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75" windowWidth="4155" windowHeight="1995" tabRatio="675"/>
  </bookViews>
  <sheets>
    <sheet name="ORÇAMENTO" sheetId="1" r:id="rId1"/>
    <sheet name="composição_unitária" sheetId="11" state="hidden" r:id="rId2"/>
    <sheet name="custo_profissional" sheetId="12" state="hidden" r:id="rId3"/>
    <sheet name="BDI" sheetId="9" r:id="rId4"/>
    <sheet name="ENC.SOC." sheetId="3" r:id="rId5"/>
    <sheet name="MEM-01(01-02)" sheetId="30" r:id="rId6"/>
    <sheet name="MEM-02(03-05)" sheetId="44" r:id="rId7"/>
    <sheet name="MEM-03(06-08)" sheetId="33" r:id="rId8"/>
    <sheet name="MEM-04(09-11)" sheetId="40" r:id="rId9"/>
    <sheet name="MEM-05(12-17)" sheetId="38" r:id="rId10"/>
    <sheet name="BDI_MATERIAL" sheetId="19" state="hidden" r:id="rId11"/>
    <sheet name="CPU" sheetId="18" state="hidden" r:id="rId12"/>
    <sheet name="CPU (2)" sheetId="20" state="hidden" r:id="rId13"/>
    <sheet name="INSUMOS_SINAPI_12_14" sheetId="15" state="hidden" r:id="rId14"/>
    <sheet name="SERVIÇOS_SINAPI_12_14" sheetId="16" state="hidden" r:id="rId15"/>
    <sheet name="COMP." sheetId="47" r:id="rId16"/>
    <sheet name="CFF" sheetId="2" r:id="rId17"/>
  </sheets>
  <externalReferences>
    <externalReference r:id="rId18"/>
    <externalReference r:id="rId19"/>
    <externalReference r:id="rId20"/>
    <externalReference r:id="rId21"/>
    <externalReference r:id="rId22"/>
  </externalReferences>
  <definedNames>
    <definedName name="\s" localSheetId="3">#REF!</definedName>
    <definedName name="\s" localSheetId="10">#REF!</definedName>
    <definedName name="\s" localSheetId="1">#REF!</definedName>
    <definedName name="\s" localSheetId="11">#REF!</definedName>
    <definedName name="\s" localSheetId="12">#REF!</definedName>
    <definedName name="\s" localSheetId="2">#REF!</definedName>
    <definedName name="\s" localSheetId="8">#REF!</definedName>
    <definedName name="\s" localSheetId="9">#REF!</definedName>
    <definedName name="\s">#REF!</definedName>
    <definedName name="__wal1" localSheetId="8">#REF!</definedName>
    <definedName name="__wal1" localSheetId="9">#REF!</definedName>
    <definedName name="__wal1">#REF!</definedName>
    <definedName name="__wal10" localSheetId="8">#REF!</definedName>
    <definedName name="__wal10" localSheetId="9">#REF!</definedName>
    <definedName name="__wal10">#REF!</definedName>
    <definedName name="__wal11" localSheetId="8">#REF!</definedName>
    <definedName name="__wal11" localSheetId="9">#REF!</definedName>
    <definedName name="__wal11">#REF!</definedName>
    <definedName name="__wal12" localSheetId="8">#REF!</definedName>
    <definedName name="__wal12" localSheetId="9">#REF!</definedName>
    <definedName name="__wal12">#REF!</definedName>
    <definedName name="__wal13" localSheetId="8">#REF!</definedName>
    <definedName name="__wal13" localSheetId="9">#REF!</definedName>
    <definedName name="__wal13">#REF!</definedName>
    <definedName name="__wal14" localSheetId="8">#REF!</definedName>
    <definedName name="__wal14" localSheetId="9">#REF!</definedName>
    <definedName name="__wal14">#REF!</definedName>
    <definedName name="__wal15" localSheetId="8">#REF!</definedName>
    <definedName name="__wal15" localSheetId="9">#REF!</definedName>
    <definedName name="__wal15">#REF!</definedName>
    <definedName name="__wal16" localSheetId="8">#REF!</definedName>
    <definedName name="__wal16" localSheetId="9">#REF!</definedName>
    <definedName name="__wal16">#REF!</definedName>
    <definedName name="__wal2" localSheetId="8">#REF!</definedName>
    <definedName name="__wal2" localSheetId="9">#REF!</definedName>
    <definedName name="__wal2">#REF!</definedName>
    <definedName name="__wal3" localSheetId="8">#REF!</definedName>
    <definedName name="__wal3" localSheetId="9">#REF!</definedName>
    <definedName name="__wal3">#REF!</definedName>
    <definedName name="__wal5" localSheetId="8">#REF!</definedName>
    <definedName name="__wal5" localSheetId="9">#REF!</definedName>
    <definedName name="__wal5">#REF!</definedName>
    <definedName name="__wal6" localSheetId="8">#REF!</definedName>
    <definedName name="__wal6" localSheetId="9">#REF!</definedName>
    <definedName name="__wal6">#REF!</definedName>
    <definedName name="__wal7" localSheetId="8">#REF!</definedName>
    <definedName name="__wal7" localSheetId="9">#REF!</definedName>
    <definedName name="__wal7">#REF!</definedName>
    <definedName name="__wal9" localSheetId="8">#REF!</definedName>
    <definedName name="__wal9" localSheetId="9">#REF!</definedName>
    <definedName name="__wal9">#REF!</definedName>
    <definedName name="_BD2" localSheetId="10">#REF!</definedName>
    <definedName name="_BD2" localSheetId="11">#REF!</definedName>
    <definedName name="_BD2" localSheetId="12">#REF!</definedName>
    <definedName name="_BD2" localSheetId="8">#REF!</definedName>
    <definedName name="_BD2" localSheetId="9">#REF!</definedName>
    <definedName name="_BD2">#REF!</definedName>
    <definedName name="_Fill" localSheetId="10" hidden="1">#REF!</definedName>
    <definedName name="_Fill" localSheetId="11" hidden="1">#REF!</definedName>
    <definedName name="_Fill" localSheetId="12" hidden="1">#REF!</definedName>
    <definedName name="_Fill" localSheetId="8" hidden="1">#REF!</definedName>
    <definedName name="_Fill" localSheetId="9" hidden="1">#REF!</definedName>
    <definedName name="_Fill" hidden="1">#REF!</definedName>
    <definedName name="_xlnm._FilterDatabase" localSheetId="14" hidden="1">SERVIÇOS_SINAPI_12_14!$A$1:$I$4324</definedName>
    <definedName name="_Key1" localSheetId="10" hidden="1">#REF!</definedName>
    <definedName name="_Key1" localSheetId="11" hidden="1">#REF!</definedName>
    <definedName name="_Key1" localSheetId="12" hidden="1">#REF!</definedName>
    <definedName name="_Key1" localSheetId="8" hidden="1">#REF!</definedName>
    <definedName name="_Key1" localSheetId="9" hidden="1">#REF!</definedName>
    <definedName name="_Key1" hidden="1">#REF!</definedName>
    <definedName name="_Order1" hidden="1">255</definedName>
    <definedName name="_Sort" localSheetId="3" hidden="1">#REF!</definedName>
    <definedName name="_Sort" localSheetId="10" hidden="1">#REF!</definedName>
    <definedName name="_Sort" localSheetId="1" hidden="1">#REF!</definedName>
    <definedName name="_Sort" localSheetId="11" hidden="1">#REF!</definedName>
    <definedName name="_Sort" localSheetId="12" hidden="1">#REF!</definedName>
    <definedName name="_Sort" localSheetId="2" hidden="1">#REF!</definedName>
    <definedName name="_Sort" localSheetId="8" hidden="1">#REF!</definedName>
    <definedName name="_Sort" localSheetId="9" hidden="1">#REF!</definedName>
    <definedName name="_Sort" hidden="1">#REF!</definedName>
    <definedName name="_wal1" localSheetId="3">#REF!</definedName>
    <definedName name="_wal1" localSheetId="10">#REF!</definedName>
    <definedName name="_wal1" localSheetId="11">#REF!</definedName>
    <definedName name="_wal1" localSheetId="12">#REF!</definedName>
    <definedName name="_wal1" localSheetId="8">#REF!</definedName>
    <definedName name="_wal1" localSheetId="9">#REF!</definedName>
    <definedName name="_wal1">#REF!</definedName>
    <definedName name="_wal10" localSheetId="3">#REF!</definedName>
    <definedName name="_wal10" localSheetId="10">#REF!</definedName>
    <definedName name="_wal10" localSheetId="11">#REF!</definedName>
    <definedName name="_wal10" localSheetId="12">#REF!</definedName>
    <definedName name="_wal10" localSheetId="8">#REF!</definedName>
    <definedName name="_wal10" localSheetId="9">#REF!</definedName>
    <definedName name="_wal10">#REF!</definedName>
    <definedName name="_wal11" localSheetId="10">#REF!</definedName>
    <definedName name="_wal11" localSheetId="11">#REF!</definedName>
    <definedName name="_wal11" localSheetId="12">#REF!</definedName>
    <definedName name="_wal11" localSheetId="8">#REF!</definedName>
    <definedName name="_wal11" localSheetId="9">#REF!</definedName>
    <definedName name="_wal11">#REF!</definedName>
    <definedName name="_wal12" localSheetId="10">#REF!</definedName>
    <definedName name="_wal12" localSheetId="11">#REF!</definedName>
    <definedName name="_wal12" localSheetId="12">#REF!</definedName>
    <definedName name="_wal12" localSheetId="8">#REF!</definedName>
    <definedName name="_wal12" localSheetId="9">#REF!</definedName>
    <definedName name="_wal12">#REF!</definedName>
    <definedName name="_wal13" localSheetId="10">#REF!</definedName>
    <definedName name="_wal13" localSheetId="11">#REF!</definedName>
    <definedName name="_wal13" localSheetId="12">#REF!</definedName>
    <definedName name="_wal13" localSheetId="8">#REF!</definedName>
    <definedName name="_wal13" localSheetId="9">#REF!</definedName>
    <definedName name="_wal13">#REF!</definedName>
    <definedName name="_wal14" localSheetId="10">#REF!</definedName>
    <definedName name="_wal14" localSheetId="11">#REF!</definedName>
    <definedName name="_wal14" localSheetId="12">#REF!</definedName>
    <definedName name="_wal14" localSheetId="8">#REF!</definedName>
    <definedName name="_wal14" localSheetId="9">#REF!</definedName>
    <definedName name="_wal14">#REF!</definedName>
    <definedName name="_wal15" localSheetId="10">#REF!</definedName>
    <definedName name="_wal15" localSheetId="11">#REF!</definedName>
    <definedName name="_wal15" localSheetId="12">#REF!</definedName>
    <definedName name="_wal15" localSheetId="8">#REF!</definedName>
    <definedName name="_wal15" localSheetId="9">#REF!</definedName>
    <definedName name="_wal15">#REF!</definedName>
    <definedName name="_wal16" localSheetId="10">#REF!</definedName>
    <definedName name="_wal16" localSheetId="11">#REF!</definedName>
    <definedName name="_wal16" localSheetId="12">#REF!</definedName>
    <definedName name="_wal16" localSheetId="8">#REF!</definedName>
    <definedName name="_wal16" localSheetId="9">#REF!</definedName>
    <definedName name="_wal16">#REF!</definedName>
    <definedName name="_wal2" localSheetId="10">#REF!</definedName>
    <definedName name="_wal2" localSheetId="11">#REF!</definedName>
    <definedName name="_wal2" localSheetId="12">#REF!</definedName>
    <definedName name="_wal2" localSheetId="8">#REF!</definedName>
    <definedName name="_wal2" localSheetId="9">#REF!</definedName>
    <definedName name="_wal2">#REF!</definedName>
    <definedName name="_wal3" localSheetId="10">#REF!</definedName>
    <definedName name="_wal3" localSheetId="11">#REF!</definedName>
    <definedName name="_wal3" localSheetId="12">#REF!</definedName>
    <definedName name="_wal3" localSheetId="8">#REF!</definedName>
    <definedName name="_wal3" localSheetId="9">#REF!</definedName>
    <definedName name="_wal3">#REF!</definedName>
    <definedName name="_wal5" localSheetId="10">#REF!</definedName>
    <definedName name="_wal5" localSheetId="11">#REF!</definedName>
    <definedName name="_wal5" localSheetId="12">#REF!</definedName>
    <definedName name="_wal5" localSheetId="8">#REF!</definedName>
    <definedName name="_wal5" localSheetId="9">#REF!</definedName>
    <definedName name="_wal5">#REF!</definedName>
    <definedName name="_wal6" localSheetId="10">#REF!</definedName>
    <definedName name="_wal6" localSheetId="11">#REF!</definedName>
    <definedName name="_wal6" localSheetId="12">#REF!</definedName>
    <definedName name="_wal6" localSheetId="8">#REF!</definedName>
    <definedName name="_wal6" localSheetId="9">#REF!</definedName>
    <definedName name="_wal6">#REF!</definedName>
    <definedName name="_wal7" localSheetId="10">#REF!</definedName>
    <definedName name="_wal7" localSheetId="11">#REF!</definedName>
    <definedName name="_wal7" localSheetId="12">#REF!</definedName>
    <definedName name="_wal7" localSheetId="8">#REF!</definedName>
    <definedName name="_wal7" localSheetId="9">#REF!</definedName>
    <definedName name="_wal7">#REF!</definedName>
    <definedName name="_wal8" localSheetId="8">#REF!</definedName>
    <definedName name="_wal8" localSheetId="9">#REF!</definedName>
    <definedName name="_wal8">#REF!</definedName>
    <definedName name="_wal9" localSheetId="10">#REF!</definedName>
    <definedName name="_wal9" localSheetId="11">#REF!</definedName>
    <definedName name="_wal9" localSheetId="12">#REF!</definedName>
    <definedName name="_wal9" localSheetId="8">#REF!</definedName>
    <definedName name="_wal9" localSheetId="9">#REF!</definedName>
    <definedName name="_wal9">#REF!</definedName>
    <definedName name="abc" localSheetId="10">#REF!</definedName>
    <definedName name="abc" localSheetId="11">#REF!</definedName>
    <definedName name="abc" localSheetId="12">#REF!</definedName>
    <definedName name="abc" localSheetId="8">#REF!</definedName>
    <definedName name="abc" localSheetId="9">#REF!</definedName>
    <definedName name="abc">#REF!</definedName>
    <definedName name="Acomp" localSheetId="10">#REF!</definedName>
    <definedName name="Acomp" localSheetId="11">#REF!</definedName>
    <definedName name="Acomp" localSheetId="12">#REF!</definedName>
    <definedName name="Acomp" localSheetId="8">#REF!</definedName>
    <definedName name="Acomp" localSheetId="9">#REF!</definedName>
    <definedName name="Acomp">#REF!</definedName>
    <definedName name="agua" localSheetId="10">#REF!</definedName>
    <definedName name="agua" localSheetId="11">#REF!</definedName>
    <definedName name="agua" localSheetId="12">#REF!</definedName>
    <definedName name="agua" localSheetId="8">#REF!</definedName>
    <definedName name="agua" localSheetId="9">#REF!</definedName>
    <definedName name="agua">#REF!</definedName>
    <definedName name="_xlnm.Print_Area" localSheetId="3">BDI!$A$1:$K$35</definedName>
    <definedName name="_xlnm.Print_Area" localSheetId="10">BDI_MATERIAL!$A$1:$E$35</definedName>
    <definedName name="_xlnm.Print_Area" localSheetId="16">CFF!$A$1:$K$69</definedName>
    <definedName name="_xlnm.Print_Area" localSheetId="1">composição_unitária!$A$1:$F$525</definedName>
    <definedName name="_xlnm.Print_Area" localSheetId="11">CPU!$B$1:$K$356</definedName>
    <definedName name="_xlnm.Print_Area" localSheetId="12">'CPU (2)'!$B$1:$J$4742</definedName>
    <definedName name="_xlnm.Print_Area" localSheetId="2">custo_profissional!$A$1:$H$42</definedName>
    <definedName name="_xlnm.Print_Area" localSheetId="4">ENC.SOC.!$A$1:$H$50</definedName>
    <definedName name="_xlnm.Print_Area" localSheetId="5">'MEM-01(01-02)'!$A$1:$Q$152</definedName>
    <definedName name="_xlnm.Print_Area" localSheetId="6">'MEM-02(03-05)'!$A$1:$Q$205</definedName>
    <definedName name="_xlnm.Print_Area" localSheetId="7">'MEM-03(06-08)'!$A$1:$Q$126</definedName>
    <definedName name="_xlnm.Print_Area" localSheetId="8">'MEM-04(09-11)'!$A$1:$Q$251</definedName>
    <definedName name="_xlnm.Print_Area" localSheetId="9">'MEM-05(12-17)'!$A$1:$Q$274</definedName>
    <definedName name="_xlnm.Print_Area" localSheetId="0">ORÇAMENTO!$A$1:$K$137</definedName>
    <definedName name="_xlnm.Print_Area">#REF!</definedName>
    <definedName name="B" localSheetId="8">#REF!</definedName>
    <definedName name="B" localSheetId="9">#REF!</definedName>
    <definedName name="B">#REF!</definedName>
    <definedName name="Banco_dados_IM" localSheetId="3">#REF!</definedName>
    <definedName name="Banco_dados_IM" localSheetId="10">#REF!</definedName>
    <definedName name="Banco_dados_IM" localSheetId="1">#REF!</definedName>
    <definedName name="Banco_dados_IM" localSheetId="11">#REF!</definedName>
    <definedName name="Banco_dados_IM" localSheetId="12">#REF!</definedName>
    <definedName name="Banco_dados_IM" localSheetId="2">#REF!</definedName>
    <definedName name="Banco_dados_IM" localSheetId="8">#REF!</definedName>
    <definedName name="Banco_dados_IM" localSheetId="9">#REF!</definedName>
    <definedName name="Banco_dados_IM">#REF!</definedName>
    <definedName name="_xlnm.Database" localSheetId="3">#REF!</definedName>
    <definedName name="_xlnm.Database" localSheetId="10">#REF!</definedName>
    <definedName name="_xlnm.Database" localSheetId="11">#REF!</definedName>
    <definedName name="_xlnm.Database" localSheetId="12">#REF!</definedName>
    <definedName name="_xlnm.Database" localSheetId="8">#REF!</definedName>
    <definedName name="_xlnm.Database" localSheetId="9">#REF!</definedName>
    <definedName name="_xlnm.Database">#REF!</definedName>
    <definedName name="bbcla" localSheetId="10">#REF!</definedName>
    <definedName name="bbcla" localSheetId="11">#REF!</definedName>
    <definedName name="bbcla" localSheetId="12">#REF!</definedName>
    <definedName name="bbcla" localSheetId="8">#REF!</definedName>
    <definedName name="bbcla" localSheetId="9">#REF!</definedName>
    <definedName name="bbcla">#REF!</definedName>
    <definedName name="Bloco1" localSheetId="10">#REF!</definedName>
    <definedName name="Bloco1" localSheetId="11">#REF!</definedName>
    <definedName name="Bloco1" localSheetId="12">#REF!</definedName>
    <definedName name="Bloco1" localSheetId="8">#REF!</definedName>
    <definedName name="Bloco1" localSheetId="9">#REF!</definedName>
    <definedName name="Bloco1">#REF!</definedName>
    <definedName name="Bloco1.2" localSheetId="10">#REF!</definedName>
    <definedName name="Bloco1.2" localSheetId="11">#REF!</definedName>
    <definedName name="Bloco1.2" localSheetId="12">#REF!</definedName>
    <definedName name="Bloco1.2" localSheetId="8">#REF!</definedName>
    <definedName name="Bloco1.2" localSheetId="9">#REF!</definedName>
    <definedName name="Bloco1.2">#REF!</definedName>
    <definedName name="Bloco1.3" localSheetId="10">#REF!</definedName>
    <definedName name="Bloco1.3" localSheetId="11">#REF!</definedName>
    <definedName name="Bloco1.3" localSheetId="12">#REF!</definedName>
    <definedName name="Bloco1.3" localSheetId="8">#REF!</definedName>
    <definedName name="Bloco1.3" localSheetId="9">#REF!</definedName>
    <definedName name="Bloco1.3">#REF!</definedName>
    <definedName name="Bloco10" localSheetId="10">#REF!</definedName>
    <definedName name="Bloco10" localSheetId="11">#REF!</definedName>
    <definedName name="Bloco10" localSheetId="12">#REF!</definedName>
    <definedName name="Bloco10" localSheetId="8">#REF!</definedName>
    <definedName name="Bloco10" localSheetId="9">#REF!</definedName>
    <definedName name="Bloco10">#REF!</definedName>
    <definedName name="Bloco11" localSheetId="10">#REF!</definedName>
    <definedName name="Bloco11" localSheetId="11">#REF!</definedName>
    <definedName name="Bloco11" localSheetId="12">#REF!</definedName>
    <definedName name="Bloco11" localSheetId="8">#REF!</definedName>
    <definedName name="Bloco11" localSheetId="9">#REF!</definedName>
    <definedName name="Bloco11">#REF!</definedName>
    <definedName name="Bloco12" localSheetId="10">#REF!</definedName>
    <definedName name="Bloco12" localSheetId="11">#REF!</definedName>
    <definedName name="Bloco12" localSheetId="12">#REF!</definedName>
    <definedName name="Bloco12" localSheetId="8">#REF!</definedName>
    <definedName name="Bloco12" localSheetId="9">#REF!</definedName>
    <definedName name="Bloco12">#REF!</definedName>
    <definedName name="Bloco13" localSheetId="10">#REF!</definedName>
    <definedName name="Bloco13" localSheetId="11">#REF!</definedName>
    <definedName name="Bloco13" localSheetId="12">#REF!</definedName>
    <definedName name="Bloco13" localSheetId="8">#REF!</definedName>
    <definedName name="Bloco13" localSheetId="9">#REF!</definedName>
    <definedName name="Bloco13">#REF!</definedName>
    <definedName name="Bloco14" localSheetId="10">#REF!</definedName>
    <definedName name="Bloco14" localSheetId="11">#REF!</definedName>
    <definedName name="Bloco14" localSheetId="12">#REF!</definedName>
    <definedName name="Bloco14" localSheetId="8">#REF!</definedName>
    <definedName name="Bloco14" localSheetId="9">#REF!</definedName>
    <definedName name="Bloco14">#REF!</definedName>
    <definedName name="Bloco15" localSheetId="10">#REF!</definedName>
    <definedName name="Bloco15" localSheetId="11">#REF!</definedName>
    <definedName name="Bloco15" localSheetId="12">#REF!</definedName>
    <definedName name="Bloco15" localSheetId="8">#REF!</definedName>
    <definedName name="Bloco15" localSheetId="9">#REF!</definedName>
    <definedName name="Bloco15">#REF!</definedName>
    <definedName name="Bloco16" localSheetId="10">#REF!</definedName>
    <definedName name="Bloco16" localSheetId="11">#REF!</definedName>
    <definedName name="Bloco16" localSheetId="12">#REF!</definedName>
    <definedName name="Bloco16" localSheetId="8">#REF!</definedName>
    <definedName name="Bloco16" localSheetId="9">#REF!</definedName>
    <definedName name="Bloco16">#REF!</definedName>
    <definedName name="Bloco17" localSheetId="10">#REF!</definedName>
    <definedName name="Bloco17" localSheetId="11">#REF!</definedName>
    <definedName name="Bloco17" localSheetId="12">#REF!</definedName>
    <definedName name="Bloco17" localSheetId="8">#REF!</definedName>
    <definedName name="Bloco17" localSheetId="9">#REF!</definedName>
    <definedName name="Bloco17">#REF!</definedName>
    <definedName name="Bloco18" localSheetId="10">#REF!</definedName>
    <definedName name="Bloco18" localSheetId="11">#REF!</definedName>
    <definedName name="Bloco18" localSheetId="12">#REF!</definedName>
    <definedName name="Bloco18" localSheetId="8">#REF!</definedName>
    <definedName name="Bloco18" localSheetId="9">#REF!</definedName>
    <definedName name="Bloco18">#REF!</definedName>
    <definedName name="Bloco19" localSheetId="10">#REF!</definedName>
    <definedName name="Bloco19" localSheetId="11">#REF!</definedName>
    <definedName name="Bloco19" localSheetId="12">#REF!</definedName>
    <definedName name="Bloco19" localSheetId="8">#REF!</definedName>
    <definedName name="Bloco19" localSheetId="9">#REF!</definedName>
    <definedName name="Bloco19">#REF!</definedName>
    <definedName name="Bloco2" localSheetId="10">#REF!</definedName>
    <definedName name="Bloco2" localSheetId="11">#REF!</definedName>
    <definedName name="Bloco2" localSheetId="12">#REF!</definedName>
    <definedName name="Bloco2" localSheetId="8">#REF!</definedName>
    <definedName name="Bloco2" localSheetId="9">#REF!</definedName>
    <definedName name="Bloco2">#REF!</definedName>
    <definedName name="Bloco20" localSheetId="10">#REF!</definedName>
    <definedName name="Bloco20" localSheetId="11">#REF!</definedName>
    <definedName name="Bloco20" localSheetId="12">#REF!</definedName>
    <definedName name="Bloco20" localSheetId="8">#REF!</definedName>
    <definedName name="Bloco20" localSheetId="9">#REF!</definedName>
    <definedName name="Bloco20">#REF!</definedName>
    <definedName name="Bloco203" localSheetId="10">#REF!</definedName>
    <definedName name="Bloco203" localSheetId="11">#REF!</definedName>
    <definedName name="Bloco203" localSheetId="12">#REF!</definedName>
    <definedName name="Bloco203" localSheetId="8">#REF!</definedName>
    <definedName name="Bloco203" localSheetId="9">#REF!</definedName>
    <definedName name="Bloco203">#REF!</definedName>
    <definedName name="Bloco21" localSheetId="10">#REF!</definedName>
    <definedName name="Bloco21" localSheetId="11">#REF!</definedName>
    <definedName name="Bloco21" localSheetId="12">#REF!</definedName>
    <definedName name="Bloco21" localSheetId="8">#REF!</definedName>
    <definedName name="Bloco21" localSheetId="9">#REF!</definedName>
    <definedName name="Bloco21">#REF!</definedName>
    <definedName name="Bloco22" localSheetId="10">#REF!</definedName>
    <definedName name="Bloco22" localSheetId="11">#REF!</definedName>
    <definedName name="Bloco22" localSheetId="12">#REF!</definedName>
    <definedName name="Bloco22" localSheetId="8">#REF!</definedName>
    <definedName name="Bloco22" localSheetId="9">#REF!</definedName>
    <definedName name="Bloco22">#REF!</definedName>
    <definedName name="Bloco23" localSheetId="10">#REF!</definedName>
    <definedName name="Bloco23" localSheetId="11">#REF!</definedName>
    <definedName name="Bloco23" localSheetId="12">#REF!</definedName>
    <definedName name="Bloco23" localSheetId="8">#REF!</definedName>
    <definedName name="Bloco23" localSheetId="9">#REF!</definedName>
    <definedName name="Bloco23">#REF!</definedName>
    <definedName name="Bloco24" localSheetId="10">#REF!</definedName>
    <definedName name="Bloco24" localSheetId="11">#REF!</definedName>
    <definedName name="Bloco24" localSheetId="12">#REF!</definedName>
    <definedName name="Bloco24" localSheetId="8">#REF!</definedName>
    <definedName name="Bloco24" localSheetId="9">#REF!</definedName>
    <definedName name="Bloco24">#REF!</definedName>
    <definedName name="Bloco25" localSheetId="10">#REF!</definedName>
    <definedName name="Bloco25" localSheetId="11">#REF!</definedName>
    <definedName name="Bloco25" localSheetId="12">#REF!</definedName>
    <definedName name="Bloco25" localSheetId="8">#REF!</definedName>
    <definedName name="Bloco25" localSheetId="9">#REF!</definedName>
    <definedName name="Bloco25">#REF!</definedName>
    <definedName name="Bloco3" localSheetId="10">#REF!</definedName>
    <definedName name="Bloco3" localSheetId="11">#REF!</definedName>
    <definedName name="Bloco3" localSheetId="12">#REF!</definedName>
    <definedName name="Bloco3" localSheetId="8">#REF!</definedName>
    <definedName name="Bloco3" localSheetId="9">#REF!</definedName>
    <definedName name="Bloco3">#REF!</definedName>
    <definedName name="Bloco4" localSheetId="10">#REF!</definedName>
    <definedName name="Bloco4" localSheetId="11">#REF!</definedName>
    <definedName name="Bloco4" localSheetId="12">#REF!</definedName>
    <definedName name="Bloco4" localSheetId="8">#REF!</definedName>
    <definedName name="Bloco4" localSheetId="9">#REF!</definedName>
    <definedName name="Bloco4">#REF!</definedName>
    <definedName name="Bloco5" localSheetId="10">#REF!</definedName>
    <definedName name="Bloco5" localSheetId="11">#REF!</definedName>
    <definedName name="Bloco5" localSheetId="12">#REF!</definedName>
    <definedName name="Bloco5" localSheetId="8">#REF!</definedName>
    <definedName name="Bloco5" localSheetId="9">#REF!</definedName>
    <definedName name="Bloco5">#REF!</definedName>
    <definedName name="Bloco6" localSheetId="10">#REF!</definedName>
    <definedName name="Bloco6" localSheetId="11">#REF!</definedName>
    <definedName name="Bloco6" localSheetId="12">#REF!</definedName>
    <definedName name="Bloco6" localSheetId="8">#REF!</definedName>
    <definedName name="Bloco6" localSheetId="9">#REF!</definedName>
    <definedName name="Bloco6">#REF!</definedName>
    <definedName name="Bloco7" localSheetId="10">#REF!</definedName>
    <definedName name="Bloco7" localSheetId="11">#REF!</definedName>
    <definedName name="Bloco7" localSheetId="12">#REF!</definedName>
    <definedName name="Bloco7" localSheetId="8">#REF!</definedName>
    <definedName name="Bloco7" localSheetId="9">#REF!</definedName>
    <definedName name="Bloco7">#REF!</definedName>
    <definedName name="Bloco8" localSheetId="10">#REF!</definedName>
    <definedName name="Bloco8" localSheetId="11">#REF!</definedName>
    <definedName name="Bloco8" localSheetId="12">#REF!</definedName>
    <definedName name="Bloco8" localSheetId="8">#REF!</definedName>
    <definedName name="Bloco8" localSheetId="9">#REF!</definedName>
    <definedName name="Bloco8">#REF!</definedName>
    <definedName name="Bloco9" localSheetId="10">#REF!</definedName>
    <definedName name="Bloco9" localSheetId="11">#REF!</definedName>
    <definedName name="Bloco9" localSheetId="12">#REF!</definedName>
    <definedName name="Bloco9" localSheetId="8">#REF!</definedName>
    <definedName name="Bloco9" localSheetId="9">#REF!</definedName>
    <definedName name="Bloco9">#REF!</definedName>
    <definedName name="Cat" localSheetId="10">#REF!</definedName>
    <definedName name="Cat" localSheetId="11">#REF!</definedName>
    <definedName name="Cat" localSheetId="12">#REF!</definedName>
    <definedName name="Cat" localSheetId="8">#REF!</definedName>
    <definedName name="Cat" localSheetId="9">#REF!</definedName>
    <definedName name="Cat">#REF!</definedName>
    <definedName name="COD_ATRIUM" localSheetId="10">#REF!</definedName>
    <definedName name="COD_ATRIUM" localSheetId="11">#REF!</definedName>
    <definedName name="COD_ATRIUM" localSheetId="12">#REF!</definedName>
    <definedName name="COD_ATRIUM" localSheetId="8">#REF!</definedName>
    <definedName name="COD_ATRIUM" localSheetId="9">#REF!</definedName>
    <definedName name="COD_ATRIUM">#REF!</definedName>
    <definedName name="COD_SINAPI" localSheetId="10">#REF!</definedName>
    <definedName name="COD_SINAPI" localSheetId="11">#REF!</definedName>
    <definedName name="COD_SINAPI" localSheetId="12">#REF!</definedName>
    <definedName name="COD_SINAPI" localSheetId="8">#REF!</definedName>
    <definedName name="COD_SINAPI" localSheetId="9">#REF!</definedName>
    <definedName name="COD_SINAPI">#REF!</definedName>
    <definedName name="COMPOSIÇÃO" localSheetId="10">#REF!</definedName>
    <definedName name="COMPOSIÇÃO" localSheetId="11">#REF!</definedName>
    <definedName name="COMPOSIÇÃO" localSheetId="12">#REF!</definedName>
    <definedName name="COMPOSIÇÃO" localSheetId="8">#REF!</definedName>
    <definedName name="COMPOSIÇÃO" localSheetId="9">#REF!</definedName>
    <definedName name="COMPOSIÇÃO">#REF!</definedName>
    <definedName name="CONSTRUÇÕES_E_COMÉRCIO" localSheetId="10">#REF!</definedName>
    <definedName name="CONSTRUÇÕES_E_COMÉRCIO" localSheetId="11">#REF!</definedName>
    <definedName name="CONSTRUÇÕES_E_COMÉRCIO" localSheetId="12">#REF!</definedName>
    <definedName name="CONSTRUÇÕES_E_COMÉRCIO" localSheetId="8">#REF!</definedName>
    <definedName name="CONSTRUÇÕES_E_COMÉRCIO" localSheetId="9">#REF!</definedName>
    <definedName name="CONSTRUÇÕES_E_COMÉRCIO">#REF!</definedName>
    <definedName name="CONTRATO">[1]contrato!$C$4:$H$411</definedName>
    <definedName name="dados" localSheetId="3">#REF!</definedName>
    <definedName name="dados" localSheetId="10">#REF!</definedName>
    <definedName name="dados" localSheetId="1">#REF!</definedName>
    <definedName name="dados" localSheetId="11">#REF!</definedName>
    <definedName name="dados" localSheetId="12">#REF!</definedName>
    <definedName name="dados" localSheetId="2">#REF!</definedName>
    <definedName name="dados" localSheetId="8">#REF!</definedName>
    <definedName name="dados" localSheetId="9">#REF!</definedName>
    <definedName name="dados">#REF!</definedName>
    <definedName name="dados10" localSheetId="3">#REF!</definedName>
    <definedName name="dados10" localSheetId="10">#REF!</definedName>
    <definedName name="dados10" localSheetId="11">#REF!</definedName>
    <definedName name="dados10" localSheetId="12">#REF!</definedName>
    <definedName name="dados10" localSheetId="8">#REF!</definedName>
    <definedName name="dados10" localSheetId="9">#REF!</definedName>
    <definedName name="dados10">#REF!</definedName>
    <definedName name="dados2" localSheetId="3">#REF!</definedName>
    <definedName name="dados2" localSheetId="10">#REF!</definedName>
    <definedName name="dados2" localSheetId="11">#REF!</definedName>
    <definedName name="dados2" localSheetId="12">#REF!</definedName>
    <definedName name="dados2" localSheetId="8">#REF!</definedName>
    <definedName name="dados2" localSheetId="9">#REF!</definedName>
    <definedName name="dados2">#REF!</definedName>
    <definedName name="dados3" localSheetId="10">#REF!</definedName>
    <definedName name="dados3" localSheetId="11">#REF!</definedName>
    <definedName name="dados3" localSheetId="12">#REF!</definedName>
    <definedName name="dados3" localSheetId="8">#REF!</definedName>
    <definedName name="dados3" localSheetId="9">#REF!</definedName>
    <definedName name="dados3">#REF!</definedName>
    <definedName name="dados5" localSheetId="10">#REF!</definedName>
    <definedName name="dados5" localSheetId="11">#REF!</definedName>
    <definedName name="dados5" localSheetId="12">#REF!</definedName>
    <definedName name="dados5" localSheetId="8">#REF!</definedName>
    <definedName name="dados5" localSheetId="9">#REF!</definedName>
    <definedName name="dados5">#REF!</definedName>
    <definedName name="DADOS6" localSheetId="10">#REF!</definedName>
    <definedName name="DADOS6" localSheetId="11">#REF!</definedName>
    <definedName name="DADOS6" localSheetId="12">#REF!</definedName>
    <definedName name="DADOS6" localSheetId="8">#REF!</definedName>
    <definedName name="DADOS6" localSheetId="9">#REF!</definedName>
    <definedName name="DADOS6">#REF!</definedName>
    <definedName name="dadosadutora">[2]Drenagem!$D$4:$R$469</definedName>
    <definedName name="dadosesgoto">[2]Drenagem!$D$5:$R$408</definedName>
    <definedName name="EDER" localSheetId="3">#REF!</definedName>
    <definedName name="EDER" localSheetId="10">#REF!</definedName>
    <definedName name="EDER" localSheetId="1">#REF!</definedName>
    <definedName name="EDER" localSheetId="11">#REF!</definedName>
    <definedName name="EDER" localSheetId="12">#REF!</definedName>
    <definedName name="EDER" localSheetId="2">#REF!</definedName>
    <definedName name="EDER" localSheetId="8">#REF!</definedName>
    <definedName name="EDER" localSheetId="9">#REF!</definedName>
    <definedName name="EDER">#REF!</definedName>
    <definedName name="HHJ" localSheetId="8">#REF!</definedName>
    <definedName name="HHJ" localSheetId="9">#REF!</definedName>
    <definedName name="HHJ">#REF!</definedName>
    <definedName name="INSUMOS" localSheetId="3">#REF!</definedName>
    <definedName name="INSUMOS" localSheetId="10">#REF!</definedName>
    <definedName name="INSUMOS" localSheetId="11">#REF!</definedName>
    <definedName name="INSUMOS" localSheetId="12">#REF!</definedName>
    <definedName name="INSUMOS" localSheetId="8">#REF!</definedName>
    <definedName name="INSUMOS" localSheetId="9">#REF!</definedName>
    <definedName name="INSUMOS">#REF!</definedName>
    <definedName name="JTJ" localSheetId="3">#REF!</definedName>
    <definedName name="JTJ" localSheetId="10">#REF!</definedName>
    <definedName name="JTJ" localSheetId="11">#REF!</definedName>
    <definedName name="JTJ" localSheetId="12">#REF!</definedName>
    <definedName name="JTJ" localSheetId="8">#REF!</definedName>
    <definedName name="JTJ" localSheetId="9">#REF!</definedName>
    <definedName name="JTJ">#REF!</definedName>
    <definedName name="K1geral" localSheetId="3">'[3]PLANILHA QUANTITATIVA'!#REF!</definedName>
    <definedName name="K1geral" localSheetId="10">'[3]PLANILHA QUANTITATIVA'!#REF!</definedName>
    <definedName name="K1geral" localSheetId="11">'[3]PLANILHA QUANTITATIVA'!#REF!</definedName>
    <definedName name="K1geral" localSheetId="12">'[3]PLANILHA QUANTITATIVA'!#REF!</definedName>
    <definedName name="K1geral" localSheetId="8">'[3]PLANILHA QUANTITATIVA'!#REF!</definedName>
    <definedName name="K1geral" localSheetId="9">'[3]PLANILHA QUANTITATIVA'!#REF!</definedName>
    <definedName name="K1geral">'[3]PLANILHA QUANTITATIVA'!#REF!</definedName>
    <definedName name="lista" localSheetId="3">#REF!</definedName>
    <definedName name="lista" localSheetId="10">#REF!</definedName>
    <definedName name="lista" localSheetId="1">#REF!</definedName>
    <definedName name="lista" localSheetId="11">#REF!</definedName>
    <definedName name="lista" localSheetId="12">#REF!</definedName>
    <definedName name="lista" localSheetId="2">#REF!</definedName>
    <definedName name="lista" localSheetId="8">#REF!</definedName>
    <definedName name="lista" localSheetId="9">#REF!</definedName>
    <definedName name="lista">#REF!</definedName>
    <definedName name="lista2" localSheetId="3">#REF!</definedName>
    <definedName name="lista2" localSheetId="10">#REF!</definedName>
    <definedName name="lista2" localSheetId="11">#REF!</definedName>
    <definedName name="lista2" localSheetId="12">#REF!</definedName>
    <definedName name="lista2" localSheetId="8">#REF!</definedName>
    <definedName name="lista2" localSheetId="9">#REF!</definedName>
    <definedName name="lista2">#REF!</definedName>
    <definedName name="planuilha" localSheetId="3">#REF!</definedName>
    <definedName name="planuilha" localSheetId="10">#REF!</definedName>
    <definedName name="planuilha" localSheetId="11">#REF!</definedName>
    <definedName name="planuilha" localSheetId="12">#REF!</definedName>
    <definedName name="planuilha" localSheetId="8">#REF!</definedName>
    <definedName name="planuilha" localSheetId="9">#REF!</definedName>
    <definedName name="planuilha">#REF!</definedName>
    <definedName name="RESVALORES" localSheetId="10">#REF!</definedName>
    <definedName name="RESVALORES" localSheetId="11">#REF!</definedName>
    <definedName name="RESVALORES" localSheetId="12">#REF!</definedName>
    <definedName name="RESVALORES" localSheetId="8">#REF!</definedName>
    <definedName name="RESVALORES" localSheetId="9">#REF!</definedName>
    <definedName name="RESVALORES">#REF!</definedName>
    <definedName name="_xlnm.Print_Titles" localSheetId="16">CFF!$2:$12</definedName>
    <definedName name="_xlnm.Print_Titles" localSheetId="1">composição_unitária!$1:$6</definedName>
    <definedName name="_xlnm.Print_Titles" localSheetId="11">CPU!$1:$10</definedName>
    <definedName name="_xlnm.Print_Titles" localSheetId="5">'MEM-01(01-02)'!$1:$8</definedName>
    <definedName name="_xlnm.Print_Titles" localSheetId="6">'MEM-02(03-05)'!$1:$8</definedName>
    <definedName name="_xlnm.Print_Titles" localSheetId="7">'MEM-03(06-08)'!$1:$9</definedName>
    <definedName name="_xlnm.Print_Titles" localSheetId="8">'MEM-04(09-11)'!$1:$10</definedName>
    <definedName name="_xlnm.Print_Titles" localSheetId="0">ORÇAMENTO!$1:$19</definedName>
    <definedName name="VIGASBALDRAMES">'[4]001-VIG_FUND-AGO2000'!$B$13:$IV$8135</definedName>
    <definedName name="Wal" localSheetId="3">#REF!</definedName>
    <definedName name="Wal" localSheetId="10">#REF!</definedName>
    <definedName name="Wal" localSheetId="1">#REF!</definedName>
    <definedName name="Wal" localSheetId="11">#REF!</definedName>
    <definedName name="Wal" localSheetId="12">#REF!</definedName>
    <definedName name="Wal" localSheetId="2">#REF!</definedName>
    <definedName name="Wal" localSheetId="8">#REF!</definedName>
    <definedName name="Wal" localSheetId="9">#REF!</definedName>
    <definedName name="Wal">#REF!</definedName>
    <definedName name="walt4" localSheetId="3">#REF!</definedName>
    <definedName name="walt4" localSheetId="10">#REF!</definedName>
    <definedName name="walt4" localSheetId="11">#REF!</definedName>
    <definedName name="walt4" localSheetId="12">#REF!</definedName>
    <definedName name="walt4" localSheetId="8">#REF!</definedName>
    <definedName name="walt4" localSheetId="9">#REF!</definedName>
    <definedName name="walt4">#REF!</definedName>
  </definedNames>
  <calcPr calcId="145621"/>
  <fileRecoveryPr autoRecover="0"/>
</workbook>
</file>

<file path=xl/calcChain.xml><?xml version="1.0" encoding="utf-8"?>
<calcChain xmlns="http://schemas.openxmlformats.org/spreadsheetml/2006/main">
  <c r="H124" i="1" l="1"/>
  <c r="I124" i="1" s="1"/>
  <c r="I125" i="1" s="1"/>
  <c r="H123" i="1"/>
  <c r="I123" i="1" s="1"/>
  <c r="K124" i="1" l="1"/>
  <c r="K123" i="1"/>
  <c r="B61" i="2"/>
  <c r="A61" i="2"/>
  <c r="B58" i="2"/>
  <c r="A58" i="2"/>
  <c r="B55" i="2"/>
  <c r="A55" i="2"/>
  <c r="B52" i="2"/>
  <c r="A52" i="2"/>
  <c r="B49" i="2"/>
  <c r="A49" i="2"/>
  <c r="B46" i="2"/>
  <c r="A46" i="2"/>
  <c r="B43" i="2"/>
  <c r="A43" i="2"/>
  <c r="B40" i="2"/>
  <c r="A40" i="2"/>
  <c r="B37" i="2"/>
  <c r="A37" i="2"/>
  <c r="B34" i="2"/>
  <c r="A34" i="2"/>
  <c r="B31" i="2"/>
  <c r="A31" i="2"/>
  <c r="B28" i="2"/>
  <c r="A28" i="2"/>
  <c r="B25" i="2"/>
  <c r="A25" i="2"/>
  <c r="B22" i="2"/>
  <c r="A22" i="2"/>
  <c r="B19" i="2"/>
  <c r="A19" i="2"/>
  <c r="B16" i="2"/>
  <c r="A16" i="2"/>
  <c r="B13" i="2"/>
  <c r="A13" i="2"/>
  <c r="F130" i="1"/>
  <c r="B255" i="38"/>
  <c r="A255" i="38"/>
  <c r="F129" i="1"/>
  <c r="B250" i="38"/>
  <c r="A250" i="38"/>
  <c r="H130" i="1"/>
  <c r="H129" i="1"/>
  <c r="B34" i="38"/>
  <c r="A34" i="38"/>
  <c r="J148" i="38"/>
  <c r="J147" i="38"/>
  <c r="J146" i="38"/>
  <c r="J149" i="38" s="1"/>
  <c r="J140" i="38"/>
  <c r="J139" i="38"/>
  <c r="J138" i="38"/>
  <c r="J137" i="38"/>
  <c r="J136" i="38"/>
  <c r="J135" i="38"/>
  <c r="J134" i="38"/>
  <c r="J133" i="38"/>
  <c r="J132" i="38"/>
  <c r="J131" i="38"/>
  <c r="J141" i="38" s="1"/>
  <c r="J127" i="38"/>
  <c r="J126" i="38"/>
  <c r="J125" i="38"/>
  <c r="J124" i="38"/>
  <c r="J123" i="38"/>
  <c r="J122" i="38"/>
  <c r="J121" i="38"/>
  <c r="J120" i="38"/>
  <c r="J128" i="38" s="1"/>
  <c r="J115" i="38"/>
  <c r="J114" i="38"/>
  <c r="J113" i="38"/>
  <c r="J112" i="38"/>
  <c r="J111" i="38"/>
  <c r="J110" i="38"/>
  <c r="J109" i="38"/>
  <c r="J108" i="38"/>
  <c r="J107" i="38"/>
  <c r="J106" i="38"/>
  <c r="B33" i="38"/>
  <c r="A33" i="38"/>
  <c r="B32" i="38"/>
  <c r="A32" i="38"/>
  <c r="A30" i="38"/>
  <c r="I130" i="1" l="1"/>
  <c r="I129" i="1"/>
  <c r="J116" i="38"/>
  <c r="G150" i="38" s="1"/>
  <c r="H106" i="1" l="1"/>
  <c r="H56" i="1"/>
  <c r="H55" i="1"/>
  <c r="H54" i="1"/>
  <c r="H53" i="1"/>
  <c r="H52" i="1"/>
  <c r="H51" i="1"/>
  <c r="H47" i="1"/>
  <c r="H46" i="1"/>
  <c r="H45" i="1"/>
  <c r="H44" i="1"/>
  <c r="H43" i="1"/>
  <c r="H42" i="1"/>
  <c r="H41" i="1"/>
  <c r="H40" i="1"/>
  <c r="C247" i="38"/>
  <c r="D248" i="38" s="1"/>
  <c r="F128" i="1" s="1"/>
  <c r="B232" i="38"/>
  <c r="A232" i="38"/>
  <c r="B230" i="38"/>
  <c r="A230" i="38"/>
  <c r="C227" i="38"/>
  <c r="D228" i="38" s="1"/>
  <c r="F122" i="1" s="1"/>
  <c r="B218" i="38"/>
  <c r="A218" i="38"/>
  <c r="C215" i="38"/>
  <c r="D216" i="38" s="1"/>
  <c r="F121" i="1" s="1"/>
  <c r="B200" i="38"/>
  <c r="A200" i="38"/>
  <c r="B198" i="38"/>
  <c r="A198" i="38"/>
  <c r="H195" i="38"/>
  <c r="F196" i="38" s="1"/>
  <c r="F116" i="1" s="1"/>
  <c r="B192" i="38"/>
  <c r="A192" i="38"/>
  <c r="J188" i="38"/>
  <c r="F190" i="38" s="1"/>
  <c r="F115" i="1" s="1"/>
  <c r="B185" i="38"/>
  <c r="A185" i="38"/>
  <c r="H116" i="1"/>
  <c r="H115" i="1"/>
  <c r="H114" i="1"/>
  <c r="J180" i="38"/>
  <c r="J179" i="38"/>
  <c r="J168" i="38"/>
  <c r="B176" i="38"/>
  <c r="A176" i="38"/>
  <c r="B174" i="38"/>
  <c r="A174" i="38"/>
  <c r="I116" i="1" l="1"/>
  <c r="I115" i="1"/>
  <c r="J181" i="38"/>
  <c r="F182" i="38" s="1"/>
  <c r="F114" i="1" s="1"/>
  <c r="I114" i="1" s="1"/>
  <c r="J170" i="38"/>
  <c r="J169" i="38"/>
  <c r="J161" i="38"/>
  <c r="J160" i="38"/>
  <c r="J98" i="38"/>
  <c r="J97" i="38"/>
  <c r="J96" i="38"/>
  <c r="J95" i="38"/>
  <c r="J94" i="38"/>
  <c r="J89" i="38"/>
  <c r="J88" i="38"/>
  <c r="J87" i="38"/>
  <c r="J82" i="38"/>
  <c r="J81" i="38"/>
  <c r="J80" i="38"/>
  <c r="J75" i="38"/>
  <c r="J74" i="38"/>
  <c r="J73" i="38"/>
  <c r="J69" i="38"/>
  <c r="J68" i="38"/>
  <c r="J67" i="38"/>
  <c r="J66" i="38"/>
  <c r="J62" i="38"/>
  <c r="J61" i="38"/>
  <c r="J60" i="38"/>
  <c r="J55" i="38"/>
  <c r="J54" i="38"/>
  <c r="J53" i="38"/>
  <c r="J48" i="38"/>
  <c r="J47" i="38"/>
  <c r="J46" i="38"/>
  <c r="J45" i="38"/>
  <c r="J40" i="38"/>
  <c r="J39" i="38"/>
  <c r="J38" i="38"/>
  <c r="I117" i="1" l="1"/>
  <c r="K52" i="2" s="1"/>
  <c r="J171" i="38"/>
  <c r="F172" i="38" s="1"/>
  <c r="F110" i="1" s="1"/>
  <c r="J99" i="38"/>
  <c r="J49" i="38"/>
  <c r="J41" i="38"/>
  <c r="J70" i="38"/>
  <c r="J90" i="38"/>
  <c r="J83" i="38"/>
  <c r="J76" i="38"/>
  <c r="J63" i="38"/>
  <c r="J56" i="38"/>
  <c r="E126" i="40"/>
  <c r="F119" i="30"/>
  <c r="I111" i="40"/>
  <c r="I112" i="40" s="1"/>
  <c r="I107" i="40"/>
  <c r="I106" i="40"/>
  <c r="I105" i="40"/>
  <c r="I101" i="40"/>
  <c r="I100" i="40"/>
  <c r="I99" i="40"/>
  <c r="H95" i="40"/>
  <c r="H94" i="40"/>
  <c r="H90" i="40"/>
  <c r="H89" i="40"/>
  <c r="H117" i="30"/>
  <c r="H116" i="30"/>
  <c r="H115" i="30"/>
  <c r="H118" i="30" s="1"/>
  <c r="H109" i="30"/>
  <c r="H108" i="30"/>
  <c r="H107" i="30"/>
  <c r="H106" i="30"/>
  <c r="H101" i="30"/>
  <c r="H100" i="30"/>
  <c r="H95" i="30"/>
  <c r="H94" i="30"/>
  <c r="H93" i="30"/>
  <c r="K116" i="1" l="1"/>
  <c r="K115" i="1"/>
  <c r="K114" i="1"/>
  <c r="K117" i="1" s="1"/>
  <c r="G100" i="38"/>
  <c r="F152" i="38" s="1"/>
  <c r="F108" i="1" s="1"/>
  <c r="I108" i="40"/>
  <c r="H96" i="40"/>
  <c r="I102" i="40"/>
  <c r="H91" i="40"/>
  <c r="H96" i="30"/>
  <c r="H102" i="30"/>
  <c r="H110" i="30"/>
  <c r="G85" i="40"/>
  <c r="G84" i="40"/>
  <c r="G83" i="40"/>
  <c r="J184" i="40"/>
  <c r="I26" i="38"/>
  <c r="I25" i="38"/>
  <c r="I24" i="38"/>
  <c r="I23" i="38"/>
  <c r="I22" i="38"/>
  <c r="I21" i="38"/>
  <c r="I20" i="38"/>
  <c r="I19" i="38"/>
  <c r="I18" i="38"/>
  <c r="I17" i="38"/>
  <c r="I16" i="38"/>
  <c r="I15" i="38"/>
  <c r="I14" i="38"/>
  <c r="H248" i="40"/>
  <c r="L248" i="40" s="1"/>
  <c r="P248" i="40" s="1"/>
  <c r="H246" i="40"/>
  <c r="F96" i="1"/>
  <c r="H211" i="40"/>
  <c r="F93" i="1" s="1"/>
  <c r="J157" i="40"/>
  <c r="J156" i="40"/>
  <c r="J155" i="40"/>
  <c r="J154" i="40"/>
  <c r="J153" i="40"/>
  <c r="J152" i="40"/>
  <c r="J151" i="40"/>
  <c r="J150" i="40"/>
  <c r="J149" i="40"/>
  <c r="J148" i="40"/>
  <c r="J147" i="40"/>
  <c r="J146" i="40"/>
  <c r="J145" i="40"/>
  <c r="J144" i="40"/>
  <c r="J143" i="40"/>
  <c r="J142" i="40"/>
  <c r="J141" i="40"/>
  <c r="J140" i="40"/>
  <c r="J139" i="40"/>
  <c r="J185" i="40"/>
  <c r="J179" i="40"/>
  <c r="J183" i="40"/>
  <c r="J182" i="40"/>
  <c r="J181" i="40"/>
  <c r="J180" i="40"/>
  <c r="J178" i="40"/>
  <c r="J177" i="40"/>
  <c r="J176" i="40"/>
  <c r="J175" i="40"/>
  <c r="J174" i="40"/>
  <c r="J173" i="40"/>
  <c r="J172" i="40"/>
  <c r="J171" i="40"/>
  <c r="J170" i="40"/>
  <c r="J169" i="40"/>
  <c r="J168" i="40"/>
  <c r="J167" i="40"/>
  <c r="J166" i="40"/>
  <c r="G116" i="40"/>
  <c r="G123" i="40"/>
  <c r="G122" i="40"/>
  <c r="G121" i="40"/>
  <c r="G120" i="40"/>
  <c r="G79" i="40"/>
  <c r="G119" i="40"/>
  <c r="G118" i="40"/>
  <c r="G117" i="40"/>
  <c r="G115" i="40"/>
  <c r="G78" i="40"/>
  <c r="G77" i="40"/>
  <c r="G73" i="40"/>
  <c r="G72" i="40"/>
  <c r="G71" i="40"/>
  <c r="G67" i="40"/>
  <c r="G66" i="40"/>
  <c r="G65" i="40"/>
  <c r="G61" i="40"/>
  <c r="G60" i="40"/>
  <c r="G59" i="40"/>
  <c r="G58" i="40"/>
  <c r="H32" i="1"/>
  <c r="H88" i="30"/>
  <c r="H87" i="30"/>
  <c r="B83" i="30"/>
  <c r="A83" i="30"/>
  <c r="H42" i="40"/>
  <c r="H41" i="40"/>
  <c r="H40" i="40"/>
  <c r="H39" i="40"/>
  <c r="H34" i="40"/>
  <c r="H33" i="40"/>
  <c r="H32" i="40"/>
  <c r="H27" i="40"/>
  <c r="H26" i="40"/>
  <c r="G122" i="33"/>
  <c r="G121" i="33"/>
  <c r="G120" i="33"/>
  <c r="G119" i="33"/>
  <c r="G118" i="33"/>
  <c r="G117" i="33"/>
  <c r="G123" i="33" s="1"/>
  <c r="D124" i="33" s="1"/>
  <c r="F73" i="1" s="1"/>
  <c r="G88" i="33"/>
  <c r="G81" i="33"/>
  <c r="L72" i="33"/>
  <c r="I68" i="33"/>
  <c r="L64" i="33"/>
  <c r="L28" i="33"/>
  <c r="L27" i="33"/>
  <c r="I59" i="33"/>
  <c r="L56" i="33"/>
  <c r="L53" i="33"/>
  <c r="I48" i="33"/>
  <c r="I44" i="33"/>
  <c r="I40" i="33"/>
  <c r="L36" i="33"/>
  <c r="L32" i="33"/>
  <c r="D183" i="44"/>
  <c r="G180" i="44"/>
  <c r="D181" i="44" s="1"/>
  <c r="G161" i="44"/>
  <c r="D162" i="44" s="1"/>
  <c r="G142" i="44"/>
  <c r="D143" i="44" s="1"/>
  <c r="I123" i="44"/>
  <c r="B201" i="44"/>
  <c r="A201" i="44"/>
  <c r="K195" i="44"/>
  <c r="K194" i="44"/>
  <c r="K188" i="44"/>
  <c r="D190" i="44" s="1"/>
  <c r="B185" i="44"/>
  <c r="A185" i="44"/>
  <c r="G175" i="44"/>
  <c r="D176" i="44" s="1"/>
  <c r="G169" i="44"/>
  <c r="B166" i="44"/>
  <c r="A166" i="44"/>
  <c r="G156" i="44"/>
  <c r="D157" i="44" s="1"/>
  <c r="G150" i="44"/>
  <c r="D164" i="44" s="1"/>
  <c r="B147" i="44"/>
  <c r="A147" i="44"/>
  <c r="G137" i="44"/>
  <c r="D138" i="44" s="1"/>
  <c r="B128" i="44"/>
  <c r="A128" i="44"/>
  <c r="I118" i="44"/>
  <c r="I114" i="44"/>
  <c r="D126" i="44" s="1"/>
  <c r="F51" i="1" s="1"/>
  <c r="I51" i="1" s="1"/>
  <c r="B111" i="44"/>
  <c r="A111" i="44"/>
  <c r="B109" i="44"/>
  <c r="A109" i="44"/>
  <c r="L105" i="44"/>
  <c r="L104" i="44"/>
  <c r="L103" i="44"/>
  <c r="L102" i="44"/>
  <c r="L101" i="44"/>
  <c r="B99" i="44"/>
  <c r="A99" i="44"/>
  <c r="K95" i="44"/>
  <c r="K91" i="44"/>
  <c r="B88" i="44"/>
  <c r="A88" i="44"/>
  <c r="K84" i="44"/>
  <c r="B77" i="44"/>
  <c r="A77" i="44"/>
  <c r="B70" i="44"/>
  <c r="A70" i="44"/>
  <c r="C63" i="44"/>
  <c r="A63" i="44"/>
  <c r="G58" i="44"/>
  <c r="D59" i="44" s="1"/>
  <c r="G53" i="44"/>
  <c r="D54" i="44" s="1"/>
  <c r="B50" i="44"/>
  <c r="A50" i="44"/>
  <c r="C47" i="44"/>
  <c r="D21" i="44"/>
  <c r="C42" i="44"/>
  <c r="C37" i="44"/>
  <c r="B33" i="44"/>
  <c r="A33" i="44"/>
  <c r="I29" i="44"/>
  <c r="D31" i="44" s="1"/>
  <c r="F40" i="1" s="1"/>
  <c r="I40" i="1" s="1"/>
  <c r="B26" i="44"/>
  <c r="A26" i="44"/>
  <c r="B24" i="44"/>
  <c r="A24" i="44"/>
  <c r="L20" i="44"/>
  <c r="L19" i="44"/>
  <c r="L18" i="44"/>
  <c r="L17" i="44"/>
  <c r="L16" i="44"/>
  <c r="L15" i="44"/>
  <c r="F106" i="1" l="1"/>
  <c r="I106" i="1" s="1"/>
  <c r="F107" i="1"/>
  <c r="H89" i="30"/>
  <c r="F32" i="1" s="1"/>
  <c r="I32" i="1" s="1"/>
  <c r="G86" i="40"/>
  <c r="I27" i="38"/>
  <c r="F28" i="38" s="1"/>
  <c r="F102" i="1" s="1"/>
  <c r="J158" i="40"/>
  <c r="J186" i="40"/>
  <c r="G187" i="40" s="1"/>
  <c r="F86" i="1" s="1"/>
  <c r="G124" i="40"/>
  <c r="G74" i="40"/>
  <c r="G80" i="40"/>
  <c r="H35" i="40"/>
  <c r="G62" i="40"/>
  <c r="G68" i="40"/>
  <c r="H43" i="40"/>
  <c r="D197" i="44"/>
  <c r="D199" i="44" s="1"/>
  <c r="F54" i="1"/>
  <c r="I54" i="1" s="1"/>
  <c r="D171" i="44"/>
  <c r="L106" i="44"/>
  <c r="D107" i="44" s="1"/>
  <c r="F47" i="1" s="1"/>
  <c r="I47" i="1" s="1"/>
  <c r="F53" i="1"/>
  <c r="I53" i="1" s="1"/>
  <c r="D152" i="44"/>
  <c r="D97" i="44"/>
  <c r="F46" i="1" s="1"/>
  <c r="I46" i="1" s="1"/>
  <c r="L21" i="44"/>
  <c r="D22" i="44" s="1"/>
  <c r="F36" i="1" s="1"/>
  <c r="D61" i="44"/>
  <c r="F42" i="1" s="1"/>
  <c r="I42" i="1" s="1"/>
  <c r="G48" i="44"/>
  <c r="F41" i="1" s="1"/>
  <c r="I41" i="1" s="1"/>
  <c r="J160" i="40" l="1"/>
  <c r="G161" i="40" s="1"/>
  <c r="F85" i="1" s="1"/>
  <c r="F80" i="1"/>
  <c r="F55" i="1"/>
  <c r="I55" i="1" s="1"/>
  <c r="E203" i="44"/>
  <c r="E204" i="44" s="1"/>
  <c r="F56" i="1" s="1"/>
  <c r="I56" i="1" s="1"/>
  <c r="I79" i="30" l="1"/>
  <c r="I78" i="30"/>
  <c r="I77" i="30"/>
  <c r="I76" i="30"/>
  <c r="I75" i="30"/>
  <c r="I74" i="30"/>
  <c r="I73" i="30"/>
  <c r="I72" i="30"/>
  <c r="I71" i="30"/>
  <c r="I70" i="30"/>
  <c r="I69" i="30"/>
  <c r="I80" i="30" l="1"/>
  <c r="F81" i="30" s="1"/>
  <c r="F31" i="1" s="1"/>
  <c r="I141" i="30"/>
  <c r="I140" i="30"/>
  <c r="I139" i="30"/>
  <c r="I138" i="30"/>
  <c r="I137" i="30"/>
  <c r="I136" i="30"/>
  <c r="I134" i="30"/>
  <c r="I133" i="30"/>
  <c r="I132" i="30"/>
  <c r="I131" i="30"/>
  <c r="I130" i="30"/>
  <c r="I129" i="30"/>
  <c r="I128" i="30"/>
  <c r="I135" i="30"/>
  <c r="I127" i="30"/>
  <c r="I126" i="30"/>
  <c r="I125" i="30"/>
  <c r="I124" i="30"/>
  <c r="B121" i="30"/>
  <c r="A121" i="30"/>
  <c r="B67" i="30"/>
  <c r="A67" i="30"/>
  <c r="I63" i="30"/>
  <c r="I62" i="30"/>
  <c r="I61" i="30"/>
  <c r="I60" i="30"/>
  <c r="B57" i="30"/>
  <c r="A57" i="30"/>
  <c r="H54" i="30"/>
  <c r="F55" i="30" s="1"/>
  <c r="F29" i="1" s="1"/>
  <c r="B50" i="30"/>
  <c r="A50" i="30"/>
  <c r="H47" i="30"/>
  <c r="F48" i="30" s="1"/>
  <c r="F28" i="1" s="1"/>
  <c r="B43" i="30"/>
  <c r="A43" i="30"/>
  <c r="I39" i="30"/>
  <c r="I38" i="30"/>
  <c r="I37" i="30"/>
  <c r="I36" i="30"/>
  <c r="I35" i="30"/>
  <c r="I34" i="30"/>
  <c r="I33" i="30"/>
  <c r="I32" i="30"/>
  <c r="I31" i="30"/>
  <c r="I30" i="30"/>
  <c r="B27" i="30"/>
  <c r="A27" i="30"/>
  <c r="I142" i="30" l="1"/>
  <c r="F143" i="30" s="1"/>
  <c r="F33" i="1" s="1"/>
  <c r="I40" i="30"/>
  <c r="F41" i="30" s="1"/>
  <c r="F27" i="1" s="1"/>
  <c r="I64" i="30"/>
  <c r="F65" i="30" s="1"/>
  <c r="F30" i="1" s="1"/>
  <c r="H33" i="1" l="1"/>
  <c r="I33" i="1" s="1"/>
  <c r="H31" i="1"/>
  <c r="I31" i="1" s="1"/>
  <c r="H30" i="1"/>
  <c r="I30" i="1" s="1"/>
  <c r="B25" i="30"/>
  <c r="A25" i="30"/>
  <c r="B11" i="38" l="1"/>
  <c r="A11" i="38"/>
  <c r="B9" i="38"/>
  <c r="A9" i="38"/>
  <c r="H102" i="1"/>
  <c r="H128" i="1"/>
  <c r="I128" i="1" s="1"/>
  <c r="I131" i="1" s="1"/>
  <c r="K58" i="2" s="1"/>
  <c r="B165" i="38"/>
  <c r="A165" i="38"/>
  <c r="A154" i="38"/>
  <c r="H110" i="1"/>
  <c r="E60" i="2" l="1"/>
  <c r="G60" i="2"/>
  <c r="I102" i="1"/>
  <c r="I103" i="1" l="1"/>
  <c r="K46" i="2" s="1"/>
  <c r="K102" i="1" l="1"/>
  <c r="K103" i="1" s="1"/>
  <c r="I110" i="1" l="1"/>
  <c r="I24" i="33" l="1"/>
  <c r="I21" i="33"/>
  <c r="I18" i="33"/>
  <c r="F74" i="33" l="1"/>
  <c r="F61" i="1" s="1"/>
  <c r="H15" i="40" s="1"/>
  <c r="C17" i="40" s="1"/>
  <c r="G17" i="40" s="1"/>
  <c r="E18" i="40" s="1"/>
  <c r="F77" i="1" l="1"/>
  <c r="F49" i="40"/>
  <c r="F50" i="40" s="1"/>
  <c r="C273" i="38" l="1"/>
  <c r="F134" i="1" s="1"/>
  <c r="B268" i="38" l="1"/>
  <c r="A268" i="38"/>
  <c r="B266" i="38"/>
  <c r="A266" i="38"/>
  <c r="H122" i="1"/>
  <c r="I122" i="1" s="1"/>
  <c r="H195" i="40"/>
  <c r="F96" i="33"/>
  <c r="F67" i="1" s="1"/>
  <c r="G87" i="33"/>
  <c r="G89" i="33" l="1"/>
  <c r="D90" i="33" s="1"/>
  <c r="F66" i="1" s="1"/>
  <c r="H196" i="40"/>
  <c r="F199" i="40" s="1"/>
  <c r="F88" i="1" s="1"/>
  <c r="H247" i="40" l="1"/>
  <c r="L247" i="40" s="1"/>
  <c r="P247" i="40" s="1"/>
  <c r="L246" i="40"/>
  <c r="P246" i="40" s="1"/>
  <c r="H245" i="40"/>
  <c r="L245" i="40" s="1"/>
  <c r="P245" i="40" s="1"/>
  <c r="H244" i="40"/>
  <c r="L244" i="40" s="1"/>
  <c r="P244" i="40" s="1"/>
  <c r="B241" i="40"/>
  <c r="A241" i="40"/>
  <c r="H239" i="40"/>
  <c r="F97" i="1" s="1"/>
  <c r="B235" i="40"/>
  <c r="A235" i="40"/>
  <c r="B229" i="40"/>
  <c r="A229" i="40"/>
  <c r="J225" i="40"/>
  <c r="J224" i="40"/>
  <c r="J223" i="40"/>
  <c r="B220" i="40"/>
  <c r="A220" i="40"/>
  <c r="E218" i="40"/>
  <c r="H218" i="40" s="1"/>
  <c r="F94" i="1" s="1"/>
  <c r="B214" i="40"/>
  <c r="A214" i="40"/>
  <c r="B209" i="40"/>
  <c r="A209" i="40"/>
  <c r="E207" i="40"/>
  <c r="H207" i="40" s="1"/>
  <c r="F92" i="1" s="1"/>
  <c r="J226" i="40" l="1"/>
  <c r="H227" i="40" s="1"/>
  <c r="F95" i="1" s="1"/>
  <c r="P249" i="40"/>
  <c r="P250" i="40" s="1"/>
  <c r="H250" i="40" s="1"/>
  <c r="F98" i="1" s="1"/>
  <c r="H68" i="1"/>
  <c r="O13" i="47"/>
  <c r="O12" i="47"/>
  <c r="O11" i="47"/>
  <c r="H4" i="47"/>
  <c r="C3" i="47"/>
  <c r="C2" i="47"/>
  <c r="M1" i="47"/>
  <c r="C1" i="47"/>
  <c r="I4103" i="16"/>
  <c r="I4102" i="16"/>
  <c r="L3529" i="16"/>
  <c r="L3528" i="16"/>
  <c r="L3527" i="16"/>
  <c r="I3526" i="16"/>
  <c r="I3525" i="16"/>
  <c r="I3403" i="16"/>
  <c r="I3402" i="16"/>
  <c r="I2403" i="16"/>
  <c r="I2402" i="16"/>
  <c r="I2303" i="16"/>
  <c r="I2302" i="16"/>
  <c r="J4740" i="20"/>
  <c r="G4740" i="20"/>
  <c r="E4740" i="20"/>
  <c r="C4740" i="20"/>
  <c r="J4739" i="20"/>
  <c r="G4739" i="20"/>
  <c r="E4739" i="20"/>
  <c r="C4739" i="20"/>
  <c r="J4738" i="20"/>
  <c r="G4738" i="20"/>
  <c r="E4738" i="20"/>
  <c r="C4738" i="20"/>
  <c r="J4737" i="20"/>
  <c r="G4737" i="20"/>
  <c r="E4737" i="20"/>
  <c r="C4737" i="20"/>
  <c r="K4735" i="20"/>
  <c r="J4735" i="20"/>
  <c r="J4721" i="20"/>
  <c r="G4721" i="20"/>
  <c r="E4721" i="20"/>
  <c r="C4721" i="20"/>
  <c r="J4720" i="20"/>
  <c r="G4720" i="20"/>
  <c r="E4720" i="20"/>
  <c r="C4720" i="20"/>
  <c r="J4719" i="20"/>
  <c r="G4719" i="20"/>
  <c r="E4719" i="20"/>
  <c r="C4719" i="20"/>
  <c r="J4718" i="20"/>
  <c r="G4718" i="20"/>
  <c r="E4718" i="20"/>
  <c r="C4718" i="20"/>
  <c r="J4717" i="20"/>
  <c r="G4717" i="20"/>
  <c r="E4717" i="20"/>
  <c r="C4717" i="20"/>
  <c r="J4716" i="20"/>
  <c r="G4716" i="20"/>
  <c r="E4716" i="20"/>
  <c r="C4716" i="20"/>
  <c r="K4714" i="20"/>
  <c r="J4714" i="20"/>
  <c r="J4706" i="20"/>
  <c r="G4706" i="20"/>
  <c r="E4706" i="20"/>
  <c r="C4706" i="20"/>
  <c r="J4705" i="20"/>
  <c r="G4705" i="20"/>
  <c r="E4705" i="20"/>
  <c r="C4705" i="20"/>
  <c r="J4704" i="20"/>
  <c r="G4704" i="20"/>
  <c r="E4704" i="20"/>
  <c r="C4704" i="20"/>
  <c r="J4703" i="20"/>
  <c r="G4703" i="20"/>
  <c r="E4703" i="20"/>
  <c r="C4703" i="20"/>
  <c r="J4702" i="20"/>
  <c r="G4702" i="20"/>
  <c r="E4702" i="20"/>
  <c r="C4702" i="20"/>
  <c r="J4701" i="20"/>
  <c r="G4701" i="20"/>
  <c r="E4701" i="20"/>
  <c r="C4701" i="20"/>
  <c r="K4699" i="20"/>
  <c r="J4699" i="20"/>
  <c r="J4682" i="20"/>
  <c r="J4681" i="20"/>
  <c r="J4339" i="20"/>
  <c r="G4339" i="20"/>
  <c r="E4339" i="20"/>
  <c r="C4339" i="20"/>
  <c r="J4338" i="20"/>
  <c r="G4338" i="20"/>
  <c r="E4338" i="20"/>
  <c r="C4338" i="20"/>
  <c r="J4337" i="20"/>
  <c r="G4337" i="20"/>
  <c r="E4337" i="20"/>
  <c r="C4337" i="20"/>
  <c r="J4336" i="20"/>
  <c r="G4336" i="20"/>
  <c r="E4336" i="20"/>
  <c r="C4336" i="20"/>
  <c r="J4335" i="20"/>
  <c r="G4335" i="20"/>
  <c r="E4335" i="20"/>
  <c r="C4335" i="20"/>
  <c r="J4334" i="20"/>
  <c r="G4334" i="20"/>
  <c r="E4334" i="20"/>
  <c r="C4334" i="20"/>
  <c r="K4332" i="20"/>
  <c r="J4332" i="20"/>
  <c r="J4329" i="20"/>
  <c r="G4329" i="20"/>
  <c r="E4329" i="20"/>
  <c r="C4329" i="20"/>
  <c r="J4328" i="20"/>
  <c r="G4328" i="20"/>
  <c r="E4328" i="20"/>
  <c r="C4328" i="20"/>
  <c r="J4327" i="20"/>
  <c r="G4327" i="20"/>
  <c r="E4327" i="20"/>
  <c r="C4327" i="20"/>
  <c r="J4326" i="20"/>
  <c r="G4326" i="20"/>
  <c r="E4326" i="20"/>
  <c r="C4326" i="20"/>
  <c r="J4325" i="20"/>
  <c r="G4325" i="20"/>
  <c r="E4325" i="20"/>
  <c r="C4325" i="20"/>
  <c r="J4324" i="20"/>
  <c r="G4324" i="20"/>
  <c r="E4324" i="20"/>
  <c r="C4324" i="20"/>
  <c r="J4323" i="20"/>
  <c r="G4323" i="20"/>
  <c r="E4323" i="20"/>
  <c r="C4323" i="20"/>
  <c r="J4322" i="20"/>
  <c r="G4322" i="20"/>
  <c r="E4322" i="20"/>
  <c r="C4322" i="20"/>
  <c r="K4320" i="20"/>
  <c r="J4320" i="20"/>
  <c r="J4317" i="20"/>
  <c r="G4317" i="20"/>
  <c r="E4317" i="20"/>
  <c r="C4317" i="20"/>
  <c r="J4316" i="20"/>
  <c r="G4316" i="20"/>
  <c r="E4316" i="20"/>
  <c r="C4316" i="20"/>
  <c r="J4315" i="20"/>
  <c r="G4315" i="20"/>
  <c r="E4315" i="20"/>
  <c r="C4315" i="20"/>
  <c r="J4314" i="20"/>
  <c r="G4314" i="20"/>
  <c r="E4314" i="20"/>
  <c r="C4314" i="20"/>
  <c r="K4312" i="20"/>
  <c r="J4312" i="20"/>
  <c r="J4309" i="20"/>
  <c r="G4309" i="20"/>
  <c r="E4309" i="20"/>
  <c r="C4309" i="20"/>
  <c r="K4307" i="20"/>
  <c r="J4307" i="20"/>
  <c r="J4304" i="20"/>
  <c r="G4304" i="20"/>
  <c r="E4304" i="20"/>
  <c r="C4304" i="20"/>
  <c r="K4302" i="20"/>
  <c r="J4302" i="20"/>
  <c r="J4297" i="20"/>
  <c r="G4297" i="20"/>
  <c r="E4297" i="20"/>
  <c r="C4297" i="20"/>
  <c r="J4296" i="20"/>
  <c r="G4296" i="20"/>
  <c r="E4296" i="20"/>
  <c r="C4296" i="20"/>
  <c r="J4295" i="20"/>
  <c r="G4295" i="20"/>
  <c r="E4295" i="20"/>
  <c r="C4295" i="20"/>
  <c r="J4294" i="20"/>
  <c r="G4294" i="20"/>
  <c r="E4294" i="20"/>
  <c r="C4294" i="20"/>
  <c r="J4293" i="20"/>
  <c r="G4293" i="20"/>
  <c r="E4293" i="20"/>
  <c r="C4293" i="20"/>
  <c r="J4292" i="20"/>
  <c r="G4292" i="20"/>
  <c r="E4292" i="20"/>
  <c r="C4292" i="20"/>
  <c r="J4291" i="20"/>
  <c r="G4291" i="20"/>
  <c r="E4291" i="20"/>
  <c r="C4291" i="20"/>
  <c r="J4290" i="20"/>
  <c r="G4290" i="20"/>
  <c r="E4290" i="20"/>
  <c r="C4290" i="20"/>
  <c r="K4288" i="20"/>
  <c r="J4288" i="20"/>
  <c r="M4159" i="20"/>
  <c r="M4158" i="20"/>
  <c r="M4157" i="20"/>
  <c r="J4156" i="20"/>
  <c r="J4155" i="20"/>
  <c r="J4126" i="20"/>
  <c r="G4126" i="20"/>
  <c r="E4126" i="20"/>
  <c r="C4126" i="20"/>
  <c r="K4124" i="20"/>
  <c r="J4124" i="20"/>
  <c r="J4121" i="20"/>
  <c r="G4121" i="20"/>
  <c r="E4121" i="20"/>
  <c r="C4121" i="20"/>
  <c r="K4119" i="20"/>
  <c r="J4119" i="20"/>
  <c r="J4116" i="20"/>
  <c r="G4116" i="20"/>
  <c r="E4116" i="20"/>
  <c r="C4116" i="20"/>
  <c r="K4114" i="20"/>
  <c r="J4114" i="20"/>
  <c r="J4111" i="20"/>
  <c r="G4111" i="20"/>
  <c r="E4111" i="20"/>
  <c r="C4111" i="20"/>
  <c r="K4109" i="20"/>
  <c r="J4109" i="20"/>
  <c r="J4106" i="20"/>
  <c r="G4106" i="20"/>
  <c r="E4106" i="20"/>
  <c r="C4106" i="20"/>
  <c r="J4105" i="20"/>
  <c r="G4105" i="20"/>
  <c r="E4105" i="20"/>
  <c r="C4105" i="20"/>
  <c r="J4104" i="20"/>
  <c r="G4104" i="20"/>
  <c r="E4104" i="20"/>
  <c r="C4104" i="20"/>
  <c r="J4103" i="20"/>
  <c r="G4103" i="20"/>
  <c r="E4103" i="20"/>
  <c r="C4103" i="20"/>
  <c r="J4102" i="20"/>
  <c r="G4102" i="20"/>
  <c r="E4102" i="20"/>
  <c r="C4102" i="20"/>
  <c r="K4100" i="20"/>
  <c r="J4100" i="20"/>
  <c r="J4095" i="20"/>
  <c r="G4095" i="20"/>
  <c r="E4095" i="20"/>
  <c r="C4095" i="20"/>
  <c r="K4093" i="20"/>
  <c r="J4093" i="20"/>
  <c r="J4003" i="20"/>
  <c r="G4003" i="20"/>
  <c r="E4003" i="20"/>
  <c r="C4003" i="20"/>
  <c r="J4002" i="20"/>
  <c r="G4002" i="20"/>
  <c r="E4002" i="20"/>
  <c r="C4002" i="20"/>
  <c r="J4001" i="20"/>
  <c r="G4001" i="20"/>
  <c r="E4001" i="20"/>
  <c r="C4001" i="20"/>
  <c r="J4000" i="20"/>
  <c r="G4000" i="20"/>
  <c r="E4000" i="20"/>
  <c r="C4000" i="20"/>
  <c r="K3998" i="20"/>
  <c r="J3998" i="20"/>
  <c r="J3993" i="20"/>
  <c r="G3993" i="20"/>
  <c r="E3993" i="20"/>
  <c r="C3993" i="20"/>
  <c r="J3992" i="20"/>
  <c r="G3992" i="20"/>
  <c r="E3992" i="20"/>
  <c r="C3992" i="20"/>
  <c r="J3991" i="20"/>
  <c r="G3991" i="20"/>
  <c r="E3991" i="20"/>
  <c r="C3991" i="20"/>
  <c r="J3990" i="20"/>
  <c r="G3990" i="20"/>
  <c r="E3990" i="20"/>
  <c r="C3990" i="20"/>
  <c r="K3988" i="20"/>
  <c r="J3988" i="20"/>
  <c r="J3985" i="20"/>
  <c r="G3985" i="20"/>
  <c r="E3985" i="20"/>
  <c r="C3985" i="20"/>
  <c r="J3984" i="20"/>
  <c r="G3984" i="20"/>
  <c r="E3984" i="20"/>
  <c r="C3984" i="20"/>
  <c r="J3983" i="20"/>
  <c r="G3983" i="20"/>
  <c r="E3983" i="20"/>
  <c r="C3983" i="20"/>
  <c r="J3982" i="20"/>
  <c r="G3982" i="20"/>
  <c r="E3982" i="20"/>
  <c r="C3982" i="20"/>
  <c r="K3980" i="20"/>
  <c r="J3980" i="20"/>
  <c r="J3978" i="20"/>
  <c r="J3902" i="20"/>
  <c r="G3902" i="20"/>
  <c r="E3902" i="20"/>
  <c r="C3902" i="20"/>
  <c r="J3901" i="20"/>
  <c r="G3901" i="20"/>
  <c r="E3901" i="20"/>
  <c r="C3901" i="20"/>
  <c r="J3900" i="20"/>
  <c r="G3900" i="20"/>
  <c r="E3900" i="20"/>
  <c r="C3900" i="20"/>
  <c r="J3899" i="20"/>
  <c r="G3899" i="20"/>
  <c r="E3899" i="20"/>
  <c r="C3899" i="20"/>
  <c r="J3898" i="20"/>
  <c r="G3898" i="20"/>
  <c r="E3898" i="20"/>
  <c r="C3898" i="20"/>
  <c r="K3896" i="20"/>
  <c r="J3896" i="20"/>
  <c r="J3888" i="20"/>
  <c r="G3888" i="20"/>
  <c r="E3888" i="20"/>
  <c r="C3888" i="20"/>
  <c r="K3886" i="20"/>
  <c r="J3886" i="20"/>
  <c r="J3654" i="20"/>
  <c r="G3654" i="20"/>
  <c r="E3654" i="20"/>
  <c r="C3654" i="20"/>
  <c r="J3653" i="20"/>
  <c r="G3653" i="20"/>
  <c r="E3653" i="20"/>
  <c r="C3653" i="20"/>
  <c r="J3652" i="20"/>
  <c r="G3652" i="20"/>
  <c r="E3652" i="20"/>
  <c r="C3652" i="20"/>
  <c r="J3651" i="20"/>
  <c r="G3651" i="20"/>
  <c r="E3651" i="20"/>
  <c r="C3651" i="20"/>
  <c r="J3650" i="20"/>
  <c r="G3650" i="20"/>
  <c r="E3650" i="20"/>
  <c r="C3650" i="20"/>
  <c r="J3649" i="20"/>
  <c r="G3649" i="20"/>
  <c r="E3649" i="20"/>
  <c r="C3649" i="20"/>
  <c r="K3647" i="20"/>
  <c r="J3647" i="20"/>
  <c r="J3642" i="20"/>
  <c r="G3642" i="20"/>
  <c r="E3642" i="20"/>
  <c r="C3642" i="20"/>
  <c r="J3641" i="20"/>
  <c r="G3641" i="20"/>
  <c r="E3641" i="20"/>
  <c r="C3641" i="20"/>
  <c r="J3640" i="20"/>
  <c r="G3640" i="20"/>
  <c r="E3640" i="20"/>
  <c r="C3640" i="20"/>
  <c r="J3639" i="20"/>
  <c r="G3639" i="20"/>
  <c r="E3639" i="20"/>
  <c r="C3639" i="20"/>
  <c r="J3638" i="20"/>
  <c r="G3638" i="20"/>
  <c r="E3638" i="20"/>
  <c r="C3638" i="20"/>
  <c r="J3637" i="20"/>
  <c r="G3637" i="20"/>
  <c r="E3637" i="20"/>
  <c r="C3637" i="20"/>
  <c r="J3636" i="20"/>
  <c r="G3636" i="20"/>
  <c r="E3636" i="20"/>
  <c r="C3636" i="20"/>
  <c r="J3635" i="20"/>
  <c r="G3635" i="20"/>
  <c r="E3635" i="20"/>
  <c r="C3635" i="20"/>
  <c r="K3633" i="20"/>
  <c r="J3633" i="20"/>
  <c r="J3625" i="20"/>
  <c r="G3625" i="20"/>
  <c r="E3625" i="20"/>
  <c r="C3625" i="20"/>
  <c r="J3624" i="20"/>
  <c r="G3624" i="20"/>
  <c r="E3624" i="20"/>
  <c r="C3624" i="20"/>
  <c r="K3622" i="20"/>
  <c r="J3622" i="20"/>
  <c r="J3617" i="20"/>
  <c r="G3617" i="20"/>
  <c r="E3617" i="20"/>
  <c r="C3617" i="20"/>
  <c r="J3616" i="20"/>
  <c r="G3616" i="20"/>
  <c r="E3616" i="20"/>
  <c r="C3616" i="20"/>
  <c r="J3615" i="20"/>
  <c r="G3615" i="20"/>
  <c r="E3615" i="20"/>
  <c r="C3615" i="20"/>
  <c r="J3614" i="20"/>
  <c r="G3614" i="20"/>
  <c r="E3614" i="20"/>
  <c r="C3614" i="20"/>
  <c r="J3613" i="20"/>
  <c r="G3613" i="20"/>
  <c r="E3613" i="20"/>
  <c r="C3613" i="20"/>
  <c r="J3612" i="20"/>
  <c r="G3612" i="20"/>
  <c r="E3612" i="20"/>
  <c r="C3612" i="20"/>
  <c r="J3611" i="20"/>
  <c r="G3611" i="20"/>
  <c r="E3611" i="20"/>
  <c r="C3611" i="20"/>
  <c r="K3609" i="20"/>
  <c r="J3609" i="20"/>
  <c r="J3547" i="20"/>
  <c r="G3547" i="20"/>
  <c r="E3547" i="20"/>
  <c r="C3547" i="20"/>
  <c r="J3546" i="20"/>
  <c r="G3546" i="20"/>
  <c r="E3546" i="20"/>
  <c r="C3546" i="20"/>
  <c r="J3545" i="20"/>
  <c r="G3545" i="20"/>
  <c r="E3545" i="20"/>
  <c r="C3545" i="20"/>
  <c r="J3544" i="20"/>
  <c r="G3544" i="20"/>
  <c r="E3544" i="20"/>
  <c r="C3544" i="20"/>
  <c r="J3543" i="20"/>
  <c r="G3543" i="20"/>
  <c r="E3543" i="20"/>
  <c r="C3543" i="20"/>
  <c r="J3542" i="20"/>
  <c r="G3542" i="20"/>
  <c r="E3542" i="20"/>
  <c r="C3542" i="20"/>
  <c r="J3541" i="20"/>
  <c r="G3541" i="20"/>
  <c r="E3541" i="20"/>
  <c r="C3541" i="20"/>
  <c r="K3539" i="20"/>
  <c r="J3539" i="20"/>
  <c r="J3518" i="20"/>
  <c r="G3518" i="20"/>
  <c r="E3518" i="20"/>
  <c r="C3518" i="20"/>
  <c r="J3517" i="20"/>
  <c r="G3517" i="20"/>
  <c r="E3517" i="20"/>
  <c r="C3517" i="20"/>
  <c r="J3516" i="20"/>
  <c r="G3516" i="20"/>
  <c r="E3516" i="20"/>
  <c r="C3516" i="20"/>
  <c r="J3515" i="20"/>
  <c r="G3515" i="20"/>
  <c r="E3515" i="20"/>
  <c r="C3515" i="20"/>
  <c r="J3514" i="20"/>
  <c r="G3514" i="20"/>
  <c r="E3514" i="20"/>
  <c r="C3514" i="20"/>
  <c r="K3512" i="20"/>
  <c r="J3512" i="20"/>
  <c r="J3463" i="20"/>
  <c r="G3463" i="20"/>
  <c r="E3463" i="20"/>
  <c r="C3463" i="20"/>
  <c r="J3462" i="20"/>
  <c r="G3462" i="20"/>
  <c r="E3462" i="20"/>
  <c r="C3462" i="20"/>
  <c r="K3460" i="20"/>
  <c r="J3460" i="20"/>
  <c r="J3433" i="20"/>
  <c r="G3433" i="20"/>
  <c r="E3433" i="20"/>
  <c r="C3433" i="20"/>
  <c r="J3432" i="20"/>
  <c r="G3432" i="20"/>
  <c r="E3432" i="20"/>
  <c r="C3432" i="20"/>
  <c r="J3431" i="20"/>
  <c r="G3431" i="20"/>
  <c r="E3431" i="20"/>
  <c r="C3431" i="20"/>
  <c r="J3430" i="20"/>
  <c r="G3430" i="20"/>
  <c r="E3430" i="20"/>
  <c r="C3430" i="20"/>
  <c r="J3429" i="20"/>
  <c r="G3429" i="20"/>
  <c r="E3429" i="20"/>
  <c r="C3429" i="20"/>
  <c r="K3427" i="20"/>
  <c r="J3427" i="20"/>
  <c r="J3424" i="20"/>
  <c r="G3424" i="20"/>
  <c r="E3424" i="20"/>
  <c r="C3424" i="20"/>
  <c r="J3423" i="20"/>
  <c r="G3423" i="20"/>
  <c r="E3423" i="20"/>
  <c r="C3423" i="20"/>
  <c r="J3422" i="20"/>
  <c r="G3422" i="20"/>
  <c r="E3422" i="20"/>
  <c r="C3422" i="20"/>
  <c r="J3421" i="20"/>
  <c r="G3421" i="20"/>
  <c r="E3421" i="20"/>
  <c r="C3421" i="20"/>
  <c r="J3420" i="20"/>
  <c r="G3420" i="20"/>
  <c r="E3420" i="20"/>
  <c r="C3420" i="20"/>
  <c r="K3418" i="20"/>
  <c r="J3418" i="20"/>
  <c r="J3415" i="20"/>
  <c r="G3415" i="20"/>
  <c r="E3415" i="20"/>
  <c r="C3415" i="20"/>
  <c r="K3413" i="20"/>
  <c r="J3413" i="20"/>
  <c r="J3410" i="20"/>
  <c r="G3410" i="20"/>
  <c r="E3410" i="20"/>
  <c r="C3410" i="20"/>
  <c r="K3408" i="20"/>
  <c r="J3408" i="20"/>
  <c r="J3405" i="20"/>
  <c r="G3405" i="20"/>
  <c r="E3405" i="20"/>
  <c r="C3405" i="20"/>
  <c r="K3403" i="20"/>
  <c r="J3403" i="20"/>
  <c r="J3400" i="20"/>
  <c r="G3400" i="20"/>
  <c r="E3400" i="20"/>
  <c r="C3400" i="20"/>
  <c r="K3398" i="20"/>
  <c r="J3398" i="20"/>
  <c r="J3395" i="20"/>
  <c r="G3395" i="20"/>
  <c r="E3395" i="20"/>
  <c r="C3395" i="20"/>
  <c r="J3394" i="20"/>
  <c r="G3394" i="20"/>
  <c r="E3394" i="20"/>
  <c r="C3394" i="20"/>
  <c r="J3393" i="20"/>
  <c r="G3393" i="20"/>
  <c r="E3393" i="20"/>
  <c r="C3393" i="20"/>
  <c r="J3392" i="20"/>
  <c r="G3392" i="20"/>
  <c r="E3392" i="20"/>
  <c r="C3392" i="20"/>
  <c r="K3390" i="20"/>
  <c r="J3390" i="20"/>
  <c r="J3301" i="20"/>
  <c r="G3301" i="20"/>
  <c r="E3301" i="20"/>
  <c r="C3301" i="20"/>
  <c r="J3300" i="20"/>
  <c r="G3300" i="20"/>
  <c r="E3300" i="20"/>
  <c r="C3300" i="20"/>
  <c r="J3299" i="20"/>
  <c r="G3299" i="20"/>
  <c r="E3299" i="20"/>
  <c r="C3299" i="20"/>
  <c r="J3298" i="20"/>
  <c r="G3298" i="20"/>
  <c r="E3298" i="20"/>
  <c r="C3298" i="20"/>
  <c r="K3296" i="20"/>
  <c r="J3296" i="20"/>
  <c r="J3293" i="20"/>
  <c r="G3293" i="20"/>
  <c r="E3293" i="20"/>
  <c r="C3293" i="20"/>
  <c r="K3291" i="20"/>
  <c r="J3291" i="20"/>
  <c r="J3276" i="20"/>
  <c r="G3276" i="20"/>
  <c r="E3276" i="20"/>
  <c r="C3276" i="20"/>
  <c r="K3274" i="20"/>
  <c r="J3274" i="20"/>
  <c r="J3124" i="20"/>
  <c r="G3124" i="20"/>
  <c r="E3124" i="20"/>
  <c r="C3124" i="20"/>
  <c r="J3123" i="20"/>
  <c r="G3123" i="20"/>
  <c r="E3123" i="20"/>
  <c r="C3123" i="20"/>
  <c r="K3121" i="20"/>
  <c r="J3121" i="20"/>
  <c r="J3111" i="20"/>
  <c r="G3111" i="20"/>
  <c r="E3111" i="20"/>
  <c r="C3111" i="20"/>
  <c r="J3110" i="20"/>
  <c r="G3110" i="20"/>
  <c r="E3110" i="20"/>
  <c r="C3110" i="20"/>
  <c r="J3109" i="20"/>
  <c r="G3109" i="20"/>
  <c r="E3109" i="20"/>
  <c r="C3109" i="20"/>
  <c r="J3108" i="20"/>
  <c r="G3108" i="20"/>
  <c r="E3108" i="20"/>
  <c r="C3108" i="20"/>
  <c r="J3107" i="20"/>
  <c r="G3107" i="20"/>
  <c r="E3107" i="20"/>
  <c r="C3107" i="20"/>
  <c r="J3106" i="20"/>
  <c r="G3106" i="20"/>
  <c r="E3106" i="20"/>
  <c r="C3106" i="20"/>
  <c r="J3105" i="20"/>
  <c r="G3105" i="20"/>
  <c r="E3105" i="20"/>
  <c r="C3105" i="20"/>
  <c r="J3104" i="20"/>
  <c r="G3104" i="20"/>
  <c r="E3104" i="20"/>
  <c r="C3104" i="20"/>
  <c r="J3103" i="20"/>
  <c r="G3103" i="20"/>
  <c r="E3103" i="20"/>
  <c r="C3103" i="20"/>
  <c r="J3102" i="20"/>
  <c r="G3102" i="20"/>
  <c r="E3102" i="20"/>
  <c r="C3102" i="20"/>
  <c r="K3100" i="20"/>
  <c r="J3100" i="20"/>
  <c r="J3073" i="20"/>
  <c r="G3073" i="20"/>
  <c r="E3073" i="20"/>
  <c r="C3073" i="20"/>
  <c r="J3072" i="20"/>
  <c r="G3072" i="20"/>
  <c r="E3072" i="20"/>
  <c r="C3072" i="20"/>
  <c r="K3070" i="20"/>
  <c r="J3070" i="20"/>
  <c r="J3035" i="20"/>
  <c r="G3035" i="20"/>
  <c r="E3035" i="20"/>
  <c r="C3035" i="20"/>
  <c r="J3034" i="20"/>
  <c r="G3034" i="20"/>
  <c r="E3034" i="20"/>
  <c r="C3034" i="20"/>
  <c r="J3033" i="20"/>
  <c r="G3033" i="20"/>
  <c r="E3033" i="20"/>
  <c r="C3033" i="20"/>
  <c r="K3031" i="20"/>
  <c r="J3031" i="20"/>
  <c r="J3026" i="20"/>
  <c r="G3026" i="20"/>
  <c r="E3026" i="20"/>
  <c r="C3026" i="20"/>
  <c r="J3025" i="20"/>
  <c r="G3025" i="20"/>
  <c r="E3025" i="20"/>
  <c r="C3025" i="20"/>
  <c r="K3023" i="20"/>
  <c r="J3023" i="20"/>
  <c r="J3018" i="20"/>
  <c r="G3018" i="20"/>
  <c r="E3018" i="20"/>
  <c r="C3018" i="20"/>
  <c r="J3017" i="20"/>
  <c r="G3017" i="20"/>
  <c r="E3017" i="20"/>
  <c r="C3017" i="20"/>
  <c r="J3016" i="20"/>
  <c r="G3016" i="20"/>
  <c r="E3016" i="20"/>
  <c r="C3016" i="20"/>
  <c r="K3014" i="20"/>
  <c r="J3014" i="20"/>
  <c r="J2966" i="20"/>
  <c r="G2966" i="20"/>
  <c r="E2966" i="20"/>
  <c r="C2966" i="20"/>
  <c r="K2964" i="20"/>
  <c r="J2964" i="20"/>
  <c r="J2918" i="20"/>
  <c r="G2918" i="20"/>
  <c r="E2918" i="20"/>
  <c r="C2918" i="20"/>
  <c r="J2917" i="20"/>
  <c r="G2917" i="20"/>
  <c r="E2917" i="20"/>
  <c r="C2917" i="20"/>
  <c r="J2916" i="20"/>
  <c r="G2916" i="20"/>
  <c r="E2916" i="20"/>
  <c r="C2916" i="20"/>
  <c r="J2915" i="20"/>
  <c r="G2915" i="20"/>
  <c r="E2915" i="20"/>
  <c r="C2915" i="20"/>
  <c r="J2914" i="20"/>
  <c r="G2914" i="20"/>
  <c r="E2914" i="20"/>
  <c r="C2914" i="20"/>
  <c r="J2913" i="20"/>
  <c r="G2913" i="20"/>
  <c r="E2913" i="20"/>
  <c r="C2913" i="20"/>
  <c r="K2911" i="20"/>
  <c r="J2911" i="20"/>
  <c r="J2884" i="20"/>
  <c r="G2884" i="20"/>
  <c r="E2884" i="20"/>
  <c r="C2884" i="20"/>
  <c r="J2883" i="20"/>
  <c r="G2883" i="20"/>
  <c r="E2883" i="20"/>
  <c r="C2883" i="20"/>
  <c r="J2882" i="20"/>
  <c r="G2882" i="20"/>
  <c r="E2882" i="20"/>
  <c r="C2882" i="20"/>
  <c r="J2881" i="20"/>
  <c r="G2881" i="20"/>
  <c r="E2881" i="20"/>
  <c r="C2881" i="20"/>
  <c r="J2880" i="20"/>
  <c r="G2880" i="20"/>
  <c r="E2880" i="20"/>
  <c r="C2880" i="20"/>
  <c r="J2879" i="20"/>
  <c r="G2879" i="20"/>
  <c r="E2879" i="20"/>
  <c r="C2879" i="20"/>
  <c r="K2877" i="20"/>
  <c r="J2877" i="20"/>
  <c r="J2828" i="20"/>
  <c r="J2827" i="20"/>
  <c r="J2743" i="20"/>
  <c r="G2743" i="20"/>
  <c r="E2743" i="20"/>
  <c r="C2743" i="20"/>
  <c r="J2742" i="20"/>
  <c r="G2742" i="20"/>
  <c r="E2742" i="20"/>
  <c r="C2742" i="20"/>
  <c r="J2741" i="20"/>
  <c r="G2741" i="20"/>
  <c r="E2741" i="20"/>
  <c r="C2741" i="20"/>
  <c r="J2740" i="20"/>
  <c r="G2740" i="20"/>
  <c r="E2740" i="20"/>
  <c r="C2740" i="20"/>
  <c r="J2739" i="20"/>
  <c r="G2739" i="20"/>
  <c r="E2739" i="20"/>
  <c r="C2739" i="20"/>
  <c r="J2738" i="20"/>
  <c r="G2738" i="20"/>
  <c r="E2738" i="20"/>
  <c r="C2738" i="20"/>
  <c r="J2737" i="20"/>
  <c r="G2737" i="20"/>
  <c r="E2737" i="20"/>
  <c r="C2737" i="20"/>
  <c r="J2736" i="20"/>
  <c r="G2736" i="20"/>
  <c r="E2736" i="20"/>
  <c r="C2736" i="20"/>
  <c r="J2735" i="20"/>
  <c r="G2735" i="20"/>
  <c r="E2735" i="20"/>
  <c r="C2735" i="20"/>
  <c r="J2734" i="20"/>
  <c r="G2734" i="20"/>
  <c r="E2734" i="20"/>
  <c r="C2734" i="20"/>
  <c r="J2733" i="20"/>
  <c r="G2733" i="20"/>
  <c r="E2733" i="20"/>
  <c r="C2733" i="20"/>
  <c r="J2732" i="20"/>
  <c r="G2732" i="20"/>
  <c r="E2732" i="20"/>
  <c r="C2732" i="20"/>
  <c r="J2731" i="20"/>
  <c r="G2731" i="20"/>
  <c r="E2731" i="20"/>
  <c r="C2731" i="20"/>
  <c r="J2730" i="20"/>
  <c r="G2730" i="20"/>
  <c r="E2730" i="20"/>
  <c r="C2730" i="20"/>
  <c r="K2728" i="20"/>
  <c r="J2728" i="20"/>
  <c r="J2710" i="20"/>
  <c r="J2709" i="20"/>
  <c r="J2598" i="20"/>
  <c r="G2598" i="20"/>
  <c r="E2598" i="20"/>
  <c r="C2598" i="20"/>
  <c r="J2597" i="20"/>
  <c r="G2597" i="20"/>
  <c r="E2597" i="20"/>
  <c r="C2597" i="20"/>
  <c r="J2596" i="20"/>
  <c r="G2596" i="20"/>
  <c r="E2596" i="20"/>
  <c r="C2596" i="20"/>
  <c r="K2594" i="20"/>
  <c r="J2594" i="20"/>
  <c r="J2554" i="20"/>
  <c r="G2554" i="20"/>
  <c r="E2554" i="20"/>
  <c r="C2554" i="20"/>
  <c r="J2553" i="20"/>
  <c r="G2553" i="20"/>
  <c r="E2553" i="20"/>
  <c r="C2553" i="20"/>
  <c r="J2552" i="20"/>
  <c r="G2552" i="20"/>
  <c r="E2552" i="20"/>
  <c r="C2552" i="20"/>
  <c r="J2551" i="20"/>
  <c r="G2551" i="20"/>
  <c r="E2551" i="20"/>
  <c r="C2551" i="20"/>
  <c r="J2550" i="20"/>
  <c r="G2550" i="20"/>
  <c r="E2550" i="20"/>
  <c r="C2550" i="20"/>
  <c r="J2549" i="20"/>
  <c r="G2549" i="20"/>
  <c r="E2549" i="20"/>
  <c r="C2549" i="20"/>
  <c r="K2547" i="20"/>
  <c r="J2547" i="20"/>
  <c r="J2545" i="20"/>
  <c r="G2545" i="20"/>
  <c r="E2545" i="20"/>
  <c r="C2545" i="20"/>
  <c r="J2544" i="20"/>
  <c r="G2544" i="20"/>
  <c r="E2544" i="20"/>
  <c r="C2544" i="20"/>
  <c r="J2543" i="20"/>
  <c r="G2543" i="20"/>
  <c r="E2543" i="20"/>
  <c r="C2543" i="20"/>
  <c r="J2542" i="20"/>
  <c r="G2542" i="20"/>
  <c r="E2542" i="20"/>
  <c r="C2542" i="20"/>
  <c r="J2541" i="20"/>
  <c r="G2541" i="20"/>
  <c r="E2541" i="20"/>
  <c r="C2541" i="20"/>
  <c r="J2540" i="20"/>
  <c r="G2540" i="20"/>
  <c r="E2540" i="20"/>
  <c r="C2540" i="20"/>
  <c r="J2539" i="20"/>
  <c r="G2539" i="20"/>
  <c r="E2539" i="20"/>
  <c r="C2539" i="20"/>
  <c r="K2537" i="20"/>
  <c r="J2537" i="20"/>
  <c r="J2437" i="20"/>
  <c r="G2437" i="20"/>
  <c r="E2437" i="20"/>
  <c r="C2437" i="20"/>
  <c r="J2436" i="20"/>
  <c r="G2436" i="20"/>
  <c r="E2436" i="20"/>
  <c r="C2436" i="20"/>
  <c r="J2435" i="20"/>
  <c r="G2435" i="20"/>
  <c r="E2435" i="20"/>
  <c r="C2435" i="20"/>
  <c r="J2434" i="20"/>
  <c r="G2434" i="20"/>
  <c r="E2434" i="20"/>
  <c r="C2434" i="20"/>
  <c r="K2432" i="20"/>
  <c r="J2432" i="20"/>
  <c r="J2373" i="20"/>
  <c r="G2373" i="20"/>
  <c r="E2373" i="20"/>
  <c r="C2373" i="20"/>
  <c r="J2372" i="20"/>
  <c r="G2372" i="20"/>
  <c r="E2372" i="20"/>
  <c r="C2372" i="20"/>
  <c r="K2370" i="20"/>
  <c r="J2370" i="20"/>
  <c r="J2259" i="20"/>
  <c r="G2259" i="20"/>
  <c r="E2259" i="20"/>
  <c r="C2259" i="20"/>
  <c r="K2257" i="20"/>
  <c r="J2257" i="20"/>
  <c r="J2254" i="20"/>
  <c r="G2254" i="20"/>
  <c r="E2254" i="20"/>
  <c r="C2254" i="20"/>
  <c r="K2252" i="20"/>
  <c r="J2252" i="20"/>
  <c r="J2249" i="20"/>
  <c r="G2249" i="20"/>
  <c r="E2249" i="20"/>
  <c r="C2249" i="20"/>
  <c r="K2247" i="20"/>
  <c r="J2247" i="20"/>
  <c r="J2244" i="20"/>
  <c r="G2244" i="20"/>
  <c r="E2244" i="20"/>
  <c r="C2244" i="20"/>
  <c r="K2242" i="20"/>
  <c r="J2242" i="20"/>
  <c r="J2238" i="20"/>
  <c r="G2238" i="20"/>
  <c r="E2238" i="20"/>
  <c r="C2238" i="20"/>
  <c r="J2237" i="20"/>
  <c r="G2237" i="20"/>
  <c r="E2237" i="20"/>
  <c r="C2237" i="20"/>
  <c r="J2236" i="20"/>
  <c r="G2236" i="20"/>
  <c r="E2236" i="20"/>
  <c r="C2236" i="20"/>
  <c r="J2235" i="20"/>
  <c r="G2235" i="20"/>
  <c r="E2235" i="20"/>
  <c r="C2235" i="20"/>
  <c r="J2234" i="20"/>
  <c r="G2234" i="20"/>
  <c r="E2234" i="20"/>
  <c r="C2234" i="20"/>
  <c r="K2232" i="20"/>
  <c r="J2232" i="20"/>
  <c r="J2229" i="20"/>
  <c r="G2229" i="20"/>
  <c r="E2229" i="20"/>
  <c r="C2229" i="20"/>
  <c r="J2228" i="20"/>
  <c r="G2228" i="20"/>
  <c r="E2228" i="20"/>
  <c r="C2228" i="20"/>
  <c r="J2227" i="20"/>
  <c r="G2227" i="20"/>
  <c r="E2227" i="20"/>
  <c r="C2227" i="20"/>
  <c r="K2225" i="20"/>
  <c r="J2225" i="20"/>
  <c r="J2161" i="20"/>
  <c r="G2161" i="20"/>
  <c r="E2161" i="20"/>
  <c r="C2161" i="20"/>
  <c r="K2159" i="20"/>
  <c r="J2159" i="20"/>
  <c r="J2147" i="20"/>
  <c r="G2147" i="20"/>
  <c r="E2147" i="20"/>
  <c r="C2147" i="20"/>
  <c r="K2145" i="20"/>
  <c r="J2145" i="20"/>
  <c r="J2134" i="20"/>
  <c r="G2134" i="20"/>
  <c r="E2134" i="20"/>
  <c r="C2134" i="20"/>
  <c r="J2133" i="20"/>
  <c r="G2133" i="20"/>
  <c r="E2133" i="20"/>
  <c r="C2133" i="20"/>
  <c r="J2132" i="20"/>
  <c r="G2132" i="20"/>
  <c r="E2132" i="20"/>
  <c r="C2132" i="20"/>
  <c r="K2130" i="20"/>
  <c r="J2130" i="20"/>
  <c r="J2105" i="20"/>
  <c r="G2105" i="20"/>
  <c r="E2105" i="20"/>
  <c r="C2105" i="20"/>
  <c r="J2104" i="20"/>
  <c r="G2104" i="20"/>
  <c r="E2104" i="20"/>
  <c r="C2104" i="20"/>
  <c r="J2103" i="20"/>
  <c r="G2103" i="20"/>
  <c r="E2103" i="20"/>
  <c r="C2103" i="20"/>
  <c r="J2102" i="20"/>
  <c r="G2102" i="20"/>
  <c r="E2102" i="20"/>
  <c r="C2102" i="20"/>
  <c r="J2101" i="20"/>
  <c r="G2101" i="20"/>
  <c r="E2101" i="20"/>
  <c r="C2101" i="20"/>
  <c r="J2100" i="20"/>
  <c r="G2100" i="20"/>
  <c r="E2100" i="20"/>
  <c r="C2100" i="20"/>
  <c r="J2099" i="20"/>
  <c r="G2099" i="20"/>
  <c r="E2099" i="20"/>
  <c r="C2099" i="20"/>
  <c r="J2098" i="20"/>
  <c r="G2098" i="20"/>
  <c r="E2098" i="20"/>
  <c r="C2098" i="20"/>
  <c r="J2097" i="20"/>
  <c r="G2097" i="20"/>
  <c r="E2097" i="20"/>
  <c r="C2097" i="20"/>
  <c r="K2095" i="20"/>
  <c r="J2095" i="20"/>
  <c r="J1814" i="20"/>
  <c r="G1814" i="20"/>
  <c r="E1814" i="20"/>
  <c r="C1814" i="20"/>
  <c r="K1812" i="20"/>
  <c r="J1812" i="20"/>
  <c r="J1773" i="20"/>
  <c r="G1773" i="20"/>
  <c r="E1773" i="20"/>
  <c r="C1773" i="20"/>
  <c r="K1771" i="20"/>
  <c r="J1771" i="20"/>
  <c r="J1703" i="20"/>
  <c r="G1703" i="20"/>
  <c r="E1703" i="20"/>
  <c r="C1703" i="20"/>
  <c r="J1702" i="20"/>
  <c r="G1702" i="20"/>
  <c r="E1702" i="20"/>
  <c r="C1702" i="20"/>
  <c r="J1701" i="20"/>
  <c r="G1701" i="20"/>
  <c r="E1701" i="20"/>
  <c r="C1701" i="20"/>
  <c r="J1700" i="20"/>
  <c r="G1700" i="20"/>
  <c r="E1700" i="20"/>
  <c r="C1700" i="20"/>
  <c r="J1699" i="20"/>
  <c r="G1699" i="20"/>
  <c r="E1699" i="20"/>
  <c r="C1699" i="20"/>
  <c r="J1698" i="20"/>
  <c r="G1698" i="20"/>
  <c r="E1698" i="20"/>
  <c r="C1698" i="20"/>
  <c r="K1696" i="20"/>
  <c r="J1696" i="20"/>
  <c r="J1389" i="20"/>
  <c r="G1389" i="20"/>
  <c r="E1389" i="20"/>
  <c r="C1389" i="20"/>
  <c r="J1388" i="20"/>
  <c r="G1388" i="20"/>
  <c r="E1388" i="20"/>
  <c r="C1388" i="20"/>
  <c r="J1387" i="20"/>
  <c r="G1387" i="20"/>
  <c r="E1387" i="20"/>
  <c r="C1387" i="20"/>
  <c r="J1386" i="20"/>
  <c r="G1386" i="20"/>
  <c r="E1386" i="20"/>
  <c r="C1386" i="20"/>
  <c r="J1385" i="20"/>
  <c r="G1385" i="20"/>
  <c r="E1385" i="20"/>
  <c r="C1385" i="20"/>
  <c r="J1384" i="20"/>
  <c r="G1384" i="20"/>
  <c r="E1384" i="20"/>
  <c r="C1384" i="20"/>
  <c r="K1382" i="20"/>
  <c r="J1382" i="20"/>
  <c r="J1374" i="20"/>
  <c r="G1374" i="20"/>
  <c r="E1374" i="20"/>
  <c r="C1374" i="20"/>
  <c r="J1373" i="20"/>
  <c r="G1373" i="20"/>
  <c r="E1373" i="20"/>
  <c r="C1373" i="20"/>
  <c r="J1372" i="20"/>
  <c r="G1372" i="20"/>
  <c r="E1372" i="20"/>
  <c r="C1372" i="20"/>
  <c r="J1371" i="20"/>
  <c r="G1371" i="20"/>
  <c r="E1371" i="20"/>
  <c r="C1371" i="20"/>
  <c r="J1370" i="20"/>
  <c r="G1370" i="20"/>
  <c r="E1370" i="20"/>
  <c r="C1370" i="20"/>
  <c r="K1368" i="20"/>
  <c r="J1368" i="20"/>
  <c r="J1363" i="20"/>
  <c r="G1363" i="20"/>
  <c r="E1363" i="20"/>
  <c r="C1363" i="20"/>
  <c r="J1362" i="20"/>
  <c r="G1362" i="20"/>
  <c r="E1362" i="20"/>
  <c r="C1362" i="20"/>
  <c r="J1361" i="20"/>
  <c r="G1361" i="20"/>
  <c r="E1361" i="20"/>
  <c r="C1361" i="20"/>
  <c r="J1360" i="20"/>
  <c r="G1360" i="20"/>
  <c r="E1360" i="20"/>
  <c r="C1360" i="20"/>
  <c r="J1359" i="20"/>
  <c r="G1359" i="20"/>
  <c r="E1359" i="20"/>
  <c r="C1359" i="20"/>
  <c r="J1358" i="20"/>
  <c r="G1358" i="20"/>
  <c r="E1358" i="20"/>
  <c r="C1358" i="20"/>
  <c r="J1357" i="20"/>
  <c r="G1357" i="20"/>
  <c r="E1357" i="20"/>
  <c r="C1357" i="20"/>
  <c r="K1355" i="20"/>
  <c r="J1355" i="20"/>
  <c r="J1349" i="20"/>
  <c r="G1349" i="20"/>
  <c r="E1349" i="20"/>
  <c r="C1349" i="20"/>
  <c r="J1348" i="20"/>
  <c r="G1348" i="20"/>
  <c r="E1348" i="20"/>
  <c r="C1348" i="20"/>
  <c r="J1347" i="20"/>
  <c r="G1347" i="20"/>
  <c r="E1347" i="20"/>
  <c r="C1347" i="20"/>
  <c r="J1346" i="20"/>
  <c r="G1346" i="20"/>
  <c r="E1346" i="20"/>
  <c r="C1346" i="20"/>
  <c r="J1345" i="20"/>
  <c r="G1345" i="20"/>
  <c r="E1345" i="20"/>
  <c r="C1345" i="20"/>
  <c r="J1344" i="20"/>
  <c r="G1344" i="20"/>
  <c r="E1344" i="20"/>
  <c r="C1344" i="20"/>
  <c r="K1342" i="20"/>
  <c r="J1342" i="20"/>
  <c r="J1313" i="20"/>
  <c r="G1313" i="20"/>
  <c r="E1313" i="20"/>
  <c r="C1313" i="20"/>
  <c r="J1312" i="20"/>
  <c r="G1312" i="20"/>
  <c r="E1312" i="20"/>
  <c r="C1312" i="20"/>
  <c r="K1310" i="20"/>
  <c r="J1310" i="20"/>
  <c r="J1268" i="20"/>
  <c r="G1268" i="20"/>
  <c r="E1268" i="20"/>
  <c r="C1268" i="20"/>
  <c r="J1267" i="20"/>
  <c r="G1267" i="20"/>
  <c r="E1267" i="20"/>
  <c r="C1267" i="20"/>
  <c r="J1266" i="20"/>
  <c r="G1266" i="20"/>
  <c r="E1266" i="20"/>
  <c r="C1266" i="20"/>
  <c r="J1265" i="20"/>
  <c r="G1265" i="20"/>
  <c r="E1265" i="20"/>
  <c r="C1265" i="20"/>
  <c r="J1264" i="20"/>
  <c r="G1264" i="20"/>
  <c r="E1264" i="20"/>
  <c r="C1264" i="20"/>
  <c r="K1262" i="20"/>
  <c r="J1262" i="20"/>
  <c r="J1254" i="20"/>
  <c r="G1254" i="20"/>
  <c r="E1254" i="20"/>
  <c r="C1254" i="20"/>
  <c r="K1252" i="20"/>
  <c r="J1252" i="20"/>
  <c r="J1156" i="20"/>
  <c r="G1156" i="20"/>
  <c r="E1156" i="20"/>
  <c r="C1156" i="20"/>
  <c r="K1154" i="20"/>
  <c r="J1154" i="20"/>
  <c r="J1143" i="20"/>
  <c r="G1143" i="20"/>
  <c r="E1143" i="20"/>
  <c r="C1143" i="20"/>
  <c r="K1141" i="20"/>
  <c r="J1141" i="20"/>
  <c r="J938" i="20"/>
  <c r="G938" i="20"/>
  <c r="E938" i="20"/>
  <c r="C938" i="20"/>
  <c r="J937" i="20"/>
  <c r="G937" i="20"/>
  <c r="E937" i="20"/>
  <c r="C937" i="20"/>
  <c r="J936" i="20"/>
  <c r="G936" i="20"/>
  <c r="E936" i="20"/>
  <c r="C936" i="20"/>
  <c r="J935" i="20"/>
  <c r="G935" i="20"/>
  <c r="E935" i="20"/>
  <c r="C935" i="20"/>
  <c r="J934" i="20"/>
  <c r="G934" i="20"/>
  <c r="E934" i="20"/>
  <c r="C934" i="20"/>
  <c r="K932" i="20"/>
  <c r="J932" i="20"/>
  <c r="J812" i="20"/>
  <c r="G812" i="20"/>
  <c r="E812" i="20"/>
  <c r="C812" i="20"/>
  <c r="K810" i="20"/>
  <c r="J810" i="20"/>
  <c r="J807" i="20"/>
  <c r="G807" i="20"/>
  <c r="E807" i="20"/>
  <c r="C807" i="20"/>
  <c r="K805" i="20"/>
  <c r="J805" i="20"/>
  <c r="J801" i="20"/>
  <c r="G801" i="20"/>
  <c r="E801" i="20"/>
  <c r="C801" i="20"/>
  <c r="K799" i="20"/>
  <c r="J799" i="20"/>
  <c r="J795" i="20"/>
  <c r="G795" i="20"/>
  <c r="E795" i="20"/>
  <c r="C795" i="20"/>
  <c r="K793" i="20"/>
  <c r="J793" i="20"/>
  <c r="J783" i="20"/>
  <c r="G783" i="20"/>
  <c r="E783" i="20"/>
  <c r="C783" i="20"/>
  <c r="J782" i="20"/>
  <c r="G782" i="20"/>
  <c r="E782" i="20"/>
  <c r="C782" i="20"/>
  <c r="J781" i="20"/>
  <c r="G781" i="20"/>
  <c r="E781" i="20"/>
  <c r="C781" i="20"/>
  <c r="J780" i="20"/>
  <c r="G780" i="20"/>
  <c r="E780" i="20"/>
  <c r="C780" i="20"/>
  <c r="K778" i="20"/>
  <c r="J778" i="20"/>
  <c r="J775" i="20"/>
  <c r="G775" i="20"/>
  <c r="E775" i="20"/>
  <c r="C775" i="20"/>
  <c r="J774" i="20"/>
  <c r="G774" i="20"/>
  <c r="E774" i="20"/>
  <c r="C774" i="20"/>
  <c r="K772" i="20"/>
  <c r="J772" i="20"/>
  <c r="J735" i="20"/>
  <c r="G735" i="20"/>
  <c r="E735" i="20"/>
  <c r="C735" i="20"/>
  <c r="J734" i="20"/>
  <c r="G734" i="20"/>
  <c r="E734" i="20"/>
  <c r="C734" i="20"/>
  <c r="J733" i="20"/>
  <c r="G733" i="20"/>
  <c r="E733" i="20"/>
  <c r="C733" i="20"/>
  <c r="J732" i="20"/>
  <c r="G732" i="20"/>
  <c r="E732" i="20"/>
  <c r="C732" i="20"/>
  <c r="J731" i="20"/>
  <c r="G731" i="20"/>
  <c r="E731" i="20"/>
  <c r="C731" i="20"/>
  <c r="J730" i="20"/>
  <c r="G730" i="20"/>
  <c r="E730" i="20"/>
  <c r="C730" i="20"/>
  <c r="J729" i="20"/>
  <c r="G729" i="20"/>
  <c r="E729" i="20"/>
  <c r="C729" i="20"/>
  <c r="J728" i="20"/>
  <c r="G728" i="20"/>
  <c r="E728" i="20"/>
  <c r="C728" i="20"/>
  <c r="J727" i="20"/>
  <c r="G727" i="20"/>
  <c r="E727" i="20"/>
  <c r="C727" i="20"/>
  <c r="J726" i="20"/>
  <c r="G726" i="20"/>
  <c r="E726" i="20"/>
  <c r="C726" i="20"/>
  <c r="J725" i="20"/>
  <c r="G725" i="20"/>
  <c r="E725" i="20"/>
  <c r="C725" i="20"/>
  <c r="J724" i="20"/>
  <c r="G724" i="20"/>
  <c r="E724" i="20"/>
  <c r="C724" i="20"/>
  <c r="J723" i="20"/>
  <c r="G723" i="20"/>
  <c r="E723" i="20"/>
  <c r="C723" i="20"/>
  <c r="J722" i="20"/>
  <c r="G722" i="20"/>
  <c r="E722" i="20"/>
  <c r="C722" i="20"/>
  <c r="J721" i="20"/>
  <c r="G721" i="20"/>
  <c r="E721" i="20"/>
  <c r="C721" i="20"/>
  <c r="J720" i="20"/>
  <c r="G720" i="20"/>
  <c r="E720" i="20"/>
  <c r="C720" i="20"/>
  <c r="J719" i="20"/>
  <c r="G719" i="20"/>
  <c r="E719" i="20"/>
  <c r="C719" i="20"/>
  <c r="J718" i="20"/>
  <c r="G718" i="20"/>
  <c r="E718" i="20"/>
  <c r="C718" i="20"/>
  <c r="J717" i="20"/>
  <c r="G717" i="20"/>
  <c r="E717" i="20"/>
  <c r="C717" i="20"/>
  <c r="J716" i="20"/>
  <c r="G716" i="20"/>
  <c r="E716" i="20"/>
  <c r="C716" i="20"/>
  <c r="J715" i="20"/>
  <c r="G715" i="20"/>
  <c r="E715" i="20"/>
  <c r="C715" i="20"/>
  <c r="J714" i="20"/>
  <c r="G714" i="20"/>
  <c r="E714" i="20"/>
  <c r="C714" i="20"/>
  <c r="J713" i="20"/>
  <c r="G713" i="20"/>
  <c r="E713" i="20"/>
  <c r="C713" i="20"/>
  <c r="J712" i="20"/>
  <c r="G712" i="20"/>
  <c r="E712" i="20"/>
  <c r="C712" i="20"/>
  <c r="J711" i="20"/>
  <c r="G711" i="20"/>
  <c r="E711" i="20"/>
  <c r="C711" i="20"/>
  <c r="J710" i="20"/>
  <c r="G710" i="20"/>
  <c r="E710" i="20"/>
  <c r="C710" i="20"/>
  <c r="J709" i="20"/>
  <c r="G709" i="20"/>
  <c r="E709" i="20"/>
  <c r="C709" i="20"/>
  <c r="J708" i="20"/>
  <c r="G708" i="20"/>
  <c r="E708" i="20"/>
  <c r="C708" i="20"/>
  <c r="J707" i="20"/>
  <c r="G707" i="20"/>
  <c r="E707" i="20"/>
  <c r="C707" i="20"/>
  <c r="J706" i="20"/>
  <c r="G706" i="20"/>
  <c r="E706" i="20"/>
  <c r="C706" i="20"/>
  <c r="J705" i="20"/>
  <c r="G705" i="20"/>
  <c r="E705" i="20"/>
  <c r="C705" i="20"/>
  <c r="K703" i="20"/>
  <c r="J703" i="20"/>
  <c r="J662" i="20"/>
  <c r="G662" i="20"/>
  <c r="E662" i="20"/>
  <c r="C662" i="20"/>
  <c r="K660" i="20"/>
  <c r="J660" i="20"/>
  <c r="J657" i="20"/>
  <c r="G657" i="20"/>
  <c r="E657" i="20"/>
  <c r="C657" i="20"/>
  <c r="K655" i="20"/>
  <c r="J655" i="20"/>
  <c r="J647" i="20"/>
  <c r="G647" i="20"/>
  <c r="E647" i="20"/>
  <c r="C647" i="20"/>
  <c r="J646" i="20"/>
  <c r="G646" i="20"/>
  <c r="E646" i="20"/>
  <c r="C646" i="20"/>
  <c r="K644" i="20"/>
  <c r="J644" i="20"/>
  <c r="J637" i="20"/>
  <c r="G637" i="20"/>
  <c r="E637" i="20"/>
  <c r="C637" i="20"/>
  <c r="J636" i="20"/>
  <c r="G636" i="20"/>
  <c r="E636" i="20"/>
  <c r="C636" i="20"/>
  <c r="K634" i="20"/>
  <c r="J634" i="20"/>
  <c r="J618" i="20"/>
  <c r="G618" i="20"/>
  <c r="E618" i="20"/>
  <c r="C618" i="20"/>
  <c r="J617" i="20"/>
  <c r="G617" i="20"/>
  <c r="E617" i="20"/>
  <c r="C617" i="20"/>
  <c r="K615" i="20"/>
  <c r="J615" i="20"/>
  <c r="J573" i="20"/>
  <c r="G573" i="20"/>
  <c r="E573" i="20"/>
  <c r="C573" i="20"/>
  <c r="J572" i="20"/>
  <c r="G572" i="20"/>
  <c r="E572" i="20"/>
  <c r="C572" i="20"/>
  <c r="J571" i="20"/>
  <c r="G571" i="20"/>
  <c r="E571" i="20"/>
  <c r="C571" i="20"/>
  <c r="J570" i="20"/>
  <c r="G570" i="20"/>
  <c r="E570" i="20"/>
  <c r="C570" i="20"/>
  <c r="K568" i="20"/>
  <c r="J568" i="20"/>
  <c r="J509" i="20"/>
  <c r="G509" i="20"/>
  <c r="E509" i="20"/>
  <c r="C509" i="20"/>
  <c r="J508" i="20"/>
  <c r="G508" i="20"/>
  <c r="E508" i="20"/>
  <c r="C508" i="20"/>
  <c r="J507" i="20"/>
  <c r="G507" i="20"/>
  <c r="E507" i="20"/>
  <c r="C507" i="20"/>
  <c r="J506" i="20"/>
  <c r="G506" i="20"/>
  <c r="E506" i="20"/>
  <c r="C506" i="20"/>
  <c r="K504" i="20"/>
  <c r="J504" i="20"/>
  <c r="J502" i="20"/>
  <c r="G502" i="20"/>
  <c r="E502" i="20"/>
  <c r="C502" i="20"/>
  <c r="J501" i="20"/>
  <c r="G501" i="20"/>
  <c r="E501" i="20"/>
  <c r="C501" i="20"/>
  <c r="J500" i="20"/>
  <c r="G500" i="20"/>
  <c r="E500" i="20"/>
  <c r="C500" i="20"/>
  <c r="J499" i="20"/>
  <c r="G499" i="20"/>
  <c r="E499" i="20"/>
  <c r="C499" i="20"/>
  <c r="K497" i="20"/>
  <c r="J497" i="20"/>
  <c r="J434" i="20"/>
  <c r="G434" i="20"/>
  <c r="E434" i="20"/>
  <c r="C434" i="20"/>
  <c r="J433" i="20"/>
  <c r="G433" i="20"/>
  <c r="E433" i="20"/>
  <c r="C433" i="20"/>
  <c r="J432" i="20"/>
  <c r="G432" i="20"/>
  <c r="E432" i="20"/>
  <c r="C432" i="20"/>
  <c r="K430" i="20"/>
  <c r="J430" i="20"/>
  <c r="J348" i="20"/>
  <c r="G348" i="20"/>
  <c r="E348" i="20"/>
  <c r="C348" i="20"/>
  <c r="J347" i="20"/>
  <c r="G347" i="20"/>
  <c r="E347" i="20"/>
  <c r="C347" i="20"/>
  <c r="J346" i="20"/>
  <c r="G346" i="20"/>
  <c r="E346" i="20"/>
  <c r="C346" i="20"/>
  <c r="K344" i="20"/>
  <c r="J344" i="20"/>
  <c r="J309" i="20"/>
  <c r="G309" i="20"/>
  <c r="E309" i="20"/>
  <c r="C309" i="20"/>
  <c r="J308" i="20"/>
  <c r="G308" i="20"/>
  <c r="E308" i="20"/>
  <c r="C308" i="20"/>
  <c r="J307" i="20"/>
  <c r="G307" i="20"/>
  <c r="E307" i="20"/>
  <c r="C307" i="20"/>
  <c r="J306" i="20"/>
  <c r="G306" i="20"/>
  <c r="E306" i="20"/>
  <c r="C306" i="20"/>
  <c r="K304" i="20"/>
  <c r="J304" i="20"/>
  <c r="J285" i="20"/>
  <c r="G285" i="20"/>
  <c r="E285" i="20"/>
  <c r="C285" i="20"/>
  <c r="J284" i="20"/>
  <c r="G284" i="20"/>
  <c r="E284" i="20"/>
  <c r="C284" i="20"/>
  <c r="J283" i="20"/>
  <c r="G283" i="20"/>
  <c r="E283" i="20"/>
  <c r="C283" i="20"/>
  <c r="K281" i="20"/>
  <c r="J281" i="20"/>
  <c r="J99" i="20"/>
  <c r="G99" i="20"/>
  <c r="E99" i="20"/>
  <c r="C99" i="20"/>
  <c r="J98" i="20"/>
  <c r="G98" i="20"/>
  <c r="E98" i="20"/>
  <c r="C98" i="20"/>
  <c r="J97" i="20"/>
  <c r="G97" i="20"/>
  <c r="E97" i="20"/>
  <c r="C97" i="20"/>
  <c r="J96" i="20"/>
  <c r="G96" i="20"/>
  <c r="E96" i="20"/>
  <c r="C96" i="20"/>
  <c r="J95" i="20"/>
  <c r="G95" i="20"/>
  <c r="E95" i="20"/>
  <c r="C95" i="20"/>
  <c r="J94" i="20"/>
  <c r="G94" i="20"/>
  <c r="E94" i="20"/>
  <c r="C94" i="20"/>
  <c r="K92" i="20"/>
  <c r="J92" i="20"/>
  <c r="J83" i="20"/>
  <c r="G83" i="20"/>
  <c r="E83" i="20"/>
  <c r="C83" i="20"/>
  <c r="J82" i="20"/>
  <c r="G82" i="20"/>
  <c r="E82" i="20"/>
  <c r="C82" i="20"/>
  <c r="J81" i="20"/>
  <c r="G81" i="20"/>
  <c r="E81" i="20"/>
  <c r="C81" i="20"/>
  <c r="J80" i="20"/>
  <c r="G80" i="20"/>
  <c r="E80" i="20"/>
  <c r="C80" i="20"/>
  <c r="J79" i="20"/>
  <c r="G79" i="20"/>
  <c r="E79" i="20"/>
  <c r="C79" i="20"/>
  <c r="J78" i="20"/>
  <c r="G78" i="20"/>
  <c r="E78" i="20"/>
  <c r="C78" i="20"/>
  <c r="K76" i="20"/>
  <c r="J76" i="20"/>
  <c r="J66" i="20"/>
  <c r="G66" i="20"/>
  <c r="E66" i="20"/>
  <c r="C66" i="20"/>
  <c r="J65" i="20"/>
  <c r="G65" i="20"/>
  <c r="E65" i="20"/>
  <c r="C65" i="20"/>
  <c r="J64" i="20"/>
  <c r="G64" i="20"/>
  <c r="E64" i="20"/>
  <c r="C64" i="20"/>
  <c r="J63" i="20"/>
  <c r="G63" i="20"/>
  <c r="E63" i="20"/>
  <c r="C63" i="20"/>
  <c r="J62" i="20"/>
  <c r="G62" i="20"/>
  <c r="E62" i="20"/>
  <c r="C62" i="20"/>
  <c r="J61" i="20"/>
  <c r="G61" i="20"/>
  <c r="E61" i="20"/>
  <c r="C61" i="20"/>
  <c r="K59" i="20"/>
  <c r="J59" i="20"/>
  <c r="J39" i="20"/>
  <c r="G39" i="20"/>
  <c r="E39" i="20"/>
  <c r="C39" i="20"/>
  <c r="J38" i="20"/>
  <c r="G38" i="20"/>
  <c r="E38" i="20"/>
  <c r="C38" i="20"/>
  <c r="J37" i="20"/>
  <c r="G37" i="20"/>
  <c r="E37" i="20"/>
  <c r="C37" i="20"/>
  <c r="J36" i="20"/>
  <c r="G36" i="20"/>
  <c r="E36" i="20"/>
  <c r="C36" i="20"/>
  <c r="J35" i="20"/>
  <c r="G35" i="20"/>
  <c r="E35" i="20"/>
  <c r="C35" i="20"/>
  <c r="J34" i="20"/>
  <c r="G34" i="20"/>
  <c r="E34" i="20"/>
  <c r="C34" i="20"/>
  <c r="K32" i="20"/>
  <c r="J32" i="20"/>
  <c r="K884" i="18"/>
  <c r="H884" i="18"/>
  <c r="F884" i="18"/>
  <c r="D884" i="18"/>
  <c r="L882" i="18"/>
  <c r="K882" i="18"/>
  <c r="K879" i="18"/>
  <c r="H879" i="18"/>
  <c r="F879" i="18"/>
  <c r="D879" i="18"/>
  <c r="L877" i="18"/>
  <c r="K877" i="18"/>
  <c r="K874" i="18"/>
  <c r="H874" i="18"/>
  <c r="F874" i="18"/>
  <c r="D874" i="18"/>
  <c r="L872" i="18"/>
  <c r="K872" i="18"/>
  <c r="K869" i="18"/>
  <c r="H869" i="18"/>
  <c r="F869" i="18"/>
  <c r="D869" i="18"/>
  <c r="L867" i="18"/>
  <c r="K867" i="18"/>
  <c r="K864" i="18"/>
  <c r="H864" i="18"/>
  <c r="F864" i="18"/>
  <c r="D864" i="18"/>
  <c r="L862" i="18"/>
  <c r="K862" i="18"/>
  <c r="K859" i="18"/>
  <c r="H859" i="18"/>
  <c r="F859" i="18"/>
  <c r="D859" i="18"/>
  <c r="L857" i="18"/>
  <c r="K857" i="18"/>
  <c r="K854" i="18"/>
  <c r="H854" i="18"/>
  <c r="F854" i="18"/>
  <c r="D854" i="18"/>
  <c r="K853" i="18"/>
  <c r="H853" i="18"/>
  <c r="F853" i="18"/>
  <c r="D853" i="18"/>
  <c r="K852" i="18"/>
  <c r="H852" i="18"/>
  <c r="F852" i="18"/>
  <c r="D852" i="18"/>
  <c r="K851" i="18"/>
  <c r="H851" i="18"/>
  <c r="F851" i="18"/>
  <c r="D851" i="18"/>
  <c r="K850" i="18"/>
  <c r="H850" i="18"/>
  <c r="F850" i="18"/>
  <c r="D850" i="18"/>
  <c r="L848" i="18"/>
  <c r="K848" i="18"/>
  <c r="K843" i="18"/>
  <c r="H843" i="18"/>
  <c r="F843" i="18"/>
  <c r="D843" i="18"/>
  <c r="L841" i="18"/>
  <c r="K841" i="18"/>
  <c r="K838" i="18"/>
  <c r="H838" i="18"/>
  <c r="F838" i="18"/>
  <c r="D838" i="18"/>
  <c r="K837" i="18"/>
  <c r="H837" i="18"/>
  <c r="F837" i="18"/>
  <c r="D837" i="18"/>
  <c r="K836" i="18"/>
  <c r="H836" i="18"/>
  <c r="F836" i="18"/>
  <c r="D836" i="18"/>
  <c r="K835" i="18"/>
  <c r="H835" i="18"/>
  <c r="F835" i="18"/>
  <c r="D835" i="18"/>
  <c r="K834" i="18"/>
  <c r="H834" i="18"/>
  <c r="F834" i="18"/>
  <c r="D834" i="18"/>
  <c r="K833" i="18"/>
  <c r="H833" i="18"/>
  <c r="F833" i="18"/>
  <c r="D833" i="18"/>
  <c r="K832" i="18"/>
  <c r="H832" i="18"/>
  <c r="F832" i="18"/>
  <c r="D832" i="18"/>
  <c r="L830" i="18"/>
  <c r="K830" i="18"/>
  <c r="K827" i="18"/>
  <c r="H827" i="18"/>
  <c r="F827" i="18"/>
  <c r="D827" i="18"/>
  <c r="K826" i="18"/>
  <c r="H826" i="18"/>
  <c r="F826" i="18"/>
  <c r="D826" i="18"/>
  <c r="L824" i="18"/>
  <c r="K824" i="18"/>
  <c r="K821" i="18"/>
  <c r="H821" i="18"/>
  <c r="F821" i="18"/>
  <c r="D821" i="18"/>
  <c r="L819" i="18"/>
  <c r="K819" i="18"/>
  <c r="K816" i="18"/>
  <c r="H816" i="18"/>
  <c r="F816" i="18"/>
  <c r="D816" i="18"/>
  <c r="L814" i="18"/>
  <c r="K814" i="18"/>
  <c r="K811" i="18"/>
  <c r="H811" i="18"/>
  <c r="F811" i="18"/>
  <c r="D811" i="18"/>
  <c r="L809" i="18"/>
  <c r="K809" i="18"/>
  <c r="K806" i="18"/>
  <c r="H806" i="18"/>
  <c r="F806" i="18"/>
  <c r="D806" i="18"/>
  <c r="L804" i="18"/>
  <c r="K804" i="18"/>
  <c r="K801" i="18"/>
  <c r="H801" i="18"/>
  <c r="F801" i="18"/>
  <c r="D801" i="18"/>
  <c r="K800" i="18"/>
  <c r="H800" i="18"/>
  <c r="F800" i="18"/>
  <c r="D800" i="18"/>
  <c r="K799" i="18"/>
  <c r="H799" i="18"/>
  <c r="F799" i="18"/>
  <c r="D799" i="18"/>
  <c r="K798" i="18"/>
  <c r="H798" i="18"/>
  <c r="F798" i="18"/>
  <c r="D798" i="18"/>
  <c r="L796" i="18"/>
  <c r="K796" i="18"/>
  <c r="K793" i="18"/>
  <c r="H793" i="18"/>
  <c r="F793" i="18"/>
  <c r="D793" i="18"/>
  <c r="L791" i="18"/>
  <c r="K791" i="18"/>
  <c r="K788" i="18"/>
  <c r="H788" i="18"/>
  <c r="F788" i="18"/>
  <c r="D788" i="18"/>
  <c r="L786" i="18"/>
  <c r="K786" i="18"/>
  <c r="K783" i="18"/>
  <c r="H783" i="18"/>
  <c r="F783" i="18"/>
  <c r="D783" i="18"/>
  <c r="L781" i="18"/>
  <c r="K781" i="18"/>
  <c r="K778" i="18"/>
  <c r="H778" i="18"/>
  <c r="F778" i="18"/>
  <c r="D778" i="18"/>
  <c r="L776" i="18"/>
  <c r="K776" i="18"/>
  <c r="K773" i="18"/>
  <c r="H773" i="18"/>
  <c r="F773" i="18"/>
  <c r="D773" i="18"/>
  <c r="K772" i="18"/>
  <c r="H772" i="18"/>
  <c r="F772" i="18"/>
  <c r="D772" i="18"/>
  <c r="K771" i="18"/>
  <c r="H771" i="18"/>
  <c r="F771" i="18"/>
  <c r="D771" i="18"/>
  <c r="K770" i="18"/>
  <c r="H770" i="18"/>
  <c r="F770" i="18"/>
  <c r="D770" i="18"/>
  <c r="K769" i="18"/>
  <c r="H769" i="18"/>
  <c r="F769" i="18"/>
  <c r="D769" i="18"/>
  <c r="L767" i="18"/>
  <c r="K767" i="18"/>
  <c r="K764" i="18"/>
  <c r="H764" i="18"/>
  <c r="F764" i="18"/>
  <c r="D764" i="18"/>
  <c r="K763" i="18"/>
  <c r="H763" i="18"/>
  <c r="F763" i="18"/>
  <c r="D763" i="18"/>
  <c r="K762" i="18"/>
  <c r="H762" i="18"/>
  <c r="F762" i="18"/>
  <c r="D762" i="18"/>
  <c r="L760" i="18"/>
  <c r="K760" i="18"/>
  <c r="K757" i="18"/>
  <c r="H757" i="18"/>
  <c r="F757" i="18"/>
  <c r="D757" i="18"/>
  <c r="K756" i="18"/>
  <c r="H756" i="18"/>
  <c r="F756" i="18"/>
  <c r="D756" i="18"/>
  <c r="K755" i="18"/>
  <c r="H755" i="18"/>
  <c r="F755" i="18"/>
  <c r="D755" i="18"/>
  <c r="K754" i="18"/>
  <c r="H754" i="18"/>
  <c r="F754" i="18"/>
  <c r="D754" i="18"/>
  <c r="K753" i="18"/>
  <c r="H753" i="18"/>
  <c r="F753" i="18"/>
  <c r="D753" i="18"/>
  <c r="L751" i="18"/>
  <c r="K751" i="18"/>
  <c r="K748" i="18"/>
  <c r="H748" i="18"/>
  <c r="F748" i="18"/>
  <c r="D748" i="18"/>
  <c r="K747" i="18"/>
  <c r="H747" i="18"/>
  <c r="F747" i="18"/>
  <c r="D747" i="18"/>
  <c r="K746" i="18"/>
  <c r="H746" i="18"/>
  <c r="F746" i="18"/>
  <c r="D746" i="18"/>
  <c r="K745" i="18"/>
  <c r="H745" i="18"/>
  <c r="F745" i="18"/>
  <c r="D745" i="18"/>
  <c r="K744" i="18"/>
  <c r="H744" i="18"/>
  <c r="F744" i="18"/>
  <c r="D744" i="18"/>
  <c r="K743" i="18"/>
  <c r="H743" i="18"/>
  <c r="F743" i="18"/>
  <c r="D743" i="18"/>
  <c r="L741" i="18"/>
  <c r="K741" i="18"/>
  <c r="K738" i="18"/>
  <c r="H738" i="18"/>
  <c r="F738" i="18"/>
  <c r="D738" i="18"/>
  <c r="L736" i="18"/>
  <c r="K736" i="18"/>
  <c r="K733" i="18"/>
  <c r="H733" i="18"/>
  <c r="F733" i="18"/>
  <c r="D733" i="18"/>
  <c r="L731" i="18"/>
  <c r="K731" i="18"/>
  <c r="K728" i="18"/>
  <c r="H728" i="18"/>
  <c r="F728" i="18"/>
  <c r="D728" i="18"/>
  <c r="L726" i="18"/>
  <c r="K726" i="18"/>
  <c r="K723" i="18"/>
  <c r="H723" i="18"/>
  <c r="F723" i="18"/>
  <c r="D723" i="18"/>
  <c r="L721" i="18"/>
  <c r="K721" i="18"/>
  <c r="K718" i="18"/>
  <c r="H718" i="18"/>
  <c r="F718" i="18"/>
  <c r="D718" i="18"/>
  <c r="K717" i="18"/>
  <c r="H717" i="18"/>
  <c r="F717" i="18"/>
  <c r="D717" i="18"/>
  <c r="K716" i="18"/>
  <c r="H716" i="18"/>
  <c r="F716" i="18"/>
  <c r="D716" i="18"/>
  <c r="K715" i="18"/>
  <c r="H715" i="18"/>
  <c r="F715" i="18"/>
  <c r="D715" i="18"/>
  <c r="L713" i="18"/>
  <c r="K713" i="18"/>
  <c r="K710" i="18"/>
  <c r="H710" i="18"/>
  <c r="F710" i="18"/>
  <c r="D710" i="18"/>
  <c r="K709" i="18"/>
  <c r="H709" i="18"/>
  <c r="F709" i="18"/>
  <c r="D709" i="18"/>
  <c r="L707" i="18"/>
  <c r="K707" i="18"/>
  <c r="K704" i="18"/>
  <c r="H704" i="18"/>
  <c r="F704" i="18"/>
  <c r="D704" i="18"/>
  <c r="K703" i="18"/>
  <c r="H703" i="18"/>
  <c r="F703" i="18"/>
  <c r="D703" i="18"/>
  <c r="L701" i="18"/>
  <c r="K701" i="18"/>
  <c r="K698" i="18"/>
  <c r="H698" i="18"/>
  <c r="F698" i="18"/>
  <c r="D698" i="18"/>
  <c r="K697" i="18"/>
  <c r="H697" i="18"/>
  <c r="F697" i="18"/>
  <c r="D697" i="18"/>
  <c r="K696" i="18"/>
  <c r="H696" i="18"/>
  <c r="F696" i="18"/>
  <c r="D696" i="18"/>
  <c r="K695" i="18"/>
  <c r="H695" i="18"/>
  <c r="F695" i="18"/>
  <c r="D695" i="18"/>
  <c r="K694" i="18"/>
  <c r="H694" i="18"/>
  <c r="F694" i="18"/>
  <c r="D694" i="18"/>
  <c r="K693" i="18"/>
  <c r="H693" i="18"/>
  <c r="F693" i="18"/>
  <c r="D693" i="18"/>
  <c r="L691" i="18"/>
  <c r="K691" i="18"/>
  <c r="K688" i="18"/>
  <c r="H688" i="18"/>
  <c r="F688" i="18"/>
  <c r="D688" i="18"/>
  <c r="K687" i="18"/>
  <c r="H687" i="18"/>
  <c r="F687" i="18"/>
  <c r="D687" i="18"/>
  <c r="K686" i="18"/>
  <c r="H686" i="18"/>
  <c r="F686" i="18"/>
  <c r="D686" i="18"/>
  <c r="K685" i="18"/>
  <c r="H685" i="18"/>
  <c r="F685" i="18"/>
  <c r="D685" i="18"/>
  <c r="K684" i="18"/>
  <c r="H684" i="18"/>
  <c r="F684" i="18"/>
  <c r="D684" i="18"/>
  <c r="K683" i="18"/>
  <c r="H683" i="18"/>
  <c r="F683" i="18"/>
  <c r="D683" i="18"/>
  <c r="L681" i="18"/>
  <c r="K681" i="18"/>
  <c r="K678" i="18"/>
  <c r="H678" i="18"/>
  <c r="F678" i="18"/>
  <c r="D678" i="18"/>
  <c r="K677" i="18"/>
  <c r="H677" i="18"/>
  <c r="F677" i="18"/>
  <c r="D677" i="18"/>
  <c r="K676" i="18"/>
  <c r="H676" i="18"/>
  <c r="F676" i="18"/>
  <c r="D676" i="18"/>
  <c r="K675" i="18"/>
  <c r="H675" i="18"/>
  <c r="F675" i="18"/>
  <c r="D675" i="18"/>
  <c r="K674" i="18"/>
  <c r="H674" i="18"/>
  <c r="F674" i="18"/>
  <c r="D674" i="18"/>
  <c r="K673" i="18"/>
  <c r="H673" i="18"/>
  <c r="F673" i="18"/>
  <c r="D673" i="18"/>
  <c r="L671" i="18"/>
  <c r="K671" i="18"/>
  <c r="K668" i="18"/>
  <c r="H668" i="18"/>
  <c r="F668" i="18"/>
  <c r="D668" i="18"/>
  <c r="K667" i="18"/>
  <c r="H667" i="18"/>
  <c r="F667" i="18"/>
  <c r="D667" i="18"/>
  <c r="K666" i="18"/>
  <c r="H666" i="18"/>
  <c r="F666" i="18"/>
  <c r="D666" i="18"/>
  <c r="K665" i="18"/>
  <c r="H665" i="18"/>
  <c r="F665" i="18"/>
  <c r="D665" i="18"/>
  <c r="L663" i="18"/>
  <c r="K663" i="18"/>
  <c r="K660" i="18"/>
  <c r="H660" i="18"/>
  <c r="F660" i="18"/>
  <c r="D660" i="18"/>
  <c r="K659" i="18"/>
  <c r="H659" i="18"/>
  <c r="F659" i="18"/>
  <c r="D659" i="18"/>
  <c r="L657" i="18"/>
  <c r="K657" i="18"/>
  <c r="K654" i="18"/>
  <c r="H654" i="18"/>
  <c r="F654" i="18"/>
  <c r="D654" i="18"/>
  <c r="K653" i="18"/>
  <c r="H653" i="18"/>
  <c r="F653" i="18"/>
  <c r="D653" i="18"/>
  <c r="L651" i="18"/>
  <c r="K651" i="18"/>
  <c r="K648" i="18"/>
  <c r="H648" i="18"/>
  <c r="F648" i="18"/>
  <c r="D648" i="18"/>
  <c r="L646" i="18"/>
  <c r="K646" i="18"/>
  <c r="K643" i="18"/>
  <c r="H643" i="18"/>
  <c r="F643" i="18"/>
  <c r="D643" i="18"/>
  <c r="K642" i="18"/>
  <c r="H642" i="18"/>
  <c r="F642" i="18"/>
  <c r="D642" i="18"/>
  <c r="L640" i="18"/>
  <c r="K640" i="18"/>
  <c r="K637" i="18"/>
  <c r="H637" i="18"/>
  <c r="F637" i="18"/>
  <c r="D637" i="18"/>
  <c r="K636" i="18"/>
  <c r="H636" i="18"/>
  <c r="F636" i="18"/>
  <c r="D636" i="18"/>
  <c r="K635" i="18"/>
  <c r="H635" i="18"/>
  <c r="F635" i="18"/>
  <c r="D635" i="18"/>
  <c r="K634" i="18"/>
  <c r="H634" i="18"/>
  <c r="F634" i="18"/>
  <c r="D634" i="18"/>
  <c r="K633" i="18"/>
  <c r="H633" i="18"/>
  <c r="F633" i="18"/>
  <c r="D633" i="18"/>
  <c r="L631" i="18"/>
  <c r="K631" i="18"/>
  <c r="K628" i="18"/>
  <c r="H628" i="18"/>
  <c r="F628" i="18"/>
  <c r="D628" i="18"/>
  <c r="K627" i="18"/>
  <c r="H627" i="18"/>
  <c r="F627" i="18"/>
  <c r="D627" i="18"/>
  <c r="K626" i="18"/>
  <c r="H626" i="18"/>
  <c r="F626" i="18"/>
  <c r="D626" i="18"/>
  <c r="K625" i="18"/>
  <c r="H625" i="18"/>
  <c r="F625" i="18"/>
  <c r="D625" i="18"/>
  <c r="K624" i="18"/>
  <c r="H624" i="18"/>
  <c r="F624" i="18"/>
  <c r="D624" i="18"/>
  <c r="L622" i="18"/>
  <c r="K622" i="18"/>
  <c r="K619" i="18"/>
  <c r="H619" i="18"/>
  <c r="F619" i="18"/>
  <c r="D619" i="18"/>
  <c r="K618" i="18"/>
  <c r="H618" i="18"/>
  <c r="F618" i="18"/>
  <c r="D618" i="18"/>
  <c r="K617" i="18"/>
  <c r="H617" i="18"/>
  <c r="F617" i="18"/>
  <c r="D617" i="18"/>
  <c r="K616" i="18"/>
  <c r="H616" i="18"/>
  <c r="F616" i="18"/>
  <c r="D616" i="18"/>
  <c r="K615" i="18"/>
  <c r="H615" i="18"/>
  <c r="F615" i="18"/>
  <c r="D615" i="18"/>
  <c r="L613" i="18"/>
  <c r="K613" i="18"/>
  <c r="K610" i="18"/>
  <c r="H610" i="18"/>
  <c r="F610" i="18"/>
  <c r="D610" i="18"/>
  <c r="K609" i="18"/>
  <c r="H609" i="18"/>
  <c r="F609" i="18"/>
  <c r="D609" i="18"/>
  <c r="K608" i="18"/>
  <c r="H608" i="18"/>
  <c r="F608" i="18"/>
  <c r="D608" i="18"/>
  <c r="K607" i="18"/>
  <c r="H607" i="18"/>
  <c r="F607" i="18"/>
  <c r="D607" i="18"/>
  <c r="K606" i="18"/>
  <c r="H606" i="18"/>
  <c r="F606" i="18"/>
  <c r="D606" i="18"/>
  <c r="K605" i="18"/>
  <c r="H605" i="18"/>
  <c r="F605" i="18"/>
  <c r="D605" i="18"/>
  <c r="K604" i="18"/>
  <c r="H604" i="18"/>
  <c r="F604" i="18"/>
  <c r="D604" i="18"/>
  <c r="K603" i="18"/>
  <c r="H603" i="18"/>
  <c r="F603" i="18"/>
  <c r="D603" i="18"/>
  <c r="L601" i="18"/>
  <c r="K601" i="18"/>
  <c r="K598" i="18"/>
  <c r="H598" i="18"/>
  <c r="F598" i="18"/>
  <c r="D598" i="18"/>
  <c r="L596" i="18"/>
  <c r="K596" i="18"/>
  <c r="K593" i="18"/>
  <c r="H593" i="18"/>
  <c r="F593" i="18"/>
  <c r="D593" i="18"/>
  <c r="K592" i="18"/>
  <c r="H592" i="18"/>
  <c r="F592" i="18"/>
  <c r="D592" i="18"/>
  <c r="L590" i="18"/>
  <c r="K590" i="18"/>
  <c r="K587" i="18"/>
  <c r="H587" i="18"/>
  <c r="F587" i="18"/>
  <c r="D587" i="18"/>
  <c r="K586" i="18"/>
  <c r="H586" i="18"/>
  <c r="F586" i="18"/>
  <c r="D586" i="18"/>
  <c r="L584" i="18"/>
  <c r="K584" i="18"/>
  <c r="K581" i="18"/>
  <c r="H581" i="18"/>
  <c r="F581" i="18"/>
  <c r="D581" i="18"/>
  <c r="K580" i="18"/>
  <c r="H580" i="18"/>
  <c r="F580" i="18"/>
  <c r="D580" i="18"/>
  <c r="K579" i="18"/>
  <c r="H579" i="18"/>
  <c r="F579" i="18"/>
  <c r="D579" i="18"/>
  <c r="K578" i="18"/>
  <c r="H578" i="18"/>
  <c r="F578" i="18"/>
  <c r="D578" i="18"/>
  <c r="K577" i="18"/>
  <c r="H577" i="18"/>
  <c r="F577" i="18"/>
  <c r="D577" i="18"/>
  <c r="L575" i="18"/>
  <c r="K575" i="18"/>
  <c r="K572" i="18"/>
  <c r="H572" i="18"/>
  <c r="F572" i="18"/>
  <c r="D572" i="18"/>
  <c r="K571" i="18"/>
  <c r="H571" i="18"/>
  <c r="F571" i="18"/>
  <c r="D571" i="18"/>
  <c r="L569" i="18"/>
  <c r="K569" i="18"/>
  <c r="K566" i="18"/>
  <c r="H566" i="18"/>
  <c r="F566" i="18"/>
  <c r="D566" i="18"/>
  <c r="K565" i="18"/>
  <c r="H565" i="18"/>
  <c r="F565" i="18"/>
  <c r="D565" i="18"/>
  <c r="L563" i="18"/>
  <c r="K563" i="18"/>
  <c r="K560" i="18"/>
  <c r="H560" i="18"/>
  <c r="F560" i="18"/>
  <c r="D560" i="18"/>
  <c r="K559" i="18"/>
  <c r="H559" i="18"/>
  <c r="F559" i="18"/>
  <c r="D559" i="18"/>
  <c r="K558" i="18"/>
  <c r="H558" i="18"/>
  <c r="F558" i="18"/>
  <c r="D558" i="18"/>
  <c r="L556" i="18"/>
  <c r="K556" i="18"/>
  <c r="K553" i="18"/>
  <c r="H553" i="18"/>
  <c r="F553" i="18"/>
  <c r="D553" i="18"/>
  <c r="K552" i="18"/>
  <c r="H552" i="18"/>
  <c r="F552" i="18"/>
  <c r="D552" i="18"/>
  <c r="K551" i="18"/>
  <c r="H551" i="18"/>
  <c r="F551" i="18"/>
  <c r="D551" i="18"/>
  <c r="K550" i="18"/>
  <c r="H550" i="18"/>
  <c r="F550" i="18"/>
  <c r="D550" i="18"/>
  <c r="K549" i="18"/>
  <c r="H549" i="18"/>
  <c r="F549" i="18"/>
  <c r="D549" i="18"/>
  <c r="K548" i="18"/>
  <c r="H548" i="18"/>
  <c r="F548" i="18"/>
  <c r="D548" i="18"/>
  <c r="L546" i="18"/>
  <c r="K546" i="18"/>
  <c r="K543" i="18"/>
  <c r="H543" i="18"/>
  <c r="F543" i="18"/>
  <c r="D543" i="18"/>
  <c r="K542" i="18"/>
  <c r="H542" i="18"/>
  <c r="F542" i="18"/>
  <c r="D542" i="18"/>
  <c r="K541" i="18"/>
  <c r="H541" i="18"/>
  <c r="F541" i="18"/>
  <c r="D541" i="18"/>
  <c r="K540" i="18"/>
  <c r="H540" i="18"/>
  <c r="F540" i="18"/>
  <c r="D540" i="18"/>
  <c r="L538" i="18"/>
  <c r="K538" i="18"/>
  <c r="K535" i="18"/>
  <c r="H535" i="18"/>
  <c r="F535" i="18"/>
  <c r="D535" i="18"/>
  <c r="K534" i="18"/>
  <c r="H534" i="18"/>
  <c r="F534" i="18"/>
  <c r="D534" i="18"/>
  <c r="K533" i="18"/>
  <c r="H533" i="18"/>
  <c r="F533" i="18"/>
  <c r="D533" i="18"/>
  <c r="K532" i="18"/>
  <c r="H532" i="18"/>
  <c r="F532" i="18"/>
  <c r="D532" i="18"/>
  <c r="L530" i="18"/>
  <c r="K530" i="18"/>
  <c r="K527" i="18"/>
  <c r="H527" i="18"/>
  <c r="F527" i="18"/>
  <c r="D527" i="18"/>
  <c r="K526" i="18"/>
  <c r="H526" i="18"/>
  <c r="F526" i="18"/>
  <c r="D526" i="18"/>
  <c r="K525" i="18"/>
  <c r="H525" i="18"/>
  <c r="F525" i="18"/>
  <c r="D525" i="18"/>
  <c r="K524" i="18"/>
  <c r="H524" i="18"/>
  <c r="F524" i="18"/>
  <c r="D524" i="18"/>
  <c r="K523" i="18"/>
  <c r="H523" i="18"/>
  <c r="F523" i="18"/>
  <c r="D523" i="18"/>
  <c r="K522" i="18"/>
  <c r="H522" i="18"/>
  <c r="F522" i="18"/>
  <c r="D522" i="18"/>
  <c r="L520" i="18"/>
  <c r="K520" i="18"/>
  <c r="K517" i="18"/>
  <c r="H517" i="18"/>
  <c r="F517" i="18"/>
  <c r="D517" i="18"/>
  <c r="K516" i="18"/>
  <c r="H516" i="18"/>
  <c r="F516" i="18"/>
  <c r="D516" i="18"/>
  <c r="K515" i="18"/>
  <c r="H515" i="18"/>
  <c r="F515" i="18"/>
  <c r="D515" i="18"/>
  <c r="K514" i="18"/>
  <c r="H514" i="18"/>
  <c r="F514" i="18"/>
  <c r="D514" i="18"/>
  <c r="L512" i="18"/>
  <c r="K512" i="18"/>
  <c r="K509" i="18"/>
  <c r="H509" i="18"/>
  <c r="F509" i="18"/>
  <c r="D509" i="18"/>
  <c r="K508" i="18"/>
  <c r="H508" i="18"/>
  <c r="F508" i="18"/>
  <c r="D508" i="18"/>
  <c r="K507" i="18"/>
  <c r="H507" i="18"/>
  <c r="F507" i="18"/>
  <c r="D507" i="18"/>
  <c r="K506" i="18"/>
  <c r="H506" i="18"/>
  <c r="F506" i="18"/>
  <c r="D506" i="18"/>
  <c r="K505" i="18"/>
  <c r="H505" i="18"/>
  <c r="F505" i="18"/>
  <c r="D505" i="18"/>
  <c r="K504" i="18"/>
  <c r="H504" i="18"/>
  <c r="F504" i="18"/>
  <c r="D504" i="18"/>
  <c r="L502" i="18"/>
  <c r="K502" i="18"/>
  <c r="K499" i="18"/>
  <c r="H499" i="18"/>
  <c r="F499" i="18"/>
  <c r="D499" i="18"/>
  <c r="K498" i="18"/>
  <c r="H498" i="18"/>
  <c r="F498" i="18"/>
  <c r="D498" i="18"/>
  <c r="K497" i="18"/>
  <c r="H497" i="18"/>
  <c r="F497" i="18"/>
  <c r="D497" i="18"/>
  <c r="K496" i="18"/>
  <c r="H496" i="18"/>
  <c r="F496" i="18"/>
  <c r="D496" i="18"/>
  <c r="K495" i="18"/>
  <c r="H495" i="18"/>
  <c r="F495" i="18"/>
  <c r="D495" i="18"/>
  <c r="K494" i="18"/>
  <c r="H494" i="18"/>
  <c r="F494" i="18"/>
  <c r="D494" i="18"/>
  <c r="L492" i="18"/>
  <c r="K492" i="18"/>
  <c r="K489" i="18"/>
  <c r="H489" i="18"/>
  <c r="F489" i="18"/>
  <c r="D489" i="18"/>
  <c r="K488" i="18"/>
  <c r="H488" i="18"/>
  <c r="F488" i="18"/>
  <c r="D488" i="18"/>
  <c r="K487" i="18"/>
  <c r="H487" i="18"/>
  <c r="F487" i="18"/>
  <c r="D487" i="18"/>
  <c r="K486" i="18"/>
  <c r="H486" i="18"/>
  <c r="F486" i="18"/>
  <c r="D486" i="18"/>
  <c r="K485" i="18"/>
  <c r="H485" i="18"/>
  <c r="F485" i="18"/>
  <c r="D485" i="18"/>
  <c r="K484" i="18"/>
  <c r="H484" i="18"/>
  <c r="F484" i="18"/>
  <c r="D484" i="18"/>
  <c r="L482" i="18"/>
  <c r="K482" i="18"/>
  <c r="K479" i="18"/>
  <c r="H479" i="18"/>
  <c r="F479" i="18"/>
  <c r="D479" i="18"/>
  <c r="K478" i="18"/>
  <c r="H478" i="18"/>
  <c r="F478" i="18"/>
  <c r="D478" i="18"/>
  <c r="K477" i="18"/>
  <c r="H477" i="18"/>
  <c r="F477" i="18"/>
  <c r="D477" i="18"/>
  <c r="K476" i="18"/>
  <c r="H476" i="18"/>
  <c r="F476" i="18"/>
  <c r="D476" i="18"/>
  <c r="K475" i="18"/>
  <c r="H475" i="18"/>
  <c r="F475" i="18"/>
  <c r="D475" i="18"/>
  <c r="K474" i="18"/>
  <c r="H474" i="18"/>
  <c r="F474" i="18"/>
  <c r="D474" i="18"/>
  <c r="L472" i="18"/>
  <c r="K472" i="18"/>
  <c r="K469" i="18"/>
  <c r="H469" i="18"/>
  <c r="F469" i="18"/>
  <c r="D469" i="18"/>
  <c r="K468" i="18"/>
  <c r="H468" i="18"/>
  <c r="F468" i="18"/>
  <c r="D468" i="18"/>
  <c r="K467" i="18"/>
  <c r="H467" i="18"/>
  <c r="F467" i="18"/>
  <c r="D467" i="18"/>
  <c r="K466" i="18"/>
  <c r="H466" i="18"/>
  <c r="F466" i="18"/>
  <c r="D466" i="18"/>
  <c r="K465" i="18"/>
  <c r="H465" i="18"/>
  <c r="F465" i="18"/>
  <c r="D465" i="18"/>
  <c r="K464" i="18"/>
  <c r="H464" i="18"/>
  <c r="F464" i="18"/>
  <c r="D464" i="18"/>
  <c r="L462" i="18"/>
  <c r="K462" i="18"/>
  <c r="K459" i="18"/>
  <c r="H459" i="18"/>
  <c r="F459" i="18"/>
  <c r="D459" i="18"/>
  <c r="K458" i="18"/>
  <c r="H458" i="18"/>
  <c r="F458" i="18"/>
  <c r="D458" i="18"/>
  <c r="K457" i="18"/>
  <c r="H457" i="18"/>
  <c r="F457" i="18"/>
  <c r="D457" i="18"/>
  <c r="K456" i="18"/>
  <c r="H456" i="18"/>
  <c r="F456" i="18"/>
  <c r="D456" i="18"/>
  <c r="K455" i="18"/>
  <c r="H455" i="18"/>
  <c r="F455" i="18"/>
  <c r="D455" i="18"/>
  <c r="K454" i="18"/>
  <c r="H454" i="18"/>
  <c r="F454" i="18"/>
  <c r="D454" i="18"/>
  <c r="K453" i="18"/>
  <c r="H453" i="18"/>
  <c r="F453" i="18"/>
  <c r="D453" i="18"/>
  <c r="K452" i="18"/>
  <c r="H452" i="18"/>
  <c r="F452" i="18"/>
  <c r="D452" i="18"/>
  <c r="K451" i="18"/>
  <c r="H451" i="18"/>
  <c r="F451" i="18"/>
  <c r="D451" i="18"/>
  <c r="L449" i="18"/>
  <c r="K449" i="18"/>
  <c r="K446" i="18"/>
  <c r="H446" i="18"/>
  <c r="F446" i="18"/>
  <c r="D446" i="18"/>
  <c r="K445" i="18"/>
  <c r="H445" i="18"/>
  <c r="F445" i="18"/>
  <c r="D445" i="18"/>
  <c r="K444" i="18"/>
  <c r="H444" i="18"/>
  <c r="F444" i="18"/>
  <c r="D444" i="18"/>
  <c r="K443" i="18"/>
  <c r="H443" i="18"/>
  <c r="F443" i="18"/>
  <c r="D443" i="18"/>
  <c r="L441" i="18"/>
  <c r="K441" i="18"/>
  <c r="K438" i="18"/>
  <c r="H438" i="18"/>
  <c r="F438" i="18"/>
  <c r="D438" i="18"/>
  <c r="K437" i="18"/>
  <c r="H437" i="18"/>
  <c r="F437" i="18"/>
  <c r="D437" i="18"/>
  <c r="K436" i="18"/>
  <c r="H436" i="18"/>
  <c r="F436" i="18"/>
  <c r="D436" i="18"/>
  <c r="L434" i="18"/>
  <c r="K434" i="18"/>
  <c r="K431" i="18"/>
  <c r="H431" i="18"/>
  <c r="F431" i="18"/>
  <c r="D431" i="18"/>
  <c r="K430" i="18"/>
  <c r="H430" i="18"/>
  <c r="F430" i="18"/>
  <c r="D430" i="18"/>
  <c r="K429" i="18"/>
  <c r="H429" i="18"/>
  <c r="F429" i="18"/>
  <c r="D429" i="18"/>
  <c r="K428" i="18"/>
  <c r="H428" i="18"/>
  <c r="F428" i="18"/>
  <c r="D428" i="18"/>
  <c r="L426" i="18"/>
  <c r="K426" i="18"/>
  <c r="K423" i="18"/>
  <c r="H423" i="18"/>
  <c r="F423" i="18"/>
  <c r="D423" i="18"/>
  <c r="K422" i="18"/>
  <c r="H422" i="18"/>
  <c r="F422" i="18"/>
  <c r="D422" i="18"/>
  <c r="K421" i="18"/>
  <c r="H421" i="18"/>
  <c r="F421" i="18"/>
  <c r="D421" i="18"/>
  <c r="K420" i="18"/>
  <c r="H420" i="18"/>
  <c r="F420" i="18"/>
  <c r="D420" i="18"/>
  <c r="K419" i="18"/>
  <c r="H419" i="18"/>
  <c r="F419" i="18"/>
  <c r="D419" i="18"/>
  <c r="K418" i="18"/>
  <c r="H418" i="18"/>
  <c r="F418" i="18"/>
  <c r="D418" i="18"/>
  <c r="K417" i="18"/>
  <c r="H417" i="18"/>
  <c r="F417" i="18"/>
  <c r="D417" i="18"/>
  <c r="L415" i="18"/>
  <c r="K415" i="18"/>
  <c r="K412" i="18"/>
  <c r="H412" i="18"/>
  <c r="F412" i="18"/>
  <c r="D412" i="18"/>
  <c r="K411" i="18"/>
  <c r="H411" i="18"/>
  <c r="F411" i="18"/>
  <c r="D411" i="18"/>
  <c r="K410" i="18"/>
  <c r="H410" i="18"/>
  <c r="F410" i="18"/>
  <c r="D410" i="18"/>
  <c r="K409" i="18"/>
  <c r="H409" i="18"/>
  <c r="F409" i="18"/>
  <c r="D409" i="18"/>
  <c r="K408" i="18"/>
  <c r="H408" i="18"/>
  <c r="F408" i="18"/>
  <c r="D408" i="18"/>
  <c r="K407" i="18"/>
  <c r="H407" i="18"/>
  <c r="F407" i="18"/>
  <c r="D407" i="18"/>
  <c r="K406" i="18"/>
  <c r="H406" i="18"/>
  <c r="F406" i="18"/>
  <c r="D406" i="18"/>
  <c r="L404" i="18"/>
  <c r="K404" i="18"/>
  <c r="K401" i="18"/>
  <c r="H401" i="18"/>
  <c r="F401" i="18"/>
  <c r="D401" i="18"/>
  <c r="K400" i="18"/>
  <c r="H400" i="18"/>
  <c r="F400" i="18"/>
  <c r="D400" i="18"/>
  <c r="K399" i="18"/>
  <c r="H399" i="18"/>
  <c r="F399" i="18"/>
  <c r="D399" i="18"/>
  <c r="L397" i="18"/>
  <c r="K397" i="18"/>
  <c r="K394" i="18"/>
  <c r="H394" i="18"/>
  <c r="F394" i="18"/>
  <c r="D394" i="18"/>
  <c r="L392" i="18"/>
  <c r="K392" i="18"/>
  <c r="K389" i="18"/>
  <c r="H389" i="18"/>
  <c r="F389" i="18"/>
  <c r="D389" i="18"/>
  <c r="L387" i="18"/>
  <c r="K387" i="18"/>
  <c r="K354" i="18"/>
  <c r="H354" i="18"/>
  <c r="F354" i="18"/>
  <c r="D354" i="18"/>
  <c r="L352" i="18"/>
  <c r="K352" i="18"/>
  <c r="K349" i="18"/>
  <c r="H349" i="18"/>
  <c r="F349" i="18"/>
  <c r="D349" i="18"/>
  <c r="L347" i="18"/>
  <c r="K347" i="18"/>
  <c r="K344" i="18"/>
  <c r="H344" i="18"/>
  <c r="F344" i="18"/>
  <c r="D344" i="18"/>
  <c r="L342" i="18"/>
  <c r="K342" i="18"/>
  <c r="K339" i="18"/>
  <c r="H339" i="18"/>
  <c r="F339" i="18"/>
  <c r="D339" i="18"/>
  <c r="L337" i="18"/>
  <c r="K337" i="18"/>
  <c r="K334" i="18"/>
  <c r="H334" i="18"/>
  <c r="F334" i="18"/>
  <c r="D334" i="18"/>
  <c r="L332" i="18"/>
  <c r="K332" i="18"/>
  <c r="K329" i="18"/>
  <c r="H329" i="18"/>
  <c r="F329" i="18"/>
  <c r="D329" i="18"/>
  <c r="K328" i="18"/>
  <c r="H328" i="18"/>
  <c r="F328" i="18"/>
  <c r="D328" i="18"/>
  <c r="K327" i="18"/>
  <c r="H327" i="18"/>
  <c r="F327" i="18"/>
  <c r="D327" i="18"/>
  <c r="K326" i="18"/>
  <c r="H326" i="18"/>
  <c r="F326" i="18"/>
  <c r="D326" i="18"/>
  <c r="L324" i="18"/>
  <c r="K324" i="18"/>
  <c r="K321" i="18"/>
  <c r="H321" i="18"/>
  <c r="F321" i="18"/>
  <c r="D321" i="18"/>
  <c r="K320" i="18"/>
  <c r="H320" i="18"/>
  <c r="F320" i="18"/>
  <c r="D320" i="18"/>
  <c r="K319" i="18"/>
  <c r="H319" i="18"/>
  <c r="F319" i="18"/>
  <c r="D319" i="18"/>
  <c r="K318" i="18"/>
  <c r="H318" i="18"/>
  <c r="F318" i="18"/>
  <c r="D318" i="18"/>
  <c r="L316" i="18"/>
  <c r="K316" i="18"/>
  <c r="K313" i="18"/>
  <c r="H313" i="18"/>
  <c r="F313" i="18"/>
  <c r="D313" i="18"/>
  <c r="L311" i="18"/>
  <c r="K311" i="18"/>
  <c r="K308" i="18"/>
  <c r="H308" i="18"/>
  <c r="F308" i="18"/>
  <c r="D308" i="18"/>
  <c r="K307" i="18"/>
  <c r="H307" i="18"/>
  <c r="F307" i="18"/>
  <c r="D307" i="18"/>
  <c r="K306" i="18"/>
  <c r="H306" i="18"/>
  <c r="F306" i="18"/>
  <c r="D306" i="18"/>
  <c r="L304" i="18"/>
  <c r="K304" i="18"/>
  <c r="K301" i="18"/>
  <c r="H301" i="18"/>
  <c r="F301" i="18"/>
  <c r="D301" i="18"/>
  <c r="K300" i="18"/>
  <c r="H300" i="18"/>
  <c r="F300" i="18"/>
  <c r="D300" i="18"/>
  <c r="K299" i="18"/>
  <c r="H299" i="18"/>
  <c r="F299" i="18"/>
  <c r="D299" i="18"/>
  <c r="L297" i="18"/>
  <c r="K297" i="18"/>
  <c r="K294" i="18"/>
  <c r="H294" i="18"/>
  <c r="F294" i="18"/>
  <c r="D294" i="18"/>
  <c r="K293" i="18"/>
  <c r="H293" i="18"/>
  <c r="F293" i="18"/>
  <c r="D293" i="18"/>
  <c r="K292" i="18"/>
  <c r="H292" i="18"/>
  <c r="F292" i="18"/>
  <c r="D292" i="18"/>
  <c r="K291" i="18"/>
  <c r="H291" i="18"/>
  <c r="F291" i="18"/>
  <c r="D291" i="18"/>
  <c r="K290" i="18"/>
  <c r="H290" i="18"/>
  <c r="F290" i="18"/>
  <c r="D290" i="18"/>
  <c r="K289" i="18"/>
  <c r="H289" i="18"/>
  <c r="F289" i="18"/>
  <c r="D289" i="18"/>
  <c r="K288" i="18"/>
  <c r="H288" i="18"/>
  <c r="F288" i="18"/>
  <c r="D288" i="18"/>
  <c r="L286" i="18"/>
  <c r="K286" i="18"/>
  <c r="K283" i="18"/>
  <c r="H283" i="18"/>
  <c r="F283" i="18"/>
  <c r="D283" i="18"/>
  <c r="K282" i="18"/>
  <c r="H282" i="18"/>
  <c r="F282" i="18"/>
  <c r="D282" i="18"/>
  <c r="L280" i="18"/>
  <c r="K280" i="18"/>
  <c r="K277" i="18"/>
  <c r="H277" i="18"/>
  <c r="F277" i="18"/>
  <c r="D277" i="18"/>
  <c r="K276" i="18"/>
  <c r="H276" i="18"/>
  <c r="F276" i="18"/>
  <c r="D276" i="18"/>
  <c r="K275" i="18"/>
  <c r="H275" i="18"/>
  <c r="F275" i="18"/>
  <c r="D275" i="18"/>
  <c r="K274" i="18"/>
  <c r="H274" i="18"/>
  <c r="F274" i="18"/>
  <c r="D274" i="18"/>
  <c r="K273" i="18"/>
  <c r="H273" i="18"/>
  <c r="F273" i="18"/>
  <c r="D273" i="18"/>
  <c r="K272" i="18"/>
  <c r="H272" i="18"/>
  <c r="F272" i="18"/>
  <c r="D272" i="18"/>
  <c r="L270" i="18"/>
  <c r="K270" i="18"/>
  <c r="K267" i="18"/>
  <c r="H267" i="18"/>
  <c r="F267" i="18"/>
  <c r="D267" i="18"/>
  <c r="K266" i="18"/>
  <c r="H266" i="18"/>
  <c r="F266" i="18"/>
  <c r="D266" i="18"/>
  <c r="K265" i="18"/>
  <c r="H265" i="18"/>
  <c r="F265" i="18"/>
  <c r="D265" i="18"/>
  <c r="K264" i="18"/>
  <c r="H264" i="18"/>
  <c r="F264" i="18"/>
  <c r="D264" i="18"/>
  <c r="K263" i="18"/>
  <c r="H263" i="18"/>
  <c r="F263" i="18"/>
  <c r="D263" i="18"/>
  <c r="L261" i="18"/>
  <c r="K261" i="18"/>
  <c r="K258" i="18"/>
  <c r="H258" i="18"/>
  <c r="F258" i="18"/>
  <c r="D258" i="18"/>
  <c r="K257" i="18"/>
  <c r="H257" i="18"/>
  <c r="F257" i="18"/>
  <c r="D257" i="18"/>
  <c r="L255" i="18"/>
  <c r="K255" i="18"/>
  <c r="K252" i="18"/>
  <c r="H252" i="18"/>
  <c r="F252" i="18"/>
  <c r="D252" i="18"/>
  <c r="K251" i="18"/>
  <c r="H251" i="18"/>
  <c r="F251" i="18"/>
  <c r="D251" i="18"/>
  <c r="L249" i="18"/>
  <c r="K249" i="18"/>
  <c r="K246" i="18"/>
  <c r="H246" i="18"/>
  <c r="F246" i="18"/>
  <c r="D246" i="18"/>
  <c r="K245" i="18"/>
  <c r="H245" i="18"/>
  <c r="F245" i="18"/>
  <c r="D245" i="18"/>
  <c r="K244" i="18"/>
  <c r="H244" i="18"/>
  <c r="F244" i="18"/>
  <c r="D244" i="18"/>
  <c r="L242" i="18"/>
  <c r="K242" i="18"/>
  <c r="K239" i="18"/>
  <c r="H239" i="18"/>
  <c r="F239" i="18"/>
  <c r="D239" i="18"/>
  <c r="K238" i="18"/>
  <c r="H238" i="18"/>
  <c r="F238" i="18"/>
  <c r="D238" i="18"/>
  <c r="K237" i="18"/>
  <c r="H237" i="18"/>
  <c r="F237" i="18"/>
  <c r="D237" i="18"/>
  <c r="K236" i="18"/>
  <c r="H236" i="18"/>
  <c r="F236" i="18"/>
  <c r="D236" i="18"/>
  <c r="L234" i="18"/>
  <c r="K234" i="18"/>
  <c r="K231" i="18"/>
  <c r="H231" i="18"/>
  <c r="F231" i="18"/>
  <c r="D231" i="18"/>
  <c r="K230" i="18"/>
  <c r="H230" i="18"/>
  <c r="F230" i="18"/>
  <c r="D230" i="18"/>
  <c r="K229" i="18"/>
  <c r="H229" i="18"/>
  <c r="F229" i="18"/>
  <c r="D229" i="18"/>
  <c r="L227" i="18"/>
  <c r="K227" i="18"/>
  <c r="K224" i="18"/>
  <c r="H224" i="18"/>
  <c r="F224" i="18"/>
  <c r="D224" i="18"/>
  <c r="K223" i="18"/>
  <c r="H223" i="18"/>
  <c r="F223" i="18"/>
  <c r="D223" i="18"/>
  <c r="K222" i="18"/>
  <c r="H222" i="18"/>
  <c r="F222" i="18"/>
  <c r="D222" i="18"/>
  <c r="K221" i="18"/>
  <c r="H221" i="18"/>
  <c r="F221" i="18"/>
  <c r="D221" i="18"/>
  <c r="K220" i="18"/>
  <c r="H220" i="18"/>
  <c r="F220" i="18"/>
  <c r="D220" i="18"/>
  <c r="L218" i="18"/>
  <c r="K218" i="18"/>
  <c r="K215" i="18"/>
  <c r="H215" i="18"/>
  <c r="F215" i="18"/>
  <c r="D215" i="18"/>
  <c r="K214" i="18"/>
  <c r="H214" i="18"/>
  <c r="F214" i="18"/>
  <c r="D214" i="18"/>
  <c r="K213" i="18"/>
  <c r="H213" i="18"/>
  <c r="F213" i="18"/>
  <c r="D213" i="18"/>
  <c r="L211" i="18"/>
  <c r="K211" i="18"/>
  <c r="K208" i="18"/>
  <c r="H208" i="18"/>
  <c r="F208" i="18"/>
  <c r="D208" i="18"/>
  <c r="K207" i="18"/>
  <c r="H207" i="18"/>
  <c r="F207" i="18"/>
  <c r="D207" i="18"/>
  <c r="K206" i="18"/>
  <c r="H206" i="18"/>
  <c r="F206" i="18"/>
  <c r="D206" i="18"/>
  <c r="K205" i="18"/>
  <c r="H205" i="18"/>
  <c r="F205" i="18"/>
  <c r="D205" i="18"/>
  <c r="K204" i="18"/>
  <c r="H204" i="18"/>
  <c r="F204" i="18"/>
  <c r="D204" i="18"/>
  <c r="K203" i="18"/>
  <c r="H203" i="18"/>
  <c r="F203" i="18"/>
  <c r="D203" i="18"/>
  <c r="L201" i="18"/>
  <c r="K201" i="18"/>
  <c r="K198" i="18"/>
  <c r="H198" i="18"/>
  <c r="F198" i="18"/>
  <c r="D198" i="18"/>
  <c r="K197" i="18"/>
  <c r="H197" i="18"/>
  <c r="F197" i="18"/>
  <c r="D197" i="18"/>
  <c r="K196" i="18"/>
  <c r="H196" i="18"/>
  <c r="F196" i="18"/>
  <c r="D196" i="18"/>
  <c r="K195" i="18"/>
  <c r="H195" i="18"/>
  <c r="F195" i="18"/>
  <c r="D195" i="18"/>
  <c r="K194" i="18"/>
  <c r="H194" i="18"/>
  <c r="F194" i="18"/>
  <c r="D194" i="18"/>
  <c r="K193" i="18"/>
  <c r="H193" i="18"/>
  <c r="F193" i="18"/>
  <c r="D193" i="18"/>
  <c r="K192" i="18"/>
  <c r="H192" i="18"/>
  <c r="F192" i="18"/>
  <c r="D192" i="18"/>
  <c r="K191" i="18"/>
  <c r="H191" i="18"/>
  <c r="F191" i="18"/>
  <c r="D191" i="18"/>
  <c r="L189" i="18"/>
  <c r="K189" i="18"/>
  <c r="K186" i="18"/>
  <c r="H186" i="18"/>
  <c r="F186" i="18"/>
  <c r="D186" i="18"/>
  <c r="K185" i="18"/>
  <c r="H185" i="18"/>
  <c r="F185" i="18"/>
  <c r="D185" i="18"/>
  <c r="K184" i="18"/>
  <c r="H184" i="18"/>
  <c r="F184" i="18"/>
  <c r="D184" i="18"/>
  <c r="K183" i="18"/>
  <c r="H183" i="18"/>
  <c r="F183" i="18"/>
  <c r="D183" i="18"/>
  <c r="K182" i="18"/>
  <c r="H182" i="18"/>
  <c r="F182" i="18"/>
  <c r="D182" i="18"/>
  <c r="L180" i="18"/>
  <c r="K180" i="18"/>
  <c r="K177" i="18"/>
  <c r="H177" i="18"/>
  <c r="F177" i="18"/>
  <c r="D177" i="18"/>
  <c r="K176" i="18"/>
  <c r="H176" i="18"/>
  <c r="F176" i="18"/>
  <c r="D176" i="18"/>
  <c r="K175" i="18"/>
  <c r="H175" i="18"/>
  <c r="F175" i="18"/>
  <c r="D175" i="18"/>
  <c r="K174" i="18"/>
  <c r="H174" i="18"/>
  <c r="F174" i="18"/>
  <c r="D174" i="18"/>
  <c r="L172" i="18"/>
  <c r="K172" i="18"/>
  <c r="K169" i="18"/>
  <c r="H169" i="18"/>
  <c r="F169" i="18"/>
  <c r="D169" i="18"/>
  <c r="K168" i="18"/>
  <c r="H168" i="18"/>
  <c r="F168" i="18"/>
  <c r="D168" i="18"/>
  <c r="K167" i="18"/>
  <c r="H167" i="18"/>
  <c r="F167" i="18"/>
  <c r="D167" i="18"/>
  <c r="K166" i="18"/>
  <c r="H166" i="18"/>
  <c r="F166" i="18"/>
  <c r="D166" i="18"/>
  <c r="L164" i="18"/>
  <c r="K164" i="18"/>
  <c r="K161" i="18"/>
  <c r="H161" i="18"/>
  <c r="F161" i="18"/>
  <c r="D161" i="18"/>
  <c r="K160" i="18"/>
  <c r="H160" i="18"/>
  <c r="F160" i="18"/>
  <c r="D160" i="18"/>
  <c r="K159" i="18"/>
  <c r="H159" i="18"/>
  <c r="F159" i="18"/>
  <c r="D159" i="18"/>
  <c r="K158" i="18"/>
  <c r="H158" i="18"/>
  <c r="F158" i="18"/>
  <c r="D158" i="18"/>
  <c r="L156" i="18"/>
  <c r="K156" i="18"/>
  <c r="K153" i="18"/>
  <c r="H153" i="18"/>
  <c r="F153" i="18"/>
  <c r="D153" i="18"/>
  <c r="K152" i="18"/>
  <c r="H152" i="18"/>
  <c r="F152" i="18"/>
  <c r="D152" i="18"/>
  <c r="K151" i="18"/>
  <c r="H151" i="18"/>
  <c r="F151" i="18"/>
  <c r="D151" i="18"/>
  <c r="K150" i="18"/>
  <c r="H150" i="18"/>
  <c r="F150" i="18"/>
  <c r="D150" i="18"/>
  <c r="K149" i="18"/>
  <c r="H149" i="18"/>
  <c r="F149" i="18"/>
  <c r="D149" i="18"/>
  <c r="K148" i="18"/>
  <c r="H148" i="18"/>
  <c r="F148" i="18"/>
  <c r="D148" i="18"/>
  <c r="L146" i="18"/>
  <c r="K146" i="18"/>
  <c r="K143" i="18"/>
  <c r="H143" i="18"/>
  <c r="F143" i="18"/>
  <c r="D143" i="18"/>
  <c r="K142" i="18"/>
  <c r="H142" i="18"/>
  <c r="F142" i="18"/>
  <c r="D142" i="18"/>
  <c r="K141" i="18"/>
  <c r="H141" i="18"/>
  <c r="F141" i="18"/>
  <c r="D141" i="18"/>
  <c r="K140" i="18"/>
  <c r="H140" i="18"/>
  <c r="F140" i="18"/>
  <c r="D140" i="18"/>
  <c r="L138" i="18"/>
  <c r="K138" i="18"/>
  <c r="K135" i="18"/>
  <c r="H135" i="18"/>
  <c r="F135" i="18"/>
  <c r="D135" i="18"/>
  <c r="K134" i="18"/>
  <c r="H134" i="18"/>
  <c r="F134" i="18"/>
  <c r="D134" i="18"/>
  <c r="K133" i="18"/>
  <c r="H133" i="18"/>
  <c r="F133" i="18"/>
  <c r="D133" i="18"/>
  <c r="K132" i="18"/>
  <c r="H132" i="18"/>
  <c r="F132" i="18"/>
  <c r="D132" i="18"/>
  <c r="K131" i="18"/>
  <c r="H131" i="18"/>
  <c r="F131" i="18"/>
  <c r="D131" i="18"/>
  <c r="K130" i="18"/>
  <c r="H130" i="18"/>
  <c r="F130" i="18"/>
  <c r="D130" i="18"/>
  <c r="L128" i="18"/>
  <c r="K128" i="18"/>
  <c r="K125" i="18"/>
  <c r="H125" i="18"/>
  <c r="F125" i="18"/>
  <c r="D125" i="18"/>
  <c r="L123" i="18"/>
  <c r="K123" i="18"/>
  <c r="K120" i="18"/>
  <c r="H120" i="18"/>
  <c r="F120" i="18"/>
  <c r="D120" i="18"/>
  <c r="K119" i="18"/>
  <c r="H119" i="18"/>
  <c r="F119" i="18"/>
  <c r="D119" i="18"/>
  <c r="K118" i="18"/>
  <c r="H118" i="18"/>
  <c r="F118" i="18"/>
  <c r="D118" i="18"/>
  <c r="K117" i="18"/>
  <c r="H117" i="18"/>
  <c r="F117" i="18"/>
  <c r="D117" i="18"/>
  <c r="K116" i="18"/>
  <c r="H116" i="18"/>
  <c r="F116" i="18"/>
  <c r="D116" i="18"/>
  <c r="K115" i="18"/>
  <c r="H115" i="18"/>
  <c r="F115" i="18"/>
  <c r="D115" i="18"/>
  <c r="K114" i="18"/>
  <c r="H114" i="18"/>
  <c r="F114" i="18"/>
  <c r="D114" i="18"/>
  <c r="K113" i="18"/>
  <c r="H113" i="18"/>
  <c r="F113" i="18"/>
  <c r="D113" i="18"/>
  <c r="L111" i="18"/>
  <c r="K111" i="18"/>
  <c r="K108" i="18"/>
  <c r="H108" i="18"/>
  <c r="F108" i="18"/>
  <c r="D108" i="18"/>
  <c r="L106" i="18"/>
  <c r="K106" i="18"/>
  <c r="K103" i="18"/>
  <c r="H103" i="18"/>
  <c r="F103" i="18"/>
  <c r="D103" i="18"/>
  <c r="K102" i="18"/>
  <c r="H102" i="18"/>
  <c r="F102" i="18"/>
  <c r="D102" i="18"/>
  <c r="K101" i="18"/>
  <c r="H101" i="18"/>
  <c r="F101" i="18"/>
  <c r="D101" i="18"/>
  <c r="K100" i="18"/>
  <c r="H100" i="18"/>
  <c r="F100" i="18"/>
  <c r="D100" i="18"/>
  <c r="K99" i="18"/>
  <c r="H99" i="18"/>
  <c r="F99" i="18"/>
  <c r="D99" i="18"/>
  <c r="K98" i="18"/>
  <c r="H98" i="18"/>
  <c r="F98" i="18"/>
  <c r="D98" i="18"/>
  <c r="K97" i="18"/>
  <c r="H97" i="18"/>
  <c r="F97" i="18"/>
  <c r="D97" i="18"/>
  <c r="K96" i="18"/>
  <c r="H96" i="18"/>
  <c r="F96" i="18"/>
  <c r="D96" i="18"/>
  <c r="K95" i="18"/>
  <c r="H95" i="18"/>
  <c r="F95" i="18"/>
  <c r="D95" i="18"/>
  <c r="K94" i="18"/>
  <c r="H94" i="18"/>
  <c r="F94" i="18"/>
  <c r="D94" i="18"/>
  <c r="L92" i="18"/>
  <c r="K92" i="18"/>
  <c r="K89" i="18"/>
  <c r="H89" i="18"/>
  <c r="F89" i="18"/>
  <c r="D89" i="18"/>
  <c r="L87" i="18"/>
  <c r="K87" i="18"/>
  <c r="K84" i="18"/>
  <c r="H84" i="18"/>
  <c r="F84" i="18"/>
  <c r="D84" i="18"/>
  <c r="K83" i="18"/>
  <c r="H83" i="18"/>
  <c r="F83" i="18"/>
  <c r="D83" i="18"/>
  <c r="K82" i="18"/>
  <c r="H82" i="18"/>
  <c r="F82" i="18"/>
  <c r="D82" i="18"/>
  <c r="K81" i="18"/>
  <c r="H81" i="18"/>
  <c r="F81" i="18"/>
  <c r="D81" i="18"/>
  <c r="K80" i="18"/>
  <c r="H80" i="18"/>
  <c r="F80" i="18"/>
  <c r="D80" i="18"/>
  <c r="K79" i="18"/>
  <c r="H79" i="18"/>
  <c r="F79" i="18"/>
  <c r="D79" i="18"/>
  <c r="K78" i="18"/>
  <c r="H78" i="18"/>
  <c r="F78" i="18"/>
  <c r="D78" i="18"/>
  <c r="K77" i="18"/>
  <c r="H77" i="18"/>
  <c r="F77" i="18"/>
  <c r="D77" i="18"/>
  <c r="K76" i="18"/>
  <c r="H76" i="18"/>
  <c r="F76" i="18"/>
  <c r="D76" i="18"/>
  <c r="K75" i="18"/>
  <c r="H75" i="18"/>
  <c r="F75" i="18"/>
  <c r="D75" i="18"/>
  <c r="K74" i="18"/>
  <c r="H74" i="18"/>
  <c r="F74" i="18"/>
  <c r="D74" i="18"/>
  <c r="K73" i="18"/>
  <c r="H73" i="18"/>
  <c r="F73" i="18"/>
  <c r="D73" i="18"/>
  <c r="K72" i="18"/>
  <c r="H72" i="18"/>
  <c r="F72" i="18"/>
  <c r="D72" i="18"/>
  <c r="K71" i="18"/>
  <c r="H71" i="18"/>
  <c r="F71" i="18"/>
  <c r="D71" i="18"/>
  <c r="L69" i="18"/>
  <c r="K69" i="18"/>
  <c r="K66" i="18"/>
  <c r="H66" i="18"/>
  <c r="F66" i="18"/>
  <c r="D66" i="18"/>
  <c r="K65" i="18"/>
  <c r="H65" i="18"/>
  <c r="F65" i="18"/>
  <c r="D65" i="18"/>
  <c r="K64" i="18"/>
  <c r="H64" i="18"/>
  <c r="F64" i="18"/>
  <c r="D64" i="18"/>
  <c r="K63" i="18"/>
  <c r="H63" i="18"/>
  <c r="F63" i="18"/>
  <c r="D63" i="18"/>
  <c r="K62" i="18"/>
  <c r="H62" i="18"/>
  <c r="F62" i="18"/>
  <c r="D62" i="18"/>
  <c r="K61" i="18"/>
  <c r="H61" i="18"/>
  <c r="F61" i="18"/>
  <c r="D61" i="18"/>
  <c r="K60" i="18"/>
  <c r="H60" i="18"/>
  <c r="F60" i="18"/>
  <c r="D60" i="18"/>
  <c r="K59" i="18"/>
  <c r="H59" i="18"/>
  <c r="F59" i="18"/>
  <c r="D59" i="18"/>
  <c r="L57" i="18"/>
  <c r="K57" i="18"/>
  <c r="K54" i="18"/>
  <c r="H54" i="18"/>
  <c r="F54" i="18"/>
  <c r="D54" i="18"/>
  <c r="K53" i="18"/>
  <c r="H53" i="18"/>
  <c r="F53" i="18"/>
  <c r="D53" i="18"/>
  <c r="K52" i="18"/>
  <c r="H52" i="18"/>
  <c r="F52" i="18"/>
  <c r="D52" i="18"/>
  <c r="K51" i="18"/>
  <c r="H51" i="18"/>
  <c r="F51" i="18"/>
  <c r="D51" i="18"/>
  <c r="K50" i="18"/>
  <c r="H50" i="18"/>
  <c r="F50" i="18"/>
  <c r="D50" i="18"/>
  <c r="K49" i="18"/>
  <c r="H49" i="18"/>
  <c r="F49" i="18"/>
  <c r="D49" i="18"/>
  <c r="K48" i="18"/>
  <c r="H48" i="18"/>
  <c r="F48" i="18"/>
  <c r="D48" i="18"/>
  <c r="K47" i="18"/>
  <c r="H47" i="18"/>
  <c r="F47" i="18"/>
  <c r="D47" i="18"/>
  <c r="K46" i="18"/>
  <c r="H46" i="18"/>
  <c r="F46" i="18"/>
  <c r="D46" i="18"/>
  <c r="K45" i="18"/>
  <c r="H45" i="18"/>
  <c r="F45" i="18"/>
  <c r="D45" i="18"/>
  <c r="K44" i="18"/>
  <c r="H44" i="18"/>
  <c r="F44" i="18"/>
  <c r="D44" i="18"/>
  <c r="K43" i="18"/>
  <c r="H43" i="18"/>
  <c r="F43" i="18"/>
  <c r="D43" i="18"/>
  <c r="K42" i="18"/>
  <c r="H42" i="18"/>
  <c r="F42" i="18"/>
  <c r="D42" i="18"/>
  <c r="K41" i="18"/>
  <c r="H41" i="18"/>
  <c r="F41" i="18"/>
  <c r="D41" i="18"/>
  <c r="K40" i="18"/>
  <c r="H40" i="18"/>
  <c r="F40" i="18"/>
  <c r="D40" i="18"/>
  <c r="K39" i="18"/>
  <c r="H39" i="18"/>
  <c r="F39" i="18"/>
  <c r="D39" i="18"/>
  <c r="K38" i="18"/>
  <c r="H38" i="18"/>
  <c r="F38" i="18"/>
  <c r="D38" i="18"/>
  <c r="K37" i="18"/>
  <c r="H37" i="18"/>
  <c r="F37" i="18"/>
  <c r="D37" i="18"/>
  <c r="K36" i="18"/>
  <c r="H36" i="18"/>
  <c r="F36" i="18"/>
  <c r="D36" i="18"/>
  <c r="K35" i="18"/>
  <c r="H35" i="18"/>
  <c r="F35" i="18"/>
  <c r="D35" i="18"/>
  <c r="K34" i="18"/>
  <c r="H34" i="18"/>
  <c r="F34" i="18"/>
  <c r="D34" i="18"/>
  <c r="K33" i="18"/>
  <c r="H33" i="18"/>
  <c r="F33" i="18"/>
  <c r="D33" i="18"/>
  <c r="K32" i="18"/>
  <c r="H32" i="18"/>
  <c r="F32" i="18"/>
  <c r="D32" i="18"/>
  <c r="K31" i="18"/>
  <c r="H31" i="18"/>
  <c r="F31" i="18"/>
  <c r="D31" i="18"/>
  <c r="K30" i="18"/>
  <c r="H30" i="18"/>
  <c r="F30" i="18"/>
  <c r="D30" i="18"/>
  <c r="K29" i="18"/>
  <c r="H29" i="18"/>
  <c r="F29" i="18"/>
  <c r="D29" i="18"/>
  <c r="K28" i="18"/>
  <c r="H28" i="18"/>
  <c r="F28" i="18"/>
  <c r="D28" i="18"/>
  <c r="K27" i="18"/>
  <c r="H27" i="18"/>
  <c r="F27" i="18"/>
  <c r="D27" i="18"/>
  <c r="K26" i="18"/>
  <c r="H26" i="18"/>
  <c r="F26" i="18"/>
  <c r="D26" i="18"/>
  <c r="K25" i="18"/>
  <c r="H25" i="18"/>
  <c r="F25" i="18"/>
  <c r="D25" i="18"/>
  <c r="K24" i="18"/>
  <c r="H24" i="18"/>
  <c r="F24" i="18"/>
  <c r="D24" i="18"/>
  <c r="L22" i="18"/>
  <c r="K22" i="18"/>
  <c r="K19" i="18"/>
  <c r="H19" i="18"/>
  <c r="F19" i="18"/>
  <c r="D19" i="18"/>
  <c r="K18" i="18"/>
  <c r="H18" i="18"/>
  <c r="F18" i="18"/>
  <c r="D18" i="18"/>
  <c r="K17" i="18"/>
  <c r="H17" i="18"/>
  <c r="F17" i="18"/>
  <c r="D17" i="18"/>
  <c r="K16" i="18"/>
  <c r="H16" i="18"/>
  <c r="F16" i="18"/>
  <c r="D16" i="18"/>
  <c r="K15" i="18"/>
  <c r="H15" i="18"/>
  <c r="F15" i="18"/>
  <c r="D15" i="18"/>
  <c r="K14" i="18"/>
  <c r="H14" i="18"/>
  <c r="F14" i="18"/>
  <c r="D14" i="18"/>
  <c r="K13" i="18"/>
  <c r="H13" i="18"/>
  <c r="F13" i="18"/>
  <c r="D13" i="18"/>
  <c r="L11" i="18"/>
  <c r="K11" i="18"/>
  <c r="J6" i="18"/>
  <c r="K5" i="18"/>
  <c r="J5" i="18"/>
  <c r="D24" i="19"/>
  <c r="D18" i="19"/>
  <c r="D12" i="19"/>
  <c r="J159" i="38"/>
  <c r="J158" i="38"/>
  <c r="B154" i="38"/>
  <c r="B30" i="38"/>
  <c r="H5" i="38"/>
  <c r="C4" i="38"/>
  <c r="C3" i="38"/>
  <c r="L2" i="38"/>
  <c r="J2" i="38"/>
  <c r="C2" i="38"/>
  <c r="B203" i="40"/>
  <c r="A203" i="40"/>
  <c r="C201" i="40"/>
  <c r="B201" i="40"/>
  <c r="B191" i="40"/>
  <c r="A191" i="40"/>
  <c r="C190" i="40"/>
  <c r="B163" i="40"/>
  <c r="A163" i="40"/>
  <c r="B138" i="40"/>
  <c r="A138" i="40"/>
  <c r="H134" i="40"/>
  <c r="H133" i="40"/>
  <c r="H132" i="40"/>
  <c r="B130" i="40"/>
  <c r="A130" i="40"/>
  <c r="B128" i="40"/>
  <c r="A128" i="40"/>
  <c r="B54" i="40"/>
  <c r="A54" i="40"/>
  <c r="B47" i="40"/>
  <c r="A47" i="40"/>
  <c r="AK29" i="40"/>
  <c r="H25" i="40"/>
  <c r="H24" i="40"/>
  <c r="B20" i="40"/>
  <c r="A20" i="40"/>
  <c r="B11" i="40"/>
  <c r="A11" i="40"/>
  <c r="B9" i="40"/>
  <c r="A9" i="40"/>
  <c r="H5" i="40"/>
  <c r="C4" i="40"/>
  <c r="C3" i="40"/>
  <c r="L2" i="40"/>
  <c r="C2" i="40"/>
  <c r="B114" i="33"/>
  <c r="A114" i="33"/>
  <c r="B112" i="33"/>
  <c r="A112" i="33"/>
  <c r="H108" i="33"/>
  <c r="B106" i="33"/>
  <c r="A106" i="33"/>
  <c r="H101" i="33"/>
  <c r="B98" i="33"/>
  <c r="A98" i="33"/>
  <c r="B92" i="33"/>
  <c r="A92" i="33"/>
  <c r="B85" i="33"/>
  <c r="A85" i="33"/>
  <c r="G80" i="33"/>
  <c r="B78" i="33"/>
  <c r="A78" i="33"/>
  <c r="B76" i="33"/>
  <c r="A76" i="33"/>
  <c r="B13" i="33"/>
  <c r="A13" i="33"/>
  <c r="B11" i="33"/>
  <c r="B9" i="33"/>
  <c r="A9" i="33"/>
  <c r="H5" i="33"/>
  <c r="C4" i="33"/>
  <c r="C3" i="33"/>
  <c r="K2" i="33"/>
  <c r="C2" i="33"/>
  <c r="G131" i="44"/>
  <c r="D145" i="44" s="1"/>
  <c r="K80" i="44"/>
  <c r="D86" i="44" s="1"/>
  <c r="F45" i="1" s="1"/>
  <c r="I45" i="1" s="1"/>
  <c r="G73" i="44"/>
  <c r="D75" i="44" s="1"/>
  <c r="F44" i="1" s="1"/>
  <c r="I44" i="1" s="1"/>
  <c r="G66" i="44"/>
  <c r="D68" i="44" s="1"/>
  <c r="F43" i="1" s="1"/>
  <c r="I43" i="1" s="1"/>
  <c r="B12" i="44"/>
  <c r="A12" i="44"/>
  <c r="B10" i="44"/>
  <c r="A10" i="44"/>
  <c r="H5" i="44"/>
  <c r="C4" i="44"/>
  <c r="C3" i="44"/>
  <c r="K2" i="44"/>
  <c r="C2" i="44"/>
  <c r="C23" i="30"/>
  <c r="F22" i="1" s="1"/>
  <c r="B18" i="30"/>
  <c r="A18" i="30"/>
  <c r="C16" i="30"/>
  <c r="F21" i="1" s="1"/>
  <c r="B11" i="30"/>
  <c r="A11" i="30"/>
  <c r="B9" i="30"/>
  <c r="A9" i="30"/>
  <c r="H5" i="30"/>
  <c r="C4" i="30"/>
  <c r="C3" i="30"/>
  <c r="K2" i="30"/>
  <c r="C2" i="30"/>
  <c r="H50" i="3"/>
  <c r="G50" i="3"/>
  <c r="F50" i="3"/>
  <c r="E50" i="3"/>
  <c r="D50" i="3"/>
  <c r="C50" i="3"/>
  <c r="H48" i="3"/>
  <c r="G48" i="3"/>
  <c r="F48" i="3"/>
  <c r="E48" i="3"/>
  <c r="D48" i="3"/>
  <c r="C48" i="3"/>
  <c r="H43" i="3"/>
  <c r="G43" i="3"/>
  <c r="F43" i="3"/>
  <c r="E43" i="3"/>
  <c r="D43" i="3"/>
  <c r="C43" i="3"/>
  <c r="H35" i="3"/>
  <c r="G35" i="3"/>
  <c r="F35" i="3"/>
  <c r="E35" i="3"/>
  <c r="D35" i="3"/>
  <c r="C35" i="3"/>
  <c r="H22" i="3"/>
  <c r="G22" i="3"/>
  <c r="F22" i="3"/>
  <c r="E22" i="3"/>
  <c r="D22" i="3"/>
  <c r="C22" i="3"/>
  <c r="D5" i="3"/>
  <c r="B4" i="3"/>
  <c r="B3" i="3"/>
  <c r="D2" i="3"/>
  <c r="B2" i="3"/>
  <c r="K25" i="9"/>
  <c r="K22" i="9"/>
  <c r="K15" i="9"/>
  <c r="F5" i="9"/>
  <c r="B5" i="9"/>
  <c r="B4" i="9"/>
  <c r="B3" i="9"/>
  <c r="H2" i="9"/>
  <c r="B2" i="9"/>
  <c r="H30" i="12"/>
  <c r="G30" i="12"/>
  <c r="F30" i="12"/>
  <c r="A30" i="12"/>
  <c r="H29" i="12"/>
  <c r="G29" i="12"/>
  <c r="F29" i="12"/>
  <c r="A29" i="12"/>
  <c r="H28" i="12"/>
  <c r="G28" i="12"/>
  <c r="F28" i="12"/>
  <c r="A28" i="12"/>
  <c r="H27" i="12"/>
  <c r="G27" i="12"/>
  <c r="F27" i="12"/>
  <c r="A27" i="12"/>
  <c r="H26" i="12"/>
  <c r="G26" i="12"/>
  <c r="F26" i="12"/>
  <c r="A26" i="12"/>
  <c r="H25" i="12"/>
  <c r="G25" i="12"/>
  <c r="F25" i="12"/>
  <c r="A25" i="12"/>
  <c r="H24" i="12"/>
  <c r="G24" i="12"/>
  <c r="F24" i="12"/>
  <c r="A24" i="12"/>
  <c r="H23" i="12"/>
  <c r="G23" i="12"/>
  <c r="F23" i="12"/>
  <c r="A23" i="12"/>
  <c r="H22" i="12"/>
  <c r="G22" i="12"/>
  <c r="F22" i="12"/>
  <c r="A22" i="12"/>
  <c r="H21" i="12"/>
  <c r="G21" i="12"/>
  <c r="F21" i="12"/>
  <c r="A21" i="12"/>
  <c r="H20" i="12"/>
  <c r="G20" i="12"/>
  <c r="F20" i="12"/>
  <c r="A20" i="12"/>
  <c r="H19" i="12"/>
  <c r="G19" i="12"/>
  <c r="F19" i="12"/>
  <c r="A19" i="12"/>
  <c r="H18" i="12"/>
  <c r="G18" i="12"/>
  <c r="F18" i="12"/>
  <c r="A18" i="12"/>
  <c r="H17" i="12"/>
  <c r="G17" i="12"/>
  <c r="F17" i="12"/>
  <c r="A17" i="12"/>
  <c r="H16" i="12"/>
  <c r="G16" i="12"/>
  <c r="F16" i="12"/>
  <c r="A16" i="12"/>
  <c r="H15" i="12"/>
  <c r="G15" i="12"/>
  <c r="F15" i="12"/>
  <c r="A15" i="12"/>
  <c r="H14" i="12"/>
  <c r="G14" i="12"/>
  <c r="F14" i="12"/>
  <c r="A14" i="12"/>
  <c r="H13" i="12"/>
  <c r="G13" i="12"/>
  <c r="F13" i="12"/>
  <c r="A13" i="12"/>
  <c r="H12" i="12"/>
  <c r="G12" i="12"/>
  <c r="F12" i="12"/>
  <c r="C12" i="12"/>
  <c r="A12" i="12"/>
  <c r="H11" i="12"/>
  <c r="G11" i="12"/>
  <c r="F11" i="12"/>
  <c r="C11" i="12"/>
  <c r="E504" i="11"/>
  <c r="E500" i="11"/>
  <c r="F500" i="11" s="1"/>
  <c r="B500" i="11"/>
  <c r="E499" i="11"/>
  <c r="F499" i="11" s="1"/>
  <c r="B499" i="11"/>
  <c r="E498" i="11"/>
  <c r="F498" i="11" s="1"/>
  <c r="B498" i="11"/>
  <c r="E495" i="11"/>
  <c r="F495" i="11" s="1"/>
  <c r="F496" i="11" s="1"/>
  <c r="B495" i="11"/>
  <c r="F492" i="11"/>
  <c r="E491" i="11"/>
  <c r="F491" i="11" s="1"/>
  <c r="B491" i="11"/>
  <c r="E490" i="11"/>
  <c r="F490" i="11" s="1"/>
  <c r="B490" i="11"/>
  <c r="E489" i="11"/>
  <c r="F489" i="11" s="1"/>
  <c r="B489" i="11"/>
  <c r="B486" i="11"/>
  <c r="A486" i="11"/>
  <c r="F483" i="11"/>
  <c r="F482" i="11"/>
  <c r="E482" i="11"/>
  <c r="F481" i="11"/>
  <c r="F479" i="11"/>
  <c r="F478" i="11"/>
  <c r="E478" i="11"/>
  <c r="B478" i="11"/>
  <c r="F476" i="11"/>
  <c r="F475" i="11"/>
  <c r="B472" i="11"/>
  <c r="A472" i="11"/>
  <c r="E468" i="11"/>
  <c r="E463" i="11"/>
  <c r="F463" i="11" s="1"/>
  <c r="E462" i="11"/>
  <c r="F462" i="11" s="1"/>
  <c r="B462" i="11"/>
  <c r="F460" i="11"/>
  <c r="F458" i="11"/>
  <c r="F457" i="11"/>
  <c r="B457" i="11"/>
  <c r="F456" i="11"/>
  <c r="F455" i="11"/>
  <c r="F454" i="11"/>
  <c r="F453" i="11"/>
  <c r="B450" i="11"/>
  <c r="A450" i="11"/>
  <c r="E445" i="11"/>
  <c r="E441" i="11"/>
  <c r="F441" i="11" s="1"/>
  <c r="E440" i="11"/>
  <c r="F440" i="11" s="1"/>
  <c r="B440" i="11"/>
  <c r="F437" i="11"/>
  <c r="E436" i="11"/>
  <c r="F436" i="11" s="1"/>
  <c r="D436" i="11"/>
  <c r="B436" i="11"/>
  <c r="E435" i="11"/>
  <c r="F435" i="11" s="1"/>
  <c r="D435" i="11"/>
  <c r="B435" i="11"/>
  <c r="B432" i="11"/>
  <c r="A432" i="11"/>
  <c r="E428" i="11"/>
  <c r="E424" i="11"/>
  <c r="F424" i="11" s="1"/>
  <c r="B424" i="11"/>
  <c r="E423" i="11"/>
  <c r="F423" i="11" s="1"/>
  <c r="B423" i="11"/>
  <c r="F421" i="11"/>
  <c r="F420" i="11"/>
  <c r="B417" i="11"/>
  <c r="A417" i="11"/>
  <c r="E413" i="11"/>
  <c r="E409" i="11"/>
  <c r="F409" i="11" s="1"/>
  <c r="B409" i="11"/>
  <c r="E408" i="11"/>
  <c r="F408" i="11" s="1"/>
  <c r="B408" i="11"/>
  <c r="F406" i="11"/>
  <c r="F405" i="11"/>
  <c r="B402" i="11"/>
  <c r="A402" i="11"/>
  <c r="E398" i="11"/>
  <c r="E394" i="11"/>
  <c r="F394" i="11" s="1"/>
  <c r="B394" i="11"/>
  <c r="E393" i="11"/>
  <c r="F393" i="11" s="1"/>
  <c r="B393" i="11"/>
  <c r="F391" i="11"/>
  <c r="F390" i="11"/>
  <c r="F389" i="11"/>
  <c r="B386" i="11"/>
  <c r="A386" i="11"/>
  <c r="E382" i="11"/>
  <c r="E378" i="11"/>
  <c r="F378" i="11" s="1"/>
  <c r="E377" i="11"/>
  <c r="F377" i="11" s="1"/>
  <c r="B377" i="11"/>
  <c r="F375" i="11"/>
  <c r="F374" i="11"/>
  <c r="F373" i="11"/>
  <c r="F372" i="11"/>
  <c r="B369" i="11"/>
  <c r="A369" i="11"/>
  <c r="E365" i="11"/>
  <c r="E361" i="11"/>
  <c r="F361" i="11" s="1"/>
  <c r="B361" i="11"/>
  <c r="E360" i="11"/>
  <c r="F360" i="11" s="1"/>
  <c r="B360" i="11"/>
  <c r="E359" i="11"/>
  <c r="F359" i="11" s="1"/>
  <c r="B359" i="11"/>
  <c r="E356" i="11"/>
  <c r="F356" i="11" s="1"/>
  <c r="F357" i="11" s="1"/>
  <c r="B356" i="11"/>
  <c r="F353" i="11"/>
  <c r="E352" i="11"/>
  <c r="F352" i="11" s="1"/>
  <c r="B352" i="11"/>
  <c r="E351" i="11"/>
  <c r="F351" i="11" s="1"/>
  <c r="B351" i="11"/>
  <c r="E350" i="11"/>
  <c r="F350" i="11" s="1"/>
  <c r="B350" i="11"/>
  <c r="B347" i="11"/>
  <c r="A347" i="11"/>
  <c r="E343" i="11"/>
  <c r="E339" i="11"/>
  <c r="F339" i="11" s="1"/>
  <c r="B339" i="11"/>
  <c r="F338" i="11"/>
  <c r="E338" i="11"/>
  <c r="B338" i="11"/>
  <c r="E337" i="11"/>
  <c r="F337" i="11" s="1"/>
  <c r="D337" i="11"/>
  <c r="B337" i="11"/>
  <c r="F335" i="11"/>
  <c r="F334" i="11"/>
  <c r="D334" i="11"/>
  <c r="F332" i="11"/>
  <c r="F331" i="11"/>
  <c r="D331" i="11"/>
  <c r="F330" i="11"/>
  <c r="D330" i="11"/>
  <c r="B327" i="11"/>
  <c r="A327" i="11"/>
  <c r="E323" i="11"/>
  <c r="E319" i="11"/>
  <c r="F319" i="11" s="1"/>
  <c r="B319" i="11"/>
  <c r="F318" i="11"/>
  <c r="E318" i="11"/>
  <c r="B318" i="11"/>
  <c r="E317" i="11"/>
  <c r="F317" i="11" s="1"/>
  <c r="D317" i="11"/>
  <c r="B317" i="11"/>
  <c r="F315" i="11"/>
  <c r="F314" i="11"/>
  <c r="D314" i="11"/>
  <c r="F312" i="11"/>
  <c r="F311" i="11"/>
  <c r="D311" i="11"/>
  <c r="F310" i="11"/>
  <c r="D310" i="11"/>
  <c r="B307" i="11"/>
  <c r="A307" i="11"/>
  <c r="E303" i="11"/>
  <c r="E299" i="11"/>
  <c r="F299" i="11" s="1"/>
  <c r="F300" i="11" s="1"/>
  <c r="F302" i="11" s="1"/>
  <c r="F303" i="11" s="1"/>
  <c r="F304" i="11" s="1"/>
  <c r="D299" i="11"/>
  <c r="B299" i="11"/>
  <c r="F298" i="11"/>
  <c r="E298" i="11"/>
  <c r="B298" i="11"/>
  <c r="F296" i="11"/>
  <c r="F295" i="11"/>
  <c r="D295" i="11"/>
  <c r="F294" i="11"/>
  <c r="D294" i="11"/>
  <c r="B291" i="11"/>
  <c r="A291" i="11"/>
  <c r="E287" i="11"/>
  <c r="E283" i="11"/>
  <c r="F283" i="11" s="1"/>
  <c r="E282" i="11"/>
  <c r="F282" i="11" s="1"/>
  <c r="F280" i="11"/>
  <c r="F279" i="11"/>
  <c r="B276" i="11"/>
  <c r="A276" i="11"/>
  <c r="E272" i="11"/>
  <c r="E268" i="11"/>
  <c r="F268" i="11" s="1"/>
  <c r="B268" i="11"/>
  <c r="E267" i="11"/>
  <c r="F267" i="11" s="1"/>
  <c r="F269" i="11" s="1"/>
  <c r="F271" i="11" s="1"/>
  <c r="F272" i="11" s="1"/>
  <c r="F273" i="11" s="1"/>
  <c r="B267" i="11"/>
  <c r="F265" i="11"/>
  <c r="F264" i="11"/>
  <c r="F263" i="11"/>
  <c r="B260" i="11"/>
  <c r="A260" i="11"/>
  <c r="E256" i="11"/>
  <c r="E252" i="11"/>
  <c r="F252" i="11" s="1"/>
  <c r="B252" i="11"/>
  <c r="E251" i="11"/>
  <c r="F251" i="11" s="1"/>
  <c r="D251" i="11"/>
  <c r="B251" i="11"/>
  <c r="F248" i="11"/>
  <c r="D248" i="11"/>
  <c r="E247" i="11"/>
  <c r="F247" i="11" s="1"/>
  <c r="D247" i="11"/>
  <c r="B247" i="11"/>
  <c r="E246" i="11"/>
  <c r="F246" i="11" s="1"/>
  <c r="D246" i="11"/>
  <c r="B246" i="11"/>
  <c r="B243" i="11"/>
  <c r="A243" i="11"/>
  <c r="E239" i="11"/>
  <c r="F236" i="11"/>
  <c r="F235" i="11"/>
  <c r="E235" i="11"/>
  <c r="B235" i="11"/>
  <c r="F234" i="11"/>
  <c r="E234" i="11"/>
  <c r="D234" i="11"/>
  <c r="B234" i="11"/>
  <c r="F233" i="11"/>
  <c r="E233" i="11"/>
  <c r="D233" i="11"/>
  <c r="B233" i="11"/>
  <c r="F231" i="11"/>
  <c r="F230" i="11"/>
  <c r="D230" i="11"/>
  <c r="F229" i="11"/>
  <c r="D229" i="11"/>
  <c r="F225" i="11"/>
  <c r="F224" i="11"/>
  <c r="F223" i="11"/>
  <c r="F222" i="11"/>
  <c r="E221" i="11"/>
  <c r="F221" i="11" s="1"/>
  <c r="D221" i="11"/>
  <c r="B221" i="11"/>
  <c r="E220" i="11"/>
  <c r="F220" i="11" s="1"/>
  <c r="D220" i="11"/>
  <c r="F219" i="11"/>
  <c r="D219" i="11"/>
  <c r="B216" i="11"/>
  <c r="A216" i="11"/>
  <c r="F213" i="11"/>
  <c r="F212" i="11"/>
  <c r="E212" i="11"/>
  <c r="F211" i="11"/>
  <c r="F209" i="11"/>
  <c r="F208" i="11"/>
  <c r="E208" i="11"/>
  <c r="B208" i="11"/>
  <c r="F207" i="11"/>
  <c r="E207" i="11"/>
  <c r="B207" i="11"/>
  <c r="F205" i="11"/>
  <c r="F204" i="11"/>
  <c r="B201" i="11"/>
  <c r="A201" i="11"/>
  <c r="F198" i="11"/>
  <c r="F197" i="11"/>
  <c r="E197" i="11"/>
  <c r="F196" i="11"/>
  <c r="F194" i="11"/>
  <c r="F193" i="11"/>
  <c r="E193" i="11"/>
  <c r="B193" i="11"/>
  <c r="F192" i="11"/>
  <c r="E192" i="11"/>
  <c r="B192" i="11"/>
  <c r="F190" i="11"/>
  <c r="F189" i="11"/>
  <c r="F188" i="11"/>
  <c r="B185" i="11"/>
  <c r="A185" i="11"/>
  <c r="E181" i="11"/>
  <c r="E177" i="11"/>
  <c r="F177" i="11" s="1"/>
  <c r="B177" i="11"/>
  <c r="E176" i="11"/>
  <c r="F176" i="11" s="1"/>
  <c r="B176" i="11"/>
  <c r="E173" i="11"/>
  <c r="F173" i="11" s="1"/>
  <c r="F174" i="11" s="1"/>
  <c r="E170" i="11"/>
  <c r="F170" i="11" s="1"/>
  <c r="B170" i="11"/>
  <c r="E169" i="11"/>
  <c r="F169" i="11" s="1"/>
  <c r="E168" i="11"/>
  <c r="F168" i="11" s="1"/>
  <c r="B165" i="11"/>
  <c r="A165" i="11"/>
  <c r="E161" i="11"/>
  <c r="E157" i="11"/>
  <c r="F157" i="11" s="1"/>
  <c r="E156" i="11"/>
  <c r="F156" i="11" s="1"/>
  <c r="F154" i="11"/>
  <c r="F153" i="11"/>
  <c r="F152" i="11"/>
  <c r="F151" i="11"/>
  <c r="F150" i="11"/>
  <c r="F149" i="11"/>
  <c r="B146" i="11"/>
  <c r="A146" i="11"/>
  <c r="E142" i="11"/>
  <c r="E138" i="11"/>
  <c r="F138" i="11" s="1"/>
  <c r="D138" i="11"/>
  <c r="B138" i="11"/>
  <c r="E137" i="11"/>
  <c r="F137" i="11" s="1"/>
  <c r="B137" i="11"/>
  <c r="E134" i="11"/>
  <c r="F134" i="11" s="1"/>
  <c r="F135" i="11" s="1"/>
  <c r="D134" i="11"/>
  <c r="E131" i="11"/>
  <c r="F131" i="11" s="1"/>
  <c r="D131" i="11"/>
  <c r="B131" i="11"/>
  <c r="E130" i="11"/>
  <c r="F130" i="11" s="1"/>
  <c r="D130" i="11"/>
  <c r="E129" i="11"/>
  <c r="F129" i="11" s="1"/>
  <c r="D129" i="11"/>
  <c r="B126" i="11"/>
  <c r="A126" i="11"/>
  <c r="F123" i="11"/>
  <c r="F122" i="11"/>
  <c r="E122" i="11"/>
  <c r="F121" i="11"/>
  <c r="F119" i="11"/>
  <c r="F118" i="11"/>
  <c r="E118" i="11"/>
  <c r="B118" i="11"/>
  <c r="F116" i="11"/>
  <c r="F115" i="11"/>
  <c r="B112" i="11"/>
  <c r="A112" i="11"/>
  <c r="F109" i="11"/>
  <c r="F108" i="11"/>
  <c r="E108" i="11"/>
  <c r="F107" i="11"/>
  <c r="F105" i="11"/>
  <c r="F104" i="11"/>
  <c r="E104" i="11"/>
  <c r="B104" i="11"/>
  <c r="F102" i="11"/>
  <c r="F101" i="11"/>
  <c r="B98" i="11"/>
  <c r="A98" i="11"/>
  <c r="E94" i="11"/>
  <c r="F91" i="11"/>
  <c r="F90" i="11"/>
  <c r="E90" i="11"/>
  <c r="D90" i="11"/>
  <c r="B90" i="11"/>
  <c r="F89" i="11"/>
  <c r="E89" i="11"/>
  <c r="D89" i="11"/>
  <c r="B89" i="11"/>
  <c r="F88" i="11"/>
  <c r="E88" i="11"/>
  <c r="B88" i="11"/>
  <c r="F87" i="11"/>
  <c r="E87" i="11"/>
  <c r="B87" i="11"/>
  <c r="F86" i="11"/>
  <c r="E86" i="11"/>
  <c r="B86" i="11"/>
  <c r="F85" i="11"/>
  <c r="E85" i="11"/>
  <c r="B85" i="11"/>
  <c r="F82" i="11"/>
  <c r="D82" i="11"/>
  <c r="E81" i="11"/>
  <c r="F81" i="11" s="1"/>
  <c r="F83" i="11" s="1"/>
  <c r="D81" i="11"/>
  <c r="F78" i="11"/>
  <c r="F77" i="11"/>
  <c r="F76" i="11"/>
  <c r="F75" i="11"/>
  <c r="F74" i="11"/>
  <c r="F73" i="11"/>
  <c r="F72" i="11"/>
  <c r="F71" i="11"/>
  <c r="F70" i="11"/>
  <c r="F69" i="11"/>
  <c r="F68" i="11"/>
  <c r="F67" i="11"/>
  <c r="F66" i="11"/>
  <c r="F65" i="11"/>
  <c r="F64" i="11"/>
  <c r="F63" i="11"/>
  <c r="F62" i="11"/>
  <c r="F61" i="11"/>
  <c r="F60" i="11"/>
  <c r="F59" i="11"/>
  <c r="F58" i="11"/>
  <c r="F57" i="11"/>
  <c r="F56" i="11"/>
  <c r="D56" i="11"/>
  <c r="F55" i="11"/>
  <c r="D55" i="11"/>
  <c r="E54" i="11"/>
  <c r="F54" i="11" s="1"/>
  <c r="D54" i="11"/>
  <c r="B54" i="11"/>
  <c r="E53" i="11"/>
  <c r="F53" i="11" s="1"/>
  <c r="D53" i="11"/>
  <c r="E52" i="11"/>
  <c r="F52" i="11" s="1"/>
  <c r="D52" i="11"/>
  <c r="B49" i="11"/>
  <c r="A49" i="11"/>
  <c r="F46" i="11"/>
  <c r="F45" i="11"/>
  <c r="E45" i="11"/>
  <c r="F44" i="11"/>
  <c r="F42" i="11"/>
  <c r="F41" i="11"/>
  <c r="E41" i="11"/>
  <c r="F40" i="11"/>
  <c r="E40" i="11"/>
  <c r="F38" i="11"/>
  <c r="F37" i="11"/>
  <c r="F36" i="11"/>
  <c r="F35" i="11"/>
  <c r="F34" i="11"/>
  <c r="B31" i="11"/>
  <c r="A31" i="11"/>
  <c r="E27" i="11"/>
  <c r="F24" i="11"/>
  <c r="F23" i="11"/>
  <c r="E23" i="11"/>
  <c r="F22" i="11"/>
  <c r="E22" i="11"/>
  <c r="B22" i="11"/>
  <c r="E19" i="11"/>
  <c r="F19" i="11" s="1"/>
  <c r="F20" i="11" s="1"/>
  <c r="D19" i="11"/>
  <c r="F16" i="11"/>
  <c r="F15" i="11"/>
  <c r="F14" i="11"/>
  <c r="F13" i="11"/>
  <c r="E12" i="11"/>
  <c r="F12" i="11" s="1"/>
  <c r="D12" i="11"/>
  <c r="B12" i="11"/>
  <c r="E11" i="11"/>
  <c r="F11" i="11" s="1"/>
  <c r="D11" i="11"/>
  <c r="E10" i="11"/>
  <c r="F10" i="11" s="1"/>
  <c r="D10" i="11"/>
  <c r="B7" i="11"/>
  <c r="A7" i="11"/>
  <c r="H134" i="1"/>
  <c r="I134" i="1" s="1"/>
  <c r="H121" i="1"/>
  <c r="I121" i="1" s="1"/>
  <c r="H109" i="1"/>
  <c r="H108" i="1"/>
  <c r="H107" i="1"/>
  <c r="H98" i="1"/>
  <c r="H97" i="1"/>
  <c r="I97" i="1" s="1"/>
  <c r="H96" i="1"/>
  <c r="I96" i="1" s="1"/>
  <c r="H93" i="1"/>
  <c r="I93" i="1" s="1"/>
  <c r="H92" i="1"/>
  <c r="I92" i="1" s="1"/>
  <c r="H88" i="1"/>
  <c r="H86" i="1"/>
  <c r="H85" i="1"/>
  <c r="I85" i="1" s="1"/>
  <c r="H84" i="1"/>
  <c r="H80" i="1"/>
  <c r="H79" i="1"/>
  <c r="H78" i="1"/>
  <c r="H77" i="1"/>
  <c r="H73" i="1"/>
  <c r="H69" i="1"/>
  <c r="H67" i="1"/>
  <c r="H66" i="1"/>
  <c r="H65" i="1"/>
  <c r="H61" i="1"/>
  <c r="H36" i="1"/>
  <c r="H29" i="1"/>
  <c r="H28" i="1"/>
  <c r="H27" i="1"/>
  <c r="H22" i="1"/>
  <c r="H21" i="1"/>
  <c r="B5" i="1"/>
  <c r="A515" i="20" s="1"/>
  <c r="C4" i="2"/>
  <c r="C3" i="2"/>
  <c r="C2" i="2"/>
  <c r="I48" i="1" l="1"/>
  <c r="J162" i="38"/>
  <c r="F163" i="38" s="1"/>
  <c r="F109" i="1" s="1"/>
  <c r="I109" i="1" s="1"/>
  <c r="I98" i="1"/>
  <c r="H135" i="40"/>
  <c r="E136" i="40" s="1"/>
  <c r="H28" i="40"/>
  <c r="E45" i="40" s="1"/>
  <c r="F78" i="1" s="1"/>
  <c r="G82" i="33"/>
  <c r="D83" i="33" s="1"/>
  <c r="F65" i="1" s="1"/>
  <c r="I65" i="1" s="1"/>
  <c r="D133" i="44"/>
  <c r="F52" i="1"/>
  <c r="I52" i="1" s="1"/>
  <c r="O14" i="47"/>
  <c r="C5" i="2"/>
  <c r="I135" i="1"/>
  <c r="K61" i="2" s="1"/>
  <c r="F79" i="11"/>
  <c r="F93" i="11" s="1"/>
  <c r="F94" i="11" s="1"/>
  <c r="F95" i="11" s="1"/>
  <c r="F379" i="11"/>
  <c r="F381" i="11" s="1"/>
  <c r="F382" i="11" s="1"/>
  <c r="F383" i="11" s="1"/>
  <c r="F320" i="11"/>
  <c r="F322" i="11" s="1"/>
  <c r="F323" i="11" s="1"/>
  <c r="F324" i="11" s="1"/>
  <c r="H102" i="33"/>
  <c r="E104" i="33" s="1"/>
  <c r="F68" i="1" s="1"/>
  <c r="F340" i="11"/>
  <c r="F342" i="11" s="1"/>
  <c r="F343" i="11" s="1"/>
  <c r="F344" i="11" s="1"/>
  <c r="F284" i="11"/>
  <c r="F286" i="11" s="1"/>
  <c r="F287" i="11" s="1"/>
  <c r="F288" i="11" s="1"/>
  <c r="F158" i="11"/>
  <c r="F160" i="11" s="1"/>
  <c r="F161" i="11" s="1"/>
  <c r="F162" i="11" s="1"/>
  <c r="F395" i="11"/>
  <c r="F397" i="11" s="1"/>
  <c r="F398" i="11" s="1"/>
  <c r="F399" i="11" s="1"/>
  <c r="F425" i="11"/>
  <c r="F427" i="11" s="1"/>
  <c r="F428" i="11" s="1"/>
  <c r="F429" i="11" s="1"/>
  <c r="F442" i="11"/>
  <c r="F465" i="11"/>
  <c r="F467" i="11" s="1"/>
  <c r="F468" i="11" s="1"/>
  <c r="F469" i="11" s="1"/>
  <c r="F501" i="11"/>
  <c r="F17" i="11"/>
  <c r="F26" i="11" s="1"/>
  <c r="F27" i="11" s="1"/>
  <c r="F28" i="11" s="1"/>
  <c r="F178" i="11"/>
  <c r="F249" i="11"/>
  <c r="F438" i="11"/>
  <c r="F132" i="11"/>
  <c r="F253" i="11"/>
  <c r="F139" i="11"/>
  <c r="F171" i="11"/>
  <c r="F227" i="11"/>
  <c r="F238" i="11" s="1"/>
  <c r="F239" i="11" s="1"/>
  <c r="F240" i="11" s="1"/>
  <c r="F354" i="11"/>
  <c r="F362" i="11"/>
  <c r="F410" i="11"/>
  <c r="F412" i="11" s="1"/>
  <c r="F413" i="11" s="1"/>
  <c r="F414" i="11" s="1"/>
  <c r="F493" i="11"/>
  <c r="F503" i="11" s="1"/>
  <c r="F504" i="11" s="1"/>
  <c r="F505" i="11" s="1"/>
  <c r="I21" i="1"/>
  <c r="I22" i="1"/>
  <c r="I77" i="1"/>
  <c r="K55" i="2"/>
  <c r="I67" i="1"/>
  <c r="C5" i="33"/>
  <c r="A69" i="18"/>
  <c r="A138" i="18"/>
  <c r="A270" i="18"/>
  <c r="A397" i="18"/>
  <c r="A434" i="18"/>
  <c r="A472" i="18"/>
  <c r="A512" i="18"/>
  <c r="A546" i="18"/>
  <c r="A575" i="18"/>
  <c r="A601" i="18"/>
  <c r="A640" i="18"/>
  <c r="A663" i="18"/>
  <c r="A701" i="18"/>
  <c r="A726" i="18"/>
  <c r="A751" i="18"/>
  <c r="A781" i="18"/>
  <c r="A804" i="18"/>
  <c r="A824" i="18"/>
  <c r="A857" i="18"/>
  <c r="A877" i="18"/>
  <c r="A4" i="20"/>
  <c r="A8" i="20"/>
  <c r="A12" i="20"/>
  <c r="A16" i="20"/>
  <c r="A20" i="20"/>
  <c r="A24" i="20"/>
  <c r="A28" i="20"/>
  <c r="A44" i="20"/>
  <c r="A48" i="20"/>
  <c r="A52" i="20"/>
  <c r="A56" i="20"/>
  <c r="A73" i="20"/>
  <c r="A89" i="20"/>
  <c r="A105" i="20"/>
  <c r="A109" i="20"/>
  <c r="A113" i="20"/>
  <c r="A117" i="20"/>
  <c r="A121" i="20"/>
  <c r="A125" i="20"/>
  <c r="A129" i="20"/>
  <c r="A133" i="20"/>
  <c r="A137" i="20"/>
  <c r="A141" i="20"/>
  <c r="A145" i="20"/>
  <c r="A149" i="20"/>
  <c r="A153" i="20"/>
  <c r="A157" i="20"/>
  <c r="A161" i="20"/>
  <c r="A165" i="20"/>
  <c r="A169" i="20"/>
  <c r="A173" i="20"/>
  <c r="A177" i="20"/>
  <c r="A181" i="20"/>
  <c r="A185" i="20"/>
  <c r="A189" i="20"/>
  <c r="A193" i="20"/>
  <c r="A197" i="20"/>
  <c r="A201" i="20"/>
  <c r="A205" i="20"/>
  <c r="A209" i="20"/>
  <c r="A213" i="20"/>
  <c r="A217" i="20"/>
  <c r="A221" i="20"/>
  <c r="A225" i="20"/>
  <c r="A229" i="20"/>
  <c r="A233" i="20"/>
  <c r="A237" i="20"/>
  <c r="A241" i="20"/>
  <c r="A245" i="20"/>
  <c r="A249" i="20"/>
  <c r="A253" i="20"/>
  <c r="A257" i="20"/>
  <c r="A261" i="20"/>
  <c r="A265" i="20"/>
  <c r="A269" i="20"/>
  <c r="A273" i="20"/>
  <c r="A277" i="20"/>
  <c r="A290" i="20"/>
  <c r="A294" i="20"/>
  <c r="A298" i="20"/>
  <c r="A302" i="20"/>
  <c r="A317" i="20"/>
  <c r="A321" i="20"/>
  <c r="A325" i="20"/>
  <c r="A329" i="20"/>
  <c r="A333" i="20"/>
  <c r="A337" i="20"/>
  <c r="A341" i="20"/>
  <c r="A354" i="20"/>
  <c r="A358" i="20"/>
  <c r="A362" i="20"/>
  <c r="A366" i="20"/>
  <c r="A370" i="20"/>
  <c r="A374" i="20"/>
  <c r="A378" i="20"/>
  <c r="A382" i="20"/>
  <c r="A386" i="20"/>
  <c r="A390" i="20"/>
  <c r="A394" i="20"/>
  <c r="A398" i="20"/>
  <c r="A402" i="20"/>
  <c r="A406" i="20"/>
  <c r="A410" i="20"/>
  <c r="A414" i="20"/>
  <c r="A418" i="20"/>
  <c r="A422" i="20"/>
  <c r="A426" i="20"/>
  <c r="A440" i="20"/>
  <c r="A444" i="20"/>
  <c r="A448" i="20"/>
  <c r="A452" i="20"/>
  <c r="A456" i="20"/>
  <c r="A460" i="20"/>
  <c r="A464" i="20"/>
  <c r="A468" i="20"/>
  <c r="A472" i="20"/>
  <c r="A476" i="20"/>
  <c r="A480" i="20"/>
  <c r="A484" i="20"/>
  <c r="A488" i="20"/>
  <c r="A492" i="20"/>
  <c r="A497" i="20"/>
  <c r="A514" i="20"/>
  <c r="B5" i="3"/>
  <c r="C5" i="30"/>
  <c r="C5" i="40"/>
  <c r="C5" i="38"/>
  <c r="A57" i="18"/>
  <c r="A156" i="18"/>
  <c r="A261" i="18"/>
  <c r="A297" i="18"/>
  <c r="A392" i="18"/>
  <c r="A426" i="18"/>
  <c r="A462" i="18"/>
  <c r="A502" i="18"/>
  <c r="A538" i="18"/>
  <c r="A569" i="18"/>
  <c r="A596" i="18"/>
  <c r="A631" i="18"/>
  <c r="A657" i="18"/>
  <c r="A691" i="18"/>
  <c r="A721" i="18"/>
  <c r="A741" i="18"/>
  <c r="A776" i="18"/>
  <c r="A796" i="18"/>
  <c r="A819" i="18"/>
  <c r="A848" i="18"/>
  <c r="A872" i="18"/>
  <c r="A5" i="20"/>
  <c r="A9" i="20"/>
  <c r="A13" i="20"/>
  <c r="A17" i="20"/>
  <c r="A21" i="20"/>
  <c r="A25" i="20"/>
  <c r="A29" i="20"/>
  <c r="A45" i="20"/>
  <c r="A49" i="20"/>
  <c r="A53" i="20"/>
  <c r="A57" i="20"/>
  <c r="A70" i="20"/>
  <c r="A74" i="20"/>
  <c r="A86" i="20"/>
  <c r="A90" i="20"/>
  <c r="A102" i="20"/>
  <c r="A106" i="20"/>
  <c r="A110" i="20"/>
  <c r="A114" i="20"/>
  <c r="A118" i="20"/>
  <c r="A122" i="20"/>
  <c r="A126" i="20"/>
  <c r="A130" i="20"/>
  <c r="A134" i="20"/>
  <c r="A138" i="20"/>
  <c r="A142" i="20"/>
  <c r="A146" i="20"/>
  <c r="A150" i="20"/>
  <c r="A154" i="20"/>
  <c r="A158" i="20"/>
  <c r="A162" i="20"/>
  <c r="A166" i="20"/>
  <c r="A170" i="20"/>
  <c r="A174" i="20"/>
  <c r="A178" i="20"/>
  <c r="A182" i="20"/>
  <c r="A186" i="20"/>
  <c r="A190" i="20"/>
  <c r="A194" i="20"/>
  <c r="A198" i="20"/>
  <c r="A202" i="20"/>
  <c r="A206" i="20"/>
  <c r="A210" i="20"/>
  <c r="A214" i="20"/>
  <c r="A218" i="20"/>
  <c r="A222" i="20"/>
  <c r="A226" i="20"/>
  <c r="A230" i="20"/>
  <c r="A234" i="20"/>
  <c r="A238" i="20"/>
  <c r="A242" i="20"/>
  <c r="A246" i="20"/>
  <c r="A250" i="20"/>
  <c r="A254" i="20"/>
  <c r="A258" i="20"/>
  <c r="A262" i="20"/>
  <c r="A266" i="20"/>
  <c r="A270" i="20"/>
  <c r="A274" i="20"/>
  <c r="A278" i="20"/>
  <c r="A291" i="20"/>
  <c r="A295" i="20"/>
  <c r="A299" i="20"/>
  <c r="A304" i="20"/>
  <c r="A318" i="20"/>
  <c r="A322" i="20"/>
  <c r="A326" i="20"/>
  <c r="A330" i="20"/>
  <c r="A334" i="20"/>
  <c r="A338" i="20"/>
  <c r="A342" i="20"/>
  <c r="A351" i="20"/>
  <c r="A355" i="20"/>
  <c r="A359" i="20"/>
  <c r="A363" i="20"/>
  <c r="A367" i="20"/>
  <c r="A371" i="20"/>
  <c r="A375" i="20"/>
  <c r="A379" i="20"/>
  <c r="A383" i="20"/>
  <c r="A387" i="20"/>
  <c r="A391" i="20"/>
  <c r="A395" i="20"/>
  <c r="A399" i="20"/>
  <c r="A403" i="20"/>
  <c r="A407" i="20"/>
  <c r="A411" i="20"/>
  <c r="A415" i="20"/>
  <c r="A419" i="20"/>
  <c r="A423" i="20"/>
  <c r="A427" i="20"/>
  <c r="A441" i="20"/>
  <c r="A445" i="20"/>
  <c r="A449" i="20"/>
  <c r="A453" i="20"/>
  <c r="A457" i="20"/>
  <c r="A461" i="20"/>
  <c r="A465" i="20"/>
  <c r="A469" i="20"/>
  <c r="A473" i="20"/>
  <c r="A477" i="20"/>
  <c r="A481" i="20"/>
  <c r="A485" i="20"/>
  <c r="A489" i="20"/>
  <c r="A493" i="20"/>
  <c r="A4930" i="20"/>
  <c r="A4926" i="20"/>
  <c r="A4922" i="20"/>
  <c r="A4918" i="20"/>
  <c r="A4914" i="20"/>
  <c r="A4910" i="20"/>
  <c r="A4906" i="20"/>
  <c r="A4902" i="20"/>
  <c r="A4898" i="20"/>
  <c r="A4894" i="20"/>
  <c r="A4890" i="20"/>
  <c r="A4886" i="20"/>
  <c r="A4882" i="20"/>
  <c r="A4878" i="20"/>
  <c r="A4874" i="20"/>
  <c r="A4870" i="20"/>
  <c r="A4866" i="20"/>
  <c r="A4862" i="20"/>
  <c r="A4858" i="20"/>
  <c r="A4854" i="20"/>
  <c r="A4850" i="20"/>
  <c r="A4846" i="20"/>
  <c r="A4842" i="20"/>
  <c r="A4838" i="20"/>
  <c r="A4834" i="20"/>
  <c r="A4830" i="20"/>
  <c r="A4826" i="20"/>
  <c r="A4822" i="20"/>
  <c r="A4818" i="20"/>
  <c r="A4814" i="20"/>
  <c r="A4810" i="20"/>
  <c r="A4806" i="20"/>
  <c r="A4802" i="20"/>
  <c r="A4798" i="20"/>
  <c r="A4794" i="20"/>
  <c r="A4790" i="20"/>
  <c r="A4786" i="20"/>
  <c r="A4782" i="20"/>
  <c r="A4778" i="20"/>
  <c r="A4774" i="20"/>
  <c r="A4770" i="20"/>
  <c r="A4766" i="20"/>
  <c r="A4762" i="20"/>
  <c r="A4758" i="20"/>
  <c r="A4754" i="20"/>
  <c r="A4750" i="20"/>
  <c r="A4746" i="20"/>
  <c r="A4732" i="20"/>
  <c r="A4728" i="20"/>
  <c r="A4711" i="20"/>
  <c r="A4695" i="20"/>
  <c r="A4691" i="20"/>
  <c r="A4687" i="20"/>
  <c r="A4683" i="20"/>
  <c r="A4681" i="20"/>
  <c r="A4677" i="20"/>
  <c r="A4673" i="20"/>
  <c r="A4669" i="20"/>
  <c r="A4665" i="20"/>
  <c r="A4661" i="20"/>
  <c r="A4657" i="20"/>
  <c r="A4653" i="20"/>
  <c r="A4649" i="20"/>
  <c r="A4645" i="20"/>
  <c r="A4641" i="20"/>
  <c r="A4637" i="20"/>
  <c r="A4633" i="20"/>
  <c r="A4629" i="20"/>
  <c r="A4625" i="20"/>
  <c r="A4621" i="20"/>
  <c r="A4617" i="20"/>
  <c r="A4613" i="20"/>
  <c r="A4609" i="20"/>
  <c r="A4605" i="20"/>
  <c r="A4601" i="20"/>
  <c r="A4597" i="20"/>
  <c r="A4593" i="20"/>
  <c r="A4589" i="20"/>
  <c r="A4585" i="20"/>
  <c r="A4581" i="20"/>
  <c r="A4577" i="20"/>
  <c r="A4573" i="20"/>
  <c r="A4569" i="20"/>
  <c r="A4565" i="20"/>
  <c r="C4" i="47"/>
  <c r="A4929" i="20"/>
  <c r="A4925" i="20"/>
  <c r="A4921" i="20"/>
  <c r="A4917" i="20"/>
  <c r="A4913" i="20"/>
  <c r="A4909" i="20"/>
  <c r="A4905" i="20"/>
  <c r="A4901" i="20"/>
  <c r="A4897" i="20"/>
  <c r="A4893" i="20"/>
  <c r="A4889" i="20"/>
  <c r="A4885" i="20"/>
  <c r="A4881" i="20"/>
  <c r="A4877" i="20"/>
  <c r="A4873" i="20"/>
  <c r="A4869" i="20"/>
  <c r="A4865" i="20"/>
  <c r="A4861" i="20"/>
  <c r="A4857" i="20"/>
  <c r="A4853" i="20"/>
  <c r="A4849" i="20"/>
  <c r="A4845" i="20"/>
  <c r="A4841" i="20"/>
  <c r="A4837" i="20"/>
  <c r="A4833" i="20"/>
  <c r="A4829" i="20"/>
  <c r="A4825" i="20"/>
  <c r="A4821" i="20"/>
  <c r="A4817" i="20"/>
  <c r="A4813" i="20"/>
  <c r="A4809" i="20"/>
  <c r="A4805" i="20"/>
  <c r="A4801" i="20"/>
  <c r="A4797" i="20"/>
  <c r="A4793" i="20"/>
  <c r="A4789" i="20"/>
  <c r="A4785" i="20"/>
  <c r="A4781" i="20"/>
  <c r="A4777" i="20"/>
  <c r="A4773" i="20"/>
  <c r="A4769" i="20"/>
  <c r="A4765" i="20"/>
  <c r="A4761" i="20"/>
  <c r="A4757" i="20"/>
  <c r="A4753" i="20"/>
  <c r="A4749" i="20"/>
  <c r="A4745" i="20"/>
  <c r="A4731" i="20"/>
  <c r="A4727" i="20"/>
  <c r="A4710" i="20"/>
  <c r="A4699" i="20"/>
  <c r="A4694" i="20"/>
  <c r="A4690" i="20"/>
  <c r="A4686" i="20"/>
  <c r="A4680" i="20"/>
  <c r="A4676" i="20"/>
  <c r="A4672" i="20"/>
  <c r="A4668" i="20"/>
  <c r="A4664" i="20"/>
  <c r="A4660" i="20"/>
  <c r="A4656" i="20"/>
  <c r="A4652" i="20"/>
  <c r="A4648" i="20"/>
  <c r="A4644" i="20"/>
  <c r="A4640" i="20"/>
  <c r="A4636" i="20"/>
  <c r="A4632" i="20"/>
  <c r="A4628" i="20"/>
  <c r="A4624" i="20"/>
  <c r="A4620" i="20"/>
  <c r="A4616" i="20"/>
  <c r="A4612" i="20"/>
  <c r="A4608" i="20"/>
  <c r="A4604" i="20"/>
  <c r="A4600" i="20"/>
  <c r="A4596" i="20"/>
  <c r="A4592" i="20"/>
  <c r="A4588" i="20"/>
  <c r="A4584" i="20"/>
  <c r="A4580" i="20"/>
  <c r="A4576" i="20"/>
  <c r="A4572" i="20"/>
  <c r="A4932" i="20"/>
  <c r="A4928" i="20"/>
  <c r="A4924" i="20"/>
  <c r="A4920" i="20"/>
  <c r="A4916" i="20"/>
  <c r="A4912" i="20"/>
  <c r="A4908" i="20"/>
  <c r="A4904" i="20"/>
  <c r="A4900" i="20"/>
  <c r="A4896" i="20"/>
  <c r="A4892" i="20"/>
  <c r="A4888" i="20"/>
  <c r="A4884" i="20"/>
  <c r="A4880" i="20"/>
  <c r="A4876" i="20"/>
  <c r="A4872" i="20"/>
  <c r="A4868" i="20"/>
  <c r="A4864" i="20"/>
  <c r="A4860" i="20"/>
  <c r="A4856" i="20"/>
  <c r="A4852" i="20"/>
  <c r="A4848" i="20"/>
  <c r="A4844" i="20"/>
  <c r="A4840" i="20"/>
  <c r="A4836" i="20"/>
  <c r="A4832" i="20"/>
  <c r="A4828" i="20"/>
  <c r="A4824" i="20"/>
  <c r="A4820" i="20"/>
  <c r="A4816" i="20"/>
  <c r="A4812" i="20"/>
  <c r="A4808" i="20"/>
  <c r="A4804" i="20"/>
  <c r="A4800" i="20"/>
  <c r="A4796" i="20"/>
  <c r="A4792" i="20"/>
  <c r="A4788" i="20"/>
  <c r="A4784" i="20"/>
  <c r="A4780" i="20"/>
  <c r="A4776" i="20"/>
  <c r="A4772" i="20"/>
  <c r="A4768" i="20"/>
  <c r="A4764" i="20"/>
  <c r="A4760" i="20"/>
  <c r="A4756" i="20"/>
  <c r="A4752" i="20"/>
  <c r="A4748" i="20"/>
  <c r="A4744" i="20"/>
  <c r="A4735" i="20"/>
  <c r="A4730" i="20"/>
  <c r="A4726" i="20"/>
  <c r="A4714" i="20"/>
  <c r="A4709" i="20"/>
  <c r="A4697" i="20"/>
  <c r="A4693" i="20"/>
  <c r="A4689" i="20"/>
  <c r="A4685" i="20"/>
  <c r="A4682" i="20"/>
  <c r="A4679" i="20"/>
  <c r="A4675" i="20"/>
  <c r="A4671" i="20"/>
  <c r="A4667" i="20"/>
  <c r="A4663" i="20"/>
  <c r="A4659" i="20"/>
  <c r="A4655" i="20"/>
  <c r="A4651" i="20"/>
  <c r="A4647" i="20"/>
  <c r="A4643" i="20"/>
  <c r="A4639" i="20"/>
  <c r="A4635" i="20"/>
  <c r="A4631" i="20"/>
  <c r="A4627" i="20"/>
  <c r="A4623" i="20"/>
  <c r="A4619" i="20"/>
  <c r="A4615" i="20"/>
  <c r="A4611" i="20"/>
  <c r="A4607" i="20"/>
  <c r="A4603" i="20"/>
  <c r="A4599" i="20"/>
  <c r="A4595" i="20"/>
  <c r="A4591" i="20"/>
  <c r="A4587" i="20"/>
  <c r="A4583" i="20"/>
  <c r="A4579" i="20"/>
  <c r="A4931" i="20"/>
  <c r="A4927" i="20"/>
  <c r="A4923" i="20"/>
  <c r="A4919" i="20"/>
  <c r="A4915" i="20"/>
  <c r="A4911" i="20"/>
  <c r="A4907" i="20"/>
  <c r="A4903" i="20"/>
  <c r="A4899" i="20"/>
  <c r="A4895" i="20"/>
  <c r="A4891" i="20"/>
  <c r="A4887" i="20"/>
  <c r="A4883" i="20"/>
  <c r="A4879" i="20"/>
  <c r="A4875" i="20"/>
  <c r="A4871" i="20"/>
  <c r="A4867" i="20"/>
  <c r="A4863" i="20"/>
  <c r="A4859" i="20"/>
  <c r="A4855" i="20"/>
  <c r="A4851" i="20"/>
  <c r="A4847" i="20"/>
  <c r="A4843" i="20"/>
  <c r="A4839" i="20"/>
  <c r="A4835" i="20"/>
  <c r="A4831" i="20"/>
  <c r="A4827" i="20"/>
  <c r="A4823" i="20"/>
  <c r="A4819" i="20"/>
  <c r="A4815" i="20"/>
  <c r="A4811" i="20"/>
  <c r="A4807" i="20"/>
  <c r="A4803" i="20"/>
  <c r="A4799" i="20"/>
  <c r="A4795" i="20"/>
  <c r="A4791" i="20"/>
  <c r="A4787" i="20"/>
  <c r="A4783" i="20"/>
  <c r="A4779" i="20"/>
  <c r="A4775" i="20"/>
  <c r="A4771" i="20"/>
  <c r="A4767" i="20"/>
  <c r="A4763" i="20"/>
  <c r="A4759" i="20"/>
  <c r="A4755" i="20"/>
  <c r="A4751" i="20"/>
  <c r="A4747" i="20"/>
  <c r="A4743" i="20"/>
  <c r="A4733" i="20"/>
  <c r="A4729" i="20"/>
  <c r="A4725" i="20"/>
  <c r="A4712" i="20"/>
  <c r="A4696" i="20"/>
  <c r="A4692" i="20"/>
  <c r="A4688" i="20"/>
  <c r="A4684" i="20"/>
  <c r="A4678" i="20"/>
  <c r="A4674" i="20"/>
  <c r="A4670" i="20"/>
  <c r="A4666" i="20"/>
  <c r="A4662" i="20"/>
  <c r="A4658" i="20"/>
  <c r="A4654" i="20"/>
  <c r="A4650" i="20"/>
  <c r="A4646" i="20"/>
  <c r="A4642" i="20"/>
  <c r="A4638" i="20"/>
  <c r="A4634" i="20"/>
  <c r="A4630" i="20"/>
  <c r="A4626" i="20"/>
  <c r="A4622" i="20"/>
  <c r="A4618" i="20"/>
  <c r="A4614" i="20"/>
  <c r="A4610" i="20"/>
  <c r="A4606" i="20"/>
  <c r="A4602" i="20"/>
  <c r="A4598" i="20"/>
  <c r="A4594" i="20"/>
  <c r="A4590" i="20"/>
  <c r="A4586" i="20"/>
  <c r="A4582" i="20"/>
  <c r="A4578" i="20"/>
  <c r="A4574" i="20"/>
  <c r="A4570" i="20"/>
  <c r="A4566" i="20"/>
  <c r="A4567" i="20"/>
  <c r="A4561" i="20"/>
  <c r="A4557" i="20"/>
  <c r="A4553" i="20"/>
  <c r="A4549" i="20"/>
  <c r="A4545" i="20"/>
  <c r="A4541" i="20"/>
  <c r="A4537" i="20"/>
  <c r="A4533" i="20"/>
  <c r="A4529" i="20"/>
  <c r="A4525" i="20"/>
  <c r="A4521" i="20"/>
  <c r="A4517" i="20"/>
  <c r="A4513" i="20"/>
  <c r="A4509" i="20"/>
  <c r="A4505" i="20"/>
  <c r="A4501" i="20"/>
  <c r="A4497" i="20"/>
  <c r="A4493" i="20"/>
  <c r="A4489" i="20"/>
  <c r="A4485" i="20"/>
  <c r="A4481" i="20"/>
  <c r="A4477" i="20"/>
  <c r="A4473" i="20"/>
  <c r="A4469" i="20"/>
  <c r="A4465" i="20"/>
  <c r="A4461" i="20"/>
  <c r="A4457" i="20"/>
  <c r="A4453" i="20"/>
  <c r="A4449" i="20"/>
  <c r="A4445" i="20"/>
  <c r="A4441" i="20"/>
  <c r="A4437" i="20"/>
  <c r="A4433" i="20"/>
  <c r="A4429" i="20"/>
  <c r="A4425" i="20"/>
  <c r="A4421" i="20"/>
  <c r="A4417" i="20"/>
  <c r="A4413" i="20"/>
  <c r="A4409" i="20"/>
  <c r="A4405" i="20"/>
  <c r="A4401" i="20"/>
  <c r="A4397" i="20"/>
  <c r="A4393" i="20"/>
  <c r="A4389" i="20"/>
  <c r="A4385" i="20"/>
  <c r="A4381" i="20"/>
  <c r="A4377" i="20"/>
  <c r="A4373" i="20"/>
  <c r="A4369" i="20"/>
  <c r="A4365" i="20"/>
  <c r="A4361" i="20"/>
  <c r="A4357" i="20"/>
  <c r="A4353" i="20"/>
  <c r="A4349" i="20"/>
  <c r="A4345" i="20"/>
  <c r="A4302" i="20"/>
  <c r="A4288" i="20"/>
  <c r="A4283" i="20"/>
  <c r="A4279" i="20"/>
  <c r="A4275" i="20"/>
  <c r="A4271" i="20"/>
  <c r="A4267" i="20"/>
  <c r="A4263" i="20"/>
  <c r="A4259" i="20"/>
  <c r="A4255" i="20"/>
  <c r="A4251" i="20"/>
  <c r="A4247" i="20"/>
  <c r="A4243" i="20"/>
  <c r="A4239" i="20"/>
  <c r="A4235" i="20"/>
  <c r="A4231" i="20"/>
  <c r="A4227" i="20"/>
  <c r="A4223" i="20"/>
  <c r="A4219" i="20"/>
  <c r="A4215" i="20"/>
  <c r="A4211" i="20"/>
  <c r="A4207" i="20"/>
  <c r="A4203" i="20"/>
  <c r="A4199" i="20"/>
  <c r="A4195" i="20"/>
  <c r="A4191" i="20"/>
  <c r="A4187" i="20"/>
  <c r="A4575" i="20"/>
  <c r="A4564" i="20"/>
  <c r="A4560" i="20"/>
  <c r="A4556" i="20"/>
  <c r="A4552" i="20"/>
  <c r="A4548" i="20"/>
  <c r="A4544" i="20"/>
  <c r="A4540" i="20"/>
  <c r="A4536" i="20"/>
  <c r="A4532" i="20"/>
  <c r="A4528" i="20"/>
  <c r="A4524" i="20"/>
  <c r="A4520" i="20"/>
  <c r="A4516" i="20"/>
  <c r="A4512" i="20"/>
  <c r="A4508" i="20"/>
  <c r="A4504" i="20"/>
  <c r="A4500" i="20"/>
  <c r="A4496" i="20"/>
  <c r="A4492" i="20"/>
  <c r="A4488" i="20"/>
  <c r="A4484" i="20"/>
  <c r="A4480" i="20"/>
  <c r="A4476" i="20"/>
  <c r="A4472" i="20"/>
  <c r="A4468" i="20"/>
  <c r="A4464" i="20"/>
  <c r="A4460" i="20"/>
  <c r="A4456" i="20"/>
  <c r="A4452" i="20"/>
  <c r="A4448" i="20"/>
  <c r="A4444" i="20"/>
  <c r="A4440" i="20"/>
  <c r="A4436" i="20"/>
  <c r="A4432" i="20"/>
  <c r="A4428" i="20"/>
  <c r="A4424" i="20"/>
  <c r="A4420" i="20"/>
  <c r="A4416" i="20"/>
  <c r="A4412" i="20"/>
  <c r="A4408" i="20"/>
  <c r="A4404" i="20"/>
  <c r="A4400" i="20"/>
  <c r="A4396" i="20"/>
  <c r="A4392" i="20"/>
  <c r="A4388" i="20"/>
  <c r="A4384" i="20"/>
  <c r="A4380" i="20"/>
  <c r="A4376" i="20"/>
  <c r="A4372" i="20"/>
  <c r="A4368" i="20"/>
  <c r="A4364" i="20"/>
  <c r="A4360" i="20"/>
  <c r="A4356" i="20"/>
  <c r="A4352" i="20"/>
  <c r="A4348" i="20"/>
  <c r="A4344" i="20"/>
  <c r="A4307" i="20"/>
  <c r="A4300" i="20"/>
  <c r="A4286" i="20"/>
  <c r="A4282" i="20"/>
  <c r="A4278" i="20"/>
  <c r="A4274" i="20"/>
  <c r="A4270" i="20"/>
  <c r="A4266" i="20"/>
  <c r="A4262" i="20"/>
  <c r="A4258" i="20"/>
  <c r="A4254" i="20"/>
  <c r="A4250" i="20"/>
  <c r="A4246" i="20"/>
  <c r="A4242" i="20"/>
  <c r="A4238" i="20"/>
  <c r="A4234" i="20"/>
  <c r="A4230" i="20"/>
  <c r="A4226" i="20"/>
  <c r="A4222" i="20"/>
  <c r="A4218" i="20"/>
  <c r="A4214" i="20"/>
  <c r="A4210" i="20"/>
  <c r="A4206" i="20"/>
  <c r="A4202" i="20"/>
  <c r="A4198" i="20"/>
  <c r="A4194" i="20"/>
  <c r="A4571" i="20"/>
  <c r="A4563" i="20"/>
  <c r="A4559" i="20"/>
  <c r="A4555" i="20"/>
  <c r="A4551" i="20"/>
  <c r="A4547" i="20"/>
  <c r="A4543" i="20"/>
  <c r="A4539" i="20"/>
  <c r="A4535" i="20"/>
  <c r="A4531" i="20"/>
  <c r="A4527" i="20"/>
  <c r="A4523" i="20"/>
  <c r="A4519" i="20"/>
  <c r="A4515" i="20"/>
  <c r="A4511" i="20"/>
  <c r="A4507" i="20"/>
  <c r="A4503" i="20"/>
  <c r="A4499" i="20"/>
  <c r="A4495" i="20"/>
  <c r="A4491" i="20"/>
  <c r="A4487" i="20"/>
  <c r="A4483" i="20"/>
  <c r="A4479" i="20"/>
  <c r="A4475" i="20"/>
  <c r="A4471" i="20"/>
  <c r="A4467" i="20"/>
  <c r="A4463" i="20"/>
  <c r="A4459" i="20"/>
  <c r="A4455" i="20"/>
  <c r="A4451" i="20"/>
  <c r="A4447" i="20"/>
  <c r="A4443" i="20"/>
  <c r="A4439" i="20"/>
  <c r="A4435" i="20"/>
  <c r="A4431" i="20"/>
  <c r="A4427" i="20"/>
  <c r="A4423" i="20"/>
  <c r="A4419" i="20"/>
  <c r="A4415" i="20"/>
  <c r="A4411" i="20"/>
  <c r="A4407" i="20"/>
  <c r="A4403" i="20"/>
  <c r="A4399" i="20"/>
  <c r="A4395" i="20"/>
  <c r="A4391" i="20"/>
  <c r="A4387" i="20"/>
  <c r="A4383" i="20"/>
  <c r="A4379" i="20"/>
  <c r="A4375" i="20"/>
  <c r="A4371" i="20"/>
  <c r="A4367" i="20"/>
  <c r="A4363" i="20"/>
  <c r="A4359" i="20"/>
  <c r="A4355" i="20"/>
  <c r="A4351" i="20"/>
  <c r="A4347" i="20"/>
  <c r="A4343" i="20"/>
  <c r="A4332" i="20"/>
  <c r="A4285" i="20"/>
  <c r="A4281" i="20"/>
  <c r="A4277" i="20"/>
  <c r="A4273" i="20"/>
  <c r="A4269" i="20"/>
  <c r="A4265" i="20"/>
  <c r="A4261" i="20"/>
  <c r="A4257" i="20"/>
  <c r="A4253" i="20"/>
  <c r="A4249" i="20"/>
  <c r="A4245" i="20"/>
  <c r="A4241" i="20"/>
  <c r="A4237" i="20"/>
  <c r="A4233" i="20"/>
  <c r="A4229" i="20"/>
  <c r="A4225" i="20"/>
  <c r="A4221" i="20"/>
  <c r="A4217" i="20"/>
  <c r="A4213" i="20"/>
  <c r="A4209" i="20"/>
  <c r="A4205" i="20"/>
  <c r="A4201" i="20"/>
  <c r="A4197" i="20"/>
  <c r="A4193" i="20"/>
  <c r="A4189" i="20"/>
  <c r="A4185" i="20"/>
  <c r="A4181" i="20"/>
  <c r="A4568" i="20"/>
  <c r="A4562" i="20"/>
  <c r="A4558" i="20"/>
  <c r="A4554" i="20"/>
  <c r="A4550" i="20"/>
  <c r="A4546" i="20"/>
  <c r="A4542" i="20"/>
  <c r="A4538" i="20"/>
  <c r="A4534" i="20"/>
  <c r="A4530" i="20"/>
  <c r="A4526" i="20"/>
  <c r="A4522" i="20"/>
  <c r="A4518" i="20"/>
  <c r="A4514" i="20"/>
  <c r="A4510" i="20"/>
  <c r="A4506" i="20"/>
  <c r="A4502" i="20"/>
  <c r="A4498" i="20"/>
  <c r="A4494" i="20"/>
  <c r="A4490" i="20"/>
  <c r="A4486" i="20"/>
  <c r="A4482" i="20"/>
  <c r="A4478" i="20"/>
  <c r="A4474" i="20"/>
  <c r="A4470" i="20"/>
  <c r="A4466" i="20"/>
  <c r="A4462" i="20"/>
  <c r="A4458" i="20"/>
  <c r="A4454" i="20"/>
  <c r="A4450" i="20"/>
  <c r="A4446" i="20"/>
  <c r="A4442" i="20"/>
  <c r="A4438" i="20"/>
  <c r="A4434" i="20"/>
  <c r="A4430" i="20"/>
  <c r="A4426" i="20"/>
  <c r="A4422" i="20"/>
  <c r="A4418" i="20"/>
  <c r="A4414" i="20"/>
  <c r="A4410" i="20"/>
  <c r="A4406" i="20"/>
  <c r="A4402" i="20"/>
  <c r="A4398" i="20"/>
  <c r="A4394" i="20"/>
  <c r="A4390" i="20"/>
  <c r="A4386" i="20"/>
  <c r="A4382" i="20"/>
  <c r="A4378" i="20"/>
  <c r="A4374" i="20"/>
  <c r="A4370" i="20"/>
  <c r="A4366" i="20"/>
  <c r="A4362" i="20"/>
  <c r="A4358" i="20"/>
  <c r="A4354" i="20"/>
  <c r="A4350" i="20"/>
  <c r="A4346" i="20"/>
  <c r="A4342" i="20"/>
  <c r="A4284" i="20"/>
  <c r="A4280" i="20"/>
  <c r="A4276" i="20"/>
  <c r="A4272" i="20"/>
  <c r="A4268" i="20"/>
  <c r="A4264" i="20"/>
  <c r="A4260" i="20"/>
  <c r="A4256" i="20"/>
  <c r="A4252" i="20"/>
  <c r="A4248" i="20"/>
  <c r="A4244" i="20"/>
  <c r="A4240" i="20"/>
  <c r="A4236" i="20"/>
  <c r="A4232" i="20"/>
  <c r="A4228" i="20"/>
  <c r="A4224" i="20"/>
  <c r="A4220" i="20"/>
  <c r="A4216" i="20"/>
  <c r="A4212" i="20"/>
  <c r="A4208" i="20"/>
  <c r="A4204" i="20"/>
  <c r="A4200" i="20"/>
  <c r="A4196" i="20"/>
  <c r="A4192" i="20"/>
  <c r="A4188" i="20"/>
  <c r="A4184" i="20"/>
  <c r="A4180" i="20"/>
  <c r="A4176" i="20"/>
  <c r="A4182" i="20"/>
  <c r="A4175" i="20"/>
  <c r="A4171" i="20"/>
  <c r="A4167" i="20"/>
  <c r="A4163" i="20"/>
  <c r="A4152" i="20"/>
  <c r="A4148" i="20"/>
  <c r="A4144" i="20"/>
  <c r="A4140" i="20"/>
  <c r="A4136" i="20"/>
  <c r="A4132" i="20"/>
  <c r="A4114" i="20"/>
  <c r="A4089" i="20"/>
  <c r="A4085" i="20"/>
  <c r="A4081" i="20"/>
  <c r="A4077" i="20"/>
  <c r="A4073" i="20"/>
  <c r="A4069" i="20"/>
  <c r="A4065" i="20"/>
  <c r="A4061" i="20"/>
  <c r="A4057" i="20"/>
  <c r="A4053" i="20"/>
  <c r="A4049" i="20"/>
  <c r="A4045" i="20"/>
  <c r="A4041" i="20"/>
  <c r="A4037" i="20"/>
  <c r="A4033" i="20"/>
  <c r="A4029" i="20"/>
  <c r="A4025" i="20"/>
  <c r="A4021" i="20"/>
  <c r="A4017" i="20"/>
  <c r="A4013" i="20"/>
  <c r="A4009" i="20"/>
  <c r="A3977" i="20"/>
  <c r="A3973" i="20"/>
  <c r="A3969" i="20"/>
  <c r="A3965" i="20"/>
  <c r="A3961" i="20"/>
  <c r="A3957" i="20"/>
  <c r="A3953" i="20"/>
  <c r="A3949" i="20"/>
  <c r="A3945" i="20"/>
  <c r="A3941" i="20"/>
  <c r="A3937" i="20"/>
  <c r="A3933" i="20"/>
  <c r="A3929" i="20"/>
  <c r="A3925" i="20"/>
  <c r="A3921" i="20"/>
  <c r="A3917" i="20"/>
  <c r="A3913" i="20"/>
  <c r="A3909" i="20"/>
  <c r="A3905" i="20"/>
  <c r="A3894" i="20"/>
  <c r="A3890" i="20"/>
  <c r="A3884" i="20"/>
  <c r="A3880" i="20"/>
  <c r="A3876" i="20"/>
  <c r="A3872" i="20"/>
  <c r="A3868" i="20"/>
  <c r="A3864" i="20"/>
  <c r="A3860" i="20"/>
  <c r="A3856" i="20"/>
  <c r="A3852" i="20"/>
  <c r="A3848" i="20"/>
  <c r="A3844" i="20"/>
  <c r="A3840" i="20"/>
  <c r="A3836" i="20"/>
  <c r="A3832" i="20"/>
  <c r="A3828" i="20"/>
  <c r="A3824" i="20"/>
  <c r="A3820" i="20"/>
  <c r="A3816" i="20"/>
  <c r="A3812" i="20"/>
  <c r="A3808" i="20"/>
  <c r="A3804" i="20"/>
  <c r="A3800" i="20"/>
  <c r="A3796" i="20"/>
  <c r="A3792" i="20"/>
  <c r="A3788" i="20"/>
  <c r="A3784" i="20"/>
  <c r="A3780" i="20"/>
  <c r="A4190" i="20"/>
  <c r="A4179" i="20"/>
  <c r="A4174" i="20"/>
  <c r="A4170" i="20"/>
  <c r="A4166" i="20"/>
  <c r="A4162" i="20"/>
  <c r="A4159" i="20"/>
  <c r="A4157" i="20"/>
  <c r="A4155" i="20"/>
  <c r="A4151" i="20"/>
  <c r="A4147" i="20"/>
  <c r="A4143" i="20"/>
  <c r="A4139" i="20"/>
  <c r="A4135" i="20"/>
  <c r="A4131" i="20"/>
  <c r="A4119" i="20"/>
  <c r="A4093" i="20"/>
  <c r="A4088" i="20"/>
  <c r="A4084" i="20"/>
  <c r="A4080" i="20"/>
  <c r="A4076" i="20"/>
  <c r="A4072" i="20"/>
  <c r="A4068" i="20"/>
  <c r="A4064" i="20"/>
  <c r="A4060" i="20"/>
  <c r="A4056" i="20"/>
  <c r="A4052" i="20"/>
  <c r="A4048" i="20"/>
  <c r="A4044" i="20"/>
  <c r="A4040" i="20"/>
  <c r="A4036" i="20"/>
  <c r="A4032" i="20"/>
  <c r="A4028" i="20"/>
  <c r="A4024" i="20"/>
  <c r="A4020" i="20"/>
  <c r="A4016" i="20"/>
  <c r="A4012" i="20"/>
  <c r="A4008" i="20"/>
  <c r="A3980" i="20"/>
  <c r="A3976" i="20"/>
  <c r="A3972" i="20"/>
  <c r="A3968" i="20"/>
  <c r="A3964" i="20"/>
  <c r="A3960" i="20"/>
  <c r="A3956" i="20"/>
  <c r="A3952" i="20"/>
  <c r="A3948" i="20"/>
  <c r="A3944" i="20"/>
  <c r="A3940" i="20"/>
  <c r="A3936" i="20"/>
  <c r="A3932" i="20"/>
  <c r="A3928" i="20"/>
  <c r="A3924" i="20"/>
  <c r="A3920" i="20"/>
  <c r="A3916" i="20"/>
  <c r="A3912" i="20"/>
  <c r="A3908" i="20"/>
  <c r="A3893" i="20"/>
  <c r="A3883" i="20"/>
  <c r="A3879" i="20"/>
  <c r="A3875" i="20"/>
  <c r="A3871" i="20"/>
  <c r="A3867" i="20"/>
  <c r="A3863" i="20"/>
  <c r="A3859" i="20"/>
  <c r="A3855" i="20"/>
  <c r="A3851" i="20"/>
  <c r="A3847" i="20"/>
  <c r="A3843" i="20"/>
  <c r="A3839" i="20"/>
  <c r="A3835" i="20"/>
  <c r="A3831" i="20"/>
  <c r="A3827" i="20"/>
  <c r="A3823" i="20"/>
  <c r="A3819" i="20"/>
  <c r="A3815" i="20"/>
  <c r="A3811" i="20"/>
  <c r="A3807" i="20"/>
  <c r="A3803" i="20"/>
  <c r="A3799" i="20"/>
  <c r="A3795" i="20"/>
  <c r="A3791" i="20"/>
  <c r="A3787" i="20"/>
  <c r="A3783" i="20"/>
  <c r="A3779" i="20"/>
  <c r="A4186" i="20"/>
  <c r="A4178" i="20"/>
  <c r="A4173" i="20"/>
  <c r="A4169" i="20"/>
  <c r="A4165" i="20"/>
  <c r="A4161" i="20"/>
  <c r="A4154" i="20"/>
  <c r="A4150" i="20"/>
  <c r="A4146" i="20"/>
  <c r="A4142" i="20"/>
  <c r="A4138" i="20"/>
  <c r="A4134" i="20"/>
  <c r="A4130" i="20"/>
  <c r="A4124" i="20"/>
  <c r="A4100" i="20"/>
  <c r="A4091" i="20"/>
  <c r="A4087" i="20"/>
  <c r="A4083" i="20"/>
  <c r="A4079" i="20"/>
  <c r="A4075" i="20"/>
  <c r="A4071" i="20"/>
  <c r="A4067" i="20"/>
  <c r="A4063" i="20"/>
  <c r="A4059" i="20"/>
  <c r="A4055" i="20"/>
  <c r="A4051" i="20"/>
  <c r="A4047" i="20"/>
  <c r="A4043" i="20"/>
  <c r="A4039" i="20"/>
  <c r="A4035" i="20"/>
  <c r="A4031" i="20"/>
  <c r="A4027" i="20"/>
  <c r="A4023" i="20"/>
  <c r="A4019" i="20"/>
  <c r="A4015" i="20"/>
  <c r="A4011" i="20"/>
  <c r="A4007" i="20"/>
  <c r="A3998" i="20"/>
  <c r="A3988" i="20"/>
  <c r="A3975" i="20"/>
  <c r="A3971" i="20"/>
  <c r="A3967" i="20"/>
  <c r="A3963" i="20"/>
  <c r="A3959" i="20"/>
  <c r="A3955" i="20"/>
  <c r="A3951" i="20"/>
  <c r="A3947" i="20"/>
  <c r="A3943" i="20"/>
  <c r="A3939" i="20"/>
  <c r="A3935" i="20"/>
  <c r="A3931" i="20"/>
  <c r="A3927" i="20"/>
  <c r="A3923" i="20"/>
  <c r="A3919" i="20"/>
  <c r="A3915" i="20"/>
  <c r="A3911" i="20"/>
  <c r="A3907" i="20"/>
  <c r="A3892" i="20"/>
  <c r="A3882" i="20"/>
  <c r="A3878" i="20"/>
  <c r="A3874" i="20"/>
  <c r="A3870" i="20"/>
  <c r="A3866" i="20"/>
  <c r="A3862" i="20"/>
  <c r="A3858" i="20"/>
  <c r="A3854" i="20"/>
  <c r="A3850" i="20"/>
  <c r="A3846" i="20"/>
  <c r="A3842" i="20"/>
  <c r="A3838" i="20"/>
  <c r="A3834" i="20"/>
  <c r="A3830" i="20"/>
  <c r="A3826" i="20"/>
  <c r="A3822" i="20"/>
  <c r="A3818" i="20"/>
  <c r="A3814" i="20"/>
  <c r="A3810" i="20"/>
  <c r="A3806" i="20"/>
  <c r="A3802" i="20"/>
  <c r="A3798" i="20"/>
  <c r="A3794" i="20"/>
  <c r="A3790" i="20"/>
  <c r="A3786" i="20"/>
  <c r="A3782" i="20"/>
  <c r="A3778" i="20"/>
  <c r="A3774" i="20"/>
  <c r="A4183" i="20"/>
  <c r="A4177" i="20"/>
  <c r="A4172" i="20"/>
  <c r="A4168" i="20"/>
  <c r="A4164" i="20"/>
  <c r="A4160" i="20"/>
  <c r="A4158" i="20"/>
  <c r="A4156" i="20"/>
  <c r="A4153" i="20"/>
  <c r="A4149" i="20"/>
  <c r="A4145" i="20"/>
  <c r="A4141" i="20"/>
  <c r="A4137" i="20"/>
  <c r="A4133" i="20"/>
  <c r="A4129" i="20"/>
  <c r="A4109" i="20"/>
  <c r="A4090" i="20"/>
  <c r="A4086" i="20"/>
  <c r="A4082" i="20"/>
  <c r="A4078" i="20"/>
  <c r="A4074" i="20"/>
  <c r="A4070" i="20"/>
  <c r="A4066" i="20"/>
  <c r="A4062" i="20"/>
  <c r="A4058" i="20"/>
  <c r="A4054" i="20"/>
  <c r="A4050" i="20"/>
  <c r="A4046" i="20"/>
  <c r="A4042" i="20"/>
  <c r="A4038" i="20"/>
  <c r="A4034" i="20"/>
  <c r="A4030" i="20"/>
  <c r="A4026" i="20"/>
  <c r="A4022" i="20"/>
  <c r="A4018" i="20"/>
  <c r="A4014" i="20"/>
  <c r="A4010" i="20"/>
  <c r="A4006" i="20"/>
  <c r="A3996" i="20"/>
  <c r="A3978" i="20"/>
  <c r="A3974" i="20"/>
  <c r="A3970" i="20"/>
  <c r="A3966" i="20"/>
  <c r="A3962" i="20"/>
  <c r="A3958" i="20"/>
  <c r="A3954" i="20"/>
  <c r="A3950" i="20"/>
  <c r="A3946" i="20"/>
  <c r="A3942" i="20"/>
  <c r="A3938" i="20"/>
  <c r="A3934" i="20"/>
  <c r="A3930" i="20"/>
  <c r="A3926" i="20"/>
  <c r="A3922" i="20"/>
  <c r="A3918" i="20"/>
  <c r="A3914" i="20"/>
  <c r="A3910" i="20"/>
  <c r="A3906" i="20"/>
  <c r="A3896" i="20"/>
  <c r="A3891" i="20"/>
  <c r="A3886" i="20"/>
  <c r="A3881" i="20"/>
  <c r="A3877" i="20"/>
  <c r="A3873" i="20"/>
  <c r="A3869" i="20"/>
  <c r="A3865" i="20"/>
  <c r="A3861" i="20"/>
  <c r="A3857" i="20"/>
  <c r="A3853" i="20"/>
  <c r="A3849" i="20"/>
  <c r="A3845" i="20"/>
  <c r="A3841" i="20"/>
  <c r="A3837" i="20"/>
  <c r="A3833" i="20"/>
  <c r="A3829" i="20"/>
  <c r="A3825" i="20"/>
  <c r="A3821" i="20"/>
  <c r="A3817" i="20"/>
  <c r="A3813" i="20"/>
  <c r="A3809" i="20"/>
  <c r="A3805" i="20"/>
  <c r="A3801" i="20"/>
  <c r="A3797" i="20"/>
  <c r="A3793" i="20"/>
  <c r="A3789" i="20"/>
  <c r="A3785" i="20"/>
  <c r="A3781" i="20"/>
  <c r="A3773" i="20"/>
  <c r="A3769" i="20"/>
  <c r="A3765" i="20"/>
  <c r="A3761" i="20"/>
  <c r="A3757" i="20"/>
  <c r="A3753" i="20"/>
  <c r="A3749" i="20"/>
  <c r="A3745" i="20"/>
  <c r="A3741" i="20"/>
  <c r="A3737" i="20"/>
  <c r="A3733" i="20"/>
  <c r="A3729" i="20"/>
  <c r="A3725" i="20"/>
  <c r="A3721" i="20"/>
  <c r="A3717" i="20"/>
  <c r="A3713" i="20"/>
  <c r="A3709" i="20"/>
  <c r="A3705" i="20"/>
  <c r="A3701" i="20"/>
  <c r="A3697" i="20"/>
  <c r="A3693" i="20"/>
  <c r="A3689" i="20"/>
  <c r="A3685" i="20"/>
  <c r="A3681" i="20"/>
  <c r="A3677" i="20"/>
  <c r="A3673" i="20"/>
  <c r="A3669" i="20"/>
  <c r="A3665" i="20"/>
  <c r="A3661" i="20"/>
  <c r="A3657" i="20"/>
  <c r="A3645" i="20"/>
  <c r="A3631" i="20"/>
  <c r="A3605" i="20"/>
  <c r="A3601" i="20"/>
  <c r="A3597" i="20"/>
  <c r="A3593" i="20"/>
  <c r="A3589" i="20"/>
  <c r="A3585" i="20"/>
  <c r="A3581" i="20"/>
  <c r="A3577" i="20"/>
  <c r="A3573" i="20"/>
  <c r="A3569" i="20"/>
  <c r="A3565" i="20"/>
  <c r="A3561" i="20"/>
  <c r="A3557" i="20"/>
  <c r="A3553" i="20"/>
  <c r="A3535" i="20"/>
  <c r="A3531" i="20"/>
  <c r="A3509" i="20"/>
  <c r="A3505" i="20"/>
  <c r="A3501" i="20"/>
  <c r="A3497" i="20"/>
  <c r="A3493" i="20"/>
  <c r="A3489" i="20"/>
  <c r="A3485" i="20"/>
  <c r="A3481" i="20"/>
  <c r="A3477" i="20"/>
  <c r="A3473" i="20"/>
  <c r="A3469" i="20"/>
  <c r="A3457" i="20"/>
  <c r="A3453" i="20"/>
  <c r="A3449" i="20"/>
  <c r="A3445" i="20"/>
  <c r="A3441" i="20"/>
  <c r="A3437" i="20"/>
  <c r="A3427" i="20"/>
  <c r="A3403" i="20"/>
  <c r="A3387" i="20"/>
  <c r="A3383" i="20"/>
  <c r="A3379" i="20"/>
  <c r="A3375" i="20"/>
  <c r="A3371" i="20"/>
  <c r="A3367" i="20"/>
  <c r="A3363" i="20"/>
  <c r="A3359" i="20"/>
  <c r="A3355" i="20"/>
  <c r="A3351" i="20"/>
  <c r="A3347" i="20"/>
  <c r="A3343" i="20"/>
  <c r="A3339" i="20"/>
  <c r="A3335" i="20"/>
  <c r="A3331" i="20"/>
  <c r="A3327" i="20"/>
  <c r="A3323" i="20"/>
  <c r="A3319" i="20"/>
  <c r="A3777" i="20"/>
  <c r="A3772" i="20"/>
  <c r="A3768" i="20"/>
  <c r="A3764" i="20"/>
  <c r="A3760" i="20"/>
  <c r="A3756" i="20"/>
  <c r="A3752" i="20"/>
  <c r="A3748" i="20"/>
  <c r="A3744" i="20"/>
  <c r="A3740" i="20"/>
  <c r="A3736" i="20"/>
  <c r="A3732" i="20"/>
  <c r="A3728" i="20"/>
  <c r="A3724" i="20"/>
  <c r="A3720" i="20"/>
  <c r="A3716" i="20"/>
  <c r="A3712" i="20"/>
  <c r="A3708" i="20"/>
  <c r="A3704" i="20"/>
  <c r="A3700" i="20"/>
  <c r="A3696" i="20"/>
  <c r="A3692" i="20"/>
  <c r="A3688" i="20"/>
  <c r="A3684" i="20"/>
  <c r="A3680" i="20"/>
  <c r="A3676" i="20"/>
  <c r="A3672" i="20"/>
  <c r="A3668" i="20"/>
  <c r="A3664" i="20"/>
  <c r="A3660" i="20"/>
  <c r="A3630" i="20"/>
  <c r="A3622" i="20"/>
  <c r="A3604" i="20"/>
  <c r="A3600" i="20"/>
  <c r="A3596" i="20"/>
  <c r="A3592" i="20"/>
  <c r="A3588" i="20"/>
  <c r="A3584" i="20"/>
  <c r="A3580" i="20"/>
  <c r="A3576" i="20"/>
  <c r="A3572" i="20"/>
  <c r="A3568" i="20"/>
  <c r="A3564" i="20"/>
  <c r="A3560" i="20"/>
  <c r="A3556" i="20"/>
  <c r="A3552" i="20"/>
  <c r="A3539" i="20"/>
  <c r="A3534" i="20"/>
  <c r="A3530" i="20"/>
  <c r="A3508" i="20"/>
  <c r="A3504" i="20"/>
  <c r="A3500" i="20"/>
  <c r="A3496" i="20"/>
  <c r="A3492" i="20"/>
  <c r="A3488" i="20"/>
  <c r="A3484" i="20"/>
  <c r="A3480" i="20"/>
  <c r="A3476" i="20"/>
  <c r="A3472" i="20"/>
  <c r="A3468" i="20"/>
  <c r="A3456" i="20"/>
  <c r="A3452" i="20"/>
  <c r="A3448" i="20"/>
  <c r="A3444" i="20"/>
  <c r="A3440" i="20"/>
  <c r="A3436" i="20"/>
  <c r="A3408" i="20"/>
  <c r="A3386" i="20"/>
  <c r="A3382" i="20"/>
  <c r="A3378" i="20"/>
  <c r="A3374" i="20"/>
  <c r="A3370" i="20"/>
  <c r="A3366" i="20"/>
  <c r="A3362" i="20"/>
  <c r="A3358" i="20"/>
  <c r="A3354" i="20"/>
  <c r="A3350" i="20"/>
  <c r="A3346" i="20"/>
  <c r="A3342" i="20"/>
  <c r="A3338" i="20"/>
  <c r="A3334" i="20"/>
  <c r="A3330" i="20"/>
  <c r="A3326" i="20"/>
  <c r="A3322" i="20"/>
  <c r="A3318" i="20"/>
  <c r="A3314" i="20"/>
  <c r="A3310" i="20"/>
  <c r="A3776" i="20"/>
  <c r="A3771" i="20"/>
  <c r="A3767" i="20"/>
  <c r="A3763" i="20"/>
  <c r="A3759" i="20"/>
  <c r="A3755" i="20"/>
  <c r="A3751" i="20"/>
  <c r="A3747" i="20"/>
  <c r="A3743" i="20"/>
  <c r="A3739" i="20"/>
  <c r="A3735" i="20"/>
  <c r="A3731" i="20"/>
  <c r="A3727" i="20"/>
  <c r="A3723" i="20"/>
  <c r="A3719" i="20"/>
  <c r="A3715" i="20"/>
  <c r="A3711" i="20"/>
  <c r="A3707" i="20"/>
  <c r="A3703" i="20"/>
  <c r="A3699" i="20"/>
  <c r="A3695" i="20"/>
  <c r="A3691" i="20"/>
  <c r="A3687" i="20"/>
  <c r="A3683" i="20"/>
  <c r="A3679" i="20"/>
  <c r="A3675" i="20"/>
  <c r="A3671" i="20"/>
  <c r="A3667" i="20"/>
  <c r="A3663" i="20"/>
  <c r="A3659" i="20"/>
  <c r="A3629" i="20"/>
  <c r="A3620" i="20"/>
  <c r="A3609" i="20"/>
  <c r="A3603" i="20"/>
  <c r="A3599" i="20"/>
  <c r="A3595" i="20"/>
  <c r="A3591" i="20"/>
  <c r="A3587" i="20"/>
  <c r="A3583" i="20"/>
  <c r="A3579" i="20"/>
  <c r="A3575" i="20"/>
  <c r="A3571" i="20"/>
  <c r="A3567" i="20"/>
  <c r="A3563" i="20"/>
  <c r="A3559" i="20"/>
  <c r="A3555" i="20"/>
  <c r="A3551" i="20"/>
  <c r="A3537" i="20"/>
  <c r="A3533" i="20"/>
  <c r="A3529" i="20"/>
  <c r="A3512" i="20"/>
  <c r="A3507" i="20"/>
  <c r="A3503" i="20"/>
  <c r="A3499" i="20"/>
  <c r="A3495" i="20"/>
  <c r="A3491" i="20"/>
  <c r="A3487" i="20"/>
  <c r="A3483" i="20"/>
  <c r="A3479" i="20"/>
  <c r="A3475" i="20"/>
  <c r="A3471" i="20"/>
  <c r="A3467" i="20"/>
  <c r="A3460" i="20"/>
  <c r="A3455" i="20"/>
  <c r="A3451" i="20"/>
  <c r="A3447" i="20"/>
  <c r="A3443" i="20"/>
  <c r="A3439" i="20"/>
  <c r="A3413" i="20"/>
  <c r="A3390" i="20"/>
  <c r="A3385" i="20"/>
  <c r="A3381" i="20"/>
  <c r="A3377" i="20"/>
  <c r="A3373" i="20"/>
  <c r="A3369" i="20"/>
  <c r="A3365" i="20"/>
  <c r="A3361" i="20"/>
  <c r="A3357" i="20"/>
  <c r="A3353" i="20"/>
  <c r="A3349" i="20"/>
  <c r="A3345" i="20"/>
  <c r="A3341" i="20"/>
  <c r="A3337" i="20"/>
  <c r="A3333" i="20"/>
  <c r="A3329" i="20"/>
  <c r="A3325" i="20"/>
  <c r="A3321" i="20"/>
  <c r="A3317" i="20"/>
  <c r="A3313" i="20"/>
  <c r="A3775" i="20"/>
  <c r="A3770" i="20"/>
  <c r="A3766" i="20"/>
  <c r="A3762" i="20"/>
  <c r="A3758" i="20"/>
  <c r="A3754" i="20"/>
  <c r="A3750" i="20"/>
  <c r="A3746" i="20"/>
  <c r="A3742" i="20"/>
  <c r="A3738" i="20"/>
  <c r="A3734" i="20"/>
  <c r="A3730" i="20"/>
  <c r="A3726" i="20"/>
  <c r="A3722" i="20"/>
  <c r="A3718" i="20"/>
  <c r="A3714" i="20"/>
  <c r="A3710" i="20"/>
  <c r="A3706" i="20"/>
  <c r="A3702" i="20"/>
  <c r="A3698" i="20"/>
  <c r="A3694" i="20"/>
  <c r="A3690" i="20"/>
  <c r="A3686" i="20"/>
  <c r="A3682" i="20"/>
  <c r="A3678" i="20"/>
  <c r="A3674" i="20"/>
  <c r="A3670" i="20"/>
  <c r="A3666" i="20"/>
  <c r="A3662" i="20"/>
  <c r="A3658" i="20"/>
  <c r="A3647" i="20"/>
  <c r="A3633" i="20"/>
  <c r="A3619" i="20"/>
  <c r="A3606" i="20"/>
  <c r="A3602" i="20"/>
  <c r="A3598" i="20"/>
  <c r="A3594" i="20"/>
  <c r="A3590" i="20"/>
  <c r="A3586" i="20"/>
  <c r="A3582" i="20"/>
  <c r="A3578" i="20"/>
  <c r="A3574" i="20"/>
  <c r="A3570" i="20"/>
  <c r="A3566" i="20"/>
  <c r="A3562" i="20"/>
  <c r="A3558" i="20"/>
  <c r="A3554" i="20"/>
  <c r="A3536" i="20"/>
  <c r="A3532" i="20"/>
  <c r="A3528" i="20"/>
  <c r="A3510" i="20"/>
  <c r="A3506" i="20"/>
  <c r="A3502" i="20"/>
  <c r="A3498" i="20"/>
  <c r="A3494" i="20"/>
  <c r="A3490" i="20"/>
  <c r="A3486" i="20"/>
  <c r="A3482" i="20"/>
  <c r="A3478" i="20"/>
  <c r="A3474" i="20"/>
  <c r="A3470" i="20"/>
  <c r="A3466" i="20"/>
  <c r="A3458" i="20"/>
  <c r="A3454" i="20"/>
  <c r="A3450" i="20"/>
  <c r="A3446" i="20"/>
  <c r="A3442" i="20"/>
  <c r="A3438" i="20"/>
  <c r="A3418" i="20"/>
  <c r="A3398" i="20"/>
  <c r="A3388" i="20"/>
  <c r="A3384" i="20"/>
  <c r="A3380" i="20"/>
  <c r="A3376" i="20"/>
  <c r="A3372" i="20"/>
  <c r="A3368" i="20"/>
  <c r="A3364" i="20"/>
  <c r="A3360" i="20"/>
  <c r="A3356" i="20"/>
  <c r="A3352" i="20"/>
  <c r="A3348" i="20"/>
  <c r="A3344" i="20"/>
  <c r="A3340" i="20"/>
  <c r="A3336" i="20"/>
  <c r="A3332" i="20"/>
  <c r="A3328" i="20"/>
  <c r="A3324" i="20"/>
  <c r="A3320" i="20"/>
  <c r="A3316" i="20"/>
  <c r="A3309" i="20"/>
  <c r="A3288" i="20"/>
  <c r="A3284" i="20"/>
  <c r="A3280" i="20"/>
  <c r="A3272" i="20"/>
  <c r="A3268" i="20"/>
  <c r="A3264" i="20"/>
  <c r="A3260" i="20"/>
  <c r="A3256" i="20"/>
  <c r="A3252" i="20"/>
  <c r="A3248" i="20"/>
  <c r="A3244" i="20"/>
  <c r="A3240" i="20"/>
  <c r="A3236" i="20"/>
  <c r="A3232" i="20"/>
  <c r="A3228" i="20"/>
  <c r="A3224" i="20"/>
  <c r="A3220" i="20"/>
  <c r="A3216" i="20"/>
  <c r="A3212" i="20"/>
  <c r="A3208" i="20"/>
  <c r="A3204" i="20"/>
  <c r="A3200" i="20"/>
  <c r="A3196" i="20"/>
  <c r="A3192" i="20"/>
  <c r="A3188" i="20"/>
  <c r="A3184" i="20"/>
  <c r="A3180" i="20"/>
  <c r="A3176" i="20"/>
  <c r="A3172" i="20"/>
  <c r="A3168" i="20"/>
  <c r="A3164" i="20"/>
  <c r="A3160" i="20"/>
  <c r="A3156" i="20"/>
  <c r="A3152" i="20"/>
  <c r="A3148" i="20"/>
  <c r="A3144" i="20"/>
  <c r="A3140" i="20"/>
  <c r="A3136" i="20"/>
  <c r="A3132" i="20"/>
  <c r="A3128" i="20"/>
  <c r="A3121" i="20"/>
  <c r="A3116" i="20"/>
  <c r="A3096" i="20"/>
  <c r="A3092" i="20"/>
  <c r="A3088" i="20"/>
  <c r="A3084" i="20"/>
  <c r="A3080" i="20"/>
  <c r="A3076" i="20"/>
  <c r="A3068" i="20"/>
  <c r="A3064" i="20"/>
  <c r="A3060" i="20"/>
  <c r="A3056" i="20"/>
  <c r="A3052" i="20"/>
  <c r="A3048" i="20"/>
  <c r="A3044" i="20"/>
  <c r="A3040" i="20"/>
  <c r="A3028" i="20"/>
  <c r="A3021" i="20"/>
  <c r="A3012" i="20"/>
  <c r="A3008" i="20"/>
  <c r="A3004" i="20"/>
  <c r="A3000" i="20"/>
  <c r="A2996" i="20"/>
  <c r="A2992" i="20"/>
  <c r="A2988" i="20"/>
  <c r="A2984" i="20"/>
  <c r="A2980" i="20"/>
  <c r="A2976" i="20"/>
  <c r="A2972" i="20"/>
  <c r="A2961" i="20"/>
  <c r="A2957" i="20"/>
  <c r="A2953" i="20"/>
  <c r="A2949" i="20"/>
  <c r="A2945" i="20"/>
  <c r="A2941" i="20"/>
  <c r="A2937" i="20"/>
  <c r="A2933" i="20"/>
  <c r="A2929" i="20"/>
  <c r="A2925" i="20"/>
  <c r="A2921" i="20"/>
  <c r="A2909" i="20"/>
  <c r="A2905" i="20"/>
  <c r="A2901" i="20"/>
  <c r="A2897" i="20"/>
  <c r="A2893" i="20"/>
  <c r="A2889" i="20"/>
  <c r="A2873" i="20"/>
  <c r="A2869" i="20"/>
  <c r="A2865" i="20"/>
  <c r="A2861" i="20"/>
  <c r="A2857" i="20"/>
  <c r="A2853" i="20"/>
  <c r="A2849" i="20"/>
  <c r="A2845" i="20"/>
  <c r="A2841" i="20"/>
  <c r="A2837" i="20"/>
  <c r="A2833" i="20"/>
  <c r="A2829" i="20"/>
  <c r="A2827" i="20"/>
  <c r="A2823" i="20"/>
  <c r="A2819" i="20"/>
  <c r="A2815" i="20"/>
  <c r="A2811" i="20"/>
  <c r="A2807" i="20"/>
  <c r="A2803" i="20"/>
  <c r="A2799" i="20"/>
  <c r="A2795" i="20"/>
  <c r="A2791" i="20"/>
  <c r="A2787" i="20"/>
  <c r="A2783" i="20"/>
  <c r="A3315" i="20"/>
  <c r="A3308" i="20"/>
  <c r="A3291" i="20"/>
  <c r="A3287" i="20"/>
  <c r="A3283" i="20"/>
  <c r="A3271" i="20"/>
  <c r="A3267" i="20"/>
  <c r="A3263" i="20"/>
  <c r="A3259" i="20"/>
  <c r="A3255" i="20"/>
  <c r="A3251" i="20"/>
  <c r="A3247" i="20"/>
  <c r="A3243" i="20"/>
  <c r="A3239" i="20"/>
  <c r="A3235" i="20"/>
  <c r="A3231" i="20"/>
  <c r="A3227" i="20"/>
  <c r="A3223" i="20"/>
  <c r="A3219" i="20"/>
  <c r="A3215" i="20"/>
  <c r="A3211" i="20"/>
  <c r="A3207" i="20"/>
  <c r="A3203" i="20"/>
  <c r="A3199" i="20"/>
  <c r="A3195" i="20"/>
  <c r="A3191" i="20"/>
  <c r="A3187" i="20"/>
  <c r="A3183" i="20"/>
  <c r="A3179" i="20"/>
  <c r="A3175" i="20"/>
  <c r="A3171" i="20"/>
  <c r="A3167" i="20"/>
  <c r="A3163" i="20"/>
  <c r="A3159" i="20"/>
  <c r="A3155" i="20"/>
  <c r="A3151" i="20"/>
  <c r="A3147" i="20"/>
  <c r="A3143" i="20"/>
  <c r="A3139" i="20"/>
  <c r="A3135" i="20"/>
  <c r="A3131" i="20"/>
  <c r="A3127" i="20"/>
  <c r="A3119" i="20"/>
  <c r="A3115" i="20"/>
  <c r="A3100" i="20"/>
  <c r="A3095" i="20"/>
  <c r="A3091" i="20"/>
  <c r="A3087" i="20"/>
  <c r="A3083" i="20"/>
  <c r="A3079" i="20"/>
  <c r="A3067" i="20"/>
  <c r="A3063" i="20"/>
  <c r="A3059" i="20"/>
  <c r="A3055" i="20"/>
  <c r="A3051" i="20"/>
  <c r="A3047" i="20"/>
  <c r="A3043" i="20"/>
  <c r="A3039" i="20"/>
  <c r="A3011" i="20"/>
  <c r="A3007" i="20"/>
  <c r="A3003" i="20"/>
  <c r="A2999" i="20"/>
  <c r="A2995" i="20"/>
  <c r="A2991" i="20"/>
  <c r="A2987" i="20"/>
  <c r="A2983" i="20"/>
  <c r="A2979" i="20"/>
  <c r="A2975" i="20"/>
  <c r="A2971" i="20"/>
  <c r="A2960" i="20"/>
  <c r="A2956" i="20"/>
  <c r="A2952" i="20"/>
  <c r="A2948" i="20"/>
  <c r="A2944" i="20"/>
  <c r="A2940" i="20"/>
  <c r="A2936" i="20"/>
  <c r="A2932" i="20"/>
  <c r="A2928" i="20"/>
  <c r="A2924" i="20"/>
  <c r="A2908" i="20"/>
  <c r="A2904" i="20"/>
  <c r="A2900" i="20"/>
  <c r="A2896" i="20"/>
  <c r="A2892" i="20"/>
  <c r="A2888" i="20"/>
  <c r="A2877" i="20"/>
  <c r="A2872" i="20"/>
  <c r="A2868" i="20"/>
  <c r="A2864" i="20"/>
  <c r="A2860" i="20"/>
  <c r="A2856" i="20"/>
  <c r="A2852" i="20"/>
  <c r="A2848" i="20"/>
  <c r="A2844" i="20"/>
  <c r="A2840" i="20"/>
  <c r="A2836" i="20"/>
  <c r="A2832" i="20"/>
  <c r="A2826" i="20"/>
  <c r="A2822" i="20"/>
  <c r="A2818" i="20"/>
  <c r="A2814" i="20"/>
  <c r="A2810" i="20"/>
  <c r="A2806" i="20"/>
  <c r="A2802" i="20"/>
  <c r="A2798" i="20"/>
  <c r="A2794" i="20"/>
  <c r="A2790" i="20"/>
  <c r="A2786" i="20"/>
  <c r="A2782" i="20"/>
  <c r="A2778" i="20"/>
  <c r="A2774" i="20"/>
  <c r="A2770" i="20"/>
  <c r="A2766" i="20"/>
  <c r="A2762" i="20"/>
  <c r="A2758" i="20"/>
  <c r="A2754" i="20"/>
  <c r="A2750" i="20"/>
  <c r="A2746" i="20"/>
  <c r="A2726" i="20"/>
  <c r="A2722" i="20"/>
  <c r="A2718" i="20"/>
  <c r="A2714" i="20"/>
  <c r="A2708" i="20"/>
  <c r="A2704" i="20"/>
  <c r="A2700" i="20"/>
  <c r="A2696" i="20"/>
  <c r="A2692" i="20"/>
  <c r="A2688" i="20"/>
  <c r="A2684" i="20"/>
  <c r="A2680" i="20"/>
  <c r="A2676" i="20"/>
  <c r="A2672" i="20"/>
  <c r="A2668" i="20"/>
  <c r="A2664" i="20"/>
  <c r="A2660" i="20"/>
  <c r="A2656" i="20"/>
  <c r="A2652" i="20"/>
  <c r="A2648" i="20"/>
  <c r="A2644" i="20"/>
  <c r="A2640" i="20"/>
  <c r="A2636" i="20"/>
  <c r="A2632" i="20"/>
  <c r="A2628" i="20"/>
  <c r="A2624" i="20"/>
  <c r="A2620" i="20"/>
  <c r="A2616" i="20"/>
  <c r="A2612" i="20"/>
  <c r="A2608" i="20"/>
  <c r="A2604" i="20"/>
  <c r="A2591" i="20"/>
  <c r="A2587" i="20"/>
  <c r="A2583" i="20"/>
  <c r="A2579" i="20"/>
  <c r="A2575" i="20"/>
  <c r="A2571" i="20"/>
  <c r="A2567" i="20"/>
  <c r="A2563" i="20"/>
  <c r="A2559" i="20"/>
  <c r="A2537" i="20"/>
  <c r="A2532" i="20"/>
  <c r="A2528" i="20"/>
  <c r="A2524" i="20"/>
  <c r="A2520" i="20"/>
  <c r="A2516" i="20"/>
  <c r="A2512" i="20"/>
  <c r="A3312" i="20"/>
  <c r="A3307" i="20"/>
  <c r="A3296" i="20"/>
  <c r="A3290" i="20"/>
  <c r="A3286" i="20"/>
  <c r="A3282" i="20"/>
  <c r="A3270" i="20"/>
  <c r="A3266" i="20"/>
  <c r="A3262" i="20"/>
  <c r="A3258" i="20"/>
  <c r="A3254" i="20"/>
  <c r="A3250" i="20"/>
  <c r="A3246" i="20"/>
  <c r="A3242" i="20"/>
  <c r="A3238" i="20"/>
  <c r="A3234" i="20"/>
  <c r="A3230" i="20"/>
  <c r="A3226" i="20"/>
  <c r="A3222" i="20"/>
  <c r="A3218" i="20"/>
  <c r="A3214" i="20"/>
  <c r="A3210" i="20"/>
  <c r="A3206" i="20"/>
  <c r="A3202" i="20"/>
  <c r="A3198" i="20"/>
  <c r="A3194" i="20"/>
  <c r="A3190" i="20"/>
  <c r="A3186" i="20"/>
  <c r="A3182" i="20"/>
  <c r="A3178" i="20"/>
  <c r="A3174" i="20"/>
  <c r="A3170" i="20"/>
  <c r="A3166" i="20"/>
  <c r="A3162" i="20"/>
  <c r="A3158" i="20"/>
  <c r="A3154" i="20"/>
  <c r="A3150" i="20"/>
  <c r="A3146" i="20"/>
  <c r="A3142" i="20"/>
  <c r="A3138" i="20"/>
  <c r="A3134" i="20"/>
  <c r="A3130" i="20"/>
  <c r="A3118" i="20"/>
  <c r="A3114" i="20"/>
  <c r="A3098" i="20"/>
  <c r="A3094" i="20"/>
  <c r="A3090" i="20"/>
  <c r="A3086" i="20"/>
  <c r="A3082" i="20"/>
  <c r="A3078" i="20"/>
  <c r="A3066" i="20"/>
  <c r="A3062" i="20"/>
  <c r="A3058" i="20"/>
  <c r="A3054" i="20"/>
  <c r="A3050" i="20"/>
  <c r="A3046" i="20"/>
  <c r="A3042" i="20"/>
  <c r="A3038" i="20"/>
  <c r="A3031" i="20"/>
  <c r="A3010" i="20"/>
  <c r="A3006" i="20"/>
  <c r="A3002" i="20"/>
  <c r="A2998" i="20"/>
  <c r="A2994" i="20"/>
  <c r="A2990" i="20"/>
  <c r="A2986" i="20"/>
  <c r="A2982" i="20"/>
  <c r="A2978" i="20"/>
  <c r="A2974" i="20"/>
  <c r="A2970" i="20"/>
  <c r="A2964" i="20"/>
  <c r="A2959" i="20"/>
  <c r="A2955" i="20"/>
  <c r="A2951" i="20"/>
  <c r="A2947" i="20"/>
  <c r="A2943" i="20"/>
  <c r="A2939" i="20"/>
  <c r="A2935" i="20"/>
  <c r="A2931" i="20"/>
  <c r="A2927" i="20"/>
  <c r="A2923" i="20"/>
  <c r="A2907" i="20"/>
  <c r="A2903" i="20"/>
  <c r="A2899" i="20"/>
  <c r="A2895" i="20"/>
  <c r="A2891" i="20"/>
  <c r="A2887" i="20"/>
  <c r="A2875" i="20"/>
  <c r="A2871" i="20"/>
  <c r="A2867" i="20"/>
  <c r="A2863" i="20"/>
  <c r="A2859" i="20"/>
  <c r="A2855" i="20"/>
  <c r="A2851" i="20"/>
  <c r="A2847" i="20"/>
  <c r="A2843" i="20"/>
  <c r="A2839" i="20"/>
  <c r="A2835" i="20"/>
  <c r="A2831" i="20"/>
  <c r="A2828" i="20"/>
  <c r="A2825" i="20"/>
  <c r="A2821" i="20"/>
  <c r="A2817" i="20"/>
  <c r="A2813" i="20"/>
  <c r="A2809" i="20"/>
  <c r="A2805" i="20"/>
  <c r="A2801" i="20"/>
  <c r="A2797" i="20"/>
  <c r="A2793" i="20"/>
  <c r="A2789" i="20"/>
  <c r="A2785" i="20"/>
  <c r="A2781" i="20"/>
  <c r="A2777" i="20"/>
  <c r="A2773" i="20"/>
  <c r="A2769" i="20"/>
  <c r="A2765" i="20"/>
  <c r="A2761" i="20"/>
  <c r="A2757" i="20"/>
  <c r="A2753" i="20"/>
  <c r="A2749" i="20"/>
  <c r="A2725" i="20"/>
  <c r="A2721" i="20"/>
  <c r="A2717" i="20"/>
  <c r="A2713" i="20"/>
  <c r="A2710" i="20"/>
  <c r="A2707" i="20"/>
  <c r="A2703" i="20"/>
  <c r="A2699" i="20"/>
  <c r="A2695" i="20"/>
  <c r="A2691" i="20"/>
  <c r="A2687" i="20"/>
  <c r="A2683" i="20"/>
  <c r="A2679" i="20"/>
  <c r="A2675" i="20"/>
  <c r="A2671" i="20"/>
  <c r="A2667" i="20"/>
  <c r="A2663" i="20"/>
  <c r="A2659" i="20"/>
  <c r="A2655" i="20"/>
  <c r="A2651" i="20"/>
  <c r="A2647" i="20"/>
  <c r="A2643" i="20"/>
  <c r="A2639" i="20"/>
  <c r="A2635" i="20"/>
  <c r="A2631" i="20"/>
  <c r="A2627" i="20"/>
  <c r="A2623" i="20"/>
  <c r="A2619" i="20"/>
  <c r="A2615" i="20"/>
  <c r="A2611" i="20"/>
  <c r="A2607" i="20"/>
  <c r="A2603" i="20"/>
  <c r="A2590" i="20"/>
  <c r="A2586" i="20"/>
  <c r="A2582" i="20"/>
  <c r="A2578" i="20"/>
  <c r="A2574" i="20"/>
  <c r="A2570" i="20"/>
  <c r="A2566" i="20"/>
  <c r="A2562" i="20"/>
  <c r="A2558" i="20"/>
  <c r="A2547" i="20"/>
  <c r="A2535" i="20"/>
  <c r="A2531" i="20"/>
  <c r="A2527" i="20"/>
  <c r="A2523" i="20"/>
  <c r="A2519" i="20"/>
  <c r="A2515" i="20"/>
  <c r="A2511" i="20"/>
  <c r="A2507" i="20"/>
  <c r="A3311" i="20"/>
  <c r="A3306" i="20"/>
  <c r="A3289" i="20"/>
  <c r="A3285" i="20"/>
  <c r="A3281" i="20"/>
  <c r="A3274" i="20"/>
  <c r="A3269" i="20"/>
  <c r="A3265" i="20"/>
  <c r="A3261" i="20"/>
  <c r="A3257" i="20"/>
  <c r="A3253" i="20"/>
  <c r="A3249" i="20"/>
  <c r="A3245" i="20"/>
  <c r="A3241" i="20"/>
  <c r="A3237" i="20"/>
  <c r="A3233" i="20"/>
  <c r="A3229" i="20"/>
  <c r="A3225" i="20"/>
  <c r="A3221" i="20"/>
  <c r="A3217" i="20"/>
  <c r="A3213" i="20"/>
  <c r="A3209" i="20"/>
  <c r="A3205" i="20"/>
  <c r="A3201" i="20"/>
  <c r="A3197" i="20"/>
  <c r="A3193" i="20"/>
  <c r="A3189" i="20"/>
  <c r="A3185" i="20"/>
  <c r="A3181" i="20"/>
  <c r="A3177" i="20"/>
  <c r="A3173" i="20"/>
  <c r="A3169" i="20"/>
  <c r="A3165" i="20"/>
  <c r="A3161" i="20"/>
  <c r="A3157" i="20"/>
  <c r="A3153" i="20"/>
  <c r="A3149" i="20"/>
  <c r="A3145" i="20"/>
  <c r="A3141" i="20"/>
  <c r="A3137" i="20"/>
  <c r="A3133" i="20"/>
  <c r="A3129" i="20"/>
  <c r="A3117" i="20"/>
  <c r="A3097" i="20"/>
  <c r="A3093" i="20"/>
  <c r="A3089" i="20"/>
  <c r="A3085" i="20"/>
  <c r="A3081" i="20"/>
  <c r="A3077" i="20"/>
  <c r="A3070" i="20"/>
  <c r="A3065" i="20"/>
  <c r="A3061" i="20"/>
  <c r="A3057" i="20"/>
  <c r="A3053" i="20"/>
  <c r="A3049" i="20"/>
  <c r="A3045" i="20"/>
  <c r="A3041" i="20"/>
  <c r="A3037" i="20"/>
  <c r="A3029" i="20"/>
  <c r="A3023" i="20"/>
  <c r="A3014" i="20"/>
  <c r="A3009" i="20"/>
  <c r="A3005" i="20"/>
  <c r="A3001" i="20"/>
  <c r="A2997" i="20"/>
  <c r="A2993" i="20"/>
  <c r="A2989" i="20"/>
  <c r="A2985" i="20"/>
  <c r="A2981" i="20"/>
  <c r="A2977" i="20"/>
  <c r="A2973" i="20"/>
  <c r="A2969" i="20"/>
  <c r="A2962" i="20"/>
  <c r="A2958" i="20"/>
  <c r="A2954" i="20"/>
  <c r="A2950" i="20"/>
  <c r="A2946" i="20"/>
  <c r="A2942" i="20"/>
  <c r="A2938" i="20"/>
  <c r="A2934" i="20"/>
  <c r="A2930" i="20"/>
  <c r="A2926" i="20"/>
  <c r="A2922" i="20"/>
  <c r="A2911" i="20"/>
  <c r="A2906" i="20"/>
  <c r="A2902" i="20"/>
  <c r="A2898" i="20"/>
  <c r="A2894" i="20"/>
  <c r="A2890" i="20"/>
  <c r="A2874" i="20"/>
  <c r="A2870" i="20"/>
  <c r="A2866" i="20"/>
  <c r="A2862" i="20"/>
  <c r="A2858" i="20"/>
  <c r="A2854" i="20"/>
  <c r="A2850" i="20"/>
  <c r="A2846" i="20"/>
  <c r="A2842" i="20"/>
  <c r="A2838" i="20"/>
  <c r="A2834" i="20"/>
  <c r="A2830" i="20"/>
  <c r="A2824" i="20"/>
  <c r="A2820" i="20"/>
  <c r="A2816" i="20"/>
  <c r="A2812" i="20"/>
  <c r="A2808" i="20"/>
  <c r="A2804" i="20"/>
  <c r="A2800" i="20"/>
  <c r="A2796" i="20"/>
  <c r="A2792" i="20"/>
  <c r="A2788" i="20"/>
  <c r="A2784" i="20"/>
  <c r="A2780" i="20"/>
  <c r="A2776" i="20"/>
  <c r="A2772" i="20"/>
  <c r="A2768" i="20"/>
  <c r="A2764" i="20"/>
  <c r="A2775" i="20"/>
  <c r="A2760" i="20"/>
  <c r="A2752" i="20"/>
  <c r="A2723" i="20"/>
  <c r="A2715" i="20"/>
  <c r="A2702" i="20"/>
  <c r="A2694" i="20"/>
  <c r="A2686" i="20"/>
  <c r="A2678" i="20"/>
  <c r="A2670" i="20"/>
  <c r="A2662" i="20"/>
  <c r="A2654" i="20"/>
  <c r="A2646" i="20"/>
  <c r="A2638" i="20"/>
  <c r="A2630" i="20"/>
  <c r="A2622" i="20"/>
  <c r="A2614" i="20"/>
  <c r="A2606" i="20"/>
  <c r="A2589" i="20"/>
  <c r="A2581" i="20"/>
  <c r="A2573" i="20"/>
  <c r="A2565" i="20"/>
  <c r="A2557" i="20"/>
  <c r="A2529" i="20"/>
  <c r="A2521" i="20"/>
  <c r="A2513" i="20"/>
  <c r="A2506" i="20"/>
  <c r="A2502" i="20"/>
  <c r="A2498" i="20"/>
  <c r="A2494" i="20"/>
  <c r="A2490" i="20"/>
  <c r="A2486" i="20"/>
  <c r="A2482" i="20"/>
  <c r="A2478" i="20"/>
  <c r="A2474" i="20"/>
  <c r="A2470" i="20"/>
  <c r="A2466" i="20"/>
  <c r="A2462" i="20"/>
  <c r="A2458" i="20"/>
  <c r="A2454" i="20"/>
  <c r="A2450" i="20"/>
  <c r="A2446" i="20"/>
  <c r="A2442" i="20"/>
  <c r="A2428" i="20"/>
  <c r="A2424" i="20"/>
  <c r="A2420" i="20"/>
  <c r="A2416" i="20"/>
  <c r="A2412" i="20"/>
  <c r="A2408" i="20"/>
  <c r="A2404" i="20"/>
  <c r="A2400" i="20"/>
  <c r="A2396" i="20"/>
  <c r="A2392" i="20"/>
  <c r="A2388" i="20"/>
  <c r="A2384" i="20"/>
  <c r="A2380" i="20"/>
  <c r="A2376" i="20"/>
  <c r="A2368" i="20"/>
  <c r="A2364" i="20"/>
  <c r="A2360" i="20"/>
  <c r="A2356" i="20"/>
  <c r="A2352" i="20"/>
  <c r="A2348" i="20"/>
  <c r="A2344" i="20"/>
  <c r="A2340" i="20"/>
  <c r="A2336" i="20"/>
  <c r="A2332" i="20"/>
  <c r="A2328" i="20"/>
  <c r="A2324" i="20"/>
  <c r="A2320" i="20"/>
  <c r="A2316" i="20"/>
  <c r="A2312" i="20"/>
  <c r="A2308" i="20"/>
  <c r="A2304" i="20"/>
  <c r="A2300" i="20"/>
  <c r="A2296" i="20"/>
  <c r="A2292" i="20"/>
  <c r="A2288" i="20"/>
  <c r="A2284" i="20"/>
  <c r="A2280" i="20"/>
  <c r="A2276" i="20"/>
  <c r="A2272" i="20"/>
  <c r="A2268" i="20"/>
  <c r="A2264" i="20"/>
  <c r="A2252" i="20"/>
  <c r="A2225" i="20"/>
  <c r="A2220" i="20"/>
  <c r="A2216" i="20"/>
  <c r="A2212" i="20"/>
  <c r="A2208" i="20"/>
  <c r="A2204" i="20"/>
  <c r="A2200" i="20"/>
  <c r="A2196" i="20"/>
  <c r="A2192" i="20"/>
  <c r="A2188" i="20"/>
  <c r="A2184" i="20"/>
  <c r="A2180" i="20"/>
  <c r="A2176" i="20"/>
  <c r="A2172" i="20"/>
  <c r="A2168" i="20"/>
  <c r="A2164" i="20"/>
  <c r="A2157" i="20"/>
  <c r="A2153" i="20"/>
  <c r="A2142" i="20"/>
  <c r="A2138" i="20"/>
  <c r="A2126" i="20"/>
  <c r="A2122" i="20"/>
  <c r="A2118" i="20"/>
  <c r="A2114" i="20"/>
  <c r="A2110" i="20"/>
  <c r="A2095" i="20"/>
  <c r="A2090" i="20"/>
  <c r="A2086" i="20"/>
  <c r="A2082" i="20"/>
  <c r="A2078" i="20"/>
  <c r="A2074" i="20"/>
  <c r="A2070" i="20"/>
  <c r="A2066" i="20"/>
  <c r="A2062" i="20"/>
  <c r="A2058" i="20"/>
  <c r="A2054" i="20"/>
  <c r="A2050" i="20"/>
  <c r="A2046" i="20"/>
  <c r="A2042" i="20"/>
  <c r="A2038" i="20"/>
  <c r="A2034" i="20"/>
  <c r="A2030" i="20"/>
  <c r="A2026" i="20"/>
  <c r="A2022" i="20"/>
  <c r="A2018" i="20"/>
  <c r="A2014" i="20"/>
  <c r="A2010" i="20"/>
  <c r="A2006" i="20"/>
  <c r="A2002" i="20"/>
  <c r="A1998" i="20"/>
  <c r="A1994" i="20"/>
  <c r="A1990" i="20"/>
  <c r="A1986" i="20"/>
  <c r="A1982" i="20"/>
  <c r="A1978" i="20"/>
  <c r="A1974" i="20"/>
  <c r="A1970" i="20"/>
  <c r="A1966" i="20"/>
  <c r="A1962" i="20"/>
  <c r="A1958" i="20"/>
  <c r="A1954" i="20"/>
  <c r="A1950" i="20"/>
  <c r="A1946" i="20"/>
  <c r="A1942" i="20"/>
  <c r="A1938" i="20"/>
  <c r="A1934" i="20"/>
  <c r="A1930" i="20"/>
  <c r="A1926" i="20"/>
  <c r="A1922" i="20"/>
  <c r="A1918" i="20"/>
  <c r="A1914" i="20"/>
  <c r="A1910" i="20"/>
  <c r="A1906" i="20"/>
  <c r="A1902" i="20"/>
  <c r="A1898" i="20"/>
  <c r="A1894" i="20"/>
  <c r="A1890" i="20"/>
  <c r="A1886" i="20"/>
  <c r="A1882" i="20"/>
  <c r="A1878" i="20"/>
  <c r="A2771" i="20"/>
  <c r="A2759" i="20"/>
  <c r="A2751" i="20"/>
  <c r="A2720" i="20"/>
  <c r="A2712" i="20"/>
  <c r="A2709" i="20"/>
  <c r="A2701" i="20"/>
  <c r="A2693" i="20"/>
  <c r="A2685" i="20"/>
  <c r="A2677" i="20"/>
  <c r="A2669" i="20"/>
  <c r="A2661" i="20"/>
  <c r="A2653" i="20"/>
  <c r="A2645" i="20"/>
  <c r="A2637" i="20"/>
  <c r="A2629" i="20"/>
  <c r="A2621" i="20"/>
  <c r="A2613" i="20"/>
  <c r="A2605" i="20"/>
  <c r="A2588" i="20"/>
  <c r="A2580" i="20"/>
  <c r="A2572" i="20"/>
  <c r="A2564" i="20"/>
  <c r="A2534" i="20"/>
  <c r="A2526" i="20"/>
  <c r="A2518" i="20"/>
  <c r="A2510" i="20"/>
  <c r="A2505" i="20"/>
  <c r="A2501" i="20"/>
  <c r="A2497" i="20"/>
  <c r="A2493" i="20"/>
  <c r="A2489" i="20"/>
  <c r="A2485" i="20"/>
  <c r="A2481" i="20"/>
  <c r="A2477" i="20"/>
  <c r="A2473" i="20"/>
  <c r="A2469" i="20"/>
  <c r="A2465" i="20"/>
  <c r="A2461" i="20"/>
  <c r="A2457" i="20"/>
  <c r="A2453" i="20"/>
  <c r="A2449" i="20"/>
  <c r="A2445" i="20"/>
  <c r="A2441" i="20"/>
  <c r="A2432" i="20"/>
  <c r="A2427" i="20"/>
  <c r="A2423" i="20"/>
  <c r="A2419" i="20"/>
  <c r="A2415" i="20"/>
  <c r="A2411" i="20"/>
  <c r="A2407" i="20"/>
  <c r="A2403" i="20"/>
  <c r="A2399" i="20"/>
  <c r="A2395" i="20"/>
  <c r="A2391" i="20"/>
  <c r="A2387" i="20"/>
  <c r="A2383" i="20"/>
  <c r="A2379" i="20"/>
  <c r="A2367" i="20"/>
  <c r="A2363" i="20"/>
  <c r="A2359" i="20"/>
  <c r="A2355" i="20"/>
  <c r="A2351" i="20"/>
  <c r="A2347" i="20"/>
  <c r="A2343" i="20"/>
  <c r="A2339" i="20"/>
  <c r="A2335" i="20"/>
  <c r="A2331" i="20"/>
  <c r="A2327" i="20"/>
  <c r="A2323" i="20"/>
  <c r="A2319" i="20"/>
  <c r="A2315" i="20"/>
  <c r="A2311" i="20"/>
  <c r="A2307" i="20"/>
  <c r="A2303" i="20"/>
  <c r="A2299" i="20"/>
  <c r="A2295" i="20"/>
  <c r="A2291" i="20"/>
  <c r="A2287" i="20"/>
  <c r="A2283" i="20"/>
  <c r="A2279" i="20"/>
  <c r="A2275" i="20"/>
  <c r="A2271" i="20"/>
  <c r="A2267" i="20"/>
  <c r="A2263" i="20"/>
  <c r="A2257" i="20"/>
  <c r="A2232" i="20"/>
  <c r="A2223" i="20"/>
  <c r="A2219" i="20"/>
  <c r="A2215" i="20"/>
  <c r="A2211" i="20"/>
  <c r="A2207" i="20"/>
  <c r="A2203" i="20"/>
  <c r="A2199" i="20"/>
  <c r="A2195" i="20"/>
  <c r="A2191" i="20"/>
  <c r="A2187" i="20"/>
  <c r="A2183" i="20"/>
  <c r="A2179" i="20"/>
  <c r="A2175" i="20"/>
  <c r="A2171" i="20"/>
  <c r="A2167" i="20"/>
  <c r="A2156" i="20"/>
  <c r="A2152" i="20"/>
  <c r="A2141" i="20"/>
  <c r="A2137" i="20"/>
  <c r="A2130" i="20"/>
  <c r="A2125" i="20"/>
  <c r="A2121" i="20"/>
  <c r="A2117" i="20"/>
  <c r="A2113" i="20"/>
  <c r="A2109" i="20"/>
  <c r="A2093" i="20"/>
  <c r="A2089" i="20"/>
  <c r="A2085" i="20"/>
  <c r="A2081" i="20"/>
  <c r="A2077" i="20"/>
  <c r="A2073" i="20"/>
  <c r="A2069" i="20"/>
  <c r="A2065" i="20"/>
  <c r="A2061" i="20"/>
  <c r="A2057" i="20"/>
  <c r="A2053" i="20"/>
  <c r="A2049" i="20"/>
  <c r="A2045" i="20"/>
  <c r="A2041" i="20"/>
  <c r="A2037" i="20"/>
  <c r="A2033" i="20"/>
  <c r="A2029" i="20"/>
  <c r="A2025" i="20"/>
  <c r="A2021" i="20"/>
  <c r="A2017" i="20"/>
  <c r="A2013" i="20"/>
  <c r="A2009" i="20"/>
  <c r="A2005" i="20"/>
  <c r="A2001" i="20"/>
  <c r="A1997" i="20"/>
  <c r="A1993" i="20"/>
  <c r="A1989" i="20"/>
  <c r="A1985" i="20"/>
  <c r="A1981" i="20"/>
  <c r="A1977" i="20"/>
  <c r="A1973" i="20"/>
  <c r="A1969" i="20"/>
  <c r="A1965" i="20"/>
  <c r="A1961" i="20"/>
  <c r="A1957" i="20"/>
  <c r="A1953" i="20"/>
  <c r="A1949" i="20"/>
  <c r="A1945" i="20"/>
  <c r="A1941" i="20"/>
  <c r="A1937" i="20"/>
  <c r="A1933" i="20"/>
  <c r="A1929" i="20"/>
  <c r="A1925" i="20"/>
  <c r="A1921" i="20"/>
  <c r="A1917" i="20"/>
  <c r="A1913" i="20"/>
  <c r="A1909" i="20"/>
  <c r="A1905" i="20"/>
  <c r="A1901" i="20"/>
  <c r="A1897" i="20"/>
  <c r="A1893" i="20"/>
  <c r="A1889" i="20"/>
  <c r="A1885" i="20"/>
  <c r="A1881" i="20"/>
  <c r="A1877" i="20"/>
  <c r="A1873" i="20"/>
  <c r="A1869" i="20"/>
  <c r="A1865" i="20"/>
  <c r="A2767" i="20"/>
  <c r="A2756" i="20"/>
  <c r="A2748" i="20"/>
  <c r="A2728" i="20"/>
  <c r="A2719" i="20"/>
  <c r="A2711" i="20"/>
  <c r="A2706" i="20"/>
  <c r="A2698" i="20"/>
  <c r="A2690" i="20"/>
  <c r="A2682" i="20"/>
  <c r="A2674" i="20"/>
  <c r="A2666" i="20"/>
  <c r="A2658" i="20"/>
  <c r="A2650" i="20"/>
  <c r="A2642" i="20"/>
  <c r="A2634" i="20"/>
  <c r="A2626" i="20"/>
  <c r="A2618" i="20"/>
  <c r="A2610" i="20"/>
  <c r="A2602" i="20"/>
  <c r="A2594" i="20"/>
  <c r="A2585" i="20"/>
  <c r="A2577" i="20"/>
  <c r="A2569" i="20"/>
  <c r="A2561" i="20"/>
  <c r="A2533" i="20"/>
  <c r="A2525" i="20"/>
  <c r="A2517" i="20"/>
  <c r="A2509" i="20"/>
  <c r="A2504" i="20"/>
  <c r="A2500" i="20"/>
  <c r="A2496" i="20"/>
  <c r="A2492" i="20"/>
  <c r="A2488" i="20"/>
  <c r="A2484" i="20"/>
  <c r="A2480" i="20"/>
  <c r="A2476" i="20"/>
  <c r="A2472" i="20"/>
  <c r="A2468" i="20"/>
  <c r="A2464" i="20"/>
  <c r="A2460" i="20"/>
  <c r="A2456" i="20"/>
  <c r="A2452" i="20"/>
  <c r="A2448" i="20"/>
  <c r="A2444" i="20"/>
  <c r="A2440" i="20"/>
  <c r="A2430" i="20"/>
  <c r="A2426" i="20"/>
  <c r="A2422" i="20"/>
  <c r="A2418" i="20"/>
  <c r="A2414" i="20"/>
  <c r="A2410" i="20"/>
  <c r="A2406" i="20"/>
  <c r="A2402" i="20"/>
  <c r="A2398" i="20"/>
  <c r="A2394" i="20"/>
  <c r="A2390" i="20"/>
  <c r="A2386" i="20"/>
  <c r="A2382" i="20"/>
  <c r="A2378" i="20"/>
  <c r="A2366" i="20"/>
  <c r="A2362" i="20"/>
  <c r="A2358" i="20"/>
  <c r="A2354" i="20"/>
  <c r="A2350" i="20"/>
  <c r="A2346" i="20"/>
  <c r="A2342" i="20"/>
  <c r="A2338" i="20"/>
  <c r="A2334" i="20"/>
  <c r="A2330" i="20"/>
  <c r="A2326" i="20"/>
  <c r="A2322" i="20"/>
  <c r="A2318" i="20"/>
  <c r="A2314" i="20"/>
  <c r="A2310" i="20"/>
  <c r="A2306" i="20"/>
  <c r="A2302" i="20"/>
  <c r="A2298" i="20"/>
  <c r="A2294" i="20"/>
  <c r="A2290" i="20"/>
  <c r="A2286" i="20"/>
  <c r="A2282" i="20"/>
  <c r="A2278" i="20"/>
  <c r="A2274" i="20"/>
  <c r="A2270" i="20"/>
  <c r="A2266" i="20"/>
  <c r="A2262" i="20"/>
  <c r="A2242" i="20"/>
  <c r="A2222" i="20"/>
  <c r="A2218" i="20"/>
  <c r="A2214" i="20"/>
  <c r="A2210" i="20"/>
  <c r="A2206" i="20"/>
  <c r="A2202" i="20"/>
  <c r="A2198" i="20"/>
  <c r="A2194" i="20"/>
  <c r="A2190" i="20"/>
  <c r="A2186" i="20"/>
  <c r="A2182" i="20"/>
  <c r="A2178" i="20"/>
  <c r="A2174" i="20"/>
  <c r="A2170" i="20"/>
  <c r="A2166" i="20"/>
  <c r="A2155" i="20"/>
  <c r="A2151" i="20"/>
  <c r="A2145" i="20"/>
  <c r="A2140" i="20"/>
  <c r="A2136" i="20"/>
  <c r="A2128" i="20"/>
  <c r="A2124" i="20"/>
  <c r="A2120" i="20"/>
  <c r="A2116" i="20"/>
  <c r="A2112" i="20"/>
  <c r="A2092" i="20"/>
  <c r="A2088" i="20"/>
  <c r="A2084" i="20"/>
  <c r="A2080" i="20"/>
  <c r="A2076" i="20"/>
  <c r="A2072" i="20"/>
  <c r="A2068" i="20"/>
  <c r="A2064" i="20"/>
  <c r="A2060" i="20"/>
  <c r="A2056" i="20"/>
  <c r="A2052" i="20"/>
  <c r="A2048" i="20"/>
  <c r="A2044" i="20"/>
  <c r="A2040" i="20"/>
  <c r="A2036" i="20"/>
  <c r="A2032" i="20"/>
  <c r="A2028" i="20"/>
  <c r="A2024" i="20"/>
  <c r="A2020" i="20"/>
  <c r="A2016" i="20"/>
  <c r="A2012" i="20"/>
  <c r="A2008" i="20"/>
  <c r="A2004" i="20"/>
  <c r="A2000" i="20"/>
  <c r="A1996" i="20"/>
  <c r="A1992" i="20"/>
  <c r="A1988" i="20"/>
  <c r="A1984" i="20"/>
  <c r="A1980" i="20"/>
  <c r="A1976" i="20"/>
  <c r="A1972" i="20"/>
  <c r="A1968" i="20"/>
  <c r="A1964" i="20"/>
  <c r="A1960" i="20"/>
  <c r="A1956" i="20"/>
  <c r="A1952" i="20"/>
  <c r="A1948" i="20"/>
  <c r="A1944" i="20"/>
  <c r="A1940" i="20"/>
  <c r="A1936" i="20"/>
  <c r="A1932" i="20"/>
  <c r="A1928" i="20"/>
  <c r="A1924" i="20"/>
  <c r="A1920" i="20"/>
  <c r="A1916" i="20"/>
  <c r="A1912" i="20"/>
  <c r="A1908" i="20"/>
  <c r="A1904" i="20"/>
  <c r="A1900" i="20"/>
  <c r="A1896" i="20"/>
  <c r="A1892" i="20"/>
  <c r="A1888" i="20"/>
  <c r="A1884" i="20"/>
  <c r="A1880" i="20"/>
  <c r="A1876" i="20"/>
  <c r="A1872" i="20"/>
  <c r="A1868" i="20"/>
  <c r="A1864" i="20"/>
  <c r="A1860" i="20"/>
  <c r="A2763" i="20"/>
  <c r="A2681" i="20"/>
  <c r="A2649" i="20"/>
  <c r="A2617" i="20"/>
  <c r="A2568" i="20"/>
  <c r="A2514" i="20"/>
  <c r="A2495" i="20"/>
  <c r="A2479" i="20"/>
  <c r="A2463" i="20"/>
  <c r="A2447" i="20"/>
  <c r="A2429" i="20"/>
  <c r="A2413" i="20"/>
  <c r="A2397" i="20"/>
  <c r="A2381" i="20"/>
  <c r="A2370" i="20"/>
  <c r="A2353" i="20"/>
  <c r="A2337" i="20"/>
  <c r="A2321" i="20"/>
  <c r="A2305" i="20"/>
  <c r="A2289" i="20"/>
  <c r="A2273" i="20"/>
  <c r="A2221" i="20"/>
  <c r="A2205" i="20"/>
  <c r="A2189" i="20"/>
  <c r="A2173" i="20"/>
  <c r="A2119" i="20"/>
  <c r="A2079" i="20"/>
  <c r="A2063" i="20"/>
  <c r="A2047" i="20"/>
  <c r="A2031" i="20"/>
  <c r="A2015" i="20"/>
  <c r="A1999" i="20"/>
  <c r="A1983" i="20"/>
  <c r="A1967" i="20"/>
  <c r="A1951" i="20"/>
  <c r="A1935" i="20"/>
  <c r="A1919" i="20"/>
  <c r="A1903" i="20"/>
  <c r="A1887" i="20"/>
  <c r="A1874" i="20"/>
  <c r="A1866" i="20"/>
  <c r="A1859" i="20"/>
  <c r="A1855" i="20"/>
  <c r="A1851" i="20"/>
  <c r="A1847" i="20"/>
  <c r="A1843" i="20"/>
  <c r="A1839" i="20"/>
  <c r="A1835" i="20"/>
  <c r="A1831" i="20"/>
  <c r="A1827" i="20"/>
  <c r="A1823" i="20"/>
  <c r="A1819" i="20"/>
  <c r="A1808" i="20"/>
  <c r="A1804" i="20"/>
  <c r="A1800" i="20"/>
  <c r="A1796" i="20"/>
  <c r="A1792" i="20"/>
  <c r="A1788" i="20"/>
  <c r="A1784" i="20"/>
  <c r="A1780" i="20"/>
  <c r="A1776" i="20"/>
  <c r="A1769" i="20"/>
  <c r="A1765" i="20"/>
  <c r="A1761" i="20"/>
  <c r="A1757" i="20"/>
  <c r="A1753" i="20"/>
  <c r="A1749" i="20"/>
  <c r="A1745" i="20"/>
  <c r="A1741" i="20"/>
  <c r="A1737" i="20"/>
  <c r="A1733" i="20"/>
  <c r="A1729" i="20"/>
  <c r="A1725" i="20"/>
  <c r="A1721" i="20"/>
  <c r="A1717" i="20"/>
  <c r="A1713" i="20"/>
  <c r="A1709" i="20"/>
  <c r="A1693" i="20"/>
  <c r="A1689" i="20"/>
  <c r="A1685" i="20"/>
  <c r="A1681" i="20"/>
  <c r="A1677" i="20"/>
  <c r="A1673" i="20"/>
  <c r="A1669" i="20"/>
  <c r="A1665" i="20"/>
  <c r="A1661" i="20"/>
  <c r="A1657" i="20"/>
  <c r="A1653" i="20"/>
  <c r="A1649" i="20"/>
  <c r="A1645" i="20"/>
  <c r="A1641" i="20"/>
  <c r="A1637" i="20"/>
  <c r="A1633" i="20"/>
  <c r="A1629" i="20"/>
  <c r="A1625" i="20"/>
  <c r="A1621" i="20"/>
  <c r="A1617" i="20"/>
  <c r="A1613" i="20"/>
  <c r="A1609" i="20"/>
  <c r="A1605" i="20"/>
  <c r="A1601" i="20"/>
  <c r="A1597" i="20"/>
  <c r="A1593" i="20"/>
  <c r="A1589" i="20"/>
  <c r="A1585" i="20"/>
  <c r="A1581" i="20"/>
  <c r="A1577" i="20"/>
  <c r="A1573" i="20"/>
  <c r="A1569" i="20"/>
  <c r="A1565" i="20"/>
  <c r="A1561" i="20"/>
  <c r="A1557" i="20"/>
  <c r="A1553" i="20"/>
  <c r="A1549" i="20"/>
  <c r="A1545" i="20"/>
  <c r="A1541" i="20"/>
  <c r="A1537" i="20"/>
  <c r="A1533" i="20"/>
  <c r="A1529" i="20"/>
  <c r="A1525" i="20"/>
  <c r="A1521" i="20"/>
  <c r="A1517" i="20"/>
  <c r="A1513" i="20"/>
  <c r="A1509" i="20"/>
  <c r="A1505" i="20"/>
  <c r="A1501" i="20"/>
  <c r="A1497" i="20"/>
  <c r="A1493" i="20"/>
  <c r="A1489" i="20"/>
  <c r="A1485" i="20"/>
  <c r="A1481" i="20"/>
  <c r="A1477" i="20"/>
  <c r="A1473" i="20"/>
  <c r="A1469" i="20"/>
  <c r="A1465" i="20"/>
  <c r="A1461" i="20"/>
  <c r="A1457" i="20"/>
  <c r="A1453" i="20"/>
  <c r="A1449" i="20"/>
  <c r="A1445" i="20"/>
  <c r="A1441" i="20"/>
  <c r="A1437" i="20"/>
  <c r="A1433" i="20"/>
  <c r="A1429" i="20"/>
  <c r="A1425" i="20"/>
  <c r="A1421" i="20"/>
  <c r="A1417" i="20"/>
  <c r="A1413" i="20"/>
  <c r="A1409" i="20"/>
  <c r="A1405" i="20"/>
  <c r="A1401" i="20"/>
  <c r="A1397" i="20"/>
  <c r="A1382" i="20"/>
  <c r="A1377" i="20"/>
  <c r="A1368" i="20"/>
  <c r="A1355" i="20"/>
  <c r="A1338" i="20"/>
  <c r="A1334" i="20"/>
  <c r="A1330" i="20"/>
  <c r="A1326" i="20"/>
  <c r="A1322" i="20"/>
  <c r="A1318" i="20"/>
  <c r="A1306" i="20"/>
  <c r="A1302" i="20"/>
  <c r="A1298" i="20"/>
  <c r="A1294" i="20"/>
  <c r="A1290" i="20"/>
  <c r="A1286" i="20"/>
  <c r="A1282" i="20"/>
  <c r="A1278" i="20"/>
  <c r="A2755" i="20"/>
  <c r="A2724" i="20"/>
  <c r="A2705" i="20"/>
  <c r="A2673" i="20"/>
  <c r="A2641" i="20"/>
  <c r="A2609" i="20"/>
  <c r="A2592" i="20"/>
  <c r="A2560" i="20"/>
  <c r="A2508" i="20"/>
  <c r="A2491" i="20"/>
  <c r="A2475" i="20"/>
  <c r="A2459" i="20"/>
  <c r="A2443" i="20"/>
  <c r="A2425" i="20"/>
  <c r="A2409" i="20"/>
  <c r="A2393" i="20"/>
  <c r="A2377" i="20"/>
  <c r="A2365" i="20"/>
  <c r="A2349" i="20"/>
  <c r="A2333" i="20"/>
  <c r="A2317" i="20"/>
  <c r="A2301" i="20"/>
  <c r="A2285" i="20"/>
  <c r="A2269" i="20"/>
  <c r="A2247" i="20"/>
  <c r="A2217" i="20"/>
  <c r="A2201" i="20"/>
  <c r="A2185" i="20"/>
  <c r="A2169" i="20"/>
  <c r="A2159" i="20"/>
  <c r="A2115" i="20"/>
  <c r="A2091" i="20"/>
  <c r="A2075" i="20"/>
  <c r="A2059" i="20"/>
  <c r="A2043" i="20"/>
  <c r="A2027" i="20"/>
  <c r="A2011" i="20"/>
  <c r="A1995" i="20"/>
  <c r="A1979" i="20"/>
  <c r="A1963" i="20"/>
  <c r="A1947" i="20"/>
  <c r="A1931" i="20"/>
  <c r="A1915" i="20"/>
  <c r="A1899" i="20"/>
  <c r="A1883" i="20"/>
  <c r="A1871" i="20"/>
  <c r="A1863" i="20"/>
  <c r="A1858" i="20"/>
  <c r="A1854" i="20"/>
  <c r="A1850" i="20"/>
  <c r="A1846" i="20"/>
  <c r="A1842" i="20"/>
  <c r="A1838" i="20"/>
  <c r="A1834" i="20"/>
  <c r="A1830" i="20"/>
  <c r="A1826" i="20"/>
  <c r="A1822" i="20"/>
  <c r="A1818" i="20"/>
  <c r="A1812" i="20"/>
  <c r="A1807" i="20"/>
  <c r="A1803" i="20"/>
  <c r="A1799" i="20"/>
  <c r="A1795" i="20"/>
  <c r="A1791" i="20"/>
  <c r="A1787" i="20"/>
  <c r="A1783" i="20"/>
  <c r="A1779" i="20"/>
  <c r="A1768" i="20"/>
  <c r="A1764" i="20"/>
  <c r="A1760" i="20"/>
  <c r="A1756" i="20"/>
  <c r="A1752" i="20"/>
  <c r="A1748" i="20"/>
  <c r="A1744" i="20"/>
  <c r="A1740" i="20"/>
  <c r="A1736" i="20"/>
  <c r="A1732" i="20"/>
  <c r="A1728" i="20"/>
  <c r="A1724" i="20"/>
  <c r="A1720" i="20"/>
  <c r="A1716" i="20"/>
  <c r="A1712" i="20"/>
  <c r="A1708" i="20"/>
  <c r="A1692" i="20"/>
  <c r="A1688" i="20"/>
  <c r="A1684" i="20"/>
  <c r="A1680" i="20"/>
  <c r="A1676" i="20"/>
  <c r="A1672" i="20"/>
  <c r="A1668" i="20"/>
  <c r="A1664" i="20"/>
  <c r="A1660" i="20"/>
  <c r="A1656" i="20"/>
  <c r="A1652" i="20"/>
  <c r="A1648" i="20"/>
  <c r="A1644" i="20"/>
  <c r="A1640" i="20"/>
  <c r="A1636" i="20"/>
  <c r="A1632" i="20"/>
  <c r="A1628" i="20"/>
  <c r="A1624" i="20"/>
  <c r="A1620" i="20"/>
  <c r="A1616" i="20"/>
  <c r="A1612" i="20"/>
  <c r="A1608" i="20"/>
  <c r="A1604" i="20"/>
  <c r="A1600" i="20"/>
  <c r="A1596" i="20"/>
  <c r="A1592" i="20"/>
  <c r="A1588" i="20"/>
  <c r="A1584" i="20"/>
  <c r="A1580" i="20"/>
  <c r="A1576" i="20"/>
  <c r="A1572" i="20"/>
  <c r="A1568" i="20"/>
  <c r="A1564" i="20"/>
  <c r="A1560" i="20"/>
  <c r="A1556" i="20"/>
  <c r="A1552" i="20"/>
  <c r="A1548" i="20"/>
  <c r="A1544" i="20"/>
  <c r="A1540" i="20"/>
  <c r="A1536" i="20"/>
  <c r="A1532" i="20"/>
  <c r="A1528" i="20"/>
  <c r="A1524" i="20"/>
  <c r="A1520" i="20"/>
  <c r="A1516" i="20"/>
  <c r="A1512" i="20"/>
  <c r="A1508" i="20"/>
  <c r="A1504" i="20"/>
  <c r="A1500" i="20"/>
  <c r="A1496" i="20"/>
  <c r="A1492" i="20"/>
  <c r="A1488" i="20"/>
  <c r="A1484" i="20"/>
  <c r="A1480" i="20"/>
  <c r="A1476" i="20"/>
  <c r="A1472" i="20"/>
  <c r="A1468" i="20"/>
  <c r="A1464" i="20"/>
  <c r="A1460" i="20"/>
  <c r="A1456" i="20"/>
  <c r="A1452" i="20"/>
  <c r="A1448" i="20"/>
  <c r="A1444" i="20"/>
  <c r="A1440" i="20"/>
  <c r="A1436" i="20"/>
  <c r="A1432" i="20"/>
  <c r="A1428" i="20"/>
  <c r="A1424" i="20"/>
  <c r="A1420" i="20"/>
  <c r="A1416" i="20"/>
  <c r="A1412" i="20"/>
  <c r="A1408" i="20"/>
  <c r="A1404" i="20"/>
  <c r="A1400" i="20"/>
  <c r="A1396" i="20"/>
  <c r="A1380" i="20"/>
  <c r="A1376" i="20"/>
  <c r="A1366" i="20"/>
  <c r="A1353" i="20"/>
  <c r="A1342" i="20"/>
  <c r="A1337" i="20"/>
  <c r="A1333" i="20"/>
  <c r="A1329" i="20"/>
  <c r="A1325" i="20"/>
  <c r="A1321" i="20"/>
  <c r="A1317" i="20"/>
  <c r="A1310" i="20"/>
  <c r="A1305" i="20"/>
  <c r="A1301" i="20"/>
  <c r="A1297" i="20"/>
  <c r="A1293" i="20"/>
  <c r="A1289" i="20"/>
  <c r="A1285" i="20"/>
  <c r="A1281" i="20"/>
  <c r="A1277" i="20"/>
  <c r="A1273" i="20"/>
  <c r="A1258" i="20"/>
  <c r="A1250" i="20"/>
  <c r="A1246" i="20"/>
  <c r="A1242" i="20"/>
  <c r="A1238" i="20"/>
  <c r="A1234" i="20"/>
  <c r="A1230" i="20"/>
  <c r="A1226" i="20"/>
  <c r="A1222" i="20"/>
  <c r="A1218" i="20"/>
  <c r="A1214" i="20"/>
  <c r="A1210" i="20"/>
  <c r="A1206" i="20"/>
  <c r="A1202" i="20"/>
  <c r="A1198" i="20"/>
  <c r="A1194" i="20"/>
  <c r="A1190" i="20"/>
  <c r="A1186" i="20"/>
  <c r="A1182" i="20"/>
  <c r="A1178" i="20"/>
  <c r="A2747" i="20"/>
  <c r="A2716" i="20"/>
  <c r="A2697" i="20"/>
  <c r="A2665" i="20"/>
  <c r="A2633" i="20"/>
  <c r="A2601" i="20"/>
  <c r="A2584" i="20"/>
  <c r="A2530" i="20"/>
  <c r="A2503" i="20"/>
  <c r="A2487" i="20"/>
  <c r="A2471" i="20"/>
  <c r="A2455" i="20"/>
  <c r="A2421" i="20"/>
  <c r="A2405" i="20"/>
  <c r="A2389" i="20"/>
  <c r="A2361" i="20"/>
  <c r="A2345" i="20"/>
  <c r="A2329" i="20"/>
  <c r="A2313" i="20"/>
  <c r="A2297" i="20"/>
  <c r="A2281" i="20"/>
  <c r="A2265" i="20"/>
  <c r="A2213" i="20"/>
  <c r="A2197" i="20"/>
  <c r="A2181" i="20"/>
  <c r="A2165" i="20"/>
  <c r="A2154" i="20"/>
  <c r="A2143" i="20"/>
  <c r="A2127" i="20"/>
  <c r="A2111" i="20"/>
  <c r="A2087" i="20"/>
  <c r="A2071" i="20"/>
  <c r="A2055" i="20"/>
  <c r="A2039" i="20"/>
  <c r="A2023" i="20"/>
  <c r="A2007" i="20"/>
  <c r="A1991" i="20"/>
  <c r="A1975" i="20"/>
  <c r="A1959" i="20"/>
  <c r="A1943" i="20"/>
  <c r="A1927" i="20"/>
  <c r="A1911" i="20"/>
  <c r="A1895" i="20"/>
  <c r="A1879" i="20"/>
  <c r="A1870" i="20"/>
  <c r="A1862" i="20"/>
  <c r="A1857" i="20"/>
  <c r="A1853" i="20"/>
  <c r="A1849" i="20"/>
  <c r="A1845" i="20"/>
  <c r="A1841" i="20"/>
  <c r="A1837" i="20"/>
  <c r="A1833" i="20"/>
  <c r="A1829" i="20"/>
  <c r="A1825" i="20"/>
  <c r="A1821" i="20"/>
  <c r="A1817" i="20"/>
  <c r="A1810" i="20"/>
  <c r="A1806" i="20"/>
  <c r="A1802" i="20"/>
  <c r="A1798" i="20"/>
  <c r="A1794" i="20"/>
  <c r="A1790" i="20"/>
  <c r="A1786" i="20"/>
  <c r="A1782" i="20"/>
  <c r="A1778" i="20"/>
  <c r="A1767" i="20"/>
  <c r="A1763" i="20"/>
  <c r="A1759" i="20"/>
  <c r="A1755" i="20"/>
  <c r="A1751" i="20"/>
  <c r="A1747" i="20"/>
  <c r="A1743" i="20"/>
  <c r="A1739" i="20"/>
  <c r="A1735" i="20"/>
  <c r="A1731" i="20"/>
  <c r="A1727" i="20"/>
  <c r="A1723" i="20"/>
  <c r="A1719" i="20"/>
  <c r="A1715" i="20"/>
  <c r="A1711" i="20"/>
  <c r="A1707" i="20"/>
  <c r="A1696" i="20"/>
  <c r="A1691" i="20"/>
  <c r="A1687" i="20"/>
  <c r="A1683" i="20"/>
  <c r="A1679" i="20"/>
  <c r="A1675" i="20"/>
  <c r="A1671" i="20"/>
  <c r="A1667" i="20"/>
  <c r="A1663" i="20"/>
  <c r="A1659" i="20"/>
  <c r="A1655" i="20"/>
  <c r="A1651" i="20"/>
  <c r="A1647" i="20"/>
  <c r="A1643" i="20"/>
  <c r="A1639" i="20"/>
  <c r="A1635" i="20"/>
  <c r="A1631" i="20"/>
  <c r="A1627" i="20"/>
  <c r="A1623" i="20"/>
  <c r="A1619" i="20"/>
  <c r="A1615" i="20"/>
  <c r="A1611" i="20"/>
  <c r="A1607" i="20"/>
  <c r="A1603" i="20"/>
  <c r="A1599" i="20"/>
  <c r="A1595" i="20"/>
  <c r="A1591" i="20"/>
  <c r="A1587" i="20"/>
  <c r="A1583" i="20"/>
  <c r="A1579" i="20"/>
  <c r="A1575" i="20"/>
  <c r="A1571" i="20"/>
  <c r="A1567" i="20"/>
  <c r="A1563" i="20"/>
  <c r="A1559" i="20"/>
  <c r="A1555" i="20"/>
  <c r="A1551" i="20"/>
  <c r="A1547" i="20"/>
  <c r="A1543" i="20"/>
  <c r="A1539" i="20"/>
  <c r="A1535" i="20"/>
  <c r="A1531" i="20"/>
  <c r="A1527" i="20"/>
  <c r="A1523" i="20"/>
  <c r="A1519" i="20"/>
  <c r="A1515" i="20"/>
  <c r="A1511" i="20"/>
  <c r="A1507" i="20"/>
  <c r="A1503" i="20"/>
  <c r="A1499" i="20"/>
  <c r="A1495" i="20"/>
  <c r="A1491" i="20"/>
  <c r="A1487" i="20"/>
  <c r="A1483" i="20"/>
  <c r="A1479" i="20"/>
  <c r="A1475" i="20"/>
  <c r="A1471" i="20"/>
  <c r="A1467" i="20"/>
  <c r="A1463" i="20"/>
  <c r="A1459" i="20"/>
  <c r="A1455" i="20"/>
  <c r="A1451" i="20"/>
  <c r="A1447" i="20"/>
  <c r="A1443" i="20"/>
  <c r="A1439" i="20"/>
  <c r="A1435" i="20"/>
  <c r="A1431" i="20"/>
  <c r="A1427" i="20"/>
  <c r="A1423" i="20"/>
  <c r="A1419" i="20"/>
  <c r="A1415" i="20"/>
  <c r="A1411" i="20"/>
  <c r="A1407" i="20"/>
  <c r="A1403" i="20"/>
  <c r="A1399" i="20"/>
  <c r="A1379" i="20"/>
  <c r="A1352" i="20"/>
  <c r="A1340" i="20"/>
  <c r="A1336" i="20"/>
  <c r="A1332" i="20"/>
  <c r="A1328" i="20"/>
  <c r="A1324" i="20"/>
  <c r="A1320" i="20"/>
  <c r="A1316" i="20"/>
  <c r="A1308" i="20"/>
  <c r="A1304" i="20"/>
  <c r="A1300" i="20"/>
  <c r="A1296" i="20"/>
  <c r="A1292" i="20"/>
  <c r="A1288" i="20"/>
  <c r="A1284" i="20"/>
  <c r="A1280" i="20"/>
  <c r="A1276" i="20"/>
  <c r="A1272" i="20"/>
  <c r="A1262" i="20"/>
  <c r="A1249" i="20"/>
  <c r="A1245" i="20"/>
  <c r="A1241" i="20"/>
  <c r="A1237" i="20"/>
  <c r="A1233" i="20"/>
  <c r="A1229" i="20"/>
  <c r="A1225" i="20"/>
  <c r="A1221" i="20"/>
  <c r="A1217" i="20"/>
  <c r="A1213" i="20"/>
  <c r="A1209" i="20"/>
  <c r="A1205" i="20"/>
  <c r="A1201" i="20"/>
  <c r="A1197" i="20"/>
  <c r="A1193" i="20"/>
  <c r="A1189" i="20"/>
  <c r="A1185" i="20"/>
  <c r="A1181" i="20"/>
  <c r="A1177" i="20"/>
  <c r="A1173" i="20"/>
  <c r="A1169" i="20"/>
  <c r="A2779" i="20"/>
  <c r="A2689" i="20"/>
  <c r="A2657" i="20"/>
  <c r="A2625" i="20"/>
  <c r="A2576" i="20"/>
  <c r="A2522" i="20"/>
  <c r="A2499" i="20"/>
  <c r="A2483" i="20"/>
  <c r="A2467" i="20"/>
  <c r="A2451" i="20"/>
  <c r="A2417" i="20"/>
  <c r="A2401" i="20"/>
  <c r="A2385" i="20"/>
  <c r="A2357" i="20"/>
  <c r="A2341" i="20"/>
  <c r="A2325" i="20"/>
  <c r="A2309" i="20"/>
  <c r="A2293" i="20"/>
  <c r="A2277" i="20"/>
  <c r="A2209" i="20"/>
  <c r="A2193" i="20"/>
  <c r="A2177" i="20"/>
  <c r="A2150" i="20"/>
  <c r="A2139" i="20"/>
  <c r="A2123" i="20"/>
  <c r="A2083" i="20"/>
  <c r="A2067" i="20"/>
  <c r="A2051" i="20"/>
  <c r="A2035" i="20"/>
  <c r="A2019" i="20"/>
  <c r="A2003" i="20"/>
  <c r="A1987" i="20"/>
  <c r="A1971" i="20"/>
  <c r="A1955" i="20"/>
  <c r="A1939" i="20"/>
  <c r="A1923" i="20"/>
  <c r="A1907" i="20"/>
  <c r="A1891" i="20"/>
  <c r="A1875" i="20"/>
  <c r="A1867" i="20"/>
  <c r="A1861" i="20"/>
  <c r="A1856" i="20"/>
  <c r="A1852" i="20"/>
  <c r="A1848" i="20"/>
  <c r="A1844" i="20"/>
  <c r="A1840" i="20"/>
  <c r="A1836" i="20"/>
  <c r="A1832" i="20"/>
  <c r="A1828" i="20"/>
  <c r="A1824" i="20"/>
  <c r="A1820" i="20"/>
  <c r="A1809" i="20"/>
  <c r="A1805" i="20"/>
  <c r="A1801" i="20"/>
  <c r="A1797" i="20"/>
  <c r="A1793" i="20"/>
  <c r="A1785" i="20"/>
  <c r="A1758" i="20"/>
  <c r="A1742" i="20"/>
  <c r="A1726" i="20"/>
  <c r="A1710" i="20"/>
  <c r="A1694" i="20"/>
  <c r="A1678" i="20"/>
  <c r="A1662" i="20"/>
  <c r="A1646" i="20"/>
  <c r="A1630" i="20"/>
  <c r="A1614" i="20"/>
  <c r="A1598" i="20"/>
  <c r="A1582" i="20"/>
  <c r="A1566" i="20"/>
  <c r="A1550" i="20"/>
  <c r="A1534" i="20"/>
  <c r="A1518" i="20"/>
  <c r="A1502" i="20"/>
  <c r="A1486" i="20"/>
  <c r="A1470" i="20"/>
  <c r="A1454" i="20"/>
  <c r="A1438" i="20"/>
  <c r="A1422" i="20"/>
  <c r="A1406" i="20"/>
  <c r="A1339" i="20"/>
  <c r="A1323" i="20"/>
  <c r="A1307" i="20"/>
  <c r="A1291" i="20"/>
  <c r="A1275" i="20"/>
  <c r="A1244" i="20"/>
  <c r="A1236" i="20"/>
  <c r="A1228" i="20"/>
  <c r="A1220" i="20"/>
  <c r="A1212" i="20"/>
  <c r="A1204" i="20"/>
  <c r="A1196" i="20"/>
  <c r="A1188" i="20"/>
  <c r="A1180" i="20"/>
  <c r="A1174" i="20"/>
  <c r="A1168" i="20"/>
  <c r="A1164" i="20"/>
  <c r="A1160" i="20"/>
  <c r="A1154" i="20"/>
  <c r="A1149" i="20"/>
  <c r="A1138" i="20"/>
  <c r="A1134" i="20"/>
  <c r="A1130" i="20"/>
  <c r="A1126" i="20"/>
  <c r="A1122" i="20"/>
  <c r="A1118" i="20"/>
  <c r="A1114" i="20"/>
  <c r="A1110" i="20"/>
  <c r="A1106" i="20"/>
  <c r="A1102" i="20"/>
  <c r="A1098" i="20"/>
  <c r="A1094" i="20"/>
  <c r="A1090" i="20"/>
  <c r="A1086" i="20"/>
  <c r="A1082" i="20"/>
  <c r="A1078" i="20"/>
  <c r="A1074" i="20"/>
  <c r="A1070" i="20"/>
  <c r="A1066" i="20"/>
  <c r="A1062" i="20"/>
  <c r="A1058" i="20"/>
  <c r="A1054" i="20"/>
  <c r="A1050" i="20"/>
  <c r="A1046" i="20"/>
  <c r="A1042" i="20"/>
  <c r="A1038" i="20"/>
  <c r="A1034" i="20"/>
  <c r="A1030" i="20"/>
  <c r="A1026" i="20"/>
  <c r="A1022" i="20"/>
  <c r="A1018" i="20"/>
  <c r="A1014" i="20"/>
  <c r="A1010" i="20"/>
  <c r="A1006" i="20"/>
  <c r="A1002" i="20"/>
  <c r="A998" i="20"/>
  <c r="A994" i="20"/>
  <c r="A990" i="20"/>
  <c r="A986" i="20"/>
  <c r="A982" i="20"/>
  <c r="A978" i="20"/>
  <c r="A974" i="20"/>
  <c r="A970" i="20"/>
  <c r="A966" i="20"/>
  <c r="A962" i="20"/>
  <c r="A958" i="20"/>
  <c r="A954" i="20"/>
  <c r="A950" i="20"/>
  <c r="A946" i="20"/>
  <c r="A942" i="20"/>
  <c r="A932" i="20"/>
  <c r="A927" i="20"/>
  <c r="A923" i="20"/>
  <c r="A919" i="20"/>
  <c r="A915" i="20"/>
  <c r="A911" i="20"/>
  <c r="A907" i="20"/>
  <c r="A903" i="20"/>
  <c r="A899" i="20"/>
  <c r="A895" i="20"/>
  <c r="A891" i="20"/>
  <c r="A887" i="20"/>
  <c r="A883" i="20"/>
  <c r="A879" i="20"/>
  <c r="A875" i="20"/>
  <c r="A871" i="20"/>
  <c r="A867" i="20"/>
  <c r="A863" i="20"/>
  <c r="A859" i="20"/>
  <c r="A855" i="20"/>
  <c r="A851" i="20"/>
  <c r="A847" i="20"/>
  <c r="A843" i="20"/>
  <c r="A839" i="20"/>
  <c r="A835" i="20"/>
  <c r="A831" i="20"/>
  <c r="A827" i="20"/>
  <c r="A823" i="20"/>
  <c r="A819" i="20"/>
  <c r="A815" i="20"/>
  <c r="A793" i="20"/>
  <c r="A769" i="20"/>
  <c r="A765" i="20"/>
  <c r="A761" i="20"/>
  <c r="A757" i="20"/>
  <c r="A753" i="20"/>
  <c r="A749" i="20"/>
  <c r="A745" i="20"/>
  <c r="A741" i="20"/>
  <c r="A700" i="20"/>
  <c r="A696" i="20"/>
  <c r="A692" i="20"/>
  <c r="A688" i="20"/>
  <c r="A684" i="20"/>
  <c r="A680" i="20"/>
  <c r="A676" i="20"/>
  <c r="A672" i="20"/>
  <c r="A668" i="20"/>
  <c r="A664" i="20"/>
  <c r="A653" i="20"/>
  <c r="A641" i="20"/>
  <c r="A634" i="20"/>
  <c r="A629" i="20"/>
  <c r="A625" i="20"/>
  <c r="A621" i="20"/>
  <c r="A613" i="20"/>
  <c r="A609" i="20"/>
  <c r="A605" i="20"/>
  <c r="A601" i="20"/>
  <c r="A597" i="20"/>
  <c r="A593" i="20"/>
  <c r="A589" i="20"/>
  <c r="A585" i="20"/>
  <c r="A565" i="20"/>
  <c r="A561" i="20"/>
  <c r="A557" i="20"/>
  <c r="A553" i="20"/>
  <c r="A549" i="20"/>
  <c r="A545" i="20"/>
  <c r="A541" i="20"/>
  <c r="A537" i="20"/>
  <c r="A533" i="20"/>
  <c r="A529" i="20"/>
  <c r="A525" i="20"/>
  <c r="A521" i="20"/>
  <c r="A1781" i="20"/>
  <c r="A1771" i="20"/>
  <c r="A1754" i="20"/>
  <c r="A1738" i="20"/>
  <c r="A1722" i="20"/>
  <c r="A1706" i="20"/>
  <c r="A1690" i="20"/>
  <c r="A1674" i="20"/>
  <c r="A1658" i="20"/>
  <c r="A1642" i="20"/>
  <c r="A1626" i="20"/>
  <c r="A1610" i="20"/>
  <c r="A1594" i="20"/>
  <c r="A1578" i="20"/>
  <c r="A1562" i="20"/>
  <c r="A1546" i="20"/>
  <c r="A1530" i="20"/>
  <c r="A1514" i="20"/>
  <c r="A1498" i="20"/>
  <c r="A1482" i="20"/>
  <c r="A1466" i="20"/>
  <c r="A1450" i="20"/>
  <c r="A1434" i="20"/>
  <c r="A1418" i="20"/>
  <c r="A1402" i="20"/>
  <c r="A1378" i="20"/>
  <c r="A1335" i="20"/>
  <c r="A1319" i="20"/>
  <c r="A1303" i="20"/>
  <c r="A1287" i="20"/>
  <c r="A1274" i="20"/>
  <c r="A1260" i="20"/>
  <c r="A1252" i="20"/>
  <c r="A1243" i="20"/>
  <c r="A1235" i="20"/>
  <c r="A1227" i="20"/>
  <c r="A1219" i="20"/>
  <c r="A1211" i="20"/>
  <c r="A1203" i="20"/>
  <c r="A1195" i="20"/>
  <c r="A1187" i="20"/>
  <c r="A1179" i="20"/>
  <c r="A1172" i="20"/>
  <c r="A1167" i="20"/>
  <c r="A1163" i="20"/>
  <c r="A1159" i="20"/>
  <c r="A1152" i="20"/>
  <c r="A1148" i="20"/>
  <c r="A1137" i="20"/>
  <c r="A1133" i="20"/>
  <c r="A1129" i="20"/>
  <c r="A1125" i="20"/>
  <c r="A1121" i="20"/>
  <c r="A1117" i="20"/>
  <c r="A1113" i="20"/>
  <c r="A1109" i="20"/>
  <c r="A1105" i="20"/>
  <c r="A1101" i="20"/>
  <c r="A1097" i="20"/>
  <c r="A1093" i="20"/>
  <c r="A1089" i="20"/>
  <c r="A1085" i="20"/>
  <c r="A1081" i="20"/>
  <c r="A1077" i="20"/>
  <c r="A1073" i="20"/>
  <c r="A1069" i="20"/>
  <c r="A1065" i="20"/>
  <c r="A1061" i="20"/>
  <c r="A1057" i="20"/>
  <c r="A1053" i="20"/>
  <c r="A1049" i="20"/>
  <c r="A1045" i="20"/>
  <c r="A1041" i="20"/>
  <c r="A1037" i="20"/>
  <c r="A1033" i="20"/>
  <c r="A1029" i="20"/>
  <c r="A1025" i="20"/>
  <c r="A1021" i="20"/>
  <c r="A1017" i="20"/>
  <c r="A1013" i="20"/>
  <c r="A1009" i="20"/>
  <c r="A1005" i="20"/>
  <c r="A1001" i="20"/>
  <c r="A997" i="20"/>
  <c r="A993" i="20"/>
  <c r="A989" i="20"/>
  <c r="A985" i="20"/>
  <c r="A981" i="20"/>
  <c r="A977" i="20"/>
  <c r="A973" i="20"/>
  <c r="A969" i="20"/>
  <c r="A965" i="20"/>
  <c r="A961" i="20"/>
  <c r="A957" i="20"/>
  <c r="A953" i="20"/>
  <c r="A949" i="20"/>
  <c r="A945" i="20"/>
  <c r="A941" i="20"/>
  <c r="A930" i="20"/>
  <c r="A926" i="20"/>
  <c r="A922" i="20"/>
  <c r="A918" i="20"/>
  <c r="A914" i="20"/>
  <c r="A910" i="20"/>
  <c r="A906" i="20"/>
  <c r="A902" i="20"/>
  <c r="A898" i="20"/>
  <c r="A894" i="20"/>
  <c r="A890" i="20"/>
  <c r="A886" i="20"/>
  <c r="A882" i="20"/>
  <c r="A878" i="20"/>
  <c r="A874" i="20"/>
  <c r="A870" i="20"/>
  <c r="A866" i="20"/>
  <c r="A862" i="20"/>
  <c r="A858" i="20"/>
  <c r="A854" i="20"/>
  <c r="A850" i="20"/>
  <c r="A846" i="20"/>
  <c r="A842" i="20"/>
  <c r="A838" i="20"/>
  <c r="A834" i="20"/>
  <c r="A830" i="20"/>
  <c r="A826" i="20"/>
  <c r="A822" i="20"/>
  <c r="A818" i="20"/>
  <c r="A799" i="20"/>
  <c r="A768" i="20"/>
  <c r="A764" i="20"/>
  <c r="A760" i="20"/>
  <c r="A756" i="20"/>
  <c r="A752" i="20"/>
  <c r="A748" i="20"/>
  <c r="A744" i="20"/>
  <c r="A740" i="20"/>
  <c r="A699" i="20"/>
  <c r="A695" i="20"/>
  <c r="A691" i="20"/>
  <c r="A687" i="20"/>
  <c r="A683" i="20"/>
  <c r="A679" i="20"/>
  <c r="A675" i="20"/>
  <c r="A671" i="20"/>
  <c r="A667" i="20"/>
  <c r="A652" i="20"/>
  <c r="A640" i="20"/>
  <c r="A632" i="20"/>
  <c r="A628" i="20"/>
  <c r="A624" i="20"/>
  <c r="A612" i="20"/>
  <c r="A608" i="20"/>
  <c r="A604" i="20"/>
  <c r="A600" i="20"/>
  <c r="A596" i="20"/>
  <c r="A592" i="20"/>
  <c r="A588" i="20"/>
  <c r="A584" i="20"/>
  <c r="A564" i="20"/>
  <c r="A560" i="20"/>
  <c r="A556" i="20"/>
  <c r="A552" i="20"/>
  <c r="A548" i="20"/>
  <c r="A544" i="20"/>
  <c r="A540" i="20"/>
  <c r="A536" i="20"/>
  <c r="A532" i="20"/>
  <c r="A528" i="20"/>
  <c r="A524" i="20"/>
  <c r="A520" i="20"/>
  <c r="A516" i="20"/>
  <c r="A1777" i="20"/>
  <c r="A1766" i="20"/>
  <c r="A1750" i="20"/>
  <c r="A1734" i="20"/>
  <c r="A1718" i="20"/>
  <c r="A1686" i="20"/>
  <c r="A1670" i="20"/>
  <c r="A1654" i="20"/>
  <c r="A1638" i="20"/>
  <c r="A1622" i="20"/>
  <c r="A1606" i="20"/>
  <c r="A1590" i="20"/>
  <c r="A1574" i="20"/>
  <c r="A1558" i="20"/>
  <c r="A1542" i="20"/>
  <c r="A1526" i="20"/>
  <c r="A1510" i="20"/>
  <c r="A1494" i="20"/>
  <c r="A1478" i="20"/>
  <c r="A1462" i="20"/>
  <c r="A1446" i="20"/>
  <c r="A1430" i="20"/>
  <c r="A1414" i="20"/>
  <c r="A1398" i="20"/>
  <c r="A1331" i="20"/>
  <c r="A1299" i="20"/>
  <c r="A1283" i="20"/>
  <c r="A1271" i="20"/>
  <c r="A1259" i="20"/>
  <c r="A1248" i="20"/>
  <c r="A1240" i="20"/>
  <c r="A1232" i="20"/>
  <c r="A1224" i="20"/>
  <c r="A1216" i="20"/>
  <c r="A1208" i="20"/>
  <c r="A1200" i="20"/>
  <c r="A1192" i="20"/>
  <c r="A1184" i="20"/>
  <c r="A1176" i="20"/>
  <c r="A1171" i="20"/>
  <c r="A1166" i="20"/>
  <c r="A1162" i="20"/>
  <c r="A1151" i="20"/>
  <c r="A1147" i="20"/>
  <c r="A1141" i="20"/>
  <c r="A1136" i="20"/>
  <c r="A1132" i="20"/>
  <c r="A1128" i="20"/>
  <c r="A1124" i="20"/>
  <c r="A1120" i="20"/>
  <c r="A1116" i="20"/>
  <c r="A1112" i="20"/>
  <c r="A1108" i="20"/>
  <c r="A1104" i="20"/>
  <c r="A1100" i="20"/>
  <c r="A1096" i="20"/>
  <c r="A1092" i="20"/>
  <c r="A1088" i="20"/>
  <c r="A1084" i="20"/>
  <c r="A1080" i="20"/>
  <c r="A1076" i="20"/>
  <c r="A1072" i="20"/>
  <c r="A1068" i="20"/>
  <c r="A1064" i="20"/>
  <c r="A1060" i="20"/>
  <c r="A1056" i="20"/>
  <c r="A1052" i="20"/>
  <c r="A1048" i="20"/>
  <c r="A1044" i="20"/>
  <c r="A1040" i="20"/>
  <c r="A1036" i="20"/>
  <c r="A1032" i="20"/>
  <c r="A1028" i="20"/>
  <c r="A1024" i="20"/>
  <c r="A1020" i="20"/>
  <c r="A1016" i="20"/>
  <c r="A1012" i="20"/>
  <c r="A1008" i="20"/>
  <c r="A1004" i="20"/>
  <c r="A1000" i="20"/>
  <c r="A996" i="20"/>
  <c r="A992" i="20"/>
  <c r="A988" i="20"/>
  <c r="A984" i="20"/>
  <c r="A980" i="20"/>
  <c r="A976" i="20"/>
  <c r="A972" i="20"/>
  <c r="A968" i="20"/>
  <c r="A964" i="20"/>
  <c r="A960" i="20"/>
  <c r="A956" i="20"/>
  <c r="A952" i="20"/>
  <c r="A948" i="20"/>
  <c r="A944" i="20"/>
  <c r="A929" i="20"/>
  <c r="A925" i="20"/>
  <c r="A921" i="20"/>
  <c r="A917" i="20"/>
  <c r="A913" i="20"/>
  <c r="A909" i="20"/>
  <c r="A905" i="20"/>
  <c r="A901" i="20"/>
  <c r="A897" i="20"/>
  <c r="A893" i="20"/>
  <c r="A889" i="20"/>
  <c r="A885" i="20"/>
  <c r="A881" i="20"/>
  <c r="A877" i="20"/>
  <c r="A873" i="20"/>
  <c r="A869" i="20"/>
  <c r="A865" i="20"/>
  <c r="A861" i="20"/>
  <c r="A857" i="20"/>
  <c r="A853" i="20"/>
  <c r="A849" i="20"/>
  <c r="A845" i="20"/>
  <c r="A841" i="20"/>
  <c r="A837" i="20"/>
  <c r="A833" i="20"/>
  <c r="A829" i="20"/>
  <c r="A825" i="20"/>
  <c r="A821" i="20"/>
  <c r="A817" i="20"/>
  <c r="A805" i="20"/>
  <c r="A772" i="20"/>
  <c r="A767" i="20"/>
  <c r="A763" i="20"/>
  <c r="A759" i="20"/>
  <c r="A755" i="20"/>
  <c r="A751" i="20"/>
  <c r="A747" i="20"/>
  <c r="A743" i="20"/>
  <c r="A739" i="20"/>
  <c r="A703" i="20"/>
  <c r="A698" i="20"/>
  <c r="A694" i="20"/>
  <c r="A690" i="20"/>
  <c r="A686" i="20"/>
  <c r="A682" i="20"/>
  <c r="A678" i="20"/>
  <c r="A674" i="20"/>
  <c r="A670" i="20"/>
  <c r="A666" i="20"/>
  <c r="A655" i="20"/>
  <c r="A651" i="20"/>
  <c r="A644" i="20"/>
  <c r="A631" i="20"/>
  <c r="A627" i="20"/>
  <c r="A623" i="20"/>
  <c r="A611" i="20"/>
  <c r="A607" i="20"/>
  <c r="A603" i="20"/>
  <c r="A599" i="20"/>
  <c r="A595" i="20"/>
  <c r="A591" i="20"/>
  <c r="A587" i="20"/>
  <c r="A583" i="20"/>
  <c r="A568" i="20"/>
  <c r="A563" i="20"/>
  <c r="A559" i="20"/>
  <c r="A555" i="20"/>
  <c r="A551" i="20"/>
  <c r="A547" i="20"/>
  <c r="A543" i="20"/>
  <c r="A539" i="20"/>
  <c r="A535" i="20"/>
  <c r="A531" i="20"/>
  <c r="A527" i="20"/>
  <c r="A523" i="20"/>
  <c r="A519" i="20"/>
  <c r="A1789" i="20"/>
  <c r="A1762" i="20"/>
  <c r="A1746" i="20"/>
  <c r="A1730" i="20"/>
  <c r="A1714" i="20"/>
  <c r="A1682" i="20"/>
  <c r="A1666" i="20"/>
  <c r="A1650" i="20"/>
  <c r="A1634" i="20"/>
  <c r="A1618" i="20"/>
  <c r="A1602" i="20"/>
  <c r="A1586" i="20"/>
  <c r="A1570" i="20"/>
  <c r="A1554" i="20"/>
  <c r="A1538" i="20"/>
  <c r="A1522" i="20"/>
  <c r="A1506" i="20"/>
  <c r="A1490" i="20"/>
  <c r="A1474" i="20"/>
  <c r="A1458" i="20"/>
  <c r="A1442" i="20"/>
  <c r="A1426" i="20"/>
  <c r="A1410" i="20"/>
  <c r="A1327" i="20"/>
  <c r="A1295" i="20"/>
  <c r="A1279" i="20"/>
  <c r="A1247" i="20"/>
  <c r="A1239" i="20"/>
  <c r="A1231" i="20"/>
  <c r="A1223" i="20"/>
  <c r="A1215" i="20"/>
  <c r="A1207" i="20"/>
  <c r="A1199" i="20"/>
  <c r="A1191" i="20"/>
  <c r="A1183" i="20"/>
  <c r="A1175" i="20"/>
  <c r="A1170" i="20"/>
  <c r="A1165" i="20"/>
  <c r="A1161" i="20"/>
  <c r="A1150" i="20"/>
  <c r="A1146" i="20"/>
  <c r="A1139" i="20"/>
  <c r="A1135" i="20"/>
  <c r="A1131" i="20"/>
  <c r="A1127" i="20"/>
  <c r="A1123" i="20"/>
  <c r="A1119" i="20"/>
  <c r="A1115" i="20"/>
  <c r="A1111" i="20"/>
  <c r="A1107" i="20"/>
  <c r="A1103" i="20"/>
  <c r="A1099" i="20"/>
  <c r="A1095" i="20"/>
  <c r="A1091" i="20"/>
  <c r="A1087" i="20"/>
  <c r="A1083" i="20"/>
  <c r="A1079" i="20"/>
  <c r="A1075" i="20"/>
  <c r="A1071" i="20"/>
  <c r="A1067" i="20"/>
  <c r="A1063" i="20"/>
  <c r="A1059" i="20"/>
  <c r="A1055" i="20"/>
  <c r="A1051" i="20"/>
  <c r="A1047" i="20"/>
  <c r="A1043" i="20"/>
  <c r="A1039" i="20"/>
  <c r="A1035" i="20"/>
  <c r="A1031" i="20"/>
  <c r="A1027" i="20"/>
  <c r="A1023" i="20"/>
  <c r="A1019" i="20"/>
  <c r="A1015" i="20"/>
  <c r="A1011" i="20"/>
  <c r="A1007" i="20"/>
  <c r="A1003" i="20"/>
  <c r="A999" i="20"/>
  <c r="A995" i="20"/>
  <c r="A991" i="20"/>
  <c r="A987" i="20"/>
  <c r="A983" i="20"/>
  <c r="A979" i="20"/>
  <c r="A975" i="20"/>
  <c r="A971" i="20"/>
  <c r="A967" i="20"/>
  <c r="A963" i="20"/>
  <c r="A959" i="20"/>
  <c r="A955" i="20"/>
  <c r="A951" i="20"/>
  <c r="A947" i="20"/>
  <c r="A943" i="20"/>
  <c r="A928" i="20"/>
  <c r="A924" i="20"/>
  <c r="A920" i="20"/>
  <c r="A916" i="20"/>
  <c r="A912" i="20"/>
  <c r="A908" i="20"/>
  <c r="A904" i="20"/>
  <c r="A900" i="20"/>
  <c r="A896" i="20"/>
  <c r="A892" i="20"/>
  <c r="A888" i="20"/>
  <c r="A884" i="20"/>
  <c r="A880" i="20"/>
  <c r="A876" i="20"/>
  <c r="A872" i="20"/>
  <c r="A868" i="20"/>
  <c r="A864" i="20"/>
  <c r="A860" i="20"/>
  <c r="A856" i="20"/>
  <c r="A852" i="20"/>
  <c r="A848" i="20"/>
  <c r="A844" i="20"/>
  <c r="A840" i="20"/>
  <c r="A836" i="20"/>
  <c r="A832" i="20"/>
  <c r="A828" i="20"/>
  <c r="A824" i="20"/>
  <c r="A820" i="20"/>
  <c r="A816" i="20"/>
  <c r="A810" i="20"/>
  <c r="A778" i="20"/>
  <c r="A770" i="20"/>
  <c r="A766" i="20"/>
  <c r="A762" i="20"/>
  <c r="A758" i="20"/>
  <c r="A754" i="20"/>
  <c r="A750" i="20"/>
  <c r="A746" i="20"/>
  <c r="A742" i="20"/>
  <c r="A738" i="20"/>
  <c r="A701" i="20"/>
  <c r="A697" i="20"/>
  <c r="A693" i="20"/>
  <c r="A689" i="20"/>
  <c r="A685" i="20"/>
  <c r="A681" i="20"/>
  <c r="A677" i="20"/>
  <c r="A673" i="20"/>
  <c r="A669" i="20"/>
  <c r="A665" i="20"/>
  <c r="A660" i="20"/>
  <c r="A654" i="20"/>
  <c r="A650" i="20"/>
  <c r="A642" i="20"/>
  <c r="A630" i="20"/>
  <c r="A626" i="20"/>
  <c r="A622" i="20"/>
  <c r="A615" i="20"/>
  <c r="A610" i="20"/>
  <c r="A606" i="20"/>
  <c r="A602" i="20"/>
  <c r="A598" i="20"/>
  <c r="A594" i="20"/>
  <c r="A590" i="20"/>
  <c r="A586" i="20"/>
  <c r="A582" i="20"/>
  <c r="A566" i="20"/>
  <c r="A562" i="20"/>
  <c r="A558" i="20"/>
  <c r="A554" i="20"/>
  <c r="A550" i="20"/>
  <c r="A546" i="20"/>
  <c r="A542" i="20"/>
  <c r="A538" i="20"/>
  <c r="A534" i="20"/>
  <c r="A530" i="20"/>
  <c r="A526" i="20"/>
  <c r="A522" i="20"/>
  <c r="A518" i="20"/>
  <c r="I88" i="1"/>
  <c r="A22" i="18"/>
  <c r="A255" i="18"/>
  <c r="A286" i="18"/>
  <c r="A387" i="18"/>
  <c r="A415" i="18"/>
  <c r="A449" i="18"/>
  <c r="A492" i="18"/>
  <c r="A530" i="18"/>
  <c r="A563" i="18"/>
  <c r="A590" i="18"/>
  <c r="A622" i="18"/>
  <c r="A651" i="18"/>
  <c r="A681" i="18"/>
  <c r="A713" i="18"/>
  <c r="A736" i="18"/>
  <c r="A767" i="18"/>
  <c r="A791" i="18"/>
  <c r="A814" i="18"/>
  <c r="A841" i="18"/>
  <c r="A867" i="18"/>
  <c r="A2" i="20"/>
  <c r="A6" i="20"/>
  <c r="A10" i="20"/>
  <c r="A14" i="20"/>
  <c r="A18" i="20"/>
  <c r="A22" i="20"/>
  <c r="A26" i="20"/>
  <c r="A30" i="20"/>
  <c r="A42" i="20"/>
  <c r="A46" i="20"/>
  <c r="A50" i="20"/>
  <c r="A54" i="20"/>
  <c r="A59" i="20"/>
  <c r="A71" i="20"/>
  <c r="A76" i="20"/>
  <c r="A87" i="20"/>
  <c r="A92" i="20"/>
  <c r="A103" i="20"/>
  <c r="A107" i="20"/>
  <c r="A111" i="20"/>
  <c r="A115" i="20"/>
  <c r="A119" i="20"/>
  <c r="A123" i="20"/>
  <c r="A127" i="20"/>
  <c r="A131" i="20"/>
  <c r="A135" i="20"/>
  <c r="A139" i="20"/>
  <c r="A143" i="20"/>
  <c r="A147" i="20"/>
  <c r="A151" i="20"/>
  <c r="A155" i="20"/>
  <c r="A159" i="20"/>
  <c r="A163" i="20"/>
  <c r="A167" i="20"/>
  <c r="A171" i="20"/>
  <c r="A175" i="20"/>
  <c r="A179" i="20"/>
  <c r="A183" i="20"/>
  <c r="A187" i="20"/>
  <c r="A191" i="20"/>
  <c r="A195" i="20"/>
  <c r="A199" i="20"/>
  <c r="A203" i="20"/>
  <c r="A207" i="20"/>
  <c r="A211" i="20"/>
  <c r="A215" i="20"/>
  <c r="A219" i="20"/>
  <c r="A223" i="20"/>
  <c r="A227" i="20"/>
  <c r="A231" i="20"/>
  <c r="A235" i="20"/>
  <c r="A239" i="20"/>
  <c r="A243" i="20"/>
  <c r="A247" i="20"/>
  <c r="A251" i="20"/>
  <c r="A255" i="20"/>
  <c r="A259" i="20"/>
  <c r="A263" i="20"/>
  <c r="A267" i="20"/>
  <c r="A271" i="20"/>
  <c r="A275" i="20"/>
  <c r="A279" i="20"/>
  <c r="A288" i="20"/>
  <c r="A292" i="20"/>
  <c r="A296" i="20"/>
  <c r="A300" i="20"/>
  <c r="A319" i="20"/>
  <c r="A323" i="20"/>
  <c r="A327" i="20"/>
  <c r="A331" i="20"/>
  <c r="A335" i="20"/>
  <c r="A339" i="20"/>
  <c r="A344" i="20"/>
  <c r="A352" i="20"/>
  <c r="A356" i="20"/>
  <c r="A360" i="20"/>
  <c r="A364" i="20"/>
  <c r="A368" i="20"/>
  <c r="A372" i="20"/>
  <c r="A376" i="20"/>
  <c r="A380" i="20"/>
  <c r="A384" i="20"/>
  <c r="A388" i="20"/>
  <c r="A392" i="20"/>
  <c r="A396" i="20"/>
  <c r="A400" i="20"/>
  <c r="A404" i="20"/>
  <c r="A408" i="20"/>
  <c r="A412" i="20"/>
  <c r="A416" i="20"/>
  <c r="A420" i="20"/>
  <c r="A424" i="20"/>
  <c r="A428" i="20"/>
  <c r="A438" i="20"/>
  <c r="A442" i="20"/>
  <c r="A446" i="20"/>
  <c r="A450" i="20"/>
  <c r="A454" i="20"/>
  <c r="A458" i="20"/>
  <c r="A462" i="20"/>
  <c r="A466" i="20"/>
  <c r="A470" i="20"/>
  <c r="A474" i="20"/>
  <c r="A478" i="20"/>
  <c r="A482" i="20"/>
  <c r="A486" i="20"/>
  <c r="A490" i="20"/>
  <c r="A494" i="20"/>
  <c r="A512" i="20"/>
  <c r="A517" i="20"/>
  <c r="C5" i="44"/>
  <c r="I36" i="1"/>
  <c r="A11" i="18"/>
  <c r="A123" i="18"/>
  <c r="A280" i="18"/>
  <c r="A404" i="18"/>
  <c r="A441" i="18"/>
  <c r="A482" i="18"/>
  <c r="A520" i="18"/>
  <c r="A556" i="18"/>
  <c r="A584" i="18"/>
  <c r="A613" i="18"/>
  <c r="A646" i="18"/>
  <c r="A671" i="18"/>
  <c r="A707" i="18"/>
  <c r="A731" i="18"/>
  <c r="A760" i="18"/>
  <c r="A786" i="18"/>
  <c r="A809" i="18"/>
  <c r="A830" i="18"/>
  <c r="A862" i="18"/>
  <c r="A882" i="18"/>
  <c r="A3" i="20"/>
  <c r="A7" i="20"/>
  <c r="A11" i="20"/>
  <c r="A15" i="20"/>
  <c r="A19" i="20"/>
  <c r="A23" i="20"/>
  <c r="A27" i="20"/>
  <c r="A32" i="20"/>
  <c r="A43" i="20"/>
  <c r="A47" i="20"/>
  <c r="A51" i="20"/>
  <c r="A55" i="20"/>
  <c r="A72" i="20"/>
  <c r="A88" i="20"/>
  <c r="A104" i="20"/>
  <c r="A108" i="20"/>
  <c r="A112" i="20"/>
  <c r="A116" i="20"/>
  <c r="A120" i="20"/>
  <c r="A124" i="20"/>
  <c r="A128" i="20"/>
  <c r="A132" i="20"/>
  <c r="A136" i="20"/>
  <c r="A140" i="20"/>
  <c r="A144" i="20"/>
  <c r="A148" i="20"/>
  <c r="A152" i="20"/>
  <c r="A156" i="20"/>
  <c r="A160" i="20"/>
  <c r="A164" i="20"/>
  <c r="A168" i="20"/>
  <c r="A172" i="20"/>
  <c r="A176" i="20"/>
  <c r="A180" i="20"/>
  <c r="A184" i="20"/>
  <c r="A188" i="20"/>
  <c r="A192" i="20"/>
  <c r="A196" i="20"/>
  <c r="A200" i="20"/>
  <c r="A204" i="20"/>
  <c r="A208" i="20"/>
  <c r="A212" i="20"/>
  <c r="A216" i="20"/>
  <c r="A220" i="20"/>
  <c r="A224" i="20"/>
  <c r="A228" i="20"/>
  <c r="A232" i="20"/>
  <c r="A236" i="20"/>
  <c r="A240" i="20"/>
  <c r="A244" i="20"/>
  <c r="A248" i="20"/>
  <c r="A252" i="20"/>
  <c r="A256" i="20"/>
  <c r="A260" i="20"/>
  <c r="A264" i="20"/>
  <c r="A268" i="20"/>
  <c r="A272" i="20"/>
  <c r="A276" i="20"/>
  <c r="A281" i="20"/>
  <c r="A289" i="20"/>
  <c r="A293" i="20"/>
  <c r="A297" i="20"/>
  <c r="A301" i="20"/>
  <c r="A320" i="20"/>
  <c r="A324" i="20"/>
  <c r="A328" i="20"/>
  <c r="A332" i="20"/>
  <c r="A336" i="20"/>
  <c r="A340" i="20"/>
  <c r="A353" i="20"/>
  <c r="A357" i="20"/>
  <c r="A361" i="20"/>
  <c r="A365" i="20"/>
  <c r="A369" i="20"/>
  <c r="A373" i="20"/>
  <c r="A377" i="20"/>
  <c r="A381" i="20"/>
  <c r="A385" i="20"/>
  <c r="A389" i="20"/>
  <c r="A393" i="20"/>
  <c r="A397" i="20"/>
  <c r="A401" i="20"/>
  <c r="A405" i="20"/>
  <c r="A409" i="20"/>
  <c r="A413" i="20"/>
  <c r="A417" i="20"/>
  <c r="A421" i="20"/>
  <c r="A425" i="20"/>
  <c r="A430" i="20"/>
  <c r="A439" i="20"/>
  <c r="A443" i="20"/>
  <c r="A447" i="20"/>
  <c r="A451" i="20"/>
  <c r="A455" i="20"/>
  <c r="A459" i="20"/>
  <c r="A463" i="20"/>
  <c r="A467" i="20"/>
  <c r="A471" i="20"/>
  <c r="A475" i="20"/>
  <c r="A479" i="20"/>
  <c r="A483" i="20"/>
  <c r="A487" i="20"/>
  <c r="A491" i="20"/>
  <c r="A495" i="20"/>
  <c r="A504" i="20"/>
  <c r="A513" i="20"/>
  <c r="I68" i="1"/>
  <c r="H109" i="33"/>
  <c r="E110" i="33" s="1"/>
  <c r="I66" i="1"/>
  <c r="I73" i="1"/>
  <c r="I28" i="1"/>
  <c r="H95" i="1"/>
  <c r="I95" i="1" s="1"/>
  <c r="K22" i="2" l="1"/>
  <c r="K40" i="1"/>
  <c r="K47" i="1"/>
  <c r="K42" i="1"/>
  <c r="K46" i="1"/>
  <c r="K41" i="1"/>
  <c r="G57" i="2"/>
  <c r="E57" i="2"/>
  <c r="I57" i="1"/>
  <c r="K52" i="1" s="1"/>
  <c r="K45" i="1"/>
  <c r="K44" i="1"/>
  <c r="K43" i="1"/>
  <c r="G94" i="1"/>
  <c r="H94" i="1" s="1"/>
  <c r="I94" i="1" s="1"/>
  <c r="I99" i="1" s="1"/>
  <c r="K43" i="2" s="1"/>
  <c r="K128" i="1"/>
  <c r="K129" i="1"/>
  <c r="K130" i="1"/>
  <c r="F84" i="1"/>
  <c r="I84" i="1" s="1"/>
  <c r="F69" i="1"/>
  <c r="I69" i="1" s="1"/>
  <c r="I70" i="1" s="1"/>
  <c r="K31" i="2" s="1"/>
  <c r="I37" i="1"/>
  <c r="K19" i="2" s="1"/>
  <c r="F180" i="11"/>
  <c r="F181" i="11" s="1"/>
  <c r="F182" i="11" s="1"/>
  <c r="F444" i="11"/>
  <c r="F445" i="11" s="1"/>
  <c r="F446" i="11" s="1"/>
  <c r="F364" i="11"/>
  <c r="F365" i="11" s="1"/>
  <c r="F366" i="11" s="1"/>
  <c r="I23" i="1"/>
  <c r="K13" i="2" s="1"/>
  <c r="G54" i="2"/>
  <c r="K134" i="1"/>
  <c r="K135" i="1" s="1"/>
  <c r="K122" i="1"/>
  <c r="K121" i="1"/>
  <c r="I74" i="1"/>
  <c r="F255" i="11"/>
  <c r="F256" i="11" s="1"/>
  <c r="F257" i="11" s="1"/>
  <c r="F141" i="11"/>
  <c r="F142" i="11" s="1"/>
  <c r="F143" i="11" s="1"/>
  <c r="I80" i="1"/>
  <c r="I86" i="1"/>
  <c r="G63" i="2"/>
  <c r="I27" i="1"/>
  <c r="I78" i="1"/>
  <c r="K131" i="1" l="1"/>
  <c r="E33" i="2"/>
  <c r="K34" i="2"/>
  <c r="K48" i="1"/>
  <c r="K25" i="2"/>
  <c r="K51" i="1"/>
  <c r="K54" i="1"/>
  <c r="K53" i="1"/>
  <c r="K56" i="1"/>
  <c r="K55" i="1"/>
  <c r="G45" i="2"/>
  <c r="E45" i="2"/>
  <c r="C15" i="2"/>
  <c r="E54" i="2"/>
  <c r="K22" i="1"/>
  <c r="K21" i="1"/>
  <c r="K36" i="1"/>
  <c r="E24" i="2"/>
  <c r="C24" i="2"/>
  <c r="C21" i="2"/>
  <c r="K125" i="1"/>
  <c r="K93" i="1"/>
  <c r="K92" i="1"/>
  <c r="K94" i="1"/>
  <c r="K98" i="1"/>
  <c r="K96" i="1"/>
  <c r="K97" i="1"/>
  <c r="K95" i="1"/>
  <c r="I61" i="1"/>
  <c r="K67" i="1"/>
  <c r="K65" i="1"/>
  <c r="K66" i="1"/>
  <c r="K68" i="1"/>
  <c r="K73" i="1"/>
  <c r="K74" i="1" s="1"/>
  <c r="K69" i="1"/>
  <c r="I29" i="1"/>
  <c r="I89" i="1"/>
  <c r="E52" i="40"/>
  <c r="F79" i="1" s="1"/>
  <c r="K57" i="1" l="1"/>
  <c r="K40" i="2"/>
  <c r="G42" i="2" s="1"/>
  <c r="K37" i="1"/>
  <c r="K23" i="1"/>
  <c r="K85" i="1"/>
  <c r="K88" i="1"/>
  <c r="K84" i="1"/>
  <c r="K99" i="1"/>
  <c r="K86" i="1"/>
  <c r="K70" i="1"/>
  <c r="I62" i="1"/>
  <c r="K28" i="2" s="1"/>
  <c r="G30" i="2" s="1"/>
  <c r="I34" i="1"/>
  <c r="I108" i="1"/>
  <c r="I79" i="1"/>
  <c r="I81" i="1" s="1"/>
  <c r="K37" i="2" s="1"/>
  <c r="E39" i="2" s="1"/>
  <c r="E42" i="2" l="1"/>
  <c r="K16" i="2"/>
  <c r="K32" i="1"/>
  <c r="G39" i="2"/>
  <c r="E30" i="2"/>
  <c r="K30" i="1"/>
  <c r="K31" i="1"/>
  <c r="K33" i="1"/>
  <c r="K29" i="1"/>
  <c r="C18" i="2"/>
  <c r="C66" i="2" s="1"/>
  <c r="I107" i="1"/>
  <c r="I111" i="1" s="1"/>
  <c r="K49" i="2" s="1"/>
  <c r="K89" i="1"/>
  <c r="E27" i="2"/>
  <c r="K61" i="1"/>
  <c r="K62" i="1" s="1"/>
  <c r="K28" i="1"/>
  <c r="K27" i="1"/>
  <c r="I137" i="1" l="1"/>
  <c r="G51" i="2"/>
  <c r="E51" i="2"/>
  <c r="C68" i="2"/>
  <c r="K79" i="1"/>
  <c r="K77" i="1"/>
  <c r="K78" i="1"/>
  <c r="K80" i="1"/>
  <c r="K34" i="1"/>
  <c r="K59" i="1" l="1"/>
  <c r="K39" i="1"/>
  <c r="K50" i="1"/>
  <c r="K106" i="1"/>
  <c r="K81" i="1"/>
  <c r="K110" i="1"/>
  <c r="K108" i="1"/>
  <c r="K109" i="1"/>
  <c r="K107" i="1"/>
  <c r="G48" i="2"/>
  <c r="G66" i="2" s="1"/>
  <c r="E36" i="2"/>
  <c r="K111" i="1" l="1"/>
  <c r="K113" i="1"/>
  <c r="K127" i="1"/>
  <c r="K101" i="1"/>
  <c r="K64" i="2"/>
  <c r="E48" i="2"/>
  <c r="E66" i="2" s="1"/>
  <c r="K72" i="1"/>
  <c r="K64" i="1"/>
  <c r="K25" i="1"/>
  <c r="K83" i="1"/>
  <c r="K119" i="1"/>
  <c r="K76" i="1"/>
  <c r="K91" i="1"/>
  <c r="K35" i="1"/>
  <c r="K105" i="1"/>
  <c r="K133" i="1"/>
  <c r="K20" i="1"/>
  <c r="G68" i="2" l="1"/>
  <c r="I68" i="2" l="1"/>
  <c r="K66" i="2"/>
  <c r="G67" i="2" s="1"/>
  <c r="E68" i="2"/>
  <c r="C67" i="2" l="1"/>
  <c r="C69" i="2" s="1"/>
  <c r="I67" i="2"/>
  <c r="E67" i="2"/>
  <c r="E69" i="2" l="1"/>
  <c r="G69" i="2" s="1"/>
  <c r="I69" i="2" s="1"/>
</calcChain>
</file>

<file path=xl/sharedStrings.xml><?xml version="1.0" encoding="utf-8"?>
<sst xmlns="http://schemas.openxmlformats.org/spreadsheetml/2006/main" count="62735" uniqueCount="11402">
  <si>
    <t>ITEM</t>
  </si>
  <si>
    <t>DESCRIÇÃO DOS SERVIÇOS</t>
  </si>
  <si>
    <t>QUANT.</t>
  </si>
  <si>
    <t>VALOR UNIT.</t>
  </si>
  <si>
    <t>TOTAL</t>
  </si>
  <si>
    <t>SERVIÇOS PRELIMINARES</t>
  </si>
  <si>
    <t>1.1</t>
  </si>
  <si>
    <t>m²</t>
  </si>
  <si>
    <t>un</t>
  </si>
  <si>
    <t>Subtotal item 1</t>
  </si>
  <si>
    <t>m³</t>
  </si>
  <si>
    <t>6.1</t>
  </si>
  <si>
    <t>6.2</t>
  </si>
  <si>
    <t>m</t>
  </si>
  <si>
    <t>cj</t>
  </si>
  <si>
    <t>74209/001</t>
  </si>
  <si>
    <t>73805/001</t>
  </si>
  <si>
    <t>73907/006</t>
  </si>
  <si>
    <t>MUNICÍPIO: MARAPANIM - PA</t>
  </si>
  <si>
    <t>%</t>
  </si>
  <si>
    <t>DESCRIÇÃO</t>
  </si>
  <si>
    <t>B.1</t>
  </si>
  <si>
    <t>B.2</t>
  </si>
  <si>
    <t>B.3</t>
  </si>
  <si>
    <t>B.4</t>
  </si>
  <si>
    <t xml:space="preserve">13º Salário </t>
  </si>
  <si>
    <t>Auxílio Acidente de Trabalho</t>
  </si>
  <si>
    <t>Salário Maternidade</t>
  </si>
  <si>
    <t>C.1</t>
  </si>
  <si>
    <t>Aviso Prévio Indenizado</t>
  </si>
  <si>
    <t>Aviso Prévio Trabalhado</t>
  </si>
  <si>
    <t>Férias Indenizadas</t>
  </si>
  <si>
    <t>C.2</t>
  </si>
  <si>
    <t>Depósito Rescisão Sem Justa Causa</t>
  </si>
  <si>
    <t>C.3</t>
  </si>
  <si>
    <t>Reincidência de Grupo A sobre Aviso Prévio Trabalhado e Reincidência do FGTS sobre Aviso Prévio Indenizado</t>
  </si>
  <si>
    <t>Item</t>
  </si>
  <si>
    <t>DISCRIMINAÇÃO</t>
  </si>
  <si>
    <t>A</t>
  </si>
  <si>
    <t>BONIFICAÇÃO</t>
  </si>
  <si>
    <t>B</t>
  </si>
  <si>
    <t xml:space="preserve">   DESPESAS INDIRETAS / FINANCEIRAS</t>
  </si>
  <si>
    <t xml:space="preserve">   Despesas Financeiras </t>
  </si>
  <si>
    <t>C</t>
  </si>
  <si>
    <t xml:space="preserve">   DESPESAS FISCAIS </t>
  </si>
  <si>
    <t xml:space="preserve">     COFINS</t>
  </si>
  <si>
    <t xml:space="preserve">     PIS</t>
  </si>
  <si>
    <t xml:space="preserve">     ISS</t>
  </si>
  <si>
    <t>C.4</t>
  </si>
  <si>
    <t>* Fonte : TCU</t>
  </si>
  <si>
    <t>Observações:</t>
  </si>
  <si>
    <t>1) De acordo com a legislação, as taxas de leis sociais incidem sobre os preços de mão-de-obra. A discriminação dos fatores que as compõem e a determinação das taxas de risco, inerentes aos contratos de trabalho, podem ajudar no estabelecimento de um critério ou orientação para a elaboração do orçamento de cada empresa.</t>
  </si>
  <si>
    <t>2) Na composição de leis sociais não foram considerados alguns itens pela dificuldade em aferi-los ou pela sua baixa representatividade no cálculo:</t>
  </si>
  <si>
    <t> Dispensa do empregado no mês que antecede o dissídio;</t>
  </si>
  <si>
    <t> Assistência gratuita aos filhos e dependentes dos empregados em creches e pré-escolas.</t>
  </si>
  <si>
    <t>3) Após os cálculos dos custos diretos, há necessidade de uma previsão dos custos indiretos envolvidos na administração do negócio da empresa executante. Tal previsão geralmente é feita com base na aplicação da taxa de B.D.I. – Benefício e Despesas Indiretas.</t>
  </si>
  <si>
    <t>4) Os itens abaixo não são considerados em nosso estudo de leis e devem ser incluídos nas Despesas Indiretas:</t>
  </si>
  <si>
    <t> PIS / PASEP, pela sua similaridade com um imposto, uma vez que incide sobre as receitas operacionais;</t>
  </si>
  <si>
    <t> COFINS, uma vez que incide sobre a Receita Bruta.</t>
  </si>
  <si>
    <t xml:space="preserve">     CPRB</t>
  </si>
  <si>
    <t>Município: MARAPANIM-PA</t>
  </si>
  <si>
    <t>kg</t>
  </si>
  <si>
    <t>PLACA DE OBRA EM CHAPA DE ACO GALVANIZADO</t>
  </si>
  <si>
    <t>ESCAVACAO MANUAL CAMPO ABERTO EM SOLO EXCETO ROCHA ATE 2,00M PROFUNDIDADE</t>
  </si>
  <si>
    <t>REATERRO COMPACTADO MANUALMENTE (VALAS DE FUNDAÇÕES RESIDENCIAIS)</t>
  </si>
  <si>
    <t>LASTRO DE CONCRETO, ESPESSURA 3CM, PREPARO MECANICO</t>
  </si>
  <si>
    <t>FORMA TABUA PARA CONCRETO EM FUNDACAO C/ REAPROVEITAMENTO 5X</t>
  </si>
  <si>
    <t>LIMPEZA FINAL DA OBRA</t>
  </si>
  <si>
    <t>73972/001</t>
  </si>
  <si>
    <t>CONCRETO FCK=25MPA, VIRADO EM BETONEIRA, SEM LANCAMENTO</t>
  </si>
  <si>
    <t>74254/002</t>
  </si>
  <si>
    <t>ARMACAO ACO CA-50, DIAM. 6,3 (1/4) À 12,5MM(1/2) -FORNECIMENTO/ CORTE(PERDA DE 10%) / DOBRA / COLOCAÇÃO.</t>
  </si>
  <si>
    <t>73942/002</t>
  </si>
  <si>
    <t>ARMACAO DE ACO CA-60 DIAM. 3,4 A 6,0MM.- FORNECIMENTO / CORTE (C/PERDA DE 10%) / DOBRA / COLOCAÇÃO.</t>
  </si>
  <si>
    <t>74157/003</t>
  </si>
  <si>
    <t>LANCAMENTO/APLICACAO MANUAL DE CONCRETO EM ESTRUTURAS</t>
  </si>
  <si>
    <t>ATERRO INTERNO SEM APILOAMENTO COM TRANSPORTE EM CARRINHO DE MAO</t>
  </si>
  <si>
    <t>OBRA: CONSTRUÇÃO DE ESCOLA COM 6 SALAS DE AULA</t>
  </si>
  <si>
    <t>OP U S   C O N S T R U T O R A   L T D A</t>
  </si>
  <si>
    <t>Av: Generalíssimo Deodoro nº 877 – Ed. Formosa – 1º andar / sala 104 – CEP. 66055-240</t>
  </si>
  <si>
    <t>Fone: 3222-7361 / CNPJ: 04.660.153/0001-16 / Insc. Estadual: 15.220.380-0 / opusarquitetura@terra.com.br</t>
  </si>
  <si>
    <t>Concorrência nº 3/2014-2909001</t>
  </si>
  <si>
    <t>Descrição</t>
  </si>
  <si>
    <t>UN</t>
  </si>
  <si>
    <t>ÍNDICE</t>
  </si>
  <si>
    <t xml:space="preserve"> C. UNIT. </t>
  </si>
  <si>
    <t>C. TOT.</t>
  </si>
  <si>
    <t>01</t>
  </si>
  <si>
    <t>Materiais / serviços:</t>
  </si>
  <si>
    <t>01.01</t>
  </si>
  <si>
    <t>02</t>
  </si>
  <si>
    <t>Mão-de-obra:</t>
  </si>
  <si>
    <t>02.01</t>
  </si>
  <si>
    <t>h</t>
  </si>
  <si>
    <t>02.02</t>
  </si>
  <si>
    <t>Servente</t>
  </si>
  <si>
    <t>B.D.I</t>
  </si>
  <si>
    <t>TOTAL GERAL</t>
  </si>
  <si>
    <t>ENCARGOS SOCIAIS</t>
  </si>
  <si>
    <t>servente</t>
  </si>
  <si>
    <t>Pedreiro</t>
  </si>
  <si>
    <t>CONSTRUÇÃO DE UNIDADE BÁSICA DE SAÚDE NA ALDEIA INDÍGENA</t>
  </si>
  <si>
    <t>ASSURINI DO TROCARÁ, COM FORNECIMENTO DE MATERIAIS,</t>
  </si>
  <si>
    <t>LOCALIZADA NO MUNICÍPIO DE TUCURUÍ, ESTADO DO PARÁ</t>
  </si>
  <si>
    <t>01.02</t>
  </si>
  <si>
    <t>01.03</t>
  </si>
  <si>
    <t>01.04</t>
  </si>
  <si>
    <t>01.05</t>
  </si>
  <si>
    <t>TOTAL MATERIAL (01)</t>
  </si>
  <si>
    <t>Maquinas e Equipamentos</t>
  </si>
  <si>
    <t>TOTAL EQUIPAMENTO (02)</t>
  </si>
  <si>
    <t>03</t>
  </si>
  <si>
    <t>03.01</t>
  </si>
  <si>
    <t>Engenheiro</t>
  </si>
  <si>
    <t>03.02</t>
  </si>
  <si>
    <t>Almoxarife</t>
  </si>
  <si>
    <t>03.03</t>
  </si>
  <si>
    <t>TOTAL MÃO DE OBRA (03)</t>
  </si>
  <si>
    <t>PREÇO TOTAL  (01)+(02)+(03)</t>
  </si>
  <si>
    <t>Desmoldante para forma de madeira</t>
  </si>
  <si>
    <t>l</t>
  </si>
  <si>
    <t>Peça de madeira nativa / regional 7,5 X 7,5cm (3X3')</t>
  </si>
  <si>
    <t>Peça de madeira nativa / regional 2,5 X 5cm (1X2')</t>
  </si>
  <si>
    <t>Prego polido com cabeça 18 X 27</t>
  </si>
  <si>
    <t>Tabua madeira 2ª qualidade 2,5 X 30,0cm (1 X 12")</t>
  </si>
  <si>
    <t>Ajudante de carpinteiro</t>
  </si>
  <si>
    <t>Carpinteiro</t>
  </si>
  <si>
    <t>TOTAL MÃO DE OBRA (02)</t>
  </si>
  <si>
    <t>PREÇO TOTAL  (01)+(02)</t>
  </si>
  <si>
    <t>Areia média</t>
  </si>
  <si>
    <t>Cimento Portland Composto CP II-32</t>
  </si>
  <si>
    <t>Betoneira 580l c/ motor elétrico, potência de 7,5 hp, c/ Carregador Mecânico</t>
  </si>
  <si>
    <t>Bloco cerâmico 6 furos - 9x14x19cm</t>
  </si>
  <si>
    <t>Prego polido c/ cabeça 18 X 27</t>
  </si>
  <si>
    <t>Carpinteiro telhadista</t>
  </si>
  <si>
    <t>Arame recozido 18 BWG, 1,25 mm (0,01 kg/m)</t>
  </si>
  <si>
    <t>01.06</t>
  </si>
  <si>
    <t>01.07</t>
  </si>
  <si>
    <t>02.03</t>
  </si>
  <si>
    <t>Massa corrida pva p/ paredes</t>
  </si>
  <si>
    <t>18l</t>
  </si>
  <si>
    <t>Lixa p/ parede ou madeira</t>
  </si>
  <si>
    <t>Adubo bovino</t>
  </si>
  <si>
    <t>Fertilizante NPK - 10:10:10</t>
  </si>
  <si>
    <t>Calcario dolomitico A </t>
  </si>
  <si>
    <t>Arbusto regional de 50 a 100cm de altura</t>
  </si>
  <si>
    <t>Terra vegetal</t>
  </si>
  <si>
    <t>DATA: 24/11/2014</t>
  </si>
  <si>
    <r>
      <t xml:space="preserve">LICITANTE: </t>
    </r>
    <r>
      <rPr>
        <b/>
        <sz val="11"/>
        <color theme="1"/>
        <rFont val="Calibri"/>
        <family val="2"/>
        <scheme val="minor"/>
      </rPr>
      <t>OPUS CONSTRUTORA LTDA</t>
    </r>
  </si>
  <si>
    <t>ANEXO VII</t>
  </si>
  <si>
    <t>MODELO DE COMPOSIÇÃO DO CUSTO HORÁRIO DAS CATEGORIAS PROFISSIONAIS (SEM TAXA DE BDI)</t>
  </si>
  <si>
    <t>COMPOSIÇÃO DO CUSTO HORÁRIO DAS CATEGORIAS PROFISSIONAIS</t>
  </si>
  <si>
    <t>CATEGORIA PROFISSIONAL</t>
  </si>
  <si>
    <t>SALÁRIO HORA BASE</t>
  </si>
  <si>
    <t>PERICULOSIDADE</t>
  </si>
  <si>
    <t>ALIMENTAÇÃO E ALOJAMENTO</t>
  </si>
  <si>
    <t>TOTAL SEM BDI R$</t>
  </si>
  <si>
    <t>TOTAL S/BDI E S/ ENCARGOS</t>
  </si>
  <si>
    <t>Técnico de Nível Médio</t>
  </si>
  <si>
    <t>Auxiliar de Escritório</t>
  </si>
  <si>
    <t>Inspetor de Segurança</t>
  </si>
  <si>
    <t>Encarregado/Feitor</t>
  </si>
  <si>
    <t>Operador de maquinas e equipamentos</t>
  </si>
  <si>
    <t>Armador</t>
  </si>
  <si>
    <t>Eletricista</t>
  </si>
  <si>
    <t>Soldador</t>
  </si>
  <si>
    <t>Pintor</t>
  </si>
  <si>
    <t>Armador de ferragem</t>
  </si>
  <si>
    <t>Serralheiro</t>
  </si>
  <si>
    <t>Jardineiro</t>
  </si>
  <si>
    <t>Motorista</t>
  </si>
  <si>
    <t>Ajudante habilitado</t>
  </si>
  <si>
    <t>Vigia Diurno</t>
  </si>
  <si>
    <t>NOTAS : 1) Cotar as categorias profissionais conforme modelo relacionadas e/ou outras que entrem nas</t>
  </si>
  <si>
    <t>diversas Composições Analíticas de Preços Unitários (Anexo X).</t>
  </si>
  <si>
    <t xml:space="preserve">2) Nos custos horários das Categorias Profissionais, devem estar incluídos o salário base, leis sociais e </t>
  </si>
  <si>
    <t xml:space="preserve">outros (alimentação, transporte, ferramentas individuais, EPI’s, e todos os demais custos inerentes </t>
  </si>
  <si>
    <t>necessários), exceto o BDI.</t>
  </si>
  <si>
    <t/>
  </si>
  <si>
    <t>CARIMBO/ASSINATURA:..................................................................... ENGENHEIRO: .............................................................</t>
  </si>
  <si>
    <t>Tábua madeira 3ª qualidade 2,5 X 23,0cm (1 X 9")</t>
  </si>
  <si>
    <t>Prego polido com cabeça 18 X 30</t>
  </si>
  <si>
    <t>LAJE PRE-MOLDADA DE PISO TRELICADA C/ H=16CM P/ APOIO SIMPLES SOBRECARGA 200KG/M2 VAO LIVRE ATE 6,00M</t>
  </si>
  <si>
    <t>Vibrador de imersão c/ motor elétrico 2hp monofásico</t>
  </si>
  <si>
    <t>Telha cerâmica tipo colonial</t>
  </si>
  <si>
    <t>Madeira lei natriva/regional serrada aparelhada</t>
  </si>
  <si>
    <t>PECA DE MADEIRA NATIVA/REGIONAL 1 X 7CM NAO APARELHADA (P/FORMA)</t>
  </si>
  <si>
    <t>Tinta latex acrílica</t>
  </si>
  <si>
    <t>selador acrílico</t>
  </si>
  <si>
    <t>Basculante chapa dobrada de ao galvanizado</t>
  </si>
  <si>
    <t>Azulejista</t>
  </si>
  <si>
    <t>Argamassa ou cimenticola</t>
  </si>
  <si>
    <t>Revestimento cerâmico</t>
  </si>
  <si>
    <t>Rejunte colorido</t>
  </si>
  <si>
    <t>Peça de madeira de lei *2,5 X 7,5* cm (1" X 3")</t>
  </si>
  <si>
    <t>Placa de obra  em chapa galvanizada *Nº 22</t>
  </si>
  <si>
    <t>03.04</t>
  </si>
  <si>
    <t>03.05</t>
  </si>
  <si>
    <t>03.06</t>
  </si>
  <si>
    <t>01.08</t>
  </si>
  <si>
    <t>01.09</t>
  </si>
  <si>
    <t>01.10</t>
  </si>
  <si>
    <t>01.11</t>
  </si>
  <si>
    <t>01.12</t>
  </si>
  <si>
    <t>01.13</t>
  </si>
  <si>
    <t>01.14</t>
  </si>
  <si>
    <t>01.15</t>
  </si>
  <si>
    <t>01.16</t>
  </si>
  <si>
    <t>01.17</t>
  </si>
  <si>
    <t>01.18</t>
  </si>
  <si>
    <t>01.19</t>
  </si>
  <si>
    <t>01.20</t>
  </si>
  <si>
    <t>01.21</t>
  </si>
  <si>
    <t>01.22</t>
  </si>
  <si>
    <t>01.23</t>
  </si>
  <si>
    <t>01.24</t>
  </si>
  <si>
    <t>01.25</t>
  </si>
  <si>
    <t>01.26</t>
  </si>
  <si>
    <t>01.27</t>
  </si>
  <si>
    <t>Tábua madeira 2ª qualidade 2,5 X 30,0cm (1 X 12")</t>
  </si>
  <si>
    <t>Chapa de madeira compensada plastificada de *2,44 X 1,22* m, e = 10mm</t>
  </si>
  <si>
    <t>Conjunto arruelas de vedação 5/16" p/ telha de fibrocimento</t>
  </si>
  <si>
    <t>Disjuntor tipo nema, monopolar 10A até 30A</t>
  </si>
  <si>
    <t>Pea de madeira nativa/regional 7,5 X 12,50 cm (3X5")</t>
  </si>
  <si>
    <t>Pea de madeira nativa / regional 7,5 X 7,5cm (3X3)</t>
  </si>
  <si>
    <t>Cadeado latão completo h = 35mm / 5 pinos / haste cromada H = 30mm</t>
  </si>
  <si>
    <t>Telha fibrocimento ondulada e = 6mm, de *2,44 X 1,10*m (sem amianto)</t>
  </si>
  <si>
    <t>Vidroliso incolor 3mm</t>
  </si>
  <si>
    <t>Porta madeira compensada lisa para pintura 80 X 210 X 3,5cm</t>
  </si>
  <si>
    <t>Cantoneira aço abas iguais , e = 1/8"</t>
  </si>
  <si>
    <t>Parafuso rosca soberba zincado cab chata fenda simples 3,8 x 30mm (1.1/4")</t>
  </si>
  <si>
    <t>Dobradica ferro polido ou galv 3 x 3" e=2mm pino solto ou reversivel s/ aneis</t>
  </si>
  <si>
    <t>Fechadura sobrepor ferro pintado chave grande</t>
  </si>
  <si>
    <t>Fio cobre isolado paralelo/torcido 2x2,5mm2, tipo plastiflexpirelli ou equiv</t>
  </si>
  <si>
    <t>Interruptor sobrepor 1 tecla simples, tipo silentoque pial ou equiv</t>
  </si>
  <si>
    <t>Tomada sobrepor 2p universal 10a/250v, tipo silentoque pial ou equiv</t>
  </si>
  <si>
    <t>Bocal/soquete/receptaculo de porcelana</t>
  </si>
  <si>
    <t>Globo esferico de vidro liso tamanho medio</t>
  </si>
  <si>
    <t>Fita isolante adesiva anti-chama em rolos 19mm x 5m</t>
  </si>
  <si>
    <t>Porta cadeado zincado oxidado preto</t>
  </si>
  <si>
    <t>ACO CA-50, 10,0 MM, VERGALHAO</t>
  </si>
  <si>
    <t>Acido muriatico (solucao acida)</t>
  </si>
  <si>
    <t>COMPOSIÇÃO UNITÁRIA</t>
  </si>
  <si>
    <t>ESCADA TIPO MARINHEIRO EM ACO CA-50 12,5", INCLUSO PINTURA COM FUNDO ANTICORROSIVO TIPO ZARCAO</t>
  </si>
  <si>
    <t>74103/001</t>
  </si>
  <si>
    <t>ADAPTADOR PVC SOLDAVEL COM FLANGES LIVRES PARA CAIXA D'AGUA 75MMX2.1/2" - FORNECIMENTO E INSTALACAO</t>
  </si>
  <si>
    <t>ADAPTADOR PVC SOLDAVEL COM FLANGES LIVRES PARA CAIXA D'AGUA 110MMX4" - FORNECIMENTO E INSTALACAO</t>
  </si>
  <si>
    <t>74178/001</t>
  </si>
  <si>
    <t>REGISTRO GAVETA 4" BRUTO LATAO - FORNECIMENTO E INSTALACAO</t>
  </si>
  <si>
    <t>74180/001</t>
  </si>
  <si>
    <t>74179/001</t>
  </si>
  <si>
    <t>REGISTRO GAVETA 3" BRUTO LATAO - FORNECIMENTO E INSTALACAO</t>
  </si>
  <si>
    <t>REGISTRO GAVETA 2.1/2" BRUTO LATAO - FORNECIMENTO E INSTALACAO</t>
  </si>
  <si>
    <t>ADAPTADOR PVC SOLDAVEL LONGO COM FLANGES LIVRES PARA CAIXA D'AGUA 110MMX4" - FORNECIMENTO E INSTALACAO</t>
  </si>
  <si>
    <t>73962/021</t>
  </si>
  <si>
    <t>ESCAVACAO DE VALA ESCORADA EM MATERIAL 1A CATEGORIA , PROFUNDIDADE ATE 1,5 M COM ESCAVADEIRA HIDRAULICA 105 HP(CAPACIDADE DE 0,78M3), SEM ESGOTAMENTO</t>
  </si>
  <si>
    <t>73965/010</t>
  </si>
  <si>
    <t>ESCAVACAO MANUAL DE VALA EM MATERIAL DE 1A CATEGORIA ATE 1,5M EXCLUINDO ESGOTAMENTO / ESCORAMENTO</t>
  </si>
  <si>
    <t>74005/001</t>
  </si>
  <si>
    <t>COMPACTACAO MECANICA, SEM CONTROLE DO GC (C/COMPACTADOR PLACA 400 KG)</t>
  </si>
  <si>
    <t>LASTRO DE AREIA MEDIA</t>
  </si>
  <si>
    <t>73964/005</t>
  </si>
  <si>
    <t>73891/001</t>
  </si>
  <si>
    <t>ESGOTAMENTO COM MOTO-BOMBA AUTOESCOVANTE</t>
  </si>
  <si>
    <t>73888/003</t>
  </si>
  <si>
    <t>ASSENTAMENTO TUBO PVC COM JUNTA ELASTICA, DN 100 MM - (OU RPVC, OU PVC DEFOFO, OU PRFV) - PARA AGUA.</t>
  </si>
  <si>
    <t>73888/002</t>
  </si>
  <si>
    <t>ASSENTAMENTO TUBO PVC COM JUNTA ELASTICA, DN 75 MM - (OU RPVC, OU PVC DEFOFO, OU PRFV) - PARA AGUA.</t>
  </si>
  <si>
    <t>TUBO PVC PBA 15 JE NBR 5647 P/REDE AGUA DN 65/DE 75 MM</t>
  </si>
  <si>
    <t>73888/001</t>
  </si>
  <si>
    <t>ASSENTAMENTO TUBO PVC COM JUNTA ELASTICA, DN 50 MM - (OU RPVC, OU PVC DEFOFO, OU PRFV) - PARA AGUA.</t>
  </si>
  <si>
    <t>TUBO PVC PBA 15 JE NBR 5647 P/REDE AGUA DN 50/DE 60 MM</t>
  </si>
  <si>
    <t>SINAPI DEZ/14</t>
  </si>
  <si>
    <t>73960/001</t>
  </si>
  <si>
    <t>74221/001</t>
  </si>
  <si>
    <t>74219/001</t>
  </si>
  <si>
    <t>74219/002</t>
  </si>
  <si>
    <t>SINALIZACAO DE TRANSITO - NOTURNA</t>
  </si>
  <si>
    <t>PASSADICOS COM TABUAS DE MADEIRA PARA PEDESTRES</t>
  </si>
  <si>
    <t>PASSADICOS COM TABUAS DE MADEIRA PARA VEICULOS</t>
  </si>
  <si>
    <t>CADASTRO DE REDES, INCLUSIVE DESENHISTA</t>
  </si>
  <si>
    <t>74255/001</t>
  </si>
  <si>
    <t>REGISTRO PVC ESFERA VS ROSCAVEL DN 3/4"</t>
  </si>
  <si>
    <t>COLAR TOMADA PVC C/ TRAVAS SAIDA ROSCA DE 32 MM X 3/4" P/ LIGACAO PREDIAL</t>
  </si>
  <si>
    <t>CAP PVC PBA NBR 10351 P/ REDE AGUA JE DN 50/DE 60 MM</t>
  </si>
  <si>
    <t>CURVA PVC PBA NBR 10351 P/ REDE AGUA JE PB 22G DN 50 /DE 60MM</t>
  </si>
  <si>
    <t>CURVA PVC PBA NBR 10351 P/ REDE AGUA JE PB 90G DN 50 /DE 60MM</t>
  </si>
  <si>
    <t>CRUZETA REDUCAO PVC PBA EB183 JE BBBB DN 75 X 50 /DE 85 X 60MM</t>
  </si>
  <si>
    <t>REDUCAO PVC PBA JE PB P/REDE AGUA DN 100 X 50/DE 110 X 60MM</t>
  </si>
  <si>
    <t>REDUCAO PVC PBA JE PB P/REDE AGUA DN 100 X 75/DE 110 X 85MM</t>
  </si>
  <si>
    <t>REDUCAO PVC PBA JE BB P/REDE AGUA DN 75 X 50/DE 85 X 60MM</t>
  </si>
  <si>
    <t>REGISTRO GAVETA 4" BRUTO LATAO REF 1502-B</t>
  </si>
  <si>
    <t>TE PVC PBA NBR 10351 P/ REDE AGUA 90G BBB DN 100/ DE 110MM</t>
  </si>
  <si>
    <t>TE REDUCAO PVC PBA NBR 10351 P/ REDE AGUA BBB JE DN 100 X 75 /DE 110 X 85MM</t>
  </si>
  <si>
    <t>TE REDUCAO PVC PBA NBR 10351 P/ REDE AGUA BBB JE DN 75 X 50 /DE 85 X 60MM</t>
  </si>
  <si>
    <t>TE REDUCAO PVC PBA NBR 10351 P/ REDE AGUA BBB JE DN 100 X 50 /DE 110 X 60MM</t>
  </si>
  <si>
    <t>TE PVC PBA NBR 10351 P/ REDE AGUA 90G BBB DN 50/ DE 60MM</t>
  </si>
  <si>
    <t>OBRA: CONSTRUÇÃO DE SISTEMA DE ABASTECIMENTO DE ÁGUA DA VILA DE ABACATE</t>
  </si>
  <si>
    <t xml:space="preserve">Concorrência nº </t>
  </si>
  <si>
    <t>Data Base: 04/02/2015</t>
  </si>
  <si>
    <t>Concorrência nº</t>
  </si>
  <si>
    <t>PREFEITURA MUNICIPAL DE MARAPANIM</t>
  </si>
  <si>
    <t>PREFEITURA MUNICIAPL DE MARAPANIM</t>
  </si>
  <si>
    <t>AÇO CA 50 - 20 MM (CORTADO E DOBRADO)</t>
  </si>
  <si>
    <t>KG</t>
  </si>
  <si>
    <t>!EM PROCESSO DE DESATIVACAO! AJUDANTE</t>
  </si>
  <si>
    <t>Mão de Obra</t>
  </si>
  <si>
    <t>H</t>
  </si>
  <si>
    <t>PA</t>
  </si>
  <si>
    <t>!EM PROCESSO DE DESATIVACAO! AJUDANTE DE ENCANADOR</t>
  </si>
  <si>
    <t>!EM PROCESSO DE DESATIVACAO! AJUDANTE ESPECIALIZADO EM SONDAGEM</t>
  </si>
  <si>
    <t>!EM PROCESSO DE DESATIVACAO! AJUDANTE GERAL</t>
  </si>
  <si>
    <t>!EM PROCESSO DE DESATIVACAO! AJUDANTE INSTALADOR HIDRAULICO</t>
  </si>
  <si>
    <t>!EM PROCESSO DE DESATIVACAO! ASFALTADOR</t>
  </si>
  <si>
    <t>Material</t>
  </si>
  <si>
    <t>!EM PROCESSO DE DESATIVACAO! BETONEIRA 580 LITROS, COM CARREGADOR, MOTOR A DIESEL DE 7,5 HP</t>
  </si>
  <si>
    <t>Equipamento</t>
  </si>
  <si>
    <t>!EM PROCESSO DE DESATIVACAO! BLOCO SEXTAVADO P/PAVIMENTACAO, EM CONCRETO COM 35 MPA (TIPO BLOKRET), DE 30 X 30 CM, E = 8,0 CM (NBR 9781:2013)</t>
  </si>
  <si>
    <t>!EM PROCESSO DE DESATIVACAO! BOMBA SUBMERSIVEL P/ DRENAGEM, 1CV TRIFASICA, SAIDA 2", C/ 1,5M DE CABO ELETR., AMT=8MCA Q=21,6M©ø/H A AMT=14MCA Q=7M©ø/H CR !EM PROCESSO DE DESATIVACAO! BOMBA SUBMERSIVEL P/ DRENAGEM, 1CV TRIFASICA,</t>
  </si>
  <si>
    <t>!EM PROCESSO DE DESATIVACAO! BRACADEIRA C/ PARAFUSO D = 1 1/4"</t>
  </si>
  <si>
    <t>!EM PROCESSO DE DESATIVACAO! BRACADEIRA C/ PARAFUSO D = 2 1/2"</t>
  </si>
  <si>
    <t>!EM PROCESSO DE DESATIVACAO! BRACADEIRA C/ PARAFUSO D = 3/4"</t>
  </si>
  <si>
    <t>!EM PROCESSO DE DESATIVACAO! CAMINHAO BASCULANTE 10,0M3 TRUCADO 2423 K - POTENCIA 231 CV - PBT =26500KG - CARGA UTIL MAX C/ EQUIP =16300KG - DIST ENTRE EIXO S 3600+1350MM - INCL CACAMBA</t>
  </si>
  <si>
    <t>!EM PROCESSO DE DESATIVACAO! CAMINHAO BASCULANTE 4,0M3 TOCO 13.150T - POTENCIA 145 CV - PBT =12900 KG - CARGA UTIL MAX C/ EQUIP =9010KG - DIST ENTRE EIXOS 3560MM - INCL CACAMBA</t>
  </si>
  <si>
    <t>!EM PROCESSO DE DESATIVACAO! CAMINHAO BASCULANTE 4,0M3 TOCO MOTOR CUMMINS 162CV PBT=11800KG - CARGA UTIL MAX C/ EQUIP=7640KG - DIST ENTRE EIXOS 4470 MM - INCL CACAMBA</t>
  </si>
  <si>
    <t>!EM PROCESSO DE DESATIVACAO! CAMINHAO BASCULANTE 5,0M3 TOCO POTENCIA 170CV - PBT 16500KG - CARGA UTIL MAX C/ EQUIP =11240KG - DIST ENTRE EIXOS 360 0MM - INCL CACAMBA</t>
  </si>
  <si>
    <t>!EM PROCESSO DE DESATIVACAO! CAMINHAO BASCULANTE 6,0M3 TOCO 208CV PBT=14100KG - DIST ENTRE EIXOS 4928MM - CARGA UTIL MAX C/EQUIP=9326K G - INCL CACAMBA</t>
  </si>
  <si>
    <t>!EM PROCESSO DE DESATIVACAO! CAMINHAO BASCULANTE 8,0M3 TRUCADO (C/ TERCEIRO EIXO) POTENCIA 204CV - PBT = 22000KG - DIST ENTRE EIXOS 4200MM - IN CL CACAMBA</t>
  </si>
  <si>
    <t>!EM PROCESSO DE DESATIVACAO! CAMINHAO COM CARROCERIA PIPA, TANQUE DE ACO DE 4 M3, PARA TRANSPORTE DE AGUA PARA OBRA (POTENCIA = 177 CV; PESO BRUTO TOTAL = 9,0 T; DISTANCIA ENTRE EIXOS = 3,7 M)</t>
  </si>
  <si>
    <t>!EM PROCESSO DE DESATIVACAO! CAMINHAO DE LIMPEZA COMBINADO (VACUO/ALTA PRESSAO) POTENCIA 170CV - PBT = 14500KG - CARGA UTIL MAX C/ EQUIP = 9670KG - DIST ENTRE EIXOS 5170MM - EQUIPADO C/TANQUE E EQUIP. DE VACUO</t>
  </si>
  <si>
    <t>!EM PROCESSO DE DESATIVACAO! CAMINHAO DE LIMPEZA DE ALTA PRESSAO POTENCIA 15 2CV - PBT = 12,9T - CARGA UTIL C/ EQUIP = 8,55T - EQUIPADO C/TANQUE E EQUIP. DE ALTA PRESSAO OU SIMILAR</t>
  </si>
  <si>
    <t>!EM PROCESSO DE DESATIVACAO! CAMINHAO TOCO, 180 CV, PBT=13000 KG - CARGA UTIL + CARROCERIA = 8315 KG, DIST. ENTRE EIXOS 5207 MM - INCLUI CARROCERIA FIXA ABERTA DE MADEIRA P/ TRANSP. GERAL DE CARGA SECA - DIMENS</t>
  </si>
  <si>
    <t>!EM PROCESSO DE DESATIVACAO! CAMINHAO TOCO, POTENCIA 120 CV, PBT = 6800 KG, CARGA UTIL + CARROCERIA = 3980 KG, DIST ENTRE EIXOS 4181 MM - INCL CARROCERIA FIXA ABERTA DE MADEIRA P/ TRANSP GERAL DE CARGA SECA - D</t>
  </si>
  <si>
    <t>!EM PROCESSO DE DESATIVACAO! CAMINHAO, POTENCIA 177 CV , PBT = 13990 KG, DIST. ENTRE EIXOS 4760 MM - INCLUI CARROCERIA FIXA ABERTA DE MADEIRA P/ TRANSP. GERAL DE CARGA SECA , DIMENSOES APROX. 2,50 X 6,50 X 0,50</t>
  </si>
  <si>
    <t>!EM PROCESSO DE DESATIVACAO! CERAMICA ESMALTADA COMERCIAL OU 2A QUALID P/ PISO PEI-4</t>
  </si>
  <si>
    <t>M²</t>
  </si>
  <si>
    <t>!EM PROCESSO DE DESATIVACAO! CERAMICA ESMALTADA EXTRA OU 1A QUALID P/ PAREDE 20 X 20CM PEI-4 - LINHA PADRAO MEDIO</t>
  </si>
  <si>
    <t>!EM PROCESSO DE DESATIVACAO! CERAMICA ESMALTADA EXTRA OU 1A QUALIDADE P/ PISO PEI-4 - LINHA POPULAR</t>
  </si>
  <si>
    <t>!EM PROCESSO DE DESATIVACAO! CERAMICA TP GRES EXTRA OU 1A QUALIDADE P/ PISO PEI-4</t>
  </si>
  <si>
    <t>!EM PROCESSO DE DESATIVACAO! COMPRESSOR DE AR - REBOCAVEL - ATLAS COPCO XA- 360 SB - DESCARGA LIVRE EFETIVA 760 PCM - MOTOR A DIESEL 180 CV**CAIXA**</t>
  </si>
  <si>
    <t>!EM PROCESSO DE DESATIVACAO! COMPRESSOR DE AR REBOCAVEL DE 200 PCM, 102 PSI E MOTOR DIESEL DE 79 CV</t>
  </si>
  <si>
    <t>Código</t>
  </si>
  <si>
    <t>Tipo</t>
  </si>
  <si>
    <t>Unidade</t>
  </si>
  <si>
    <t>Preço Sem Desoneração</t>
  </si>
  <si>
    <t>Preço Com Desoneração</t>
  </si>
  <si>
    <t>Estado</t>
  </si>
  <si>
    <t>Data</t>
  </si>
  <si>
    <t>!EM PROCESSO DE DESATIVACAO! DESEMPENADEIRA ELETRICA 2CV P/ PISO CONCRETO</t>
  </si>
  <si>
    <t>!EM PROCESSO DE DESATIVACAO! DISTRIBUIDOR DE ASFALTO A SER MONTADO SOBRE CAMINHAO, COM TANQUE ISOLADO 6 M3, AQUECIDO C/ 2 MACARICOS, C/ BARRA ESPARGIDO RA 3,66 M</t>
  </si>
  <si>
    <t>!EM PROCESSO DE DESATIVACAO! DISTRIBUIDOR DE BETUME, CAPACIDADE 6000 L, ESPARGIMENTO SOB PRESSAO, A SER MONTADO SOBRE CHASSIS DE CAMINHAO</t>
  </si>
  <si>
    <t>!EM PROCESSO DE DESATIVACAO! DIVISORIA COLMEIA CEGA COM MONTANTE E RODAPE DE ALUMINIO ANODIZADO SIMPLES (SEM COLOCACAO)</t>
  </si>
  <si>
    <t>!EM PROCESSO DE DESATIVACAO! ELEVADOR DE OBRA COM TORRE DE *2,00 X 2,00* M, ALTURA DE 15 M, CARGA M AXIMA IGUAL A 1500 KG, CABINE SEMI-FECHADA PARA MATERIAL, COM GUINCHO DE CORRENTE E ENGRENAGEM E MOTOR ELETRIC</t>
  </si>
  <si>
    <t>!EM PROCESSO DE DESATIVACAO! EQUIPAMENTO PARA LAMA ASFALTICA, COM SILO DE AGREGADO 6 M3, DOSADOR CIMENTO, 2 TANQUES 2 M3 CADA, PARA EMULSAO / AGUA, MISTURADOR HELICOIDAL E CAIXA, A SER MONTADO SOBRE CAMINHAO</t>
  </si>
  <si>
    <t>!EM PROCESSO DE DESATIVACAO! ESCAVADEIRA HIDRAULICA SOBRE ESTEIRAS CATERPILLAR 312B, 84KW (110HP) C AP. 0,42 A 0,82M3 PESO OPERACIONAL 26,64T INCL LANCA/CACAMBA</t>
  </si>
  <si>
    <t>!EM PROCESSO DE DESATIVACAO! GERADOR PORTATIL DE 5 KVA, MONOFASICO, COM MOTOR A GASOLINA DE 8 HP</t>
  </si>
  <si>
    <t>!EM PROCESSO DE DESATIVACAO! GRADE DE DISCO MECANICA MARCA MARCHESAN (TATU), MOD.GAM 24X24", REBOCAVELL, C/ 24 DISCOS DIAM 24", A OLEO C/ PNEUS P/TRANSPORTE</t>
  </si>
  <si>
    <t>!EM PROCESSO DE DESATIVACAO! GRANILHA DE MARMORE BRANCO</t>
  </si>
  <si>
    <t>!EM PROCESSO DE DESATIVACAO! GRUPO GERADOR C/ MOTOR DIESEL * 85 CV *, REBOCAVEL * 60 A 66 KVA</t>
  </si>
  <si>
    <t>!EM PROCESSO DE DESATIVACAO! GRUPO GERADOR, 125/145 KVA, MOTOR A DIESEL 165 CV, 1800 RPM, ESTACIONARIO</t>
  </si>
  <si>
    <t>!EM PROCESSO DE DESATIVACAO! GUINDASTE HIDRAULICO TIPO TRUCK CRANE, C/LANCA TELESCOPICA DE ACIONAMENTO HIDRAULICO, CAPACIDADE DE CARGA 30.000 KG, COM PBT A PARTIR DE 30. 000 KG, MONTADO SOBRE CAMINHAO 6 X 4</t>
  </si>
  <si>
    <t>!EM PROCESSO DE DESATIVACAO! GUINDASTE HIDRAULICO VEICULAR, C/LANCA TELESCOPICA DE ACIONAMENTO HIDRAULICO E LANCAS MANUAIS, MOMENTO MAXIMO DE ELEVACAO 23.000 KG, COM PBT A PARTIR DE 18.000 KG, MONTADO SOBRE CAM</t>
  </si>
  <si>
    <t>!EM PROCESSO DE DESATIVACAO! GUINDASTE TIPO TORRE OU GRUA, ESTACIONARIO SOBRE SAPATAS, CAPACIDADE DE 1,0 T (A 40 M) E ALTURA LIVRE MOVEL DE 39 M</t>
  </si>
  <si>
    <t>!EM PROCESSO DE DESATIVACAO! GUINDAUTO HIDRAULICO, CARGA MAX 7,7 TON. (A 5,52M), AL TURA MAX = 8,64M, P/ MONTAGEM SOBRE CHASSIS DE CAMINHAO**CAIXA**</t>
  </si>
  <si>
    <t>!EM PROCESSO DE DESATIVACAO! JANELA FERRO CORRER 2 FLS TP VENEZIANA LINHA POPULAR 120 X 120CM</t>
  </si>
  <si>
    <t>!EM PROCESSO DE DESATIVACAO! LIMPADORA A VACUO P/ LIMPEZA SANITARIA/INDUSTRIAL C/ E XAUSTOR-COMPRESSOR, TANQUE C/LINDRICO C/PORTA DE ABERTURA TOTAL, C/SIS TEMA DE SEPARACAO LIQUIDOS, MONTADA SOBRE CAMINHAO**C</t>
  </si>
  <si>
    <t>!EM PROCESSO DE DESATIVACAO! LIMPADORA DE SUCCAO C/ ASPIRADORA MECANICA, CAP 8, 6 M3, P/ LIMPEZA GALERIAS/ESGS **CAIXA**</t>
  </si>
  <si>
    <t>!EM PROCESSO DE DESATIVACAO! MADEIRA DE 1A. QUALIDADE, SERRADA E NAO APARELHADA, PARA ESTRUTURA DE TELHADO</t>
  </si>
  <si>
    <t>M³</t>
  </si>
  <si>
    <t>!EM PROCESSO DE DESATIVACAO! MEIO-FIO OU GUIA GRANITICO OU BASALTICO</t>
  </si>
  <si>
    <t>M</t>
  </si>
  <si>
    <t>!EM PROCESSO DE DESATIVACAO! MOTOBOMBA AUTOESCORVANTE ROTOR ABERTO C/ MOTOR A GASOLINA OU DI ESEL * 10,5CV * BOCAIS 3" X 4" * HM/Q = 40 M/3,2M3/H A 90M/7,3M3/H*"</t>
  </si>
  <si>
    <t>!EM PROCESSO DE DESATIVACAO! MOTOBOMBA CENTRIFUGA BOCAIS 1 1/2" X 1" A GASOLINA 3,5CV MARC A BRANCO MOD. 715 HM/Q = 6M/16,8M3/H A 38M/6,6M 3/H**CAIXA**"</t>
  </si>
  <si>
    <t>!EM PROCESSO DE DESATIVACAO! MOTOBOMBA CENTRIFUGA P/ AGUA SUJA BOCAIS 3" X 2 1/2" C/ MOTORDIESEL OU GASOLINA * 6HP HM/Q = 10M/18M3/H A 65M/3M3/H*"</t>
  </si>
  <si>
    <t>!EM PROCESSO DE DESATIVACAO! PARAFUSO ROSCA SOBERBA ACO ZINC CABECA CHATA FENDA SIMPLES 7 X 65 MM</t>
  </si>
  <si>
    <t>!EM PROCESSO DE DESATIVACAO! PARAFUSO ROSCA SOBERBA ACO ZINC CABECA CHATA FENDA SIMPLES 8 X 100 MM</t>
  </si>
  <si>
    <t>!EM PROCESSO DE DESATIVACAO! PEDRA BASALTO CINZA IRREGULAR</t>
  </si>
  <si>
    <t>!EM PROCESSO DE DESATIVACAO! PORTA MADEIRA MACICA REGIONAL 2A MEXICANA 80 X 210 X 3,5CM</t>
  </si>
  <si>
    <t>!EM PROCESSO DE DESATIVACAO! PORTA MADEIRA REGIONAL 1A VENEZIANA 70 X 210 X 3,5CM</t>
  </si>
  <si>
    <t>!EM PROCESSO DE DESATIVACAO! PORTA MADEIRA REGIONAL 1A VENEZIANA 70 X 210 X 3CM</t>
  </si>
  <si>
    <t>!EM PROCESSO DE DESATIVACAO! PORTA MADEIRA REGIONAL 2A VENEZIANA 60 X 210 X 3CM</t>
  </si>
  <si>
    <t>!EM PROCESSO DE DESATIVACAO! PORTA MADEIRA REGIONAL 2A VENEZIANA 70 X 210 X 3CM</t>
  </si>
  <si>
    <t>!EM PROCESSO DE DESATIVACAO! PORTA MADEIRA REGIONAL 2A VENEZIANA E = 3CM /POSTIGO/ PREVISAO P/ VIDRO</t>
  </si>
  <si>
    <t>!EM PROCESSO DE DESATIVACAO! RETROESCAVADEIRA C/ CARREGADEIRA SOBRE RODAS MAXION MOD 750-4WD, TRACAO 4 X 4, 86CV, CAP. 0,23/0,79M3**CAIXA**</t>
  </si>
  <si>
    <t>!EM PROCESSO DE DESATIVACAO! RETROESCAVADEIRA C/ CARREGADEIRA SOBRE RODAS MAXION MOD. 750 - 2WD, 79HP, CAP. 0,21/0,76M3**CAIXA** CR !EM PROCESSO DE DESATIVACAO! RETROESCAVADEIRA C/ CARREGADEIRA SOBRE RODAS</t>
  </si>
  <si>
    <t>!EM PROCESSO DE DESATIVACAO! ROLO COMPACTADOR DE PNEUS ESTATICO, PRESSAO VARIAVEL, MULLER, MODELO AP-26, POTENCIA 111HP - PESO SEM/COM LASTRO 11/26T</t>
  </si>
  <si>
    <t>!EM PROCESSO DE DESATIVACAO! ROLO COMPACTADOR VIBRATORIO DE UM CILINDRO LISO DE ACO PARA SOLOS, DYNAPAC, MODELO CA-150A, POTENCIA 80HP - PESO MAXIMO OPERACIONAL 8,1T</t>
  </si>
  <si>
    <t>!EM PROCESSO DE DESATIVACAO! SONDADOR</t>
  </si>
  <si>
    <t>!EM PROCESSO DE DESATIVACAO! TELHA CERAMICA TIPO CANAL, DE 1A. QUALIDADE, COM 50 CM (COBERTURA DE *26* TELHAS POR M2) - MILHEIRO</t>
  </si>
  <si>
    <t>!EM PROCESSO DE DESATIVACAO! TELHA CERAMICA TIPO PAULISTINHA (TRAPEZOIDAL) - 26UN/M2</t>
  </si>
  <si>
    <t>!EM PROCESSO DE DESATIVACAO! TORNEIRA CROMADA LONGA 1/2" OU 3/4" REF 1158 P/ PIA COZ - PADRAO MEDIO</t>
  </si>
  <si>
    <t>!EM PROCESSO DE DESATIVACAO! TORNEIRA CROMADA MEDIA 1/2" OU 3/4" REF 1143 P/ TANQUE - PADRAO MEDIO</t>
  </si>
  <si>
    <t>!EM PROCESSO DE DESATIVACAO! TRATOR DE ESTEIRAS CATERPILLAR D6M, 140HP, PESO OPERACIONAL 15,5T, **CAIXA**</t>
  </si>
  <si>
    <t>!EM PROCESSO DE DESATIVACAO! TRATOR DE PNEUS CBT MOD. 2105 POT. * 110 A 126 HP ***CAIXA**</t>
  </si>
  <si>
    <t>!EM PROCESSO DE DESATIVAÇÃO! MADEIRA ANGELIM SERRADA 1A QUALIDADE NAO APARELHADA</t>
  </si>
  <si>
    <t>ABRACADEIRA DE NYLON PARA AMARRACAO DE CABOS, COMPRIM= 100MM</t>
  </si>
  <si>
    <t>ABRACADEIRA DE NYLON PARA AMARRACAO DE CABOS, COMPRIM= 158MM</t>
  </si>
  <si>
    <t>ABRACADEIRA DE NYLON PARA AMARRACAO DE CABOS, COMPRIM= 205MM</t>
  </si>
  <si>
    <t>ABRACADEIRA DE NYLON PARA AMARRACAO DE CABOS, COMPRIM= 232MM</t>
  </si>
  <si>
    <t>ABRACADEIRA DE NYLON PARA AMARRACAO DE CABOS, COMPRIM= 390MM</t>
  </si>
  <si>
    <t>ABRACADEIRA DE NYLON PARA AMARRACAO DE CABOS, COMPRIMENTO DE *200,0 X 4,5* MM</t>
  </si>
  <si>
    <t>ABRACADEIRA METALICA PARA AMARRACAO DE ELETRODUTOS, TIPO D, COM 1" E PARAFUSO DE FIXACAO</t>
  </si>
  <si>
    <t>ABRACADEIRA TIPO D 1 1/2" C/PARAFUSO"</t>
  </si>
  <si>
    <t>ABRACADEIRA TIPO D 1 1/4" C/ PARAFUSO"</t>
  </si>
  <si>
    <t>ABRACADEIRA TIPO D 1/2" C/ PARAFUSO"</t>
  </si>
  <si>
    <t>ABRACADEIRA TIPO D 2 1/2" C/ PARAFUSO"</t>
  </si>
  <si>
    <t>ABRACADEIRA TIPO D 2" C/ PARAFUSO"</t>
  </si>
  <si>
    <t>ABRACADEIRA TIPO D 3" C/ PARAFUSO"</t>
  </si>
  <si>
    <t>ABRACADEIRA TIPO D 3/4" C/ PARAFUSO"</t>
  </si>
  <si>
    <t>ABRACADEIRA TIPO D 4" C/ PARAFUSO"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</si>
  <si>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</si>
  <si>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</si>
  <si>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</si>
  <si>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</si>
  <si>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ACETILENO (CILINDRO DE 5 A 9 KG)</t>
  </si>
  <si>
    <t>ACIDO CLORIDRICO (SOLUCAO ACIDA)</t>
  </si>
  <si>
    <t>L</t>
  </si>
  <si>
    <t>ACIDO MURIATICO (CONCENTRADO)</t>
  </si>
  <si>
    <t>ACIDO MURIATICO (SOLUCAO ACIDA)</t>
  </si>
  <si>
    <t>ACO CA-25, 10,0 MM, VERGALHAO</t>
  </si>
  <si>
    <t>ACO CA-25, 12,5 MM, VERGALHAO</t>
  </si>
  <si>
    <t>ACO CA-25, 16,0 MM, VERGALHAO</t>
  </si>
  <si>
    <t>ACO CA-25, 20,0 MM, VERGALHAO</t>
  </si>
  <si>
    <t>ACO CA-25, 25,0 MM, VERGALHAO</t>
  </si>
  <si>
    <t>ACO CA-25, 6,3 MM, VERGALHAO</t>
  </si>
  <si>
    <t>ACO CA-25, 8,0 MM, VERGALHAO</t>
  </si>
  <si>
    <t>ACO CA-25, VERGALHAO, 32,0 MM</t>
  </si>
  <si>
    <t>ACO CA-50, 12,5 MM, VERGALHAO</t>
  </si>
  <si>
    <t>ACO CA-50, 16,0 MM, VERGALHAO</t>
  </si>
  <si>
    <t>ACO CA-50, 20,0 MM, VERGALHAO</t>
  </si>
  <si>
    <t>ACO CA-50, 25,0 MM, VERGALHAO</t>
  </si>
  <si>
    <t>ACO CA-50, 6,3 MM, VERGALHAO</t>
  </si>
  <si>
    <t>ACO CA-50, 8,0 MM, VERGALHAO</t>
  </si>
  <si>
    <t>ACO CA-60, 4,2 MM, VERGALHAO</t>
  </si>
  <si>
    <t>ACO CA-60, 5,0 MM, VERGALHAO</t>
  </si>
  <si>
    <t>ACO CA-60, 6,0 MM, VERGALHAO</t>
  </si>
  <si>
    <t>ACO CA-60, 7,0 MM, VERGALHAO</t>
  </si>
  <si>
    <t>ACO CA-60, 8,0 MM, VERGALHAO</t>
  </si>
  <si>
    <t>ACO CA-60, VERGALHAO, 9,5 MM</t>
  </si>
  <si>
    <t>ACO-FIO PARA PROTENSAO, CP-150 RB L, 8 MM</t>
  </si>
  <si>
    <t>ACOPLAMENTO PVC AQUAPLUV D = 88MM</t>
  </si>
  <si>
    <t>ADAPTADOR EM LATAO P/ INSTALACAO PREDIAL DE COMBATE A INCENDIO ENGATE RAPIDO 1 1/2" X ROSCA INTERNA 5 FIOS 2 1/2"</t>
  </si>
  <si>
    <t>ADAPTADOR EM LATAO P/ INSTALACAO PREDIAL DE COMBATE A INCENDIO ENGATE RAPIDO 2 1/2" X ROSCA INTERNA 5 FIOS 2 1/2"</t>
  </si>
  <si>
    <t>ADAPTADOR PVC 110,0MM X CERAMICO 100,0MM BOLSA/PONTA EB-644 P/ REDE COLET ESG</t>
  </si>
  <si>
    <t>ADAPTADOR PVC C/ REG P/ POLIETILENO PE-5 20 MM X 3/4"</t>
  </si>
  <si>
    <t>ADAPTADOR PVC P/ POLIETILENO PE-5 20 MM X 1/2"</t>
  </si>
  <si>
    <t>ADAPTADOR PVC P/ POLIETILENO PE-5 20 MM X 3/4"</t>
  </si>
  <si>
    <t>ADAPTADOR PVC P/ POLIETILENO PE-5 32 MM X 1"</t>
  </si>
  <si>
    <t>ADAPTADOR PVC P/ SIFAO 40MM X 1 1/4"</t>
  </si>
  <si>
    <t>ADAPTADOR PVC P/ SIFAO METALICO C/ANEL BORRACHA 40MM X 1 1/2"</t>
  </si>
  <si>
    <t>ADAPTADOR PVC P/ VALVULA PIA OU LAVATORIO 40MM X 1"</t>
  </si>
  <si>
    <t>ADAPTADOR PVC ROSCAVEL C/ FLANGES E ANEL DE VEDACAO P/ CAIXA D' AGUA 1"</t>
  </si>
  <si>
    <t>ADAPTADOR PVC ROSCAVEL C/ FLANGES E ANEL DE VEDACAO P/ CAIXA D' AGUA 1/2"</t>
  </si>
  <si>
    <t>ADAPTADOR PVC ROSCAVEL C/ FLANGES E ANEL DE VEDACAO P/ CAIXA D' AGUA 3/4"</t>
  </si>
  <si>
    <t>ADAPTADOR PVC ROSCAVEL C/ FLANGES E ANEL DE VEDACAO P/ CAIXA D' AGUA 1 1/4"</t>
  </si>
  <si>
    <t>ADAPTADOR PVC ROSCAVEL C/ FLANGES E ANEL DE VEDACAO P/ CAIXA D' AGUA 2"</t>
  </si>
  <si>
    <t>ADAPTADOR PVC ROSCAVEL C/ FLANGES E ANEL DE VEDACAO P/CAIXA D'A GUA 1 1/2"</t>
  </si>
  <si>
    <t>ADAPTADOR PVC SOLDAVEL C/ FLANGES E ANEL DE VEDACAO P/ CAIXA D' AGUA 20MM X 1/2"</t>
  </si>
  <si>
    <t>ADAPTADOR PVC SOLDAVEL C/ FLANGES E ANEL DE VEDACAO P/ CAIXA D' AGUA 25MM X 3/4"</t>
  </si>
  <si>
    <t>ADAPTADOR PVC SOLDAVEL C/ FLANGES E ANEL DE VEDACAO P/ CAIXA D' AGUA 32MM X 1"</t>
  </si>
  <si>
    <t>ADAPTADOR PVC SOLDAVEL C/ FLANGES E ANEL DE VEDACAO P/ CAIXA D' AGUA 40MM 11/4"</t>
  </si>
  <si>
    <t>ADAPTADOR PVC SOLDAVEL C/ FLANGES E ANEL DE VEDACAO P/ CAIXA D' AGUA 50MM X 11/2"</t>
  </si>
  <si>
    <t>ADAPTADOR PVC SOLDAVEL C/ FLANGES E ANEL DE VEDACAO P/ CAIXA D' AGUA 60MM X 2"</t>
  </si>
  <si>
    <t>ADAPTADOR PVC SOLDAVEL CURTO C/ BOLSA E ROSCA P/ REGISTRO 110MM X 4"</t>
  </si>
  <si>
    <t>ADAPTADOR PVC SOLDAVEL CURTO C/ BOLSA E ROSCA P/ REGISTRO 20MM X 1/2"</t>
  </si>
  <si>
    <t>ADAPTADOR PVC SOLDAVEL CURTO C/ BOLSA E ROSCA P/ REGISTRO 25MM X 3/4"</t>
  </si>
  <si>
    <t>ADAPTADOR PVC SOLDAVEL CURTO C/ BOLSA E ROSCA P/ REGISTRO 32MM X 1"</t>
  </si>
  <si>
    <t>ADAPTADOR PVC SOLDAVEL CURTO C/ BOLSA E ROSCA P/ REGISTRO 40MM X 1 1/2"</t>
  </si>
  <si>
    <t>ADAPTADOR PVC SOLDAVEL CURTO C/ BOLSA E ROSCA P/ REGISTRO 40MM X 1 1/4"</t>
  </si>
  <si>
    <t>ADAPTADOR PVC SOLDAVEL CURTO C/ BOLSA E ROSCA P/ REGISTRO 50MM X 1 1/2"</t>
  </si>
  <si>
    <t>ADAPTADOR PVC SOLDAVEL CURTO C/ BOLSA E ROSCA P/ REGISTRO 50MM X 1 1/4"</t>
  </si>
  <si>
    <t>ADAPTADOR PVC SOLDAVEL CURTO C/ BOLSA E ROSCA P/ REGISTRO 60MM X 2"</t>
  </si>
  <si>
    <t>ADAPTADOR PVC SOLDAVEL CURTO C/ BOLSA E ROSCA P/ REGISTRO 75MM X 2 1/2"</t>
  </si>
  <si>
    <t>ADAPTADOR PVC SOLDAVEL CURTO C/ BOLSA E ROSCA P/ REGISTRO 85MM X 3"</t>
  </si>
  <si>
    <t>ADAPTADOR PVC SOLDAVEL FLANGES LIVRES P/ CAIXA D' AGUA 110MM X 4"</t>
  </si>
  <si>
    <t>ADAPTADOR PVC SOLDAVEL FLANGES LIVRES P/ CAIXA D' AGUA 25MM X 3/4'</t>
  </si>
  <si>
    <t>ADAPTADOR PVC SOLDAVEL FLANGES LIVRES P/ CAIXA D' AGUA 32MM X 1 "</t>
  </si>
  <si>
    <t>ADAPTADOR PVC SOLDAVEL FLANGES LIVRES P/ CAIXA D' AGUA 40MM X 1 1/4"</t>
  </si>
  <si>
    <t>ADAPTADOR PVC SOLDAVEL FLANGES LIVRES P/ CAIXA D' AGUA 50MM X 1 1/2"</t>
  </si>
  <si>
    <t>ADAPTADOR PVC SOLDAVEL FLANGES LIVRES P/ CAIXA D' AGUA 60MM X 2 "</t>
  </si>
  <si>
    <t>ADAPTADOR PVC SOLDAVEL FLANGES LIVRES P/ CAIXA D' AGUA 75MM X 2 1/2'</t>
  </si>
  <si>
    <t>ADAPTADOR PVC SOLDAVEL FLANGES LIVRES P/ CAIXA D' AGUA 85 MM X 3"</t>
  </si>
  <si>
    <t>ADAPTADOR PVC SOLDAVEL LONGO C/ FLANGE LIVRE P/ CAIXA D' AGUA 1 10MM X 4"</t>
  </si>
  <si>
    <t>ADAPTADOR PVC SOLDAVEL LONGO C/ FLANGE LIVRE P/ CAIXA D' AGUA 2 5MM X 3/4"</t>
  </si>
  <si>
    <t>ADAPTADOR PVC SOLDAVEL LONGO C/ FLANGE LIVRE P/ CAIXA D' AGUA 32MM X 1</t>
  </si>
  <si>
    <t>ADAPTADOR PVC SOLDAVEL LONGO C/ FLANGE LIVRE P/ CAIXA D' AGUA 4 0MM X 1 1/4"</t>
  </si>
  <si>
    <t>ADAPTADOR PVC SOLDAVEL LONGO C/ FLANGE LIVRE P/ CAIXA D' AGUA 5 0MM X 1 1/2"</t>
  </si>
  <si>
    <t>ADAPTADOR PVC SOLDAVEL LONGO C/ FLANGE LIVRE P/ CAIXA D' AGUA 6 0MM X 2"</t>
  </si>
  <si>
    <t>ADAPTADOR PVC SOLDAVEL LONGO C/ FLANGE LIVRE P/ CAIXA D' AGUA 7 5MM X 2 1/2"</t>
  </si>
  <si>
    <t>ADAPTADOR PVC SOLDAVEL LONGO C/ FLANGE LIVRE P/ CAIXA D' AGUA 8 5MM X 3"</t>
  </si>
  <si>
    <t>ADAPTADOR, PVC PB,A A LUVA DE FIBROCIMENTO, DN 75 / DE 85 MM</t>
  </si>
  <si>
    <t>ADAPTADOR, PVC PBA, BOLSA/ROSCA, JE, DN 75 / DE 85 MM</t>
  </si>
  <si>
    <t>ADAPTADOR, PVC PBA, A BOLSA DEFOFO, JE, DN 100 / DE 110 MM</t>
  </si>
  <si>
    <t>ADAPTADOR, PVC PBA, A BOLSA DEFOFO, JE, DN 50 / DE 60 MM</t>
  </si>
  <si>
    <t>ADAPTADOR, PVC PBA, A BOLSA DEFOFO, JE, DN 75 / DE 85 MM</t>
  </si>
  <si>
    <t>ADAPTADOR, PVC PBA, A LUVA DE FIBROCIMENTO, DN 100 / DE 110 MM</t>
  </si>
  <si>
    <t>ADAPTADOR, PVC PBA, A LUVA DE FIBROCIMENTO, DN 50 / DE 60 MM</t>
  </si>
  <si>
    <t>ADAPTADOR, PVC PBA, BOLSA/ROSCA, JE, DN 100 / DE 110 MM</t>
  </si>
  <si>
    <t>ADAPTADOR, PVC PBA, BOLSA/ROSCA, JE, DN 50 / DE 60 MM</t>
  </si>
  <si>
    <t>ADAPTADOR, PVC PBA, PONTA/ROSCA, JE, DN 50 / DE 60 MM</t>
  </si>
  <si>
    <t>ADAPTADOR, PVC PBA, PONTA/ROSCA, JE, DN 75 / DE 85 MM</t>
  </si>
  <si>
    <t>ADESIVO A BASE DE RESINA ACRÍLICA</t>
  </si>
  <si>
    <t>ADESIVO ESTRUTURAL A BASE DE RESINA EPOXI PARA INJECAO EM TRINCAS, BICOMPONENTE, BAIXA VISCOSIDADE</t>
  </si>
  <si>
    <t>ADESIVO ESTRUTURAL A BASE DE RESINA EPOXI, BICOMPONENTE, FLUIDO</t>
  </si>
  <si>
    <t>ADESIVO ESTRUTURAL A BASE DE RESINA EPOXI, BICOMPONENTE, PASTOSO (TIXOTROPICO)</t>
  </si>
  <si>
    <t>ADESIVO ESTRUTURAL BASE EPOXI</t>
  </si>
  <si>
    <t>ADESIVO P/ PVC BISNAGA C/ 17G</t>
  </si>
  <si>
    <t>ADESIVO P/ PVC FRASCO C/ 175G</t>
  </si>
  <si>
    <t>ADESIVO P/ TUBOS CPVC (AQUATHERM) - 65G</t>
  </si>
  <si>
    <t>ADESIVO PARA ARGAMASSAS E CHAPISCOS</t>
  </si>
  <si>
    <t>ADESIVO PARA ISOPOR</t>
  </si>
  <si>
    <t>ADESIVO PARA PVC BISNAGA COM 75 GR</t>
  </si>
  <si>
    <t>ADESIVO PARA TRINCAS E FISSURAS ESTRUTURAIS</t>
  </si>
  <si>
    <t>ADESIVO PVC FRASCO C/ 850G</t>
  </si>
  <si>
    <t>ADITIVO ACELERADOR DE PEGA E ENDURECIMENTO PARA ARGAMASSAS E CONCRETOS</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</si>
  <si>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</si>
  <si>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</si>
  <si>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</si>
  <si>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</si>
  <si>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18L</t>
  </si>
  <si>
    <t>ADITIVO PLASTIFICANTE RETARDADOR DE PEGA E REDUTOR DE AGUA PARA CONCRETO</t>
  </si>
  <si>
    <t>ADITIVO SUPERPLASTIFICANTE DE PEGA NORMAL PARA CONCRETO (TAMBOR 200 KG)</t>
  </si>
  <si>
    <t>200KG</t>
  </si>
  <si>
    <t>ADITIVO À BASE DE EMULSÃO DE POLÍMERO SINTÉTICO PARA ARGAMASSA E CHAPISCO SIKAFIX SUPER OU EQUIVALENTE</t>
  </si>
  <si>
    <t>ADUBO BOVINO</t>
  </si>
  <si>
    <t>ADUELA (GUARNICAO, BATENTE OU CAIXAO) DE PORTA, EM MADEIRA DE 1A. QUALIDADE, SEM ALIZARES, DE *13 X 3* CM</t>
  </si>
  <si>
    <t>JG</t>
  </si>
  <si>
    <t>ADUELA/BATENTE DUPLO/CAIXAO/GRADE CAIXA 13 X 3,5CM P/ PORTA 0,60 A 1,20 X 2,10M MADEIRA IPE/MOGNO/CEREJEIRA OU SIMILAR</t>
  </si>
  <si>
    <t>ADUELA/BATENTE DUPLO/CAIXAO/GRADE CAIXA 13 X 3CM P/ PORTA 0,60 A 1,20 X 2,10M MADEIRA CEDRINHO/PINHO/CANELA OU SIMILAR</t>
  </si>
  <si>
    <t>ADUELA/BATENTE DUPLO/CAIXAO/GRADE CAIXA 13 X 3CM P/ PORTA 0,60 A 1,20 X 2,10M MADEIRA CEDRO/IMBUIA/JEQUITIBA OU SIMILAR.</t>
  </si>
  <si>
    <t>ADUELA/BATENTE DUPLO/CAIXAO/GRADE CAIXA 15 X 3,5CM P/ PORTA 0,60 A 1,20 X 2,10M MADEIRA IPE/MOGNO/CEREJEIRA OU SIMILAR</t>
  </si>
  <si>
    <t>ADUELA/BATENTE DUPLO/CAIXAO/GRADE CAIXA 15 X 3CM P/ PORTA 0,60 A 1,20 X 2,10M MADEIRA CEDRINHO/PINHO/CANELA OU SIMILAR</t>
  </si>
  <si>
    <t>ADUELA/BATENTE DUPLO/CAIXAO/GRADE CAIXA 15 X 3CM P/ PORTA 0,60 A 1,20 X 2,10M MADEIRA CEDRO/IMBUIA/JEQUITIBA OU SIMILAR</t>
  </si>
  <si>
    <t>ADUELA/BATENTE DUPLO/CAIXAO/GRADE CAIXA 15 X 3CM P/ PORTA 0,60 A 1,20 X 2,10M MADEIRA IPE/MOGNO/CEREJEIRA OU SIMILAR</t>
  </si>
  <si>
    <t>AFASTADOR PARA TELHA DE FIBROCIMENTO CANALETE 90 OU KALHETAO</t>
  </si>
  <si>
    <t>AGAMASSA USINADA, AUTOADENSAVEL E AUTONIVELANTE PARA CONTRAPISO, INCLUI BOMBEAMENTO *COLETADO CAIXA*</t>
  </si>
  <si>
    <t>AGENTE DE DESFORMA PARA CONCRETO</t>
  </si>
  <si>
    <t>AGREGADO LEVE PARA PROTECAO TERMICA (PEROLAS DE ISOPOR)</t>
  </si>
  <si>
    <t>AJUDANTE DE ARMADOR</t>
  </si>
  <si>
    <t>AJUDANTE DE CARPINTEIRO</t>
  </si>
  <si>
    <t>AJUDANTE DE ESTRUTURA METALICA</t>
  </si>
  <si>
    <t>AJUDANTE DE OPERACAO EM GERAL</t>
  </si>
  <si>
    <t>AJUDANTE DE PEDREIRO</t>
  </si>
  <si>
    <t>AJUDANTE DE PINTOR</t>
  </si>
  <si>
    <t>AJUDANTE ESPECIALIZADO</t>
  </si>
  <si>
    <t>ALCA PRE-FORMADA DE CONTRA POSTE (GPH) EM ACO P/ CABO 3/16" , COMPRIM= 870MM</t>
  </si>
  <si>
    <t>ALCA PRE-FORMADA DE DISTRIBUICAO DG-4542 PLP</t>
  </si>
  <si>
    <t>ALCA PRE-FORMADA DE DISTRIBUICAO P/ CONDUTORES DE ALUMINIO # 1/0; 6/1 CAA"</t>
  </si>
  <si>
    <t>ALCA PRE-FORMADA DE DISTRIBUICAO PLP P/ CABO ALUMINIO 25MM2</t>
  </si>
  <si>
    <t>ALCA PRE-FORMADA DE LINHA, EM ALUMINIO P/ CABO DE ALUMINIO DIAM 16MM2</t>
  </si>
  <si>
    <t>ALCA PRE-FORMADA DE SERVICO P/ CONDUTORES DE ALUMINIO # 4; 6/1 CAA"</t>
  </si>
  <si>
    <t>ALCA PRE-FORMADA DE SERVICO SG-4500 PLP</t>
  </si>
  <si>
    <t>ALIMENTACAO (ENCARGOS COMPLEMENTARES) *COLETADO CAIXA*</t>
  </si>
  <si>
    <t>Outros</t>
  </si>
  <si>
    <t>ALISADORA DE CONCRETO COM MOTOR A GASOLINA DE 5,5 HP, PESO COM MOTOR DE 78 KG, 4 PATAS.</t>
  </si>
  <si>
    <t>ALIZAR / GUARNICAO 4 X 1CM MADEIRA CEDRINHO/PINHO/CANELA OU SIMILAR</t>
  </si>
  <si>
    <t>ALIZAR / GUARNICAO 4 X 1CM MADEIRA CEDRO/IMBUIA/JEQUITIBA OU SIMILAR</t>
  </si>
  <si>
    <t>ALIZAR / GUARNICAO 4 X 1CM MADEIRA IPE/MOGNO/CEREJEIRA OU SIMILAR</t>
  </si>
  <si>
    <t>ALIZAR / GUARNICAO 5 X 1,5CM MADEIRA CEDRINHO/PINHO/CANELA OU SIMILAR</t>
  </si>
  <si>
    <t>ALIZAR / GUARNICAO 5 X 1,5CM MADEIRA CEDRO/IMBUIA/JEQUITIBA OU SIMILAR</t>
  </si>
  <si>
    <t>ALIZAR / GUARNICAO 5 X 1,5CM MADEIRA IPE/MOGNO/CEREJEIRA OU SIMILAR</t>
  </si>
  <si>
    <t>ALIZAR / GUARNICAO 5 X 1CM MADEIRA CEDRINHO/PINHO/CANELA OU SIMILAR</t>
  </si>
  <si>
    <t>ALIZAR / GUARNICAO 5 X 1CM MADEIRA CEDRO/IMBUIA/JEQUITIBA OU SIMILAR</t>
  </si>
  <si>
    <t>ALIZAR / GUARNICAO 5 X 1CM MADEIRA IPE/MOGNO/CEREJEIRA OU SIMILAR</t>
  </si>
  <si>
    <t>ALIZAR / GUARNICAO 5 X 2CM MADEIRA CEDRINHO/PINHO/CANELA OU SIMILAR</t>
  </si>
  <si>
    <t>ALIZAR / GUARNICAO 5 X 2CM MADEIRA CEDRO/IMBUIA/JEQUITIBA OU SIMILAR</t>
  </si>
  <si>
    <t>ALIZAR / GUARNICAO 5 X 2CM MADEIRA IPE/MOGNO/CEREJEIRA OU SIMILAR</t>
  </si>
  <si>
    <t>ALMOXARIFE</t>
  </si>
  <si>
    <t>ALUMINIO ANODIZADO</t>
  </si>
  <si>
    <t>AMONIA</t>
  </si>
  <si>
    <t>ANDAIME METALICO TIPO FACHADEIRO LARG=1,20M ALTURA = 2,0M</t>
  </si>
  <si>
    <t>M2/MES</t>
  </si>
  <si>
    <t>ANDAIME METALICO TUBULAR DE ENCAIXE TIPO TORRE, C/ LARGURA ATE 2M, ALTURA 1,00M</t>
  </si>
  <si>
    <t>KG/MES</t>
  </si>
  <si>
    <t>ANDAIME METALICO TUBULAR DE ENCAIXE, TIPO DE TORRE, COM LARGURA DE ATE *2,00* M E ALTURA DE *1,00 M* (LOCACAO)</t>
  </si>
  <si>
    <t>M/MES</t>
  </si>
  <si>
    <t>ANDAIME SUSPENSO OU BALANCIM, TIPO PESADO (CARGA TOTAL DE 250 KG/M2), PLATAFORMA DE 1,50 X 3,00 M, COM 4 CATRACAS (GUINCHOS) E CABO DE *45* M (LOCACAO )</t>
  </si>
  <si>
    <t>MES</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</si>
  <si>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</si>
  <si>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</si>
  <si>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</si>
  <si>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</si>
  <si>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</si>
  <si>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</si>
  <si>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</si>
  <si>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</si>
  <si>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</si>
  <si>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</si>
  <si>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</si>
  <si>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</si>
  <si>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</si>
  <si>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</si>
  <si>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</si>
  <si>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</si>
  <si>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</si>
  <si>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</si>
  <si>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</si>
  <si>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</si>
  <si>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</si>
  <si>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 PVC REDE COLETOR ESGOTO, DN 300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</si>
  <si>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</si>
  <si>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</si>
  <si>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</si>
  <si>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</si>
  <si>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EXPANSAO EM COBRE P/ EMPATACAO MANGUEIRA DE COMBATE A INCENDIO ENGATE RAPIDO 1 1/2"</t>
  </si>
  <si>
    <t>ANEL DE EXPANSAO EM COBRE P/ EMPATACAO MANGUEIRA DE COMBATE A INCENDIO ENGATE RAPIDO 2 1/2"</t>
  </si>
  <si>
    <t>ANEL OU ADUELA CONCRETO ARMADO D = 0,40M, H = 0,40M</t>
  </si>
  <si>
    <t>ANEL OU ADUELA CONCRETO ARMADO D = 0,60M, H = 0,10M</t>
  </si>
  <si>
    <t>ANEL OU ADUELA CONCRETO ARMADO D = 0,60M, H = 0,15M</t>
  </si>
  <si>
    <t>ANEL OU ADUELA CONCRETO ARMADO D = 0,60M, H = 0,30M</t>
  </si>
  <si>
    <t>ANEL OU ADUELA CONCRETO ARMADO D = 0,60M, H = 0,40M</t>
  </si>
  <si>
    <t>ANEL OU ADUELA CONCRETO ARMADO D = 0,60M, H = 0,50M</t>
  </si>
  <si>
    <t>ANEL OU ADUELA CONCRETO ARMADO D = 0,80M, H = 0,30M</t>
  </si>
  <si>
    <t>ANEL OU ADUELA CONCRETO ARMADO D = 0,80M, H = 0,50M</t>
  </si>
  <si>
    <t>ANEL OU ADUELA CONCRETO ARMADO D = 1,00M, H = 0,40M</t>
  </si>
  <si>
    <t>ANEL OU ADUELA CONCRETO ARMADO D = 1,00M, H = 0,50M</t>
  </si>
  <si>
    <t>ANEL OU ADUELA CONCRETO ARMADO D = 1,10M, H = 0,30M</t>
  </si>
  <si>
    <t>ANEL OU ADUELA CONCRETO ARMADO D = 1,20M, H = 0,50M</t>
  </si>
  <si>
    <t>ANEL OU ADUELA CONCRETO ARMADO D = 1,50M, H = 0,50M</t>
  </si>
  <si>
    <t>ANEL OU ADUELA CONCRETO ARMADO D = 2,00M, H = 0,50M</t>
  </si>
  <si>
    <t>ANEL OU ADUELA CONCRETO ARMADO D = 2,50M, H = 0,50M</t>
  </si>
  <si>
    <t>ANEL OU ADUELA CONCRETO ARMADO D = 3,00M, H = 0,50M</t>
  </si>
  <si>
    <t>ANEL PARA GUIA DE 10MM PARA FIO FE-160</t>
  </si>
  <si>
    <t>ANTRACITO</t>
  </si>
  <si>
    <t>APARELHO APOIO ESTRUTURAL DE NEOPRENE FRETADO</t>
  </si>
  <si>
    <t>DM3</t>
  </si>
  <si>
    <t>APARELHO APOIO ESTRUTURAL DE NEOPRENE NAO FRETADO</t>
  </si>
  <si>
    <t>APARELHO CORTE OXI-ACETILENO PARA SOLDA E CORTE CONTENDO MACARICO SOLDA, BICO DE CORTE, CILINDROS, REGULADORES, MANGUEIRAS E CARRINHO</t>
  </si>
  <si>
    <t>APARELHO DE OXI-ACETILENO PARA SOLDA E CORTE, SEM O GAS (PPU) (LOCACAO)</t>
  </si>
  <si>
    <t>APARELHO MISTURADOR CROMADO P/ BIDE C/ DUCHA</t>
  </si>
  <si>
    <t>CJ</t>
  </si>
  <si>
    <t>APARELHO SINALIZADOR DE SAIDA DE GARAGEM COMPLETO C/ CELULA FOTOELETRICA E BRACADEIRA</t>
  </si>
  <si>
    <t>APOIO DO PORTA DENTE FRESADORA</t>
  </si>
  <si>
    <t>APONTADOR OU APROPRIADOR</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</si>
  <si>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</si>
  <si>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</si>
  <si>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</si>
  <si>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</si>
  <si>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</si>
  <si>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</si>
  <si>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</si>
  <si>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ARADO REVERSIVEL COM 3 DISCOS DE 26" X 6MM REBOCAVEL</t>
  </si>
  <si>
    <t>ARAME DE ACO OVALADO 15 X 17 ( 45,7 KG, 700 KGF), ROLO 1000 M</t>
  </si>
  <si>
    <t>ARAME DE AMARRACAO PARA GABIAO GALVANIZADO, DIAMETRO 2,2 MM</t>
  </si>
  <si>
    <t>ARAME FARPADO 16 BWG (0,047 KG/M)</t>
  </si>
  <si>
    <t>ARAME FARPADO 16 BWG 4 X 4", 23,50 KG/ROLO 500 M</t>
  </si>
  <si>
    <t>ARAME FARPADO GALVANIZADO 14 BWG, CLASSE 250</t>
  </si>
  <si>
    <t>ARAME FARPADO GALVANIZADO 16 BWG, CLASSE 250</t>
  </si>
  <si>
    <t>ARAME GALVANIZADO 8 BWG, D = 4,19MM (0,101 KG/M)</t>
  </si>
  <si>
    <t>ARAME GALVANIZADO 10 BWG, 3,40 MM (0,0713 KG/M)</t>
  </si>
  <si>
    <t>ARAME GALVANIZADO 12 BWG, 2,76 MM (0,048 KG/M)</t>
  </si>
  <si>
    <t>ARAME GALVANIZADO 14 BWG, 2,10MM (0,0272 KG/M)</t>
  </si>
  <si>
    <t>ARAME GALVANIZADO 14 BWG, D = 2,11 MM (0,026 KG/M)</t>
  </si>
  <si>
    <t>ARAME GALVANIZADO 16 BWG, 1,65MM (0,0166 KG/M)</t>
  </si>
  <si>
    <t>ARAME GALVANIZADO 18 BWG, 1,24MM (0,009 KG/M)</t>
  </si>
  <si>
    <t>ARAME GALVANIZADO 6 BWG, 5,16 MM (0,157 KG/M)</t>
  </si>
  <si>
    <t>ARAME PROTEGIDO COM PVC PARA GABIAO, DIAMETRO 2,2 MM</t>
  </si>
  <si>
    <t>ARAME RECOZIDO 18 BWG, 1,25 MM (0,01 KG/M)</t>
  </si>
  <si>
    <t>ARAME RECOZIDO 18 BWG, 1,25 MM (0,010 KG/M)</t>
  </si>
  <si>
    <t>ARANDELA 45 GRAUS PROVA DE TEMPO, GASES E VAPORES</t>
  </si>
  <si>
    <t>ARANDELA C/ BASE EM CHAPA DE ACO PINTADA E GLOBO DE VIDRO LEITOSO - BOCA 10CM DIAM 20CM</t>
  </si>
  <si>
    <t>ARBUSTO REGIONAL ALTURA MAIOR QUE 1M</t>
  </si>
  <si>
    <t>ARBUSTO REGIONAL DE 50 A 100CM DE ALTURA</t>
  </si>
  <si>
    <t>AREIA AMARELA, AREIA BARRADA OU ARENOSO (RETIRADA NO AREAL, SEM TRANSPORTE)</t>
  </si>
  <si>
    <t>AREIA FINA - POSTO JAZIDA/FORNECEDOR (SEM FRETE)</t>
  </si>
  <si>
    <t>AREIA GROSSA - POSTO JAZIDA/FORNECEDOR (SEM FRETE)</t>
  </si>
  <si>
    <t>AREIA MEDIA - POSTO JAZIDA/FORNECEDOR (SEM FRETE)</t>
  </si>
  <si>
    <t>AREIA PARA ATERRO - POSTO JAZIDA/FORNECEDOR (SEM FRETE)</t>
  </si>
  <si>
    <t>AREIA PARA LEITO FILTRANTE (0,42 A 1,68 MM) - POSTO JAZIDA/FORNECEDOR (SEM FRETE)</t>
  </si>
  <si>
    <t>AREIA PARA LEITO FILTRANTE (0,5 A 0,7 MM) - POSTO JAZIDA/FORNECEDOR (SEM FRETE)</t>
  </si>
  <si>
    <t>AREIA PARA LEITO FILTRANTE (0,7 A 1,0 MM) - POSTO JAZIDA/FORNECEDOR (SEM FRETE)</t>
  </si>
  <si>
    <t>AREIA PRETA PARA EMBOCO - POSTO JAZIDA/FORNECEDOR (SEM FRETE)</t>
  </si>
  <si>
    <t>ARGAMASSA COLANTE AC I PARA CERAMICAS</t>
  </si>
  <si>
    <t>ARGAMASSA COLANTE AC-II-E (REVESTIMENTOS CERAMICOS)</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</si>
  <si>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</si>
  <si>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</si>
  <si>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</si>
  <si>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</si>
  <si>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</si>
  <si>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</si>
  <si>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</si>
  <si>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t>
  </si>
  <si>
    <t>ARGAMASSA PRONTA PARA CONTRAPISO *COLETADO CAIXA*</t>
  </si>
  <si>
    <t>ARGAMASSA PRONTA PARA REVESTIMENTO EXTERNO EM PAREDES</t>
  </si>
  <si>
    <t>ARGAMASSA PRONTA PARA REVESTIMENTO INTERNO EM PAREDES</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</si>
  <si>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</si>
  <si>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</si>
  <si>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</si>
  <si>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</si>
  <si>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 HASTE E CONTRA-PINO EM CHAPA DE FERRO GALV 3/16" C/ 1 ESTRIBO E 1 ISOLADOR"</t>
  </si>
  <si>
    <t>ARMACAO VERTICAL C/ HASTE E CONTRA-PINO EM CHAPA DE FERRO GALV 3/16" C/ 1 ESTRIBO SEM ISOLADORES"</t>
  </si>
  <si>
    <t>ARMACAO VERTICAL C/ HASTE E CONTRA-PINO EM CHAPA DE FERRO GALV 3/16" C/ 2 ESTRIBOS SEM ISOLADORES"</t>
  </si>
  <si>
    <t>ARMACAO VERTICAL C/ HASTE E CONTRA-PINO EM CHAPA DE FERRO GALV 3/16" C/ 3 ESTRIBOS E 3 ISOLADORES"</t>
  </si>
  <si>
    <t>ARMACAO VERTICAL C/ HASTE E CONTRA-PINO EM CHAPA DE FERRO GALV 3/16" C/ 3 ESTRIBOS SEM ISOLADOR"</t>
  </si>
  <si>
    <t>ARMACAO VERTICAL C/ HASTE E CONTRA-PINO EM CHAPA DE FERRO GALV 3/16" C/ 4 ESTRIBOS E 4 ISOLADORES"</t>
  </si>
  <si>
    <t>ARMACAO VERTICAL C/ HASTE E CONTRA-PINO EM CHAPA DE FERRO GALV 3/16'' C/ 4 ESTRIBOS SEM ISOLADORES</t>
  </si>
  <si>
    <t>ARMACAO VERTICAL EM CHAPA DE FERRO GALVANIZADO 3/16" (PESADA) DE 2 ESTRIBOS</t>
  </si>
  <si>
    <t>ARMADOR</t>
  </si>
  <si>
    <t>ARMARIO PLASTICO PARA BANHEIRO, DE EMBUTIR, UMA PORTA COM ESPELHO, DE * 35 X 45 * CM</t>
  </si>
  <si>
    <t>ARQUITETO DE OBRA JUNIOR</t>
  </si>
  <si>
    <t>ARQUITETO DE OBRA PLENO</t>
  </si>
  <si>
    <t>ARQUITETO DE OBRA SENIOR</t>
  </si>
  <si>
    <t>ARQUITETO PAISAGISTA</t>
  </si>
  <si>
    <t>ARRUELA DE LATAO FURO D=34 MM ESP=2,5 MM DIAM FURO=17 MM</t>
  </si>
  <si>
    <t>ARRUELA PLASTICA 4 X 16</t>
  </si>
  <si>
    <t>ARRUELA QUADRADA ACO GALV D = 38MM ESP= 3MM DFURO= 18 MM</t>
  </si>
  <si>
    <t>ARRUELA REDONDA FG DIAM EXT= 35MM ESP= 3MM DIAM FURO= 18MM</t>
  </si>
  <si>
    <t>ARVORE REGIONAL MAIOR QUE 2M</t>
  </si>
  <si>
    <t>ASFALTO DILUIDO DE PETROLEO A GRANEL CR-250 PARA PAVIMENTACAO ASFALTICA</t>
  </si>
  <si>
    <t>ASFALTO DILUIDO DE PETROLEO CM-30</t>
  </si>
  <si>
    <t>ASFALTO EMULSIONADO TP VITBASE (ALFALTOS VITORIA), TP II (TORO) OU EQUIV</t>
  </si>
  <si>
    <t>ASFALTO OXIDADO P/ IMPERM C/ COEFICIENTE DE PENETRACAO 20-35</t>
  </si>
  <si>
    <t>ASFALTO OXIDADO P/ IMPERM C/ COEFICIENTE DE PENETRACAO 25-40</t>
  </si>
  <si>
    <t>ASFALTO OXIDADO P/ IMPERM C/ COEFICIENTE DE PENETRACAO 40-55</t>
  </si>
  <si>
    <t>ASFALTO OXIDADO PARA IMPERMEABILIZAÇÃO, COEFICIENTE DE PENETRAÇÃO 15-25</t>
  </si>
  <si>
    <t>ASSENTADOR DE TUBOS</t>
  </si>
  <si>
    <t>ASSENTAMENTO DE CARPETE - SOMENTE MAO DE OBRA</t>
  </si>
  <si>
    <t>ASSENTAMENTO DE FORMICA - SOMENTE MAO DE OBRA</t>
  </si>
  <si>
    <t>ASSENTAMENTO DE PISO VINILICO EM PLACAS - SOMENTE MAO DE OBRA</t>
  </si>
  <si>
    <t>ASSENTAMENTO DE RODAPE VINILICO - SOMENTE MAO DE OBRA</t>
  </si>
  <si>
    <t>ASSENTO P/ VASO SANITARIO INFANTIL DE PLASTICO</t>
  </si>
  <si>
    <t>ASSENTO SANITARIO DE PLASTICO, TIPO CONVENCIONAL</t>
  </si>
  <si>
    <t>AUTOBETONEIRA CAPACIDADE 5 M3 (11,5T), 160 KW, 24,0 L/H PESO BRUTO TOTAL 23.000 KG A SER MONTADA EM CAMINHÃO - (INCLUSIVE CAMINHÃO)</t>
  </si>
  <si>
    <t>AUTOMATICO DE BOIA INFERIOR 10A/250V</t>
  </si>
  <si>
    <t>AUTOMATICO DE BOIA SUPERIOR 10A/250V</t>
  </si>
  <si>
    <t>AUXILIAR DE AZULEJISTA</t>
  </si>
  <si>
    <t>AUXILIAR DE DESENHISTA</t>
  </si>
  <si>
    <t>AUXILIAR DE ELETRICISTA</t>
  </si>
  <si>
    <t>AUXILIAR DE ENCANADOR OU BOMBEIRO HIDRAULICO</t>
  </si>
  <si>
    <t>AUXILIAR DE ESCRITORIO</t>
  </si>
  <si>
    <t>AUXILIAR DE LABORATORIO</t>
  </si>
  <si>
    <t>AUXILIAR DE MECANICO</t>
  </si>
  <si>
    <t>AUXILIAR DE SERRALHEIRO</t>
  </si>
  <si>
    <t>AUXILIAR DE SERVICOS GERAIS</t>
  </si>
  <si>
    <t>AUXILIAR DE TOPOGRAFO</t>
  </si>
  <si>
    <t>AUXILIAR TECNICO</t>
  </si>
  <si>
    <t>AUXILIAR TECNICO DE ENGENHARIA</t>
  </si>
  <si>
    <t>AZULEJISTA OU LADRILHISTA</t>
  </si>
  <si>
    <t>AÇO CA 50 - 6,3 MM (CORTADO E DOBRADO)</t>
  </si>
  <si>
    <t>AÇO CA 50 - 10 MM (CORTADO E DOBRADO)</t>
  </si>
  <si>
    <t>AÇO CA 50 - 12,5 MM (CORTADO E DOBRADO)</t>
  </si>
  <si>
    <t>AÇO CA 50 - 16 MM (CORTADO E DOBRADO)</t>
  </si>
  <si>
    <t>AÇO CA 60 - 5,0 MM (CORTADO E DOBRADO)</t>
  </si>
  <si>
    <t>AÇO CA 60 - 6,0 MM (CORTADO E DOBRADO)</t>
  </si>
  <si>
    <t>AÇO CA 60 - 7,0 MM (CORTADO E DOBRADO)</t>
  </si>
  <si>
    <t>AÇO CA 60 - 4,2 MM (CORTADO E DOBRADO)</t>
  </si>
  <si>
    <t>BACIA SANITARIA (VASO) COM CAIXA ACOPLADA, DE LOUCA BRANCA</t>
  </si>
  <si>
    <t>BACIA SANITARIA (VASO) CONVENCIONAL DE LOUCA BRANCA</t>
  </si>
  <si>
    <t>BACIA SANITARIA (VASO) CONVENCIONAL DE LOUCA COR</t>
  </si>
  <si>
    <t>BACIA SANITARIA (VASO) CONVENCIONAL PARA PCD COM FURO FRONTAL, DE LOUCA BRANCA, COM ASSENTO</t>
  </si>
  <si>
    <t>BACIA SANITARIA (VASO) CONVENCIONAL PARA PCD SEM FURO FRONTAL, DE LOUCA BRANCA, SEM ASSENTO</t>
  </si>
  <si>
    <t>BACIA SANITARIA TURCA DE LOUCA BRANCA</t>
  </si>
  <si>
    <t>BAGUETE DE BORRACHA P/ JANELA 1,5 X 1,0CM</t>
  </si>
  <si>
    <t>BALDE PLASTICO CAP 10L</t>
  </si>
  <si>
    <t>BALDE PLASTICO CAP 4L</t>
  </si>
  <si>
    <t>BALDE VERMELHO P/ SINALIZACAO</t>
  </si>
  <si>
    <t>BANCA ACO INOX L=60 CM</t>
  </si>
  <si>
    <t>BANCA ACO INOX L=70 CM</t>
  </si>
  <si>
    <t>BANCA C/ CUBA - MARMORITE/GRANILITE OU GRANITINA - 200 X 60CM P/ PIA COZINHA</t>
  </si>
  <si>
    <t>BANCA DE ACO INOXIDAVEL COM 1 CUBA CENTRAL (ACO 430), DE *0,55 X 1,20* M</t>
  </si>
  <si>
    <t>BANCA DE MARMORE BRANCO NACIONAL (SEM A CUBA) COM BORDA E FURO PARA PIA DE COZINHA N. 1, ESPESSURA IGUAL A *3 CM*, DE * 1,20 X 0,60 * M</t>
  </si>
  <si>
    <t>BANCA GRANILITE P/ PIA OU LAVATORIO (SEM CUBA)</t>
  </si>
  <si>
    <t>BANCA GRANITO PRETO 100 X 60CM, E = 2CM, C/1 ABERTURA</t>
  </si>
  <si>
    <t>BANCA GRANITO PRETO 200 X 60CM, E = 3CM, C/2 ABERTURAS</t>
  </si>
  <si>
    <t>BANCA GRANITO PRETO 200 X 60CM, ESP = 2CM, SEM ABERTURA</t>
  </si>
  <si>
    <t>BANCA MARMORE BRANCO NACIONAL E = 3CM, POLIDO C/ FURO PARA CUBA</t>
  </si>
  <si>
    <t>BANCA MARMORE SINTETICO 120 X 60CM C/ CUBA</t>
  </si>
  <si>
    <t>BANCA MARMORE SINTETICO 150 X 50CM C/ CUBA</t>
  </si>
  <si>
    <t>BANCADA DE SERRA CIRCULAR, PICAPAU, C/ MOTOR ELETRICO 5 HP, COM COIFA PROTETORA P/ DISCO DE 10".</t>
  </si>
  <si>
    <t>BANCADA PARA CARPINTARIA (SEM O DISCO DE SERRA) COM MOTOR ELETRICO TRIFASICO DE *3 A 5* HP, CHAVE E COIFA PROTETORA (LOCACAO)</t>
  </si>
  <si>
    <t>BANDEIRA P/ PORTA/ JAN MAD REGIONAL 1A P/ VIDRO</t>
  </si>
  <si>
    <t>BANDEIRA P/ PORTA/ JAN MAD REGIONAL 2A P/ VIDRO</t>
  </si>
  <si>
    <t>BANDEIRA P/ PORTA/ JAN MAD REGIONAL 3A P/ VIDRO</t>
  </si>
  <si>
    <t>BANHEIRA EM POLIESTER COM FIBRA DE VIDRO, CAPACIDADE DE *174* L, COM 170,0 X 79,5 X 38,0 CM, NAO INCLUSO ACESSORIOS PARA HIDROMASSAGEM</t>
  </si>
  <si>
    <t>BARRA DE APOIO TUBULAR COM ALMA EM FERRO, ESPESSURA DE 2,25MM, COMPRIMENTO DE 80CM, ACABAMENTO COM PINTURA EM ESMALTE SINTÉTICO,</t>
  </si>
  <si>
    <t>BARRA DE FERRO RETANGULAR, BARRA CHATA, 1 1/2 X 1/2" (L X E), 3,79 KG/M</t>
  </si>
  <si>
    <t>BARRA DE FERRO RETANGULAR, BARRA CHATA, 1 1/2 X 1/4" (L X E), 1,89 KG/M</t>
  </si>
  <si>
    <t>BARRA DE FERRO RETANGULAR, BARRA CHATA, 1 1/4 X 3/8" (L X E)</t>
  </si>
  <si>
    <t>BARRA DE FERRO RETANGULAR, BARRA CHATA, 1 X 1/4" (L X E), 1,2265 KG/M</t>
  </si>
  <si>
    <t>BARRA DE FERRO RETANGULAR, BARRA CHATA, 1 X 1/8" (L X E)</t>
  </si>
  <si>
    <t>BARRA DE FERRO RETANGULAR, BARRA CHATA, 1 X 3/16" (L X E), 1,73 KG/M</t>
  </si>
  <si>
    <t>BARRA DE FERRO RETANGULAR, BARRA CHATA, 2 X 1" (L X E), 10,12 KG/M</t>
  </si>
  <si>
    <t>BARRA DE FERRO RETANGULAR, BARRA CHATA, 2 X 1/2" (L X E),</t>
  </si>
  <si>
    <t>BARRA DE FERRO RETANGULAR, BARRA CHATA, 2 X 1/2" (L X E), 5,06 KG/M</t>
  </si>
  <si>
    <t>BARRA DE FERRO RETANGULAR, BARRA CHATA, 2 X 1/4" (L X E), 2,53 KG/M</t>
  </si>
  <si>
    <t>BARRA DE FERRO RETANGULAR, BARRA CHATA, 2 X 3/8" (L X E), 3,79KG/M</t>
  </si>
  <si>
    <t>BARRA DE FERRO RETANGULAR, BARRA CHATA, 2 X 5/16" (L X E), 3,162 KG/M</t>
  </si>
  <si>
    <t>BARRA DE FERRO RETANGULAR, BARRA CHATA, 3/4 X 1/4" (L X E),</t>
  </si>
  <si>
    <t>BARRA DE FERRO RETANGULAR, BARRA CHATA, 3/4 X 1/8" (L X E), 0,47 KG/M</t>
  </si>
  <si>
    <t>BARRA DE FERRO RETANGULAR, BARRA CHATA, 3/4 X 3/16" (L X E)</t>
  </si>
  <si>
    <t>BARRA DE FERRO RETANGULAR, BARRA CHATA, 3/8 X 1 1/2" (L X E), 2,84 KG/M</t>
  </si>
  <si>
    <t>BASCULANTE ALUMINIO 80 X 60CM - SERIE 25</t>
  </si>
  <si>
    <t>BASCULANTE EM CANTONEIRA DE FERRO (5/8" X 1/8"), DE 0,60 X 0,80 M</t>
  </si>
  <si>
    <t>BASCULANTE MAD REGIONAL 3A</t>
  </si>
  <si>
    <t>BASE CIMENTO CRISTALIZANTE TIPO DENVERLIT OU SIMILAR</t>
  </si>
  <si>
    <t>BASE P/ FUSIVEIS NH TAMANHO 00, DE 6 A 160A, TIPO 3 NH 3 030-Z DA SIEMENS OU EQUIV</t>
  </si>
  <si>
    <t>BASE P/ FUSIVEIS NH TAMANHO 01, DE 40 A 250A, TIPO 3 NH 3 230-Z DA SIEMENS OU EQUIV</t>
  </si>
  <si>
    <t>BASE P/ MASTRO DE PARA-RAIOS - 2"</t>
  </si>
  <si>
    <t>BATE ESTACA-MARTELO ATE 3,0T DIESEL 160 HP TORRE 15 M MAGAN IM 1520 BS</t>
  </si>
  <si>
    <t>BATE-ESTACAS POR GRAVIDADE, POTENCIA160 HP, PESO DO MARTELO ATE 3 TONELADAS</t>
  </si>
  <si>
    <t>BETONEIRA 120 L ELETRICA MONOFASICA (LOCACAO)</t>
  </si>
  <si>
    <t>BETONEIRA 250 L ELETRICA 1 HP (LOCACAO)</t>
  </si>
  <si>
    <t>BETONEIRA 320 L COM MOTOR ELETRICO TRIFASICO, POTENCIA DE 3 HP, COM CARREGADOR MECANICO (LOCACAO)</t>
  </si>
  <si>
    <t>BETONEIRA 320 L, DIESEL, POTENCIA DE 5,5 HP, COM CARREGADOR MECANICO (LOCACAO)</t>
  </si>
  <si>
    <t>BETONEIRA 320 L, DIESEL, POTENCIA DE 5,5 HP, SEM CARREGADOR MECANICO (LOCACAO)</t>
  </si>
  <si>
    <t>BETONEIRA 400 L ELETRICA TRIFASICA (LOCACAO)</t>
  </si>
  <si>
    <t>BETONEIRA 580 L COM MOTOR ELETRICO TRIFASICO, POTENCIA DE 7,5 HP, COM CARREGADOR MECANICO (LOCACAO)</t>
  </si>
  <si>
    <t>BETONEIRA 580 L, DIESEL, POTENCIA DE 7,5 HP, COM CARREGADOR MECANICO (LOCACAO)</t>
  </si>
  <si>
    <t>BETONEIRA CAPACIDADE NOMINAL 250 L, CAPACIDADE DE MISTURA 200 L, MOTOR ELETRICO TRIFASICO 220/380 V POTENCIA 1 CV, SEM CARREGADOR</t>
  </si>
  <si>
    <t>BETONEIRA CAPACIDADE NOMINAL 400 L, CAPACIDADE DE MISTURA 280 L, MOTOR ELETRICO TRIFASICO 220/380 V POTENCIA 2 CV, SEM CARREGADOR</t>
  </si>
  <si>
    <t>BETONEIRA CAPACIDADE NOMINAL 400 L, CAPACIDADE DE MISTURA 310 L, MOTOR A DIESEL POTENCIA 5 HP, SEM CARREGADOR</t>
  </si>
  <si>
    <t>BETONEIRA CAPACIDADE NOMINAL 400 L, CAPACIDADE DE MISTURA 310 L, MOTOR A GASOLINA POTENCIA 5,5 HP, SEM CARREGADOR</t>
  </si>
  <si>
    <t>BETONEIRA CAPACIDADE NOMINAL 600 L, CAPACIDADE DE MISTURA 440 L, MOTOR A GASOLINA POTENCIA 10 HP, COM CARREGADOR</t>
  </si>
  <si>
    <t>BETONEIRA DE 320 A 600 LITROS COM CARREGADOR E MOTOR ELETRICO TRIFASICO (LOCACAO)</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</si>
  <si>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</si>
  <si>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</si>
  <si>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10HP, COM CARREGADOR</t>
  </si>
  <si>
    <t>BIDE LOUCA BRANCA COM 3 FUROS</t>
  </si>
  <si>
    <t>BLASTER, DINAMITADOR OU CABO DE FOGO</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</si>
  <si>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</si>
  <si>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</si>
  <si>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</si>
  <si>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</si>
  <si>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DE VEDACAO), DE 9 X 19 X 19 CM</t>
  </si>
  <si>
    <t>MIL</t>
  </si>
  <si>
    <t>BLOCO CERAMICO (ALVENARIA VEDACAO), 6 FUROS, DE 9 X 14 X 19 CM</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</si>
  <si>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</si>
  <si>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</si>
  <si>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</si>
  <si>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</si>
  <si>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 *COLETADO CAIXA*</t>
  </si>
  <si>
    <t>BLOCO CONCRETO ESTRUTURAL 14 X 19 X 29 CM, FBK 6 MPA (NBR 6136)</t>
  </si>
  <si>
    <t>BLOCO CONCRETO ESTRUTURAL 14 X 19 X 29 CM, FBK 8 MPA (NBR 6136)</t>
  </si>
  <si>
    <t>BLOCO CONCRETO ESTRUTURAL 14 X 19 X 34 CM, FBK 4,5 MPA (NBR 6136) *COLETADO CAIXA*</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</si>
  <si>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</si>
  <si>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</si>
  <si>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</si>
  <si>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</si>
  <si>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</si>
  <si>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</si>
  <si>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</si>
  <si>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</si>
  <si>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</si>
  <si>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</si>
  <si>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</si>
  <si>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</si>
  <si>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</si>
  <si>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</si>
  <si>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CONCRETO VEDACAO 19 X 19 X 39 CM (CLASSE D - NBR 6136)</t>
  </si>
  <si>
    <t>BLOCO DE GESSO E = 10 CM, *67 X 50* CM</t>
  </si>
  <si>
    <t>BLOCO DE GESSO E= 7,5 CM - 67 X 50 CM</t>
  </si>
  <si>
    <t>BLOCO DE VIDRO INCOLOR, CANELADO, DE *19 X 19 X 8* CM</t>
  </si>
  <si>
    <t>BLOCO DE VIDRO/ELEMENTO VAZADO INCOLOR, VENEZIANA, DE *20 X 20 X 6* CM</t>
  </si>
  <si>
    <t>BLOCO ESTRUTURAL CERAMICO - 14 X 19 X 29 CM - 4,0 MPA - NBR 15270</t>
  </si>
  <si>
    <t>BLOCO ESTRUTURAL CERAMICO 14 X 19 X 29 CM, 3,0 MPA (NBR 15270)</t>
  </si>
  <si>
    <t>BLOCO ESTRUTURAL CERAMICO 14 X 19 X 29 CM, 6,0 MPA (NBR 15270)</t>
  </si>
  <si>
    <t>BLOCO ESTRUTURAL CERAMICO 14 X 19 X 34 CM, 6,0 MPA (NBR 15270) *COLETADO CAIXA*</t>
  </si>
  <si>
    <t>BLOCO ESTRUTURAL CERAMICO 14 X 19 X 39 CM, 3,0 MPA (NBR 15270)</t>
  </si>
  <si>
    <t>BLOCO ESTRUTURAL CERAMICO 14 X 19 X 39 CM, 6,0 MPA (NBR 15270)</t>
  </si>
  <si>
    <t>BLOCO ESTRUTURAL CERAMICO 19 X 19 X 29 CM, 6,0 MPA (NBR 15270)</t>
  </si>
  <si>
    <t>BLOCO ESTRUTURAL CERAMICO 19 X 19 X 39 CM, 6,0 MPA (NBR 15270)</t>
  </si>
  <si>
    <t>BLOCO POLIETILENO ALTA DENSIDADE 27 X 30 X 100 CM MODELO MAXBLOCO LEOTECH, ACOMPANHADOS PLACAS TERMINAIS E LONGARINAS</t>
  </si>
  <si>
    <t>BLOCO SEXTAVADO EM CONCRETO P/ PAVIMENTAÇÃO DE 35 MPA, DE 25 X 25 X 10 CM, DE ACORDO COM NBR 9780 / 9781</t>
  </si>
  <si>
    <t>BLOCO SEXTAVADO P/ PAVIMENTAÇÃO EM CONCRETO DE 35 MPA, DE 25 X 25 X 6 CM, DE ACORDO COM NBR 9780 / 9781</t>
  </si>
  <si>
    <t>BLOCO SEXTAVADO P/ PAVIMENTAÇÃO EM CONCRETO DE 35 MPA, DE 25 X 25 X 8 CM, DE ACORDO COM NBR 9780/ 9781</t>
  </si>
  <si>
    <t>BLOCO TIPO RAQUETE P/PAVIMENTAÇÃP E=6CM PISO 10 FACES COD 1035 N, EM CONCRETO DE 35MPA, DE ACORDO COM NBR 9780 / 9781</t>
  </si>
  <si>
    <t>BLOCO VEDACAO CONCRETO 14 X 19 X 29 CM (CLASSE D - NBR 6136)</t>
  </si>
  <si>
    <t>BLOCO VEDACAO CONCRETO 14 X 19 X 39 CM (CLASSE D - NBR 6136)</t>
  </si>
  <si>
    <t>BLOCO VEDACAO CONCRETO 14 X 19 X 39 CM APARENTE (CLASSE D - NBR 6136)</t>
  </si>
  <si>
    <t>BLOCO VEDACAO CONCRETO 19 X 19 X 39 CM (CLASSE D - NBR 6136)</t>
  </si>
  <si>
    <t>BLOCO VEDACAO CONCRETO 9 X 19 X 39 CM (CLASSE D - NBR 6136)</t>
  </si>
  <si>
    <t>BLOCO VEDACAO CONCRETO 9 X 19 X 39 CM APARENTE (CLASSE D - NBR 6136)</t>
  </si>
  <si>
    <t>BLOCO VEDACAO CONCRETO CELULAR AUTOCLAVADO 10 X 30 X 60 CM</t>
  </si>
  <si>
    <t>BLOCO VEDACAO CONCRETO CELULAR AUTOCLAVADO 20 X 30 X 60 CM</t>
  </si>
  <si>
    <t>BLOCO VIDRO INCOLOR XADREZ, DE *20 X 20 X 10* CM</t>
  </si>
  <si>
    <t>BLOCO VIDRO/ELEMENTO VAZADO, INCOLOR, VENEZIANA, *20 X 10 X 8* CM</t>
  </si>
  <si>
    <t>BOCAL PVC MR AQUAPLUV BEIRAL D =125X88 MM</t>
  </si>
  <si>
    <t>BOCAL/SOQUETE/RECEPTACULO CONTRA INTEMPERIES C/ RABICHO</t>
  </si>
  <si>
    <t>BOCAL/SOQUETE/RECEPTACULO DE BAQUELITE</t>
  </si>
  <si>
    <t>BOCAL/SOQUETE/RECEPTACULO DE PORCELANA</t>
  </si>
  <si>
    <t>BOLSA DE LIGACAO EM PVC FLEXIVEL PARA VASO SANITARIO 1.1/2 " (40 MM)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</si>
  <si>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</si>
  <si>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</si>
  <si>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</si>
  <si>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</si>
  <si>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</si>
  <si>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</si>
  <si>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</si>
  <si>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</si>
  <si>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</si>
  <si>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</si>
  <si>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</si>
  <si>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HIDRAULICA ALTA PRESSÃO (UNIDADE MOTRIZ), VAZÃO DE 3,0L/MIN, ATINGINDO PRESSÕES MANOMÉTRICAS DE ATÉ 100KGF/CM2 - LOCAÇÃO</t>
  </si>
  <si>
    <t>DIA</t>
  </si>
  <si>
    <t>BOMBA PARA TESTE HIDROSTATICO ATE 850 LIBRAS (LOCACAO)</t>
  </si>
  <si>
    <t>BOMBA PRESSURIZADORA ELETRICA ATE 2HP, 1 1/2"</t>
  </si>
  <si>
    <t>BOMBA SUBMERSA PARA POCOS TUBULARES PROFUNDOS DIAMETRO DE 4 POLEGADAS, ELETRICA, MONOFASICA, POTENCIA 0,49 HP, 13 ESTAGIOS, BOCAL DE DESCARGA DIAMETRO DE UMA POLEGADA E MEIA, HM/Q = 18 M / 1,90 M3/H A 85 M / 0,</t>
  </si>
  <si>
    <t>BOMBA SUBMERSA PARA POCOS TUBULARES PROFUNDOS DIAMETRO DE 4 POLEGADAS, ELETRICA, TRIFASICA, POTENCIA 1,97 HP, 20 ESTAGIOS, BOCAL DE DESCARGA DIAMETRO DE UMA POLEGADA E MEIA, HM/Q = 18 M / 5,40 M3/H A 164 M / 0,</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</si>
  <si>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</si>
  <si>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</si>
  <si>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</si>
  <si>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t>
  </si>
  <si>
    <t>BOMBA SUBMERSA PARA POCOS TUBULARES PROFUNDOS DIAMETRO DE 6 POLEGADAS, ELETRICA, TRIFASICA, POTENCIA 32 HP, 9 ESTAGIOS, BOCAL DE DESCARGA DIAMETRO DE 4 POLEGADAS, HM/Q = 114,0 M / 13,9 M3/H A 57,0 M / 25,0 M3/H</t>
  </si>
  <si>
    <t>BOMBA SUBMERSIVEL P/ DRENAGEM/ESGOTAMENTO, ELETRICA TRIFASICA ACIMA DE 5 CV DESCARGA 4" HM = 25M, Q= 162M3/H = 2700L/MIN. OU EQUIV</t>
  </si>
  <si>
    <t>BOMBA SUBMERSIVEL P/ DRENAGEM/ESGOTAMENTO, ELETRICA TRIFASICA ACIMA 2 ATE 5CV DESCARGA 3", HM = 24M, Q= 60M3/H = 1000L/MIN. OU EQUIV</t>
  </si>
  <si>
    <t>BOMBA SUBMERSIVEL PARA DRENAGEM E ESGOTAMENTO COM MOTOR ELETRICO TRIFASICO DE *3 A 5* CV, VAZAO = 35 M3/H E SAIDA = 2" (LOCACAO)</t>
  </si>
  <si>
    <t>BOMBA SUBMERSIVEL PARA DRENAGEM E ESGOTAMENTO COM MOTOR ELETRICO TRIFASICO DE ATE 2 CV, DESCARGA = 2", ALTURA MANOMETRICA = 10 M, VAZAO = 25 M3/H (417 LITROS/MINUTO) (LOCACAO)</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</si>
  <si>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</si>
  <si>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</si>
  <si>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</si>
  <si>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</si>
  <si>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</si>
  <si>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</si>
  <si>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</si>
  <si>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</si>
  <si>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BORBOLETA FERRO CROMADO P/ JANELA MADEIRA TP GUILHOTINA</t>
  </si>
  <si>
    <t>PAR</t>
  </si>
  <si>
    <t>BORBOLETA LATAO FUNDIDO CROMADO P/ JANELA MADEIRA TP GUILHOTINA</t>
  </si>
  <si>
    <t>BOTA COURO SOLADO DE BORRACHA VULCANIZADA</t>
  </si>
  <si>
    <t>BRACADEIRA FIXACAO CABO PARA-RAIO - SIMPLES</t>
  </si>
  <si>
    <t>BRACADEIRA PVC AQUAPLUV D = 88MM</t>
  </si>
  <si>
    <t>BRACO OU HASTE C/CANOPLA METAL CROMADO 1/2" P/ CHUVEIRO SIMPLES</t>
  </si>
  <si>
    <t>BRACO OU HASTE COM CANOPLA PLASTICA, 1/2", PARA CHUVEIRO ELETRICO</t>
  </si>
  <si>
    <t>BRACO OU HASTE COM CANOPLA PLASTICA, 1/2", PARA CHUVEIRO SIMPLES</t>
  </si>
  <si>
    <t>BRACO P/ LUMINARIA PUBLICA 1 X 1,50M ROMAGNOLE OU EQUIV</t>
  </si>
  <si>
    <t>BRACO RETO P/ LUMINARIA PUBLICA - FERRO GALV C/ PARAF - 3/4" X 1,5M</t>
  </si>
  <si>
    <t>BUCHA DE REDUCAO DE FERRO GALVANIZADO, COM ROSCA, DE 1" X 1/2"</t>
  </si>
  <si>
    <t>BUCHA DE REDUCAO DE PVC, ROSCAVEL, DE 1" X 3/4"</t>
  </si>
  <si>
    <t>BUCHA DE REDUCAO DE PVC, SOLDAVEL, CURTA, COM 40 X 32 MM</t>
  </si>
  <si>
    <t>BUCHA E ARRUELA ALUMINIO FUNDIDO P/ ELETRODUTO 100MM (4'')</t>
  </si>
  <si>
    <t>BUCHA E ARRUELA ALUMINIO FUNDIDO P/ ELETRODUTO 15MM (1/2'')</t>
  </si>
  <si>
    <t>BUCHA E ARRUELA ALUMINIO FUNDIDO P/ ELETRODUTO 20MM (3/4'')</t>
  </si>
  <si>
    <t>BUCHA E ARRUELA ALUMINIO FUNDIDO P/ ELETRODUTO 25MM (1'')</t>
  </si>
  <si>
    <t>BUCHA E ARRUELA ALUMINIO FUNDIDO P/ ELETRODUTO 32MM (1 1/4'')</t>
  </si>
  <si>
    <t>BUCHA E ARRUELA ALUMINIO FUNDIDO P/ ELETRODUTO 40MM (1 1/2'')</t>
  </si>
  <si>
    <t>BUCHA E ARRUELA ALUMINIO FUNDIDO P/ ELETRODUTO 50MM (2'')</t>
  </si>
  <si>
    <t>BUCHA E ARRUELA ALUMINIO FUNDIDO P/ ELETRODUTO 60MM (2 1/2'')</t>
  </si>
  <si>
    <t>BUCHA E ARRUELA ALUMINIO FUNDIDO P/ ELETRODUTO 75MM (3'')</t>
  </si>
  <si>
    <t>BUCHA LIGA ALUMINIO P/ ELETRODUTO ROSCAVEL 1 1/2"</t>
  </si>
  <si>
    <t>BUCHA LIGA ALUMINIO P/ ELETRODUTO ROSCAVEL 1 1/4"</t>
  </si>
  <si>
    <t>BUCHA LIGA ALUMINIO P/ ELETRODUTO ROSCAVEL 1"</t>
  </si>
  <si>
    <t>BUCHA LIGA ALUMINIO P/ ELETRODUTO ROSCAVEL 1/2"</t>
  </si>
  <si>
    <t>BUCHA LIGA ALUMINIO P/ ELETRODUTO ROSCAVEL 2 1/2"</t>
  </si>
  <si>
    <t>BUCHA LIGA ALUMINIO P/ ELETRODUTO ROSCAVEL 2"</t>
  </si>
  <si>
    <t>BUCHA LIGA ALUMINIO P/ ELETRODUTO ROSCAVEL 3"</t>
  </si>
  <si>
    <t>BUCHA LIGA ALUMINIO P/ ELETRODUTO ROSCAVEL 3/4"</t>
  </si>
  <si>
    <t>BUCHA LIGA ALUMINIO P/ ELETRODUTO ROSCAVEL 4"</t>
  </si>
  <si>
    <t>BUCHA NYLON S-10</t>
  </si>
  <si>
    <t>BUCHA NYLON S-10 C/ PARAFUSO ACO ZINC ROSCA SOBERBA CAB CHATA 5,5 X 65MM</t>
  </si>
  <si>
    <t>BUCHA NYLON S-12 C/ PARAFUSO ACO ZINC CAB SEXTAVADA ROSCA SOBERBA 5/16" X 65MM</t>
  </si>
  <si>
    <t>BUCHA NYLON S-4</t>
  </si>
  <si>
    <t>BUCHA NYLON S-5</t>
  </si>
  <si>
    <t>BUCHA NYLON S-6 C/ PARAFUSO ACO ZINC CAB CHATA ROSCA SOBERBA 4,2 X 45MM</t>
  </si>
  <si>
    <t>BUCHA NYLON S-8</t>
  </si>
  <si>
    <t>BUCHA NYLON S-8 C/ PARAF ROSCA SOBERBA ACO ZINCADO CAB CHATA FENDA SIMPLES 4,8 X 75MM</t>
  </si>
  <si>
    <t>BUCHA NYLON S-8 C/ PARAFUSO ACO ZINC CAB CHATA ROSCA SOBERBA 4,8 X 50MM</t>
  </si>
  <si>
    <t>BUCHA REDUCAO ALUMINIO FUNDIDO P/ ELETRODUTO 1 1/2'' X 1''</t>
  </si>
  <si>
    <t>BUCHA REDUCAO ALUMINIO FUNDIDO P/ ELETRODUTO 1'' X 3/4''</t>
  </si>
  <si>
    <t>BUCHA REDUCAO ALUMINIO FUNDIDO P/ ELETRODUTO 2'' X 1 1/2''</t>
  </si>
  <si>
    <t>BUCHA REDUCAO ALUMINIO FUNDIDO P/ ELETRODUTO 2'' X 3/4''</t>
  </si>
  <si>
    <t>BUCHA REDUCAO FERRO GALV ROSCA REF. 1 1/2"X1 1/4"</t>
  </si>
  <si>
    <t>BUCHA REDUCAO FERRO GALV ROSCA REF. 1 1/2"X1"</t>
  </si>
  <si>
    <t>BUCHA REDUCAO FERRO GALV ROSCA REF. 1 1/2"X1/2"</t>
  </si>
  <si>
    <t>BUCHA REDUCAO FERRO GALV ROSCA REF. 1 1/2"X3/4"</t>
  </si>
  <si>
    <t>BUCHA REDUCAO FERRO GALV ROSCA REF. 1 1/4"X1"</t>
  </si>
  <si>
    <t>BUCHA REDUCAO FERRO GALV ROSCA REF. 1 1/4"X1/2"</t>
  </si>
  <si>
    <t>BUCHA REDUCAO FERRO GALV ROSCA REF. 1 1/4"X3/4"</t>
  </si>
  <si>
    <t>BUCHA REDUCAO FERRO GALV ROSCA REF. 1"X3/4"</t>
  </si>
  <si>
    <t>BUCHA REDUCAO FERRO GALV ROSCA REF. 1/2"X1/4"</t>
  </si>
  <si>
    <t>BUCHA REDUCAO FERRO GALV ROSCA REF. 1/2"X3/8"</t>
  </si>
  <si>
    <t>BUCHA REDUCAO FERRO GALV ROSCA REF. 2 1/2"X1 1/2"</t>
  </si>
  <si>
    <t>BUCHA REDUCAO FERRO GALV ROSCA REF. 2 1/2"X1 1/4"</t>
  </si>
  <si>
    <t>BUCHA REDUCAO FERRO GALV ROSCA REF. 2 1/2"X1"</t>
  </si>
  <si>
    <t>BUCHA REDUCAO FERRO GALV ROSCA REF. 2 1/2"X2"</t>
  </si>
  <si>
    <t>BUCHA REDUCAO FERRO GALV ROSCA REF. 2"X1 1/2"</t>
  </si>
  <si>
    <t>BUCHA REDUCAO FERRO GALV ROSCA REF. 2"X1 1/4"</t>
  </si>
  <si>
    <t>BUCHA REDUCAO FERRO GALV ROSCA REF. 2"X1"</t>
  </si>
  <si>
    <t>BUCHA REDUCAO FERRO GALV ROSCA REF. 3"X1 1/2"</t>
  </si>
  <si>
    <t>BUCHA REDUCAO FERRO GALV ROSCA REF. 3"X1 1/4"</t>
  </si>
  <si>
    <t>BUCHA REDUCAO FERRO GALV ROSCA REF. 3"X2"</t>
  </si>
  <si>
    <t>BUCHA REDUCAO FERRO GALV ROSCA REF. 3/4"X1/2"</t>
  </si>
  <si>
    <t>BUCHA REDUCAO FERRO GALV ROSCA REF. 3X2 1/2"</t>
  </si>
  <si>
    <t>BUCHA REDUCAO FERRO GALV ROSCA REF. 4"X2 1/2"</t>
  </si>
  <si>
    <t>BUCHA REDUCAO FERRO GALV ROSCA REF. 4"X2"</t>
  </si>
  <si>
    <t>BUCHA REDUCAO FERRO GALV ROSCA REF. 4"X3"</t>
  </si>
  <si>
    <t>BUCHA REDUCAO FERRO GALV ROSCA REF. 5"X4"</t>
  </si>
  <si>
    <t>BUCHA REDUCAO FERRO GALV ROSCA REF. 6"X4"</t>
  </si>
  <si>
    <t>BUCHA REDUCAO FERRO GALV ROSCA REF. 6"X5"</t>
  </si>
  <si>
    <t>BUCHA REDUCAO PVC ROSCA 1 1/2" X 1"</t>
  </si>
  <si>
    <t>BUCHA REDUCAO PVC ROSCA 1 1/2" X 3/4"</t>
  </si>
  <si>
    <t>BUCHA REDUCAO PVC ROSCA 1" X 1/2"</t>
  </si>
  <si>
    <t>BUCHA REDUCAO PVC ROSCA REF 3/4" X 1/2"</t>
  </si>
  <si>
    <t>BUCHA REDUCAO PVC SOLD CURTA P/ AGUA FRIA PRED - 110MM X 85MM</t>
  </si>
  <si>
    <t>BUCHA REDUCAO PVC SOLD CURTA P/ AGUA FRIA PRED 25MM X 20MM</t>
  </si>
  <si>
    <t>BUCHA REDUCAO PVC SOLD CURTA P/ AGUA FRIA PRED 32MM X 25MM</t>
  </si>
  <si>
    <t>BUCHA REDUCAO PVC SOLD CURTA P/ AGUA FRIA PRED 50MM X 40MM</t>
  </si>
  <si>
    <t>BUCHA REDUCAO PVC SOLD CURTA P/ AGUA FRIA PRED 60MM X 50MM</t>
  </si>
  <si>
    <t>BUCHA REDUCAO PVC SOLD CURTA P/ AGUA FRIA PRED 75MM X 60MM</t>
  </si>
  <si>
    <t>BUCHA REDUCAO PVC SOLD CURTA P/ AGUA FRIA PRED 85MM X 75MM</t>
  </si>
  <si>
    <t>BUCHA REDUCAO PVC SOLD LONGA P/ AGUA FRIA PRED 110MM X 60MM</t>
  </si>
  <si>
    <t>BUCHA REDUCAO PVC SOLD LONGA P/ AGUA FRIA PRED 110MM X 75MM</t>
  </si>
  <si>
    <t>BUCHA REDUCAO PVC SOLD LONGA P/ AGUA FRIA PRED 32MM X 20MM</t>
  </si>
  <si>
    <t>BUCHA REDUCAO PVC SOLD LONGA P/ AGUA FRIA PRED 40MM X 20MM</t>
  </si>
  <si>
    <t>BUCHA REDUCAO PVC SOLD LONGA P/ AGUA FRIA PRED 40MM X 25MM</t>
  </si>
  <si>
    <t>BUCHA REDUCAO PVC SOLD LONGA P/ AGUA FRIA PRED 50MM X 20MM</t>
  </si>
  <si>
    <t>BUCHA REDUCAO PVC SOLD LONGA P/ AGUA FRIA PRED 50MM X 25MM</t>
  </si>
  <si>
    <t>BUCHA REDUCAO PVC SOLD LONGA P/ AGUA FRIA PRED 50MM X 32MM</t>
  </si>
  <si>
    <t>BUCHA REDUCAO PVC SOLD LONGA P/ AGUA FRIA PRED 60MM X 25MM</t>
  </si>
  <si>
    <t>BUCHA REDUCAO PVC SOLD LONGA P/ AGUA FRIA PRED 60MM X 32MM</t>
  </si>
  <si>
    <t>BUCHA REDUCAO PVC SOLD LONGA P/ AGUA FRIA PRED 60MM X 40MM</t>
  </si>
  <si>
    <t>BUCHA REDUCAO PVC SOLD LONGA P/ AGUA FRIA PRED 60MM X 50MM</t>
  </si>
  <si>
    <t>BUCHA REDUCAO PVC SOLD LONGA P/ AGUA FRIA PRED 75MM X 50MM</t>
  </si>
  <si>
    <t>BUCHA REDUCAO PVC SOLD LONGA P/ AGUA FRIA PRED 85MM X 60MM</t>
  </si>
  <si>
    <t>BUCHA REDUCAO PVC SOLD LONGA P/ ESG PREDIAL 50MM X 40MM</t>
  </si>
  <si>
    <t>BUCHA REDUCAO PVC, ROSCAVEL, 2" X 1 1/2 "</t>
  </si>
  <si>
    <t>BUCHA REDUCAO PVC, ROSCAVEL, 1 1/2" X1 1/4 "</t>
  </si>
  <si>
    <t>BUCHA REDUCAO PVC, ROSCAVEL, 1 1/4" X 3/4 "</t>
  </si>
  <si>
    <t>BUCHA REDUCAO PVC, ROSCAVEL, 1 1/4" X 1 "</t>
  </si>
  <si>
    <t>BUCHA REDUCAO PVC, ROSCAVEL, 2" X 1 "</t>
  </si>
  <si>
    <t>BUCHA REDUCAO PVC, ROSCAVEL, 2" X 1 1/4 "</t>
  </si>
  <si>
    <t>BUCHA S 6</t>
  </si>
  <si>
    <t>CABECEIRA DIREITA PVC AQUAPLUV D = 125 MM</t>
  </si>
  <si>
    <t>CABECEIRA ESQUERDA PVC AQUAPLUV D = 125 MM</t>
  </si>
  <si>
    <t>CABIDE DE LOUCA BRANCA SIMPLES TP GANCHO</t>
  </si>
  <si>
    <t>CABO DE ALUMINIO C/ ALMA DE ACO, BITOLA 1/0 AWG</t>
  </si>
  <si>
    <t>CABO DE ALUMINIO C/ ALMA DE ACO, BITOLA 2 AWG</t>
  </si>
  <si>
    <t>CABO DE ALUMINIO NU COM ALMA DE ACO, BITOLA 4 AWG</t>
  </si>
  <si>
    <t>CABO DE ALUMINIO S/ ALMA DE ACO, BITOLA 1/0 AWG</t>
  </si>
  <si>
    <t>CABO DE ALUMINIO S/ ALMA DE ACO, BITOLA 2 AWG</t>
  </si>
  <si>
    <t>CABO DE ALUMINIO S/ ALMA DE ACO, BITOLA 4AWG</t>
  </si>
  <si>
    <t>CABO DE COBRE EXTRA FLEXIVEL, ISOLACAO EM PVC, 16MM2 (P/ MAQUINA DE SOLDA)</t>
  </si>
  <si>
    <t>CABO DE COBRE EXTRA FLEXIVEL, ISOLACAO EM PVC, 25MM2 (P/ MAQUINA DE SOLDA)</t>
  </si>
  <si>
    <t>CABO DE COBRE EXTRA FLEXIVEL, ISOLACAO EM PVC, 35MM2 (P/ MAQUINA DE SOLDA)</t>
  </si>
  <si>
    <t>CABO DE COBRE EXTRA FLEXIVEL, ISOLACAO EM PVC, 50MM2 (P/ MAQUINA DE SOLDA)</t>
  </si>
  <si>
    <t>CABO DE COBRE EXTRA FLEXIVEL, ISOLACAO EM PVC, 70MM2 (P/ MAQUINA DE SOLDA)</t>
  </si>
  <si>
    <t>CABO DE COBRE EXTRA FLEXIVEL, ISOLACAO EM PVC, 95MM2 (P/ MAQUINA DE SOLDA)</t>
  </si>
  <si>
    <t>CABO DE COBRE FLEXÍVEL DE 16 MM2, COM ISOLAMENTO ANTI-CHAMA 450/750 V</t>
  </si>
  <si>
    <t>CABO DE COBRE ISOLAMENTO ANTI-CHAMA 0,6/1KV 1,5MM2 (1 CONDUTOR) TP SINTENAX PIRELLI OU EQUIV</t>
  </si>
  <si>
    <t>CABO DE COBRE ISOLAMENTO ANTI-CHAMA 0,6/1KV 10MM2 (1 CONDUTOR) TP SINTENAX PIRELLI OU EQUIV</t>
  </si>
  <si>
    <t>CABO DE COBRE ISOLAMENTO ANTI-CHAMA 0,6/1KV 120MM2 (1 CONDUTOR) TP SINTENAX PIRELLI OU EQUIV</t>
  </si>
  <si>
    <t>CABO DE COBRE ISOLAMENTO ANTI-CHAMA 0,6/1KV 150MM2 (1 CONDUTOR) TP SINTENAX PIRELLI OU EQUIV</t>
  </si>
  <si>
    <t>CABO DE COBRE ISOLAMENTO ANTI-CHAMA 0,6/1KV 16MM2 (1 CONDUTOR) TP SINTENAX PIRELLI OU EQUIV</t>
  </si>
  <si>
    <t>CABO DE COBRE ISOLAMENTO ANTI-CHAMA 0,6/1KV 185MM2 (1 CONDUTOR)TP SINTENAX PIRELLI OU EQUIV</t>
  </si>
  <si>
    <t>CABO DE COBRE ISOLAMENTO ANTI-CHAMA 0,6/1KV 2,5MM2 (1 CONDUTOR) TP SINTENAX PIRELLI OU EQUIV</t>
  </si>
  <si>
    <t>CABO DE COBRE ISOLAMENTO ANTI-CHAMA 0,6/1KV 240MM2 (1 CONDUTOR)TP SINTENAX PIRELLI OU EQUIV</t>
  </si>
  <si>
    <t>CABO DE COBRE ISOLAMENTO ANTI-CHAMA 0,6/1KV 25MM2 (1 CONDUTOR) TP SINTENAX PIRELLI OU EQUIV</t>
  </si>
  <si>
    <t>CABO DE COBRE ISOLAMENTO ANTI-CHAMA 0,6/1KV 300MM2 (1 CONDUTOR) TP SINTENAX PIRELLI OU EQUIV</t>
  </si>
  <si>
    <t>CABO DE COBRE ISOLAMENTO ANTI-CHAMA 0,6/1KV 35MM2 (1 CONDUTOR) TP SINTENAX PIRELLI OU EQUIV</t>
  </si>
  <si>
    <t>CABO DE COBRE ISOLAMENTO ANTI-CHAMA 0,6/1KV 4MM2 (1 CONDUTOR) TP SINTENAX PIRELLI OU EQUIV</t>
  </si>
  <si>
    <t>CABO DE COBRE ISOLAMENTO ANTI-CHAMA 0,6/1KV 50MM2 (1 CONDUTOR) TP SINTENAX PIRELLI OU EQUIV 75 A 500 E PN-16 DN 75 A 400</t>
  </si>
  <si>
    <t>CABO DE COBRE ISOLAMENTO ANTI-CHAMA 0,6/1KV 6MM2 (1 CONDUTOR) TP SINTENAX PIRELLI OU EQUIV</t>
  </si>
  <si>
    <t>CABO DE COBRE ISOLAMENTO ANTI-CHAMA 0,6/1KV 70MM2 (1 CONDUTOR) TP SINTENAX PIRELLI OU EQUIV</t>
  </si>
  <si>
    <t>CABO DE COBRE ISOLAMENTO ANTI-CHAMA 0,6/1KV 95MM2 (1 CONDUTOR) TP SINTENAX PIRELLI OU EQUIV</t>
  </si>
  <si>
    <t>CABO DE COBRE ISOLAMENTO ANTI-CHAMA 20/35KV 120MM2 TP EPROTENAX FX3 PIRELLI OU EQUIV</t>
  </si>
  <si>
    <t>CABO DE COBRE ISOLAMENTO ANTI-CHAMA 20/35KV 150MM2 TP EPROTENAX FX3 PIRELLI OU EQUIV</t>
  </si>
  <si>
    <t>CABO DE COBRE ISOLAMENTO ANTI-CHAMA 20/35KV 185MM2 TP EPROTENAX FX3 PIRELLI OU EQUIV</t>
  </si>
  <si>
    <t>CABO DE COBRE ISOLAMENTO ANTI-CHAMA 20/35KV 240MM2 TP EPROTENAX FX3 PIRELLI OU EQUIV</t>
  </si>
  <si>
    <t>CABO DE COBRE ISOLAMENTO ANTI-CHAMA 20/35KV 300MM2 TP EPROTENAX FX3 PIRELLI OU EQUIV</t>
  </si>
  <si>
    <t>CABO DE COBRE ISOLAMENTO ANTI-CHAMA 20/35KV 400MM2 TP EPROTENAX FX3 PIRELLI OU EQUIV</t>
  </si>
  <si>
    <t>CABO DE COBRE ISOLAMENTO ANTI-CHAMA 20/35KV 500MM2 TP EPROTENAX FX3 PIRELLI OU EQUIV</t>
  </si>
  <si>
    <t>CABO DE COBRE ISOLAMENTO ANTI-CHAMA 20/35KV 50MM2 TP EPROTENAX FX3 PIRELLI OU EQUIV</t>
  </si>
  <si>
    <t>CABO DE COBRE ISOLAMENTO ANTI-CHAMA 20/35KV 70MM2 TP EPROTENAX FX3 PIRELLI OU EQUIV</t>
  </si>
  <si>
    <t>CABO DE COBRE ISOLAMENTO ANTI-CHAMA 20/35KV 95MM2 TP EPROTENAX FX3 PIRELLI OU EQUIV</t>
  </si>
  <si>
    <t>CABO DE COBRE ISOLAMENTO ANTI-CHAMA 450/750V 0,75MM2, FLEXIVEL, TP FORESPLAST ALCOA OU EQUIV</t>
  </si>
  <si>
    <t>CABO DE COBRE ISOLAMENTO ANTI-CHAMA 450/750V 1,5MM2, FLEXIVEL, TP FORESPLAST ALCOA OU EQUIV</t>
  </si>
  <si>
    <t>CABO DE COBRE ISOLAMENTO ANTI-CHAMA 450/750V 1,5MM2, TP PIRASTIC PIRELLI OU EQUIV</t>
  </si>
  <si>
    <t>CABO DE COBRE ISOLAMENTO ANTI-CHAMA 450/750V 10MM2, FLEXIVEL, TP FORESPLAST ALCOA OU EQUIV</t>
  </si>
  <si>
    <t>CABO DE COBRE ISOLAMENTO ANTI-CHAMA 450/750V 10MM2, TP PIRASTIC PIRELLI OU EQUIV</t>
  </si>
  <si>
    <t>CABO DE COBRE ISOLAMENTO ANTI-CHAMA 450/750V 120MM2, TP PIRASTIC PIRELLI OU CR</t>
  </si>
  <si>
    <t>CABO DE COBRE ISOLAMENTO ANTI-CHAMA 450/750V 150MM2, TP PIRASTIC PIRELLI OU EQUIV</t>
  </si>
  <si>
    <t>CABO DE COBRE ISOLAMENTO ANTI-CHAMA 450/750V 16MM2, FLEXIVEL, TP FORESPLAST ALCOA OU EQUIV</t>
  </si>
  <si>
    <t>CABO DE COBRE ISOLAMENTO ANTI-CHAMA 450/750V 185MM2, TP PIRASTIC PIRELLI OU EQUIV</t>
  </si>
  <si>
    <t>CABO DE COBRE ISOLAMENTO ANTI-CHAMA 450/750V 2,5MM2, FLEXIVEL, TP FORESPLAST ALCOA OU EQUIV</t>
  </si>
  <si>
    <t>CABO DE COBRE ISOLAMENTO ANTI-CHAMA 450/750V 2,5MM2, TP PIRASTIC PIRELLI OU EQUIV</t>
  </si>
  <si>
    <t>CABO DE COBRE ISOLAMENTO ANTI-CHAMA 450/750V 240MM2, TP PIRASTIC PIRELLI OU EQUIV</t>
  </si>
  <si>
    <t>CABO DE COBRE ISOLAMENTO ANTI-CHAMA 450/750V 25MM2, TP PIRASTIC PIRELLI OU EQUIV</t>
  </si>
  <si>
    <t>CABO DE COBRE ISOLAMENTO ANTI-CHAMA 450/750V 3 X 10MM2, TP FICAP OU EQUIV</t>
  </si>
  <si>
    <t>CABO DE COBRE ISOLAMENTO ANTI-CHAMA 450/750V 3 X 16MM2, TP FICAP OU EQUIV</t>
  </si>
  <si>
    <t>CABO DE COBRE ISOLAMENTO ANTI-CHAMA 450/750V 3 X 25MM2, TP FICAP OU EQUIV</t>
  </si>
  <si>
    <t>CABO DE COBRE ISOLAMENTO ANTI-CHAMA 450/750V 300MM2, TP PIRASTIC PIRELLI OU EQUIV</t>
  </si>
  <si>
    <t>CABO DE COBRE ISOLAMENTO ANTI-CHAMA 450/750V 35MM2, TP PIRASTIC PIRELLI OU EQUIV</t>
  </si>
  <si>
    <t>CABO DE COBRE ISOLAMENTO ANTI-CHAMA 450/750V 400MM2 TP PIRASTIC PIRELLI OU EQUIV</t>
  </si>
  <si>
    <t>CABO DE COBRE ISOLAMENTO ANTI-CHAMA 450/750V 4MM2, FLEXIVEL, TP FORESPLAST ALCOA OU EQUIV</t>
  </si>
  <si>
    <t>CABO DE COBRE ISOLAMENTO ANTI-CHAMA 450/750V 4MM2, TP PIRASTIC PIRELLI OU EQUIV</t>
  </si>
  <si>
    <t>CABO DE COBRE ISOLAMENTO ANTI-CHAMA 450/750V 50MM2, TP PIRASTIC PIRELLI OU EQUIV</t>
  </si>
  <si>
    <t>CABO DE COBRE ISOLAMENTO ANTI-CHAMA 450/750V 6MM2, FLEXIVEL, TP FORESPLAST ALCOA OU EQUIV</t>
  </si>
  <si>
    <t>CABO DE COBRE ISOLAMENTO ANTI-CHAMA 450/750V 6MM2, TP PIRASTIC PIRELLI OU EQUIV</t>
  </si>
  <si>
    <t>CABO DE COBRE ISOLAMENTO ANTI-CHAMA 450/750V 70MM2, TP PIRASTIC PIRELLI OU SIMILAR</t>
  </si>
  <si>
    <t>CABO DE COBRE ISOLAMENTO ANTI-CHAMA 450/750V 95MM2, TP PIRASTIC PIRELLI OU EQUIV</t>
  </si>
  <si>
    <t>CABO DE COBRE NU 10MM2 MEIO-DURO</t>
  </si>
  <si>
    <t>CABO DE COBRE NU 120MM2 MEIO-DURO</t>
  </si>
  <si>
    <t>CABO DE COBRE NU 150MM2 MEIO-DURO</t>
  </si>
  <si>
    <t>CABO DE COBRE NU 16MM2 MEIO-DURO</t>
  </si>
  <si>
    <t>CABO DE COBRE NU 25MM2 MEIO-DURO</t>
  </si>
  <si>
    <t>CABO DE COBRE NU 300MM2 MEIO-DURO</t>
  </si>
  <si>
    <t>CABO DE COBRE NU 35MM2 MEIO-DURO</t>
  </si>
  <si>
    <t>CABO DE COBRE NU 500MM2 MEIO-DURO</t>
  </si>
  <si>
    <t>CABO DE COBRE NU 50MM2 MEIO-DURO</t>
  </si>
  <si>
    <t>CABO DE COBRE NU 6MM2 MEIO-DURO</t>
  </si>
  <si>
    <t>CABO DE COBRE NU 70MM2 MEIO-DURO</t>
  </si>
  <si>
    <t>CABO DE COBRE NU 95MM2 MEIO-DURO</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</si>
  <si>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</si>
  <si>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</si>
  <si>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</si>
  <si>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</si>
  <si>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</si>
  <si>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</si>
  <si>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</si>
  <si>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</si>
  <si>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</si>
  <si>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</si>
  <si>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</si>
  <si>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</si>
  <si>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</si>
  <si>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</si>
  <si>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</si>
  <si>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</si>
  <si>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</si>
  <si>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</si>
  <si>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</si>
  <si>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</si>
  <si>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</si>
  <si>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</si>
  <si>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</si>
  <si>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</si>
  <si>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</si>
  <si>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</si>
  <si>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</si>
  <si>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</si>
  <si>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</si>
  <si>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TELEFONICO S/ BLINDAGEM INT CCI 2 PARES</t>
  </si>
  <si>
    <t>CABO TELEFONICO S/ BLINDAGEM INT CCI 3 PARES</t>
  </si>
  <si>
    <t>CABO TELEFONICO S/ BLINDAGEM INT CCI 4 PARES</t>
  </si>
  <si>
    <t>CABO TELEFONICO S/ BLINDAGEM INT CCI 5 PARES</t>
  </si>
  <si>
    <t>CABO TELEFONICO S/ BLINDAGEM INT CCI 6 PARES</t>
  </si>
  <si>
    <t>CABO TELEFONICO TP CT 0,50 PARA 100 PARES</t>
  </si>
  <si>
    <t>CABO TELEFONICO TP CTP-APL 0,50 PARA 10 PARES</t>
  </si>
  <si>
    <t>CABO TELEFONICO TP CTP-APL 0,50 PARA 20 PARES</t>
  </si>
  <si>
    <t>CABO TELEFONICO TP CTP-APL 0,50 PARA 30 PARES</t>
  </si>
  <si>
    <t>CABO TELEFONICO USO INTERNO TP CI PARA 10 PARES</t>
  </si>
  <si>
    <t>CABO TELEFONICO USO INTERNO TP CI PARA 20 PARES</t>
  </si>
  <si>
    <t>CABO TELEFONICO USO INTERNO TP CI PARA 200 PARES</t>
  </si>
  <si>
    <t>CABO TELEFONICO USO INTERNO TP CI PARA 30 PARES</t>
  </si>
  <si>
    <t>CABO TELEFONICO USO INTERNO TP CI PARA 50 PARES</t>
  </si>
  <si>
    <t>CABO TELEFONICO USO INTERNO TP CI PARA 75 PARES</t>
  </si>
  <si>
    <t>CABO TELEFÔNICO SEM BLINDAGEM INTERNA CCI 1 PAR</t>
  </si>
  <si>
    <t>CACO DE MARMORE PARA PISO</t>
  </si>
  <si>
    <t>CADASTRISTA DE USUARIOS</t>
  </si>
  <si>
    <t>CADEADO ACO GRAFITADO OXIDADO ENVERNIZADO 45MM</t>
  </si>
  <si>
    <t>CADEADO DE LATAO (PADRAO COMUM), H = 25 MM</t>
  </si>
  <si>
    <t>CADEADO LATAO CROMADO H = 35MM / 5 PINOS / HASTE CROMADA H = 30MM</t>
  </si>
  <si>
    <t>CADERNETA DE TOPOGRAFO</t>
  </si>
  <si>
    <t>CAIBRO DE MADEIRA NATIVA/REGIONAL 5 X 5 CM NAO APARELHADA (P/FORMA)</t>
  </si>
  <si>
    <t>CAIXA 20 X 26CM PADRAO LIGHT T-1 PAINEL</t>
  </si>
  <si>
    <t>CAIXA 46 X 66CM PADRAO LIGHT T-3 PAINEL</t>
  </si>
  <si>
    <t>CAIXA CONCRETO ARMADO P/AR CONDICIONADO 18000BTU</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</si>
  <si>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</si>
  <si>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</si>
  <si>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</si>
  <si>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</si>
  <si>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</si>
  <si>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</si>
  <si>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</si>
  <si>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</si>
  <si>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</si>
  <si>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</si>
  <si>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</si>
  <si>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</si>
  <si>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</si>
  <si>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FERRO FUNDIDO P/ REGISTRO NA RUA - 38,5 X 38,5 X 22CM - 59KG</t>
  </si>
  <si>
    <t>CAIXA DE GORDURA EM PVC, DIAMETRO MINIMO 300 MM, DIAMETRO DE SAIDA 100 MM, CAPACIDADE APROXIMADA 18 LITROS, COM TAMPA</t>
  </si>
  <si>
    <t>CAIXA DE INCENDIO/ABRIGO DE MANGUEIRAS EM CHAPA SAE 1020 LAMINADA A FRIO, PORTA C/ VENTILACAO E VISOR SUPORTE 1/2 LUA P/ MANG, DE EMBUTIR, INSCR. INCENDIO 75 X 45 X 17CM</t>
  </si>
  <si>
    <t>CAIXA DE INCENDIO/ABRIGO DE MANGUEIRAS EM CHAPA SAE 1020 LAMINADA A FRIO, PORTA C/ VENTILACAO E VISOR SUPORTE 1/2 LUA P/ MANG, DE EMBUTIR, INSCR. INCENDIO 90 X 60 X 17CM</t>
  </si>
  <si>
    <t>CAIXA DE INCENDIO/ABRIGO DE MANGUEIRAS EM CHAPA SAE 1020 LAMINADA A FRIO, PORTA C/ VENTILACAO E VISOR SUPORTE 1/2 LUA P/ MANG, EXTERNA, INSCR. INCENDIO 90 X 60 X 17CM</t>
  </si>
  <si>
    <t>CAIXA DE MEDICAO COM VISOR, PARA 1 MEDIDOR TRIFASICO, EM CHAPA DE ACO GALVANIZADO 18 USG (SEM MEDIDOR E DISJUNTOR) (PADRAO DA CONCESSIONARIA LOCAL)</t>
  </si>
  <si>
    <t>CAIXA DE PASSAGEM 3" X 3" SEXTAVADA EM FERRO GALV"</t>
  </si>
  <si>
    <t>CAIXA DE PASSAGEM 4" X 2" EM FERRO GALV"</t>
  </si>
  <si>
    <t>CAIXA DE PASSAGEM 4" X 4" EM FERRO GALV"</t>
  </si>
  <si>
    <t>CAIXA DE PASSAGEM N 1 PADRAO TELEBRAS DIM 10 X10 X 5CM EM CHAPA DE ACO GALV</t>
  </si>
  <si>
    <t>CAIXA DE PASSAGEM N 2 PADRAO TELEBRAS DIM 20 X 20 X 12CM EM CHAPA DE ACO GALV</t>
  </si>
  <si>
    <t>CAIXA DE PASSAGEM N 3 PADRAO TELEBRAS DIM 40 X 40 X 12CM EM CHAPA DE ACO GALV</t>
  </si>
  <si>
    <t>CAIXA DE PASSAGEM N 4 PADRAO TELEBRAS DIM 60 X 60 X 12CM EM CHAPA DE ACO GALV</t>
  </si>
  <si>
    <t>CAIXA DE PASSAGEM N 5 PADRAO TELEBRAS DIM 80 X 80 X 12CM EM CHAPA DE ACO GALV</t>
  </si>
  <si>
    <t>CAIXA DE PASSAGEM N 6 PADRAO TELEBRAS DIM 120 X 120 X 12CM EM CHAPA DE ACO GALV</t>
  </si>
  <si>
    <t>CAIXA DE PASSAGEM OCTOGONAL 4" X 4" FUNDO MOVEL, EM CHAPA GALVANIZADA"</t>
  </si>
  <si>
    <t>CAIXA DE PASSAGEM P/ TELEFONE EM CHAPA DE ACO GALV 150 X 150 X 15CM</t>
  </si>
  <si>
    <t>CAIXA DE PASSAGEM P/ TELEFONE EM CHAPA DE ACO GALV 200 X 200 X 15CM</t>
  </si>
  <si>
    <t>CAIXA DE PASSAGEM P/ TELEFONE EM CHAPA DE ACO GALV 200 X 200 X 21,8CM</t>
  </si>
  <si>
    <t>CAIXA DE PASSAGEM P/ TELEFONE EM CHAPA DE ACO GALV 60 X 60 X 15CM</t>
  </si>
  <si>
    <t>CAIXA DE PASSAGEM P/ TELEFONE EM CHAPA DE ACO GALV 80 X 80 X 15CM</t>
  </si>
  <si>
    <t>CAIXA DE PASSAGEM PADRAO TELESP/TELEBRAS DIM 50 X 50 X 12CM EM CHAPA DE ACO GALV</t>
  </si>
  <si>
    <t>CAIXA DE PROTECAO P/ MEDIDOR HORO-SAZONAL EM CHAPA DE ALUMINIO DE 3MM</t>
  </si>
  <si>
    <t>CAIXA DE PROTECAO P/ MEDIDOR MONOFASICO E DISJUNTOR EM CHAPA ALUMINIO 3MM</t>
  </si>
  <si>
    <t>CAIXA DE PROTECAO P/ MEDIDOR MONOFASICO E DISJUNTOR EM CHAPA DE FERRO GALV</t>
  </si>
  <si>
    <t>CAIXA DE PROTECAO P/ MEDIDOR TRIFASICO E DISJUNTOR EM CHAPA DE ALUMINIO 3MM</t>
  </si>
  <si>
    <t>CAIXA DE PROTECAO P/ TRANSFORMADOR DE CORRENTE EM CHAPA DE ALUMINIO DE 3MM</t>
  </si>
  <si>
    <t>CAIXA EXTERNA DE INCENDIO (ABRIGO PARA MANGUEIRAS) COM 75 X 45 X 17 CM, EM CHAPA SAE 1020 LAMINADA A FRIO, PORTA COM VENTILACAO, VISOR COM A INSCRICAO "INCENDIO" E SUPORTE MEIA LUA</t>
  </si>
  <si>
    <t>CAIXA GORDURA DUPLA, CONCRETO PRE MOLDADO, CIRCULAR, COM TAMPA, D = 60* CM</t>
  </si>
  <si>
    <t>CAIXA GORDURA, SIMPLES, CONCRETO PRE MOLDADO, CIRCULAR, COM TAMPA, D = 40 CM</t>
  </si>
  <si>
    <t>CAIXA INSPECAO, CONCRETO PRE MOLDADO, CIRCULAR, COM TAMPA, D = 40* CM</t>
  </si>
  <si>
    <t>CAIXA INSPECAO, CONCRETO PRE MOLDADO, CIRCULAR, COM TAMPA, D = 60* CM, H= 60* CM</t>
  </si>
  <si>
    <t>CAIXA METALICA P/ MEDICAO MONOFASICA CHAPA 18 (300 X 300 X 145MM) P/ USO EXTERNO C/ PORTA E CX. DE MUFLA, COR CINZA, SEM TRANSFORMADOR, PADRAO CELPE, MODELO D</t>
  </si>
  <si>
    <t>CAIXA METALICA P/ MEDICAO MONOFASICA CHAPA 18 (300 X 330 X 145MM) P/ USO INTERNO C/ PORTA E CX. DE MUFLA, COR CINZA, SEM TRANSFORMADOR, PADRAO CELPE, MODELO D</t>
  </si>
  <si>
    <t>CAIXA METALICA P/ MEDICAO TRIFASICA CHAPA 18 P/ USO EXTERNO C/ PORTA E CX. DE MUFLA, COR CINZA, SEM TRANSFORMADOR PADRAO CELPE, MODELO D</t>
  </si>
  <si>
    <t>CAIXA METALICA P/ MEDICAO TRIFASICA CHAPA 18 P/ USO INTERNO C/ PORTA E CX DE MUFLA, COR CINZA, SEM TRANSFORMADOR PADRAO CELPE, MODELO D</t>
  </si>
  <si>
    <t>CAIXA P/ MEDICAO DE DEMANDA E ENERGIA REATIVA EM CHAPA 18 ESTAMPADA , PADRAO DE CONCESSIONARIA LOCAL</t>
  </si>
  <si>
    <t>CAIXA P/ MEDICAO MONOF 30 X 33 X 15CM EM CHAPA 18 C/ VISOR/PORTA/CX MUFLA USO EXTERNO COR CINZA</t>
  </si>
  <si>
    <t>CAIXA P/ MEDICAO MONOF 30 X 33 X 15CM EM CHAPA 18 C/ VISOR/PORTA/CX MUFLA USO INTERNO COR CINZA</t>
  </si>
  <si>
    <t>CAIXA PARA HIDROMETRO CONCRETO PRE MOLDADO</t>
  </si>
  <si>
    <t>CAIXA PASSAGEM EM CHAPA 18 DE FERRO GALV 5" X 10" X 3" (125 X 250 X 80MM) COM TAMPA E PARAFUSO."</t>
  </si>
  <si>
    <t>CAIXA PASSAGEM METALICA 15 X 15 X 10CM P/ INST ELETRICA</t>
  </si>
  <si>
    <t>CAIXA PASSAGEM METALICA 25 X 25 X 10CM P/ INST ELETRICA</t>
  </si>
  <si>
    <t>CAIXA PASSAGEM METALICA 35 X 35 X 12CM P/ INST ELETRICA</t>
  </si>
  <si>
    <t>CAIXA PVC 4" X 2" P/ ELETRODUTO "</t>
  </si>
  <si>
    <t>CAIXA PVC 4" X 4" P/ ELETRODUTO "</t>
  </si>
  <si>
    <t>CAIXA PVC OCTOGONAL - 4"</t>
  </si>
  <si>
    <t>CAIXA PVC OCTOGONAL 3" X 3"</t>
  </si>
  <si>
    <t>CAIXA SARJETA PREMOLDADA 1,4 X 0,6 X 0,4 M</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</si>
  <si>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</si>
  <si>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</si>
  <si>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</si>
  <si>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</si>
  <si>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</si>
  <si>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</si>
  <si>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</si>
  <si>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</si>
  <si>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CAIXA TP "J" OU EQUIV CONCESSIONARIA LOCAL"</t>
  </si>
  <si>
    <t>CAIXA TP "L" OU EQUIV CONCESSIONARIA LOCAL"</t>
  </si>
  <si>
    <t>CAIXILHO FIXO ALUMINIO 60 X 80 CM COMPLETO</t>
  </si>
  <si>
    <t>CAIXILHO FIXO ALUMINIO SERIE 25 COMPLETO 60 X 80CM</t>
  </si>
  <si>
    <t>CAL HIDRATADA P/ PINTURA</t>
  </si>
  <si>
    <t>CAL HIDRATADA, DE 1A. QUALIDADE, PARA ARGAMASSA</t>
  </si>
  <si>
    <t>CAL VIRGEM</t>
  </si>
  <si>
    <t>CALAFETADOR/CALAFATE</t>
  </si>
  <si>
    <t>CALCARIO DOLOMITICO A (POSTO PEDREIRA/FORNECEDOR, SEM FRETE)</t>
  </si>
  <si>
    <t>CALCETEIRO</t>
  </si>
  <si>
    <t>CALCO/PRENDEDOR LATAO CROMADO P/ PORTA</t>
  </si>
  <si>
    <t>CALHA CHAPA GALVANIZADA NUM 24 L = 33CM</t>
  </si>
  <si>
    <t>CALHA CHAPA GALVANIZADA NUM 24 L = 40CM</t>
  </si>
  <si>
    <t>CALHA CHAPA GALVANIZADA NUM 24 L = 50CM</t>
  </si>
  <si>
    <t>CALHA CHAPA GALVANIZADA NUM 26 L = 10CM</t>
  </si>
  <si>
    <t>CALHA CHAPA GALVANIZADA NUM 26 L = 35CM</t>
  </si>
  <si>
    <t>CALHA CHAPA GALVANIZADA NUM 26 L = 45CM</t>
  </si>
  <si>
    <t>CALHA CONCRETO SIMPLES D = 20 CM P/ AGUA PLUVIAL</t>
  </si>
  <si>
    <t>CALHA CONCRETO SIMPLES D = 30 CM PARA ÁGUA PLUVIAL</t>
  </si>
  <si>
    <t>CALHA CONCRETO SIMPLES D = 40 CM PARA ÁGUA PLUVIAL</t>
  </si>
  <si>
    <t>CALHA CONCRETO SIMPLES D = 50 CM PARA ÁGUA PLUVIAL</t>
  </si>
  <si>
    <t>CALHA CONCRETO SIMPLES D = 60 CM PARA ÁGUA PLUVIAL</t>
  </si>
  <si>
    <t>CALHA CONCRETO SIMPLES D = 80 CM PARA ÁGUA PLUVIAL</t>
  </si>
  <si>
    <t>CALHA PVC AQUAPLUV DN = 125 MM C/ 3,00 M DE COMPRIM=</t>
  </si>
  <si>
    <t>CAMINHAO TOCO FORD CARGO 1717 E MOTOR CUMMINS 170 CV - PBT=16000 KG - CARGA UTIL + CARROCERIA = 11090 KG - DIST ENTRE EIXOS 4800 MM - INCL CARROCERIA FIXA ABERTA DE MADEIRA P/ TRANSP. GERAL DE CARGA SECA -</t>
  </si>
  <si>
    <t>CAMINHAO TOCO FORD CARGO 1717 E, MOTOR CUMMINS 170 CV, PBT= 16000 KG , CARGA UTIL + CARROCERIA = 11090 KG, DIST ENTRE EIXOS 4800 MM - NAO INCLUI CARROCERIA</t>
  </si>
  <si>
    <t>CAMINHAO BASCULANTE 6,0M3 TOCO MERCEDES BENZ 1720 K - POTENCIA 211CV - PBT =16500KG - CARGA UTIL MAX C/ EQUIP =11240KG - DIST ENTRE EIXOS 3600MM - INCL CACAMBA</t>
  </si>
  <si>
    <t>CAMINHAO BASCULANTE COM CAPACIDADE DE *5* M3 / *11* T, MOTOR DIESEL DE 142 HP (LOCACAO)</t>
  </si>
  <si>
    <t>CAMINHAO CAVALO MECANICO C/ CARRETA PRANCHA CAP 20T (INCL MANUT/OPERACAO)</t>
  </si>
  <si>
    <t>CAMINHAO CAVALO MECANICO COM POTENCIA = 401 CV; DISTANCIA ENTRE EIXOS = 3,6 M; TRACAO 4 X 2; CAPACIDADE MAXIMA DE TRACAO (CMT) = 80 T</t>
  </si>
  <si>
    <t>CAMINHAO CHASSIS COM POTENCIA = 177 CV; PESO BRUTO TOTAL = 13,9 T; CARGA UTIL + CARROCERIA = 9,39 T; DISTANCIA ENTRE EIXOS = 4,83 M</t>
  </si>
  <si>
    <t>CAMINHAO FORD F-4000 OU EQUIV C/ CARROCERIA MADEIRA FIXA - CAP CARGA ATE 5,0T (INCL MANUT/OPERACAO)</t>
  </si>
  <si>
    <t>CAMINHAO PIPA 10.000L C/ BARRA ESPARGIDORA (INCL MANUT/OPERACAO)</t>
  </si>
  <si>
    <t>CAMINHAO PIPA 10.000L TRUCADO (C/ TERCEIRO EIXO) FORD F-14000 - MOTOR CUMMINS 208CV - PBT =21,1T E CMT=27T - DIST ENTRE EIXOS =5385MM - INCL TANQUE DE ACO P/ TRANSP DE AGUA - CAPACIDADE 10,0M3</t>
  </si>
  <si>
    <t>CAMINHAO PIPA 6.000L TOCO FORD F-12000 POTENCIA 162CV - PBT=11800KG - CARGA UTIL + TANQUE = 7480KG - DIST ENTRE EIXOS 4928MM - INCL TANQUE DE ACO P/ TRANSP DE AGUA</t>
  </si>
  <si>
    <t>CAMINHAO PIPA COM BARRA ESPARGIDORA E CAPACIDADE DE *6000* LITROS (LOCACAO COM OPERADOR, COMBUSTIVEL E MANUTENCAO)</t>
  </si>
  <si>
    <t>CAMINHAO TOCO BASCULANTE COM CACAMBA DE 5 M3 (POTENCIA = 177 CV; PESO BRUTO TOTAL = 13,99 T; DISTANCIA ENTRE EIXOS = 5,10 M)</t>
  </si>
  <si>
    <t>CAMINHAO TOCO C/ CARROCERIA MADEIRA FIXA CAP. CARGA * 6 A 8T* (INCL MANUT/OPERACAO)</t>
  </si>
  <si>
    <t>CAMINHAO TRUCADO (3 EIXOS) COM CARROCERIA DE MADEIRA FIXA, CAPACIDADE DE *10 A 12* T (LOCACAO SEM MOTORISTA)</t>
  </si>
  <si>
    <t>CAMINHONETE CABINE SIMPLES COM MOTOR 1.6 FLEX, CAMBIO MANUAL, POTENCIA 101/104 CV, 2 PORTAS</t>
  </si>
  <si>
    <t>CAMINHONETE CABINE SIMPLES, MOTOR A GASOLINA, 4 X 2, APENAS COM OS EQUIPAMENTOS DE SERIE</t>
  </si>
  <si>
    <t>CAMINHONETE DE CARGA ATE 1,2 T C/ MOTOR DIESEL TIPO GM D-10 OU EQUIV (INCL MANUT/OPERACAO)</t>
  </si>
  <si>
    <t>CAMINHONETE FORD F-250 XL-4.2L D577 - 180CV DIESEL</t>
  </si>
  <si>
    <t>CAMINHÃO TOCO FORD CARGO 815 E, 150 CV, PBT= 8250 KG , CARGA UTIL MAX C/ EQUIP = 5200 KG , DIST. ENTRE EIXOS 4300 MM - NÃO INCLUI CARROCERIA.</t>
  </si>
  <si>
    <t>CAMINHÃO BASCULANTE 8,0M3/16T DIESEL TIPO MERCEDES 170HP LK-1418 OU EQUIV (INCL MANUT/OPERACAO)</t>
  </si>
  <si>
    <t>CAMINHÃO FORA DE ESTRADA VOLVO A30D 6X6, CAÇAMBA DE 14 M³ , CAPACIDADE DE CARGA ÚTIL DE 30 TONELADAS, VELOCIDADE MÁXIMA 53 KM/H, 329 HP.</t>
  </si>
  <si>
    <t>CAMINHÃO FORA DE ESTRADA VOLVO A35D, CAÇAMBA DE 20 M³, CAPACIDADE DE CARGA ÚTIL DE 32,5 TONELADAS, VELOCIDADE MÁXIMA 56 KM/H, 393 HP.</t>
  </si>
  <si>
    <t>CAMINHÃO TOCO FORD CARGO 815 E, POTÊNCIA 150 CV, PBT= 8250 KG, CARGA UTIL MAX C/ EQUIP = 5200 KG, DIST. ENTRE EIXOS 4300 MM, INCLUI CARROCERIA FIXA ABERTA DE MADEIRA P/ TRANSP. GERAL DE CARGA SECA, DIMENSÕES</t>
  </si>
  <si>
    <t>CAMINHÃO TOCO MERCEDES BENS ATEGO 1418/ 48, DIST. ENTRE EIXOS 4760 MM, POTÊNCIA 177 CV, PBT= 13990 KG CARGA UTIL MAX C/ EQUIP = 9390 KG - INCLUI CARROCERIA FIXA ABERTA DE MADEIRA P/ TRANSP. GERAL DE CARGA SEC</t>
  </si>
  <si>
    <t>CAMINHÃO TOCO MERCEDES BENZ 710 PLUS, POTÊNCIA 110 CV , PBT = 6700 KG, CARGA UTIL MAX. C/ EQUIP = 3840 KG, DIST. ENTRE EIXOS 3700 MM - INCLUI CARROCERIA FIXA ABERTA DE MADEIRA P/ TRANSP. GERAL DE CARGA SECA -</t>
  </si>
  <si>
    <t>CAMINHÃO TOCO MERCEDES BENZ 1315 / 36, POTÊNCIA 150 CV - PBT = 12990 KG - CARGA UTIL + CARROCERIA = 8540 KG, DIST. ENTRE EIXOS 3560 MM - INCLUI CARROCERIA FIXA ABERTA DE MADEIRA P/ TRANSP. GERAL DE CARGA SEC</t>
  </si>
  <si>
    <t>CAMINHÃO TOCO MERCEDES BENZ ATEGO 1315 / 48, POTÊNCIA 150 CV, PBT 12990 KG, CARGA UTIL MAX C/ EQUIP. 8420 KG, DIST. ENTRE EIXOS 4760MM - INCLUI CARROCERIA FIXA ABERTA DE MADEIRA P/ TRANSP. GERAL CARGA SECA -</t>
  </si>
  <si>
    <t>CAMINHÃO TOCO MERCEDES BENZ ATEGO 1718 / 54 , POTÊNCIA 177 CV , PBT = 16000 KG, DIST. ENTRE EIXOS 5360 MM - INCLUI CARROCERIA FIXA ABERTA DE MADEIRA P/TRANSP. GERAL DE CARGA SECA - DIMENSÕES APROX. 2,50 X 7,</t>
  </si>
  <si>
    <t>CAMINHÃO TOCO VOLKSWAGEN 17.220 - MOTOR CUMMINS 218CV - PBT=16000KG -CARGA UTIL + CARROCERIA = 10710KG - DIST ENTRE EIXOS 4800MM - INCL CARROCERIA FIXA ABERTA DE MADEIRA P/ TRANSP GERAL CARGA SECA - DIMENSOE</t>
  </si>
  <si>
    <t>CAMINHÃO TOCO VOLKSWAGEN 8120 EURO III MECÂNICO, POTÊNCIA 115 CV - PBT 7700 KG - CARGA UTIL + CARROCERIA 4640 KG - DIST. ENTRE EIXOS 4300 MM - INCLUI CARROCERIA FIXA ABERTA DE MADEIRA P/ TRANSP. GERAL DE CARGA</t>
  </si>
  <si>
    <t>CAMINHÃO TRUCADO (C/ TERCEIRO EIXO) MERCEDES BENZ L1620 ELETRÔNICO - POTÊNCIA 231CV - PBT = 22000KG - DIST. ENTRE EIXOS 5170 MM - INCLUI CARROCERIA FIXA ABERTA DE MADEIRA P/ TRANSP. GERAL DE CARGA SECA - DIME</t>
  </si>
  <si>
    <t>CAMPAINHA ALTA POTENCIA 110V REF. 41418 - PIAL</t>
  </si>
  <si>
    <t>CANALETA ALUMINIO 1 X 1CM P/ PORTA /JANELA CORRER</t>
  </si>
  <si>
    <t>CANALETA CONCRETO 14 X 19 X 19 CM (CLASSE D - NBR 6136)</t>
  </si>
  <si>
    <t>CANALETA CONCRETO 19 X 19 X 19 CM (CLASSE D - NBR 6136)</t>
  </si>
  <si>
    <t>CANALETA CONCRETO 9 X 19 X 19 CM (CLASSE D - NBR 6136)</t>
  </si>
  <si>
    <t>CANALETA CONCRETO ESTRUTURAL 14 X 19 X 29 CM, FBK 14 MPA (NBR 6136) *COLETADO CAIXA*</t>
  </si>
  <si>
    <t>CANALETA CONCRETO ESTRUTURAL 14 X 19 X 29 CM, FBK 4,5 MPA (NBR 6136) *COLETADO CAIXA*</t>
  </si>
  <si>
    <t>CANALETA CONCRETO ESTRUTURAL 14 X 19 X 39 CM, FBK 14 MPA (NBR 6136) *COLETADO CAIXA*</t>
  </si>
  <si>
    <t>CANALETA CONCRETO ESTRUTURAL 14 X 19 X 39 CM, FBK 4,5 MPA (NBR 6136) *COLETADO CAIXA*</t>
  </si>
  <si>
    <t>CANALETA ESTRUTURAL CERAMICA, 14 X 19 X 19 CM, 6,0 MPA (NBR 15270) *COLETADO CAIXA*</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</si>
  <si>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</si>
  <si>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</si>
  <si>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</si>
  <si>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</si>
  <si>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CANTONEIRA "U" ALUMINIO ABAS IGUAIS 1 ", E = 3/32 "</t>
  </si>
  <si>
    <t>CANTONEIRA ACO ABAS DESIGUAIS (QUALQUER BITOLA), E = 3/16 "</t>
  </si>
  <si>
    <t>CANTONEIRA ACO ABAS IGUAIS (QUALQUER BITOLA), E = 1/8 "</t>
  </si>
  <si>
    <t>CANTONEIRA ACO ABAS IGUAIS (QUALQUER BITOLA), E = 3/16 "</t>
  </si>
  <si>
    <t>CANTONEIRA ALUMINIO ABAS DESIGUAIS 1 X 3/4 ", E = 1/8 "</t>
  </si>
  <si>
    <t>CANTONEIRA ALUMINIO ABAS DESIGUAIS 2.1/2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</si>
  <si>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</si>
  <si>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</si>
  <si>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</si>
  <si>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</si>
  <si>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</si>
  <si>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</si>
  <si>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</si>
  <si>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DE ACO ABAS IGUAIS (QUALQUER BITOLA), E =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</si>
  <si>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</si>
  <si>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</si>
  <si>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</si>
  <si>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</si>
  <si>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FERRO GALV ROSCA 1 1/2"</t>
  </si>
  <si>
    <t>CAP OU TAMPAO FERRO GALV ROSCA 1 1/4"</t>
  </si>
  <si>
    <t>CAP OU TAMPAO FERRO GALV ROSCA 1"</t>
  </si>
  <si>
    <t>CAP OU TAMPAO FERRO GALV ROSCA 1/2"</t>
  </si>
  <si>
    <t>CAP OU TAMPAO FERRO GALV ROSCA 1/4"</t>
  </si>
  <si>
    <t>CAP OU TAMPAO FERRO GALV ROSCA 2 1/2"</t>
  </si>
  <si>
    <t>CAP OU TAMPAO FERRO GALV ROSCA 2"</t>
  </si>
  <si>
    <t>CAP OU TAMPAO FERRO GALV ROSCA 3"</t>
  </si>
  <si>
    <t>CAP OU TAMPAO FERRO GALV ROSCA 3/4"</t>
  </si>
  <si>
    <t>CAP OU TAMPAO FERRO GALV ROSCA 3/8"</t>
  </si>
  <si>
    <t>CAP OU TAMPAO FERRO GALV ROSCA 4"</t>
  </si>
  <si>
    <t>CAP PVC C/ROSCA P/AGUA FRIA PREDIAL 1"</t>
  </si>
  <si>
    <t>CAP PVC C/ROSCA P/AGUA FRIA PREDIAL 1/2"</t>
  </si>
  <si>
    <t>CAP PVC C/ROSCA P/AGUA FRIA PREDIAL 3/4"</t>
  </si>
  <si>
    <t>CAP PVC JE P/REDE ESGOTO 150 MM</t>
  </si>
  <si>
    <t>CAP PVC JE P/REDE ESGOTO 200MM</t>
  </si>
  <si>
    <t>CAP PVC PBA NBR 10351 P/ REDE AGUA JE DN 100/DE 110 MM</t>
  </si>
  <si>
    <t>CAP PVC PBA NBR 10351 P/ REDE AGUA JE DN 75/DE 85 MM</t>
  </si>
  <si>
    <t>CAP PVC SERIE R P/ ESG PREDIAL DN 100 MM</t>
  </si>
  <si>
    <t>CAP PVC SERIE R P/ ESG PREDIAL DN 150 MM</t>
  </si>
  <si>
    <t>CAP PVC SERIE R P/ ESG PREDIAL DN 75 MM</t>
  </si>
  <si>
    <t>CAP PVC SOLD P/ AGUA FRIA PREDIAL 110 MM</t>
  </si>
  <si>
    <t>CAP PVC SOLD P/ AGUA FRIA PREDIAL 20 MM</t>
  </si>
  <si>
    <t>CAP PVC SOLD P/ AGUA FRIA PREDIAL 25 MM</t>
  </si>
  <si>
    <t>CAP PVC SOLD P/ AGUA FRIA PREDIAL 32 MM</t>
  </si>
  <si>
    <t>CAP PVC SOLD P/ AGUA FRIA PREDIAL 40 MM</t>
  </si>
  <si>
    <t>CAP PVC SOLD P/ AGUA FRIA PREDIAL 50 MM</t>
  </si>
  <si>
    <t>CAP PVC SOLD P/ AGUA FRIA PREDIAL 60 MM</t>
  </si>
  <si>
    <t>CAP PVC SOLD P/ AGUA FRIA PREDIAL 75 MM</t>
  </si>
  <si>
    <t>CAP PVC SOLD P/ AGUA FRIA PREDIAL 85 MM</t>
  </si>
  <si>
    <t>CAP PVC SOLD P/ ESG PREDIAL DN 100 MM</t>
  </si>
  <si>
    <t>CAP PVC SOLD P/ ESG PREDIAL DN 50 MM</t>
  </si>
  <si>
    <t>CAP PVC SOLD P/ ESG PREDIAL DN 75 MM</t>
  </si>
  <si>
    <t>CAP PVC SOLD P/ TUBO LEVE DN 200 MM</t>
  </si>
  <si>
    <t>CAP PVC, ROSCAVEL, 1 1/2", AGUA FRIA PREDIAL</t>
  </si>
  <si>
    <t>CAP PVC, ROSCAVEL, 1 1/4", AGUA FRIA PREDIAL</t>
  </si>
  <si>
    <t>CAP PVC, ROSCAVEL, 2 1/2", AGUA FRIA PREDIAL</t>
  </si>
  <si>
    <t>CAP PVC, ROSCAVEL, 2", AGUA FRIA PREDIAL</t>
  </si>
  <si>
    <t>CAP PVC, ROSCAVEL, 3", AGUA FRIA PREDIAL</t>
  </si>
  <si>
    <t>CAP PVC, ROSCAVEL, 4", AGUA FRIA PREDIAL</t>
  </si>
  <si>
    <t>CAPA P/ CHUVA</t>
  </si>
  <si>
    <t>CAPACETE PLASTICO RIGIDO</t>
  </si>
  <si>
    <t>CAPACITOR TRIFASICO C/ DIELETRICO PLASTICO 220V-2,5KVA</t>
  </si>
  <si>
    <t>CAPACITOR TRIFASICO C/ DIELETRICO PLASTICO 220V-5KVA</t>
  </si>
  <si>
    <t>CAPIM BRAQUEARA DECUMBENS OU BRAQUIARINHA - VALOR CULTURAL (VC) = 30</t>
  </si>
  <si>
    <t>CARPETE DE NYLON, E = 6 MM, COLOCADO</t>
  </si>
  <si>
    <t>CARPETE DE NYLON, E = 9 A 10 MM, COLOCADO</t>
  </si>
  <si>
    <t>CARPETE DE POLIESTER, E = 4,5 MM, COLOCADO</t>
  </si>
  <si>
    <t>CARPINTEIRO DE ESQUADRIA</t>
  </si>
  <si>
    <t>CARPINTEIRO DE FORMAS</t>
  </si>
  <si>
    <t>CARRANCA FERRO CROMADO 40MM</t>
  </si>
  <si>
    <t>CARRETA PARA 30 TONELADAS</t>
  </si>
  <si>
    <t>CARRINHO COM 2 PNEUS PARA TRANSPORTAR TUBO CONCRETO, ALTURA ATE 1,0 M E DIAMETRO ATE 1000MM, COM ESTRUTURA EM PERFIL OU TUBO METALICO</t>
  </si>
  <si>
    <t>CARRO-DE-MAO CACAMBA METALICA E PNEU MACICO</t>
  </si>
  <si>
    <t>CASCALHO DE CAVA</t>
  </si>
  <si>
    <t>CASCALHO DE RIO</t>
  </si>
  <si>
    <t>CASCALHO LAVADO</t>
  </si>
  <si>
    <t>CAVALETE P/ TALHA C/ ESTRUTURA EM TUBO METALICO H = 3,8M EQUIPADO C/ RODAS DE BORRACHA P/ MOVIMENTACAO DE TUBOS DE CONCRETO NA CENTRAL DE PREMOLDADOS COM CAPACIDADE DE CARGA DE 3 TONELADAS.</t>
  </si>
  <si>
    <t>CAVALETE PARA TALHA COM ESTRUTURA EM TUBO METALICO ALTURA MINIMA 3,2 M EQUIPADO COM RODAS DE BORRACHA PARA MOVIMENTACAO DE TUBOS DE CONCRETO NA CENTRAL DE PREMOLDADOS COM CAPACIDADE DE CARGA DE 3 TONELADAS</t>
  </si>
  <si>
    <t>CAVALO MECANICO SCANIA CA6X4NZ STANDART - POT MAX =360HP - CABINE CP14 - CX MUDANCAS GR900 - PBT MAX = 66T</t>
  </si>
  <si>
    <t>CAVALO MECANICO SCANIA GA4X2NZ STANDART - POT MAX =322HP - CABINE CP14 - CX MUDANCAS GR801 - PBT MAX = 40T</t>
  </si>
  <si>
    <t>CAVALO MECANICO SCANIA LA4X2NA STANDART - POT MAX =360HP - CABINE CP14 - CX MUDANCAS GR900 - PBT MAX = 80T</t>
  </si>
  <si>
    <t>CAVALO MECANICO TRACAO 4X2, PESO BRUTO TOTAL 16000 KG, CAPACIDADE MAXIMA DE TRACAO 45000 KG, DISTANCIA ENTRE EIXOS 3,56 M, POTENCIA 330 CV (INCLUI CABINE E CHASSI, NAO INCLUI SEMIRREBOQUE) *COLETADO CAIXA*</t>
  </si>
  <si>
    <t>CAVALO MECANICO, PESO BRUTO TOTAL 16000 KG, CAPACIDADE MAXIMA DE TRACAO 36000 KG, DISTANCIA ENTRE EIXOS 3,56 M, POTENCIA 286 CV *COLETADO CAIXA*</t>
  </si>
  <si>
    <t>CAVALO MECÂNICO MERCEDES BENZ AXOR 2035, DIESEL, POT. 354 CV, CAPAC. MAX. TRAÇÃO 80 TON., A SER MONTADO SEMI REBOQUE ( 3 EIXOS) CARGA SECA, MEDINDO APROX. 2,60 X 12,50 X 0,50 M.</t>
  </si>
  <si>
    <t>CAVOUQUEIRO OU OPERADOR PERFURATRIZ/ROMPEDOR</t>
  </si>
  <si>
    <t>CENTRAL DE MINUTERIA ELETRONICA TIPO DISJUNTOR COLETIVO DE 2000 W</t>
  </si>
  <si>
    <t>CERA</t>
  </si>
  <si>
    <t>CERAMICA ESMALTADA EXTRA OU 1A QUALID P/ PAREDE 20 X 20CM PEI-4 - LINHA PADRAO ALTO</t>
  </si>
  <si>
    <t>CHAPA ACO FINA A FRIO PRETA 20MSG E = 0,91 MM - 7,32KG/M2</t>
  </si>
  <si>
    <t>CHAPA ACO FINA A FRIO PRETA 24MSG E = 0,61 MM - 4,89KG/M2</t>
  </si>
  <si>
    <t>CHAPA ACO FINA A FRIO PRETA 26MSG E = 0,46 MM - 3,66KG/M2</t>
  </si>
  <si>
    <t>CHAPA ACO FINA QUENTE PRETA 13MSG E = 2,28MM - 18,31KG/M2</t>
  </si>
  <si>
    <t>CHAPA ACO FINA QUENTE PRETA 14MSG E = 1,80MM - 16,00KG/M2</t>
  </si>
  <si>
    <t>CHAPA ACO FINA QUENTE PRETA 16MSG E = 1,52MM - 12,20KG/M2</t>
  </si>
  <si>
    <t>CHAPA ACO FINA QUENTE PRETA 18MSG E = 1,21MM - 9,76KG/M2</t>
  </si>
  <si>
    <t>CHAPA ACO FINA QUENTE PRETA 3/16"(4,76MM) 37,348KG/M2</t>
  </si>
  <si>
    <t>CHAPA ACO GROSSA PRETA 1"(25,40MM) 199,87KG/M2</t>
  </si>
  <si>
    <t>CHAPA ACO GROSSA PRETA 1/2"(12,70MM) 99,593KG/M2</t>
  </si>
  <si>
    <t>CHAPA ACO GROSSA PRETA 1/4"(6,35MM) 49,797KG/M2</t>
  </si>
  <si>
    <t>CHAPA ACO GROSSA PRETA 3/4"(19,05MM) 149,39KG/M2'</t>
  </si>
  <si>
    <t>CHAPA ACO GROSSA PRETA 3/8"(9,53MM) 74,695KG/M2</t>
  </si>
  <si>
    <t>CHAPA ACO GROSSA PRETA 5/8"( 15,88MM) 124,492KG/M2</t>
  </si>
  <si>
    <t>CHAPA ACO GROSSA PRETA 7/8"(22,23MM) 174,288KG/M2</t>
  </si>
  <si>
    <t>CHAPA ACO INOX E = 4MM (32KG/M2)</t>
  </si>
  <si>
    <t>CHAPA ACO INOX E = 6MM (48KG / M2)</t>
  </si>
  <si>
    <t>CHAPA ACO P/PISOS LTP XADREZ 1/4" - (TP PERMETAL)</t>
  </si>
  <si>
    <t>CHAPA ALUMINIO E = 3MM</t>
  </si>
  <si>
    <t>CHAPA ALUMINIO E = 4MM</t>
  </si>
  <si>
    <t>CHAPA ALUMINIO E = 6MM</t>
  </si>
  <si>
    <t>CHAPA ALUMINIO P/ CALHA E = 0,5MM L = 0,3M</t>
  </si>
  <si>
    <t>CHAPA ALUMINIO P/ CALHA E = 0,8MM L = 0,5M</t>
  </si>
  <si>
    <t>CHAPA ALUMINIO P/ CALHA E = 0,8MM L = 0,6M</t>
  </si>
  <si>
    <t>CHAPA ALUMÍNIO PARA CALHA E = 0,8 MM L = 1,0 M</t>
  </si>
  <si>
    <t>CHAPA CIMENTICIA LISA, PRENSADA, DE FIBROCIMENTO, E = 6 MM, DE 1,2 X 3,0 M (SEM AMIANTO)</t>
  </si>
  <si>
    <t>CHAPA CIMENTICIA, LISA, PRENSADA DE FIBROCIMENTO, E = 10 MM, DE 1,2 X 3,0 M (SEM AMIANTO)</t>
  </si>
  <si>
    <t>CHAPA DE ACO GALVANIZADO LISA E = 0,5 MM (NUMERO 26)</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</si>
  <si>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</si>
  <si>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</si>
  <si>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</si>
  <si>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</si>
  <si>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</si>
  <si>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</si>
  <si>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</si>
  <si>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</si>
  <si>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</si>
  <si>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</si>
  <si>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</si>
  <si>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</si>
  <si>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</si>
  <si>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</si>
  <si>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</si>
  <si>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</si>
  <si>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</si>
  <si>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</si>
  <si>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*1,10 X 2,20* M, E = 12 MM</t>
  </si>
  <si>
    <t>CHAPA DE MADEIRA COMPENSADA PLASTIFICADA PARA FORMA DE CONCRETO, DE *2,44 X 1,22* M, E = 10 MM</t>
  </si>
  <si>
    <t>CHAPA DE MADEIRA COMPENSADA PLASTIFICADA PARA FORMA DE CONCRETO, DE *2,44 X 1,22* M, E = 14 MM</t>
  </si>
  <si>
    <t>CHAPA DE MADEIRA COMPENSADA PLASTIFICADA PARA FORMA DE CONCRETO, DE *2,44 X 1,22* M, E = 18 MM</t>
  </si>
  <si>
    <t>CHAPA DE MADEIRA COMPENSADA PLASTIFICADA PARA FORMA DE CONCRETO, DE *2,44 X 1,22* M, E = 20 MM</t>
  </si>
  <si>
    <t>CHAPA DE MADEIRA COMPENSADA PLASTIFICADA PARA FORMA DE CONCRETO, DE *2,44 X 1,22* M, E = 6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</si>
  <si>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</si>
  <si>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</si>
  <si>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</si>
  <si>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</si>
  <si>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</si>
  <si>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</si>
  <si>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GALV PLANA 14GSG 1,994MM 16,020KG/M2</t>
  </si>
  <si>
    <t>CHAPA GALV PLANA 16GSG 1,613MM 12,969KG/M2</t>
  </si>
  <si>
    <t>CHAPA GALV PLANA 18GSG 1,311MM 10,528KG/M2</t>
  </si>
  <si>
    <t>CHAPA GALV PLANA 19GSG 1,158MM 9,307KG/M2</t>
  </si>
  <si>
    <t>CHAPA GALV PLANA 26GSG 0,551MM 4,425KG/M2</t>
  </si>
  <si>
    <t>CHAPA GALV PLANA 30GSG 0,399MM 3,204KG/M2</t>
  </si>
  <si>
    <t>CHAPA GALVANIZADA PLANA 22 GSG, E = 0,80 MM (6,40 KG/M2)</t>
  </si>
  <si>
    <t>CHAPA PLANA DE PVC P/ CALHA C/ 0,50M DE LARGURA</t>
  </si>
  <si>
    <t>CHAPA PLANA DE PVC P/ CALHA C/ 0,60M DE LARGURA</t>
  </si>
  <si>
    <t>CHAPA PLANA DE PVC P/ CALHA C/ 1,00M DE LARGURA</t>
  </si>
  <si>
    <t>CHAPA RIGIDA FIBRAS MAD PRENSADA A QUENTE TIPO EUCADUR LISA 1,22 X 2,44M ESP=2,5MM</t>
  </si>
  <si>
    <t>CHAVE COMPENSADORA TRIFASICA P/ MOTOR 150CV (380V) C/ FUSIVEL NH 315A</t>
  </si>
  <si>
    <t>CHAVE COMPENSADORA TRIFASICA P/ MOTOR 15CV (380V) C/ FUSIVEL DIAZED 50A</t>
  </si>
  <si>
    <t>CHAVE COMPENSADORA TRIFASICA P/ MOTOR 40CV (380V) C/ FUSIVEL NH 100A</t>
  </si>
  <si>
    <t>CHAVE COMPENSADORA TRIFASICA P/ MOTOR 75CV (380V) C/ FUSIVEL NH 160A</t>
  </si>
  <si>
    <t>CHAVE COMUTADORA REFORCADA TIPO FACA C/ BASE DE MARMORE 1 X 30A/250V (1 POLO)</t>
  </si>
  <si>
    <t>CHAVE COMUTADORA REFORCADA TIPO FACA C/ BASE DE MARMORE 2 X 30A/250V (2 POLOS)</t>
  </si>
  <si>
    <t>CHAVE COMUTADORA REFORCADA TIPO FACA C/ BASE DE MARMORE 2 X 60A/250V (2 POLOS)</t>
  </si>
  <si>
    <t>CHAVE COMUTADORA REFORCADA TIPO FACA C/ BASE DE MARMORE 3 X 30A/250V (3 POLOS)</t>
  </si>
  <si>
    <t>CHAVE COMUTADORA REFORCADA TIPO FACA C/ BASE DE MARMORE 3 X 60A/250V (3 POLOS)</t>
  </si>
  <si>
    <t>CHAVE DUPLA P/ CONEXOES TIPO STORZ EM LATAO ENGATE RAPIDO 1 1/2" X 2 1/2"</t>
  </si>
  <si>
    <t>CHAVE ELETRICA TRIPOLAR BLINDADA DE 30 A / 250 V</t>
  </si>
  <si>
    <t>CHAVE ESTRELA TRIANGULO TRIFASICA P/ MOTOR 15CV (380V) P/ FUSIVEL DIAZED 35A</t>
  </si>
  <si>
    <t>CHAVE FACA BIPOLAR C/ BASE DE ARDOSIA P/ FUSIVEIS CARTUCHO 60A/250V</t>
  </si>
  <si>
    <t>CHAVE FACA BIPOLAR C/ BASE DE ARDOSIA/MARMORE P/ FUSIVEIS CARTUCHO 30A/250V</t>
  </si>
  <si>
    <t>CHAVE FACA MONOPOLAR BLINDADA 30A/250V</t>
  </si>
  <si>
    <t>CHAVE FACA TRIPOLAR BLINDADA 100A/250V, TIPO F-323 SPF DA MAR-GIRIUS CONTINENTAL OU EQUIV</t>
  </si>
  <si>
    <t>CHAVE FACA TRIPOLAR BLINDADA 150A/500V, C/BASE P/FUSIVEIS NH DE 125A, TIPO F-824 DA MAR-GIRIUS CONTINENTAL OU EQUIV</t>
  </si>
  <si>
    <t>CHAVE FACA TRIPOLAR BLINDADA 60A/250V, TIPO F-322 SPF DA MAR-GIRIUS CONTINENTAL OU EQUIV</t>
  </si>
  <si>
    <t>CHAVE FACA TRIPOLAR C/BASE DE ARDOSIA/MARMORE 100A/250V</t>
  </si>
  <si>
    <t>CHAVE FACA TRIPOLAR C/BASE DE ARDOSIA/MARMORE 100A/500V</t>
  </si>
  <si>
    <t>CHAVE FACA TRIPOLAR C/BASE DE ARDOSIA/MARMORE 30A/250V</t>
  </si>
  <si>
    <t>CHAVE FACA TRIPOLAR C/BASE DE ARDOSIA/MARMORE 60A/250V</t>
  </si>
  <si>
    <t>CHAVE FACA TRIPOLAR C/BASE DE ARDOSIA/MARMORE 60A/500V</t>
  </si>
  <si>
    <t>CHAVE FUSIVEL DE DISTRIBUICAO 15,0KV/100A</t>
  </si>
  <si>
    <t>CHAVE FUSIVEL DE DISTRIBUICAO 34,5KV/100A</t>
  </si>
  <si>
    <t>CHAVE MAGNETICA 2 X 30A P/ COMANDO ILUMINACAO PUBLICA, ACIONADA POR RELE FOTOELETRICO NA 220V/60HZ, TIPO LUX CONTROL MODELO CIP-I/70 OU EQUIV</t>
  </si>
  <si>
    <t>CHAVE P/ TAMPAO PVC EB- 644 3/8"</t>
  </si>
  <si>
    <t>CHAVE PARTIDA DIRETA P/MOTOR TRIFASICO 7,50CV/380V, C/FUSIVEIS DIAZED E BOTAO LIGA-DESLIGA TIPO GPS SIEMENS OU EQUIV</t>
  </si>
  <si>
    <t>CHAVE PARTIDA DIRETA TRIFASICA P/ MOTOR 10CV-220V C/ FUSIVEL DIAZED 63A</t>
  </si>
  <si>
    <t>CHAVE PARTIDA DIRETA TRIFASICA P/ MOTOR 30CV-220V C/ FUSIVEL NH 160A</t>
  </si>
  <si>
    <t>CHAVE PARTIDA DIRETA TRIFASICA P/ MOTOR 5CV-220V C/ FUSIVEL DIAZED 35A</t>
  </si>
  <si>
    <t>CHAVE PARTIDA DIRETA TRIFASICA P/ MOTOR 5CV-380V C/ FUSIVEL DIAZED 20A</t>
  </si>
  <si>
    <t>CHAVE REVERSORA BLINDADA 30A/500V ELETROMAR OU EQUIV</t>
  </si>
  <si>
    <t>CHAVE REVERSORA TRIFASICA BLINDADA 30A, 250V</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</si>
  <si>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</si>
  <si>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</si>
  <si>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</si>
  <si>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</si>
  <si>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</si>
  <si>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TRIPOLAR C/ PORTA FUSIVEIS NH, MANOBRA C/ CARGA, 125A/500V, TIPO S37 SIEMENS OU EQUIV</t>
  </si>
  <si>
    <t>CHAVE SECCIONADORA TRIPOLAR C/ PORTA FUSIVEIS NH, MANOBRA C/ CARGA, 300A/500V, TIPO S37 SIEMENS OU EQUIV</t>
  </si>
  <si>
    <t>CHAVE SECCIONADORA TRIPOLAR C/ PORTA FUSIVEIS NH, MANOBRA C/ CARGA, 400A/500V, TIPO S37 SIEMENS OU EQUIV</t>
  </si>
  <si>
    <t>CHAVE SECCIONADORA TRIPOLAR P/ MEDIA TENSAO 400A/15KV, C/ COMANDO MANUAL SIMULTANEO NAS 3 FASES ATRAVES DE PUNHO</t>
  </si>
  <si>
    <t>CHAVE SECCIONADORA TRIPOLAR P/ MEDIA TENSAO 400A/15KV, C/ COMANDO MANUAL SIMULTANEO NAS 3 FASES ATRAVES DE VARA DE MANOBRA, TIPO 3 DC 0015-2W SIEMENS OU EQUIV</t>
  </si>
  <si>
    <t>CHAVE SECCIONADORA TRIPOLAR, ABERTURA EM CARGA 15KV, 400A , C/ PUNHO</t>
  </si>
  <si>
    <t>CHAVE SECCIONADORA UNIPOLAR, ABERTURA EM CARGA C/ VARA, 15KV, 400A USO INTERNO</t>
  </si>
  <si>
    <t>CHUMBADOR 1/2" C/ PORCA</t>
  </si>
  <si>
    <t>CHUMBADOR DE ACO 1" X 500MM C/ ROSCA E PORCA</t>
  </si>
  <si>
    <t>CHUMBADOR DE ACO 5/8" X 200MM C/ ROSCA E PORCA</t>
  </si>
  <si>
    <t>CHUMBADOR DE ACO, DIAMETRO 1/2", COMPRIMENTO 75 MM</t>
  </si>
  <si>
    <t>CHUMBADOR DE ACO, DIAMETRO 5/8", COMPRIMENTO 6", COM PORCA</t>
  </si>
  <si>
    <t>CHUMBADOR OMEGA C/PARAFUSO OM1404 1/4"</t>
  </si>
  <si>
    <t>CHUVEIRO ELETRICO COMUM PLASTICO TP DUCHA 110/220V</t>
  </si>
  <si>
    <t>CHUVEIRO ELETRICO EM METAL CROMADO C/ ARTICULACAO 110/220V</t>
  </si>
  <si>
    <t>CHUVEIRO ELETRICO PLASTICO/PVC CROMADO TIPO DUCHA 110/220V</t>
  </si>
  <si>
    <t>CHUVEIRO ELÉTRICO TERMOPLÁSTICO COM ACABAMENTO CROMADO, 127/220 V</t>
  </si>
  <si>
    <t>CHUVEIRO PLASTICO BRANCO SIMPLES, 5'' - AGUA FRIA - PARA ACOPLAR EM HASTE 1/2'</t>
  </si>
  <si>
    <t>CIGARRA DE EMBUTIR 110/220V TIPO SILENTOQUE PIAL OU EQUIV</t>
  </si>
  <si>
    <t>CIMENTO ASFALTICO DE PETROLEO A GRANEL (CAP) 30/45</t>
  </si>
  <si>
    <t>CIMENTO ASFALTICO DE PETROLEO A GRANEL (CAP) 50/70</t>
  </si>
  <si>
    <t>T</t>
  </si>
  <si>
    <t>CIMENTO BRANCO</t>
  </si>
  <si>
    <t>CIMENTO PORTLAND COMPOSTO CP II-32</t>
  </si>
  <si>
    <t>CIMENTO PORTLAND COMPOSTO CP II-32 (SACO DE 50 KG)</t>
  </si>
  <si>
    <t>50KG</t>
  </si>
  <si>
    <t>CIMENTO PORTLAND DE ALTO FORNO (AF) CP III-32</t>
  </si>
  <si>
    <t>CIMENTO PORTLAND ESTRUTURAL BRANCO CPB-32</t>
  </si>
  <si>
    <t>CIMENTO PORTLAND POZOLANICO CP IV- 32</t>
  </si>
  <si>
    <t>CIMENTO PORTLAND POZOLANICO CP IV-32</t>
  </si>
  <si>
    <t>CINTA FG DE 150MM P/ FIXACAO DE CAIXA MEDICAO.</t>
  </si>
  <si>
    <t>CINTA GALVANIZADA DE 8"</t>
  </si>
  <si>
    <t>CINTA PARA INSTALACAO DE TRANSFORMADOR EM POSTE DE CONCRETO DIAM 210MM</t>
  </si>
  <si>
    <t>CLORO</t>
  </si>
  <si>
    <t>COBRE ELETROLITICO EM BARRA OU CHAPA</t>
  </si>
  <si>
    <t>COLA A BASE DE RESINA SINTETICA PARA CHAPA DE LAMINADO MELAMINICO</t>
  </si>
  <si>
    <t>COLA ADESIVA P/ MANTA BUTILICA</t>
  </si>
  <si>
    <t>COLA BRANCA</t>
  </si>
  <si>
    <t>COLA CONCENTRADA P/ ARGAMASSA, REBOCO, CHAPISCO E PASTA DE CIMENTO, SIKA CHAPISCO OU EQUIVALENTE</t>
  </si>
  <si>
    <t>COLA CONTATO P/ CHAPA VINÍLICA/BORRACHA</t>
  </si>
  <si>
    <t>COLAR TOMADA PVC C/ TRAVAS SAIDA ROSCA DE 110 MM X 1/2" P/ LIGACAO PREDIAL</t>
  </si>
  <si>
    <t>COLAR TOMADA PVC C/ TRAVAS SAIDA ROSCA DE 110 MM X 3/4" LIGACAO PREDIAL</t>
  </si>
  <si>
    <t>COLAR TOMADA PVC C/ TRAVAS SAIDA ROSCA DE 40 MM X 1/2" P/ LIGACAO PREDIAL</t>
  </si>
  <si>
    <t>COLAR TOMADA PVC C/ TRAVAS SAIDA ROSCA DE 40 MM X 3/4" P/ LIGACAO PREDIAL</t>
  </si>
  <si>
    <t>COLAR TOMADA PVC C/ TRAVAS SAIDA ROSCA DE 50 MM X 1/2" P/ LIGACAO PREDIAL</t>
  </si>
  <si>
    <t>COLAR TOMADA PVC C/ TRAVAS SAIDA ROSCA DE 50 MM X 3/4" P/ LIGACAO PREDIAL</t>
  </si>
  <si>
    <t>COLAR TOMADA PVC C/ TRAVAS SAIDA ROSCA DE 60 MM X 1/2" P/ LIGACAO PREDIAL</t>
  </si>
  <si>
    <t>COLAR TOMADA PVC C/ TRAVAS SAIDA ROSCA DE 60 MM X 3/4" P/ LIGACAO PREDIAL</t>
  </si>
  <si>
    <t>COLAR TOMADA PVC C/ TRAVAS SAIDA ROSCA DE 75 MM X 1/2" P/ LIGACAO PREDIAL</t>
  </si>
  <si>
    <t>COLAR TOMADA PVC C/ TRAVAS SAIDA ROSCA DE 75 MM X 3/4" P/ LIGACAO PREDIAL</t>
  </si>
  <si>
    <t>COLAR TOMADA PVC C/ TRAVAS SAIDA ROSCA DE 85 MM X 1/2" P/ LIGACAO PREDIAL</t>
  </si>
  <si>
    <t>COLAR TOMADA PVC C/ TRAVAS SAIDA ROSCA DE 85 MM X 3/4" P/ LIGACAO PREDIAL</t>
  </si>
  <si>
    <t>COLAR TOMADA PVC C/ TRAVAS SAIDA ROSCAVEL C/ BUCHA DE LATAO DE 110MM X 1/2'' P/ LIGACAO PREDIAL</t>
  </si>
  <si>
    <t>COLAR TOMADA PVC C/ TRAVAS SAIDA ROSCAVEL C/ BUCHA DE LATAO DE 60MM X 1/2'' P/ LIGACAO PREDIAL</t>
  </si>
  <si>
    <t>COLAR TOMADA PVC C/ TRAVAS SAIDA ROSCAVEL C/ BUCHA DE LATAO DE 60MM X 3/4'' P/ LIGACAO PREDIAL</t>
  </si>
  <si>
    <t>COLAR TOMADA PVC C/ TRAVAS SAIDA ROSCAVEL C/ BUCHA DE LATAO DE 75MM X 1/2'' P/ LIGACAO PREDIAL</t>
  </si>
  <si>
    <t>COLAR TOMADA PVC C/ TRAVAS SAIDA ROSCAVEL C/ BUCHA DE LATAO DE 75MM X 3/4'' P/ LIGACAO PREDIAL</t>
  </si>
  <si>
    <t>COLAR TOMADA PVC C/ TRAVAS SAIDA ROSCAVEL C/ BUCHA DE LATAO DE 85MM X 1/2" P/ LIGACAO PREDIAL</t>
  </si>
  <si>
    <t>COLAR TOMADA PVC C/ TRAVAS SAIDA ROSCAVEL C/ BUCHA DE LATAO DE 85MM X 3/4'' P/ LIGACAO PREDIAL</t>
  </si>
  <si>
    <t>COLAR TOMADA PVC C/ TRAVAS,SAIDA ROSCAVEL C/ BUCHA DE LATAO DE 110MM X 3/4"</t>
  </si>
  <si>
    <t>COLAR TOMADA PVC DE 32 MM X 1/2 COM TRAVAS SAÍDA ROSCA PARA LIGAÇÃO PREDIAL</t>
  </si>
  <si>
    <t>COMPACTADOR (SOQUETE) COM MOTOR A GASOLINA DE 3 HP, PESO DE 74 KG</t>
  </si>
  <si>
    <t>COMPACTADOR DE SOLOS COM PLACA VIBRATORIA, DE 135 A 156 KG, COM MOTOR A DIESEL OU GASOLINA DE 4 A 6 HP, NAO REVERSIVEL (LOCACAO)</t>
  </si>
  <si>
    <t>COMPACTADOR SAPO TIPO F, MARCA CLO, COM FUNCIONAMENTO A AR COMPRIMIDO</t>
  </si>
  <si>
    <t>COMPACTADOR SOLOS C/ PLACA VIBRATORIA DE 43 X 55CM DYNAPAC CM-20D, 7HP, A DIESEL, 415 KG, IMPACTO DINAMICO TOTAL 3000KG**CAIXA**</t>
  </si>
  <si>
    <t>COMPACTADOR SOLOS C/ PLACA VIBRATORIA DE 46 X 51CM DYNAPAC CM-13D, 5HP, 156KG, DIESEL, NAO REVERSIVEL, IMPACTO DINAMICO TOTAL 1700KG**CAIXA**</t>
  </si>
  <si>
    <t>COMPACTADOR SOLOS C/ PLACA VIBRATÓRIA MOTOR DIESEL/GASOLINA * 5HP * NÃO REVERSÍVEL TIPO CLARIDOM CS-15 OU EQUIV</t>
  </si>
  <si>
    <t>COMPACTADOR SOLOS C/ PLACA VIBRATÓRIA MOTOR DIESEL/GASOLINA 7 A 10HP 400KG NÃO REVERSÍVEL TIPO DYNAPAC CM-20 OU EQUIV</t>
  </si>
  <si>
    <t>COMPACTADOR SOLOS COM PLACA VIBRATORIA MOTOR DIESEL/GASOLINA MENOR OU IGUAL A 10CV NAO REVERSIVEL TIPO CLARIDOM CS- 30 OU EQUIVALENTE</t>
  </si>
  <si>
    <t>COMPACTADOR SOLOS MOTOR GAS 4HP MIKASA MOD MTR80 OU SIMILAR**CAIXA**</t>
  </si>
  <si>
    <t>COMPACTADOR SOLOS PNEUMÁTICO TIPO SAPO ATE 35KG TIPO CLOZIRONE OU EQUIV</t>
  </si>
  <si>
    <t>COMPACTADOR SOLOS TIPO SAPO C/ MOTOR DIESEL/GASOLINA *3HP* NÃO REVERSÍVEL PADRAO DYNAPAL LC -7 I R OU EQUIV</t>
  </si>
  <si>
    <t>COMPRESSOR DE AR - REBOCAVEL - ATLAS COPCO XA-125 MWD - DESCARGA LIVRE EFETIVA 260 PCM - PRESSAO DE TRABALHO 102 PSI - MOTOR A DIESEL 89 CV**CAIXA**</t>
  </si>
  <si>
    <t>COMPRESSOR DE AR DIESEL REBOCAVEL 125 A 134PCM</t>
  </si>
  <si>
    <t>COMPRESSOR DE AR DIESEL REBOCAVEL 160 A 170PCM C/ 1 MARTELETE ROMPEDOR</t>
  </si>
  <si>
    <t>COMPRESSOR DE AR DIESEL REBOCAVEL 160PCM</t>
  </si>
  <si>
    <t>COMPRESSOR DE AR DIESEL REBOCAVEL 250 A 275PCM</t>
  </si>
  <si>
    <t>COMPRESSOR DE AR DIESEL REBOCAVEL 365PCM</t>
  </si>
  <si>
    <t>COMPRESSOR DE AR DIESEL REBOCAVEL 600PCM</t>
  </si>
  <si>
    <t>COMPRESSOR DE AR REBOCÁVEL COM MOTOR DIESEL, 250 PCM - (LOCAÇÃO)</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</si>
  <si>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</si>
  <si>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</si>
  <si>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</si>
  <si>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</si>
  <si>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</si>
  <si>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</si>
  <si>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</si>
  <si>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30/45 - DMT = 10 KM</t>
  </si>
  <si>
    <t>CONCRETO BETUMINOSO USINADO A QUENTE (CBUQ) PARA PAVIMENTACAO ASFALTICA, PADRAO DNIT, FAIXA C, COM CAP 50/70 - AQUISICAO POSTO USINA</t>
  </si>
  <si>
    <t>CONCRETO BETUMINOSO USINADO A QUENTE (CBUQ) PARA PAVIMENTACAO ASFALTICA, PADRAO DNIT, FAIXA C, COM CAP 50/70 - DMT = 10 KM</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</si>
  <si>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</si>
  <si>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</si>
  <si>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C25, COM BRITA 0 E 1, SLUMP = 100 +/- 20 MM, EXCLUI SERVICO DE BOMBEAMENTO (NBR 8953)</t>
  </si>
  <si>
    <t>CONCRETO USINADO BOMBEAVEL, CLASSE DE RESISTENCIA C25, COM BRITA 0 E 1, SLUMP = CR</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</si>
  <si>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</si>
  <si>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</si>
  <si>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</si>
  <si>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</si>
  <si>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</si>
  <si>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</si>
  <si>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</si>
  <si>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</si>
  <si>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EXCLUI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</si>
  <si>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</si>
  <si>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</si>
  <si>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BOMBEAVEL, CLASSE DE RESISTENCIA C80,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</si>
  <si>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</si>
  <si>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</si>
  <si>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FUNDIDO TIPO B DN 1"</t>
  </si>
  <si>
    <t>CONDULETE DE ALUMINIO FUNDIDO TIPO B DN 1/2"</t>
  </si>
  <si>
    <t>CONDULETE DE ALUMINIO FUNDIDO TIPO B DN 3/4"</t>
  </si>
  <si>
    <t>CONDULETE DE ALUMINIO, TIPO C, COM TAMPA CEGA, PARA ELETRODUTO ROSCAVEL DE 1/2"</t>
  </si>
  <si>
    <t>CONDULETE PVC TIPO "B" D = 1/2" S/TAMPA"</t>
  </si>
  <si>
    <t>CONDULETE PVC TIPO "B" D = 3/4" S/TAMPA"</t>
  </si>
  <si>
    <t>CONDULETE PVC TIPO "LB" D = 1" S/TAMPA"</t>
  </si>
  <si>
    <t>CONDULETE PVC TIPO "LB" D = 1/2" S/TAMPA"</t>
  </si>
  <si>
    <t>CONDULETE PVC TIPO "LB" D = 3/4" S/TAMPA"</t>
  </si>
  <si>
    <t>CONDULETE PVC TIPO "LL" D = 1" S/TAMPA"</t>
  </si>
  <si>
    <t>CONDULETE PVC TIPO "LL" D = 1/2" S/TAMPA"</t>
  </si>
  <si>
    <t>CONDULETE PVC TIPO "LL" D = 3/4" S/TAMPA"</t>
  </si>
  <si>
    <t>CONDULETE PVC TIPO "TA" D = 3/4" S/TAMPA"</t>
  </si>
  <si>
    <t>CONDULETE PVC TIPO "TB" D = 1/2" S/TAMPA"</t>
  </si>
  <si>
    <t>CONDULETE PVC TIPO "TB" D = 3/4" S/TAMPA"</t>
  </si>
  <si>
    <t>CONDULETE PVC TIPO "XA" D = 3/4" S/TAMPA"</t>
  </si>
  <si>
    <t>CONDULETE TIPO "C" EM LIGA ALUMINIO P/ ELETRODUTO ROSCADO 1"</t>
  </si>
  <si>
    <t>CONDULETE TIPO "C" EM LIGA ALUMINIO P/ ELETRODUTO ROSCADO 3/4"</t>
  </si>
  <si>
    <t>CONDULETE TIPO "C" EM LIGA ALUMINIO P/ ELETRODUTO ROSCADO 4"</t>
  </si>
  <si>
    <t>CONDULETE TIPO "E" EM LIGA ALUMINIO P/ ELETRODUTO ROSCADO 1 1/2"</t>
  </si>
  <si>
    <t>CONDULETE TIPO "E" EM LIGA ALUMINIO P/ ELETRODUTO ROSCADO 1 1/4"</t>
  </si>
  <si>
    <t>CONDULETE TIPO "E" EM LIGA ALUMINIO P/ ELETRODUTO ROSCADO 1"</t>
  </si>
  <si>
    <t>CONDULETE TIPO "E" EM LIGA ALUMINIO P/ ELETRODUTO ROSCADO 1/2"</t>
  </si>
  <si>
    <t>CONDULETE TIPO "E" EM LIGA ALUMINIO P/ ELETRODUTO ROSCADO 2"</t>
  </si>
  <si>
    <t>CONDULETE TIPO "E" EM LIGA ALUMINIO P/ ELETRODUTO ROSCADO 3"</t>
  </si>
  <si>
    <t>CONDULETE TIPO "E" EM LIGA ALUMINIO P/ ELETRODUTO ROSCADO 3/4"</t>
  </si>
  <si>
    <t>CONDULETE TIPO "E" EM LIGA ALUMINIO P/ ELETRODUTO ROSCADO 4"</t>
  </si>
  <si>
    <t>CONDULETE TIPO "LR" EM LIGA ALUMINIO P/ ELETRODUTO ROSCADO 1 1/2"</t>
  </si>
  <si>
    <t>CONDULETE TIPO "LR" EM LIGA ALUMINIO P/ ELETRODUTO ROSCADO 1 1/4"</t>
  </si>
  <si>
    <t>CONDULETE TIPO "LR" EM LIGA ALUMINIO P/ ELETRODUTO ROSCADO 1"</t>
  </si>
  <si>
    <t>CONDULETE TIPO "LR" EM LIGA ALUMINIO P/ ELETRODUTO ROSCADO 1/2"</t>
  </si>
  <si>
    <t>CONDULETE TIPO "LR" EM LIGA ALUMINIO P/ ELETRODUTO ROSCADO 2"</t>
  </si>
  <si>
    <t>CONDULETE TIPO "LR" EM LIGA ALUMINIO P/ ELETRODUTO ROSCADO 3"</t>
  </si>
  <si>
    <t>CONDULETE TIPO "LR" EM LIGA ALUMINIO P/ ELETRODUTO ROSCADO 3/4"</t>
  </si>
  <si>
    <t>CONDULETE TIPO "LR" EM LIGA ALUMINIO P/ ELETRODUTO ROSCADO 4"</t>
  </si>
  <si>
    <t>CONDULETE TIPO "T" EM LIGA ALUMINIO P/ ELETRODUTO ROSCADO 1 1/2"</t>
  </si>
  <si>
    <t>CONDULETE TIPO "T" EM LIGA ALUMINIO P/ ELETRODUTO ROSCADO 1 1/4"</t>
  </si>
  <si>
    <t>CONDULETE TIPO "T" EM LIGA ALUMINIO P/ ELETRODUTO ROSCADO 1"</t>
  </si>
  <si>
    <t>CONDULETE TIPO "T" EM LIGA ALUMINIO P/ ELETRODUTO ROSCADO 1/2"</t>
  </si>
  <si>
    <t>CONDULETE TIPO "T" EM LIGA ALUMINIO P/ ELETRODUTO ROSCADO 2"</t>
  </si>
  <si>
    <t>CONDULETE TIPO "T" EM LIGA ALUMINIO P/ ELETRODUTO ROSCADO 3"</t>
  </si>
  <si>
    <t>CONDULETE TIPO "T" EM LIGA ALUMINIO P/ ELETRODUTO ROSCADO 3/4"</t>
  </si>
  <si>
    <t>CONDULETE TIPO "T" EM LIGA ALUMINIO P/ ELETRODUTO ROSCADO 4"</t>
  </si>
  <si>
    <t>CONDULETE TIPO "TB" EM LIGA ALUMINIO P/ ELETRODUTO ROSCADO 3"</t>
  </si>
  <si>
    <t>CONDULETE TIPO "X" EM LIGA ALUMINIO P/ ELETRODUTO ROSCADO 1 1/2"</t>
  </si>
  <si>
    <t>CONDULETE TIPO "X" EM LIGA ALUMINIO P/ ELETRODUTO ROSCADO 1 1/4"</t>
  </si>
  <si>
    <t>CONDULETE TIPO "X" EM LIGA ALUMINIO P/ ELETRODUTO ROSCADO 1"</t>
  </si>
  <si>
    <t>CONDULETE TIPO "X" EM LIGA ALUMINIO P/ ELETRODUTO ROSCADO 1/2"</t>
  </si>
  <si>
    <t>CONDULETE TIPO "X" EM LIGA ALUMINIO P/ ELETRODUTO ROSCADO 2"</t>
  </si>
  <si>
    <t>CONDULETE TIPO "X" EM LIGA ALUMINIO P/ ELETRODUTO ROSCADO 3"</t>
  </si>
  <si>
    <t>CONDULETE TIPO "X" EM LIGA ALUMINIO P/ ELETRODUTO ROSCADO 3/4"</t>
  </si>
  <si>
    <t>CONDULETE TIPO "X" EM LIGA ALUMINIO P/ ELETRODUTO ROSCADO 4"</t>
  </si>
  <si>
    <t>CONDUTOR PVC AQUAPLUV C=88 MM</t>
  </si>
  <si>
    <t>CONE DE SINALIZACAO EM PVC FLEXIVEL (NBR 15071) H = 70 / 76 CM</t>
  </si>
  <si>
    <t>CONE DE SINALIZACAO EM PVC RIGIDO COM FAIXA REFLETIVA, H = 70 / 76 CM</t>
  </si>
  <si>
    <t>CONECTOR CURVO 90 GRAUS BITOLA 1 1/2" EM FERRO GALV OU ALUMINIO P/ ADAPTAR ENTRADA DE ELETRODUTO METALICO FLEXIVEL EM QUADROS</t>
  </si>
  <si>
    <t>CONECTOR CURVO 90 GRAUS BITOLA 1 1/4" EM FERRO GALV OU ALUMINIO P/ ADAPTAR ENTRADA DE ELETRODUTO METALICO FLEXIVEL EM QUADROS</t>
  </si>
  <si>
    <t>CONECTOR CURVO 90 GRAUS BITOLA 1" EM FERRO GALV OU ALUMINIO P/ ADAPTAR ENTRADA DE ELETRODUTO METALICO FLEXIVEL EM QUADROS</t>
  </si>
  <si>
    <t>CONECTOR CURVO 90 GRAUS BITOLA 1/2" EM FERRO GALV OU ALUMINIO P/ ADAPTAR ENTRADA DE ELETRODUTO METALICO FLEXIVEL EM QUADROS</t>
  </si>
  <si>
    <t>CONECTOR CURVO 90 GRAUS BITOLA 2 1/2" EM FERRO GALV OU ALUMINIO P/ ADAPTAR ENTRADA DE ELETRODUTO METALICO FLEXIVEL EM QUADROS</t>
  </si>
  <si>
    <t>CONECTOR CURVO 90 GRAUS BITOLA 2" EM FERRO GALV OU ALUMINIO P/ ADAPTAR ENTRADA DE ELETRODUTO METALICO FLEXIVEL EM QUADROS</t>
  </si>
  <si>
    <t>CONECTOR CURVO 90 GRAUS BITOLA 3" EM FERRO GALV OU ALUMINIO P/ ADAPTAR ENTRADA DE ELETRODUTO METALICO FLEXIVEL EM QUADROS</t>
  </si>
  <si>
    <t>CONECTOR CURVO 90 GRAUS BITOLA 3/4" EM FERRO GALV OU ALUMINIO P/ ADAPTAR ENTRADA DE ELETRODUTO METALICO FLEXIVEL EM QUADROS</t>
  </si>
  <si>
    <t>CONECTOR CURVO 90 GRAUS BITOLA 4" EM FERRO GALV OU ALUMINIO P/ ADAPTAR ENTRADA DE ELETRODUTO METALICO FLEXIVEL EM QUADROS</t>
  </si>
  <si>
    <t>CONECTOR DE ATERRAMENTO DE BRONZE P/ CABO 95MM2 A BARRA DE ATE 7MM2</t>
  </si>
  <si>
    <t>CONECTOR MECANICO SPLIT-BOLT PARA CABO 70 MM2</t>
  </si>
  <si>
    <t>CONECTOR PARAFUSO FENDIDO C/ SEPARADOR DE CABOS BIMETALICOS DE COBRE P/ CABO 50MM2</t>
  </si>
  <si>
    <t>CONECTOR PARAFUSO FENDIDO C/ SEPARADOR DE CABOS BIMETALICOS DE COBRE P/ CABO 70MM2</t>
  </si>
  <si>
    <t>CONECTOR PARAFUSO FENDIDO C/ SEPARADOR DE CABOS BIMETALICOS DE COBRE P/ CABOS 8-21MM2</t>
  </si>
  <si>
    <t>CONECTOR PARAFUSO FENDIDO DE BRONZE P/ CABO 10-16MM2</t>
  </si>
  <si>
    <t>CONECTOR PARAFUSO FENDIDO DE BRONZE P/ CABO 25MM2</t>
  </si>
  <si>
    <t>CONECTOR PARAFUSO FENDIDO DE BRONZE P/ CABO 6-10MM2</t>
  </si>
  <si>
    <t>CONECTOR PARAFUSO FENDIDO DE BRONZE P/ CABO 70-240MM2</t>
  </si>
  <si>
    <t>CONECTOR PARAFUSO FENDIDO DE COBRE P/ CABO 16MM2</t>
  </si>
  <si>
    <t>CONECTOR PARAFUSO FENDIDO PARA CABO 120 MM2</t>
  </si>
  <si>
    <t>CONECTOR PARAFUSO FENDIDO PARA CABO 150 MM2</t>
  </si>
  <si>
    <t>CONECTOR PARAFUSO FENDIDO PARA CABO 16 MM2</t>
  </si>
  <si>
    <t>CONECTOR PARAFUSO FENDIDO PARA CABO 185 MM2</t>
  </si>
  <si>
    <t>CONECTOR PARAFUSO FENDIDO PARA CABO 25 MM2</t>
  </si>
  <si>
    <t>CONECTOR PARAFUSO FENDIDO PARA CABO 35 MM2</t>
  </si>
  <si>
    <t>CONECTOR PARAFUSO FENDIDO PARA CABO 50 MM2</t>
  </si>
  <si>
    <t>CONECTOR PARAFUSO FENDIDO PARA CABO 6 MM2</t>
  </si>
  <si>
    <t>CONECTOR PARAFUSO FENDIDO PARA CABO 95 MM2</t>
  </si>
  <si>
    <t>CONECTOR PRENSA CABO DE ALUMINIO BITOLA 1 1/2" P/ CABO DN 37 - 40MM</t>
  </si>
  <si>
    <t>CONECTOR PRENSA CABO DE ALUMINIO BITOLA 1 1/4" P/ CABO DN 31 - 34MM</t>
  </si>
  <si>
    <t>CONECTOR PRENSA CABO DE ALUMINIO BITOLA 1" P/ CABO DN 22,5 - 25MM</t>
  </si>
  <si>
    <t>CONECTOR PRENSA CABO DE ALUMINIO BITOLA 1/2" P/ CABO DN 12,5 - 15MM</t>
  </si>
  <si>
    <t>CONECTOR PRENSA CABO DE ALUMINIO BITOLA 2" P/ CABO DN 47,5 - 50MM</t>
  </si>
  <si>
    <t>CONECTOR PRENSA CABO DE ALUMINIO BITOLA 3/4 " P/ CABO DN 17,5 - 20MM</t>
  </si>
  <si>
    <t>CONECTOR PRENSA CABO DE ALUMINIO BITOLA 3/8" P/ CABO DN 9 - 10MM</t>
  </si>
  <si>
    <t>CONECTOR RETO 1 1/2" EM FERRO GALV OU ALUMINIO P/ ADAPTAR ENTRADA DE ELETRODUTO METALICO FLEXIVEL EM QUADROS</t>
  </si>
  <si>
    <t>CONECTOR RETO 1 1/4" EM FERRO GALV OU ALUMINIO P/ ADAPTAR ENTRADA DE ELETRODUTO METALICO FLEXIVEL EM QUADROS</t>
  </si>
  <si>
    <t>CONECTOR RETO 1" EM FERRO GALV OU ALUMINIO P/ ADAPTAR ENTRADA DE ELETRODUTO METALICO FLEXIVEL EM QUADROS</t>
  </si>
  <si>
    <t>CONECTOR RETO 1/2" EM FERRO GALV OU ALUMINIO P/ ADAPTAR ENTRADA DE ELETRODUTO METALICO FLEXIVEL EM QUADROS</t>
  </si>
  <si>
    <t>CONECTOR RETO 2 1/2" EM FERRO GALV OU ALUMINIO P/ ADAPTAR ENTRADA DE ELETRODUTO METALICO FLEXIVEL EM QUADROS</t>
  </si>
  <si>
    <t>CONECTOR RETO 2" EM FERRO GALV OU ALUMINIO P/ ADAPTAR ENTRADA DE ELETRODUTO METALICO FLEXIVEL EM QUADROS</t>
  </si>
  <si>
    <t>CONECTOR RETO 3" EM FERRO GALV OU ALUMINIO P/ ADAPTAR ENTRADA DE ELETRODUTO METALICO FLEXIVEL EM QUADROS</t>
  </si>
  <si>
    <t>CONECTOR RETO 3/4" EM FERRO GALV OU ALUMINIO P/ ADAPTAR ENTRADA DE ELETRODUTO METALICO FLEXIVEL EM QUADROS</t>
  </si>
  <si>
    <t>CONECTOR RETO 4" EM FERRO GALV OU ALUMINIO P/ ADAPTAR ENTRADA DE ELETRODUTO METALICO FLEXIVEL EM QUADROS</t>
  </si>
  <si>
    <t>CONECTOR TIPO PARAFUSO FENDIDO (SPLIT BOLT) PARA CABO DE 10 MM2</t>
  </si>
  <si>
    <t>CONECTOR, CPVC, SOLDAVEL, 22 MM X 3/4", PARA AGUA QUENTE *COLETADO CAIXA*</t>
  </si>
  <si>
    <t>CONJUNTO ARRUELAS DE VEDACAO 5/16" PARA TELHA FIBROCIMENTO (UMA ARRUELA METALICA E UMA ARRUELA PVC - CONICAS)</t>
  </si>
  <si>
    <t>CONJUNTO ARSTOP P/ AR CONDICIONADO C/ DISJUNTOR 20A</t>
  </si>
  <si>
    <t>CONJUNTO ARSTOP P/ AR CONDICIONADO C/ DISJUNTOR 25A</t>
  </si>
  <si>
    <t>CONJUNTO CONDULETE PVC TIPO "C" C/ 1 INTERRUPTOR BIPOLAR + TAMPA"</t>
  </si>
  <si>
    <t>CONJUNTO CONDULETE PVC TIPO "C" C/ 1 INTERRUPTOR SIMPLES CONJUGADO C/ 1 TOMADA + TAMPA"</t>
  </si>
  <si>
    <t>CONJUNTO CONDULETE PVC TIPO "C" C/ 1 TOMADA 2P + T INCLUSIVE TAMPA"</t>
  </si>
  <si>
    <t>CONJUNTO CONDULETE PVC TIPO "C" C/ 2 INTERRUPTORES SIMPLES + TAMPA"</t>
  </si>
  <si>
    <t>CONJUNTO CONDULETE PVC TIPO "C" C/ 2 TOMADAS UNIVERSAL 2P + TAMPA"</t>
  </si>
  <si>
    <t>CONJUNTO DE LIGACAO (TUBO + CANOPLA) PVC RIGIDO C/ TUBO 1.1/2" X 20CM P/ BACIA SANITARIA"</t>
  </si>
  <si>
    <t>CONJUNTO DE LIGACAO PARA BACIA SANITARIA AJUSTAVEL, EM PLASTICO BRANCO, COM TUBO, CANOPLA E ESPUDE</t>
  </si>
  <si>
    <t>CONJUNTO DE LIGACAO PARA BACIA SANITARIA EM PLASTICO BRANCO COM TUBO, CANOPLA E ANEL DE EXPANSAO (TUBO 1.1/2 '' X 20 CM)</t>
  </si>
  <si>
    <t>CONJUNTO EMBUTIR 1 INTERRUPTOR PARALELO 1 TOMADA 2P UNIVERSAL 10A/250V S/ PLACA, TP SILENTOQUE PIAL OU EQUIV</t>
  </si>
  <si>
    <t>CONJUNTO EMBUTIR 1 INTERRUPTOR SIMPLES 1 INTERRUPTOR PARALELO 10A/250V C/ PLACA , TP SILENTOQUE PIAL OU EQUIV</t>
  </si>
  <si>
    <t>CONJUNTO EMBUTIR 1 INTERRUPTOR SIMPLES 1 TOMADA 2P UNIVERSAL 10A/250V C/ PLACA, TP SILENTOQUE PIAL OU EQUIV</t>
  </si>
  <si>
    <t>CONJUNTO EMBUTIR 1 INTERRUPTOR SIMPLES 1 TOMADA 2P UNIVERSAL 10A/250V S/ PLACA, TP SILENTOQUE PIAL OU EQUIV</t>
  </si>
  <si>
    <t>CONJUNTO EMBUTIR 2 INTERRUPTORES PARALELOS 1 TOMADA 2P UNIVERSAL 10A/250V, S/ PLACA, TP SILENTOQUE PIAL OU EQUIV</t>
  </si>
  <si>
    <t>CONJUNTO EMBUTIR 2 INTERRUPTORES PARALELOS 10A/250V C/ PLACA, TP SILENTOQUE PIAL OU EQUIV</t>
  </si>
  <si>
    <t>CONJUNTO EMBUTIR 2 INTERRUPTORES SIMPLES 1 INTERRUPTOR PARALELO 10A/250V C/ PLACA TP SILENTOQUE PIAL OU EQUIV</t>
  </si>
  <si>
    <t>CONJUNTO EMBUTIR 2 INTERRUPTORES SIMPLES 1 TOMADA 2P UNIVERSAL 10A/250V C/ PLACA, TP SILENTOQUE PIAL OU EQUIV</t>
  </si>
  <si>
    <t>CONJUNTO EMBUTIR 2 INTERRUPTORES SIMPLES 1 TOMADA 2P UNIVERSAL 10A/250V S/ PLACA, TP SILENTOQUE PIAL OU EQUIV</t>
  </si>
  <si>
    <t>CONJUNTO EMBUTIR 2 INTERRUPTORES SIMPLES 10A/250V C/ PLACA, TP SILENTOQUE PIAL OU EQUIV</t>
  </si>
  <si>
    <t>CONJUNTO EMBUTIR 2 INTERRUPTORES SIMPLES 10A/250V S/ PLACA, TP SILENTOQUE PIAL OU EQUIV</t>
  </si>
  <si>
    <t>CONJUNTO EMBUTIR 3 INTERRUPTORES PARALELOS 10A/250V C/ PLACA TP SILENTOQUE PIAL OU EQUIV</t>
  </si>
  <si>
    <t>CONJUNTO EMBUTIR 3 INTERRUPTORES SIMPLES 10A/250V C/ PLACA, TP SILENTOQUE PIAL OU EQUIV</t>
  </si>
  <si>
    <t>CONJUNTO EMBUTIR 3 INTERRUPTORES SIMPLES 10A/250V S/ PLACA, TP SILENTOQUE PIAL OU EQUIV</t>
  </si>
  <si>
    <t>CONJUNTO P/VOLEI(POSTES FOGO H=255 REDE NYLON 2 MM</t>
  </si>
  <si>
    <t>CONJUNTO PARA FUTSAL ( PAR DE TRAVES OFICIAL - 3,00X2,00M - EM TUBO DE AÇO GALV A FOGO 3" COM REQUADRO E REDES POLIETILENO FIO 4MM).</t>
  </si>
  <si>
    <t>CONJUNTO PARA REBAIXAMENTO DE LENÇOL FREÁTICO: BOMBA ELÉTRICA A VÁCUO COM 8 PONTEIRAS (LOCAÇÃO)</t>
  </si>
  <si>
    <t>CONJUNTO PINO DE ACO C/ FURO E FINCA PINO CURTO P/ CONCRETO</t>
  </si>
  <si>
    <t>CONJUNTO PNEUS CAMINHAO TOCO 3.5T</t>
  </si>
  <si>
    <t>CONJUNTO PNEUS ESPALHADOR REBOCAVEL AGREGADOS 4 RODAS</t>
  </si>
  <si>
    <t>CONJUNTO PNEUS MOTONIVELADORA 125CV</t>
  </si>
  <si>
    <t>CONJUNTO PNEUS TRATOR E PULVI-MISTURADOR 61CV</t>
  </si>
  <si>
    <t>CONTAINER 2,30 X 6,00 M, ALT. 2,50 M, COM 1 SANITARIO, PARA ESCRITORIO, COMPLETO, SEM DIVISORIAS INTERNAS (LOCACAO)</t>
  </si>
  <si>
    <t>CONTAINER 2,30 X 6,00 M, ALT. 2,50 M, PARA ESCRITORIO, SEM DIVISORIAS INTERNAS E SEM SANITARIO (LOCACAO)</t>
  </si>
  <si>
    <t>CONTAINER 2,30 X 4,30 M, ALT. 2,50 M, P/ SANITARIO, C/ 5 BACIAS, 1 LAVATORIO E 4 MICTORIOS (LOCACAO)</t>
  </si>
  <si>
    <t>CONTAINER 2,30 X 4,30 M, ALT. 2,50 M, PARA SANITARIO, COM 3 BACIAS, 4 CHUVEIROS, 1 LAVATORIO E 1 MICTORIO (LOCACAO)</t>
  </si>
  <si>
    <t>CONTAINER 2,30 X 6,00 M, ALT. 2,50 M, PARA SANITARIO, COM 4 BACIAS, 8 CHUVEIROS,1 LAVATORIO E 1 MICTORIO (LOCACAO)</t>
  </si>
  <si>
    <t>CONTAINER DE 2,20 X 6,20 M, PADRAO SIMPLES (SEM DIVISORIAS)</t>
  </si>
  <si>
    <t>CONTATOR P/ ACIONAMENTO DE CAPACITORES TIPO WEG CW247</t>
  </si>
  <si>
    <t>CONTATOR TRIPOLAR DE POTENCIA 112A (500V) CATEGORIA AC-2 E AC-3</t>
  </si>
  <si>
    <t>CONTATOR TRIPOLAR DE POTENCIA 12A (500V) CATEGORIA AC-2 E AC-3</t>
  </si>
  <si>
    <t>CONTATOR TRIPOLAR DE POTENCIA 180A (500V) CATEGORIA AC-2 E AC-3</t>
  </si>
  <si>
    <t>CONTATOR TRIPOLAR DE POTENCIA 22A (500V) CATEGORIA AC-2 E AC-3</t>
  </si>
  <si>
    <t>CONTATOR TRIPOLAR DE POTENCIA 25A (500V) CATEGORIA AC-2 E AC-3</t>
  </si>
  <si>
    <t>CONTATOR TRIPOLAR DE POTENCIA 270A (500V) CATEGORIA AC-2 E AC-3</t>
  </si>
  <si>
    <t>CONTATOR TRIPOLAR DE POTENCIA 300A (500V) CATEGORIA AC-2 E AC-3</t>
  </si>
  <si>
    <t>CONTATOR TRIPOLAR DE POTENCIA 32A (500V) CATEGORIA AC-2 E AC-3</t>
  </si>
  <si>
    <t>CONTATOR TRIPOLAR DE POTENCIA 36A (500V) CATEGORIA AC-2 E AC-3</t>
  </si>
  <si>
    <t>CONTATOR TRIPOLAR DE POTENCIA 400A (500V) CATEGORIA AC-2 E AC-3</t>
  </si>
  <si>
    <t>CONTATOR TRIPOLAR DE POTENCIA 45A (500V) CATEGORIA AC-2 E AC-3</t>
  </si>
  <si>
    <t>CONTATOR TRIPOLAR DE POTENCIA 490A (500V) CATEGORIA AC-2 E AC-3</t>
  </si>
  <si>
    <t>CONTATOR TRIPOLAR DE POTENCIA 630A (500V) CATEGORIA AC-2 E AC-3</t>
  </si>
  <si>
    <t>CONTATOR TRIPOLAR DE POTENCIA 63A (500V) CATEGORIA AC-2 E AC-3</t>
  </si>
  <si>
    <t>CONTATOR TRIPOLAR DE POTENCIA 75A (500V) CATEGORIA AC-2 E AC-3</t>
  </si>
  <si>
    <t>CONTATOR TRIPOLAR DE POTENCIA 94A (500V) CATEGORIA AC-2 E AC-3</t>
  </si>
  <si>
    <t>CONTATOR TRIPOLAR, CATEGORIA DE UTILIZAÇÃO AC-2 E AC-3, TENSÃO NOMINAL DE ATÉ 500 V, COM CORRENTE DE 9 A</t>
  </si>
  <si>
    <t>CONTRA PORCA SEXTAVADA H = 35MM</t>
  </si>
  <si>
    <t>COORDENADOR DE OBRA</t>
  </si>
  <si>
    <t>COPIA HELIOGRAFICA</t>
  </si>
  <si>
    <t>CORANTE LIQUIDO PARA TINTA PVA, BISNAGA 50 ML</t>
  </si>
  <si>
    <t>CORDEL DETONANTE NP10</t>
  </si>
  <si>
    <t>CORRENTE DE FERRO E = 1/2''</t>
  </si>
  <si>
    <t>CORTA-CIRCUITO FUSIVEL DISTRIBUICAO, 100A/15 KV C/ SUPORTE L, TIPO LMO DA HITACHE- LINE OU EQUIV</t>
  </si>
  <si>
    <t>COTOVELO COBRE S/ANEL SOLDA REF 607 104MM</t>
  </si>
  <si>
    <t>COTOVELO COBRE S/ANEL SOLDA REF 607 15MM</t>
  </si>
  <si>
    <t>COTOVELO COBRE S/ANEL SOLDA REF 607 22MM</t>
  </si>
  <si>
    <t>COTOVELO COBRE S/ANEL SOLDA REF 607 28MM</t>
  </si>
  <si>
    <t>COTOVELO COBRE S/ANEL SOLDA REF 607 35MM</t>
  </si>
  <si>
    <t>COTOVELO COBRE S/ANEL SOLDA REF 607 42MM</t>
  </si>
  <si>
    <t>COTOVELO COBRE S/ANEL SOLDA REF 607 54MM</t>
  </si>
  <si>
    <t>COTOVELO COBRE S/ANEL SOLDA REF 607 66MM</t>
  </si>
  <si>
    <t>COTOVELO COBRE S/ANEL SOLDA REF 607 79MM</t>
  </si>
  <si>
    <t>CREMONA LATAO CROMADO 113 X 40 X 35MM (NAO INCL VARA FERRO)</t>
  </si>
  <si>
    <t>CREMONA LATAO CROMADO OU POLIDO - COMPLETA C/ VARA H =1,20M</t>
  </si>
  <si>
    <t>CREMONA LATAO CROMADO OU POLIDO - COMPLETA C/ VARA H =1,50M</t>
  </si>
  <si>
    <t>CRIVO FOFO FLANGE PN-10 DN 80</t>
  </si>
  <si>
    <t>CRIVO FOFO FLANGE PN-10 DN 150</t>
  </si>
  <si>
    <t>CRIVO FOFO FLANGE PN-10 DN 200</t>
  </si>
  <si>
    <t>CRIVO FOFO FLANGE PN-10 DN 250</t>
  </si>
  <si>
    <t>CRIVO FOFO FLANGE PN-10 DN 300</t>
  </si>
  <si>
    <t>CRIVO FOFO FLANGE PN-10 DN 350</t>
  </si>
  <si>
    <t>CRIVO FOFO FLANGE PN-10 DN 400</t>
  </si>
  <si>
    <t>CRIVO FOFO FLANGE PN-10 DN 450</t>
  </si>
  <si>
    <t>CRIVO FOFO FLANGE PN-10 DN 500</t>
  </si>
  <si>
    <t>CRIVO FOFO FLANGE PN-10 DN 600</t>
  </si>
  <si>
    <t>CRIVO FOFO FLANGE, PN-10, DN = 100 MM</t>
  </si>
  <si>
    <t>CRUZETA DE CONCRETO LEVE, COMP. 2000 MM SECAO, 90 X 90 MM</t>
  </si>
  <si>
    <t>CRUZETA DE MADEIRA DE LEI, COMPRIM= 2,4M SECAO TRANSVERSAL 90 X 115MM</t>
  </si>
  <si>
    <t>CRUZETA FERRO GALV ROSCA REF 1 1/2"</t>
  </si>
  <si>
    <t>CRUZETA FERRO GALV ROSCA REF 1 1/4"</t>
  </si>
  <si>
    <t>CRUZETA FERRO GALV ROSCA REF 1"</t>
  </si>
  <si>
    <t>CRUZETA FERRO GALV ROSCA REF 1/2"</t>
  </si>
  <si>
    <t>CRUZETA FERRO GALV ROSCA REF 2 1/2"</t>
  </si>
  <si>
    <t>CRUZETA FERRO GALV ROSCA REF 2"</t>
  </si>
  <si>
    <t>CRUZETA FERRO GALV ROSCA REF 3"</t>
  </si>
  <si>
    <t>CRUZETA FERRO GALV ROSCA REF 3/4"</t>
  </si>
  <si>
    <t>CRUZETA PVC PBA EB 183 JE BBBB DN 50/DE 60MM</t>
  </si>
  <si>
    <t>CRUZETA PVC PBA JE BBBB DN 100/DE 110MM</t>
  </si>
  <si>
    <t>CRUZETA PVC PBA JE BBBB DN 75/DE 85MM</t>
  </si>
  <si>
    <t>CUBA ACO INOXIDAVEL NUM 1 (46,5X30,0X11,5) CM</t>
  </si>
  <si>
    <t>CUBA ACO INOXIDAVEL NUM 2 (56,0X33,0X11,5) CM</t>
  </si>
  <si>
    <t>CUBA ACO INOXIDAVEL NUM 3 (40,0X34,0X11,5) CM</t>
  </si>
  <si>
    <t>CUMEEIRA ALUMINIO ONDULADA ESP = 0,8MM LARG = 1,12M</t>
  </si>
  <si>
    <t>CUMEEIRA ARTICULADA DE FIBROCIMENTO PARA TELHA ONDULADA E= 6 MM (SEM AMIANTO)</t>
  </si>
  <si>
    <t>CUMEEIRA ARTICULADA PARA TELHA FIBROCIMENTO, CANALETE 49 OU KALHETA - ABA EXTERNA SUPERIOR (SEM AMIANTO)</t>
  </si>
  <si>
    <t>CUMEEIRA ARTICULADA PARA TELHA FIBROCIMENTO, CANALETE 49 OU KALHETA - ABA INTERNA INFERIOR (SEM AMIANTO)</t>
  </si>
  <si>
    <t>CUMEEIRA ARTICULADA SUPERIOR PARA TELHA DE FIBROCIMENTO, E = 4 MM (SEM AMIANTO)</t>
  </si>
  <si>
    <t>CUMEEIRA NORMAL DE EXTREMIDADE OU TERMINAL PARA TELHA FIBROCIMENTO CANALETE 90 OU KALHETAO (SEM AMIANTO)</t>
  </si>
  <si>
    <t>CUMEEIRA NORMAL DE FIBROCIMENTO COM ABAS DE 300MM PARA TELHA ONDULADA E= 6 MM (SEM AMIANTO)</t>
  </si>
  <si>
    <t>CUMEEIRA NORMAL PARA TELHA DE FIBROCIMENTO CANALETE 90 OU KALHETAO (SEM AMIANTO)</t>
  </si>
  <si>
    <t>CUMEEIRA NORMAL PARA TELHA DE FIBROCIMENTO, CANALETE 49 OU KALHETA (SEM AMIANTO)</t>
  </si>
  <si>
    <t>CUMEEIRA NORMAL PARA TELHA FIBROCIMENTO (SEM AMIANTO)</t>
  </si>
  <si>
    <t>CUMEEIRA PARA TELHA CERAMICA, COMPRIMENTO DE *41* CM, RENDIMENTO DE *3* TELHAS/M</t>
  </si>
  <si>
    <t>CUMEEIRA SHED PARA TELHA DE FIBROCIMENTO ONDULADA (SEM AMIANTO)</t>
  </si>
  <si>
    <t>CUMEEIRA UNIVERSAL PARA TELHA DE FIBROCIMENTO ONDULADA, E = 6MM, DE 1,10 X 0,21 M (SEM AMIANTO)</t>
  </si>
  <si>
    <t>CURVA 135G FERRO GALV ELETROLITICO 1 1/2" P/ ELETRODUTO</t>
  </si>
  <si>
    <t>CURVA 135G FERRO GALV ELETROLITICO 1 1/4" P/ ELETRODUTO</t>
  </si>
  <si>
    <t>CURVA 135G FERRO GALV ELETROLITICO 1" P/ ELETRODUTO</t>
  </si>
  <si>
    <t>CURVA 135G FERRO GALV ELETROLITICO 1/2" P/ ELETRODUTO</t>
  </si>
  <si>
    <t>CURVA 135G FERRO GALV ELETROLITICO 2 1/2" P/ ELETRODUTO</t>
  </si>
  <si>
    <t>CURVA 135G FERRO GALV ELETROLITICO 2" P/ ELETRODUTO</t>
  </si>
  <si>
    <t>CURVA 135G FERRO GALV ELETROLITICO 3" P/ ELETRODUTO</t>
  </si>
  <si>
    <t>CURVA 135G FERRO GALV ELETROLITICO 3/4" P/ ELETRODUTO</t>
  </si>
  <si>
    <t>CURVA 135G FERRO GALV ELETROLITICO 4" P/ ELETRODUTO</t>
  </si>
  <si>
    <t>CURVA 45G FERRO GALV ELETROLITICO 1 1/2" P/ ELETRODUTO</t>
  </si>
  <si>
    <t>CURVA 45G FERRO GALV ELETROLITICO 1" P/ ELETRODUTO</t>
  </si>
  <si>
    <t>CURVA 45G FERRO GALV ELETROLITICO 1/2" P/ ELETRODUTO</t>
  </si>
  <si>
    <t>CURVA 45G FERRO GALV ELETROLITICO 2 1/2" P/ ELETRODUTO</t>
  </si>
  <si>
    <t>CURVA 45G FERRO GALV ELETROLITICO 2" P/ ELETRODUTO</t>
  </si>
  <si>
    <t>CURVA 45G FERRO GALV ELETROLITICO 3" P/ ELETRODUTO</t>
  </si>
  <si>
    <t>CURVA 45G FERRO GALV ELETROLITICO 3/4" P/ ELETRODUTO</t>
  </si>
  <si>
    <t>CURVA 45G FERRO GALV ELETROLITICO 4" PARA ELETRODUTO</t>
  </si>
  <si>
    <t>CURVA 90 GRAUS DE BARRA CHATA EM ALUMINIO 3/4 " X 1/4 " X 300 MM</t>
  </si>
  <si>
    <t>CURVA 90G FERRO GALV ELETROLITICO 1 1/2" P/ ELETRODUTO</t>
  </si>
  <si>
    <t>CURVA 90G FERRO GALV ELETROLITICO 1 1/4" P/ ELETRODUTO</t>
  </si>
  <si>
    <t>CURVA 90G FERRO GALV ELETROLITICO 1" P/ ELETRODUTO</t>
  </si>
  <si>
    <t>CURVA 90G FERRO GALV ELETROLITICO 1/2" P/ ELETRODUTO</t>
  </si>
  <si>
    <t>CURVA 90G FERRO GALV ELETROLITICO 2 1/2" P/ ELETRODUTO</t>
  </si>
  <si>
    <t>CURVA 90G FERRO GALV ELETROLITICO 2" P/ ELETRODUTO</t>
  </si>
  <si>
    <t>CURVA 90G FERRO GALV ELETROLITICO 3" P/ ELETRODUTO</t>
  </si>
  <si>
    <t>CURVA 90G FERRO GALV ELETROLITICO 4" P/ ELETRODUTO</t>
  </si>
  <si>
    <t>CURVA 90G FERRO GALV ELETROTILICO 3/4" P/ ELETRODUTO</t>
  </si>
  <si>
    <t>CURVA DE PVC 45º, SOLDAVEL, DE 75 MM, PARA AGUA (NBR 5648)</t>
  </si>
  <si>
    <t>CURVA DE PVC 90º, ROSCAVEL, DE 1/2, PARA ELETRODUTO</t>
  </si>
  <si>
    <t>CURVA FERRO GALVANIZADO 45G ROSCA FEMEA REF. 1 1/2"</t>
  </si>
  <si>
    <t>CURVA FERRO GALVANIZADO 45G ROSCA FEMEA REF. 1 1/4"</t>
  </si>
  <si>
    <t>CURVA FERRO GALVANIZADO 45G ROSCA FEMEA REF. 1"</t>
  </si>
  <si>
    <t>CURVA FERRO GALVANIZADO 45G ROSCA FEMEA REF. 1/2"</t>
  </si>
  <si>
    <t>CURVA FERRO GALVANIZADO 45G ROSCA FEMEA REF. 2 1/2"</t>
  </si>
  <si>
    <t>CURVA FERRO GALVANIZADO 45G ROSCA FEMEA REF. 2"</t>
  </si>
  <si>
    <t>CURVA FERRO GALVANIZADO 45G ROSCA FEMEA REF. 3"</t>
  </si>
  <si>
    <t>CURVA FERRO GALVANIZADO 45G ROSCA FEMEA REF. 3/4"</t>
  </si>
  <si>
    <t>CURVA FERRO GALVANIZADO 45G ROSCA FEMEA REF. 4"</t>
  </si>
  <si>
    <t>CURVA FERRO GALVANIZADO 45G ROSCA MACHO/FEMEA REF. 1 1/2"</t>
  </si>
  <si>
    <t>CURVA FERRO GALVANIZADO 45G ROSCA MACHO/FEMEA REF. 1 1/4"</t>
  </si>
  <si>
    <t>CURVA FERRO GALVANIZADO 45G ROSCA MACHO/FEMEA REF. 1"</t>
  </si>
  <si>
    <t>CURVA FERRO GALVANIZADO 45G ROSCA MACHO/FEMEA REF. 1/2"</t>
  </si>
  <si>
    <t>CURVA FERRO GALVANIZADO 45G ROSCA MACHO/FEMEA REF. 2 1/2"</t>
  </si>
  <si>
    <t>CURVA FERRO GALVANIZADO 45G ROSCA MACHO/FEMEA REF. 2"</t>
  </si>
  <si>
    <t>CURVA FERRO GALVANIZADO 45G ROSCA MACHO/FEMEA REF. 3"</t>
  </si>
  <si>
    <t>CURVA FERRO GALVANIZADO 45G ROSCA MACHO/FEMEA REF. 3/4"</t>
  </si>
  <si>
    <t>CURVA FERRO GALVANIZADO 90G ROSCA FEMEA REF 3/4"</t>
  </si>
  <si>
    <t>CURVA FERRO GALVANIZADO 90G ROSCA FEMEA REF. 1 1/2"</t>
  </si>
  <si>
    <t>CURVA FERRO GALVANIZADO 90G ROSCA FEMEA REF. 1 1/4"</t>
  </si>
  <si>
    <t>CURVA FERRO GALVANIZADO 90G ROSCA FEMEA REF. 1"</t>
  </si>
  <si>
    <t>CURVA FERRO GALVANIZADO 90G ROSCA FEMEA REF. 1/2"</t>
  </si>
  <si>
    <t>CURVA FERRO GALVANIZADO 90G ROSCA FEMEA REF. 2 1/2"</t>
  </si>
  <si>
    <t>CURVA FERRO GALVANIZADO 90G ROSCA FEMEA REF. 2"</t>
  </si>
  <si>
    <t>CURVA FERRO GALVANIZADO 90G ROSCA FEMEA REF. 3"</t>
  </si>
  <si>
    <t>CURVA FERRO GALVANIZADO 90G ROSCA FEMEA REF. 4"</t>
  </si>
  <si>
    <t>CURVA FERRO GALVANIZADO 90G ROSCA MACHO REF 1"</t>
  </si>
  <si>
    <t>CURVA FERRO GALVANIZADO 90G ROSCA MACHO REF 2 1/2"</t>
  </si>
  <si>
    <t>CURVA FERRO GALVANIZADO 90G ROSCA MACHO REF. 1 1/2"</t>
  </si>
  <si>
    <t>CURVA FERRO GALVANIZADO 90G ROSCA MACHO REF. 1 1/4"</t>
  </si>
  <si>
    <t>CURVA FERRO GALVANIZADO 90G ROSCA MACHO REF. 1/2"</t>
  </si>
  <si>
    <t>CURVA FERRO GALVANIZADO 90G ROSCA MACHO REF. 2"</t>
  </si>
  <si>
    <t>CURVA FERRO GALVANIZADO 90G ROSCA MACHO REF. 3"</t>
  </si>
  <si>
    <t>CURVA FERRO GALVANIZADO 90G ROSCA MACHO REF. 3/4"</t>
  </si>
  <si>
    <t>CURVA FERRO GALVANIZADO 90G ROSCA MACHO REF. 4"</t>
  </si>
  <si>
    <t>CURVA FERRO GALVANIZADO 90G ROSCA MACHO REF. 5"</t>
  </si>
  <si>
    <t>CURVA FERRO GALVANIZADO 90G ROSCA MACHO REF. 6"</t>
  </si>
  <si>
    <t>CURVA FERRO GALVANIZADO 90G ROSCA MACHO/FEMEA REF. 1 1/2"</t>
  </si>
  <si>
    <t>CURVA FERRO GALVANIZADO 90G ROSCA MACHO/FEMEA REF. 1 1/4"</t>
  </si>
  <si>
    <t>CURVA FERRO GALVANIZADO 90G ROSCA MACHO/FEMEA REF. 1"</t>
  </si>
  <si>
    <t>CURVA FERRO GALVANIZADO 90G ROSCA MACHO/FEMEA REF. 1/2"</t>
  </si>
  <si>
    <t>CURVA FERRO GALVANIZADO 90G ROSCA MACHO/FEMEA REF. 2 1/2"</t>
  </si>
  <si>
    <t>CURVA FERRO GALVANIZADO 90G ROSCA MACHO/FEMEA REF. 2"</t>
  </si>
  <si>
    <t>CURVA FERRO GALVANIZADO 90G ROSCA MACHO/FEMEA REF. 3"</t>
  </si>
  <si>
    <t>CURVA FERRO GALVANIZADO 90G ROSCA MACHO/FEMEA REF. 3/4"</t>
  </si>
  <si>
    <t>CURVA FERRO GALVANIZADO 90G ROSCA MACHO/FEMEA REF. 4"</t>
  </si>
  <si>
    <t>CURVA PVC 135G 1 1/2" P/ ELETRODUTO ROSCAVEL</t>
  </si>
  <si>
    <t>CURVA PVC 135G 1 1/4" P/ ELETRODUTO ROSCAVEL</t>
  </si>
  <si>
    <t>CURVA PVC 135G 1" P/ ELETRODUTO ROSCAVEL</t>
  </si>
  <si>
    <t>CURVA PVC 135G 1/2" P/ ELETRODUTO ROSCAVEL</t>
  </si>
  <si>
    <t>CURVA PVC 135G 2 1/2" P/ ELETRODUTO ROSCAVEL</t>
  </si>
  <si>
    <t>CURVA PVC 135G 2" P/ ELETRODUTO ROSCAVEL</t>
  </si>
  <si>
    <t>CURVA PVC 135G 3" P/ ELETRODUTO ROSCAVEL</t>
  </si>
  <si>
    <t>CURVA PVC 135G 4" P/ ELETRODUTO ROSCAVEL</t>
  </si>
  <si>
    <t>CURVA PVC 180G 1.1/2" P/ ELETRODUTO ROSCAVEL</t>
  </si>
  <si>
    <t>CURVA PVC 180G 3/4" P/ ELETRODUTO ROSCAVEL</t>
  </si>
  <si>
    <t>CURVA PVC 45 CURTA EB-608 PB DN 100 P/ESG PREDIAL</t>
  </si>
  <si>
    <t>CURVA PVC 45G CURTA NBR-10569 P/REDE COLET ESG PB JE DN 100MM</t>
  </si>
  <si>
    <t>CURVA PVC 45G NBR-10569 P/ REDE COLET ESG PB JE DN 100MM</t>
  </si>
  <si>
    <t>CURVA PVC 45G NBR-10569 P/ REDE COLET ESG PB JE DN 125MM</t>
  </si>
  <si>
    <t>CURVA PVC 45G NBR-10569 P/ REDE COLET ESG PB JE DN 150MM</t>
  </si>
  <si>
    <t>CURVA PVC 45G NBR-10569 P/ REDE COLET ESG PB JE DN 200MM</t>
  </si>
  <si>
    <t>CURVA PVC 45G NBR-10569 P/ REDE COLET ESG PB JE DN 250MM</t>
  </si>
  <si>
    <t>CURVA PVC 45G NBR-10569 P/ REDE COLET ESG PB JE DN 300MM</t>
  </si>
  <si>
    <t>CURVA PVC 45G NBR-10569 P/ REDE COLET ESG PB JE DN 350MM</t>
  </si>
  <si>
    <t>CURVA PVC 45G NBR-10569 P/ REDE COLET ESG PB JE DN 400MM</t>
  </si>
  <si>
    <t>CURVA PVC 90 GRAUS, ROSCAVEL, 1 1/2", AGUA FRIA PREDIAL</t>
  </si>
  <si>
    <t>CURVA PVC 90 GRAUS, ROSCAVEL, 1 1/4", AGUA FRIA PREDIAL</t>
  </si>
  <si>
    <t>CURVA PVC 90 GRAUS, ROSCAVEL, 2", AGUA FRIA PREDIAL</t>
  </si>
  <si>
    <t>CURVA PVC 90 LONGA EB-608 BB DN 40 P/ESG PREDIAL</t>
  </si>
  <si>
    <t>CURVA PVC 90G C/ROSCA P/ AGUA FRIA PREDIAL 1"</t>
  </si>
  <si>
    <t>CURVA PVC 90G C/ROSCA P/ AGUA FRIA PREDIAL 1/2"</t>
  </si>
  <si>
    <t>CURVA PVC 90G C/ROSCA P/ AGUA FRIA PREDIAL 3/4"</t>
  </si>
  <si>
    <t>CURVA PVC 90G CURTA NBR-10569 P/REDE COLET ESG PB JE DN 100MM</t>
  </si>
  <si>
    <t>CURVA PVC 90G CURTA PVC P/ ESG PREDIAL DN 40 MM</t>
  </si>
  <si>
    <t>CURVA PVC 90G CURTA PVC P/ ESG PREDIAL DN 50MM</t>
  </si>
  <si>
    <t>CURVA PVC 90G CURTA PVC P/ ESG PREDIAL DN 75MM</t>
  </si>
  <si>
    <t>CURVA PVC 90G CURTA PVC P/ ESG PREDIAL DN 100MM</t>
  </si>
  <si>
    <t>CURVA PVC 90G NBR-10569 P/ REDE COLET ESG PB JE DN 100MM</t>
  </si>
  <si>
    <t>CURVA PVC 90G NBR-10569 P/ REDE COLET ESG PB JE DN 125MM</t>
  </si>
  <si>
    <t>CURVA PVC 90G NBR-10569 P/ REDE COLET ESG PB JE DN 150MM</t>
  </si>
  <si>
    <t>CURVA PVC 90G NBR-10569 P/ REDE COLET ESG PB JE DN 200MM</t>
  </si>
  <si>
    <t>CURVA PVC 90G NBR-10569 P/ REDE COLET ESG PB JE DN 250MM</t>
  </si>
  <si>
    <t>CURVA PVC 90G NBR-10569 P/ REDE COLET ESG PB JE DN 300MM</t>
  </si>
  <si>
    <t>CURVA PVC 90G NBR-10569 P/ REDE COLET ESG PB JE DN 350MM</t>
  </si>
  <si>
    <t>CURVA PVC 90G NBR-10569 P/ REDE COLET ESG PB JE DN 400MM</t>
  </si>
  <si>
    <t>CURVA PVC 90G P/ ELETRODUTO ROSCAVEL 1 1/2"</t>
  </si>
  <si>
    <t>CURVA PVC 90G P/ ELETRODUTO ROSCAVEL 1 1/4"</t>
  </si>
  <si>
    <t>CURVA PVC 90G P/ ELETRODUTO ROSCAVEL 1"</t>
  </si>
  <si>
    <t>CURVA PVC 90G P/ ELETRODUTO ROSCAVEL 2 1/2"</t>
  </si>
  <si>
    <t>CURVA PVC 90G P/ ELETRODUTO ROSCAVEL 2"</t>
  </si>
  <si>
    <t>CURVA PVC 90G P/ ELETRODUTO ROSCAVEL 3"</t>
  </si>
  <si>
    <t>CURVA PVC 90G P/ ELETRODUTO ROSCAVEL 3/4"</t>
  </si>
  <si>
    <t>CURVA PVC 90G P/ ELETRODUTO ROSCAVEL 4"</t>
  </si>
  <si>
    <t>CURVA PVC LEVE 90G C/ PONTA E BOLSA LISA DN 150MM</t>
  </si>
  <si>
    <t>CURVA PVC LEVE 90G C/ PONTA E BOLSA LISA DN 200MM</t>
  </si>
  <si>
    <t>CURVA PVC LEVE 90G C/ PONTA E BOLSA LISA DN 250MM</t>
  </si>
  <si>
    <t>CURVA PVC LEVE 90G C/ PONTA E BOLSA LISA DN 300MM</t>
  </si>
  <si>
    <t>CURVA PVC LONGA 45G P/ ESG PREDIAL DN 100MM</t>
  </si>
  <si>
    <t>CURVA PVC LONGA 45G P/ ESG PREDIAL DN 50MM</t>
  </si>
  <si>
    <t>CURVA PVC LONGA 45G P/ ESG PREDIAL DN 75MM</t>
  </si>
  <si>
    <t>CURVA PVC LONGA 90G P/ ESG PREDIAL DN 100MM</t>
  </si>
  <si>
    <t>CURVA PVC LONGA 90G P/ ESG PREDIAL DN 50MM</t>
  </si>
  <si>
    <t>CURVA PVC LONGA 90G P/ ESG PREDIAL DN 75MM</t>
  </si>
  <si>
    <t>CURVA PVC PBA NBR 10351 P/ REDE AGUA JE PB 22G DN 100 /DE 110MM</t>
  </si>
  <si>
    <t>CURVA PVC PBA NBR 10351 P/ REDE AGUA JE PB 22G DN 75 /DE 85MM</t>
  </si>
  <si>
    <t>CURVA PVC PBA NBR 10351 P/ REDE AGUA JE PB 45G DN 100 /DE 110MM</t>
  </si>
  <si>
    <t>CURVA PVC PBA NBR 10351 P/ REDE AGUA JE PB 45G DN 50 /DE 60MM</t>
  </si>
  <si>
    <t>CURVA PVC PBA NBR 10351 P/ REDE AGUA JE PB 45G DN 75 /DE 85MM</t>
  </si>
  <si>
    <t>CURVA PVC PBA NBR 10351 P/ REDE AGUA JE PB 90G DN 100 /DE 110MM</t>
  </si>
  <si>
    <t>CURVA PVC PBA NBR 10351 P/ REDE AGUA JE PB 90G DN 75 /DE 85MM</t>
  </si>
  <si>
    <t>CURVA PVC SERIE R 87,5G CURTA ESG PREDIAL P/ PE-DE-COLUNA 100MM</t>
  </si>
  <si>
    <t>CURVA PVC SERIE R 87,5G CURTA ESG PREDIAL P/ PE-DE-COLUNA 150MM</t>
  </si>
  <si>
    <t>CURVA PVC SERIE R 87,5G CURTA ESG PREDIAL P/ PE-DE-COLUNA 75MM</t>
  </si>
  <si>
    <t>CURVA PVC SOLD 45G P/ AGUA FRIA PREDIAL 110 MM</t>
  </si>
  <si>
    <t>CURVA PVC SOLD 45G P/ AGUA FRIA PREDIAL 20 MM</t>
  </si>
  <si>
    <t>CURVA PVC SOLD 45G P/ AGUA FRIA PREDIAL 25 MM</t>
  </si>
  <si>
    <t>CURVA PVC SOLD 45G P/ AGUA FRIA PREDIAL 32 MM</t>
  </si>
  <si>
    <t>CURVA PVC SOLD 45G P/ AGUA FRIA PREDIAL 40 MM</t>
  </si>
  <si>
    <t>CURVA PVC SOLD 45G P/ AGUA FRIA PREDIAL 50 MM</t>
  </si>
  <si>
    <t>CURVA PVC SOLD 45G P/ AGUA FRIA PREDIAL 60 MM</t>
  </si>
  <si>
    <t>CURVA PVC SOLD 45G P/ AGUA FRIA PREDIAL 85 MM</t>
  </si>
  <si>
    <t>CURVA PVC SOLD 90G P/ AGUA FRIA PREDIAL 110 MM</t>
  </si>
  <si>
    <t>CURVA PVC SOLD 90G P/ AGUA FRIA PREDIAL 20 MM</t>
  </si>
  <si>
    <t>CURVA PVC SOLD 90G P/ AGUA FRIA PREDIAL 25 MM</t>
  </si>
  <si>
    <t>CURVA PVC SOLD 90G P/ AGUA FRIA PREDIAL 32 MM</t>
  </si>
  <si>
    <t>CURVA PVC SOLD 90G P/ AGUA FRIA PREDIAL 40 MM</t>
  </si>
  <si>
    <t>CURVA PVC SOLD 90G P/ AGUA FRIA PREDIAL 50 MM</t>
  </si>
  <si>
    <t>CURVA PVC SOLD 90G P/ AGUA FRIA PREDIAL 60 MM</t>
  </si>
  <si>
    <t>CURVA PVC SOLD 90G P/ AGUA FRIA PREDIAL 75 MM</t>
  </si>
  <si>
    <t>CURVA PVC SOLD 90G P/ AGUA FRIA PREDIAL 85 MM</t>
  </si>
  <si>
    <t>DEGRAU BORRACHA SINTETICA 50 X 32 CM X 4,5MM, PASTILHADO PLURIGOMA</t>
  </si>
  <si>
    <t>DEGRAU FF P/ POCO VISITA N.2 / 2,5KG</t>
  </si>
  <si>
    <t>DEGRAU FF P/ POCO VISITA N.3 / 7,0KG</t>
  </si>
  <si>
    <t>DENTE PARA FRESADORA</t>
  </si>
  <si>
    <t>DESENHISTA COPISTA</t>
  </si>
  <si>
    <t>DESENHISTA DETALHISTA</t>
  </si>
  <si>
    <t>DESENHISTA PROJETISTA</t>
  </si>
  <si>
    <t>DESMOLDANTE PROTETOR DE FORMA SEPAROL TOP SIKA OU EQUIVALENTE</t>
  </si>
  <si>
    <t>DESMOLDANTE PROTETOR PARA FORMAS DE MADEIRA, DE BASE OLEOSA EMULSIONADA EM AGUA</t>
  </si>
  <si>
    <t>DILUENTE EPOXI</t>
  </si>
  <si>
    <t>DINAMITE 1" - 40% "</t>
  </si>
  <si>
    <t>DINAMITE 1.1/2" - 40% "</t>
  </si>
  <si>
    <t>DINAMITE 2" - 40% "</t>
  </si>
  <si>
    <t>DINAMITE 2" - 60% "</t>
  </si>
  <si>
    <t>DINAMITE A 60% EM CARTUCHO DE *1" X 8"*</t>
  </si>
  <si>
    <t>DINAMITE GELATINOSA 1" - 40%"</t>
  </si>
  <si>
    <t>DINAMITE GELATINOSA 1" - 75%"</t>
  </si>
  <si>
    <t>DISCO DE BORRACHA PARA LIXADEIRA ELETRICA 7" (180 MM)</t>
  </si>
  <si>
    <t>DISCO DE CORTE PARA ESTRUTURA METÁLICA 300 X 3,2 X 19,05 MM</t>
  </si>
  <si>
    <t>DISCO DE CORTE DIAMANTADO, SEGMENTADO, DE 7" (180 MM) E 3 MM DE ESP., PARA ESMERILHADEIRA</t>
  </si>
  <si>
    <t>DISCO DE DESBASTE PARA ESTRUTURA METÁLICA DE 9" X 1/4" X 7/8" ( 225 X 6,25 X 21,87 MM)</t>
  </si>
  <si>
    <t>DISCO DE LIXA GRÃO GROSSO 180 MM</t>
  </si>
  <si>
    <t>DISJUNTOR TERMOMAGNETICO TRIPOLAR 3 X 400 A / ICC - 25 KA</t>
  </si>
  <si>
    <t>DISJUNTOR MONOFASICO 10A, 2KA (220V)</t>
  </si>
  <si>
    <t>DISJUNTOR MONOFASICO 15A, 2KA (220V)</t>
  </si>
  <si>
    <t>DISJUNTOR MONOFASICO 20A, 2KA (220V)</t>
  </si>
  <si>
    <t>DISJUNTOR MONOFASICO 25A, 2KA (220V)</t>
  </si>
  <si>
    <t>DISJUNTOR MONOFASICO 30A, 2KA (220V)</t>
  </si>
  <si>
    <t>DISJUNTOR MONOFASICO 35A, 2KA (220V)</t>
  </si>
  <si>
    <t>DISJUNTOR MONOFASICO 40A, 2KA (220V)</t>
  </si>
  <si>
    <t>DISJUNTOR MONOFASICO 50A, 2KA (220V)</t>
  </si>
  <si>
    <t>DISJUNTOR MONOFASICO 60A, 2KA (220V)</t>
  </si>
  <si>
    <t>DISJUNTOR MONOFASICO 70A, 2KA (220V)</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</si>
  <si>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</si>
  <si>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</si>
  <si>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</si>
  <si>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</si>
  <si>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</si>
  <si>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</si>
  <si>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</si>
  <si>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</si>
  <si>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</si>
  <si>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</si>
  <si>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</si>
  <si>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</si>
  <si>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</si>
  <si>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</si>
  <si>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40 ATE 50A</t>
  </si>
  <si>
    <t>DISJUNTOR TIPO DIN/IEC, BIPOLAR 63 A</t>
  </si>
  <si>
    <t>DISJUNTOR TIPO DIN/IEC, BIPOLAR DE 6 ATE 32A</t>
  </si>
  <si>
    <t>DISJUNTOR TIPO DIN/IEC, MONOPOLAR DE 6 ATE 32A</t>
  </si>
  <si>
    <t>DISJUNTOR TIPO DIN/IEC, MONOPOLAR DE 63 A</t>
  </si>
  <si>
    <t>DISJUNTOR TIPO DIN/IEC, TRIPOLAR 63 A</t>
  </si>
  <si>
    <t>DISJUNTOR TIPO DIN/IEC, TRIPOLAR DE 10 ATE 50A</t>
  </si>
  <si>
    <t>DISJUNTOR TIPO NEMA, BIPOLAR 10 ATE 50A</t>
  </si>
  <si>
    <t>DISJUNTOR TIPO NEMA, BIPOLAR 60 ATE 100A</t>
  </si>
  <si>
    <t>DISJUNTOR TIPO NEMA, MONOPOLAR 10 ATE 30A</t>
  </si>
  <si>
    <t>DISJUNTOR TIPO NEMA, MONOPOLAR 35 ATE 50A</t>
  </si>
  <si>
    <t>DISJUNTOR TIPO NEMA, MONOPOLAR DE 60 ATE 70A</t>
  </si>
  <si>
    <t>DISJUNTOR TIPO NEMA, TRIPOLAR 10 ATE 50A</t>
  </si>
  <si>
    <t>DISJUNTOR TIPO NEMA, TRIPOLAR 60 ATE 100A</t>
  </si>
  <si>
    <t>DISJUNTOR TRIFASICO 70A, 10KA (220V)</t>
  </si>
  <si>
    <t>DISTRIBUIDOR DE AGREGADOS AUTOPROPELIDO, CAP 3 M3, A DIESEL, 6 CC, 176 CV</t>
  </si>
  <si>
    <t>DISTRIBUIDOR DE AGREGADOS REBOCAVEL, CAPACIDADE 1,9 M3, LARGURA DE TRABALHO 3,66 M</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</si>
  <si>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</si>
  <si>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</si>
  <si>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</si>
  <si>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</si>
  <si>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</si>
  <si>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</si>
  <si>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</si>
  <si>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</si>
  <si>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</si>
  <si>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</si>
  <si>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</si>
  <si>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</si>
  <si>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</si>
  <si>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</si>
  <si>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</si>
  <si>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</si>
  <si>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</si>
  <si>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BRANCO ESP=3CM COM DUAS FACES POLIDAS LEVIGADO</t>
  </si>
  <si>
    <t>DIVISORIA, PLACA PRE-MOLDADA EM GRANILITE, MARMORITE OU GRANITINA, E = *3 CM</t>
  </si>
  <si>
    <t>DOBRADICA "VAI-E-VEM LATAO POLIDO 3"</t>
  </si>
  <si>
    <t>DOBRADICA (TIPO LEVE) DE FERRO, COM ACABAMENTO GALVANIZADO (ZINCADO), PARA PORTA INTERNA, COM PINO E PARAFUSOS, SEM ANEIS, DE * 3" X 2 1/2</t>
  </si>
  <si>
    <t>DOBRADICA ACO ZINCADO 3 X 3 1/2" COM ANEIS</t>
  </si>
  <si>
    <t>DOBRADICA ACO ZINCADO 3 X 3" SEM ANEIS</t>
  </si>
  <si>
    <t>DOBRADICA FERRO CROMADO 3 X 2 1/2" COM ANEIS</t>
  </si>
  <si>
    <t>DOBRADICA FERRO CROMADO 3 X 2 1/2" SEM ANEIS</t>
  </si>
  <si>
    <t>DOBRADICA FERRO CROMADO 3 X 3 1/2" COM ANEIS</t>
  </si>
  <si>
    <t>DOBRADICA FERRO CROMADO 3 X 3" COM ANEIS</t>
  </si>
  <si>
    <t>DOBRADICA FERRO CROMADO 3 X 3" SEM ANEIS</t>
  </si>
  <si>
    <t>DOBRADICA FERRO CROMADO 4 X 3 1/2" COM ANEIS</t>
  </si>
  <si>
    <t>DOBRADICA FERRO GALV 1 3/4 X 2" COM ANEIS</t>
  </si>
  <si>
    <t>DOBRADICA FERRO GALV 1 3/4 X 2" SEM ANEIS</t>
  </si>
  <si>
    <t>DOBRADICA FERRO GALV 3 X 2 1/2" COM ANEIS</t>
  </si>
  <si>
    <t>DOBRADICA FERRO GALV 3 X 3" SEM ANEIS</t>
  </si>
  <si>
    <t>DOBRADICA FERRO GALV 4 X 3" COM ANEIS</t>
  </si>
  <si>
    <t>DOBRADICA FERRO POLIDO OU GALV 2 X 2.1/2" E=1,2MM PINO SOLTO OU REVERSIVEL SEM ANEIS</t>
  </si>
  <si>
    <t>DOBRADICA FERRO POLIDO OU GALV 3 X 2.1/2" E=1,5MM PINO SOLTO OU REVERSIVEL SEM ANEIS</t>
  </si>
  <si>
    <t>DOBRADICA FERRO POLIDO OU GALV 3 X 3" E=2MM PINO SOLTO OU REVERSIVEL SEM ANEIS</t>
  </si>
  <si>
    <t>DOBRADICA LATAO CROMADO 2 1/2 X 1 3/8" COM ANEIS</t>
  </si>
  <si>
    <t>DOBRADICA LATAO CROMADO 2 1/2 X 1 3/8" SEM ANEIS</t>
  </si>
  <si>
    <t>DOBRADICA LATAO CROMADO 2 X 1" SEM ANEIS</t>
  </si>
  <si>
    <t>DOBRADICA LATAO CROMADO 3 X 3 1/2" C/ ANEIS</t>
  </si>
  <si>
    <t>DOBRADICA LATAO CROMADO 3 X 3 1/2" SEM ANEIS</t>
  </si>
  <si>
    <t>DOBRADICA LATAO CROMADO 3 X 3" C/ ANEIS</t>
  </si>
  <si>
    <t>DOBRADICA LATAO CROMADO 3 X 3" SEM ANEIS</t>
  </si>
  <si>
    <t>DOBRADICA LATAO CROMADO 4 X 3 1/2" COM ANEIS</t>
  </si>
  <si>
    <t>DOBRADICA LATAO LAMINADO 3 1/2 X 3" COM ANEIS</t>
  </si>
  <si>
    <t>DOBRADICA LATAO POLIDO 3 1/2 X 3" COM ANEIS</t>
  </si>
  <si>
    <t>DOBRADICA TP PIANO FERRO LATONADO 1" X 3M P/ PORTA ARMARIO</t>
  </si>
  <si>
    <t>DOBRADICA TP PIANO LATAO POLIDO 1" X 3M P/ PORTA ARMARIO</t>
  </si>
  <si>
    <t>DOMUS INDIVIDUAL EM ACRILICO</t>
  </si>
  <si>
    <t>DUCHA HIGIENICA COM MANGUEIRA PLASTICA E REGISTRO 1/2 - LINHA POPULAR</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</si>
  <si>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</si>
  <si>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</si>
  <si>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</si>
  <si>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</si>
  <si>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*40 X 40 X 6*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</si>
  <si>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</si>
  <si>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</si>
  <si>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</si>
  <si>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</si>
  <si>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</si>
  <si>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</si>
  <si>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</si>
  <si>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</si>
  <si>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</si>
  <si>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</si>
  <si>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</si>
  <si>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</si>
  <si>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INDUSTRIAL</t>
  </si>
  <si>
    <t>ELETRODO AWS E-6010 (0K 22.50; WI 610) D = 4MM ( SOLDA ELETRICA )</t>
  </si>
  <si>
    <t>ELETRODO AWS E-6013 (OK 46.00; WI 613) D = 2,5MM ( SOLDA ELETRICA )</t>
  </si>
  <si>
    <t>ELETRODO AWS E-6013 (OK 46.00; WI 613) D = 4MM ( SOLDA ELETRICA )</t>
  </si>
  <si>
    <t>ELETRODO AWS E-7018 (OK 48.04; WI 718) D=4MM (SOLDA ELETRICA)</t>
  </si>
  <si>
    <t>ELETRODUTO 2" TIPO KANALEX OU EQUIV</t>
  </si>
  <si>
    <t>ELETRODUTO 3" TIPO KANALEX OU EQUIV</t>
  </si>
  <si>
    <t>ELETRODUTO DE PVC ROSCÁVEL DE 1 1/2, SEM LUVA</t>
  </si>
  <si>
    <t>ELETRODUTO DE PVC ROSCÁVEL DE 1 1/4, SEM LUVA</t>
  </si>
  <si>
    <t>ELETRODUTO DE PVC ROSCÁVEL DE 1, SEM LUVA</t>
  </si>
  <si>
    <t>ELETRODUTO DE PVC ROSCÁVEL DE 1/2, SEM LUVA</t>
  </si>
  <si>
    <t>ELETRODUTO DE PVC ROSCÁVEL DE 2 1/2, SEM LUVA</t>
  </si>
  <si>
    <t>ELETRODUTO DE PVC ROSCÁVEL DE 2", SEM LUVA</t>
  </si>
  <si>
    <t>ELETRODUTO DE PVC ROSCÁVEL DE 3, SEM LUVA</t>
  </si>
  <si>
    <t>ELETRODUTO DE PVC ROSCÁVEL DE 3/4, SEM LUVA</t>
  </si>
  <si>
    <t>ELETRODUTO DE PVC ROSCÁVEL DE 4, SEM LUVA</t>
  </si>
  <si>
    <t>ELETRODUTO FERRO GALV OU ZINCADO ELETROLIT LEVE PAREDE 0,90MM - 1" NBR 13057</t>
  </si>
  <si>
    <t>ELETRODUTO FERRO GALV OU ZINCADO ELETROLIT LEVE PAREDE 0,90MM - 1/2" NBR 13057</t>
  </si>
  <si>
    <t>ELETRODUTO FERRO GALV OU ZINCADO ELETROLIT LEVE PAREDE 0,90MM - 3/4" NBR 13057</t>
  </si>
  <si>
    <t>ELETRODUTO FERRO GALV OU ZINCADO ELETROLIT PESADO PAREDE 2,25MM - 4" NBR 13057</t>
  </si>
  <si>
    <t>ELETRODUTO FERRO GALV OU ZINCADO ELETROLIT SEMI-PESADO PAREDE 1,20MM - 1.1/2" NBR 13057</t>
  </si>
  <si>
    <t>ELETRODUTO FERRO GALV OU ZINCADO ELETROLIT SEMI-PESADO PAREDE 1,20MM - 1.1/4" NBR 13057</t>
  </si>
  <si>
    <t>ELETRODUTO FERRO GALV OU ZINCADO ELETROLIT SEMI-PESADO PAREDE 1,20MM - 2" NBR 13057</t>
  </si>
  <si>
    <t>ELETRODUTO FERRO GALV OU ZINCADO ELETROLIT SEMI-PESADO PAREDE 1,52MM - 2.1/2" NBR 13057</t>
  </si>
  <si>
    <t>ELETRODUTO FERRO GALV OU ZINCADO ELETROLIT SEMI-PESADO PAREDE 1,52MM - 3" NBR 13057</t>
  </si>
  <si>
    <t>ELETRODUTO METALICO FLEXIVEL 1/2" C/ REVESTIMENTO PVC TIPO SEALTUBO OU EQUIV</t>
  </si>
  <si>
    <t>ELETRODUTO METALICO FLEXIVEL REV EXT PVC PRETO 15MM TIPO COPEX OU EQUIV</t>
  </si>
  <si>
    <t>ELETRODUTO METALICO FLEXIVEL REV EXT PVC PRETO 25MM TIPO COPEX OU EQUIV</t>
  </si>
  <si>
    <t>ELETRODUTO METALICO FLEXIVEL REV EXT PVC PRETO 32MM TIPO COPEX OU EQUIV</t>
  </si>
  <si>
    <t>ELETRODUTO METALICO FLEXIVEL REV EXT PVC PRETO 40MM TIPO COPEX OU EQUIV</t>
  </si>
  <si>
    <t>ELETRODUTO METALICO FLEXIVEL REV EXT PVC PRETO 50MM TIPO COPEX OU EQUIV</t>
  </si>
  <si>
    <t>ELETRODUTO METALICO FLEXIVEL REV EXT PVC PRETO 60MM TIPO COPEX OU EQUIV</t>
  </si>
  <si>
    <t>ELETRODUTO METALICO FLEXIVEL REV EXT PVC PRETO 75MM TIPO COPEX OU EQUIV</t>
  </si>
  <si>
    <t>ELETRODUTO METALICO FLEXIVEL TIPO CONDUITE D = 1 1/2"</t>
  </si>
  <si>
    <t>ELETRODUTO METALICO FLEXIVEL TIPO CONDUITE D = 1 1/4"</t>
  </si>
  <si>
    <t>ELETRODUTO METALICO FLEXIVEL TIPO CONDUITE D = 1"</t>
  </si>
  <si>
    <t>ELETRODUTO METALICO FLEXIVEL TIPO CONDUITE D = 1/2"</t>
  </si>
  <si>
    <t>ELETRODUTO METALICO FLEXIVEL TIPO CONDUITE D = 2 1/2"</t>
  </si>
  <si>
    <t>ELETRODUTO METALICO FLEXIVEL TIPO CONDUITE D = 2"</t>
  </si>
  <si>
    <t>ELETRODUTO METALICO FLEXIVEL TIPO CONDUITE D = 3"</t>
  </si>
  <si>
    <t>ELETRODUTO PVC FLEXIVEL CORRUGADO 16MM TIPO TIGREFLEX OU EQUIV</t>
  </si>
  <si>
    <t>ELETRODUTO PVC FLEXIVEL CORRUGADO 20MM TIPO TIGREFLEX OU EQUIV</t>
  </si>
  <si>
    <t>ELETRODUTO PVC FLEXIVEL CORRUGADO 25MM TIPO TIGREFLEX OU EQUIV</t>
  </si>
  <si>
    <t>ELETRODUTO PVC FLEXIVEL CORRUGADO 32MM TIPO TIGREFLEX OU EQUIV</t>
  </si>
  <si>
    <t>ELETRODUTO PVC SOLDAVEL NBR-6150 CL B - 20MM</t>
  </si>
  <si>
    <t>ELETRODUTO PVC SOLDAVEL NBR-6150 CL B - 25MM</t>
  </si>
  <si>
    <t>ELETRODUTO PVC SOLDAVEL NBR-6150 CL B - 32MM</t>
  </si>
  <si>
    <t>ELETRODUTO PVC SOLDAVEL NBR-6150 CL B - 40MM</t>
  </si>
  <si>
    <t>ELETRODUTO PVC SOLDAVEL NBR-6150 CL B - 50MM</t>
  </si>
  <si>
    <t>ELETRODUTO PVC SOLDAVEL NBR-6150 CL B - 60MM</t>
  </si>
  <si>
    <t>ELETROTECNICO</t>
  </si>
  <si>
    <t>ELEVADOR DE CARGA,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</si>
  <si>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</si>
  <si>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ELEVADOR DE OBRA COM TORRE DE *2,00 X 2,00* M, ALTURA DE 15 M, CARGA MAXIMA IGUAL A 1500 KG, CABINE SEMI-FECHADA PARA MATERIAL, COM GUINCHO DE CORRENTE E ENGRENAGEM E MOTOR ELETRICO TRIFASICO DE 10 CV (LOCACAO)</t>
  </si>
  <si>
    <t>EMENDA MR PVC AQUAPLUV D = 125 MM</t>
  </si>
  <si>
    <t>EMPILHADEIRA C/ TORRE TRIPLEX 4,80M 189" DE ELEVACAO C/ DESLOCADOR LATERAL DOS BRACOS, DIESEL, P/ TERRENO IRREGULAR HYSTER 130-J**CAIXA**"</t>
  </si>
  <si>
    <t>EMPILHADEIRA C/ TORRE TRIPLEX 4,80M 189" DE ELEVACAO C/ DESLOCADOR LATERAL DOS GARFOS A GASOLINA /GLP CAP MAX 4T P/ TERRENO IRREGULAR CLARK CGP 40 PNEUS INFLAVEIS **CAIXA**"</t>
  </si>
  <si>
    <t>EMPILHADEIRA C/ TORRE TRIPLEX 4,80M 189" DE ELEVACAO C/ DESLOCADOR LATERAL DOS GARFOS, 40HP GASOLINA/GLP CAP 3T, P/ TERRENO IRREGULAR HYSTER H-55XM SIMPLEX PNEUS INFLAVEIS **CAIXA**"</t>
  </si>
  <si>
    <t>EMPILHADEIRA C/ TORRE TRIPLEX 4,80M 189" DE ELEVACAO C/ DESLOCADOR LATERAL DOS GARFOS, GASOLINA/GLP CAP MAX 5T, P/ TERRENO IRREGULAR CLARK CGP55/CGP50 PNEUS INFLAVEIS **CAIXA**"</t>
  </si>
  <si>
    <t>EMPILHADEIRA C/ TORRE TRIPLEX 4,80M 189" DE ELEVACAO C/ DESLOCADOR LATERAL DOS GARFOS, GASOLINA/GLP CAP MAX 6T P/ TERRENO IRREGULAR HYSTER H135XL2 PNEUS INFLAVEIS **CAIXA**"</t>
  </si>
  <si>
    <t>EMPILHADEIRA SOBRE PNEUS COM TORRE TRIPLEX, ELEVACAO DE 4,80 M E DESLOCADOR LATERAL DOS GARFOS (MOTOR A GASOLINA/GLP = 40 HP; CAPACIDADE MAXIMA DE 2,5 T)</t>
  </si>
  <si>
    <t>EMULSAO ADESIVA A BASE DE ACRILICO TP KZ HEYDI OU EQUIV</t>
  </si>
  <si>
    <t>EMULSAO ADESIVA BASE PVA/ACRILICA DENVERFIX - DENVER</t>
  </si>
  <si>
    <t>EMULSAO ASFALTICA A BASE DE AGUA PARA IMPERMEABILIZACAO</t>
  </si>
  <si>
    <t>EMULSAO ASFALTICA CATIONICA RL-1C PARA USO EM PAVIMENTACAO ASFALTICA</t>
  </si>
  <si>
    <t>EMULSAO ASFALTICA CATIONICA RM-1C PARA USO EM PAVIMENTACAO ASFALTICA</t>
  </si>
  <si>
    <t>EMULSAO ASFALTICA CATIONICA RR-1C PARA USO EM PAVIMENTACAO ASFALTICA</t>
  </si>
  <si>
    <t>EMULSAO ASFALTICA CATIONICA RR-2C PARA USO EM PAVIMENTACAO ASFALTICA</t>
  </si>
  <si>
    <t>EMULSAO ASFALTICA COM ELASTOMERO</t>
  </si>
  <si>
    <t>EMULSAO ASFALTICA COM ELASTOMEROS PARA IMPERMEABILIZACAO</t>
  </si>
  <si>
    <t>ENCANADOR OU BOMBEIRO HIDRAULICO</t>
  </si>
  <si>
    <t>ENCARREGADO GERAL DE OBRAS</t>
  </si>
  <si>
    <t>ENERGIA ELETRICA ATE 2000 KWH INDUSTRIAL, SEM DEMANDA</t>
  </si>
  <si>
    <t>KW/H</t>
  </si>
  <si>
    <t>ENGATE OU RABICHO FLEXIVEL EM METAL CROMADO 1/2" x 30CM</t>
  </si>
  <si>
    <t>ENGATE OU RABICHO FLEXIVEL EM METAL CROMADO 1/2" x 40CM</t>
  </si>
  <si>
    <t>ENGATE OU RABICHO FLEXIVEL PLASTICO (PVC OU ABS) BRANCO 1/2" X 40CM</t>
  </si>
  <si>
    <t>ENGATE/RABICHO FLEXIVEL PLASTICO (PVC OU ABS) BRANCO 1/2 X 30 CM</t>
  </si>
  <si>
    <t>ENGENHEIRO CIVIL DE OBRA JUNIOR</t>
  </si>
  <si>
    <t>ENGENHEIRO CIVIL DE OBRA PLENO</t>
  </si>
  <si>
    <t>ENGENHEIRO CIVIL DE OBRA SENIOR</t>
  </si>
  <si>
    <t>ENGENHEIRO CIVIL JUNIOR</t>
  </si>
  <si>
    <t>ENGENHEIRO CIVIL PLENO</t>
  </si>
  <si>
    <t>ENGENHEIRO CIVIL SENIOR</t>
  </si>
  <si>
    <t>ENGENHEIRO ELETRICISTA</t>
  </si>
  <si>
    <t>ENGENHEIRO SANITARISTA</t>
  </si>
  <si>
    <t>ENTRADA DE LINHA DE ALUMINIO, DE ENCAIXE P/ ELETRODUTO 1 1/2"</t>
  </si>
  <si>
    <t>ENTRADA DE LINHA DE ALUMINIO, DE ENCAIXE P/ ELETRODUTO 1 1/4"</t>
  </si>
  <si>
    <t>ENTRADA DE LINHA DE ALUMINIO, DE ENCAIXE P/ ELETRODUTO 1"</t>
  </si>
  <si>
    <t>ENTRADA DE LINHA DE ALUMINIO, DE ENCAIXE P/ ELETRODUTO 2"</t>
  </si>
  <si>
    <t>ENTRADA DE LINHA DE ALUMINIO, DE ENCAIXE P/ ELETRODUTO 3"</t>
  </si>
  <si>
    <t>ENTRADA DE LINHA DE ALUMINIO, DE ENCAIXE P/ ELETRODUTO 3/4"</t>
  </si>
  <si>
    <t>ENTRADA DE LINHA DE ALUMINIO, DE ENCAIXE P/ ELETRODUTO 4"</t>
  </si>
  <si>
    <t>ENTRADA DE LINHA DE ALUMINIO, DE ENCAIXE P/ ELETRODUTO DE 2 1/2"</t>
  </si>
  <si>
    <t>ENTRADA LATAO CROMADO TIPO 303 LA FONTE P/ FECHADURA PORTA INTERNA</t>
  </si>
  <si>
    <t>ENXADA ESTREITA DE *240 X 230* MM, SEM CABO</t>
  </si>
  <si>
    <t>ENXADAO ESTREITO C/ CABO</t>
  </si>
  <si>
    <t>EQUIPAMENTO DE LIMPEZA A VACUO MONTADO SOBRE CAMINHAO (MOTOR DIESEL = 152 HP E CAPACIDADE = 12,9 T)</t>
  </si>
  <si>
    <t>EQUIPAMENTO P/ LIMPEZA DE FOSSAS C/ USO DE VACUO TIPO SEWER JET-PROMINAS MODELO SLV-040</t>
  </si>
  <si>
    <t>EQUIPAMENTO P/ LIMPEZA/DESOBSTRUCAO DE GALERIAS DE AGUAS PLUVIAIS TIPO BUCKET MACHINE MONTADO EM CAMINHAO</t>
  </si>
  <si>
    <t>ESCAVADEIRA DRAGA DE ARRASTE, CAP. 3/4 JC 140HP (INCL MANUTENCAO/OPERACAO)</t>
  </si>
  <si>
    <t>ESCAVADEIRA DRAGA DE MANDIBULAS SOBRE ESTEIRA, 140HP CAP. 3/4 JC (INCL MANUTENCAO/OPERACAO)</t>
  </si>
  <si>
    <t>ESCAVADEIRA HIDRAULICA COM CLAMSHEL SOBRE PNEUS (INCL MANUTENCAO/OPERACAO)</t>
  </si>
  <si>
    <t>ESCAVADEIRA HIDRAULICA SOBRE ESTEIRA 140HP CAP. 0,98M3 TIPO CATERPILAR OU EQUIV (INCL MANUTENCAO/OPERACAO)</t>
  </si>
  <si>
    <t>ESCAVADEIRA HIDRAULICA SOBRE ESTEIRA 146 A 169HP CAP. 2M3 (INCL MANUTENCAO/OPERACAO)</t>
  </si>
  <si>
    <t>ESCAVADEIRA HIDRAULICA SOBRE ESTEIRAS CACAMBA 0,40 A 1,20 M3, PESO OPERACIONAL 21,19 T, POTENCIA LIQUIDA 173 HP</t>
  </si>
  <si>
    <t>ESCAVADEIRA HIDRAULICA SOBRE ESTEIRAS COM CACAMBA DE 1,20 M3, PESO OPERACIONAL 21 T, POTENCIA BRUTA 155 HP</t>
  </si>
  <si>
    <t>ESCAVADEIRA HIDRAULICA SOBRE ESTEIRAS DE 99 HP, PESO OPERACIONAL DE *16* T E CAPACIDADE DE 0,85 A 1,00 M3 (LOCACAO COM OPERADOR, COMBUSTIVEL E MANUTENCAO)</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</si>
  <si>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</si>
  <si>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</si>
  <si>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</si>
  <si>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</si>
  <si>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</si>
  <si>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PNEUS 105HP CAP. 0,7M3 (INCL MANUTENCAO/OPERACAO)</t>
  </si>
  <si>
    <t>ESCAVADEIRA HIDRAULICA SOBRE RODAS 98HP (INCL MANUTENCAO/OPERACAO)</t>
  </si>
  <si>
    <t>ESCORA METALICA C/ ALTURA REGULAVEL=1,80 a 2,80M CAP CARGA = 1300KGF INCL TRIPE E FORCADO</t>
  </si>
  <si>
    <t>ESCORA PRE-MOLDADA EM CONCRETO, *10 X 10* CM, H = 2,30M</t>
  </si>
  <si>
    <t>ESCOVA CIRCULAR EM AÇO LATONADO, COM CERDAS DE 0,30 MM, DE 6" X 1 (INDICAR FABRICANTE)</t>
  </si>
  <si>
    <t>ESCOVA DE AÇO (USO MANUAL)</t>
  </si>
  <si>
    <t>ESGUICHO EM LATAO JATO NEBLINA P/ INSTALACAO PREDIAL COMBATE A INCENDIO ENGATE RAPIDO 1 1/2"</t>
  </si>
  <si>
    <t>ESGUICHO EM LATAO JATO NEBLINA P/ INSTALACAO PREDIAL COMBATE A INCENDIO ENGATE RAPIDO 2 1/2"</t>
  </si>
  <si>
    <t>ESGUICHO EM LATAO JATO SOLIDO P/ INSTALACAO PREDIAL COMBATE A INCENDIO ENGATE RAPIDO 1 1/2" X 13MM</t>
  </si>
  <si>
    <t>ESGUICHO EM LATAO JATO SOLIDO P/ INSTALACAO PREDIAL COMBATE A INCENDIO ENGATE RAPIDO 1 1/2" X 16MM</t>
  </si>
  <si>
    <t>ESGUICHO EM LATAO JATO SOLIDO P/ INSTALACAO PREDIAL COMBATE A INCENDIO ENGATE RAPIDO 1 1/2" X 19MM</t>
  </si>
  <si>
    <t>ESGUICHO EM LATAO JATO SOLIDO P/ INSTALACAO PREDIAL COMBATE A INCENDIO ENGATE RAPIDO 2 1/2" X 13MM</t>
  </si>
  <si>
    <t>ESGUICHO EM LATAO JATO SOLIDO P/ INSTALACAO PREDIAL COMBATE A INCENDIO ENGATE RAPIDO 2 1/2" X 16MM</t>
  </si>
  <si>
    <t>ESGUICHO EM LATAO JATO SOLIDO P/ INSTALACAO PREDIAL COMBATE A INCENDIO ENGATE RAPIDO 2 1/2" X 19MM</t>
  </si>
  <si>
    <t>ESMERILHADEIRA ANGULAR ELÉTRICA (8500 RPM; POTÊNCIA DE 2400 W) PARA DISCOS DE DESBASTE, CORTE E LIXA, COM D = 7")</t>
  </si>
  <si>
    <t>ESMERILHADEIRA ELETRICA INDUSTRIAL PORTATIL</t>
  </si>
  <si>
    <t>ESPARGIDOR DE ASFALTO PRESSURIZADO, REBOCAVEL, TANQUE DE 2500 L, PNEUMATICO, COM MOTOR A GASOLINA 3,4HP</t>
  </si>
  <si>
    <t>ESPARGIDOR DE ASFALTO PRESSURIZADO, TANQUE 6 M3 COM ISOLACAO TERMICA, AQUECIDO COM 2 MACARICOS, COM BARRA ESPARGIDORA 3,60 M, A SER MONTADO SOBRE CAMINHAO</t>
  </si>
  <si>
    <t>ESPELHO CRISTAL E = 4 MM</t>
  </si>
  <si>
    <t>ESPELHO EM PVC 4X2"</t>
  </si>
  <si>
    <t>ESPELHO EM PVC 4X4"</t>
  </si>
  <si>
    <t>ESPELHO P/ FECHADURA EXTERNA EMBUTIR - ACAB PADRAO MEDIO</t>
  </si>
  <si>
    <t>ESPELHO P/ FECHADURA EXTERNA EMBUTIR - LINHA POPULAR</t>
  </si>
  <si>
    <t>ESPOLETA DE MICRORETARDO C/ 5 M DE FIO</t>
  </si>
  <si>
    <t>ESPOLETA ELETRICA - 2M</t>
  </si>
  <si>
    <t>ESPOLETA ELETRICA N.8 FIO DE COBRE C/ 3,0M</t>
  </si>
  <si>
    <t>ESPOLETA SIMPLES Nº 8</t>
  </si>
  <si>
    <t>ESPUMA DE POLIURETANO E=20 A 25MM TEMP DE TRABALHO -50 A +100 GC DENS 29 A 35KG/M3</t>
  </si>
  <si>
    <t>ESQUADRO EXTERNO MR PVC AQUAPLUV D = 125MM</t>
  </si>
  <si>
    <t>ESQUADRO INTERNO MR PVC AQUAPLUV D = 125MM</t>
  </si>
  <si>
    <t>ESTACA "I" - 10" X 4 5/8" SIMPLES - 37.80KG, INCLUSIVE CRAVACAO</t>
  </si>
  <si>
    <t>ESTACA "I" - 12" X 5 1/4" SIMPLES, INCLUSIVE CRAVACAO</t>
  </si>
  <si>
    <t>ESTACA 'H' - 6" X 6", INCLUSIVE CRAVACAO</t>
  </si>
  <si>
    <t>ESTACA CONCRETO ARMADO CENTRIFUGADO D = 20CM INCLUSIVE CRAVACAO E EMENDAS 25 A 30T</t>
  </si>
  <si>
    <t>ESTACA CONCRETO ARMADO CENTRIFUGADO D = 28CM INCLUSIVE CRAVACAO E EMENDAS 30 A 40T</t>
  </si>
  <si>
    <t>ESTACA CONCRETO ARMADO CENTRIFUGADO D = 33CM INCLUSIVE CRAVACAO E EMENDAS 60 A 75T</t>
  </si>
  <si>
    <t>ESTACA CONCRETO ARMADO CENTRIFUGADO D = 38CM INCLUSIVE CRAVACAO E EMENDAS 75 A 90T</t>
  </si>
  <si>
    <t>ESTACA CONCRETO ARMADO CENTRIFUGADO D = 42CM INCLUSIVE CRAVACAO E EMENDAS CR</t>
  </si>
  <si>
    <t>ESTACA CONCRETO ARMADO CENTRIFUGADO D = 60CM INCLUSIVE CRAVACAO E EMENDAS 170 A 230T</t>
  </si>
  <si>
    <t>ESTACA CONCRETO PRE-MOLDADO INCLUSIVE CRAVACAO E EMENDAS 130T</t>
  </si>
  <si>
    <t>ESTACA CONCRETO PRE-MOLDADO INCLUSIVE CRAVACAO E EMENDAS 16 X 16CM - 25T</t>
  </si>
  <si>
    <t>ESTACA CONCRETO PRE-MOLDADO INCLUSIVE CRAVACAO E EMENDAS 170T</t>
  </si>
  <si>
    <t>ESTACA CONCRETO PRE-MOLDADO INCLUSIVE CRAVACAO E EMENDAS 18 X 18CM - 32T</t>
  </si>
  <si>
    <t>ESTACA CONCRETO PRE-MOLDADO INCLUSIVE CRAVACAO E EMENDAS 23 X 23CM - 50T</t>
  </si>
  <si>
    <t>ESTACA CONCRETO PRE-MOLDADO INCLUSIVE CRAVACAO E EMENDAS 26 X 26CM - 62T</t>
  </si>
  <si>
    <t>ESTACA CONCRETO PRE-MOLDADO INCLUSIVE CRAVACAO E EMENDAS 30 X 30CM - 80T</t>
  </si>
  <si>
    <t>ESTACA CONCRETO PRE-MOLDADO INCLUSIVE CRAVACAO E EMENDAS 35T</t>
  </si>
  <si>
    <t>ESTACA CONCRETO PRE-MOLDADO INCLUSIVE CRAVACAO E EMENDAS 45T</t>
  </si>
  <si>
    <t>ESTACA CONCRETO PRE-MOLDADO INCLUSIVE CRAVACAO E EMENDAS 75T</t>
  </si>
  <si>
    <t>ESTACA CONCRETO PRE-MOLDADO INCLUSIVE CRAVACAO E EMENDAS 95T</t>
  </si>
  <si>
    <t>ESTACA CONCRETO PRE-MOLDADO OCTOGONAL DN = 36CM INCL. EMENDAS 55 A 60T</t>
  </si>
  <si>
    <t>ESTACA CONCRETO TIPO 'FRANKI' D = 300MM - 40T</t>
  </si>
  <si>
    <t>ESTACA CONCRETO TIPO 'FRANKI' D = 350MM - 55T</t>
  </si>
  <si>
    <t>ESTACA CONCRETO TIPO 'FRANKI' D = 400MM - 75T</t>
  </si>
  <si>
    <t>ESTACA CONCRETO TIPO 'FRANKI' D = 450MM - 95T</t>
  </si>
  <si>
    <t>ESTACA CONCRETO TIPO 'FRANKI' D = 520MM - 130T</t>
  </si>
  <si>
    <t>ESTACA CONCRETO TIPO 'FRANKI' D = 600MM - 170T</t>
  </si>
  <si>
    <t>ESTACA CONCRETO TIPO 'FRANKI' D = 700MM - 220T</t>
  </si>
  <si>
    <t>ESTACA DE CONCRETO MACICA PARA CARGA DE 20 T, INCLUSIVE A CRAVACAO E EMENDAS, EXCETO O SERVICO DE SONDAGEM</t>
  </si>
  <si>
    <t>ESTAGIARIO EM ENGENHARIA / ARQUITETURA</t>
  </si>
  <si>
    <t>ESTOPA</t>
  </si>
  <si>
    <t>ESTOPA OU CORDA ALCATROADA P/ JUNTA DE TUBOS CONCRETO/CERAMICO</t>
  </si>
  <si>
    <t>ESTOPIM DUPLO</t>
  </si>
  <si>
    <t>ESTOPIM SIMPLES</t>
  </si>
  <si>
    <t>ESTRIBO COM PARAFUSO EM CHAPA DE FERRO FUNDIDO DE 2" X 3/16" X 35 CM, SECAO "U", PARA MADEIRAMENTO DE TELHADO</t>
  </si>
  <si>
    <t>ESTUCADOR</t>
  </si>
  <si>
    <t>ETANOL</t>
  </si>
  <si>
    <t>EXAMES (ENCARGOS COMPLEMENTARES) *COLETADO CAIXA*</t>
  </si>
  <si>
    <t>EXTENSOR/HASTE DE COMANDO 25MM ALUMINIO</t>
  </si>
  <si>
    <t>EXTINTOR DE INCENDIO C/ CARGA DE AGUA PRESSURIZADA AP 10L</t>
  </si>
  <si>
    <t>EXTINTOR DE INCENDIO C/ CARGA DE PO QUIMICO SECO PQS 12KG</t>
  </si>
  <si>
    <t>EXTINTOR DE INCENDIO C/ CARGA DE PO QUIMICO SECO PQS 4KG</t>
  </si>
  <si>
    <t>EXTINTOR DE INCENDIO C/ CARGA DE PO QUIMICO SECO PQS 8KG</t>
  </si>
  <si>
    <t>EXTINTOR DE INCENDIO C/ CARGA GAS CARBONICO CO2 4KG</t>
  </si>
  <si>
    <t>EXTINTOR DE INCENDIO C/ CARGA GAS CARBONICO CO2 6KG</t>
  </si>
  <si>
    <t>EXTINTOR DE INCENDIO COM CARGA DE PO QUIMICO SECO (PQS) DE 6 KG, COM PLACA DE SINALIZACAO</t>
  </si>
  <si>
    <t>EXTREMIDADE P/ HIDROMETRO PVC C/ BUCHA LATAO CURTA 1/2"</t>
  </si>
  <si>
    <t>EXTREMIDADE P/ HIDROMETRO PVC C/ BUCHA LATAO CURTA 3/4"</t>
  </si>
  <si>
    <t>EXTREMIDADE P/ HIDROMETRO PVC LONGA 1/2" SEM BUCHA LATAO</t>
  </si>
  <si>
    <t>EXTREMIDADE P/ HIDROMETRO PVC LONGA 3/4" SEM BUCHA LATAO</t>
  </si>
  <si>
    <t>EXTREMIDADE P/ HIDROMETRO PVC SEM BUCHA DE LATAO CURTA 1/2"</t>
  </si>
  <si>
    <t>EXTREMIDADE P/ HIDROMETRO PVC SEM BUCHA DE LATAO CURTA 3/4"</t>
  </si>
  <si>
    <t>EXTREMIDADE PVC PBA NBR 10351 BF DN 100/ DE 110MM</t>
  </si>
  <si>
    <t>EXTREMIDADE PVC PBA NBR 10351 BF DN 50/ DE 60MM</t>
  </si>
  <si>
    <t>EXTREMIDADE PVC PBA NBR 10351 BF DN 75/ DE 85MM</t>
  </si>
  <si>
    <t>EXTREMIDADE PVC PBA NBR 10351 PF DN 100/ DE 110MM</t>
  </si>
  <si>
    <t>EXTREMIDADE PVC PBA NBR 10351 PF DN 50/ DE 60MM</t>
  </si>
  <si>
    <t>EXTREMIDADE PVC PBA NBR 10351 PF DN 75/ DE 85MM</t>
  </si>
  <si>
    <t>EXTRUSORA DE GUIAS E SARJETAS EM CONCRETO SIMPLES, PAVIMAK MOD. PK-620 (EQUIPAMENTO P/EXECUCAO DE MEIO-FIO/SARJETAS POR EXTRUSAO DE CONCRETO)**CAIXA**</t>
  </si>
  <si>
    <t>FAIXA (LISTELO) CERAMICA 8 X 31 CM ( 3" X 12")</t>
  </si>
  <si>
    <t>FECHADURA BICO PAPAGAIO C/ CILINDRO P/ PORTA CORRER EXTERNA INCL CONCHAS - ACAB PADRAO MEDIO</t>
  </si>
  <si>
    <t>FECHADURA BICO PAPAGAIO C/ CILINDRO P/ PORTA CORRER EXTERNA INCL CONCHAS - ACAB SUPERIOR (LINHA LUXO)</t>
  </si>
  <si>
    <t>FECHADURA BICO PAPAGAIO P/ PORTA CORRER INTERNA CHAVE BIPARTIDA - ACAB PADRAO MEDIO</t>
  </si>
  <si>
    <t>FECHADURA C/ CILINDRO ACABAMENTO POLIDO OU CROMADO P/ MOVEIS</t>
  </si>
  <si>
    <t>FECHADURA C/ CILINDRO LATAO CROMADO P/ PORTA VIDRO TP AROUCA 2171-L OU EQUIV</t>
  </si>
  <si>
    <t>FECHADURA DE EMBUTIR PARA PORTA EXTERNA, MACANETA E ESPELHO EM METAL CROMADO</t>
  </si>
  <si>
    <t>FECHADURA EMBUTIR EXTERNA (C/ CILINDRO) COMPLETA - ACAB PADRAO MEDIO</t>
  </si>
  <si>
    <t>FECHADURA EMBUTIR EXTERNA (C/ CILINDRO) COMPLETA - ACAB SUPERIOR (LINHA LUXO)</t>
  </si>
  <si>
    <t>FECHADURA EMBUTIR EXTERNA C/ CILINDRO SEM ESPELHO E SEM MACANETA (SOMENTE A MAQUINA)</t>
  </si>
  <si>
    <t>FECHADURA EMBUTIR P/ PORTA DE BANHEIRO, COMPLETA - ACAB PADRAO MEDIO</t>
  </si>
  <si>
    <t>FECHADURA EMBUTIR P/ PORTA DE BANHEIRO, COMPLETA - ACAB SUPERIOR (LINHA LUXO)</t>
  </si>
  <si>
    <t>FECHADURA EMBUTIR P/ PORTA DE BANHEIRO, COMPLETA - LINHA POPULAR</t>
  </si>
  <si>
    <t>FECHADURA EMBUTIR P/ PORTA DE BANHEIRO, SEM MACANETA, SEM ESPELHO</t>
  </si>
  <si>
    <t>FECHADURA EMBUTIR REFORCADA (DE SEGURANCA) C/ CILINDRO P/ PORTA EXT, COMPLETA - ACAB PADRAO MEDI O</t>
  </si>
  <si>
    <t>FECHADURA EMBUTIR REFORCADA (DE SEGURANCA) C/ CILINDRO P/ PORTA EXT, COMPLETA - ACAB SUPERIOR (LINHA LUXO)</t>
  </si>
  <si>
    <t>FECHADURA EMBUTIR TIPO GORGES LA FONTE 1010 OU EQUIV CROMADA P/ ARMARIO</t>
  </si>
  <si>
    <t>FECHADURA EMBUTIR TIPO LA FONTE 119 CILINDRO CROMADA C/ LINGUETA P/ ARMARIO</t>
  </si>
  <si>
    <t>FECHADURA EMBUTIR TP GORGES (CHAVE GRANDE) P/PORTA INTERNA, COMPLETA - ACAB PADRAO MEDIO</t>
  </si>
  <si>
    <t>FECHADURA EMBUTIR TP GORGES (CHAVE GRANDE) P/PORTA INTERNA, COMPLETA - LINHA LUXO</t>
  </si>
  <si>
    <t>FECHADURA EMBUTIR TP GORGES (CHAVE GRANDE) P/PORTA INTERNA, COMPLETA - LINHA POPULAR</t>
  </si>
  <si>
    <t>FECHADURA LA FONTE 1515-ST2-55MM TIPO GORGES P/ PORTA INTERNA (SOMENTE A MAQUINA, SEM ESPELHO E SEM MACANETA)</t>
  </si>
  <si>
    <t>FECHADURA LA FONTE 330-ST-55MM C/ CILINDRO P/ PORTA EXT (SOMENTE A MAQUINA, SEM ESPELHO E SEM MACANETA)</t>
  </si>
  <si>
    <t>FECHADURA LA FONTE 330-ST2-40MM C/ CILINDRO P/ PORTA EXT (SOMENTE A MAQUINA, SEM ESPELHO E SEM MACANETA)</t>
  </si>
  <si>
    <t>FECHADURA LA FONTE 7070-ST2-40MM P/ PORTA DE BANHEIRO (SOMENTE A MAQUINA, SEM ESPELHO E SEM MACA NETA)</t>
  </si>
  <si>
    <t>FECHADURA SOBREPOR C/ CILINDRO FERRO CROMADO OU PINTADO</t>
  </si>
  <si>
    <t>FECHADURA SOBREPOR C/ CILINDRO LATAO CROMADO OU POLIDO</t>
  </si>
  <si>
    <t>FECHADURA SOBREPOR FERRO PINTADO C/ MACANETA, CHAVE GRANDE TP HAGA 1137 OU EQUIV</t>
  </si>
  <si>
    <t>FECHADURA SOBREPOR FERRO PINTADO CHAVE GRANDE</t>
  </si>
  <si>
    <t>FECHADURA TIPO LA FONTE 218 CILINDRO CROMADA P/ ARMARIO E GAVETA ESP ATE 20MM</t>
  </si>
  <si>
    <t>FECHADURA TUBULAR CILINDRO CENTRAL 70MM COMPLETA - TP LA FONTE 30 CR OU EQUIV</t>
  </si>
  <si>
    <t>FECHO CHATO SOBREPOR FERRO ZINCADO/NIQUEL/GALV OU POLIDO - 5"</t>
  </si>
  <si>
    <t>FECHO CHATO SOBREPOR FERRO ZINCADO/NIQUEL/GALV OU POLIDO - 6"</t>
  </si>
  <si>
    <t>FECHO CHATO SOBREPOR FERRO ZINCADO/NIQUEL/GALV OU POLIDO - 8"</t>
  </si>
  <si>
    <t>FECHO CONCHA C/ ALAVANCA P/ PORTA OU JANELA CORRER</t>
  </si>
  <si>
    <t>FECHO DE EMBUTIR (TP UNHA) C/ ALAVANCA FERRO OU ACO CROMADO - 22CM</t>
  </si>
  <si>
    <t>FECHO DE EMBUTIR (TP UNHA) C/ ALAVANCA LATAO CROMADO - 22CM</t>
  </si>
  <si>
    <t>FECHO DE EMBUTIR (TP UNHA) C/ ALAVANCA LATAO CROMADO - 40CM</t>
  </si>
  <si>
    <t>FECHO SEGURANCA TP BATOM LATAO CROMADO P/ PORTA EXT</t>
  </si>
  <si>
    <t>FELTRO ASFALTICO</t>
  </si>
  <si>
    <t>FELTRO ASFALTICO 15 LIBRAS TIPO VITFELTRO 15, ASFALTOS VITORIA OU EQUIV</t>
  </si>
  <si>
    <t>FELTRO ONDALIT LARGURA = 1,00 M</t>
  </si>
  <si>
    <t>FERROLHO/FECHO/TARJETA ALUMINIO 3'' TIPO FERROLHO/FECHO/TARJETA P/ JAN / PORTA /PORTAO</t>
  </si>
  <si>
    <t>FERROLHO/FECHO/TARJETA OU TRINCO PINO REDONDO 12" SOBREPOR FERRO ZINC/GALV OU POLIDO "</t>
  </si>
  <si>
    <t>FERROLHO/FECHO/TARJETA OU TRINCO PINO REDONDO 2" SOBREPOR FERRO CROMADO</t>
  </si>
  <si>
    <t>FERROLHO/FECHO/TARJETA OU TRINCO PINO REDONDO 2" SOBREPOR FERRO ZINC/GALV OU POLIDO</t>
  </si>
  <si>
    <t>FERROLHO/FECHO/TARJETA OU TRINCO PINO REDONDO 4" SOBREPOR FERRO ZINC/GALV OU POLIDO</t>
  </si>
  <si>
    <t>FERROLHO/FECHO/TARJETA OU TRINCO PINO REDONDO 4"(10CM) SOBREPOR LATAO CROMADO/POLIDO OU OXIDADO</t>
  </si>
  <si>
    <t>FERROLHO/FECHO/TARJETA OU TRINCO PINO REDONDO 5" SOBREPOR FERRO ZINC/GALV OU POLIDO</t>
  </si>
  <si>
    <t>FERROLHO/FECHO/TARJETA OU TRINCO PINO REDONDO 6" SOBREPOR FERRO ZINC/GALV OU POLIDO</t>
  </si>
  <si>
    <t>FERROLHO/FECHO/TARJETA OU TRINCO PINO REDONDO 8" SOBREPOR FERRO ZINC/GALV OU POLIDO "</t>
  </si>
  <si>
    <t>FERTILIZANTE NPK - 10:10:10</t>
  </si>
  <si>
    <t>FERTILIZANTE NPK - 4: 14: 8</t>
  </si>
  <si>
    <t>FILETE CERÂMICO 2 X 30,5 CM</t>
  </si>
  <si>
    <t>FILTRO ANAEROBIO CILINDRICO CONCRETO PRE MOLDADO 1,20 X 1,50 (DIAMETROXALTURA) PARA 4 A 5 CONTRIBUINTES (NBR 13969)</t>
  </si>
  <si>
    <t>FINCAPINO C 22 LONGO</t>
  </si>
  <si>
    <t>CENTO</t>
  </si>
  <si>
    <t>FIO COBRE NU DE 10 A 500MM2 600V</t>
  </si>
  <si>
    <t>FIO DE COBRE NU 1,5MM2</t>
  </si>
  <si>
    <t>FIO DE COBRE NU 10MM2</t>
  </si>
  <si>
    <t>FIO DE COBRE NU 2,5MM2</t>
  </si>
  <si>
    <t>FIO DE COBRE NU 4MM2</t>
  </si>
  <si>
    <t>FIO DE COBRE NU 6MM2</t>
  </si>
  <si>
    <t>FIO P/ INSTAL. ELETRONICA (SOM) POLARIZADO BICOLOR 2 X 0,75MM2</t>
  </si>
  <si>
    <t>FIO P/ TELEFONE DE COBRE BITOLA 0,6MM ISOLACAO EM PVC, POLIPROPILENO, 2 CONDUTORES</t>
  </si>
  <si>
    <t>FIO P/ TELEFONE DE COBRE BITOLA 1,6MM ISOLACAO EM PVC, POLIPROPILENO, 2 CONDUTORES</t>
  </si>
  <si>
    <t>FIO P/ TELEFONE DE COBRE BITOLA 1MM ISOLACAO EM PVC, POLIPROPILENO, 2 CONDUTORES</t>
  </si>
  <si>
    <t>FIO RIGIDO DE 16MM2, ISOLACAO EM PVC (450/750V)</t>
  </si>
  <si>
    <t>FIO RIGIDO, ISOLACAO EM PVC 450/750V 0,5MM2</t>
  </si>
  <si>
    <t>FIO RIGIDO, ISOLACAO EM PVC 450/750V 0,75MM2</t>
  </si>
  <si>
    <t>FIO RIGIDO, ISOLACAO EM PVC 450/750V 1,5MM2</t>
  </si>
  <si>
    <t>FIO RIGIDO, ISOLACAO EM PVC 450/750V 10MM2</t>
  </si>
  <si>
    <t>FIO RIGIDO, ISOLACAO EM PVC 450/750V 1MM2</t>
  </si>
  <si>
    <t>FIO RIGIDO, ISOLACAO EM PVC 450/750V 2,5MM2</t>
  </si>
  <si>
    <t>FIO RIGIDO, ISOLACAO EM PVC 450/750V 4,0MM2</t>
  </si>
  <si>
    <t>FIO RIGIDO, ISOLACAO EM PVC 450/750V 6MM2</t>
  </si>
  <si>
    <t>FIO/CORDAO COBRE ISOLADO PARALELO OU TORCIDO 2 X 0,75MM2, TIPO PLASTIFLEX PIRELLI OU EQUIV</t>
  </si>
  <si>
    <t>FIO/CORDAO COBRE ISOLADO PARALELO OU TORCIDO 2 X 1,5MM2, TIPO PLASTIFLEX PIRELLI OU EQUIV</t>
  </si>
  <si>
    <t>FIO/CORDAO COBRE ISOLADO PARALELO OU TORCIDO 2 X 2,5MM2, TIPO PLASTIFLEX PIRELLI OU EQUIV</t>
  </si>
  <si>
    <t>FIO/CORDAO COBRE ISOLADO PARALELO OU TORCIDO 2 X 4MM2, TIPO PLASTIFLEX PIRELLI OU EQUIV</t>
  </si>
  <si>
    <t>FITA ACO INOX P/ CINTAR POSTE FUSIMEC/ERICSSON/ERIBAND OU SIM 0,8 X 19 MM (ROLO DE 30 M)</t>
  </si>
  <si>
    <t>FITA CREPE EM ROLOS 25MMX50M</t>
  </si>
  <si>
    <t>FITA DE ALUMINIO PARA PROTECAO DO CONDUTOR LARGURA 10 MM</t>
  </si>
  <si>
    <t>FITA ISOLANTE ADESIVA ANTI-CHAMA EM ROLOS 19MM X 10M</t>
  </si>
  <si>
    <t>FITA ISOLANTE ADESIVA ANTI-CHAMA EM ROLOS 19MM X 5M</t>
  </si>
  <si>
    <t>FITA ISOLANTE ADESIVA ANTI-CHAMA, USO ATÉ 750 V, EM ROLO DE 19 MM X 20 M</t>
  </si>
  <si>
    <t>FITA ISOLANTE AUTO-FUSAO BT REF 3M OU SIMILAR</t>
  </si>
  <si>
    <t>FITA OU CINTA DE CALDEACAO P/ MANTA BUTILICA</t>
  </si>
  <si>
    <t>FITA PERFURADA 17MM EXTRA LEVE</t>
  </si>
  <si>
    <t>FITA PERFURADA 19MM LEVE</t>
  </si>
  <si>
    <t>FITA PERFURADA 25MM PESADA</t>
  </si>
  <si>
    <t>FITA RECARTILHADA EPAFLEX 17MM</t>
  </si>
  <si>
    <t>FITA VEDA ROSCA EM ROLOS 18MMX10M</t>
  </si>
  <si>
    <t>FITA VEDA ROSCA EM ROLOS 18MMX25M</t>
  </si>
  <si>
    <t>FITA VEDA ROSCA EM ROLOS 18MMX50M</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</si>
  <si>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</si>
  <si>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</si>
  <si>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</si>
  <si>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TIPO GLOBOFIX OU EQUIV</t>
  </si>
  <si>
    <t>FLANELA</t>
  </si>
  <si>
    <t>FLANGE PVC ROSCAVEL SEXTAVADO SEM FUROS 3/4"</t>
  </si>
  <si>
    <t>FLANGE PVC ROSCAVEL, SEXTAVADO, SEM FUROS, 1"</t>
  </si>
  <si>
    <t>FLANGE PVC ROSCAVEL, SEXTAVADO, SEM FUROS, 1/2"</t>
  </si>
  <si>
    <t>FLANGE PVC, ROSCAVEL, SEXTAVADO, SEM FUROS 3"</t>
  </si>
  <si>
    <t>FLANGE PVC, ROSCAVEL, SEXTAVADO, SEM FUROS 4"</t>
  </si>
  <si>
    <t>FLANGE PVC, ROSCAVEL, SEXTAVADO, SEM FUROS, 1 1/2"</t>
  </si>
  <si>
    <t>FLANGE PVC, ROSCAVEL, SEXTAVADO, SEM FUROS, 1 1/4"</t>
  </si>
  <si>
    <t>FLANGE PVC, ROSCAVEL, SEXTAVADO, SEM FUROS, 2 1/2"</t>
  </si>
  <si>
    <t>FLANGE PVC, ROSCAVEL, SEXTAVADO, SEM FUROS, 2"</t>
  </si>
  <si>
    <t>FLANGE SEXTAVADO FERRO GALV ROSCA REF. 1 1/2"</t>
  </si>
  <si>
    <t>FLANGE SEXTAVADO FERRO GALV ROSCA REF. 1 1/4"</t>
  </si>
  <si>
    <t>FLANGE SEXTAVADO FERRO GALV ROSCA REF. 1"</t>
  </si>
  <si>
    <t>FLANGE SEXTAVADO FERRO GALV ROSCA REF. 1/2"</t>
  </si>
  <si>
    <t>FLANGE SEXTAVADO FERRO GALV ROSCA REF. 2 1/2'</t>
  </si>
  <si>
    <t>FLANGE SEXTAVADO FERRO GALV ROSCA REF. 2"</t>
  </si>
  <si>
    <t>FLANGE SEXTAVADO FERRO GALV ROSCA REF. 3"</t>
  </si>
  <si>
    <t>FLANGE SEXTAVADO FERRO GALV ROSCA REF. 3/4"</t>
  </si>
  <si>
    <t>FLANGE SEXTAVADO FERRO GALV ROSCA REF. 4"</t>
  </si>
  <si>
    <t>FLANGE SEXTAVADO FERRO GALV ROSCA REF. 6"</t>
  </si>
  <si>
    <t>FOICE SEM CABO</t>
  </si>
  <si>
    <t>FOLHEADO MADEIRA CEDRO/VIROLA/CEREJEIRA/FREJO OU EQUIVALENTE PARA REVESTIMENTO DE COMPENSADO</t>
  </si>
  <si>
    <t>FORMA METALICA AUTO-VIBRATORIA C/ ANEL DE ACABAMENTO P/ TUBO CONCRETO ARMADO PRE-MOLDADO JUNTA RIGADA PONTA/BOLSA OU MACHO/FEMEA DIAM 300MM, COMPRIM= 1,0 A 1,5M, LIDER</t>
  </si>
  <si>
    <t>FORMA METALICA AUTO-VIBRATORIA C/ ANEL DE ACABAMENTO P/ TUBO CONCRETO ARMADO PRE-MOLDADO JUNTA RIGIDA PONTA/ BOLSA OU MACHO/FEMEA DIAM 600MM, COMPRAIMENTO 1,0 A 1,5 M, LIDER</t>
  </si>
  <si>
    <t>FORMA METALICA AUTO-VIBRATORIA C/ ANEL DE ACABAMENTO P/ TUBO CONCRETO ARMADO PRE-MOLDADO JUNTA RIGIDA PONTA/BOLSA OU MACHO/FEMEA DIAM 500MM, COMPRIM= 1,0 A 1,5M, LIDER</t>
  </si>
  <si>
    <t>FORMA METALICA AUTO-VIBRATORIA C/ ANEL DE ACABAMENTO P/ TUBO CONCRETO ARMADO PRE-MOLDADO JUNTA RIGIDA PONTA/BOLSA OU MAHO/FEMEA DIAM 400MM, COMPRIM= 1,0 A 1,5M, LIDER</t>
  </si>
  <si>
    <t>FORMA METALICA AUTO-VIBRATORIA P/ TUBO CONCRETO ARMADO PRE-MOLDADO JUNTA RIGIDA MACHO/ FEMEA, DIAM 1500MM, COMPRIM= 1,0 A 1,5M, CSM</t>
  </si>
  <si>
    <t>FORMA METALICA AUTO-VIBRATORIA P/ TUBO CONCRETO ARMADO PRE-MOLDADO JUNTA RIGIDA MACHO/FEMEA, DIAM 1000MM, COMPRIM= 1,0 A 1,5M, CSM</t>
  </si>
  <si>
    <t>FORMA METALICA AUTO-VIBRATORIA P/ TUBO CONCRETO ARMADO PRE-MOLDADO JUNTA RIGIDA MACHO/FEMEA, DIAM 1200MM, COMPRIM= 1,0 A 1,5M, CSM</t>
  </si>
  <si>
    <t>FORMA METALICA AUTO-VIBRATORIA P/ TUBO CONCRETO ARMADO PRE-MOLDADO JUNTA RIGIDA MACHO/FEMEA, DIAM 300MM COMPRIM= 1,0 A 1,5M, CSM</t>
  </si>
  <si>
    <t>FORMA METALICA AUTO-VIBRATORIA P/ TUBO CONCRETO ARMADO PRE-MOLDADO JUNTA RIGIDA MACHO/FEMEA, DIAM 400MM, COMPRIM= 1,0 A 1,5M, CSM</t>
  </si>
  <si>
    <t>FORMA METALICA AUTO-VIBRATORIA P/ TUBO CONCRETO ARMADO PRE-MOLDADO JUNTA RIGIDA MACHO/FEMEA, DIAM 500MM, COMPRIM= 1,0 A 1,5M CSM</t>
  </si>
  <si>
    <t>FORMA METALICA AUTO-VIBRATORIA P/ TUBO CONCRETO ARMADO PRE-MOLDADO JUNTA RIGIDA MACHO/FEMEA, DIAM 600MM, COMPRIM= 1,0 A 1,5M, CSM</t>
  </si>
  <si>
    <t>FORMA METALICA AUTO-VIBRATORIA P/ TUBO CONCRETO ARMADO PRE-MOLDADO JUNTA RIGIDA MACHO/FEMEA, DIAM 800MM COMPRIM= 1,0 A 1,5M, CSM</t>
  </si>
  <si>
    <t>FORMA METALICA AUTO-VIBRATORIA P/ TUBO CONCRETO ARMADO PRE-MOLDADO JUNTA RIGIDA PONTA/BOLSA, DIAM 1000MM, COMPRIM= 1,0 A 1,5M, TRILLOR</t>
  </si>
  <si>
    <t>FORMA METALICA AUTO-VIBRATORIA P/ TUBO CONCRETO ARMADO PRE-MOLDADO JUNTA RIGIDA PONTA/BOLSA, DIAM 1200MM, COMPRIM= 1,0 A 1,5M, TRILLOR</t>
  </si>
  <si>
    <t>FORMA METALICA AUTO-VIBRATORIA P/ TUBO CONCRETO ARMADO PRE-MOLDADO JUNTA RIGIDA PONTA/BOLSA, DIAM 800MM, COMPRIM= 1,0 A 1,5M, TRILLOR</t>
  </si>
  <si>
    <t>FORMA METALICA AUTO-VIBRATORIA P/ TUBO CONCRETO ARMADO PRE-MOLDADO JUNTA RIGIDA PONTA/BOLSA,DIAM 1500MM,COMPRIM= 1,0 A 1,5M,TRILLOR</t>
  </si>
  <si>
    <t>FORMICIDA GRANULADA</t>
  </si>
  <si>
    <t>FORRO C/ PLACAS LA-DE-VIDRO REVESTIDO FACE APARENTE C/ FILME PLASTICO GRAVADO, COR BRANCA TIPO SHEDISOL - 1,20 X 0,60M E = 15MM OU SANTA MARINA - 1,24 X 0,62 E=20MM (COLOCADO)</t>
  </si>
  <si>
    <t>FORRO DE MADEIRA CEDRINHO OU EQUIVALENTE DA REGIAO, ENCAIXE MACHO/FEMEA COM FRISO, *10 X 1* CM (SEM COLOCACAO)</t>
  </si>
  <si>
    <t>FORRO DE MADEIRA CUMARU/IPE CHAMPANHE OU EQUIVALENTE DA REGIAO, ENCAIXE MACHO/FEMEA COM FRISO, *10 X 1* CM (SEM COLOCACAO)</t>
  </si>
  <si>
    <t>FORRO DE MADEIRA PINHO OU EQUIV C/ FRISO MACHO/FEMEA - DIMENSOES APROX 10 X 1CM (SEM COLOC)</t>
  </si>
  <si>
    <t>FORRO DE MADEIRA PINUS OU EQUIVALENTE DA REGIAO, ENCAIXE MACHO/FEMEA COM FRISO, *10 X 1* CM (SEM COLOCACAO)</t>
  </si>
  <si>
    <t>FORRO DE PVC EM REGUA DE 100 MM (COM COLOCACAO, EXCLUSIVE ESTRUTURA DE SUPORTE)</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</si>
  <si>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</si>
  <si>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</si>
  <si>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</si>
  <si>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</si>
  <si>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</si>
  <si>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</si>
  <si>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</si>
  <si>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</si>
  <si>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FRESADORA DE ASFALTO A FRIO SOBRE ESTEIRAS, LARG. FRESAGEM 2,00 M, POT. 410 KW/550 HP</t>
  </si>
  <si>
    <t>FRESADORA DE ASFALTO A FRIO SOBRE RODAS, LARG. FRESAGEM 1,00 M, POT. 155 KW/208 HP</t>
  </si>
  <si>
    <t>FUNDO ANTICORROSIVO TIPO ZARCAO OU EQUIV</t>
  </si>
  <si>
    <t>GL</t>
  </si>
  <si>
    <t>FUNDO PREPARADOR DE PAREDES(ACRILICO)</t>
  </si>
  <si>
    <t>FUNDO SINTETICO NIVELADOR BRANCO FOSCO PARA MADEIRA</t>
  </si>
  <si>
    <t>FURADEIRA DE IMPACTO, PORTATIL, ELETRICA, TIPO INDUSTRIAL, COM MADRIL DE 5/8" (LOCACAO)</t>
  </si>
  <si>
    <t>FUSIVEL DIAZED 20A</t>
  </si>
  <si>
    <t>FUSIVEL DIAZED 35A</t>
  </si>
  <si>
    <t>FUSIVEL DIAZED 80A</t>
  </si>
  <si>
    <t>FUSIVEL FACA 100A - 250V FIXO</t>
  </si>
  <si>
    <t>FUSIVEL FACA 250 A 400A - 250V FIXO</t>
  </si>
  <si>
    <t>FUSIVEL NH 100A TAM. 00</t>
  </si>
  <si>
    <t>FUSIVEL NH 125A TAM. 00</t>
  </si>
  <si>
    <t>FUSIVEL NH 160A TAM. 00</t>
  </si>
  <si>
    <t>FUSIVEL NH 200A TAM. 01</t>
  </si>
  <si>
    <t>FUSIVEL NH 250A TAM. 00</t>
  </si>
  <si>
    <t>FUSIVEL NH 250A TAM. 01</t>
  </si>
  <si>
    <t>FUSIVEL NH 36A TAM. 00</t>
  </si>
  <si>
    <t>FUSIVEL NH 50A TAM. 00</t>
  </si>
  <si>
    <t>FUSIVEL NH 63A TAM. 00</t>
  </si>
  <si>
    <t>FUSIVEL NH 80A TAM. 00</t>
  </si>
  <si>
    <t>FUSIVEL ROSCA 15A - 250V FIXO</t>
  </si>
  <si>
    <t>FUSIVEL TIPO CARTUCHO 100A - 250V</t>
  </si>
  <si>
    <t>FUSIVEL TIPO CARTUCHO 100A - 600V</t>
  </si>
  <si>
    <t>FUSIVEL TIPO CARTUCHO 50A - 250V</t>
  </si>
  <si>
    <t>FUSIVEL TIPO CARTUCHO 60A - 250V</t>
  </si>
  <si>
    <t>FUSIVEL TIPO CARTUCHO 60A - 600V</t>
  </si>
  <si>
    <t>FUSIVEL TIPO CARTUCHO, CORPO CERAMICO, DE 30 A - 250 V, DIMENSOES DE 14 X 51</t>
  </si>
  <si>
    <t>FUSÍVEL NH 20 A TAMANHO 00</t>
  </si>
  <si>
    <t>GABIAO TIPO CAIXA MALHA HEXAGONAL 8 X 10 CM (ZN/AL), FIO 2,7 MM, DIMENSOES 2,0 X 1,0 X 0,5 M</t>
  </si>
  <si>
    <t>GABIAO MANTA (COLCHAO) MALHA HEXAGONAL 6 X 8 CM (ZN/AL + PVC), DIMENSOES 4,0 X 2,0 X 0,17 M, FIO 2 MM</t>
  </si>
  <si>
    <t>GABIAO MANTA (COLCHAO) MALHA HEXAGONAL 6 X 8 CM (ZN/AL + PVC), FIO 2 MM, REVESTIDO COM PVC, DIMENSOES 4,0 X 2,0 X 0,23 M</t>
  </si>
  <si>
    <t>GABIAO MANTA (COLCHAO) MALHA HEXAGONAL 6 X 8 CM (ZN/AL + PVC), FIO 2 MM, REVESTIDO COM PVC, DIMENSOES 4,0 X 2,0 X 0,3 M</t>
  </si>
  <si>
    <t>GABIAO MANTA (COLCHAO) MALHA HEXAGONAL 6 X 8 CM (ZN/AL), FIO 2,0 MM, DIMENSOES 4,0 X 2,0 X 0,23 M</t>
  </si>
  <si>
    <t>GABIAO MANTA (COLCHAO) MALHA HEXAGONAL 8 X 10 CM (ZN/AL), FIO 2,0 MM, DIMENSOES 4,0 X 2,0 X 0,3 M</t>
  </si>
  <si>
    <t>GABIAO MANTA (COLCHAO) MALHA HEXAGONAL 8 X 10 CM (ZN/AL), FIO 2,2 A 2,4 MM, DIMENSOES 4,0 X 2,0 X 0,3 M</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</si>
  <si>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</si>
  <si>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</si>
  <si>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</si>
  <si>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t>
  </si>
  <si>
    <t>GABIAO TIPO CAIXA MALHA HEXAGONAL 8 X 10 CM (ZN/AL + PVC), FIO 2,4 MM, H = 0,50 M</t>
  </si>
  <si>
    <t>GABIAO TIPO CAIXA MALHA HEXAGONAL 8 X 10 CM (ZN/AL + PVC), FIO 2,4 MM, DIMENSOES 2,0 X 1,0 X 0,5 M</t>
  </si>
  <si>
    <t>GABIAO TIPO CAIXA MALHA HEXAGONAL 8 X 10 CM (ZN/AL), FIO 2,7 MM, DIMENSOES 2,0 X 1,0 X 1,0 M</t>
  </si>
  <si>
    <t>GABIAO TIPO CAIXA MALHA HEXAGONAL 8 X 10 CM (ZN/AL), FIO 2,7 MM, H = 0,50 M</t>
  </si>
  <si>
    <t>GABIAO TIPO CAIXA, MALHA HEXAGONAL 8 X 10 CM (ZN/AL + PVC), FIO 2,4 MM, H = 1,0 M</t>
  </si>
  <si>
    <t>GANCHO CHATO EM FERRO GALVANIZADO, L = 110 MM, RECOBRIMENTO = 100MM, SECAO 1/8 X 1/2" (3 MM X 12 MM), PARA FIXAR TELHA DE FIBROCIMENTO ONDULADA</t>
  </si>
  <si>
    <t>GANCHO SUSPENSAO OLHAL EM ACO GALV, ESPESSURA 16MM, ABERTURA 21MM</t>
  </si>
  <si>
    <t>GANCHO SUSPENSAO PORCA-OLHAL EM ACO GALV ESPESSURA 16MM, ABERTURA 21MM</t>
  </si>
  <si>
    <t>GARFO OU CADINHO CURVO, FORCADO, SEM CABO</t>
  </si>
  <si>
    <t>GAS DE COZINHA - GLP</t>
  </si>
  <si>
    <t>GASOLINA COMUM</t>
  </si>
  <si>
    <t>GEOGRELHA TECIDA COM FILAMENTOS DE POLIESTER + PVC, RESISTENCIA LONGITUDINAL: 90 KN/M, RESISTENCIA TRANSVERSAL: 30 KN/M, ALONGAMENTO = 12 POR CENTO, DIMENSOES 5,15 X 100,0 M</t>
  </si>
  <si>
    <t>GEOTEXTIL NAO TECIDO AGULHADO DE FILAMENTOS CONTINUOS 100% POLIESTER RT 09 P/ DRENAGEM TIPO BIDIM OU EQUIV</t>
  </si>
  <si>
    <t>GEOTEXTIL NAO TECIDO AGULHADO DE FILAMENTOS CONTINUOS 100% POLIESTER RT 10 TIPO BIDIM OU EQUIV</t>
  </si>
  <si>
    <t>GEOTEXTIL NAO TECIDO AGULHADO DE FILAMENTOS CONTINUOS 100% POLIESTER RT 14 P/ DRENAGEM TIPO BIDIM OU EQUIV</t>
  </si>
  <si>
    <t>GEOTEXTIL NAO TECIDO AGULHADO DE FILAMENTOS CONTINUOS 100% POLIESTER RT 16 TIPO BIDIM OU EQUIV</t>
  </si>
  <si>
    <t>GEOTEXTIL NAO TECIDO AGULHADO DE FILAMENTOS CONTINUOS 100% POLIESTER RT 21 TIPO BIDIM OU EQUIV</t>
  </si>
  <si>
    <t>GEOTEXTIL NAO TECIDO AGULHADO DE FILAMENTOS CONTINUOS 100% POLIESTER RT 26 TIPO BIDIM OU EQUIV</t>
  </si>
  <si>
    <t>GEOTEXTIL NAO TECIDO AGULHADO DE FILAMENTOS CONTINUOS 100% POLIESTER RT 31 TIPO BIDIM OU EQUIV</t>
  </si>
  <si>
    <t>GERADOR PORTATIL MONOFASICO, POTENCIA 5500 VA, A GASOLINA, POTENCIA DO MOTOR 13 CV</t>
  </si>
  <si>
    <t>GESSEIRO</t>
  </si>
  <si>
    <t>GESSO</t>
  </si>
  <si>
    <t>GESSO PROJETADO *COLETADO CAIXA*</t>
  </si>
  <si>
    <t>GLOBO ESFERICO DE PLASTICO TAMANHO MEDIO</t>
  </si>
  <si>
    <t>GLOBO ESFERICO DE VIDRO LISO TAMANHO GRANDE</t>
  </si>
  <si>
    <t>GLOBO ESFERICO DE VIDRO LISO TAMANHO MEDIO</t>
  </si>
  <si>
    <t>GONZO FERRO CROMADO EMBUTIR 1/2" P/ JANELA PIVOTANTE (CAPELINHA)</t>
  </si>
  <si>
    <t>GONZO SOBREPOR LATAO P/ JANELA PIVOTANTE (CAPELINHA)</t>
  </si>
  <si>
    <t>GRADE DE DISCOS CONTROLE REMOTO REBOCAVEL, COM 24 DISCOS 24" X 6 MM COM PNEUS PARA TRANSPORTE</t>
  </si>
  <si>
    <t>GRADE DE DISCOS HIDRÁULICA COM 20 DISCOS DE 24" X 6 MM</t>
  </si>
  <si>
    <t>GRADE DE DISCOS MECANICA 20X24" COM 20 DISCOS 24" X 6MM COM PNEUS PARA TRANSPORTE</t>
  </si>
  <si>
    <t>GRADE FERRO CHATO 1/4" X 5/8" L=25 CM (15 KG/M)</t>
  </si>
  <si>
    <t>GRAMA BATATAIS EM PLACAS (NAO INCLUI PLANTIO)</t>
  </si>
  <si>
    <t>GRAMA EM PLACAS, EXCETO O SERVICO DE PLANTIO</t>
  </si>
  <si>
    <t>GRAMA ESMERALDA EM ROLO</t>
  </si>
  <si>
    <t>GRAMA FINA, JAPONESA, COREANA, ZOYSIA OU LOYSIA</t>
  </si>
  <si>
    <t>GRAMA INGLESA OU SANTO AGOSTINHO</t>
  </si>
  <si>
    <t>GRAMA SAO CARLOS OU CURITIBANA</t>
  </si>
  <si>
    <t>GRAMPO DE 15MM P/ CINTA DE FIXACAO DE CAIXA DE MEDICAO</t>
  </si>
  <si>
    <t>GRAMPO LINHA VIVA, DE ALUMINIO CABO PRINCIPAL ( 10 - 120MM2) DERIVACAO (10 - 70MM2)</t>
  </si>
  <si>
    <t>GRAMPO P/ HASTE DE ATERRAMENTO ATE 19MM CABO DE 10 A 25MM2</t>
  </si>
  <si>
    <t>GRAMPO P/ HASTE DE ATERRAMENTO DE 1'', CABO 6 A 50MM2</t>
  </si>
  <si>
    <t>GRAMPO P/ HASTE DE ATERRAMENTO DE 3/4", CABO 6 A 50MM2</t>
  </si>
  <si>
    <t>GRAMPO P/ HASTE DE ATERRAMENTO DE 5/8", CABO 6 A 50MM2</t>
  </si>
  <si>
    <t>GRAMPO PARALELO BIMETALICO P/ CABO 10MM2 C/ 1 PARAF</t>
  </si>
  <si>
    <t>GRAMPO PARALELO BIMETALICO P/ CABO 6 A 50MM2 C/ 2 PARAF</t>
  </si>
  <si>
    <t>GRAMPO PARALELO BIMETALICO P/ CABO 6MM2 C/ 1 PARAF</t>
  </si>
  <si>
    <t>GRAMPO PARALELO DE BRONZE PARA CABO 25MM2</t>
  </si>
  <si>
    <t>GRAMPO POLIDO P/ FIXACAO CERCA DE ARAME FARPADO</t>
  </si>
  <si>
    <t>GRAMPO POLIDO P/ FIXACAO CERCA DE ARAME GALVANIZADO</t>
  </si>
  <si>
    <t>GRAMPO U DE 5/8 " N8 EM FERRO GALVANIZADO</t>
  </si>
  <si>
    <t>GRANA DE MARMORE</t>
  </si>
  <si>
    <t>GRANALHA DE ACO, ANGULAR (GRIT), PARA JATEAMENTO, PENEIRA 0,35 A 0,117 MM (SAE G80)</t>
  </si>
  <si>
    <t>GRANALHA DE ACO, ANGULAR (GRIT), PARA JATEAMENTO, PENEIRA 0,84 A 0,42 MM (SAE G40)</t>
  </si>
  <si>
    <t>GRANALHA DE ACO, ANGULAR (GRIT), PARA JATEAMENTO, PENEIRA 1,41 A 1,19 MM (SAE G16)</t>
  </si>
  <si>
    <t>GRANALHA DE ACO, ESFERICA (SHOT), PARA JATEAMENTO, PENEIRA 0,59 A 0,42MM (SAE S170)</t>
  </si>
  <si>
    <t>GRANALHA DE ACO, ESFERICA (SHOT), PARA JATEAMENTO, PENEIRA 0,84 A 0,71 MM (SAE S280)</t>
  </si>
  <si>
    <t>GRANALHA DE ACO, ESFERICA (SHOT), PARA JATEAMENTO, PENEIRA 1,19 A 1,00 MM (SAE S390)</t>
  </si>
  <si>
    <t>GRANITO AMENDOA E = 2 CM ,POLIDO E LUSTRADO, PARA PISO</t>
  </si>
  <si>
    <t>GRANITO AMENDOA POLIDO PARA BANCADA ESP = 2 CM</t>
  </si>
  <si>
    <t>GRANITO CINZA POLIDO P/BANCADA E=2,5 CM</t>
  </si>
  <si>
    <t>GRANITO CINZA POLIDO PARA PISO E = 2 CM</t>
  </si>
  <si>
    <t>GRANITO PRETO TIJUCA E = 2 CM PARA PISO</t>
  </si>
  <si>
    <t>GRANITO PRETO TIJUCA POLIDO PARA BANCADA ESP = 2 CM</t>
  </si>
  <si>
    <t>GRAUTE CIMENTICIO PARA USO GERAL</t>
  </si>
  <si>
    <t>GRAXA LUBRIFICANTE</t>
  </si>
  <si>
    <t>GRELHA FOFO ARTICULADA C/ REQUADRO P/ CAIXA RALO 290 X 870MM 135KG CARGA MAX 1.000KG P/ CAPTACAO AGUA PLUVIAL</t>
  </si>
  <si>
    <t>GRELHA FOFO C/ REQUADRO P/ CAIXA RALO 290 X 870MM 135KG CARGA MAX 10.000KG P/ CAPTACAO AGUA PLUVIAL</t>
  </si>
  <si>
    <t>GRELHA FOFO P/ CANALETA 10 X 100 X 1000MM P/ GARAGEM E ESTACIONAMENTO</t>
  </si>
  <si>
    <t>GRELHA FOFO P/ CANALETA 15 X 150 X 1000MM P/ GARAGEM E ESTACIONAMENTO</t>
  </si>
  <si>
    <t>GRELHA FOFO P/ CANALETA 15 X 200 X 1000MM P/ GARAGEM E ESTACIONAMENTO</t>
  </si>
  <si>
    <t>GRELHA FOFO P/ CANALETA 15 X 250 X 1000MM P/ GARAGEM E ESTACIONAMENTO</t>
  </si>
  <si>
    <t>GRELHA FOFO P/ CANALETA 18 X 100 X 1000MM P/ GARAGEM E ESTACIONAMENTO</t>
  </si>
  <si>
    <t>GRELHA FOFO P/ CANALETA 18 X 300 X 1000MM P/ GARAGEM E ESTACIONAMENTO</t>
  </si>
  <si>
    <t>GRELHA FOFO P/ CANALETA 25 X 300 X 1000MM P/ GARAGEM E ESTACIONAMENTO</t>
  </si>
  <si>
    <t>GRELHA FOFO P/ CANALETA 25 X 400 X 1000MM P/ GARAGEM E ESTACIONAMENTO</t>
  </si>
  <si>
    <t>GRELHA FOFO P/ CANALETA 40 X 300 X 1000MM P/ GARAGEM E ESTACIONAMENTO</t>
  </si>
  <si>
    <t>GRELHA FOFO P/ CANALETA 40 X 400 X 1000MM P/ GARAGEM E ESTACIONAMENTO</t>
  </si>
  <si>
    <t>GRELHA FOFO P/ CANALETA 40 X 500 X 1000MM P/ GARAGEM E ESTACIONAMENTO</t>
  </si>
  <si>
    <t>GRELHA FOFO P/ CANALETA 50 X 550 X 1000MM P/ GARAGEM E ESTACIONAMENTO</t>
  </si>
  <si>
    <t>GRELHA FOFO PARA CAPTACAO DE AGUA PLUVIAL EM VIAS URBANAS, COM REQUADRO, CAIXA RALO DE *290 X 870* MM, *80* KG, CARGA MAXIMA DE 8000 KG</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</si>
  <si>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</si>
  <si>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</si>
  <si>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</si>
  <si>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</si>
  <si>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</si>
  <si>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</si>
  <si>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</si>
  <si>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DE SOLDAGEN C/ GERADOR A DIESEL 33HP P/ SOLDA ELETRICA, SOBRE RODAS, TIPO BAMBOZZI MOD. 0-375 A</t>
  </si>
  <si>
    <t>GRUPO GERADOR *80 A 125* KVA, MOTOR DIESEL, REBOCAVEL, ACIONAMENTO MANUAL (LOCACAO)</t>
  </si>
  <si>
    <t>GRUPO GERADOR A GASOLINA, POTENCIA NOMINAL 2,2 KW, TENSAO DE SAIDA 110/220 V, MOTOR POTENCIA 6,5 HP</t>
  </si>
  <si>
    <t>GRUPO GERADOR ACIMA DE * 125 ATE 180 KVA * DIESEL, REBOCAVEL, ACIONAMENTO MANUAL</t>
  </si>
  <si>
    <t>GRUPO GERADOR ACIMA DE * 20 ATE 80KVA * DIESEL, REBOCAVEL, ACIONAMENTO MANUAL</t>
  </si>
  <si>
    <t>GRUPO GERADOR ACIMA DE * 5 ATE 20KVA*, DIESEL, REBOCAVEL, ACIONAMENTO MANUAL</t>
  </si>
  <si>
    <t>GRUPO GERADOR ACIMA DE 180 ATE 220 KVA, DIESEL REBOCAVEL, ACIONAMENTO MANUAL</t>
  </si>
  <si>
    <t>GRUPO GERADOR ACIMA DE 220 ATE 330 KVA, DIESEL REBOCAVEL, ACIONAMENTO MANUAL</t>
  </si>
  <si>
    <t>GRUPO GERADOR ESTACIONARIO SILENCIADO, POTENCIA 50 KVA, MOTOR DIESEL</t>
  </si>
  <si>
    <t>GRUPO GERADOR ESTACIONARIO, MOTOR DIESEL POTENCIA 170 KVA</t>
  </si>
  <si>
    <t>GRUPO GERADOR ESTACIONARIO, POTENCIA 150 KVA, MOTOR DIESEL</t>
  </si>
  <si>
    <t>GRUPO GERADOR ESTACIONARIO, POTENCIA 90 KVA, MOTOR DIESEL, 1800 RPM, 60 HZ</t>
  </si>
  <si>
    <t>GRUPO GERADOR ESTACIONARIO, SILENCIADO, POTENCIA 180 KVA, MOTOR DIESEL</t>
  </si>
  <si>
    <t>GRUPO GERADOR PORTATIL ATE * 5 KVA * C/ MOTOR A DIESEL OU GASOLINA</t>
  </si>
  <si>
    <t>GRUPO GERADOR REBOCAVEL, POTENCIA *66* KVA, MOTOR A DIESEL</t>
  </si>
  <si>
    <t>GUIA LATAO CROMADO 3/4'' P/ PORTA/JAN CORRER</t>
  </si>
  <si>
    <t>GUINCHO DE ALAVANCA MANUAL, CAPACIDADE 3,2 T COM 20 M DE CABO DE ACO DIAMETRO 16,3 MM</t>
  </si>
  <si>
    <t>Serviços</t>
  </si>
  <si>
    <t>GUINCHO ELETRICO DE COLUNA, CAPACIDADE 400 KG, COM MOTO FREIO, MOTOR TRIFASICO DE 1,25 CV</t>
  </si>
  <si>
    <t>GUINCHO MANUAL DE ARRASTE CAP. * 3T * C/ 20M DE CABO DE ACO, TIPO TIRFOR OU EQUIV</t>
  </si>
  <si>
    <t>GUINCHO MANUAL DE ARRASTE CAPACIDADE DE 2 T COM 20 M DE CABO DE AÇO - (LOCAÇÃO)</t>
  </si>
  <si>
    <t>GUINCHO TIPO MUNCK CAP * 6T * MONTADO EM CAMINHAO CARROCERIA, OU EQUIV</t>
  </si>
  <si>
    <t>GUINDASTE ALTOPROPELIDO SOBRE PNEUS, COM LANCA TELESCOPICA, CAPACIDADE DE *10* T (LOCACAO COM OPERADOR, COMBUSTIVEL E MANUTENCAO)</t>
  </si>
  <si>
    <t>GUINDASTE AUTO-PROPELIDO, SOBRE PNEUS, C/ LANCA TELESCOPICA CAP * 15T * (INCL MANUTENCAO/OPERACAO)</t>
  </si>
  <si>
    <t>GUINDASTE AUTO-PROPELIDO, SOBRE PNEUS, C/ LANCA TELESCOPICA CAP * 35T * (INCL MANUTENCAO/OPERACAO)</t>
  </si>
  <si>
    <t>GUINDASTE HIDRAULICO AUTROPELIDO, COM LANCA TELESCOPICA 28,80 M, CAPACIDADE MAXIMA 30 T, POTENCIA 97 KW, TRACAO 4 X 4</t>
  </si>
  <si>
    <t>GUINDASTE HIDRAULICO AUTROPELIDO, COM LANCA TELESCOPICA 40 M, CAPACIDADE MAXIMA 60 T, POTENCIA 260 KW, TRACAO 6 X 6</t>
  </si>
  <si>
    <t>GUINDASTE HIDRAULICO AUTROPELIDO, COM LANCA TELESCOPICA 50 M, CAPACIDADE MAXIMA 100 T, POTENCIA 350 KW, TRACAO 10 X 6</t>
  </si>
  <si>
    <t>GUINDASTE TIPO MUNCK CAP * 2T * MONTADO EM CAMINHAO CARROCERIA OU EQUIV</t>
  </si>
  <si>
    <t>GUINDASTE TIPO MUNCK CAP * 5T * MONTADO EM CAMINHAO CARROCERIA ( LOCAÇÃO COM OPERADOR,COMBUSTIVEL E MANUTENÇÃO).</t>
  </si>
  <si>
    <t>GUINDASTE TIPO MUNCK CAP * 8T * MONTADO EM CAMINHAO CARROCERIA OU EQUIV</t>
  </si>
  <si>
    <t>GUINDAUTO HIDRAULICO, CAPACIDADE MAXIMA DE CARGA 10000 KG, MOMENTO MAXIMO DE CARGA 23 TM , ALCANCE MAXIMO HORIZONTAL 11,80 M, PARA MONTAGEM SOBRE CHASSI DE CAMINHAO PBT MINIMO 15000 KG (INCLUI MONTAGEM, NAO INC</t>
  </si>
  <si>
    <t>GUINDAUTO HIDRAULICO, CAPACIDADE MAXIMA DE CARGA 14340 KG, MOMENTO MAXIMO DE CARGA 42,3 TM, ALCANCE MAXIMO HORIZONTAL 16,80 M, PARA MONTAGEM SOBRE CHASSI DE CAMINHAO PBT MINIMO 23000 KG (INCLUI MONTAGEM, NAO IN</t>
  </si>
  <si>
    <t>GUINDAUTO HIDRAULICO, CAPACIDADE MAXIMA DE CARGA 30000 KG, MOMENTO MAXIMO DE CARGA 92,2 TM , ALCANCE MAXIMO HORIZONTAL 22,00 M, PARA MONTAGEM SOBRE CHASSI DE CAMINHAO PBT MINIMO 30000 KG (INCLUI MONTAGEM, NAO</t>
  </si>
  <si>
    <t>GUINDAUTO HIDRAULICO, CAPACIDADE MAXIMA DE CARGA 3300 KG, MOMENTO MAXIMO DE CARGA 5,8 TM , ALCANCE MAXIMO HORIZONTAL 7,60 M, PARA MONTAGEM SOBRE CHASSI DE CAMINHAO PBT MINIMO 8000 KG (INCLUI MONTAGEM, NAO INCL</t>
  </si>
  <si>
    <t>GUINDAUTO HIDRAULICO, CAPACIDADE MAXIMA DE CARGA 6200 KG, MOMENTO MAXIMO DE CARGA 11,7 TM , ALCANCE MAXIMO HORIZONTAL 9,70 M, PARA MONTAGEM SOBRE CHASSI DE CAMINHAO PBT MINIMO 13000 KG (INCLUI MONTAGEM, NAO IN</t>
  </si>
  <si>
    <t>GUINDAUTO HIDRAULICO, CAPACIDADE MAXIMA DE CARGA 8500 KG, MOMENTO MAXIMO DE CARGA 30,4 TM , ALCANCE MAXIMO HORIZONTAL 14,30 M, PARA MONTAGEM SOBRE CHASSI DE CAMINHAO PBT MINIMO 23000 KG (INCLUI MONTAGEM, NAO I</t>
  </si>
  <si>
    <t>HASTE ANCORA DE 16MM X 2,35MM (5/8" X 8")</t>
  </si>
  <si>
    <t>HASTE ANCORAMENTO 2400MM X 16MM (5/8")</t>
  </si>
  <si>
    <t>HASTE DE ACO GALVANIZADO PARA FIXACAO DE CONCERTINA 2 "/3 M</t>
  </si>
  <si>
    <t>HASTE DE ATERRAMENTO , DN 1/2" X 3000MM, EM ACO REVESTIDO COM UMA CAMADA DE COBRE ELETROLÍTICO.</t>
  </si>
  <si>
    <t>HASTE DE ATERRAMENTO EM ACO, REVESTIDA COM BAIXA CAMADA DE COBRE, COM 3,00 M DE COMPRIMENTO E DN = 5/8", COM CONECTOR TIPO GRAMPO</t>
  </si>
  <si>
    <t>HASTE DE ATERRAMENTO, DN 3/4 X 3000MM , EM ACO REVESTIDO COM UMA CAMADA DE COBRE ELETROLÍTICO - COM CONECTOR.</t>
  </si>
  <si>
    <t>HASTE DE ATERRAMENTO, DN 3/4 X 3000MM, EM ACO REVESTIDO COM UMA CAMADA DE COBRE ELETROLÍTICO.</t>
  </si>
  <si>
    <t>HASTE DE ATERRAMENTO, DN 5/8 X 3000MM, EM ACO REVESTIDO COM UMA CAMADA DE COBRE ELETROLÍTICO.</t>
  </si>
  <si>
    <t>HASTE DE TERRA EM ACO REVESTIDO DE COBRE DN 3/8'' X 3000MM</t>
  </si>
  <si>
    <t>HASTE DE TERRA TIPO CANTONEIRA GALVANIZADA L=2,00M</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</si>
  <si>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</si>
  <si>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</si>
  <si>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</si>
  <si>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</si>
  <si>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</si>
  <si>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HASTE ZINCADA MR AQUAPLUV D = 125MM</t>
  </si>
  <si>
    <t>HERBICIDA ROUND UP</t>
  </si>
  <si>
    <t>HERBICIDA SELETIVO TORDON 2,4D DOWAGROSCIENCES</t>
  </si>
  <si>
    <t>HEXAMETAFOSFATO DE SODIO</t>
  </si>
  <si>
    <t>HIDRANTE COLUNA FOFO COMPLETO DN 80 C/REGISTRO CUNHA DE BORRACHA / CURVA / EXTREMIDADE / TAMPA</t>
  </si>
  <si>
    <t>HIDRANTE DE COLUNA FOFO COMPLETO, DN = 100 MM, COM REG. CUNHA DE BORRACHA, CURVA DESSIMETRICA, EXTREMIDADE E TAMPA</t>
  </si>
  <si>
    <t>HIDRANTE SUBTERRANEO FERRO FUNDIDO C/ CURVA CURTA E CAIXA DN 75 MM</t>
  </si>
  <si>
    <t>HIDRANTE SUBTERRANEO FERRO FUNDIDO C/ CURVA LONGA E CAIXA DN 75 MM</t>
  </si>
  <si>
    <t>HIDRO-JATEADORA CONSMAQ MOD JT P/ DESOBSTRUCAO GALERIAS AGUAS PLUVIAIS C/ TANQUE 7M3, MONTADA SOBRE CAMINHAO EQUIPADO C/ BOMBA TRIPLEX, VALVULA SEGURANCA, C/ MANGUEIRA DE 1"**CAIXA**"</t>
  </si>
  <si>
    <t>HIDROMETRO 1,5 M3/H</t>
  </si>
  <si>
    <t>HIDROMETRO 10,0 M3/H DN 1"</t>
  </si>
  <si>
    <t>HIDROMETRO 2,0 M3/H</t>
  </si>
  <si>
    <t>HIDROMETRO 20,0 M3/H DN 1 1/2"</t>
  </si>
  <si>
    <t>HIDROMETRO 3,0 M3/H DN 1/2" MONOJATO</t>
  </si>
  <si>
    <t>HIDROMETRO 5 M3/H DN 3/4"</t>
  </si>
  <si>
    <t>HIDROMETRO 7,0 M3</t>
  </si>
  <si>
    <t>HIDROMETRO W 12,5 L/S=45 M3/H</t>
  </si>
  <si>
    <t>HIDROMETRO W 20,8 L/S=75 M3/H</t>
  </si>
  <si>
    <t>HIDROMETRO W 3,3 L/S=12 M3/H</t>
  </si>
  <si>
    <t>HIPOCLORITO DE SODIO</t>
  </si>
  <si>
    <t>IGNITOR P/ LAMPADA VAPOR DE SODIO / VAPOR METALICO ATE 2000W T . PARTIDA 600 A 750V</t>
  </si>
  <si>
    <t>IGNITOR P/ LAMPADA VAPOR DE SODIO / VAPOR METALICO ATE 400W T . PARTIDA 3000 A 4500V</t>
  </si>
  <si>
    <t>IGNITOR P/ LAMPADA VAPOR DE SODIO / VAPOR METALICO ATE 400W T . PARTIDA 580 A 750V</t>
  </si>
  <si>
    <t>IMPERMEABILIZADOR</t>
  </si>
  <si>
    <t>IMPERMEABILIZANTE A BASE DE CIMENTOS ESPECIAIS E ADITIVOS MINERAIS, MONO COMPONENTE (SEM EMULSAO ADESIVA)</t>
  </si>
  <si>
    <t>IMPERMEABILIZANTE ACELERADOR DE PEGA PARA ARGAMASSA</t>
  </si>
  <si>
    <t>IMPERMEABILIZANTE ELASTICO BASE RESINA TERMOPLASTICA DENVER LP54 OU EQUIV</t>
  </si>
  <si>
    <t>IMPERMEABILIZANTE FLEXIVEL BRANCO DE BASE ACRILICA PARA COBERTURAS</t>
  </si>
  <si>
    <t>IMPERMEABILIZANTE FLEXÍVEL A BASE DE ELASTÔMERO IGOLFLEX PRETO SIKA OU EQUIVALENTE</t>
  </si>
  <si>
    <t>IMPERMEABILIZANTE INCOLOR PARA TRATAMENTO DE FACHADAS E TELHAS, BASE SILICONE</t>
  </si>
  <si>
    <t>IMUNIZANTE PARA MADEIRA INCOLOR</t>
  </si>
  <si>
    <t>IMUNIZANTE PARA MADEIRAS BRUTAS TIPO CARBOLINEUM OU EQUIVALENTE</t>
  </si>
  <si>
    <t>INSETICIDA RESIDUAL DIMECRON 500 DA CIBA</t>
  </si>
  <si>
    <t>INTERRUPTOR BIPOLAR (TECLA DUPLA) EMBUTIR 20A/250V C/ PLACA, TIPO SILENTOQUE PIAL OU EQUIV</t>
  </si>
  <si>
    <t>INTERRUPTOR EMBUTIR 4 POLOS USO INDUSTRIAL</t>
  </si>
  <si>
    <t>INTERRUPTOR INTERMEDIARIO (TECLA DUPLA) EMBUTIR 10A/250V C/ PLACA, TIPO SILENTOQUE PIAL OU EQUIV</t>
  </si>
  <si>
    <t>INTERRUPTOR PARALELO EMBUTIR 10A/250V C/ PLACA, TIPO SILENTOQUE PIAL OU EQUIV</t>
  </si>
  <si>
    <t>INTERRUPTOR PARALELO EMBUTIR 10A/250V S/ PLACA, TIPO SILENTOQUE PIAL OU EQUIV</t>
  </si>
  <si>
    <t>INTERRUPTOR PULSADOR P/ CAMPAINHA EMBUTIR 2A/250V C/ PLACA, TIPO SILENTOQUE PIAL OU EQUIV</t>
  </si>
  <si>
    <t>INTERRUPTOR SIMPLES EMBUTIR 10A/250V C/PLACA, TIPO SILENTOQUE PIAL OU EQUIV</t>
  </si>
  <si>
    <t>INTERRUPTOR SIMPLES EMBUTIR 10A/250V S/PLACA, TIPO SILENTOQUE PIAL OU EQUIV</t>
  </si>
  <si>
    <t>INTERRUPTOR SOBREPOR 1 TECLA SIMPLES, TIPO SILENTOQUE PIAL OU EQUIV</t>
  </si>
  <si>
    <t>INTERRUPTOR SOBREPOR 2 TECLAS SIMPLES, TIPO SILENTOQUE PIAL OU EQUIV</t>
  </si>
  <si>
    <t>ISOLADOR 76MM X 79MM ROLDANA-PORCELANA VITRIFICADA</t>
  </si>
  <si>
    <t>ISOLADOR DE PINO DE PORCELANA VIDRADA 34,5KV</t>
  </si>
  <si>
    <t>ISOLADOR DE PORCELANA PARA SISTEMA 13,8KV</t>
  </si>
  <si>
    <t>ISOLADOR DE PORCELANA PARA SISTEMA 34,5KV</t>
  </si>
  <si>
    <t>ISOLADOR DE PORCELANA, TIPO PINO, DE 15 KV</t>
  </si>
  <si>
    <t>ISOLADOR ROLDANA DE PORCELANA VIDRADA PIBT72X72</t>
  </si>
  <si>
    <t>ISOLADOR SUSPENSO TIPO DISCO (GARFO OLHAL) PORCELANA VIDRADA 152MM</t>
  </si>
  <si>
    <t>ISOLADOR TENSAO P/ 15KV - 6" DISCO CAVILHA</t>
  </si>
  <si>
    <t>ISOLADOR TIPO CARRETILHA - MARROM 72 X 72 MM</t>
  </si>
  <si>
    <t>ISOPOR E = 1CM - PLACA 100X50CM P/ JUNTA DILATACAO</t>
  </si>
  <si>
    <t>ISOPOR E = 5CM</t>
  </si>
  <si>
    <t>JANELA ALUMIINIO DE CORRER 1,20 X 1,50 M (AXL) COM 4 FOLHAS DE VIDRO INCLUSO GUARNICAO</t>
  </si>
  <si>
    <t>JANELA ALUMINIO MAXIM AR, SERIE 25, 90 X 110CM (INCLUSO GUARNIÇÃO E VIDRO FANTASIA)</t>
  </si>
  <si>
    <t>JANELA ALUMINIO BASCULANTE 100 X 100 CM (AXL)</t>
  </si>
  <si>
    <t>JANELA ALUMINIO BASCULANTE 100 X 80 CM (AXL)</t>
  </si>
  <si>
    <t>JANELA ALUMINIO BASCULANTE 80 X 60 CM (AXL)</t>
  </si>
  <si>
    <t>JANELA ALUMINIO CORRER SERIE 25 VENEZIANA C/ BANDEIRA 160 X 110CM</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</si>
  <si>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</si>
  <si>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</si>
  <si>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</si>
  <si>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1,20 M (AXL) COM 4 FOLHAS DE VIDRO E BANDEIRA INCLUSO GUARNICAO</t>
  </si>
  <si>
    <t>JANELA ALUMINIO DE CORRER 1,20 X 1,50 (AXL) M COM 3 FOLHAS (2 VENEZIANAS E 1 VIDRO) INCLUSO GUARNICAO</t>
  </si>
  <si>
    <t>JANELA ALUMINIO DE CORRER 1,20 X 1,50 (AXL) M COM 6 FOLHAS (4 VENEZIANAS E 2 VIDROS) INCLUSO GUARNICAO</t>
  </si>
  <si>
    <t>JANELA ALUMINIO DE CORRER 1,20 X 1,50 M (AXL) COM 4 FOLHAS DE VIDRO E BANDEIRA INCLUSO GUARNICAO</t>
  </si>
  <si>
    <t>JANELA ALUMINIO DE CORRER 1,20 X 2,00 (AXL) M COM 6 FOLHAS (4 VENEZIANAS E 2 VIDROS) INCLUSO GUARNICAO</t>
  </si>
  <si>
    <t>JANELA ALUMINIO DE CORRER 1,20 X 2,00 M (AXL) COM 4 FOLHAS E BANDEIRA DE VIDRO INCLUSO GUARNICAO</t>
  </si>
  <si>
    <t>JANELA ALUMINIO DE CORRER 1,20 X 2,00 M (AXL) COM 4 FOLHAS DE VIDRO INCLUSO GUARNICAO</t>
  </si>
  <si>
    <t>JANELA ALUMINIO MAXIM AR 80 X 60 CM (AXL) (INCLUSO GUARNICAO E VIDRO)</t>
  </si>
  <si>
    <t>JANELA ALUMÍNIO DE CORRER 1,20 X 1,20 (AXL) M COM 2 FOLHAS DE VIDRO INCLUSO GUARNIÇÃO</t>
  </si>
  <si>
    <t>JANELA ALUMÍNIO DE CORRER 1,20 X 1,50 M (AXL) COM 2 FOLHAS DE VIDRO INCLUSO GUARNIÇÃO</t>
  </si>
  <si>
    <t>JANELA BASCULANTE, ACO, COM BATENTE/REQUADRO, 100 X 100 CM</t>
  </si>
  <si>
    <t>JANELA BASCULANTE, ACO, COM BATENTE/REQUADRO, 60 X 60 CM</t>
  </si>
  <si>
    <t>JANELA BASCULANTE, ACO, COM BATENTE/REQUADRO, 60 X 80 CM</t>
  </si>
  <si>
    <t>JANELA BASCULANTE, ACO, COM BATENTE/REQUADRO, 60 X 80 CM.</t>
  </si>
  <si>
    <t>JANELA BASCULANTE, ACO, COM BATENTE/REQUADRO, 80 X 80 CM</t>
  </si>
  <si>
    <t>JANELA BASCULANTE, ACO, COM BATENTE/REQUADRO, 80 X 80 CM.</t>
  </si>
  <si>
    <t>JANELA CHAPA DOBRADA ACO GALVANIZADO A FOGO, DE CORRER, 4 FLS, SEM DIVISAO HORIZONTAL P/ VIDRO, DE 150 X 120 CM (3/4" X 1/8")</t>
  </si>
  <si>
    <t>JANELA DE ABRIR, TIPO VENEZIANA, EM MADEIRA DE 1A. QUALIDADE (SEM VIDRO)</t>
  </si>
  <si>
    <t>JANELA DE CORRER EM ALUMÍNIO, SÉRIE 25, SEM BANDEIRA, COM 4 FOLHAS PARA VIDRO, (DUAS FIXAS E DUAS MÓVEIS) 1,60 X 1,10 M (INCLUSO GUARNIÇÃO E VIDRO LISO INCOLOR)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</si>
  <si>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</si>
  <si>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</si>
  <si>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</si>
  <si>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</si>
  <si>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</si>
  <si>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</si>
  <si>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</si>
  <si>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</si>
  <si>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</si>
  <si>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</si>
  <si>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</si>
  <si>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COM BATENTE/REQUADRO DE 6 A 14 CM, SEM DIVISAO, PINT ANTICORROSIVA, PINT ACABAMENTO, COM VIDRO, SEM BANDEIRA, COM GRADE, 4 FLS, 100 X 120 CM (A X L)</t>
  </si>
  <si>
    <t>JANELA MADEIRA REGIONAL 1A ABRIR TP ALMOFADA C/ GUARNICAO</t>
  </si>
  <si>
    <t>JANELA MADEIRA REGIONAL 1A ABRIR TP ALMOFADA C/ GUARNICAO 150 X 150CM</t>
  </si>
  <si>
    <t>JANELA MADEIRA REGIONAL 1A ABRIR TP ALMOFADA C/ GUARNICAO 200 X 150CM</t>
  </si>
  <si>
    <t>JANELA MADEIRA REGIONAL 1A ABRIR TP ALMOFADA C/ GUARNICAO 240 X 150CM</t>
  </si>
  <si>
    <t>JANELA MADEIRA REGIONAL 1A ABRIR TP VENEZIANA / VIDRO</t>
  </si>
  <si>
    <t>JANELA MADEIRA REGIONAL 1A CORRER / FOLHA P/ VIDRO C/ GUANICAO BANDEIRA P/ VIDRO</t>
  </si>
  <si>
    <t>JANELA MADEIRA REGIONAL 1A CORRER / FOLHA P/ VIDRO C/ GUARNICAO / BANDEIRA VENEZIANA</t>
  </si>
  <si>
    <t>JANELA MADEIRA REGIONAL 1A CORRER / FOLHA P/ VIDRO C/ GUARNICAO S/ BANDEIRA</t>
  </si>
  <si>
    <t>JANELA MADEIRA REGIONAL 1A TP PIVOTANTE S/ VENEZIANA C/ GUARNICAO</t>
  </si>
  <si>
    <t>JANELA MADEIRA REGIONAL 2A ABRIR TP VENEZIANA / VIDRO</t>
  </si>
  <si>
    <t>JANELA MADEIRA REGIONAL 2A DUPLA C/ GUILHOTINA E ABRIR VENEZIANA 1,20 X 1,20M / GUARNICAO</t>
  </si>
  <si>
    <t>JANELA MADEIRA REGIONAL 2A TP GUILHOTINA C/ GUARNICAO</t>
  </si>
  <si>
    <t>JANELA MADEIRA REGIONAL 3A ABRIR TP VENEZIANA</t>
  </si>
  <si>
    <t>JANELA MADEIRA REGIONAL 3A ABRIR TP VENEZIANA / VIDRO</t>
  </si>
  <si>
    <t>JANELA MADEIRA REGIONAL 3A CORRER / FOLHA P/ VIDRO C/ VENEZIANA ABRIR/ GUARNICAO S/ BANDEIRA</t>
  </si>
  <si>
    <t>JANELA MADEIRA REGIONAL1A CORRER P/ VIDRO C/ GUARNICAO 120 X 150CM S/ BANDEIRA</t>
  </si>
  <si>
    <t>JANELA MADEIRA TP MAXIM AIR C/ GUARNICAO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</si>
  <si>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</si>
  <si>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</si>
  <si>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</si>
  <si>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</si>
  <si>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JOELHO 90 PVC C/ROSCA E BUCHA LATAO 3/4"</t>
  </si>
  <si>
    <t>JOELHO CPVC (AQUATHERM) 90 SOLDAVEL 15 MM</t>
  </si>
  <si>
    <t>JOELHO CPVC, SOLDAVEL, 90 GRAUS, 22 MM, PARA AGUA QUENTE *COLETADO CAIXA*</t>
  </si>
  <si>
    <t>JOELHO DE PVC 45º ROSCAVEL, DE 1/2"</t>
  </si>
  <si>
    <t>JOELHO DE TRANSICAO, CPVC, SOLDAVEL, 90 GRAUS, 22 MM X 3/4", PARA AGUA QUENTE *COLETADO CAIXA*</t>
  </si>
  <si>
    <t>JOELHO FERRO GALV 45G ROSCA 1 1/2'</t>
  </si>
  <si>
    <t>JOELHO FERRO GALV 45G ROSCA 1 1/4'</t>
  </si>
  <si>
    <t>JOELHO FERRO GALV 45G ROSCA 1"</t>
  </si>
  <si>
    <t>JOELHO FERRO GALV 45G ROSCA 1/2"</t>
  </si>
  <si>
    <t>JOELHO FERRO GALV 45G ROSCA 2"</t>
  </si>
  <si>
    <t>JOELHO FERRO GALV 45G ROSCA 2.1/2"</t>
  </si>
  <si>
    <t>JOELHO FERRO GALV 45G ROSCA 3"</t>
  </si>
  <si>
    <t>JOELHO FERRO GALV 45G ROSCA 3/4"</t>
  </si>
  <si>
    <t>JOELHO FERRO GALV 45G ROSCA 4"</t>
  </si>
  <si>
    <t>JOELHO FERRO GALV 90G C/ REDUCAO ROSCA 1 1/4"X1"</t>
  </si>
  <si>
    <t>JOELHO FERRO GALV 90G C/ REDUCAO ROSCA 1 1/2"X1"</t>
  </si>
  <si>
    <t>JOELHO FERRO GALV 90G C/ REDUCAO ROSCA 1 1/2"X3/4"</t>
  </si>
  <si>
    <t>JOELHO FERRO GALV 90G C/ REDUCAO ROSCA 1"X1/2"</t>
  </si>
  <si>
    <t>JOELHO FERRO GALV 90G C/ REDUCAO ROSCA 1"X3/4"</t>
  </si>
  <si>
    <t>JOELHO FERRO GALV 90G C/ REDUCAO ROSCA 2 1/2"X2"</t>
  </si>
  <si>
    <t>JOELHO FERRO GALV 90G C/ REDUCAO ROSCA 2"X1 1/2"</t>
  </si>
  <si>
    <t>JOELHO FERRO GALV 90G C/ REDUCAO ROSCA 3/4"X1/2"</t>
  </si>
  <si>
    <t>JOELHO FERRO GALV 90G ROSCA 1 1/2"</t>
  </si>
  <si>
    <t>JOELHO FERRO GALV 90G ROSCA 1 1/4"</t>
  </si>
  <si>
    <t>JOELHO FERRO GALV 90G ROSCA 1"</t>
  </si>
  <si>
    <t>JOELHO FERRO GALV 90G ROSCA 1/2"</t>
  </si>
  <si>
    <t>JOELHO FERRO GALV 90G ROSCA 2 1/2"</t>
  </si>
  <si>
    <t>JOELHO FERRO GALV 90G ROSCA 2"</t>
  </si>
  <si>
    <t>JOELHO FERRO GALV 90G ROSCA 3"</t>
  </si>
  <si>
    <t>JOELHO FERRO GALV 90G ROSCA 3/4"</t>
  </si>
  <si>
    <t>JOELHO FERRO GALV 90G ROSCA 4"</t>
  </si>
  <si>
    <t>JOELHO FERRO GALV 90G ROSCA 5"</t>
  </si>
  <si>
    <t>JOELHO FERRO GALV 90G ROSCA 6"</t>
  </si>
  <si>
    <t>JOELHO FERRO GALV 90G ROSCA MACHO/FEMEA 1"</t>
  </si>
  <si>
    <t>JOELHO FERRO GALV 90G ROSCA MACHO/FEMEA 1 1/2"</t>
  </si>
  <si>
    <t>JOELHO FERRO GALV 90G ROSCA MACHO/FEMEA 1 1/4"</t>
  </si>
  <si>
    <t>JOELHO FERRO GALV 90G ROSCA MACHO/FEMEA 1/2"</t>
  </si>
  <si>
    <t>JOELHO FERRO GALV 90G ROSCA MACHO/FEMEA 2 1/2"</t>
  </si>
  <si>
    <t>JOELHO FERRO GALV 90G ROSCA MACHO/FEMEA 2"</t>
  </si>
  <si>
    <t>JOELHO FERRO GALV 90G ROSCA MACHO/FEMEA 3"</t>
  </si>
  <si>
    <t>JOELHO FERRO GALV 90G ROSCA MACHO/FEMEA 3/4"</t>
  </si>
  <si>
    <t>JOELHO PVC AQUAPLUV 60G D = 88 MM</t>
  </si>
  <si>
    <t>JOELHO PVC AQUAPLUV 90G D = 88 MM</t>
  </si>
  <si>
    <t>JOELHO PVC C/ BOLSA E ANEL P/ ESG PREDIAL 90G DN 40MM X 1.1/2"</t>
  </si>
  <si>
    <t>JOELHO PVC C/ VISITA P/ ESG PREDIAL 90G DN 100 X 50MM</t>
  </si>
  <si>
    <t>JOELHO PVC C/ROSCA 45G P/ AGUA FRIA PREDIAL 1"</t>
  </si>
  <si>
    <t>JOELHO PVC C/ROSCA 45G P/AGUA FRIA PREDIAL 3/4"</t>
  </si>
  <si>
    <t>JOELHO PVC C/ROSCA 90G P/ AGUA FRIA PREDIAL 1"</t>
  </si>
  <si>
    <t>JOELHO PVC C/ROSCA 90G P/ AGUA FRIA PREDIAL 3/4"</t>
  </si>
  <si>
    <t>JOELHO PVC C/ROSCA 90G P/AGUA FRIA PREDIAL 1/2"</t>
  </si>
  <si>
    <t>JOELHO PVC LEVE 45G DN 150MM</t>
  </si>
  <si>
    <t>JOELHO PVC LEVE 45G DN 200MM</t>
  </si>
  <si>
    <t>JOELHO PVC LEVE 90G DN 150MM</t>
  </si>
  <si>
    <t>JOELHO PVC LEVE 90G DN 200MM</t>
  </si>
  <si>
    <t>JOELHO PVC SERIE R P/ ESG PREDIAL 45G DN 100MM</t>
  </si>
  <si>
    <t>JOELHO PVC SERIE R P/ ESG PREDIAL 45G DN 150MM</t>
  </si>
  <si>
    <t>JOELHO PVC SERIE R P/ ESG PREDIAL 45G DN 40MM</t>
  </si>
  <si>
    <t>JOELHO PVC SERIE R P/ ESG PREDIAL 45G DN 50MM</t>
  </si>
  <si>
    <t>JOELHO PVC SERIE R P/ ESG PREDIAL 45G DN 75MM</t>
  </si>
  <si>
    <t>JOELHO PVC SERIE R P/ ESG PREDIAL 90G C/ VISITA 100 X 75M M</t>
  </si>
  <si>
    <t>JOELHO PVC SERIE R P/ ESG PREDIAL 90G DN 100 MM</t>
  </si>
  <si>
    <t>JOELHO PVC SERIE R P/ ESG PREDIAL 90G DN 150 MM</t>
  </si>
  <si>
    <t>JOELHO PVC SERIE R P/ ESG PREDIAL 90G DN 40MM</t>
  </si>
  <si>
    <t>JOELHO PVC SERIE R P/ ESG PREDIAL 90G DN 50MM</t>
  </si>
  <si>
    <t>JOELHO PVC SERIE R P/ ESG PREDIAL 90G DN 75MM</t>
  </si>
  <si>
    <t>JOELHO PVC SOLD 45G BB P/ ESG PREDIAL DN 40MM</t>
  </si>
  <si>
    <t>JOELHO PVC SOLD 45G P/ AGUA FRIA PRED 110 MM</t>
  </si>
  <si>
    <t>JOELHO PVC SOLD 45G P/ AGUA FRIA PRED 20 MM</t>
  </si>
  <si>
    <t>JOELHO PVC SOLD 45G P/ AGUA FRIA PRED 25 MM</t>
  </si>
  <si>
    <t>JOELHO PVC SOLD 45G P/ AGUA FRIA PRED 32 MM</t>
  </si>
  <si>
    <t>JOELHO PVC SOLD 45G P/ AGUA FRIA PRED 40 MM</t>
  </si>
  <si>
    <t>JOELHO PVC SOLD 45G P/ AGUA FRIA PRED 50 MM</t>
  </si>
  <si>
    <t>JOELHO PVC SOLD 45G P/ AGUA FRIA PRED 60 MM</t>
  </si>
  <si>
    <t>JOELHO PVC SOLD 45G P/ AGUA FRIA PRED 75 MM</t>
  </si>
  <si>
    <t>JOELHO PVC SOLD 45G P/AGUA FRIA PRED 85 MM</t>
  </si>
  <si>
    <t>JOELHO PVC SOLD 45G PB P/ ESG PREDIAL DN 100MM</t>
  </si>
  <si>
    <t>JOELHO PVC SOLD 45G PB P/ ESG PREDIAL DN 50MM</t>
  </si>
  <si>
    <t>JOELHO PVC SOLD 45G PB P/ ESG PREDIAL DN 75MM</t>
  </si>
  <si>
    <t>JOELHO PVC SOLD 90G BB P/ ESG PREDIAL DN 40MM</t>
  </si>
  <si>
    <t>JOELHO PVC SOLD 90G C/BUCHA DE LATAO 20MM X 1/2"</t>
  </si>
  <si>
    <t>JOELHO PVC SOLD 90G C/BUCHA DE LATAO 25MM X 3/4"</t>
  </si>
  <si>
    <t>JOELHO PVC SOLD 90G P/ AGUA FRIA PREDIAL 110 MM</t>
  </si>
  <si>
    <t>JOELHO PVC SOLD 90G P/ AGUA FRIA PREDIAL 25 MM</t>
  </si>
  <si>
    <t>JOELHO PVC SOLD 90G P/ AGUA FRIA PREDIAL 75 MM</t>
  </si>
  <si>
    <t>JOELHO PVC SOLD 90G P/ AGUA FRIA PREDIAL 85 MM</t>
  </si>
  <si>
    <t>JOELHO PVC SOLD 90G P/AGUA FRIA PREDIAL 20 MM</t>
  </si>
  <si>
    <t>JOELHO PVC SOLD 90G P/AGUA FRIA PREDIAL 32 MM</t>
  </si>
  <si>
    <t>JOELHO PVC SOLD 90G P/AGUA FRIA PREDIAL 40 MM</t>
  </si>
  <si>
    <t>JOELHO PVC SOLD 90G P/AGUA FRIA PREDIAL 50 MM</t>
  </si>
  <si>
    <t>JOELHO PVC SOLD 90G P/AGUA FRIA PREDIAL 60 MM</t>
  </si>
  <si>
    <t>JOELHO PVC SOLD 90G PB P/ ESG PREDIAL DN 100MM</t>
  </si>
  <si>
    <t>JOELHO PVC SOLD 90G PB P/ ESG PREDIAL DN 50MM</t>
  </si>
  <si>
    <t>JOELHO PVC SOLD 90G PB P/ ESG PREDIAL DN 75MM</t>
  </si>
  <si>
    <t>JOELHO PVC SOLD/ROSCA 90G P/AGUA FRIA PRED 20MM X 1/2"</t>
  </si>
  <si>
    <t>JOELHO PVC SOLD/ROSCA 90G P/AGUA FRIA PRED 25MM X 3/4"</t>
  </si>
  <si>
    <t>JOELHO PVC, 45 GRAUS, ROSCAVEL, 1 1/2", AGUA FRIA PREDIAL</t>
  </si>
  <si>
    <t>JOELHO PVC, 45 GRAUS, ROSCAVEL, 1 1/4", AGUA FRIA PREDIAL</t>
  </si>
  <si>
    <t>JOELHO PVC, 45 GRAUS, ROSCAVEL, 2", AGUA FRIA PREDIAL</t>
  </si>
  <si>
    <t>JOELHO PVC, 90 GRAUS, ROSCAVEL, 1 1/2", AGUA FRIA PREDIAL</t>
  </si>
  <si>
    <t>JOELHO PVC, 90 GRAUS, ROSCAVEL, 1 1/4", AGUA FRIA PREDIAL</t>
  </si>
  <si>
    <t>JOELHO PVC, 90 GRAUS, ROSCAVEL, 2", AGUA FRIA PREDIAL</t>
  </si>
  <si>
    <t>JOELHO REDUCAO 90 PVC ROSCA E BUCHA DE LATAO 3/4" X 1/2"</t>
  </si>
  <si>
    <t>JOELHO REDUCAO 90G PVC C/ ROSCA P/AGUA FRIA PREDIAL 1"X3/4"</t>
  </si>
  <si>
    <t>JOELHO REDUCAO 90G PVC C/ ROSCA P/AGUA FRIA PREDIAL 3/4"X1/2"</t>
  </si>
  <si>
    <t>JOELHO REDUCAO 90G PVC SOLD C/ BUCHA DE LATAO 25MM X 1/2"</t>
  </si>
  <si>
    <t>JOELHO REDUCAO 90G PVC SOLD C/ BUCHA DE LATAO 32MM X 3/4"</t>
  </si>
  <si>
    <t>JOELHO REDUCAO 90G PVC SOLD P/AGUA FRIA PREDIAL 25 MM X 20 MM</t>
  </si>
  <si>
    <t>JOELHO REDUCAO 90G PVC SOLD P/AGUA FRIA PREDIAL 32 MM X 25 MM</t>
  </si>
  <si>
    <t>JOELHO REDUCAO 90G PVC SOLD/ROSCA P/AGUA FRIA PREDIAL 25MM X 1/2"</t>
  </si>
  <si>
    <t>JOELHO REDUCAO 90G PVC SOLD/ROSCA P/AGUA FRIA PREDIAL 32MM X 3/4"</t>
  </si>
  <si>
    <t>JOGO DE FERRAGEM P/ BASCULANTE DE MADEIRA - GONZOS, TRANQ., CORRENTES</t>
  </si>
  <si>
    <t>JOGO DE FERRAGEM P/ JANELA CORRER EM FERRO CROMADO - TRILHO, RODIZIO, TRINCOS</t>
  </si>
  <si>
    <t>JOGO DE FERRAGEM P/ JANELA CORRER EM FERRO NIQUELADO - TRILHO, RODIZIO, CR</t>
  </si>
  <si>
    <t>JOGO DE FERRAGEM P/ JANELA CORRER EM LATAO CROMADO- TRILHO, RODIZIO, TRINCOS</t>
  </si>
  <si>
    <t>JOGO DE FERRAGENS CROMADAS P/ PORTA DE VIDRO TEMPERADO, UMA FOLHA COMPOSTA: DOBRADICA SUPERIOR (101) E INFERIOR (103),TRINCO (502), FECHADURA (520),CONTRA FECHADURA (531),COM CAPUCHINHO</t>
  </si>
  <si>
    <t>JOGO TRANQUETA LATAO CROMADO TIPO 203 LA FONTE P/ FECHADURA PORTA BANHEIRO</t>
  </si>
  <si>
    <t>JOGO TRANQUETA LATAO CROMADO TIPO 303 LA FONTE P/ FECHADURA PORTA BANHEIRO</t>
  </si>
  <si>
    <t>JUNCAO 2 GARRAS P/ INST. APARENTE</t>
  </si>
  <si>
    <t>JUNCAO 45G PVC C/ ROSCA 1"</t>
  </si>
  <si>
    <t>JUNCAO 45G PVC C/ ROSCA 1/2"</t>
  </si>
  <si>
    <t>JUNCAO 45G PVC C/ ROSCA 3/4"</t>
  </si>
  <si>
    <t>JUNCAO DUPLA PVC SERIE R P/ ESG PREDIAL DN 100MM</t>
  </si>
  <si>
    <t>JUNCAO DUPLA PVC SOLD P/ ESG PREDIAL DN 100MM</t>
  </si>
  <si>
    <t>JUNCAO DUPLA PVC SOLD P/ ESG PREDIAL DN 75MM</t>
  </si>
  <si>
    <t>JUNCAO FERRO GALV 45 ROSCA 1 1/2"</t>
  </si>
  <si>
    <t>JUNCAO FERRO GALV 45 ROSCA 1 1/4"</t>
  </si>
  <si>
    <t>JUNCAO FERRO GALV 45 ROSCA 1"</t>
  </si>
  <si>
    <t>JUNCAO FERRO GALV 45 ROSCA 1/2"</t>
  </si>
  <si>
    <t>JUNCAO FERRO GALV 45 ROSCA 2 1/2"</t>
  </si>
  <si>
    <t>JUNCAO FERRO GALV 45 ROSCA 2"</t>
  </si>
  <si>
    <t>JUNCAO FERRO GALV 45 ROSCA 3"</t>
  </si>
  <si>
    <t>JUNCAO FERRO GALV 45 ROSCA 3/4"</t>
  </si>
  <si>
    <t>JUNCAO FERRO GALV 45 ROSCA 4"</t>
  </si>
  <si>
    <t>JUNCAO FOFO 45 GR C/FLANGES PN 10/16/25 DN 50X50</t>
  </si>
  <si>
    <t>JUNCAO FOFO 45 GR C/FLANGES PN-10 DN 400X300</t>
  </si>
  <si>
    <t>JUNCAO FOFO 45 GR C/FLANGES PN-10 DN 400X400</t>
  </si>
  <si>
    <t>JUNCAO FOFO 45 GR C/FLANGES PN-10/16 DN 100X 80</t>
  </si>
  <si>
    <t>JUNCAO FOFO 45 GR C/FLANGES PN-10/16 DN 150X100</t>
  </si>
  <si>
    <t>JUNCAO FOFO 45 GR C/FLANGES PN-10/16 DN 150X150</t>
  </si>
  <si>
    <t>JUNCAO FOFO 45 GR C/FLANGES PN-10/16 DN 200X100</t>
  </si>
  <si>
    <t>JUNCAO FOFO 45 GR C/FLANGES PN-10/16 DN 200X150</t>
  </si>
  <si>
    <t>JUNCAO FOFO 45 GR C/FLANGES PN-10/16 DN 200X200</t>
  </si>
  <si>
    <t>JUNCAO FOFO 45 GR C/FLANGES PN-10/16 DN 250X150</t>
  </si>
  <si>
    <t>JUNCAO FOFO 45 GR C/FLANGES PN-10/16 DN 250X200</t>
  </si>
  <si>
    <t>JUNCAO FOFO 45 GR C/FLANGES PN-10/16 DN 250X250</t>
  </si>
  <si>
    <t>JUNCAO FOFO 45 GR C/FLANGES PN-10/16 DN 300X200</t>
  </si>
  <si>
    <t>JUNCAO FOFO 45 GR C/FLANGES PN-10/16 DN 300X300</t>
  </si>
  <si>
    <t>JUNCAO FOFO 45 GR C/FLANGES PN-10/16/25 DN 80X 80</t>
  </si>
  <si>
    <t>JUNCAO FOFO 45 GR C/FLANGES PN-16 DN 200X100</t>
  </si>
  <si>
    <t>JUNCAO FOFO 45 GR C/FLANGES PN-16 DN 200X150</t>
  </si>
  <si>
    <t>JUNCAO FOFO 45 GR C/FLANGES PN-16 DN 200X200</t>
  </si>
  <si>
    <t>JUNCAO FOFO 45 GR C/FLANGES PN-16 DN 250X150</t>
  </si>
  <si>
    <t>JUNCAO FOFO 45 GR C/FLANGES PN-16 DN 250X200</t>
  </si>
  <si>
    <t>JUNCAO FOFO 45 GR C/FLANGES PN-16 DN 250X250</t>
  </si>
  <si>
    <t>JUNCAO FOFO 45 GR C/FLANGES PN-16 DN 300X200</t>
  </si>
  <si>
    <t>JUNCAO FOFO 45 GR C/FLANGES PN-16 DN 300X300</t>
  </si>
  <si>
    <t>JUNCAO FOFO 45 GR C/FLANGES PN-16 DN 400X300</t>
  </si>
  <si>
    <t>JUNCAO FOFO 45 GR C/FLANGES PN-16 DN 400X400</t>
  </si>
  <si>
    <t>JUNCAO FOFO 45 GR C/FLANGES PN-25 DN 100X100</t>
  </si>
  <si>
    <t>JUNCAO FOFO 45 GR C/FLANGES PN-25 DN 150X100</t>
  </si>
  <si>
    <t>JUNCAO FOFO 45 GR C/FLANGES PN-25 DN 150X150</t>
  </si>
  <si>
    <t>JUNCAO FOFO 45 GR C/FLANGES PN-25 DN 200X100</t>
  </si>
  <si>
    <t>JUNCAO FOFO 45 GR C/FLANGES PN-25 DN 200X150</t>
  </si>
  <si>
    <t>JUNCAO FOFO 45 GR C/FLANGES PN-25 DN 200X200</t>
  </si>
  <si>
    <t>JUNCAO FOFO 45 GR C/FLANGES PN-25 DN 250X150</t>
  </si>
  <si>
    <t>JUNCAO FOFO 45 GR C/FLANGES PN-25 DN 250X200</t>
  </si>
  <si>
    <t>JUNCAO FOFO 45 GR C/FLANGES PN-25 DN 250X250</t>
  </si>
  <si>
    <t>JUNCAO FOFO 45 GR C/FLANGES PN-25 DN 300X200</t>
  </si>
  <si>
    <t>JUNCAO FOFO 45 GR C/FLANGES PN-25 DN 300X300</t>
  </si>
  <si>
    <t>JUNCAO FOFO 45 GR C/FLANGES PN-25 DN 400X300</t>
  </si>
  <si>
    <t>JUNCAO FOFO 45 GR C/FLANGES PN-25 DN 400X400</t>
  </si>
  <si>
    <t>JUNCAO FOFO 45º COM FLANGES, PN-10/16, DN = 100 X 100 MM</t>
  </si>
  <si>
    <t>JUNCAO INVERTIDA PVC SOLD P/ ESG PREDIAL 75MM</t>
  </si>
  <si>
    <t>JUNCAO INVERTIDA PVC SOLD P/ ESG PREDIAL REDUCAO 100 X 50MM</t>
  </si>
  <si>
    <t>JUNCAO INVERTIDA PVC SOLD P/ ESG PREDIAL REDUCAO 100 X 75MM</t>
  </si>
  <si>
    <t>JUNCAO INVERTIDA PVC SOLD P/ ESG PREDIAL REDUCAO 75 X 50MM</t>
  </si>
  <si>
    <t>JUNCAO PVC ROSCAVEL, 45 GRAUS, 1 1/2", PARA AGUA FRIA PREDIAL</t>
  </si>
  <si>
    <t>JUNCAO PVC 45 GRAUS, ROSCAVEL, 1 1/4", AGUA FRIA PREDIAL</t>
  </si>
  <si>
    <t>JUNCAO PVC 45G NBR 10569 P/ REDE COLET ESG JE BBB DN 100MM</t>
  </si>
  <si>
    <t>JUNCAO PVC 45G NBR 10569 P/ REDE COLET ESG JE BBB DN 150MM</t>
  </si>
  <si>
    <t>JUNCAO PVC 45G NBR 10569 P/ REDE COLET ESG JE BBB DN 200MM</t>
  </si>
  <si>
    <t>JUNCAO PVC 45G NBR 10569 P/ REDE COLET ESG JE BBB DN 250MM</t>
  </si>
  <si>
    <t>JUNCAO PVC 45G NBR 10569 P/ REDE COLET ESG JE BBB DN 300MM</t>
  </si>
  <si>
    <t>JUNCAO PVC 45G NBR 10569 P/ REDE COLET ESG JE BBB DN 350MM</t>
  </si>
  <si>
    <t>JUNCAO PVC 45G NBR 10569 P/ REDE COLET ESG JE BBB DN 400MM</t>
  </si>
  <si>
    <t>JUNCAO PVC 60G AQUAPLUV 88 MM</t>
  </si>
  <si>
    <t>JUNCAO PVC PBA NBR 10251 P/ REDE AGUA BBB DN 50/DE 60 MM</t>
  </si>
  <si>
    <t>JUNCAO PVC SOLD 45G P/ ESG PREDIAL DN 40MM</t>
  </si>
  <si>
    <t>JUNCAO PVC, 45 GRAUS, ROSCAVEL, 2", AGUA FRIA PREDIAL</t>
  </si>
  <si>
    <t>JUNCAO SIMPLES PVC LEVE 150MM</t>
  </si>
  <si>
    <t>JUNCAO SIMPLES PVC P/ ESG PREDIAL DN 100X100MM</t>
  </si>
  <si>
    <t>JUNCAO SIMPLES PVC P/ ESG PREDIAL DN 100X50MM</t>
  </si>
  <si>
    <t>JUNCAO SIMPLES PVC P/ ESG PREDIAL DN 100X75MM</t>
  </si>
  <si>
    <t>JUNCAO SIMPLES PVC P/ ESG PREDIAL DN 50X50MM</t>
  </si>
  <si>
    <t>JUNCAO SIMPLES PVC P/ ESG PREDIAL DN 75X50MM</t>
  </si>
  <si>
    <t>JUNCAO SIMPLES PVC P/ ESG PREDIAL DN 75X75MM</t>
  </si>
  <si>
    <t>JUNCAO SIMPLES PVC SERIE R P/ESG PREDIAL DN 100 X 100MM</t>
  </si>
  <si>
    <t>JUNCAO SIMPLES PVC SERIE R P/ESG PREDIAL DN 100 X 75MM</t>
  </si>
  <si>
    <t>JUNCAO SIMPLES PVC SERIE R P/ESG PREDIAL DN 150 X 100MM</t>
  </si>
  <si>
    <t>JUNCAO SIMPLES PVC SERIE R P/ESG PREDIAL DN 150 X 150MM</t>
  </si>
  <si>
    <t>JUNCAO SIMPLES PVC SERIE R P/ESG PREDIAL DN 40MM</t>
  </si>
  <si>
    <t>JUNCAO SIMPLES PVC SERIE R P/ESG PREDIAL DN 50MM</t>
  </si>
  <si>
    <t>JUNCAO SIMPLES PVC SERIE R P/ESG PREDIAL DN 75 X 75MM</t>
  </si>
  <si>
    <t>JUNCAO SIMPLES REDUCAO PVC LEVE C/ BOLSA P/ ANEL 150 X 100MM</t>
  </si>
  <si>
    <t>JUNCAO SIMPLES REDUCAO PVC LEVE C/ BOLSA P/ ANEL 150 X 75MM</t>
  </si>
  <si>
    <t>JUNTA DILATACAO ELASTICA (PVC) P/ CONCRETO (FUGENBAND) M-350/6 PRESSAO ATE 70 MCA</t>
  </si>
  <si>
    <t>JUNTA DILATACAO ELASTICA (PVC) P/ CONCRETO (FUGENBAND) O-120/3 PRESSAO ATE 2 MCA</t>
  </si>
  <si>
    <t>JUNTA DILATACAO ELASTICA (PVC) P/ CONCRETO (FUGENBAND) O-220/6 PRESSAO ATE 30 MCA</t>
  </si>
  <si>
    <t>JUNTA DILATACAO ELASTICA (PVC) P/ CONCRETO (FUGENBAND) O-350/10 PRESSAO ATE 100 MCA</t>
  </si>
  <si>
    <t>JUNTA DILATACAO ELASTICA (PVC) P/ CONCRETO (FUGENBAND) O-350/10-I PRESSAO ATE 100 MCA</t>
  </si>
  <si>
    <t>JUNTA DILATACAO ELASTICA (PVC) P/ CONCRETO (FUGENBAND) O-350/6 PRESSAO ATE 70 MCA</t>
  </si>
  <si>
    <t>JUNTA DILATACAO JEENE JJ0813M (-5/+10MM) - INCL EXEC/LABIOS POLIMERICOS</t>
  </si>
  <si>
    <t>JUNTA DILATACAO JEENE JJ0820TB (-16/+25MM) - INCL EXEC/LABIOS POLIMERICOS</t>
  </si>
  <si>
    <t>JUNTA DILATACAO JEENE JJ1525QN (-10/+20MM) - INCL EXEC/LABIOS POLIMERICOS</t>
  </si>
  <si>
    <t>JUNTA DILATACAO PLASTICA P/ PISO H=10MM E=4,0MM</t>
  </si>
  <si>
    <t>JUNTA DILATACAO PLASTICA P/ PISO H=25MM E=4,0MM</t>
  </si>
  <si>
    <t>JUNTA GIBAULT FOFO DN 50</t>
  </si>
  <si>
    <t>JUNTA GIBAULT FOFO DN 80</t>
  </si>
  <si>
    <t>JUNTA GIBAULT FOFO DN 100</t>
  </si>
  <si>
    <t>JUNTA GIBAULT FOFO DN 150</t>
  </si>
  <si>
    <t>JUNTA GIBAULT FOFO DN 200</t>
  </si>
  <si>
    <t>JUNTA GIBAULT FOFO DN 250</t>
  </si>
  <si>
    <t>JUNTA GIBAULT FOFO DN 300</t>
  </si>
  <si>
    <t>JUNTA GIBAULT FOFO DN 350</t>
  </si>
  <si>
    <t>JUNTA GIBAULT FOFO DN 400</t>
  </si>
  <si>
    <t>JUNTA GIBAULT FOFO DN 500</t>
  </si>
  <si>
    <t>JUNTA GIBAULT FOFO DN 600</t>
  </si>
  <si>
    <t>JUNTA LATAO P/ PISO H =15MM E=3MM</t>
  </si>
  <si>
    <t>JUNTA PLASTICA DE DILATACAO, PARA PISOS, DE 3/4" X 1/8" (17 X 3 MM)</t>
  </si>
  <si>
    <t>JUNTA PLASTICA DE VEDACAO - BISNAGA 250G</t>
  </si>
  <si>
    <t>KIT ACESSORIOS PLASTICO P/ BANHEIRO - PAPELEIRA, SABONETEIRA E CABIDE</t>
  </si>
  <si>
    <t>KIT CAVALETE DE PVC COM REGISTRO DE ESFERA DE 1/2"</t>
  </si>
  <si>
    <t>KIT CAVALETE PVC C/ REGISTRO 3/4"</t>
  </si>
  <si>
    <t>KIT DE MATERIAIS PARA BRACADEIRA PARA FIXACAO EM POSTE CIRCULAR, CONTEM TRES FIXADORES E UM ROLO DE FITA DE 3 M EM ACO CARBONO</t>
  </si>
  <si>
    <t>KIT-EMENDA C1 1 1/4" P/ DUTOS TIPO KANAFLEX</t>
  </si>
  <si>
    <t>KIT-EMENDA C1 2" P/ DUTOS TIPO KANAFLEX</t>
  </si>
  <si>
    <t>KIT-EMENDA C1 3" P/ DUTOS TIPO KANAFLEX</t>
  </si>
  <si>
    <t>KIT-EMENDA C1 4" P/ DUTOS TIPO KANAFLEX</t>
  </si>
  <si>
    <t>KIT-EMENDA C1 5" P/ DUTOS TP KANAFLEX</t>
  </si>
  <si>
    <t>KIT-EMENDA C1 6" P/ DUTOS TIPO KANAFLEX</t>
  </si>
  <si>
    <t>KIT-EMENDA C2 2" P/ DUTOS TIPO KANAFLEX</t>
  </si>
  <si>
    <t>KIT-EMENDA C2 3" P/ DUTOS TIPO KANAFLEX</t>
  </si>
  <si>
    <t>KIT-EMENDA C2 4" P/ DUTOS TIPO KANAFLEX</t>
  </si>
  <si>
    <t>KIT-EMENDA C2 5" P/ DUTOS TIPO KANAFLEX</t>
  </si>
  <si>
    <t>KIT-EMENDA C2 6" P/ DUTOS TIPO KANAFLEX</t>
  </si>
  <si>
    <t>LA DE VIDRO E = 2,5CM - PLACA 120 X 60CM</t>
  </si>
  <si>
    <t>LA DE VIDRO E = 5MM</t>
  </si>
  <si>
    <t>LACA INCOLOR CONCENTRADA PARA MADEIRA</t>
  </si>
  <si>
    <t>LADRILHO HIDRAULICO 20 X 20CM - LISO 2 CORES</t>
  </si>
  <si>
    <t>LADRILHO HIDRAULICO 25 X 25CM - LISO COR NATURAL</t>
  </si>
  <si>
    <t>LADRILHO HIDRAULICO 30 X 30CM - LISO COR NATURAL</t>
  </si>
  <si>
    <t>LADRILHO HIDRAULICO DE * 20 X 20 * CM, E = 2 CM, PARA PAVIMENTACAO</t>
  </si>
  <si>
    <t>LADRILHO HIDRAULICO LISO 20 X 20CM COR NATURAL</t>
  </si>
  <si>
    <t>LAJE CONCR ARMAD PREMOLD CIRCULAR P/ TRANSICAO POCO VISITA DN 1200MM, C/ FURO DN 600 MM</t>
  </si>
  <si>
    <t>LAJE CONCR ARMAD PREMOLD CIRCULAR P/ TRANSICAO POCO VISITA DN 900 MM, C/ FURO DN 600 MM</t>
  </si>
  <si>
    <t>LAJE CONCR ARMAD PREMOLD CIRCULAR P/TAMPA POCO VISITA DN 700 MM, ESP =10 CM</t>
  </si>
  <si>
    <t>LAJE EXCENTRICA CONC ARM PRE-MOLDADO DN 1,00M FURO=0,53M E=12CM</t>
  </si>
  <si>
    <t>LAJE EXCENTRICA CONC ARM PRE-MOLDADO DN 1,10M FURO=0,60M E=12CM</t>
  </si>
  <si>
    <t>LAJE EXCENTRICA CONC ARM PRE-MOLDADO DN 1,20M FURO=0,53M E=12CM</t>
  </si>
  <si>
    <t>LAJE EXCENTRICA CONC ARM PRE-MOLDADO DN 1,50M FURO=0,53M E=15CM</t>
  </si>
  <si>
    <t>LAJE PRE MOLDADA TRELICADA P/ PISO , H=12CM , P/ APOIO SIMPLES , SOBRECARGA DE 200 KG/M2 , VAO LIVRE MAXIMO DE 5,70M</t>
  </si>
  <si>
    <t>LAJE PRE-MOLDADA (LAJOTAS + VIGOTAS) PARA FORRO CONVENCIONAL, SOBRECARGA DE 100 KG/M2, VAO ATE 4,00 M (SEM COLOCACAO)</t>
  </si>
  <si>
    <t>LAJE PRE-MOLDADA DE FORRO CONVENCIONAL SOBRECARGA 100KG/M2 VAO ATE 4,50M</t>
  </si>
  <si>
    <t>LAJE PRE-MOLDADA DE FORRO CONVENCIONAL SOBRECARGA 100KG/M2 VAO ATE 5,00M</t>
  </si>
  <si>
    <t>LAJE PRE-MOLDADA DE FORRO TRELICADA SOBRECARGA 100KG/M2 VAO ATE 6,00M</t>
  </si>
  <si>
    <t>LAJE PRE-MOLDADA DE PISO CONVENCIONAL SOBRECARGA 200KG/M2 VAO ATE 3,50M</t>
  </si>
  <si>
    <t>LAJE PRE-MOLDADA DE PISO CONVENCIONAL SOBRECARGA 200KG/M2 VAO ATE 4,50M</t>
  </si>
  <si>
    <t>LAJE PRE-MOLDADA DE PISO CONVENCIONAL SOBRECARGA 200KG/M2 VAO ATE 5,00M</t>
  </si>
  <si>
    <t>LAJE PRE-MOLDADA DE PISO CONVENCIONAL SOBRECARGA 350KG/M2 VAO ATE 3,50M</t>
  </si>
  <si>
    <t>LAJE PRE-MOLDADA DE PISO CONVENCIONAL SOBRECARGA 350KG/M2 VAO ATE 4,50M</t>
  </si>
  <si>
    <t>LAJE PRE-MOLDADA DE PISO CONVENCIONAL SOBRECARGA 350KG/M2 VAO ATE 5,00M</t>
  </si>
  <si>
    <t>LAJE PRE-MOLDADA DE PISO TRELICADA SOBRECARGA 100KG/M2 VAO ATE 7,00M</t>
  </si>
  <si>
    <t>LAJE PRE-MOLDADA DE PISO TRELICADA SOBRECARGA 200KG/M2 VAO ATE 7,00M</t>
  </si>
  <si>
    <t>LAJE TRELICADA P/ FORRO ,H=10CM P/ APOIO SIMPLES , VAO LIVRE DE 4,00M</t>
  </si>
  <si>
    <t>LAJE TRELICADA P/ PISO , H=10CM , P/ APOIO SIMPLES , SOBRECARGA DE 200 KG/M2 , VAO LIVRE MAXIMO DE 5,70M</t>
  </si>
  <si>
    <t>LAJE TRELICADA P/ PISO , H=16CM , P/ APOIO SIMPLES , SOBRECARGA DE 200 KG/M2 , VAO LIVRE MAXIMO DE 4,75M</t>
  </si>
  <si>
    <t>LAJE TRELICADA P/ PISO , H=20CM , P/ APOIO SIMPLES , SOBRECARGA DE 200 KG/M2 , VAO LIVRE MAXIMO DE 9,50M</t>
  </si>
  <si>
    <t>LAJE TRELICADA P/ PISO , H=25CM , P/ APOIO SIMPLES , SOBRECARGA DE 200 KG/M2 , VAO LIVRE MAXIMO DE 8,30M</t>
  </si>
  <si>
    <t>LAJE TRELICADA P/ PISO , H=30CM , P/ APOIO SIMPLES , SOBRECARGA DE 200 KG/M2 , VAO LIVRE MAXIMO DE 12,65M</t>
  </si>
  <si>
    <t>LAJOTA CERAMICA 20 X 30 CM PARA LAJE PRE-MOLDADA</t>
  </si>
  <si>
    <t>LAMBRIS DE ALUMINIO</t>
  </si>
  <si>
    <t>LAMPADA FLUORESCENTE 20W</t>
  </si>
  <si>
    <t>LAMPADA FLUORESCENTE 40W</t>
  </si>
  <si>
    <t>LAMPADA FLUORESCENTE 85W</t>
  </si>
  <si>
    <t>LAMPADA INCANDESCENTE 100W</t>
  </si>
  <si>
    <t>LAMPADA INCANDESCENTE 150W</t>
  </si>
  <si>
    <t>LAMPADA INCANDESCENTE 200W</t>
  </si>
  <si>
    <t>LAMPADA INCANDESCENTE 300W</t>
  </si>
  <si>
    <t>LAMPADA INCANDESCENTE 40W</t>
  </si>
  <si>
    <t>LAMPADA INCANDESCENTE 60W</t>
  </si>
  <si>
    <t>LAMPADA MISTA 160W BASE E - 27</t>
  </si>
  <si>
    <t>LAMPADA MISTA 250W BASE E - 27</t>
  </si>
  <si>
    <t>LAMPADA MISTA 500W BASE E - 40</t>
  </si>
  <si>
    <t>LAMPADA VAPOR MERCURIO 125W</t>
  </si>
  <si>
    <t>LAMPADA VAPOR MERCURIO 250W (BOCAL E-40)</t>
  </si>
  <si>
    <t>LAMPADA VAPOR MERCURIO 400W</t>
  </si>
  <si>
    <t>LAMPADA VAPOR MERCURIO 700W</t>
  </si>
  <si>
    <t>LAMPADA VAPOR METALICO 400W BASE E-40</t>
  </si>
  <si>
    <t>LAMPADA VAPOR SODIO 150W</t>
  </si>
  <si>
    <t>LAMPADA VAPOR SODIO 250W</t>
  </si>
  <si>
    <t>LAMPADA VAPOR SODIO 400W</t>
  </si>
  <si>
    <t>LATAO CHAPA LAMINADA 1.20X0.60M ESP=3.5MM</t>
  </si>
  <si>
    <t>LATAO EM BARRA RETANGULAR</t>
  </si>
  <si>
    <t>LAVADORA DE ALTA PRESSAO (LAVA-JATO)) PARA AGUA FRIA, DE 1400 A 1900 LIBRAS, VAZAO DE 400 A 700 LITROS / HORA</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</si>
  <si>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</si>
  <si>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</si>
  <si>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</si>
  <si>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</si>
  <si>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</si>
  <si>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</si>
  <si>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</si>
  <si>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</si>
  <si>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</si>
  <si>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</si>
  <si>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</si>
  <si>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LETRA ACO INOX H = 20 CM CHAPA 22</t>
  </si>
  <si>
    <t>LEVANTADOR LATAO FUNDIDO CROMADO PESO MINIMO 35G P/ JAN GUILHOTINA</t>
  </si>
  <si>
    <t>LIMPADORA A JATO/VACUO PRESSAO P/LIMPEZA ESG PUBL./INDUSTRIAL CONSMAQ SF OU EQUIV. , MONTADA SOBRE CAMINHAO EQUI. C/EXAUSTOR-COMPRESSOR,TANQUE CILINDRICO DE ABERTURA,SISTEMA SEPARACAO LIQUIDOS</t>
  </si>
  <si>
    <t>LIQUIDO P/ BRILHO BASE PVA (INTERIORES/EXTERIORES)</t>
  </si>
  <si>
    <t>LIXA EM FOLHA PARA PAREDE OU MADEIRA, NUMERO 120 (COR VERMELHA)</t>
  </si>
  <si>
    <t>LIXA P/ FERRO</t>
  </si>
  <si>
    <t>LIXADEIRA ANGULAR P/ CONCRETO, BOSCH, MOD. GBR 14 CA (1373) , ELETRICA, POT. 1.400 W</t>
  </si>
  <si>
    <t>LIXADEIRA ELETRICA INDUSTRIAL P/ CORTE OU DESGASTE DIAM 7" PORTATIL</t>
  </si>
  <si>
    <t>LONA PLASTICA PRETA L ARGURA 8M, ESPESSURA 150 MICRAS</t>
  </si>
  <si>
    <t>LONA PLASTICA, COR PRETA, ESPESSURA DE 150 MICRAS</t>
  </si>
  <si>
    <t>LUMINARIA ABERTA P/ ILUMINACAO PUBLICA, CORPO REFLETOR EM ALUMINIO FUNDIDO, PORTA LAMPADA E27 COM BRACO METALICO DE 1,50M</t>
  </si>
  <si>
    <t>LUMINARIA ABERTA P/ ILUMINACAO PUBLICA, TIPO X-57 PETERCO OU EQUIV</t>
  </si>
  <si>
    <t>LUMINARIA ABERTA P/ ILUMINACAO PUBLICA, TIPO X-68 PETERCO OU EQUIV, C/ LAMPADA MISTA 160W</t>
  </si>
  <si>
    <t>LUMINARIA AQUATIC PIAL REF. 60456 BRANCA</t>
  </si>
  <si>
    <t>LUMINARIA CALHA EM CHAPA ACO SOBREPOR C/ 1 LAMPADA FLUORESCENTE 40W (COMPLETA, INCL. REATOR AFP PARTIDA RAPIDA 127V E LAMPADA)</t>
  </si>
  <si>
    <t>LUMINARIA CALHA SOBREPOR CHAPA DE ACO P/ 4 LAMPADAS FLUORESCENTES 4OW (NAO INCLUI REATOR E LAMP)</t>
  </si>
  <si>
    <t>LUMINARIA CALHA SOBREPOR EM CHAPA ACO C/ 1 LAMPADA FLUORESCENTE 20W (COMPLETA, INCL. REATOR PART RAPIDA E LAMPADA)</t>
  </si>
  <si>
    <t>LUMINARIA CALHA SOBREPOR EM CHAPA ACO C/ 2 LAMPADAS FLUORESCENTES 20W TIPO CR</t>
  </si>
  <si>
    <t>LUMINARIA CALHA SOBREPOR EM CHAPA ACO C/ 2 LAMPADAS FLUORESCENTES 40W (COMPLETA, INCL REATOR PART RAPIDA E LAMPADAS)</t>
  </si>
  <si>
    <t>LUMINARIA CALHA SOBREPOR EM CHAPA ACO C/ 3 LAMPADAS FLUORESCENTES 2OW (COMPLETA, INCL. REATOR PART RAPIDA LAMPADAS)</t>
  </si>
  <si>
    <t>LUMINARIA CALHA SOBREPOR EM CHAPA ACO C/ 3 LAMPADAS FLUORESCENTES 4OW (COMPLETA, INCL. REATOR PART RAPIDA E LAMPADAS)</t>
  </si>
  <si>
    <t>LUMINARIA CALHA SOBREPOR EM CHAPA ACO C/ 4 LAMPADAS FLUORESCENTES 20W (COMPLETA, INCL. REATOR PART RAPIDA E LAMPADAS)</t>
  </si>
  <si>
    <t>LUMINARIA CALHA SOBREPOR EM CHAPA ACO C/ 4 LAMPADAS FLUORESCENTES 40W (COMPLETA, INCL. REATOR PART RAPIDA E LAMPADAS)</t>
  </si>
  <si>
    <t>LUMINARIA CALHA SOBREPOR EM CHAPA ACO P/ 1 LAMPADA FLUORESCENTE 20W (NAO INCLUI REATOR E LAMPADA)</t>
  </si>
  <si>
    <t>LUMINARIA CALHA SOBREPOR EM CHAPA ACO P/ 1 LAMPADA FLUORESCENTE 40W (NAO INCLUI REATOR E LAMP)</t>
  </si>
  <si>
    <t>LUMINARIA CALHA SOBREPOR EM CHAPA ACO P/ 2 LAMPADAS FLUORESCENTES 2OW (NAO INCLUI REATOR E LAMPADAS)</t>
  </si>
  <si>
    <t>LUMINARIA CALHA SOBREPOR EM CHAPA ACO P/ 2 LAMPADAS FLUORESCENTES 40W (NAO INCLUI REATOR E LAMP)</t>
  </si>
  <si>
    <t>LUMINARIA CALHA SOBREPOR EM CHAPA ACO P/ 3 LAMPADAS FLUORESCENTES 20W (NAO INCLUI REATOR E LAMP)</t>
  </si>
  <si>
    <t>LUMINARIA CALHA SOBREPOR EM CHAPA ACO P/ 3 LAMPADAS FLUORESCENTES 40W (NAO INCLUI REATOR E LAMP)</t>
  </si>
  <si>
    <t>LUMINARIA CALHA SOBREPOR EM CHAPA ACO P/ 4 LAMPADAS FLUORESCENTES 20W (NAO INCLUI REATOR E LAMP)</t>
  </si>
  <si>
    <t>LUMINARIA DUPLA P/SINALIZACAO, TIPO WETZEL AS-2/110 OU EQUIV</t>
  </si>
  <si>
    <t>LUMINARIA EMBUTIDA WETZEL REF. IPT 31/1</t>
  </si>
  <si>
    <t>LUMINARIA ESMALTADA COR ALUMINIO PETERCO Y.25/1</t>
  </si>
  <si>
    <t>LUMINARIA FECHADA P/ ILUMINACAO PUBLICA, TIPO ABL 50/F OU EQUIV, P/ LAMPADA A VAPOR DE MERCURIO 400W</t>
  </si>
  <si>
    <t>LUMINARIA FECHADA P/ ILUMINACAO PUBLICA, TIPO X-35 PETERCO OU EQUIV, (COMPLETA, INCL. LAMPADA VAPOR MERCURIO 400W)</t>
  </si>
  <si>
    <t>LUMINARIA PARA LAMPADA FLUORESCENTE COM CALHA DE SOBREPOR EM CHAPA DE ACO, INCLUINDO 1 LAMPADA DE 40 W E REATOR ELETRÔNICO DE PARTIDA RAPIDA</t>
  </si>
  <si>
    <t>LUMINARIA PHILLIPS PARA LAMPADA DE 400 W MODELO HDK 47240064 OU EQUIVALENTE</t>
  </si>
  <si>
    <t>LUMINARIA PHILLIPS TIPO SPOT</t>
  </si>
  <si>
    <t>LUMINARIA PLAFONIER SOBREPOR ARO/BASE METALICA C/ GLOBO ESFERICO VIDRO LEITOSO BOCA 10CM DIAM 20CM P/ 1 LAMP INCAND, INCL SOQUETE PORCELANA</t>
  </si>
  <si>
    <t>LUMINARIA PLAFONIER SOBREPOR C/ GLOBO CHATO VIDRO BOCA 10CM INCL BASE/ARO METALICA OU PLASTICO C/ SOQUETE P/ 1 LAMP INCAND 60W - LINHA POPULAR</t>
  </si>
  <si>
    <t>LUMINARIA PROVA DE TEMPO E GASES, TIPO YLC-16/1 CASTIMETAL OU EQUIV, C/ LAMPADA INCANDESCENTE DE 100W</t>
  </si>
  <si>
    <t>LUMINARIA PROVA DE TEMPO E GASES, TIPO YLC-16/2 CASTIMETAL OU EQUIV (COMPLETA, INCL. LAMPADA INCANDESCENTE DE 200W)</t>
  </si>
  <si>
    <t>LUMINARIA PROVA DE TEMPO E GASES, TIPO YLC-16/3 CASTIMETAL OU EQUIV (COMPLETA, INCL. LAMPADA INCANDESCENTE DE 300W)</t>
  </si>
  <si>
    <t>LUMINARIA PROVA DE TEMPO PETERCO Y.31/1</t>
  </si>
  <si>
    <t>LUVA COBRE SEM ANEL DE SOLDA REF. 600 D = 104 MM</t>
  </si>
  <si>
    <t>LUVA COBRE SEM ANEL DE SOLDA REF. 600 D = 15 MM</t>
  </si>
  <si>
    <t>LUVA COBRE SEM ANEL DE SOLDA REF. 600 D = 22 MM</t>
  </si>
  <si>
    <t>LUVA COBRE SEM ANEL DE SOLDA REF. 600 D = 28 MM</t>
  </si>
  <si>
    <t>LUVA COBRE SEM ANEL DE SOLDA REF. 600 D = 35 MM</t>
  </si>
  <si>
    <t>LUVA COBRE SEM ANEL DE SOLDA REF. 600 D = 42 MM</t>
  </si>
  <si>
    <t>LUVA COBRE SEM ANEL DE SOLDA REF. 600 D = 54 MM</t>
  </si>
  <si>
    <t>LUVA COBRE SEM ANEL DE SOLDA REF. 600 D = 66 MM</t>
  </si>
  <si>
    <t>LUVA COBRE SEM ANEL DE SOLDA REF. 600 D = 79 MM</t>
  </si>
  <si>
    <t>LUVA CORRER PVC DEFOFO JE DN 100</t>
  </si>
  <si>
    <t>LUVA CORRER PVC DEFOFO JE DN 150</t>
  </si>
  <si>
    <t>LUVA CORRER PVC DEFOFO JE DN 200</t>
  </si>
  <si>
    <t>LUVA CORRER PVC DEFOFO JE DN 250</t>
  </si>
  <si>
    <t>LUVA CORRER PVC DEFOFO JE DN 300</t>
  </si>
  <si>
    <t>LUVA CORRER PVC JE NBR 10569 P/ REDE COLET ESG DN 100MM</t>
  </si>
  <si>
    <t>LUVA CORRER PVC JE NBR 10569 P/ REDE COLET ESG DN 125MM</t>
  </si>
  <si>
    <t>LUVA CORRER PVC JE NBR 10569 P/ REDE COLET ESG DN 150MM</t>
  </si>
  <si>
    <t>LUVA CORRER PVC JE NBR 10569 P/ REDE COLET ESG DN 200MM</t>
  </si>
  <si>
    <t>LUVA CORRER PVC JE NBR 10569 P/ REDE COLET ESG DN 250MM</t>
  </si>
  <si>
    <t>LUVA CORRER PVC JE NBR 10569 P/ REDE COLET ESG DN 300MM</t>
  </si>
  <si>
    <t>LUVA CORRER PVC JE NBR 10569 P/ REDE COLET ESG DN 350MM</t>
  </si>
  <si>
    <t>LUVA CORRER PVC JE NBR 10569 P/ REDE COLET ESG DN 400MM</t>
  </si>
  <si>
    <t>LUVA CORRER PVC P/ ESG PREDIAL DN 50MM</t>
  </si>
  <si>
    <t>LUVA CORRER PVC P/ ESG PREDIAL DN 75MM</t>
  </si>
  <si>
    <t>LUVA CORRER PVC P/ESG PREDIAL DN 100MM</t>
  </si>
  <si>
    <t>LUVA CORRER PVC P/TUBO ROSCAVEL P/AGUA FRIA PREDIAL 1.1/2"</t>
  </si>
  <si>
    <t>LUVA CORRER PVC P/TUBO ROSCAVEL P/AGUA FRIA PREDIAL 1/2"</t>
  </si>
  <si>
    <t>LUVA CORRER PVC P/TUBO ROSCAVEL P/AGUA FRIA PREDIAL 3/4''</t>
  </si>
  <si>
    <t>LUVA CORRER PVC PBA NBR 10351 P/REDE AGUA DN 100 - 110MM</t>
  </si>
  <si>
    <t>LUVA CORRER PVC PBA NBR 10351 P/REDE AGUA DN 50 - 60MM</t>
  </si>
  <si>
    <t>LUVA CORRER PVC PBA NBR 10351 P/REDE AGUA DN 75 - 85MM</t>
  </si>
  <si>
    <t>LUVA CORRER PVC SERIE R P/ ESG PREDIAL 100MM</t>
  </si>
  <si>
    <t>LUVA CORRER PVC SERIE R P/ ESG PREDIAL 150MM</t>
  </si>
  <si>
    <t>LUVA CORRER PVC SERIE R P/ ESG PREDIAL 75MM</t>
  </si>
  <si>
    <t>LUVA CORRER PVC SOLD P/AGUA FRIA PREDIAL 20 MM</t>
  </si>
  <si>
    <t>LUVA CORRER PVC SOLD P/AGUA FRIA PREDIAL 25 MM</t>
  </si>
  <si>
    <t>LUVA CORRER PVC SOLD P/AGUA FRIA PREDIAL 50 MM</t>
  </si>
  <si>
    <t>LUVA CPVC (AQUATHERM) SOLDAVEL 15MM</t>
  </si>
  <si>
    <t>LUVA DE TRANSICAO CPVC (AQUATHERM) SOLDAVEL 15MM X 1/2"</t>
  </si>
  <si>
    <t>LUVA DE TRANSICAO DE CPVC X PVC, SOLDAVEL, 22 X 25 MM, PARA AGUA QUENTE *COLETADO CAIXA*</t>
  </si>
  <si>
    <t>LUVA DUPLA PVC LEVE DN 150MM</t>
  </si>
  <si>
    <t>LUVA DUPLA PVC LEVE DN 200MM</t>
  </si>
  <si>
    <t>LUVA FERRO GALV ELETROLITICO 1" P/ ELETRODUTO</t>
  </si>
  <si>
    <t>LUVA FERRO GALV ELETROLITICO 1.1/2" P/ ELETRODUTO</t>
  </si>
  <si>
    <t>LUVA FERRO GALV ELETROLITICO 1.1/4" P/ ELETRODUTO</t>
  </si>
  <si>
    <t>LUVA FERRO GALV ELETROLITICO 1/2" P/ ELETRODUTO</t>
  </si>
  <si>
    <t>LUVA FERRO GALV ELETROLITICO 2.1/2" P/ ELETRODUTO</t>
  </si>
  <si>
    <t>LUVA FERRO GALV ELETROLITICO 3" P/ ELETRODUTO</t>
  </si>
  <si>
    <t>LUVA FERRO GALV ELETROLITICO 3/4" P/ ELETRODUTO</t>
  </si>
  <si>
    <t>LUVA FERRO GALV ELETROLITICO 4" P/ ELETRODUTO</t>
  </si>
  <si>
    <t>LUVA FERRO GALV ELETROTILICO 2" P/ ELETRODUTO</t>
  </si>
  <si>
    <t>LUVA FERRO GALV ROSCA 1"</t>
  </si>
  <si>
    <t>LUVA FERRO GALV ROSCA 1.1/2"</t>
  </si>
  <si>
    <t>LUVA FERRO GALV ROSCA 1.1/4"</t>
  </si>
  <si>
    <t>LUVA FERRO GALV ROSCA 1/2"</t>
  </si>
  <si>
    <t>LUVA FERRO GALV ROSCA 2"</t>
  </si>
  <si>
    <t>LUVA FERRO GALV ROSCA 2.1/2'</t>
  </si>
  <si>
    <t>LUVA FERRO GALV ROSCA 3"</t>
  </si>
  <si>
    <t>LUVA FERRO GALV ROSCA 3/4"</t>
  </si>
  <si>
    <t>LUVA FERRO GALV ROSCA 4'</t>
  </si>
  <si>
    <t>LUVA FERRO GALV ROSCA 5"</t>
  </si>
  <si>
    <t>LUVA FERRO GALV ROSCA 6"</t>
  </si>
  <si>
    <t>LUVA FERRO GALV ROSCA MACHO/FEMEA 3/4"</t>
  </si>
  <si>
    <t>LUVA PVC C/ROSCA P/AGUA FRIA PREDIAL 1"</t>
  </si>
  <si>
    <t>LUVA PVC C/ROSCA P/AGUA FRIA PREDIAL 1.1/2"</t>
  </si>
  <si>
    <t>LUVA PVC C/ROSCA P/AGUA FRIA PREDIAL 1.1/4"</t>
  </si>
  <si>
    <t>LUVA PVC C/ROSCA P/AGUA FRIA PREDIAL 1/2"</t>
  </si>
  <si>
    <t>LUVA PVC C/ROSCA P/AGUA FRIA PREDIAL 2"</t>
  </si>
  <si>
    <t>LUVA PVC C/ROSCA P/AGUA FRIA PREDIAL 2.1/2"</t>
  </si>
  <si>
    <t>LUVA PVC C/ROSCA P/AGUA FRIA PREDIAL 3"</t>
  </si>
  <si>
    <t>LUVA PVC C/ROSCA P/AGUA FRIA PREDIAL 3/4"</t>
  </si>
  <si>
    <t>LUVA PVC C/ROSCA P/AGUA FRIA PREDIAL 4"</t>
  </si>
  <si>
    <t>LUVA PVC DE PRESSAO P/ ELETRODUTO TIGREFLEX 16</t>
  </si>
  <si>
    <t>LUVA PVC DE PRESSAO P/ ELETRODUTO TIGREFLEX 20</t>
  </si>
  <si>
    <t>LUVA PVC DE PRESSAO P/ ELETRODUTO TIGREFLEX 25</t>
  </si>
  <si>
    <t>LUVA PVC DE PRESSAO P/ ELETRODUTO TIGREFLEX 32</t>
  </si>
  <si>
    <t>LUVA PVC ROSCAVEL P/ ELETRODUTO 1"</t>
  </si>
  <si>
    <t>LUVA PVC ROSCAVEL P/ ELETRODUTO 1.1/2"</t>
  </si>
  <si>
    <t>LUVA PVC ROSCAVEL P/ ELETRODUTO 1.1/4"</t>
  </si>
  <si>
    <t>LUVA PVC ROSCAVEL P/ ELETRODUTO 1/2"</t>
  </si>
  <si>
    <t>LUVA PVC ROSCAVEL P/ ELETRODUTO 2''</t>
  </si>
  <si>
    <t>LUVA PVC ROSCAVEL P/ ELETRODUTO 2.1/2"</t>
  </si>
  <si>
    <t>LUVA PVC ROSCAVEL P/ ELETRODUTO 3''</t>
  </si>
  <si>
    <t>LUVA PVC ROSCAVEL P/ ELETRODUTO 3/4"</t>
  </si>
  <si>
    <t>LUVA PVC ROSCAVEL P/ ELETRODUTO 4''</t>
  </si>
  <si>
    <t>LUVA PVC SOLD P/AGUA FRIA PREDIAL 110 MM</t>
  </si>
  <si>
    <t>LUVA PVC SOLD P/AGUA FRIA PREDIAL 20 MM</t>
  </si>
  <si>
    <t>LUVA PVC SOLD P/AGUA FRIA PREDIAL 25 MM</t>
  </si>
  <si>
    <t>LUVA PVC SOLD P/AGUA FRIA PREDIAL 32 MM</t>
  </si>
  <si>
    <t>LUVA PVC SOLD P/AGUA FRIA PREDIAL 40 MM</t>
  </si>
  <si>
    <t>LUVA PVC SOLD P/AGUA FRIA PREDIAL 50 MM</t>
  </si>
  <si>
    <t>LUVA PVC SOLD P/AGUA FRIA PREDIAL 60 MM</t>
  </si>
  <si>
    <t>LUVA PVC SOLD P/AGUA FRIA PREDIAL 75 MM</t>
  </si>
  <si>
    <t>LUVA PVC SOLD P/AGUA FRIA PREDIAL 85 MM</t>
  </si>
  <si>
    <t>LUVA PVC SOLDAVEL / ROSCA P/AGUA FRIA PREDIAL 20MM X 1/2"</t>
  </si>
  <si>
    <t>LUVA PVC SOLDAVEL / ROSCA P/AGUA FRIA PREDIAL 25MM X 3/4"</t>
  </si>
  <si>
    <t>LUVA PVC SOLDAVEL / ROSCA P/AGUA FRIA PREDIAL 32MM X 1"</t>
  </si>
  <si>
    <t>LUVA PVC SOLDAVEL / ROSCA P/AGUA FRIA PREDIAL 40MM X 1.1/4"</t>
  </si>
  <si>
    <t>LUVA PVC SOLDAVEL / ROSCA P/AGUA FRIA PREDIAL 50MM X 1.1/2"</t>
  </si>
  <si>
    <t>LUVA PVC SOLDAVEL C/ BUCHA LATAO 20 MM X 1/2"</t>
  </si>
  <si>
    <t>LUVA PVC SOLDAVEL C/ BUCHA LATAO 25 MM X 3/4"</t>
  </si>
  <si>
    <t>LUVA RASPA DE COURO, CANO CURTO</t>
  </si>
  <si>
    <t>LUVA REDUCAO FERRO GALV ROSCA 1" X 1/2"</t>
  </si>
  <si>
    <t>LUVA REDUCAO FERRO GALV ROSCA 1" X 3/4"</t>
  </si>
  <si>
    <t>LUVA REDUCAO FERRO GALV ROSCA 1.1/2" X 1"</t>
  </si>
  <si>
    <t>LUVA REDUCAO FERRO GALV ROSCA 1.1/2" X 1.1/4"</t>
  </si>
  <si>
    <t>LUVA REDUCAO FERRO GALV ROSCA 1.1/2" X 1/2"</t>
  </si>
  <si>
    <t>LUVA REDUCAO FERRO GALV ROSCA 1.1/2" X 3/4"</t>
  </si>
  <si>
    <t>LUVA REDUCAO FERRO GALV ROSCA 1.1/4" X 1"</t>
  </si>
  <si>
    <t>LUVA REDUCAO FERRO GALV ROSCA 1.1/4" X 1/2"</t>
  </si>
  <si>
    <t>LUVA REDUCAO FERRO GALV ROSCA 1.1/4" X 3/4"</t>
  </si>
  <si>
    <t>LUVA REDUCAO FERRO GALV ROSCA 2" X 1"</t>
  </si>
  <si>
    <t>LUVA REDUCAO FERRO GALV ROSCA 2" X 1.1/2"</t>
  </si>
  <si>
    <t>LUVA REDUCAO FERRO GALV ROSCA 2" X 1.1/4"</t>
  </si>
  <si>
    <t>LUVA REDUCAO FERRO GALV ROSCA 2.1/2" X 1.1/2"</t>
  </si>
  <si>
    <t>LUVA REDUCAO FERRO GALV ROSCA 2.1/2" X 2"</t>
  </si>
  <si>
    <t>LUVA REDUCAO FERRO GALV ROSCA 3" X 1.1/2"</t>
  </si>
  <si>
    <t>LUVA REDUCAO FERRO GALV ROSCA 3" X 2"</t>
  </si>
  <si>
    <t>LUVA REDUCAO FERRO GALV ROSCA 3" X 2.1/2"</t>
  </si>
  <si>
    <t>LUVA REDUCAO FERRO GALV ROSCA 3/4" X 1/2"</t>
  </si>
  <si>
    <t>LUVA REDUCAO FERRO GALV ROSCA 4" X 2"</t>
  </si>
  <si>
    <t>LUVA REDUCAO FERRO GALV ROSCA 4" X 2.1/2"</t>
  </si>
  <si>
    <t>LUVA REDUCAO FERRO GALV ROSCA 4" X 3"</t>
  </si>
  <si>
    <t>LUVA REDUCAO FERRO GALV ROSCA MACHO/FEMEA 1" X 1/2"</t>
  </si>
  <si>
    <t>LUVA REDUCAO FERRO GALV ROSCA MACHO/FEMEA 1" X 3/4"</t>
  </si>
  <si>
    <t>LUVA REDUCAO FERRO GALV ROSCA MACHO/FEMEA 1.1/2" X 1"</t>
  </si>
  <si>
    <t>LUVA REDUCAO FERRO GALV ROSCA MACHO/FEMEA 3/4" X 1/2"</t>
  </si>
  <si>
    <t>LUVA REDUCAO PVC C/ROSCA P/AGUA FRIA PREDIAL 1" X 3/4"</t>
  </si>
  <si>
    <t>LUVA REDUCAO PVC C/ROSCA P/AGUA FRIA PREDIAL 3/4" X 1/2"</t>
  </si>
  <si>
    <t>LUVA REDUCAO PVC SOLD P/AGUA FRIA PREDIAL 40 MM X 32 MM</t>
  </si>
  <si>
    <t>LUVA REDUCAO PVC SOLD P/AGUA FRIA PREDIAL 25 MM X 20 MM</t>
  </si>
  <si>
    <t>LUVA REDUCAO PVC SOLD P/AGUA FRIA PREDIAL 32 MM X 25 MM</t>
  </si>
  <si>
    <t>LUVA REDUCAO PVC SOLD P/AGUA FRIA PREDIAL 60 MM X 50 MM</t>
  </si>
  <si>
    <t>LUVA REDUCAO PVC SOLDAVEL / ROSCA C/ BUCHA LATAO 25MM X 1/2"</t>
  </si>
  <si>
    <t>LUVA REDUCAO PVC SOLDAVEL / ROSCA P/AGUA FRIA PREDIAL 25MM X 1/2"</t>
  </si>
  <si>
    <t>LUVA SIMPLES PVC P/ ESG PREDIAL DN 100MM</t>
  </si>
  <si>
    <t>LUVA SIMPLES PVC P/ ESG PREDIAL DN 50MM</t>
  </si>
  <si>
    <t>LUVA SIMPLES PVC P/ ESG PREDIAL DN 75MM</t>
  </si>
  <si>
    <t>LUVA SIMPLES PVC PBA JE NBR 10351 P/ REDE AGUA DN 100/DE 11 0MM</t>
  </si>
  <si>
    <t>LUVA SIMPLES PVC PBA JE NBR 10351 P/ REDE AGUA DN 50/DE 60M M</t>
  </si>
  <si>
    <t>LUVA SIMPLES PVC PBA JE NBR 10351 P/ REDE AGUA DN 75/DE 85 MM</t>
  </si>
  <si>
    <t>LUVA SIMPLES PVC SERIE R P/ESG PREDIAL 100MM</t>
  </si>
  <si>
    <t>LUVA SIMPLES PVC SERIE R P/ESG PREDIAL 150MM</t>
  </si>
  <si>
    <t>LUVA SIMPLES PVC SERIE R P/ESG PREDIAL 40MM</t>
  </si>
  <si>
    <t>LUVA SIMPLES PVC SERIE R P/ESG PREDIAL 50MM</t>
  </si>
  <si>
    <t>LUVA SIMPLES PVC SERIE R P/ESG PREDIAL 75MM</t>
  </si>
  <si>
    <t>LUVA SIMPLES PVC SOLD P/ ESG PREDIAL DN 40MM</t>
  </si>
  <si>
    <t>MACACO PARA PROTENSÃO DE UMA CORDOALHA DE ATÉ 31,5 - LOCAÇÃO</t>
  </si>
  <si>
    <t>MACANETA ALAVANCA - ACAB PADRAO MEDIO</t>
  </si>
  <si>
    <t>MACANETA ALAVANCA - LINHA POPULAR</t>
  </si>
  <si>
    <t>MACANETA TIPO BOLA - ACAB SUPERIOR (LINHA LUXO)</t>
  </si>
  <si>
    <t>MACARIQUEIRO</t>
  </si>
  <si>
    <t>MADEIRA 2A QUALIDADE SERRADA NAO APARELHADA</t>
  </si>
  <si>
    <t>MADEIRA 2A QUALIDADE SERRADA NAO APARELHADA -TIPO VIROLA</t>
  </si>
  <si>
    <t>MADEIRA DE 1A. QUALIDADE (MADEIRA BRANCA), SERRADA E NAO APARELHADA, PARA FORMAS DE CONCRETO ARMADO</t>
  </si>
  <si>
    <t>MADEIRA DE LEI SERRADA, NAO APARELHADA (P/TELHADO)</t>
  </si>
  <si>
    <t>MADEIRA LEI 2A QUALIDADE SERRADA APARELHADA</t>
  </si>
  <si>
    <t>MADEIRA LEI NATIVA/REGIONAL SERRADA APARELHADA</t>
  </si>
  <si>
    <t>MADEIRA PINHO SERRADA 3A QUALIDADE NAO APARELHADA</t>
  </si>
  <si>
    <t>MANGUEIRA DE CONDUCAO DE AGUA PARA SERVICOS LEVES E MEDIOS, COR LARANJA, D = 1 1/2" (40 MM)</t>
  </si>
  <si>
    <t>MANGUEIRA DE INCENDIO C/ CAPA SIMPLES TECIDA FIO POLIESTER TUBO INT BORRACHA SINT ABNT TP 1 P/ INST PR, COMP C/ UNIOES E EMPAT INT LATAO C/ ENG RAP E ANEIS EXP P/ EMP MANG COBRE D = 1 1/2 L = 10M</t>
  </si>
  <si>
    <t>MANGUEIRA DE INCENDIO C/ CAPA SIMPLES TECIDA FIO POLIESTER TUBO INT BORRACHA SINT ABNT TP 1 P/ INST PR, COMP C/ UNIOES E EMPAT INT LATAO C/ ENG RAP E ANEIS EXP P/ EMP MANG COBRE D = 1 1/2 L = 20M</t>
  </si>
  <si>
    <t>MANGUEIRA DE INCENDIO C/ CAPA SIMPLES TECIDA FIO POLIESTER TUBO INT BORRACHA SINT ABNT TP 1 P/ INST PR, COMP C/ UNIOES E EMPAT INT LATAO C/ ENG RAP E ANEIS EXP P/ EMP MANG COBRE D = 1 1/2 L = 25M</t>
  </si>
  <si>
    <t>MANGUEIRA DE INCENDIO C/ CAPA SIMPLES TECIDA FIO POLIESTER TUBO INT BORRACHA SINT ABNT TP 1 P/ INST PR, COMP C/ UNIOES E EMPAT INT LATAO C/ ENG RAP E ANEIS EXP P/ EMP MANG COBRE D = 1 1/2 L = 30M</t>
  </si>
  <si>
    <t>MANGUEIRA DE INCENDIO C/ CAPA SIMPLES TECIDA FIO POLIESTER TUBO INT BORRACHA SINT ABNT TP 1 P/ INST PR, COMP C/ UNIOES E EMPAT INT LATAO C/ ENG RAP E ANEIS EXP P/ EMP MANG COBRE D = 2 1/2 L = 10M</t>
  </si>
  <si>
    <t>MANGUEIRA DE INCENDIO C/ CAPA SIMPLES TECIDA FIO POLIESTER TUBO INT BORRACHA SINT ABNT TP 1 P/ INST PR, COMP C/ UNIOES E EMPAT INT LATAO C/ ENG RAP E ANEIS EXP P/ EMP MANG COBRE D = 2 1/2 L = 15M</t>
  </si>
  <si>
    <t>MANGUEIRA DE INCENDIO C/ CAPA SIMPLES TECIDA FIO POLIESTER TUBO INT BORRACHA SINT ABNT TP 1 P/ INST PR, COMP C/ UNIOES E EMPAT INT LATAO C/ ENG RAP E ANEIS EXP P/ EMP MANG COBRE D = 2 1/2 L = 20M</t>
  </si>
  <si>
    <t>MANGUEIRA DE INCENDIO C/ CAPA SIMPLES TECIDA FIO POLIESTER TUBO INT BORRACHA SINT ABNT TP 1 P/ INST PR, COMP C/ UNIOES E EMPAT INT LATAO C/ ENG RAP E ANEIS EXP P/ EMP MANG COBRE D = 2 1/2 L = 25M</t>
  </si>
  <si>
    <t>MANGUEIRA DE INCENDIO C/ CAPA SIMPLES TECIDA FIO POLIESTER TUBO INT BORRACHA SINT ABNT TP 1 P/ INST PR, COMP C/ UNIOES E EMPAT INT LATAO C/ ENG RAP E ANEIS EXP P/ EMP MANG COBRE D = 2 1/2 L = 30M</t>
  </si>
  <si>
    <t>MANGUEIRA DE INCENDIO C/ CAPA SIMPLES TECIDA FIO POLIESTER TUBO INT BORRACHA SINT ABNT TP 1 P/ INSTALACOES PREDIAIS D = 1 1/2</t>
  </si>
  <si>
    <t>MANGUEIRA DE INCENDIO C/ CAPA SIMPLES TECIDA FIO POLIESTER TUBO INT BORRACHA SINT ABNT TP 1 P/ INSTALACOES PREDIAIS PR D = 2 1/2</t>
  </si>
  <si>
    <t>MANGUEIRA DE INCENDIO DE 1 1/2" E 15 M DE COMPRIMENTO, COM CAPA SIMPLES TECIDA EM FIO DE POLIESTER, TUBO INTERNO EM BORRACHA SINTETICA (ABNT TIPO 1) PARA INSTALACAO PREDIAL, COM CONEXOES</t>
  </si>
  <si>
    <t>MANGUEIRA P/ GAS 1/2" C/ 1M</t>
  </si>
  <si>
    <t>MANOMETRO 0 A 200PSI (0 A 14KGF/CM2) D=50MM - CONEXAO 1/4" BSP, RETO, CAIXA E ANEL EM ACO ESTAMPADO 1020, ACABAMENTO EM PINTURA ELETROSTATICA EM EPOXI PRETO</t>
  </si>
  <si>
    <t>MANTA BUTILICA E = 0,8 MM</t>
  </si>
  <si>
    <t>MANTA IMPERMEABILIZANTE A BASE DE ASFALTO MODIFICADO C/ ELASTOMEROS DESBS TIPO TORODIM ALUMINIO E = 3MM VIAPOL OU EQUIV</t>
  </si>
  <si>
    <t>MANTA IMPERMEABILIZANTE A BASE DE ASFALTO MODIFICADO C/ POLIMEROS DE APP TIPO TORODIM 4MM VIAPOL OU EQUIV</t>
  </si>
  <si>
    <t>MANTA IMPERMEABILIZANTE A BASE DE ASFALTO MODIFICADO C/ POLIMEROS DE APP TIPO TORODIM 5MM VIAPOL OU EQUIV</t>
  </si>
  <si>
    <t>MANTA IMPERMEABILIZANTE A BASE DE ASFALTO MODIFICADO C/ POLIMEROS DE APP TIPO TORODIM APP 3MM VIAPOL OU EQUIV</t>
  </si>
  <si>
    <t>MANTA IMPERMEABILIZANTE TIPO GLASS, A BASE DE ASFALTO MODIFICADO COM POLIMEROS PLASTOMERICOS (PL), E = 3 MM</t>
  </si>
  <si>
    <t>MANTA P/ IMPERMEABILIZACAO TIPO SIKADUR COMBIFLEX-SIKA</t>
  </si>
  <si>
    <t>MANTA TERMOPLÁSTICA, PEAD, GEOMEMBRANA LISA, E = 0,50 MM, NBR 15352</t>
  </si>
  <si>
    <t>MANTA TERMOPLÁSTICA, PEAD, GEOMEMBRANA LISA, E = 0,75 MM, NBR 15352</t>
  </si>
  <si>
    <t>MANTA TERMOPLÁSTICA, PEAD, GEOMEMBRANA LISA, E = 0,80 MM, NBR 15352</t>
  </si>
  <si>
    <t>MANTA TERMOPLÁSTICA, PEAD, GEOMEMBRANA LISA, E = 1,00 MM, NBR 15352</t>
  </si>
  <si>
    <t>MANTA TERMOPLÁSTICA, PEAD, GEOMEMBRANA LISA, E = 1,50 MM, NBR 15352</t>
  </si>
  <si>
    <t>MANTA TERMOPLÁSTICA, PEAD, GEOMEMBRANA LISA, E = 2,00 MM, NBR 15352</t>
  </si>
  <si>
    <t>MANTA TERMOPLÁSTICA, PEAD, GEOMEMBRANA LISA, E = 2,50 MM, NBR 15352</t>
  </si>
  <si>
    <t>MANTA TERMOPLÁSTICA, PEAD, GEOMEMBRANA TEXTURIZADA EM AMBAS AS FACES, E = 0,50 MM, NBR 15352</t>
  </si>
  <si>
    <t>MANTA TERMOPLÁSTICA, PEAD, GEOMEMBRANA TEXTURIZADA EM AMBAS AS FACES, E = 0,75 MM, NBR 15352</t>
  </si>
  <si>
    <t>MANTA TERMOPLÁSTICA, PEAD, GEOMEMBRANA TEXTURIZADA EM AMBAS AS FACES, E = 1,50 MM, NBR 15352</t>
  </si>
  <si>
    <t>MANTA TERMOPLÁSTICA, PEAD, GEOMEMBRANA TEXTURIZADA EM AMBAS AS FACES, E = 2,00 MM, NBR 15352</t>
  </si>
  <si>
    <t>MANTA TERMOPLÁSTICA, PEAD, GEOMEMBRANA TEXTURIZADA EM AMBAS AS FACES, E = 2,50 MM, NBR 15352</t>
  </si>
  <si>
    <t>MANTA TERMOPLÁSTICA, PEAD, GEOMEMBRANA TEXTURIZADA, E = 1,00 MM, NBR 15352</t>
  </si>
  <si>
    <t>MANTA TERMOPLÁSTICA, PEAD, GEOMEMBRANA TEXTURIZADA, EM AMBAS AS FACES E = 0,80 MM, NBR 15352</t>
  </si>
  <si>
    <t>MANÔMETRO ESCALA 10 KGF/CM2, CAIXA E ANEL EM ACO ESTAMPADO 1020, ACABAMENTO EM PINTURA ELETROSTATICA EM EPOXI PRETO, DN = 100 MM, CONEXAO DE 1,2"</t>
  </si>
  <si>
    <t>MAQUINA (PRENSA HIDRAULICA) PMT-1000 P/ FABRICACAO DE TUBOS DE CONCRETO SIMPLES DN200 A DN600 X 1000 A 1500MM DE COMPR - MENEGOTTI</t>
  </si>
  <si>
    <t>MAQUINA (PRENSA) VIBRATORIA TIPO MBM-3 C/ MOTOR ELETRICO 2CV P/ FAB DE PISOS INTERTRAVADOS PAV'S E BLOCOS DE CONCRETO - MENEGOTTI</t>
  </si>
  <si>
    <t>MAQUINA DE CORTAR ACO TIPO SOGEMAT OU EQUIV (MANUAL)</t>
  </si>
  <si>
    <t>MAQUINA DE CORTAR ASFALTO E CONCRETO COM MOTOR A GASOLINA DE 10 HP, SEM O DISCO (LOCACAO)</t>
  </si>
  <si>
    <t>MAQUINA DE CORTAR ASFALTO/CONCRETO, TIPO CLIPPER C 84, COM MOTOR A GASOLINA, 8,25 HP, C/ DISCO ATE 20"</t>
  </si>
  <si>
    <t>MAQUINA DE CORTAR FERRO, POLIKORTE, MODELO MIP-18 S, COM MOTOR 10 CV</t>
  </si>
  <si>
    <t>MAQUINA DE DOBRAR ACO DIAM ATE 1 1/2" TIPO NEOCONDE OU EQUIV (MANUAL)</t>
  </si>
  <si>
    <t>MAQUINA DE PINTURA DE FAIXAS DE TRAFEGO, AUTOPROPELIDA, COMPLETA</t>
  </si>
  <si>
    <t>MAQUINA DEMARCADORA DE FAIXA DE TRAFEGO FX44 CONSMAQ, AUTOPROPELIDA, MOTOR DIESEL 30 HP</t>
  </si>
  <si>
    <t>MAQUINA ELETRICA P/ POLIMENTO DE PISO</t>
  </si>
  <si>
    <t>MAQUINA JATO DE AREIA PNEUMATICA CAMARA DUPLA 1 SAIDA</t>
  </si>
  <si>
    <t>MAQUINA JATO DE AREIA PNEUMATICA CAMARA DUPLA 2 SAIDA</t>
  </si>
  <si>
    <t>MAQUINA JATO DE AREIA, PNEUMATICA, DE 270 KG (LOCACAO)</t>
  </si>
  <si>
    <t>MAQUINA P/ DESBOBINAR, ENDIREITAR E CORTAR FERRO, MENEGOTTI, MODELO MCF, C/ MOTOR ELETRICO 2 HP</t>
  </si>
  <si>
    <t>MAQUINA P/ SOLDA ELETRICA TIPO BAMBINA TIG 30 AC/DC DA BAMBOZZI OU EQUIV</t>
  </si>
  <si>
    <t>MARCENEIRO</t>
  </si>
  <si>
    <t>MARCO/ARO/BATENTE SIMPLES / GRADE CANTO 7 X 3,5CM P/ PORTA 0,60 A 1,20 X 2,10M MADEIRA REGIONAL 1A</t>
  </si>
  <si>
    <t>MARCO/ARO/BATENTE SIMPLES / GRADE CANTO 7 X 3,5CM P/ PORTA 0,60 A 1,20 X 2,10M MADEIRA REGIONAL 2A</t>
  </si>
  <si>
    <t>MARCO/ARO/BATENTE SIMPLES / GRADE CANTO 7 X 3CM P/ PORTA 0,60 A 1,20 X 2,10M MADEIRA REGIONAL 2A</t>
  </si>
  <si>
    <t>MARCO/ARO/BATENTE SIMPLES/ GRADE CANTO 7 X 3CM P/ PORTA 0,60 A 1,20 X 2,10M MADEIRA REGIONAL 1A</t>
  </si>
  <si>
    <t>MARMORE ACINZENTADO POLIDO P/ BANCADA E = 2,5CM</t>
  </si>
  <si>
    <t>MARMORE ACINZENTADO POLIDO P/ DIVISORIA E = 3CM</t>
  </si>
  <si>
    <t>MARMORE ACINZENTADO POLIDO P/ PISO 20 X 30CM E = 2CM</t>
  </si>
  <si>
    <t>MARMORE BRANCO POLIDO P/ BANCADA E = 3CM</t>
  </si>
  <si>
    <t>MARMORE BRANCO POLIDO P/ DIVISORIAS E = 3CM</t>
  </si>
  <si>
    <t>MARMORE BRANCO POLIDO P/ PISO 20 X 30CM E = 2CM</t>
  </si>
  <si>
    <t>MARMORISTA/GRANITEIRO</t>
  </si>
  <si>
    <t>MARTELETE OU ROMPEDOR PNEUMATICO DE * 27 KG * (LOCACAO)</t>
  </si>
  <si>
    <t>MARTELETE OU ROMPEDOR PNEUMATICO TIPO ATLAS COPCO 27 A 44KG INCLUSIVE CONJUNTO DE MANGUEIRAS ( 2 X 15M)</t>
  </si>
  <si>
    <t>MARTELETE OU ROMPEDOR PNEUMATICO TIPO ATLAS COPCO TEX-32 32,6 KG OU EQUIV</t>
  </si>
  <si>
    <t>MARTELETE OU ROMPEDOR PNEUMATICO TIPO ATLAS COPCO TEX-43,36 A 44 KG OU EQUIV</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</si>
  <si>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</si>
  <si>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</si>
  <si>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</si>
  <si>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</si>
  <si>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</si>
  <si>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</si>
  <si>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</si>
  <si>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MASSA A OLEO PARA MADEIRA</t>
  </si>
  <si>
    <t>MASSA ACRILICA</t>
  </si>
  <si>
    <t>MASSA ACRILICA PARA PAREDES INTERIOR/EXTERIOR</t>
  </si>
  <si>
    <t>MASSA BETUMINOSA PARA IMPERMEABILIZACAO</t>
  </si>
  <si>
    <t>MASSA CORRIDA PVA PARA PAREDES INTERNAS</t>
  </si>
  <si>
    <t>MASSA EPOXI (BICOMPONENTE, MASSA COM CATALIZADOR)</t>
  </si>
  <si>
    <t>MASSA EPOXI P/ REPAROS, EMBALAGEM 250G</t>
  </si>
  <si>
    <t>MASSA P/ VEDACAO DE TELHA DE AMIANTO</t>
  </si>
  <si>
    <t>MASSA PARA VIDRO</t>
  </si>
  <si>
    <t>MASSA PLASTICA ADESIVA PARA MARMORE/GRANITO</t>
  </si>
  <si>
    <t>MASSA PLASTICA PARA VEDACAO</t>
  </si>
  <si>
    <t>MASTIQUE BETUMINOSO PARA VEDACAO</t>
  </si>
  <si>
    <t>MASTIQUE ELASTICO BASE SILICONE</t>
  </si>
  <si>
    <t>310ML</t>
  </si>
  <si>
    <t>MASTIQUE ELASTICO DE POLIURETANO DENVERJUNTA - DENVER</t>
  </si>
  <si>
    <t>MASTRO SIMPLES GALV, C/ LUVA DE REDUCAO, DN 1 1/2" X 3,00M</t>
  </si>
  <si>
    <t>MASTRO SIMPLES GALV, C/ LUVA DE REDUCAO, DN 2'' X 3,00M</t>
  </si>
  <si>
    <t>MECANICO DE EQUIPAMENTOS PESADOS</t>
  </si>
  <si>
    <t>MECANICO DE REFRIGERACAO</t>
  </si>
  <si>
    <t>MEDIDOR D = 2"</t>
  </si>
  <si>
    <t>MEDIDOR D = 3"</t>
  </si>
  <si>
    <t>MEDIDOR D = 4"</t>
  </si>
  <si>
    <t>MEDIDOR DE NIVEL ESTATICO E DINAMICO PARA POCO ARTESIANO COM CABO DE ACO REVESTIDO EM PVC COMPRIM= DE 200M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</si>
  <si>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</si>
  <si>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</si>
  <si>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 *COLETADO CAIXA*</t>
  </si>
  <si>
    <t>MEIA CANALETA CONCRETO ESTRUTURAL 14 X 19 X 19 CM, FBK 4,5 MPA (NBR 6136) *COLETADO CAIXA*</t>
  </si>
  <si>
    <t>MEIO BLOCO CONCRETO ESTRUTURAL 14 X 19 X 14 CM, FBK 14 MPA (NBR 6136) *COLETADO CAIXA*</t>
  </si>
  <si>
    <t>MEIO BLOCO CONCRETO ESTRUTURAL 14 X 19 X 14 CM, FBK 4,5 MPA (NBR 6136) *COLETADO CAIXA*</t>
  </si>
  <si>
    <t>MEIO BLOCO CONCRETO ESTRUTURAL 14 X 19 X 19 CM, FBK 14 MPA (NBR 6136) *COLETADO CAIXA*</t>
  </si>
  <si>
    <t>MEIO BLOCO CONCRETO ESTRUTURAL 14 X 19 X 19 CM, FBK 4,5 MPA (NBR 6136) *COLETADO CAIXA*</t>
  </si>
  <si>
    <t>MEIO BLOCO CONCRETO ESTRUTURAL 14 X 19 X 34 CM, FBK 14 MPA (NBR 6136) *COLETADO CAIXA*</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</si>
  <si>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</si>
  <si>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</si>
  <si>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</si>
  <si>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</si>
  <si>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14 X 19 X 19 CM (CLASSE D - NBR 6136)</t>
  </si>
  <si>
    <t>MEIO BLOCO VEDACAO CONCRETO 14 X 19 X 19 CM APARENTE (CLASSE D - NBR 6136)</t>
  </si>
  <si>
    <t>MEIO BLOCO VEDACAO CONCRETO 19 X 19 X 19 CM (CLASSE D - NBR 6136)</t>
  </si>
  <si>
    <t>MEIO BLOCO VEDACAO CONCRETO 19 X 19 X 19 CM APARENTE (CLASSE D - NBR 6136/07)</t>
  </si>
  <si>
    <t>MEIO BLOCO VEDACAO CONCRETO 9 X 19 X 19 CM (CLASSE D - NBR 6136)</t>
  </si>
  <si>
    <t>MEIO BLOCO VEDACAO CONCRETO 9 X 19 X 19 CM APARENTE (CLASSE D - NBR 6136)</t>
  </si>
  <si>
    <t>MEIO-FIO OU GUIA DE CONCRETO, PRE-MOLDADO, COMP 1 M, *30 X 15* CM (H X L)</t>
  </si>
  <si>
    <t>MEIO-FIO OU GUIA DE CONCRETO, PRE-MOLDADO, COMP 1 M, *30 X 15/ 12* CM (H X L1/L2)</t>
  </si>
  <si>
    <t>MEIO-FIO OU GUIA DE CONCRETO, PRE-MOLDADO, COMP 80 CM, *45 X 18 /12* CM (H X L1/L2)</t>
  </si>
  <si>
    <t>MEMBRANA ASFALT MODIFICADA K 80 HEY'DI P/ OBTER MEMBRANA FLEXIV IMPERM</t>
  </si>
  <si>
    <t>MEMBRANA LIQUIDA PARA IMPERMEABILIZACAO DE COBERTURA</t>
  </si>
  <si>
    <t>MESA VIBRATORIA MVM - 2,0 X 1,0M MOTOR ELETRICO 3CV - 2POLOS MARCA MENEGOTTI OU EQUIV</t>
  </si>
  <si>
    <t>MESTRE DE OBRAS</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</si>
  <si>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</si>
  <si>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</si>
  <si>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</si>
  <si>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</si>
  <si>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ACO INOX 50 X50 X45CM</t>
  </si>
  <si>
    <t>MICTORIO COLETIVO ACO INOX 380 X 250MM</t>
  </si>
  <si>
    <t>MICTORIO COLETIVO ACO INOX 58 X 30CM</t>
  </si>
  <si>
    <t>MICTORIO SIFONADO LOUCA BRANCA SEM COMPLEMENTOS</t>
  </si>
  <si>
    <t>MICTORIO SIFONADO LOUCA COR SEM COMPLEMENTOS</t>
  </si>
  <si>
    <t>MISTURADOR BASE PARA CHUVEIRO/BANHEIRA, 1/2 " OU 3/4 ", SOLDAVEL OU ROSCAVEL</t>
  </si>
  <si>
    <t>MISTURADOR CROMADO DE MESA BICA BAIXA PARA LAVATORIO (REF 1875)</t>
  </si>
  <si>
    <t>MISTURADOR CROMADO DE PAREDE PARA LAVATORIO (REF 1178)</t>
  </si>
  <si>
    <t>MISTURADOR DE ARGAMASSA HORIZONTAL, CAPACIDADE DE 50 L, MOTOR TRIFASICO COM POTENCIA DE 1,5 HP (LOCACAO)</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</si>
  <si>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</si>
  <si>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</si>
  <si>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</si>
  <si>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</si>
  <si>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MOLA FECHA PORTA P/ PORTA C/ LARGURA 91 A 100CM</t>
  </si>
  <si>
    <t>MOLA FECHA PORTA P/ PORTA C/ LARGURA ATE 90CM</t>
  </si>
  <si>
    <t>MOLA FECHA PORTA P/ PORTA C/ LARGURA MAIOR QUE 100CM</t>
  </si>
  <si>
    <t>MOLA HIDRAULICA DE PISO P/ VIDRO TEMPERADO 10MM</t>
  </si>
  <si>
    <t>MONTADOR</t>
  </si>
  <si>
    <t>MONTADOR (TUBO ACO/EQUIPAMENTOS)</t>
  </si>
  <si>
    <t>MONTADOR DE ESTRUTURA METALICA</t>
  </si>
  <si>
    <t>MONTADOR ELETROELETRONICO</t>
  </si>
  <si>
    <t>MONTADOR ELETROMECANICO</t>
  </si>
  <si>
    <t>MONTADOR INDUSTRIAL</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</si>
  <si>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</si>
  <si>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</si>
  <si>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</si>
  <si>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ELETRICA MONOFASICA ATE 2CV P/ DRENAGEM, SAIDA 1 1/2"</t>
  </si>
  <si>
    <t>MOTOBOMBA CENTRIFUGA ELETRICA TRIFASICA POTENCIA ENTRE 5CV E 10CV PARA DRENAGEM, SAIDA 3", HM = * 20 M* (LOCACAO)</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</si>
  <si>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</si>
  <si>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</si>
  <si>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MOTOCICLETA COM MOTOR DE 150 CILINDRADAS</t>
  </si>
  <si>
    <t>MOTONIVELADORA - POTÊNCIA 177 HP PESO OPERACIONAL 14,7T</t>
  </si>
  <si>
    <t>MOTONIVELADORA - POTÊNCIA 185HP PESO OPERACIONAL 14,7T</t>
  </si>
  <si>
    <t>MOTONIVELADORA 185 A 200HP (INCL MANUT/OPERACAO)</t>
  </si>
  <si>
    <t>MOTONIVELADORA ATE 130HP (INCL MANUT/OPERACAO)</t>
  </si>
  <si>
    <t>MOTONIVELADORA COM POTENCIA DE 140 A 155 HP (LOCACAO COM OPERADOR, COMBUSTIVEL E MANUTENCAO)</t>
  </si>
  <si>
    <t>MOTONIVELADORA POTENCIA BASICA LIQUIDA (PRIMEIRA MARCHA) 125 HP , PESO BRUTO 13032 KG, LARGURA DA LAMINA DE 3,7 M</t>
  </si>
  <si>
    <t>MOTORISTA DE BASCULANTE</t>
  </si>
  <si>
    <t>MOTORISTA DE CAMINHAO</t>
  </si>
  <si>
    <t>MOTORISTA DE CAMINHAO - PISO MENSAL (ENCARGO SOCIAL MENSALISTA)</t>
  </si>
  <si>
    <t>MOTORISTA DE CAMINHAO E CARRETA</t>
  </si>
  <si>
    <t>MOTORISTA DE VEICULO LEVE</t>
  </si>
  <si>
    <t>MOTORISTA DE VEICULO PESADO</t>
  </si>
  <si>
    <t>MOTORISTA OPERADOR DE MUNCK</t>
  </si>
  <si>
    <t>MOTOSSERRA A GASOLINA PORTATIL HUSKVARNA MOD 61**CAIXA**</t>
  </si>
  <si>
    <t>MOTOSSERRA A GASOLINA PORTATIL TIPO HUSQVARNA MOD. 61 OU SIMILAR</t>
  </si>
  <si>
    <t>MOURAO CONCRETO CURVO, SECAO "T", H = 2,80 M + CURVA COM 0,45 M, COM FUROS PARA FIOS</t>
  </si>
  <si>
    <t>MOURAO DE CONCRETO RETO, *10 X 10* CM, H= 2,30 M</t>
  </si>
  <si>
    <t>MOURAO DE CONCRETO RETO, 10 X 10 CM, H= 2,00 M</t>
  </si>
  <si>
    <t>MOURAO DE CONCRETO RETO, 10 X 10 CM, H= 3,00 M</t>
  </si>
  <si>
    <t>MOURAO DE CONCRETO RETO, TIPO ESTICADOR, *10 X 10* CM, H= 2,50 M</t>
  </si>
  <si>
    <t>MUDA DE ARBUSTO REGIONAL ORNAMENTAL</t>
  </si>
  <si>
    <t>MUDA DE ARVORE REGIONAL ORNAMENTAL</t>
  </si>
  <si>
    <t>MUDAS ARBUSTIVAS DA REGIAO</t>
  </si>
  <si>
    <t>MUDAS HERBACEAS DA REGIAO</t>
  </si>
  <si>
    <t>MUDAS RASTEIRAS DA REGIAO</t>
  </si>
  <si>
    <t>MUFLA TERMINAL PRIMARIA UNIPOLAR USO EXTERNO PARA CABO 10/16MM2 ISOL. 6/10KV EM EPR - BORRACHA DE SILICONE</t>
  </si>
  <si>
    <t>MUFLA TERMINAL PRIMARIA UNIPOLAR USO EXTERNO PARA CABO 25/70MM2 ISOL, 3,6/6KV EM EPR - BORRACHA DE SILICONE</t>
  </si>
  <si>
    <t>MUFLA TERMINAL PRIMARIA UNIPOLAR USO EXTERNO PARA CABO 35/120MM2 ISOL. 15/25KV EM EPR - BORRACHA DE SILICONE</t>
  </si>
  <si>
    <t>MUFLA TERMINAL PRIMARIA UNIPOLAR USO EXTERNO PARA CABO 35/70MM2 ISOL. 20/35KV EM EPR - BORRACHA DE SILICONE</t>
  </si>
  <si>
    <t>MUFLA TERMINAL PRIMARIA UNIPOLAR USO EXTERNO PARA CABO 50/185MM2 ISOL. 20/35KV EM EPR</t>
  </si>
  <si>
    <t>MUFLA TERMINAL PRIMARIA UNIPOLAR USO EXTERNO, TERMOCONTRATIL, PARA CABO 10/16MM2 ISOL. 3,6KV EM EPR - BORRACHA DE SILICONE</t>
  </si>
  <si>
    <t>MUFLA TERMINAL PRIMARIA UNIPOLAR USO INTERNO PARA CABO 25/70MM2 ISOL 6/10KV EM EPR- BORRACHA DE SILICONE</t>
  </si>
  <si>
    <t>MUFLA TERMINAL PRIMARIA UNIPOLAR USO INTERNO PARA CABO 25/70MM2 ISOL.3,6 /6KV EM EPR - BORRACHA DE SILICONE</t>
  </si>
  <si>
    <t>MUFLA TERMINAL PRIMARIA UNIPOLAR USO INTERNO PARA CABO 35/120MM2 ISOLACAO 15/25KV EM EPR - BORRACHA DE SILICONE</t>
  </si>
  <si>
    <t>MUFLA TERMINAL PRIMARIA UNIPOLAR USO INTERNO PARA CABO 35/70MM2 ISOLACAO 8,7/15KV EM EPR - BORRACHA DE SILICONE</t>
  </si>
  <si>
    <t>MUFLA TERMINAL PRIMARIA UNIPOLAR USO INTERNO PARA CABO 50/185MM2 ISOLACAO 20/35KV EM EPR - BORRACHA DE SILICONE</t>
  </si>
  <si>
    <t>NIPEL FERRO GALV ROSCA 1"</t>
  </si>
  <si>
    <t>NIPEL FERRO GALV ROSCA 1.1/2"</t>
  </si>
  <si>
    <t>NIPEL FERRO GALV ROSCA 1.1/4"</t>
  </si>
  <si>
    <t>NIPEL FERRO GALV ROSCA 1/2"</t>
  </si>
  <si>
    <t>NIPEL FERRO GALV ROSCA 2"</t>
  </si>
  <si>
    <t>NIPEL FERRO GALV ROSCA 2.1/2"</t>
  </si>
  <si>
    <t>NIPEL FERRO GALV ROSCA 3"</t>
  </si>
  <si>
    <t>NIPEL FERRO GALV ROSCA 3/4"</t>
  </si>
  <si>
    <t>NIPEL FERRO GALV ROSCA 4"</t>
  </si>
  <si>
    <t>NIPEL FERRO GALV ROSCA 5"</t>
  </si>
  <si>
    <t>NIPEL FERRO GALV ROSCA 6"</t>
  </si>
  <si>
    <t>NIPEL PVC, ROSCAVEL, 1 1/2", AGUA FRIA PREDIAL</t>
  </si>
  <si>
    <t>NIPEL PVC, ROSCAVEL, 1 1/4", AGUA FRIA PREDIAL</t>
  </si>
  <si>
    <t>NIPEL PVC, ROSCAVEL, 1", AGUA FRIA PREDIAL</t>
  </si>
  <si>
    <t>NIPEL PVC, ROSCAVEL, 1/2", AGUA FRIA PREDIAL</t>
  </si>
  <si>
    <t>NIPEL PVC, ROSCAVEL, 2", AGUA FRIA PREDIAL</t>
  </si>
  <si>
    <t>NIPEL PVC, ROSCAVEL, 3/4", AGUA FRIA PREDIAL</t>
  </si>
  <si>
    <t>NIPEL REDUCAO FERRO GALV ROSCA 1" X 1/2"</t>
  </si>
  <si>
    <t>NIPEL REDUCAO FERRO GALV ROSCA 1" X 3/4"</t>
  </si>
  <si>
    <t>NIPEL REDUCAO FERRO GALV ROSCA 1.1/2" X 1"</t>
  </si>
  <si>
    <t>NIPEL REDUCAO FERRO GALV ROSCA 1.1/2" X 1.1/4"</t>
  </si>
  <si>
    <t>NIPEL REDUCAO FERRO GALV ROSCA 1.1/2" X 3/4"</t>
  </si>
  <si>
    <t>NIPEL REDUCAO FERRO GALV ROSCA 1.1/4" X 1"</t>
  </si>
  <si>
    <t>NIPEL REDUCAO FERRO GALV ROSCA 1.1/4" X 1/2"</t>
  </si>
  <si>
    <t>NIPEL REDUCAO FERRO GALV ROSCA 1.1/4" X 3/4"</t>
  </si>
  <si>
    <t>NIPEL REDUCAO FERRO GALV ROSCA 1/2" X 1/4"</t>
  </si>
  <si>
    <t>NIPEL REDUCAO FERRO GALV ROSCA 2" X 1"</t>
  </si>
  <si>
    <t>NIPEL REDUCAO FERRO GALV ROSCA 2" X 1.1/2"</t>
  </si>
  <si>
    <t>NIPEL REDUCAO FERRO GALV ROSCA 2" X 1.1/4"</t>
  </si>
  <si>
    <t>NIPEL REDUCAO FERRO GALV ROSCA 2.1/2" X 1.1/2"</t>
  </si>
  <si>
    <t>NIPEL REDUCAO FERRO GALV ROSCA 2.1/2" X 1.1/4"</t>
  </si>
  <si>
    <t>NIPEL REDUCAO FERRO GALV ROSCA 2.1/2" X 2"</t>
  </si>
  <si>
    <t>NIPEL REDUCAO FERRO GALV ROSCA 3" X 1.1/2"</t>
  </si>
  <si>
    <t>NIPEL REDUCAO FERRO GALV ROSCA 3" X 2"</t>
  </si>
  <si>
    <t>NIPEL REDUCAO FERRO GALV ROSCA 3" X 2.1/2"</t>
  </si>
  <si>
    <t>NIPEL REDUCAO FERRO GALV ROSCA 3/4" X 1/2"</t>
  </si>
  <si>
    <t>NIPLE FERRO GALV P/ ELETRODUTO 1"</t>
  </si>
  <si>
    <t>NIPLE LONGO FERRO GALV P/ ELETRODUTO TAMANHO 150MM X DN 1"</t>
  </si>
  <si>
    <t>NIVEL OTICO C/ PRECISAO +/- 0,7MM TIPO WILD NA-2 OU EQUIV</t>
  </si>
  <si>
    <t>NIVELADOR</t>
  </si>
  <si>
    <t>OLEO COMBUSTIVEL BPF A GRANEL</t>
  </si>
  <si>
    <t>OLEO DE LINHACA</t>
  </si>
  <si>
    <t>OLEO DIESEL COMBUSTIVEL COMUM</t>
  </si>
  <si>
    <t>OLEO LUBRIFICANTE PARA MOTORES DE EQUIPAMENTOS PESADOS (CAMINHOES, TRATORES, RETROS E ETC)</t>
  </si>
  <si>
    <t>OPERADOR DE ACABADORA</t>
  </si>
  <si>
    <t>OPERADOR DE BETONEIRA (CAMINHAO)</t>
  </si>
  <si>
    <t>OPERADOR DE BETONEIRA ESTACIONARIA/MISTURADOR *COLETADO CAIXA*</t>
  </si>
  <si>
    <t>OPERADOR DE COMPRESSOR OU COMPRESSORISTA</t>
  </si>
  <si>
    <t>OPERADOR DE DEMARCADORA DE FAIXAS</t>
  </si>
  <si>
    <t>OPERADOR DE ESCAVADEIRA</t>
  </si>
  <si>
    <t>OPERADOR DE GUINCHO</t>
  </si>
  <si>
    <t>OPERADOR DE GUINDASTE</t>
  </si>
  <si>
    <t>OPERADOR DE MAQUINAS E EQUIPAMENTOS</t>
  </si>
  <si>
    <t>OPERADOR DE MARTELETE OU MARTELETEIRO</t>
  </si>
  <si>
    <t>OPERADOR DE MOTO-ESCREIPER</t>
  </si>
  <si>
    <t>OPERADOR DE MOTONIVELADORA</t>
  </si>
  <si>
    <t>OPERADOR DE PA CARREGADEIRA</t>
  </si>
  <si>
    <t>OPERADOR DE PAVIMENTADORA</t>
  </si>
  <si>
    <t>OPERADOR DE ROLO COMPACTADOR</t>
  </si>
  <si>
    <t>OPERADOR DE USINA DE ASFALTO, DE SOLOS OU DE CONCRETO</t>
  </si>
  <si>
    <t>OPERADOR JATO DE AREIA OU JATISTA</t>
  </si>
  <si>
    <t>OPERADOR PARA BATE ESTACAS</t>
  </si>
  <si>
    <t>OXIGENIO</t>
  </si>
  <si>
    <t>PA CARREGADEIRA SOBRE PNEUS * 105 HP * CAP. 1,72M3 * PESO OPERACIONAL* 9 T * TIPO CATERPILAR 924 - F II NACIONAL OU EQUIV (INCL MANUTENCAO/OPERACAO)</t>
  </si>
  <si>
    <t>PA CARREGADEIRA SOBRE PNEUS * 170 HP * CAP. * 3 M 3 * PESO OPERACIONAL * 16 T * TIPO CATERPILAR 950 - F II NACIONAL OU EQUIV (INCL MANUTENCAO/OPERACAO)</t>
  </si>
  <si>
    <t>PA CARREGADEIRA SOBRE PNEUS COM MOTOR DE 105 HP E CAPACIDADE NA CACAMBA DE 1,91 M3 (LOCACAO COM OPERADOR, COMBUSTIVEL E MANUTENCAO)</t>
  </si>
  <si>
    <t>PA CARREGADEIRA SOBRE RODAS CATERPILLAR 938 G - POTENCIA 145 HP - CAPACIDADE DA CACAMBA 2,1 A 2,8 M3 - PESO OPERACIONAL 13.030 KG**CAIXA**</t>
  </si>
  <si>
    <t>PA CARREGADEIRA SOBRE RODAS, POTENCIA 152 HP, CAPACIDADE DA CACAMBA DE 1,53 A 2,30 M3, PESO OPERACIONAL DE 10216 KG</t>
  </si>
  <si>
    <t>PA CARREGADEIRA SOBRE RODAS, POTENCIA BRUTA 127 HP,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</si>
  <si>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</si>
  <si>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</si>
  <si>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</si>
  <si>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PADRAO POLIFASICO COMPLETO EM POSTE GALV DE 3" X 5,0M</t>
  </si>
  <si>
    <t>PAPEL MANTEIGA (FOLHA 66 X 96CM)</t>
  </si>
  <si>
    <t>PAPEL MILIMETRADO TRANSPARENTE - ROLO DE 1,05 X 10M</t>
  </si>
  <si>
    <t>10M</t>
  </si>
  <si>
    <t>PAPEL SULFITE ALCALINO A 4 (PACOTE COM 500 FOLHAS)</t>
  </si>
  <si>
    <t>FL</t>
  </si>
  <si>
    <t>PAPEL VEGETAL 100G/M2 - 0,80M DE LARGURA</t>
  </si>
  <si>
    <t>PAPEL VEGETAL 65G/M2 - 0,80M DE LARGURA</t>
  </si>
  <si>
    <t>PAPEL VEGETAL 90G/M2 - 0,8M DE LARGURA</t>
  </si>
  <si>
    <t>PAPELEIRA CROMADA</t>
  </si>
  <si>
    <t>PAPELEIRA DE LOUCA BRANCA</t>
  </si>
  <si>
    <t>PAR DE TABELAS DE BASQUETE EM COMPENSADO NAVAL DE *1,80 X 1,20* M, COM ARO DE METAL E REDE (SEM SUPORTE DE FIXACAO)</t>
  </si>
  <si>
    <t>PARA-RAIOS DE BAIXA TENSAO, TENSAO DE OPERACAO 275V ( VN = 220V ) E 150V ( VN = 127V ), CORR. MAX. 19,5KA</t>
  </si>
  <si>
    <t>PARA-RAIOS DE DISTRIBUICAO TIPO VALVULA DE OXIDO DE ZINCO, TENSAO NOMINAL 15KV, 5KA</t>
  </si>
  <si>
    <t>PARA-RAIOS DE DISTRIBUICAO TIPO VALVULA DE OXIDO DE ZINCO, TENSAO NOMINAL 30KV, 10KA</t>
  </si>
  <si>
    <t>PARA-RAIOS TIPO FRANKLIN, EM LATAO CROMADO, DUAS DESCIDAS, GRANDE, PARA PROTECAO DE EDIFICACOES CONTRA DESCARGAS ATMOSFERICAS</t>
  </si>
  <si>
    <t>PARAFUSO ACO CHUMBADOR PARABOLT 1/2" X 75MM</t>
  </si>
  <si>
    <t>PARAFUSO ACO CHUMBADOR PARABOLT 3/8" X 75MM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</si>
  <si>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</si>
  <si>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</si>
  <si>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</si>
  <si>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</si>
  <si>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</si>
  <si>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3,2 MM, COMPRIMENTO 16 MM</t>
  </si>
  <si>
    <t>PARAFUSO DE LATAO COM ROSCA SOBERBA, CABECA CHATA E FENDA SIMPLES, DIAMETRO 4,8 MM, COMPRIMENTO 65 MM</t>
  </si>
  <si>
    <t>PARAFUSO EM FERRO GALVANIZADO, TIPO MAQUINA, SEXTAVADO E SEM PORCA, DIAMETRO 1/2", COMPRIMENTO 2"</t>
  </si>
  <si>
    <t>PARAFUSO FRANCES M16(D=16MM) X 150MM CAB ABAULADA - ZINCAGEM A FOGO</t>
  </si>
  <si>
    <t>PARAFUSO FRANCES M16(D=16MM) X 45MM CAB ABAULADA - ZINCAGEM A FOGO</t>
  </si>
  <si>
    <t>PARAFUSO FRANCES METRICO ZINCADO 12 X 140MM, INCL PORCA SEXT E ARRUELA DE PRESSAO/MEDIA</t>
  </si>
  <si>
    <t>PARAFUSO FRANCES METRICO ZINCADO, DIAMETRO 12 MM, COMPRIEMNTO 150MM, COM PORCA SEXTAVADA E ARRUELA DE PRESSAO MEDIA</t>
  </si>
  <si>
    <t>PARAFUSO FRANCES ZINCADO 1/4" X 2" C/ PORCA E ARRUELA LISA/MEDIA</t>
  </si>
  <si>
    <t>PARAFUSO FRANCES ZINCADO, DIAMETRO 1/2'', COMPRIEMNTO 12'', COM PORCA E ARRUELA LISA MEDIA</t>
  </si>
  <si>
    <t>PARAFUSO FRANCES ZINCADO, DIAMETRO 1/2'', COMPRIEMNTO 15'', COM PORCA E ARRUELA LISA MEDIA</t>
  </si>
  <si>
    <t>PARAFUSO FRANCES ZINCADO, DIAMETRO 1/2'', COMPRIEMNTO 4'', COM PORCA E ARRUELA</t>
  </si>
  <si>
    <t>PARAFUSO LATAO ROSCA SOBERBA CAB CHATA FENDA SIMPLES 2.5 X 12MM (NR.3 X 1/2")</t>
  </si>
  <si>
    <t>PARAFUSO M16 (ROSCA DUPLA D=16MM) X 300MM - ZINCAGEM A FOGO</t>
  </si>
  <si>
    <t>PARAFUSO M16 (ROSCA DUPLA D=16MM) X 400MM - ZINCAGEM A FOGO</t>
  </si>
  <si>
    <t>PARAFUSO M16 (ROSCA MAQUINA D=16MM) X 125MM CAB QUADRADA - ZINCAGEM A FOGO</t>
  </si>
  <si>
    <t>PARAFUSO M16 (ROSCA MAQUINA D=16MM) X 150MM CAB QUADRADA - ZINCAGEM A FOGO</t>
  </si>
  <si>
    <t>PARAFUSO M16 (ROSCA MAQUINA D=16MM) X 200MM CAB QUADRADA - ZINCAGEM A FOGO</t>
  </si>
  <si>
    <t>PARAFUSO M16 (ROSCA MAQUINA D=16MM) X 250MM CAB QUADRADA - ZINCAGEM A FOGO</t>
  </si>
  <si>
    <t>PARAFUSO M16 (ROSCA MAQUINA D=16MM) X 300MM CAB QUADRADA - ZINCAGEM A FOGO</t>
  </si>
  <si>
    <t>PARAFUSO M16 (ROSCA MAQUINA D=16MM) X 350MM CAB QUADRADA - ZINCAGEM A FOGO</t>
  </si>
  <si>
    <t>PARAFUSO M16 (ROSCA MAQUINA D=16MM) X 450MM CAB QUADRADA - Z INCAGEM A FOGO</t>
  </si>
  <si>
    <t>PARAFUSO NIQUELADO COM ACABAMENTO CROMADO PARA FIXAR PECA SANITARIA, INCLUI PORCA CEGA, ARRUELA E BUCHA DE NYLON TAMANHO S-10</t>
  </si>
  <si>
    <t>PARAFUSO NIQUELADO P/ FIXAR PECA SANITARIA - INCL PORCA CEGA, ARRUELA E BUCHA DE NYLON S-8</t>
  </si>
  <si>
    <t>PARAFUSO ROSCA SOBERBA ZINCADO CAB CHATA FENDA SIMPLES 2,5 X 10MM (3/8")</t>
  </si>
  <si>
    <t>PARAFUSO ROSCA SOBERBA ZINCADO CAB CHATA FENDA SIMPLES 5,5 X 65MM (2.1/2") "</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</si>
  <si>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</si>
  <si>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</si>
  <si>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</si>
  <si>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</si>
  <si>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</si>
  <si>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SEXTAVADO ZINCADO GRAU 5 ROSCA INTEIRA 1.1/2" X 4" "</t>
  </si>
  <si>
    <t>PARAFUSO TIPO MAQUINA EM ACO GALVANIZADO, COM CABECA SEXTAVADA E PORCA, DIAMETRO = 16 MM, COMPRIMENTO = 500 MM</t>
  </si>
  <si>
    <t>PARAFUSO ZINCADO 5/16 " X 250 MM PARA FIXACAO DE TELHA DE FIBROCIMENTO CANALETE 49, INCLUI BUCHA NYLON S-10</t>
  </si>
  <si>
    <t>PARAFUSO ZINCADO 5/16 " X 85 MM PARA FIXACAO DE TELHA DE FIBROCIMENTO CANALETE 90, INCLUI BUCHA NYLON S-10</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</si>
  <si>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</si>
  <si>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</si>
  <si>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</si>
  <si>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</si>
  <si>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</si>
  <si>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</si>
  <si>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</si>
  <si>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</si>
  <si>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</si>
  <si>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SEXTAVADO, COM ROSCA INTEIRA, DIAMETRO 1/4", COMPRIMENTO 1/2"</t>
  </si>
  <si>
    <t>PARAFUSO ZINCADO, SEXTAVADO, COM ROSCA INTEIRA, DIAMETRO 3/8", COMPRIMENTO 2"</t>
  </si>
  <si>
    <t>PARAFUSO ZINCADO, SEXTAVADO, COM ROSCA INTEIRA, DIAMETRO 5/8", COMPRIMENTO 2 - 1/4"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</si>
  <si>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</si>
  <si>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</si>
  <si>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</si>
  <si>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</si>
  <si>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PARALELEPIPEDO GRANITICO OU BASALTICO, PARA PAVIMENTACAO, SEM FRETE, *30 A 35* PECAS POR M2</t>
  </si>
  <si>
    <t>PARQUET PAULISTA TIPO MOSAICO 20 X 20 CM</t>
  </si>
  <si>
    <t>PASTA LUBRIFICANTE PARA TUBOS DE PVC C/ ANEL DE BORRACHA ( POTE 5000G)</t>
  </si>
  <si>
    <t>PASTA LUBRIFICANTE PARA TUBOS DE PVC C/ ANEL DE BORRACHA ( POTE 500G)</t>
  </si>
  <si>
    <t>PASTA VEDA JUNTAS LATA C/ 0,50 KG TIPO PASTA NIAGARA OU SIMILAR</t>
  </si>
  <si>
    <t>PASTILHA CERAMICA/PORCELANA, REVEST INT/EXT E PISCINA, CORES BRANCA OU FRIAS, *2,5 X 2,5*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</si>
  <si>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</si>
  <si>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</si>
  <si>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</si>
  <si>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 MAIOR OU IGUAL A 5 MM *2,0 X 2,0* CM</t>
  </si>
  <si>
    <t>PASTILHEIRO</t>
  </si>
  <si>
    <t>PAVIMENTACAO OU CALCAMENTO POLIEDRICO, COM PEDRAS IRREGULARES</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</si>
  <si>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</si>
  <si>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</si>
  <si>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</si>
  <si>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</si>
  <si>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</si>
  <si>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PECA DE MADEIRA DE LEI *4 X 5* CM (1.1/2" X 2") NAO APARELHADA</t>
  </si>
  <si>
    <t>PECA DE MADEIRA DE LEI *6 X 12* CM, NÃO APARELHADA, (VIGA - P/TELHADO)</t>
  </si>
  <si>
    <t>PECA DE MADEIRA DE LEI NATIVA/REGIONAL *3 X 6* CM NAO APARELHADA</t>
  </si>
  <si>
    <t>PECA DE MADEIRA DE LEI NATIVA/REGIONAL *5 X 13* CM (2 X 5") NAO APARELHADA</t>
  </si>
  <si>
    <t>PECA DE MADEIRA DE LEI NATIVA/REGIONAL *5 X 5* CM NAO APARELHADA</t>
  </si>
  <si>
    <t>PECA DE MADEIRA DE LEI NATIVA/REGIONAL *8 X 18* CM NAO APARELHADA</t>
  </si>
  <si>
    <t>PECA DE MADEIRA DE LEI *2,5 X 10* CM (1" X 4") NÃO APARELHADA, (SARRAFO-P/TELHADO)</t>
  </si>
  <si>
    <t>PECA DE MADEIRA DE LEI *2,5 X 5* CM, NÃO APARELHADA, (RIPÃO-P/TELHADO)</t>
  </si>
  <si>
    <t>PECA DE MADEIRA DE LEI *2,5 X 7,5* CM (1" X 3"), NÃO APARELHADA, (P/TELHADO)</t>
  </si>
  <si>
    <t>PECA DE MADEIRA DE LEI *5 X 6* CM, NÃO APARELHADA, (CAIBRO-P/TELHADO)</t>
  </si>
  <si>
    <t>PECA DE MADEIRA DE LEI *5,0 X 7,5* CM ( 2" X 3" ) NÃO APARELHADA, (P/TELHADO)</t>
  </si>
  <si>
    <t>PECA DE MADEIRA DE LEI *6 X 16* CM, NÃO APARELHADA, (VIGA - P/TELHADO)</t>
  </si>
  <si>
    <t>PECA DE MADEIRA DE LEI *6 X 25* CM, NÃO APARELHADA, (PRANCHA-P/TELHADO)</t>
  </si>
  <si>
    <t>PECA DE MADEIRA DE LEI *7,5 X 10* CM, NÃO APARELHADA, (P/TELHADO)</t>
  </si>
  <si>
    <t>PECA DE MADEIRA DE LEI *7,5 X 15* CM ( 3" X 6" ), NÃO APARELHADA, (P/TELHADO, ESTRUTURAS PERMANENTES)</t>
  </si>
  <si>
    <t>PECA DE MADEIRA DE LEI *7,5 X 12,5* CM (3 "X 5") , NÃO APARELHADA,(P/TELHADO)</t>
  </si>
  <si>
    <t>PECA DE MADEIRA DE LEI *7,5 X 7,5* CM, NÃO APARELHADA, (P/TELHADO, ESTRUTURAS PERMANENTES)</t>
  </si>
  <si>
    <t>PECA DE MADEIRA DE LEI NATIVA/REGIONAL *1,5 X 5* CM (1/2 X 2) NAO APARELHADA</t>
  </si>
  <si>
    <t>PECA DE MADEIRA DE LEI NATIVA/REGIONAL *3 X 16* CM NAO APARELHADA</t>
  </si>
  <si>
    <t>PECA DE MADEIRA DE LEI NATIVA/REGIONAL *4 X 10* CM NAO APARELHADA</t>
  </si>
  <si>
    <t>PECA DE MADEIRA DE LEI NATIVA/REGIONAL *4 X 30* CM NAO APARELHADA</t>
  </si>
  <si>
    <t>PECA DE MADEIRA DE LEI NATIVA/REGIONAL *4 X 8* CM NAO APARELHADA</t>
  </si>
  <si>
    <t>PECA DE MADEIRA DE LEI NATIVA/REGIONAL *5 X 10* CM NAO APARELHADA</t>
  </si>
  <si>
    <t>PECA DE MADEIRA DE LEI NATIVA/REGIONAL *5 X 15* CM NAO APARELHADA</t>
  </si>
  <si>
    <t>PECA DE MADEIRA DE LEI NATIVA/REGIONAL *5,0 X 22,5* CM (2 X 9") NAO APARELHADA</t>
  </si>
  <si>
    <t>PECA DE MADEIRA DE LEI NATIVA/REGIONAL *7,5 X 40,0* CM (3 X 16") NAO APARELHADA</t>
  </si>
  <si>
    <t>PECA DE MADEIRA DE LEI NATIVA/REGIONAL *8 X 12* CM NAO APARELHADA</t>
  </si>
  <si>
    <t>PECA DE MADEIRA DE LEI NATIVA/REGIONAL *8 X 16* CM NAO APARELHADA</t>
  </si>
  <si>
    <t>PECA DE MADEIRA DE LEI NATIVA/REGIONAL *8 X 8* CM NAO APARELHADA</t>
  </si>
  <si>
    <t>PECA DE MADEIRA DE LEI NATIVA/REGIONAL 1 X 2 CM NAO APARELHADA</t>
  </si>
  <si>
    <t>PECA DE MADEIRA DE LEI NATIVA/REGIONAL 1 X 5 CM NAO APARELHADA</t>
  </si>
  <si>
    <t>PECA DE MADEIRA DE LEI NATIVA/REGIONAL 1,5 X 10,0 CM NAO APARELHADA</t>
  </si>
  <si>
    <t>PECA DE MADEIRA DE LEI NATIVA/REGIONAL 1,5 X 4 CM NAO APARELHADA</t>
  </si>
  <si>
    <t>PECA DE MADEIRA DE LEI NATIVA/REGIONAL 10 X 10 X 3 CM P/ FIXACAO DE ESQUADRIAS OU RODAPE</t>
  </si>
  <si>
    <t>PECA DE MADEIRA DE LEI NATIVA/REGIONAL 10 X 15 X 3 CM P/ FIXACAO DE ESQUADRIAS OU RODAPE</t>
  </si>
  <si>
    <t>PECA DE MADEIRA DE LEI NATIVA/REGIONAL 10 X 20 X 3 CM P/ FIXACAO DE ESQUADRIAS OU RODAPE</t>
  </si>
  <si>
    <t>PECA DE MADEIRA DE LEI NATIVA/REGIONAL 2 X 5 CM NAO APARELHADA</t>
  </si>
  <si>
    <t>PECA DE MADEIRA DE LEI NATIVA/REGIONAL 2,5 X 4 CM NAO APARELHADA</t>
  </si>
  <si>
    <t>PECA DE MADEIRA DE LEI NATIVA/REGIONAL 2,5 X 7 CM NAO APARELHADA</t>
  </si>
  <si>
    <t>PECA DE MADEIRA DE LEI NATIVA/REGIONAL 5 X 5 X10 CM (APROX) P/ FIXACAO DE ESQUADRIAS OU RODAPE</t>
  </si>
  <si>
    <t>PECA DE MADEIRA DE LEI NATIVA/REGIONAL1 X 3 CM NAO APARELHADA</t>
  </si>
  <si>
    <t>PECA DE MADEIRA LEI 4 X 30CM APARELHADA</t>
  </si>
  <si>
    <t>PECA DE MADEIRA LEI APARELHADA 1 1/2 X 3" (4 X 7,5CM)</t>
  </si>
  <si>
    <t>PECA DE MADEIRA LEI APARELHADA 1,5 X 4CM</t>
  </si>
  <si>
    <t>PECA DE MADEIRA LEI APARELHADA 2 X 10CM</t>
  </si>
  <si>
    <t>PECA DE MADEIRA LEI APARELHADA 2 X 3" (5 X 7,5CM)</t>
  </si>
  <si>
    <t>PECA DE MADEIRA LEI APARELHADA 3 X 12" (7,5 X 30CM)</t>
  </si>
  <si>
    <t>PECA DE MADEIRA LEI APARELHADA 3 X 3" (7,5 X 7,5CM)</t>
  </si>
  <si>
    <t>PECA DE MADEIRA LEI APARELHADA 3 X 4.1/2" (7,5 X 11,5)</t>
  </si>
  <si>
    <t>PECA DE MADEIRA LEI APARELHADA 3 X 6" (7,5 X 15CM)</t>
  </si>
  <si>
    <t>PECA DE MADEIRA LEI APARELHADA 3 X 9" (7,5 X 23CM)</t>
  </si>
  <si>
    <t>PECA DE MADEIRA LEI APARELHADA 6 X 12CM</t>
  </si>
  <si>
    <t>PECA DE MADEIRA LEI NATIVA/REGIONAL *4 X 6* CM (1 1/2'' X 2 1/2'') NAO APARELHADA</t>
  </si>
  <si>
    <t>PECA DE MADEIRA LEI NATIVA/REGIONAL *7,5X30*CM (3 X 12") NÃO APARELHADA</t>
  </si>
  <si>
    <t>PECA DE MADEIRA LEI NATIVA/REGIONAL 1 X 8 CM NAO APARELHADA</t>
  </si>
  <si>
    <t>PECA DE MADEIRA NATIVA / REGIONAL 7,5 X 7,5CM (3X3) NAO APARELHADA (P/FORMA)</t>
  </si>
  <si>
    <t>PECA DE MADEIRA NATIVA/REGIONAL 1,5 X 4CM NAO APARELHADA (P/FORMA)</t>
  </si>
  <si>
    <t>PECA DE MADEIRA NATIVA/REGIONAL 2,5 X 5CM (1X2") NAO APARELHADA (SARRAFO P/FORMA)</t>
  </si>
  <si>
    <t>PECA DE MADEIRA NATIVA/REGIONAL 2,5 X 7,0 CM (SARRAFO-P/FORMA)</t>
  </si>
  <si>
    <t>PECA DE MADEIRA NATIVA/REGIONAL 7,5 X 10CM NÃO APARELHADA (P/ESCORAMENTO)</t>
  </si>
  <si>
    <t>PECA DE MADEIRA NATIVA/REGIONAL 7,5 X 12,50 CM (3X5") NAO APARELHADA (P/FORMA)</t>
  </si>
  <si>
    <t>PECA DE MADEIRA NATIVA/REGIONAL 8 X 8CM NAO APARELHADA (PONTALETE- P/ESCORAMENTO)</t>
  </si>
  <si>
    <t>PECA DE MADEIRA ROLICA (EUCALIPTO) D = 10CM</t>
  </si>
  <si>
    <t>PECA DE MADEIRA ROLICA (EUCALIPTO) D = 19CM</t>
  </si>
  <si>
    <t>PECA DE MADEIRA ROLICA (EUCALIPTO) D = 22CM</t>
  </si>
  <si>
    <t>PECA DE MADEIRA ROLICA D = 15CM - H = 4,0M</t>
  </si>
  <si>
    <t>PECA DE MADEIRA ROLICA D = 15CM P/ ESCORAMENTOS</t>
  </si>
  <si>
    <t>PECA DE MADEIRA ROLICA D = 19CM PARA CERCA</t>
  </si>
  <si>
    <t>PECA DE MADEIRA ROLICA D = 20CM</t>
  </si>
  <si>
    <t>PECA DE MADEIRA ROLICA SEM TRATAMENTO (EUCALIPTO OU REGIONAL EQUIVALENTE) D = 12 A 15 CM, P/ESCORAMENTOS, H = 6 M</t>
  </si>
  <si>
    <t>PECA DE MADEIRA ROLICA TRATADA ( EUCALIPTO OU REGIONAL EQUIVALENTE) ( D = 4 A 7 CM - H = 3,0 M ( P/CAIBROS)</t>
  </si>
  <si>
    <t>PECA DE MADEIRA ROLICA TRATADA (EUCALIPTO OU REGIONAL EQUIVALENTE) D = 12 A 15CM - H = 3,0M (P/CERCA//PILAR)</t>
  </si>
  <si>
    <t>PECA DE MADEIRA ROLICA TRATADA (EUCALIPTO OU REGIONAL EQUIVALENTE) D = 16 A 19CM - H = 12,0M (P/POSTES)</t>
  </si>
  <si>
    <t>PECA DE MADEIRA ROLICA TRATADA (EUCALIPTO OU REGIONAL EQUIVALENTE) D = 20 A 24CM - H = 12,0M (P/POSTES)</t>
  </si>
  <si>
    <t>PECA DE MADEIRA ROLICA TRATADA (EUCALIPTO OU REGIONAL EQUIVALENTE) D = 25 A 29CM - H = 6,5M (P/PILAR)</t>
  </si>
  <si>
    <t>PECA DE MADEIRA ROLICA TRATADA (EUCALIPTO OU REGIONAL EQUIVALENTE) D = 30 A 34CM - H = 6,5M (P/PILAR)</t>
  </si>
  <si>
    <t>PECA DE MADEIRA ROLICA TRATADA (EUCALIPTO OU REGIONAL EQUIVALENTE) D=8 A 11 CM (P/CERCA/CAIBRO)</t>
  </si>
  <si>
    <t>PECA DE MADEIRA ROLICA, SEM TRATAMENTO (EUCALIPTO OU REGIONAL EQUIVALENTE) D = 8 A 11 CM, P/ ESCORAMENTOS, H = 6 M</t>
  </si>
  <si>
    <t>PECA DE MADEIRA ROLICA, SEM TRATAMENTO (EUCALIPTO OU REGIONAL EQUIVALENTE) D = 8 A 11 CM, P/ ESCORAMENTOS, H=3 M</t>
  </si>
  <si>
    <t>PECA DE MADEIRANATIVA/REGIONAL 2,5 X 10CM (1X4") NAO APARELHADA (SARRAFO P/FORMA)</t>
  </si>
  <si>
    <t>PEDRA ARDOSIA, CINZA, *40 X 40* CM, E= *1 CM</t>
  </si>
  <si>
    <t>PEDRA ARDOSIA, CINZA, 20 X 40 CM, E= *1 CM</t>
  </si>
  <si>
    <t>PEDRA ARDOSIA, CINZA, 30 X 30, E= *1 CM</t>
  </si>
  <si>
    <t>PEDRA BRITADA GRADUADA, CLASSIFICADA (POSTO PEDREIRA/FORNECEDOR, SEM FRETE)</t>
  </si>
  <si>
    <t>PEDRA BRITADA N. 0 OU PEDRISCO (POSTO PEDREIRA/FORNECEDOR, SEM FRETE)</t>
  </si>
  <si>
    <t>PEDRA BRITADA N. 05 - POSTO PEDREIRA / FORNECEDOR (SEM FRETE)</t>
  </si>
  <si>
    <t>PEDRA BRITADA N. 1 (POSTO PEDREIRA/FORNECEDOR, SEM FRETE)</t>
  </si>
  <si>
    <t>PEDRA BRITADA N. 2 (POSTO PEDREIRA/FORNECEDOR, SEM FRETE)</t>
  </si>
  <si>
    <t>PEDRA BRITADA N. 3 (POSTO PEDREIRA/FORNECEDOR, SEM FRETE)</t>
  </si>
  <si>
    <t>PEDRA BRITADA N. 4 (POSTO PEDREIRA/FORNECEDOR, SEM FRETE)</t>
  </si>
  <si>
    <t>PEDRA BRITADA OU BICA CORRIDA, NAO CLASSIFICADA (POSTO PEDREIRA/FORNECEDOR, SEM FRETE)</t>
  </si>
  <si>
    <t>PEDRA ESMERIL 6 X 3/4"</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</si>
  <si>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</si>
  <si>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</si>
  <si>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PAVÊ, BRANCA</t>
  </si>
  <si>
    <t>PEDRA PORTUGUESA OU PETIT PAVÊ,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</si>
  <si>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</si>
  <si>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</si>
  <si>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PEDRA-DE-MÃO OU PEDRA RACHÃO P/ MURO ARRIMO/FUNDAÇÃO/ENROCAMENTO ETC - POSTO PEDREIRA / FORNECEDOR (SEM FRETE)</t>
  </si>
  <si>
    <t>PEDREGULHO OU PICARRA DE JAZIDA, AO NATURAL, PARA BASE DE PAVIMENTACAO (SEM TRANSPORTE)</t>
  </si>
  <si>
    <t>PEDREGULHO, MATERIAL FILTRANTE, 15,4 A 9,6 MM (POSTO PEDREIRA/FORNECEDOR, SEM FRETE)</t>
  </si>
  <si>
    <t>PEDREGULHO, MATERIAL FILTRANTE, 2,4 A 0,6 MM (POSTO PEDREIRA/FORNECEDOR, SEM FRETE)</t>
  </si>
  <si>
    <t>PEDREGULHO, MATERIAL FILTRANTE, 25,4 A 15,4 MM (POSTO PEDREIRA/FORNECEDOR, SEM FRETE)</t>
  </si>
  <si>
    <t>PEDREGULHO, MATERIAL FILTRANTE, 38 A 25,4 MM (POSTO PEDREIRA/FORNECEDOR, SEM FRETE)</t>
  </si>
  <si>
    <t>PEDREGULHO, MATERIAL FILTRANTE, 4,8 A 2,4 MM (POSTO PEDREIRA/FORNECEDOR, SEM FRETE)</t>
  </si>
  <si>
    <t>PEDREGULHO, MATERIAL FILTRANTE, 9,6 A 4,8 MM (POSTO PEDREIRA/FORNECEDOR, SEM FRETE)</t>
  </si>
  <si>
    <t>PEDREIRO</t>
  </si>
  <si>
    <t>PEITORIL MARMORE BRANCO L = 15CM ESP = 3CM, POLIDO</t>
  </si>
  <si>
    <t>PEITORIL MARMORE BRANCO L = 25CM ESP = 3CM, POLIDO</t>
  </si>
  <si>
    <t>PEITORIL PRE-MOLDADO DE GRANILITE, MARMORITE OU GRANITINA L = 15CM</t>
  </si>
  <si>
    <t>PELICULA REFLETIVA, GT 7 ANOS PARA SINALIZACAO VERTICAL</t>
  </si>
  <si>
    <t>PERFIL "U" CHAPA ACO DOBRADA, E = 3,04 MM , H = 20 CM, ABAS = 5 CM (4,47 KG/M)</t>
  </si>
  <si>
    <t>PERFIL ACO ESTRUTURAL "I", 10 " X 4 5/8 ", ESPESSURA = 11,35 MM (44,65 KG/M)</t>
  </si>
  <si>
    <t>PERFIL ACO ESTRUTURAL "I", 10" X 4 5/8" ( QUALQUER ESPESSURA )</t>
  </si>
  <si>
    <t>PERFIL ACO ESTRUTURAL "I", 12 " X 5 1/4 " , ESPESSURA = 11,68 MM (60,71 KG/M)</t>
  </si>
  <si>
    <t>PERFIL ACO ESTRUTURAL "I", 12 " X 5 1/4 ", ESPESSURA = 14,35 MM (66,97 KG/M)</t>
  </si>
  <si>
    <t>PERFIL ACO ESTRUTURAL "I", 12 " X 5 1/4 " (QUALQUER ESPESSURA)</t>
  </si>
  <si>
    <t>PERFIL ACO ESTRUTURAL "I", 8 " X 4 " (QUALQUER ESPESSURA)</t>
  </si>
  <si>
    <t>PERFIL ACO ESTRUTURAL "I", 8 " X 4 " , ESPESSURA = 8,86 MM (30,50 KG/M)</t>
  </si>
  <si>
    <t>PERFIL ACO ESTRUTURAL "I", 8 " X 4 ", ESPESSURA = 11,20 MM (34,22 KG/M)</t>
  </si>
  <si>
    <t>PERFIL ACO ESTRUTURAL "U", 15 " X 3,3/8 " (QUALQUER ESPESSURA)</t>
  </si>
  <si>
    <t>PERFIL DE ALUMINIO ANODIZADO</t>
  </si>
  <si>
    <t>PERFIL LAMINADO ACO ESTRUTURAL "H", 6 " X 6 " (QUALQUER ESPESSURA)</t>
  </si>
  <si>
    <t>PERFIL LAMINADO ACO ESTRUTURAL "I", 4" X 2 5/8", ESPESSURA = 6,43 MM ( 12,65 KG/M )</t>
  </si>
  <si>
    <t>PERFIL LAMINADO ACO ESTRUTURAL "I", 6" X 3 3/8" ( QUALQUER ESPESSURA )</t>
  </si>
  <si>
    <t>PERFIL LAMINADO ACO ESTRUTURAL "I", 6" X 3 3/8", ESPESSURA = 8,71 MM ( 21,95 KG/M )</t>
  </si>
  <si>
    <t>PERFIL LAMINADO ACO ESTRUTURAL "U", 4 " X 1,5/8 ", ESPESSURA = 6,27 MM (9,30 KG/M)</t>
  </si>
  <si>
    <t>PERFIL LAMINADO ACO ESTRUTURAL "U", 6 " X 2 " (QUALQUER ESPESSURA)</t>
  </si>
  <si>
    <t>PERFURATRIZ PNEUMATICA MANUAL DE PESO MEDIO, 18KG, COMPRIMENTO DE CURSO DE 6 M, DIAMETRO DO PISTAO DE 5,5 CM</t>
  </si>
  <si>
    <t>PERFURATRIZ PNEUMATICA P/ ROCHA TIPO ATLAS COPCO RH-658 - 24,0KG OU EQUIV</t>
  </si>
  <si>
    <t>PERFURATRIZ PNEUMATICA PARA ROCHA, DE *17* KG (LOCACAO)</t>
  </si>
  <si>
    <t>PIA ACO INOXIDAVEL 130 X 60CM C/1 CUBA</t>
  </si>
  <si>
    <t>PIA ACO INOXIDAVEL 160 X 60CM C/1 CUBA</t>
  </si>
  <si>
    <t>PIA ACO INOXIDAVEL 180 X 60CM C/1 CUBA</t>
  </si>
  <si>
    <t>PIA ACO INOXIDAVEL 200 X 60CM C/2 CUBAS</t>
  </si>
  <si>
    <t>PICARETA PONTA E PONTA SEM CABO</t>
  </si>
  <si>
    <t>PIGMENTO EM PO PARA ARGAMASSAS, CIMENTOS E OUTROS</t>
  </si>
  <si>
    <t>PINGADEIRA PLASTICA PARA TELHA DE FIBROCIMENTO CANALETE 49 OU KALHETA</t>
  </si>
  <si>
    <t>PINGADEIRA PLASTICA PARA TELHA FIBROCIMENTO CANALETE 90</t>
  </si>
  <si>
    <t>PINO C/ ROSCA DIAM 1/4" 30 X 20"</t>
  </si>
  <si>
    <t>CX</t>
  </si>
  <si>
    <t>PINO P/ ISOLADOR M16X19X320MM 25KV</t>
  </si>
  <si>
    <t>PINO RETO P/ ISOLADOR 15KV DIMENSOES 16 X 19 X 290MM</t>
  </si>
  <si>
    <t>PINTOR</t>
  </si>
  <si>
    <t>PINTOR DE LETREIROS</t>
  </si>
  <si>
    <t>PINTOR PARA TINTA EPOXI</t>
  </si>
  <si>
    <t>PISO BORRACHA 500 X 500 X 3,5 MM CANELADO P/ COLA G.25 PLURIGOMA PRETO</t>
  </si>
  <si>
    <t>PISO BORRACHA 500 X 500 X 3,5 MM FRISADO P/ COLA G.45 PLURIGOMA PRETO</t>
  </si>
  <si>
    <t>PISO BORRACHA 500 X 500 X 3,5 MM PASTILHADO P/ COLA G.15 PLURIGOMA PRETO</t>
  </si>
  <si>
    <t>PISO BORRACHA 500 X 500 X 7 MM CANELADO P/ ARGAMASSA A.25 PLURIGOMA PRETO</t>
  </si>
  <si>
    <t>PISO BORRACHA 500 X 500 X 7 MM FRISADO P/ ARGAMASSA A.45 PLURIGOMA PRETO</t>
  </si>
  <si>
    <t>PISO BORRACHA 500 X 500 X 7 MM PASTILHADO P/ ARGAMASSA A.15 PLURIGOMA PRETO</t>
  </si>
  <si>
    <t>PISO DE BORRACHA 500 X 500 X 15 MM PASTILHADO P/ ARGAMASSA AI.15 PLURIGOMA PRETO</t>
  </si>
  <si>
    <t>PISO DE BORRACHA DE 500 X 500 X 14 MM SPORTGOMA P/ ARGAMASSA PRETO PLURIGOMA</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</si>
  <si>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</si>
  <si>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</si>
  <si>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</si>
  <si>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t>
  </si>
  <si>
    <t>PISO EM GRANITO BRANCO MARFIM 30X30CM E=2CM LEVIGADO</t>
  </si>
  <si>
    <t>PISO EM GRANITO BRANCO MARFIM 50X50CM E=2CM LEVIGADO</t>
  </si>
  <si>
    <t>PISO EM GRANITO BRANCO MONET 50X50CM E=2CM LEVIGADO</t>
  </si>
  <si>
    <t>PISO EM GRANITO BRANCO QUARTZ E=2CM LEVIGADO</t>
  </si>
  <si>
    <t>PISO EM GRANITO BRANCO QUARTZ 30X30CM E=2CM LEVIGADO</t>
  </si>
  <si>
    <t>PISO EM GRANITO BRANCO QUARTZ 50X50CM E=2CM LEVIGADO</t>
  </si>
  <si>
    <t>PISO EM PORCELANATO RETIFICADO EXTRA, FORMATO MENOR OU IGUAL A 2025 CM2</t>
  </si>
  <si>
    <t>PISO PORCELANATO, BORDA RETA, EXTRA, FORMATO MAIOR QUE 2025 CM2</t>
  </si>
  <si>
    <t>PISO VINILICO EM PLACAS DE *30 X 30* CM, E = 2 MM (SEM COLOCACAO)</t>
  </si>
  <si>
    <t>PISO VINÍLICO EM PLACAS DE 30 X 30CM, C/ FLASH, ESP = 3,2MM</t>
  </si>
  <si>
    <t>PLACA ACRILICO P/IDENTIFICACAO 25 X 8CM E=4MM</t>
  </si>
  <si>
    <t>PLACA CEGA 4 X 2'' EM TERMOPLASTICO, TIPO SILENTOQUE PIAL OU EQUIV</t>
  </si>
  <si>
    <t>PLACA CEGA 4 X 4'' EM TERMOPLASTICO, TIPO SILENTOQUE PIAL OU EQUIV</t>
  </si>
  <si>
    <t>PLACA CEGA METALICA REDONDA P/ TOMADA DE PISO 3 X 3"</t>
  </si>
  <si>
    <t>PLACA CEGA REDONDA 3'' EM TERMOPLASTICO, TIPO SILENTOQUE PIAL OU EQUIV</t>
  </si>
  <si>
    <t>PLACA DE ACO ESMALTADA PARA IDENTIFICACAO DE RUA, *45 CM X 20* CM</t>
  </si>
  <si>
    <t>PLACA DE GESSO PARA FORRO, DE *60 X 60* CM E ESPESSURA DE 12 MM (30 MM NAS BORDAS) SEM COLOCACAO</t>
  </si>
  <si>
    <t>PLACA DE INAUGURACAO EM BRONZE *35X 50*CM</t>
  </si>
  <si>
    <t>PLACA DE INAUGURACAO METÁLICA, 40*CM X 60*CM</t>
  </si>
  <si>
    <t>PLACA DE MARMORE BRANCO POLIDO, PARA PISO, DE 30 X 30 CM, E = 2 CM</t>
  </si>
  <si>
    <t>PLACA DE OBRA (PARA CONSTRUCAO CIVIL) EM CHAPA GALVANIZADA *Nº 22*, DE *2,0 X 1,125* M</t>
  </si>
  <si>
    <t>PLACA DE POLIESTIRENO EXPANDIDO (ISOPOR) PARA ISOLAMENTO TERMICO/ACÚSTICO, COM 1,20 X 0,60 M, E = 2 CM</t>
  </si>
  <si>
    <t>PLACA DE SINALIZACAO EM CHAPA DE ACO NUM 16 COM PINTURA REFLETIVA</t>
  </si>
  <si>
    <t>PLACA DE SINALIZACAO EM CHAPA DE ALUMINIO COM PINTURA REFLETIVA, E = 2 MM</t>
  </si>
  <si>
    <t>PLACA DE VEDACAO NERVURA PARA TELHA DE FIBROCIMENTO TIPO CANALETE 90 (SEM AMIANTO)</t>
  </si>
  <si>
    <t>PLACA DE VENTILACAO PARA TELHA DE FIBROCIMENTO CANALETE 49 KALHETA</t>
  </si>
  <si>
    <t>PLACA DE VENTILACAO PARA TELHA DE FIBROCIMENTO, CANALETE 90 OU KALHETAO</t>
  </si>
  <si>
    <t>PLACA MARMORE BRANCO 15 X 30CM E = 2CM, POLIDO PARA REVESTIMENTO</t>
  </si>
  <si>
    <t>PLACA MARMORE BRANCO 30 X 30CM E = 3CM, P/ PISO, POLIDO</t>
  </si>
  <si>
    <t>PLACA MARMORE BRANCO COMUM 15 X 30CM E = 2,5CM, POLIDO P/ REVESTIMENTO</t>
  </si>
  <si>
    <t>PLACA MARMORE BRANCO COMUM 15 X 30CM E = 3CM, POLIDO P/ REVESTIMENTO</t>
  </si>
  <si>
    <t>PLACA NUMERACAO RESIDENCIAL EM CHAPA GALVANIZADA ESMALTADA 12 X 18 CM</t>
  </si>
  <si>
    <t>PLUG 3P + T 30A/440V REFERENCIA 56406, USO INDUSTRIAL TP PIAL OU EQUIV</t>
  </si>
  <si>
    <t>PLUG DE PVC ROSCAVEL, DE 1/2" (NBR 5648)</t>
  </si>
  <si>
    <t>PLUG OU BUJAO FERRO GALV 1 1/2"</t>
  </si>
  <si>
    <t>PLUG OU BUJAO FERRO GALV 1 1/4"</t>
  </si>
  <si>
    <t>PLUG OU BUJAO FERRO GALV 1"</t>
  </si>
  <si>
    <t>PLUG OU BUJAO FERRO GALV 1/2"</t>
  </si>
  <si>
    <t>PLUG OU BUJAO FERRO GALV 2 1/2"</t>
  </si>
  <si>
    <t>PLUG OU BUJAO FERRO GALV 2"</t>
  </si>
  <si>
    <t>PLUG OU BUJAO FERRO GALV 3"</t>
  </si>
  <si>
    <t>PLUG OU BUJAO FERRO GALV 3/4"</t>
  </si>
  <si>
    <t>PLUG OU BUJAO FERRO GALV 4"</t>
  </si>
  <si>
    <t>PLUG PVC P/ ESG PREDIAL 75MM</t>
  </si>
  <si>
    <t>PLUG PVC P/ ESG PREDIAL 100MM</t>
  </si>
  <si>
    <t>PLUG PVC P/ ESG PREDIAL 50MM</t>
  </si>
  <si>
    <t>PLUG PVC ROSCAVEL 1", PARA AGUA FRIA PREDIAL</t>
  </si>
  <si>
    <t>PLUG PVC ROSCAVEL 3/4", PARA AGUA FRIA PREDIAL</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</si>
  <si>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</si>
  <si>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</si>
  <si>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</si>
  <si>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</si>
  <si>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</si>
  <si>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</si>
  <si>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</si>
  <si>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1/2", AGUA FRIA PREDIAL</t>
  </si>
  <si>
    <t>PLUG PVC, ROSCAVEL, 1 1/4", AGUA FRIA PREDIAL</t>
  </si>
  <si>
    <t>PLUG PVC, ROSCAVEL, 2", AGUA FRIA PREDIAL</t>
  </si>
  <si>
    <t>PO 1 P/ TRATAM ESPECIAL (SIST IMPERM) CIMENTO ESPECIAL PEGA RAPIDA HEY'DI, VIAPOL OU EQUIV</t>
  </si>
  <si>
    <t>PO 2 P/ TRATAM ESPECIAL (SIST IMPERM) CIMENTO ESPECIAL PEGA ULTRA RAPIDA HEY'DI, VIAPOL OU EQUIV</t>
  </si>
  <si>
    <t>PO DE MARMORE (POSTO PEDREIRA/FORNECEDOR, SEM FRETE)</t>
  </si>
  <si>
    <t>PO DE PEDRA (POSTO PEDREIRA/FORNECEDOR, SEM FRETE)</t>
  </si>
  <si>
    <t>POCEIRO</t>
  </si>
  <si>
    <t>POLIDORA DE PISO (POLITRIZ) ELETRICA, MOTOR MONOFASICO DE 4 HP, PESO DE 100 KG, DIAMETRO DO TRABALHO DE 450 MM</t>
  </si>
  <si>
    <t>POLVORA NEGRA</t>
  </si>
  <si>
    <t>PONTEIRO PARA ROMPEDOR 1 1/4" ( 32MM) , SEXTAVADO, TIPO TORNIBRÁS REF. 3083.3047- 00 OU SIMILAR</t>
  </si>
  <si>
    <t>PORCA OLHAL ACO P/ PARAFUSO C/ DIAM NOMINAL DE 16MM</t>
  </si>
  <si>
    <t>PORCA OLHAL ACO ZINCADO QUENTE M-16</t>
  </si>
  <si>
    <t>PORCA ZINCADA QUADRADA 10 MM</t>
  </si>
  <si>
    <t>PORCA ZINCADA SEXTAVADA ALTA 1/4"</t>
  </si>
  <si>
    <t>PORCA ZINCADA, QUADRADA, DIAMETRO 5/8"</t>
  </si>
  <si>
    <t>PORCA ZINCADA, SEXTAVADA, DIAMETRO 1"</t>
  </si>
  <si>
    <t>PORCA ZINCADA, SEXTAVADA, DIAMETRO 1/2"</t>
  </si>
  <si>
    <t>PORCA ZINCADA, SEXTAVADA, DIAMETRO 3/8"</t>
  </si>
  <si>
    <t>PORCA ZINCADA, SEXTAVADA, DIAMETRO 5/16"</t>
  </si>
  <si>
    <t>PORCA ZINCADA, SEXTAVADA, DIAMETRO 5/8"</t>
  </si>
  <si>
    <t>PORTA VIDRO TEMPERADO C/2 FOLHAS, DE CORRER, E = 10 MM</t>
  </si>
  <si>
    <t>PORTA ACO ENROLAR CHAPA 22 ONDULADA/PERFIL MEIA CANA - ACAB GALV NATURAL - 2,0 X 2,50M - MANUAL - COMPLETA - COLOCADA</t>
  </si>
  <si>
    <t>PORTA ACO ENROLAR CHAPA 22 RAIADA LARGA - ACAB GALV NATURAL - 2,0 X 2,50M - MANUAL - COMPLETA - COLOCADA</t>
  </si>
  <si>
    <t>PORTA ACO ENROLAR CHAPA 24 ONDULADA/PERFIL MEIA CANA - ACAB GALV NATURAL - 2FLS DE 2,0 X 2,60M - MANUAL - COMPLETA - COLOCADA</t>
  </si>
  <si>
    <t>PORTA ACO ENROLAR CHAPA 24 VAZADA TIJOLINHO OU EQUIV C/ RETANG OU CIRCULO - ACAB GALV NATURAL - 2,0 X 2,50M - MANUAL - COMPLETA - COLOCADA</t>
  </si>
  <si>
    <t>PORTA ACO ENROLAR TIPO GRADE - FABRICADA C/ PERFIL "U" VIRADO/CHAPA 16 OU PERFIL ESTEIRA GRILL REFORCADA TIJOLINHO - ACAB GALV NATURAL - 2,0 X 2,50M - MANUAL - COMPLETA - COLOCADA"</t>
  </si>
  <si>
    <t>PORTA ALUMINIO ABRIR, PERFIL SERIE 25, CHAPA CORRUGADA C/ GUARNICAO 87 X 210CM</t>
  </si>
  <si>
    <t>PORTA ALUMINIO ABRIR, PERFIL SERIE 25, TP VENEZIANA C/ GUARNICAO 87 X 210CM</t>
  </si>
  <si>
    <t>PORTA ALUMINIO CORRER, PERFIL SERIE 16, FOLHAS P/ VIDRO C/ GUARNICAO 160 X 210CM</t>
  </si>
  <si>
    <t>PORTA CADEADO ZINCADO OXIDADO PRETO</t>
  </si>
  <si>
    <t>PORTA CHAPA DOBRADA ACO PRE-ZINCADO OU C/ ADICAO DE COBRE ABRIR C/ POSTIGO P/ VIDRO 87 X 210CM</t>
  </si>
  <si>
    <t>PORTA CHAPA DOBRADA ACO PRE-ZINCADO OU C/ ADICAO DE COBRE ABRIR C/ TRAVESSAS P/ VIDRO 87 X 210CM</t>
  </si>
  <si>
    <t>PORTA CHAPA DOBRADA ACO PRE-ZINCADO OU C/ ADICAO DE COBRE ABRIR C/ VENEZIANA 80 X 210CM</t>
  </si>
  <si>
    <t>PORTA CHAPA DOBRADA ACO PRE-ZINCADO OU C/ ADICAO DE COBRE ABRIR C/ VENEZIANA 87 X 210CM</t>
  </si>
  <si>
    <t>PORTA CORTA FOGO 0,90X2,10X0,04M</t>
  </si>
  <si>
    <t>PORTA DE ABRIR EM FERRO (TIPO CHAPA Nº 18), COM ALMOFADA E GUARNICAO, SEM BASCULA, DE *0,87 X 2,10* M</t>
  </si>
  <si>
    <t>PORTA DE CORRER EM ALUMINIO (LINHA 25), COM DUAS FOLHAS PARA VIDRO E GUARNICAO, DE 1,80 X 2,10 M</t>
  </si>
  <si>
    <t>PORTA DE ENROLAR COMPLETA (MONTANTE E FECHADURA) EM CHAPA DE ACO ONDULADA Nº 26 - M2</t>
  </si>
  <si>
    <t>PORTA DE MADEIRA SEMI-OCA ENCABECADA, FOLHA LISA PARA VERNIZ, *100 X 210 X 3,5* CM</t>
  </si>
  <si>
    <t>PORTA DE MADEIRA SEMI-OCA ENCABECADA, FOLHA LISA PARA VERNIZ, *60 X 210 X 3,5* CM</t>
  </si>
  <si>
    <t>PORTA DE MADEIRA SEMI-OCA ENCABECADA, FOLHA LISA PARA VERNIZ, *70 X 210 X 3,5* CM</t>
  </si>
  <si>
    <t>PORTA DE MADEIRA SEMI-OCA ENCABECADA, FOLHA LISA PARA VERNIZ, *90 X 210 X 3,5* CM</t>
  </si>
  <si>
    <t>PORTA DE MADEIRA SEMI-OCA, FOLHA LISA PARA PINTURA *100 X 210 X 3,5* CM</t>
  </si>
  <si>
    <t>PORTA DE MADEIRA SEMI-OCA, FOLHA LISA PARA PINTURA *60 X 210 X 3,5* CM</t>
  </si>
  <si>
    <t>PORTA DE MADEIRA SEMI-OCA, FOLHA LISA PARA PINTURA *70 X 210 X 3,5* CM</t>
  </si>
  <si>
    <t>PORTA DE MADEIRA SEMI-OCA, FOLHA LISA PARA PINTURA *80 X 210 X 3,5* CM</t>
  </si>
  <si>
    <t>PORTA DE MADEIRA SEMI-OCA, FOLHA LISA PARA PINTURA *90 X 210 X 3,5* CM</t>
  </si>
  <si>
    <t>PORTA DE MADEIRA TIPO VENEZIANA, EUCALIPTO OU SIMILAR DA REGIAO, E = *3,5* CM</t>
  </si>
  <si>
    <t>PORTA DENTE PARA FRESADORA</t>
  </si>
  <si>
    <t>PORTA EUCAPLAC CHAPA PINTADA COR 80X210CM E=35MM - EUCATEX</t>
  </si>
  <si>
    <t>PORTA EUCATEX EUCADUR PRONTA PARA PINTURA 60 X 210 X 3,5CM</t>
  </si>
  <si>
    <t>PORTA EUCATEX EUCADUR PRONTA PARA PINTURA 70 X 210 X 3,5CM</t>
  </si>
  <si>
    <t>PORTA EUCATEX EUCADUR PRONTA PARA PINTURA 80 X 210 X 3,5CM</t>
  </si>
  <si>
    <t>PORTA FERRO ABRIR TP BARRA CHATA C/ REQUADRO E GUARNICAO COMPLETA 87 X 210CM</t>
  </si>
  <si>
    <t>PORTA FERRO ABRIR TP CHAPA C/ GUARNICAO 60 X 210CM</t>
  </si>
  <si>
    <t>PORTA FERRO ABRIR TP CHAPA C/ GUARNICAO 70 X 210CM</t>
  </si>
  <si>
    <t>PORTA FERRO ABRIR TP CHAPA C/ GUARNICAO 80 X 210CM</t>
  </si>
  <si>
    <t>PORTA FERRO ABRIR TP GRADE C/ CHAPA, C/ GUARNICAO 87 X 210CM</t>
  </si>
  <si>
    <t>PORTA FERRO ABRIR TP QUADRICULADA C/ GUARNICAO 87 X 210CM</t>
  </si>
  <si>
    <t>PORTA FERRO CORRER TP CHAPA C/ GUARNICAO 1FL P/ VIDRO COMPLETA 87 X 210CM</t>
  </si>
  <si>
    <t>PORTA FERRO CORRER TP CHAPA C/ GUARNICAO 2FLS COMPLETA 160 X 210CM</t>
  </si>
  <si>
    <t>PORTA FERRO MISTA EM VENEZIANA E CAIXILHO P/ VIDRO COMPLETA 90 X 210CM</t>
  </si>
  <si>
    <t>PORTA MADEIRA COMPENSADA LISA PARA CERA OU VERNIZ 80 X 210 X 3,5CM</t>
  </si>
  <si>
    <t>PORTA MADEIRA REGIONAL 1A VENEZIANA 80 X 210 X 3CM</t>
  </si>
  <si>
    <t>PORTA MADEIRA REGIONAL 3A CORRER P/ VIDRO E = 3CM</t>
  </si>
  <si>
    <t>PORTA MADEIRA SEMI-OCA ALMOFADADA REGIONAL 1A 70 X 210 X 3CM</t>
  </si>
  <si>
    <t>PORTA MADEIRA SEMI-OCA ALMOFADADA REGIONAL 1A 60 X 210 X 3CM</t>
  </si>
  <si>
    <t>PORTA MADEIRA SEMI-OCA ALMOFADADA REGIONAL 2A 80 X 210 X 3,5</t>
  </si>
  <si>
    <t>PORTA MADEIRA SEMI-OCA FRISADA NAS 2 FACES *80 X 210 X 3,5* CM</t>
  </si>
  <si>
    <t>PORTA METALICA ABRIR TIPO VENEZIANA C/ GUARNICAO COMPLETA 87 X 210CM</t>
  </si>
  <si>
    <t>PORTA METALICA ABRIR TIPO VENEZIANA, COMPLETA, 60 A 80 X 210 CM - LINHA POPULAR (CHAPA FINA - NUM 20 A 24)</t>
  </si>
  <si>
    <t>PORTA PANTOGRAFICA EM ACO PERFIL "U"</t>
  </si>
  <si>
    <t>PORTA QUADRICULADA DE MADEIRA-DE-LEI (ANGELIM OU EQUIVALENTE REGIONAL), DE CORRER PARA VIDRO E = *3,5* CM</t>
  </si>
  <si>
    <t>PORTA TIPO MEXICANA DE MADEIRA MACICA DE 1A. QUALIDADE, DE *0,80 X 2,10 X 0,035* M</t>
  </si>
  <si>
    <t>PORTA TOALHA DE LOUCA BRANCA C/ BASTAO PLASTICO</t>
  </si>
  <si>
    <t>PORTA TOALHA EM METAL CROMADO, TIPO ARGOLA</t>
  </si>
  <si>
    <t>PORTA TOALHA EM METAL CROMADO, TIPO HASTE OU BARRA</t>
  </si>
  <si>
    <t>PORTAO FERRO ABRIR CHAPA GALVANIZADA NUM 18</t>
  </si>
  <si>
    <t>PORTAO FERRO ABRIR EM TELA 1 FOLHA 95 X 210CM</t>
  </si>
  <si>
    <t>PORTAO FERRO ABRIR EM TELA 2 FOLHAS 420 X 210CM</t>
  </si>
  <si>
    <t>PORTAO FERRO C/ VARA 1/2" C/REQUADRO</t>
  </si>
  <si>
    <t>POSTE ACO H = 2,5M D = 75MM TIPO XR-701/1 XOULUX OU TPD-236/1 TROPICO</t>
  </si>
  <si>
    <t>POSTE ACO H = 2,5M D = 75MM TIPO XR-701/2 XOULUX OU TPD-236/2 TROPICO</t>
  </si>
  <si>
    <t>POSTE CÔNICO CONTINUO DE FERRO GALVANIZADO, CURVO, FLANGEADO, SIMPLES, COM BASE, H = 7 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</si>
  <si>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</si>
  <si>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</si>
  <si>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</si>
  <si>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</si>
  <si>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</si>
  <si>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</si>
  <si>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</si>
  <si>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</si>
  <si>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</si>
  <si>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</si>
  <si>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</si>
  <si>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</si>
  <si>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</si>
  <si>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</si>
  <si>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</si>
  <si>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</si>
  <si>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</si>
  <si>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</si>
  <si>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</si>
  <si>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</si>
  <si>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</si>
  <si>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</si>
  <si>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</si>
  <si>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</si>
  <si>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</si>
  <si>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</si>
  <si>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PADRAO, 1 CAIXA, H = 7,5 M</t>
  </si>
  <si>
    <t>POSTE DE CONCRETO PADRAO, 2 CAIXAS, H = 7,5 M</t>
  </si>
  <si>
    <t>POSTE DE CONCRETO PADRAO, 3 CAIXAS , H = 7,5 M</t>
  </si>
  <si>
    <t>POSTE DE CONCRETO PADRAO, 4 CAIXAS , H = 7,5 M</t>
  </si>
  <si>
    <t>POSTE FERRO GALV DE ENGATAR RETO CONICO CONTINUO H = 7M</t>
  </si>
  <si>
    <t>POSTE FERRO GALV FLANGEADO CURVO DUPLO CONICO CONTINUO H = 9M, C/ BASE</t>
  </si>
  <si>
    <t>POSTE FERRO GALV FLANGEADO CURVO DUPLO CONICO CONTINUO H = 9M, S/ BASE</t>
  </si>
  <si>
    <t>POSTE FERRO GALV FLANGEADO CURVO SIMPLES CONICO CONTINUO H = 9M, S/ BASE</t>
  </si>
  <si>
    <t>POSTE FERRO GALV FLANGEADO CURVO SIMPLES CONICO CONTINUO, C/ BASE H = 9,00M</t>
  </si>
  <si>
    <t>POSTE FERRO GALV FLANGEADO RETO CONICO CONTINUO H = 9M C/ BASE</t>
  </si>
  <si>
    <t>POSTE FERRO GALV FLANGEADO RETO DN = 80MM X 6,0M</t>
  </si>
  <si>
    <t>POSTE FERRO GALV FLANGEADO RETO H = 2.50M</t>
  </si>
  <si>
    <t>POSTE PADRAO SUBTERRANEO 100 A, H = 2,5 M</t>
  </si>
  <si>
    <t>POSTE PADRAO SUBTERRANEO 200 A, H = 2,5 M</t>
  </si>
  <si>
    <t>POZOLANA DE CLASSE C</t>
  </si>
  <si>
    <t>PRANCHA MADEIRA NATIVA/REGIONAL 7,5 X 22,5 CM NAO APARELHADA (P/FORMA)</t>
  </si>
  <si>
    <t>PREGO DE ACO 15 X 15 C/ CABECA</t>
  </si>
  <si>
    <t>PREGO POLIDO COM CABECA 1 1/2 X 14</t>
  </si>
  <si>
    <t>PREGO POLIDO COM CABECA 1 1/2" X 13"</t>
  </si>
  <si>
    <t>PREGO POLIDO COM CABECA 1" X 17"</t>
  </si>
  <si>
    <t>PREGO POLIDO COM CABECA 10 X 10</t>
  </si>
  <si>
    <t>PREGO POLIDO COM CABECA 12 X 12</t>
  </si>
  <si>
    <t>PREGO POLIDO COM CABECA 16 X 24</t>
  </si>
  <si>
    <t>PREGO POLIDO COM CABECA 17 X 21</t>
  </si>
  <si>
    <t>PREGO POLIDO COM CABECA 17 X 24</t>
  </si>
  <si>
    <t>PREGO POLIDO COM CABECA 17 X 27</t>
  </si>
  <si>
    <t>PREGO POLIDO COM CABECA 17 X 30</t>
  </si>
  <si>
    <t>PREGO POLIDO COM CABECA 18 X 24</t>
  </si>
  <si>
    <t>PREGO POLIDO COM CABECA 18 X 27</t>
  </si>
  <si>
    <t>PREGO POLIDO COM CABECA 18 X 30</t>
  </si>
  <si>
    <t>PREGO POLIDO COM CABECA 2 1/2 X 10</t>
  </si>
  <si>
    <t>PREGO POLIDO COM CABECA 2 1/2" X 12"</t>
  </si>
  <si>
    <t>PREGO POLIDO COM CABECA 3 X 9</t>
  </si>
  <si>
    <t>PRENSA CABO DE CONEXAO GT-P22 P/ CABO COBRE OU SIMILAR</t>
  </si>
  <si>
    <t>PRIMER EPOXI</t>
  </si>
  <si>
    <t>PRIMER HIDROFUGANTE A BASE DE SILANO SILOXANO</t>
  </si>
  <si>
    <t>PRIMER TP ADEFLEX 604-S ASFALTOS VITORIA OU EQUIV</t>
  </si>
  <si>
    <t>PRIMER TP ADEFLEX 612 ASFALTOS VITORIA OU EQUIV</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</si>
  <si>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</si>
  <si>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</si>
  <si>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</si>
  <si>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 FACHADA PROVA DE TEMPO P/ LAMPADA INCANDESCENTE OU VAPOR MERCURIO E27, TIPO Z-15 PETERCO OU EQUIV</t>
  </si>
  <si>
    <t>PROJETOR RETANGULAR FECHADO PARA LAMPADA VAPOR DE MERCURIO/SODIO 250 W A 500 W, CABECEIRAS EM ALUMINIO FUNDIDO, CORPO EM ALUMINIO ANODIZADO, PARA LAMPADA E40 FECHAMENTO EM VIDRO TEMPERADO.</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</si>
  <si>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</si>
  <si>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</si>
  <si>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</si>
  <si>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</si>
  <si>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</si>
  <si>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PUXADOR CONCHA LATAO CROMADO OU POLIDO P/ PORTA/JAN CORRER - 3 X 9CM</t>
  </si>
  <si>
    <t>PUXADOR CONCHA LATAO CROMADO OU POLIDO P/ PORTA/JAN CORRER C/ FURO P/ CHAVE - 4 X 10CM</t>
  </si>
  <si>
    <t>PUXADOR TUBULAR DE CENTRO P/ JANELAS - LATAO CROMADO</t>
  </si>
  <si>
    <t>PUXADOR ZAMAK CENTRAL P/ ESQUADRIA ALUMINIO</t>
  </si>
  <si>
    <t>QUADRO 160 X 66CM PADRAO LIGHT TR-4</t>
  </si>
  <si>
    <t>QUADRO DE DISTRIBUICAO DE EMBUTIR C/ BARRAMENTO MONOFASICO P/ 6 DISJUNTORES UNIPOLARES EM CHAPA DE ACO GALV</t>
  </si>
  <si>
    <t>QUADRO DE DISTRIBUICAO DE EMBUTIR C/ BARRAMENTO MONOFASICO P/ 8 DISJUNTORES UNIPOLARES EM CHAPA DE ACO GALV</t>
  </si>
  <si>
    <t>QUADRO DE DISTRIBUICAO DE EMBUTIR C/ BARRAMENTO NEUTRO P/ 18 DISJUNTORES UNIPOLARES EM CHAPA DE ACO GALV</t>
  </si>
  <si>
    <t>QUADRO DE DISTRIBUICAO DE EMBUTIR C/ BARRAMENTO TRIFASICO P/ 12 DISJUNTORES UNIPOLARES EM CHAPA DE ACO GALV</t>
  </si>
  <si>
    <t>QUADRO DE DISTRIBUICAO DE EMBUTIR C/ BARRAMENTO TRIFASICO P/ 15 DISJUNTORES UNIPOLARES EM CHAPA DE ACO GALV</t>
  </si>
  <si>
    <t>QUADRO DE DISTRIBUICAO DE EMBUTIR C/ BARRAMENTO TRIFASICO P/ 18 DISJUNTORES UNIPOLARES EM CHAPA DE ACO GALV</t>
  </si>
  <si>
    <t>QUADRO DE DISTRIBUICAO DE EMBUTIR C/ BARRAMENTO TRIFASICO P/ 24 DISJUNTORES UNIPOLARES EM CHAPA DE ACO GALV</t>
  </si>
  <si>
    <t>QUADRO DE DISTRIBUICAO DE EMBUTIR C/ BARRAMENTO TRIFASICO P/ 27 DISJUNTORES UNIPOLARES EM CHAPA DE ACO GALV</t>
  </si>
  <si>
    <t>QUADRO DE DISTRIBUICAO DE EMBUTIR C/ BARRAMENTO TRIFASICO P/ 30 DISJUNTORES UNIPOLARES EM CHAPA DE ACO GALV</t>
  </si>
  <si>
    <t>QUADRO DE DISTRIBUICAO DE EMBUTIR C/ BARRAMENTO TRIFASICO P/ 30 DISJUNTORES UNIPOLARES EM CHAPA DE FERRO GALV</t>
  </si>
  <si>
    <t>QUADRO DE DISTRIBUICAO DE EMBUTIR C/ BARRAMENTO TRIFASICO P/ 32 DISJUNTORES UNIPOLARES EM CHAPA DE ACO GALV</t>
  </si>
  <si>
    <t>QUADRO DE DISTRIBUICAO DE EMBUTIR C/ BARRAMENTO TRIFASICO P/ 40 DISJUNTORES UNIPOLARES EM CHAPA DE ACO GALV COM CHAVE GERAL TRIFASICA</t>
  </si>
  <si>
    <t>QUADRO DE DISTRIBUICAO DE EMBUTIR C/ BARRAMENTO TRIFASICO P/ 40 DISJUNTORES UNIPOLARES EM CHAPA DE FERRO GALV</t>
  </si>
  <si>
    <t>QUADRO DE DISTRIBUICAO DE EMBUTIR C/ BARRAMENTO TRIFASICO P/ 50 DISJUNTORES UNIPOLARES EM CHAPA DE ACO GALV</t>
  </si>
  <si>
    <t>QUADRO DE DISTRIBUICAO DE EMBUTIR C/ BARRAMENTO TRIFASICO P/ 60 DISJUNTORES UNIPOLARES EM CHAPA DE ACO GALV</t>
  </si>
  <si>
    <t>QUADRO DE DISTRIBUICAO DE EMBUTIR SEM BARRAMENTO P/ 3 DISJUNTORES UNIPOLARES, COM PORTA EM CHAPA DE ACO GALV</t>
  </si>
  <si>
    <t>QUADRO DE DISTRIBUICAO DE EMBUTIR SEM BARRAMENTO P/ 3 DISJUNTORES UNIPOLARES, S/ PORTA, EM CHAPA DE ACO GALV</t>
  </si>
  <si>
    <t>QUADRO DE DISTRIBUICAO DE EMBUTIR SEM BARRAMENTO P/ 6 DISJUNTORES UNIPOLARES, S/ PORTA, EM CHAPA DE ACO GALV,</t>
  </si>
  <si>
    <t>QUADRO DE DISTRIBUICAO DE EMBUTIR SEM BARRAMENTO, P/12 DISJUNTORES UNIPOLARES, S/ PORTA EM CHAPA DE ACO GALV</t>
  </si>
  <si>
    <t>QUADRO DE DISTRIBUICAO DE EMBUTIR SEM BARRAMENTO, SEM PORTA, P/4 DISJUNTORES UNIPOLARES EM CHAPA DE ACO GALV</t>
  </si>
  <si>
    <t>QUADRO DE DISTRIBUICAO DE SOBREPOR C/ BARRAMENTO TRIFASICO P/ 18 DISJUNTORES UNIPOLARES, EM CHAPA DE ACO GALV</t>
  </si>
  <si>
    <t>QUADRO DE DISTRIBUICAO DE SOBREPOR C/ BARRAMENTO TRIFASICO P/ 24 DISJUNTORES UNIPOLARES, EM CHAPA DE ACO GALV</t>
  </si>
  <si>
    <t>QUADRO EM CHAPA ACO GALVANIZADO 18 USG, 40X60CM P/ INSTALACAO DE PONTO DE FORCA PARA ELEVADOR</t>
  </si>
  <si>
    <t>QUADRO EM CHAPA DE ACO 18, PARA 3 DISJUNTORES MONOPOLARES, SEM BARRAMENTO, DE EMBUTIR, COM PORTA (PARA DISTRIBUICAO DE CIRCUITOS)</t>
  </si>
  <si>
    <t>QUADRO METALICO P/ MONT ELETRO-ELETRONICO 48 X 38 X 22CM CEMAR OU EQUIV</t>
  </si>
  <si>
    <t>QUEROSENE</t>
  </si>
  <si>
    <t>RALO QUADRADO FOFO C/ REQUADRO 100 X 100MM P/ PATIO</t>
  </si>
  <si>
    <t>RALO QUADRADO FOFO C/ REQUADRO 150 X 150MM P/ PATIO</t>
  </si>
  <si>
    <t>RALO QUADRADO FOFO C/ REQUADRO 200 X 200MM P/ PATIO</t>
  </si>
  <si>
    <t>RALO QUADRADO FOFO C/ REQUADRO 250 X 250MM P/ PATIO</t>
  </si>
  <si>
    <t>RALO QUADRADO FOFO C/ REQUADRO 300 X 300MM P/ PATIO</t>
  </si>
  <si>
    <t>RALO QUADRADO FOFO C/ REQUADRO 400 X 400MM P/ PATIO</t>
  </si>
  <si>
    <t>RALO SECO PVC CONICO, 100 X 40 MM, COM GRELHA REDONDA BRANCA</t>
  </si>
  <si>
    <t>RALO SECO PVC CONICO, 100 X 40 MM, COM GRELHA QUADRADA</t>
  </si>
  <si>
    <t>RALO SECO PVC QUADRADO, 100 X 100 X 53 MM, SAIDA 40 MM, COM GRELHA BRANCA</t>
  </si>
  <si>
    <t>RALO SEMI-ESFERICO FOFO TP ABACAXI D = 100MM P/ LAJES, CALHAS ETC</t>
  </si>
  <si>
    <t>RALO SEMI-ESFERICO FOFO TP ABACAXI D = 150MM P/ LAJES, CALHAS ETC</t>
  </si>
  <si>
    <t>RALO SEMI-ESFERICO FOFO TP ABACAXI D = 200MM P/ LAJES, CALHAS ETC</t>
  </si>
  <si>
    <t>RALO SEMI-ESFERICO FOFO TP ABACAXI D = 50MM P/ LAJES, CALHAS ETC</t>
  </si>
  <si>
    <t>RALO SEMI-ESFERICO FOFO TP ABACAXI D = 75MM P/ LAJES, CALHAS ETC</t>
  </si>
  <si>
    <t>RALO SIFONADO PVC CILINDRICO, 100 X 40 MM, COM GRELHA REDONDA BRANCA</t>
  </si>
  <si>
    <t>RALO SIFONADO PVC REDONDO CONICO, 100 X 40 MM, COM GRELHA BRANCA REDONDA</t>
  </si>
  <si>
    <t>RALO SIFONADO PVC, QUADRADO, 100 X 100 X 53 MM, SAIDA 40 MM, COM GRELHA BRANCA</t>
  </si>
  <si>
    <t>RASTELEIRO</t>
  </si>
  <si>
    <t>REATOR P/ 1 LAMPADA VAPOR DE MERCURIO 125W USO EXT</t>
  </si>
  <si>
    <t>REATOR P/ 1 LAMPADA VAPOR DE MERCURIO 250W USO EXT</t>
  </si>
  <si>
    <t>REATOR P/ 1 LAMPADA VAPOR DE MERCURIO 400W USO EXT</t>
  </si>
  <si>
    <t>REATOR P/ LAMPADA VAPOR DE SODIO 250W USO EXT</t>
  </si>
  <si>
    <t>REATOR PARTIDA CONVENCIONAL P/ 1 LAMPADA FLUORESCENTE 20W/220V</t>
  </si>
  <si>
    <t>REATOR PARTIDA CONVENCIONAL P/ 1 LAMPADA FLUORESCENTE 40W/127V</t>
  </si>
  <si>
    <t>REATOR PARTIDA CONVENCIONAL P/ 1 LAMPADA FLUORESCENTE 40W/220V</t>
  </si>
  <si>
    <t>REATOR PARTIDA CONVENCIONAL P/1 LAMPADA FLUORESCENTE 20W/127V</t>
  </si>
  <si>
    <t>REATOR PARTIDA RAPIDA P/ 1 LAMPADA FLUORESCENTE 110W/220V</t>
  </si>
  <si>
    <t>REATOR PARTIDA RAPIDA P/ 1 LAMPADA FLUORESCENTE 20W/127V</t>
  </si>
  <si>
    <t>REATOR PARTIDA RAPIDA P/ 1 LAMPADA FLUORESCENTE 20W/220V</t>
  </si>
  <si>
    <t>REATOR PARTIDA RAPIDA P/ 1 LAMPADA FLUORESCENTE 40W/127V</t>
  </si>
  <si>
    <t>REATOR PARTIDA RAPIDA P/ 1 LAMPADA FLUORESCENTE 40W/220V</t>
  </si>
  <si>
    <t>REATOR PARTIDA RAPIDA P/ 1 LAMPADA FLUORESCENTE 85W/220V</t>
  </si>
  <si>
    <t>REATOR PARTIDA RAPIDA P/ 2 LAMPADAS FLUORESCENTES 20W/127V</t>
  </si>
  <si>
    <t>REATOR PARTIDA RAPIDA P/ 2 LAMPADAS FLUORESCENTES 20W/220V</t>
  </si>
  <si>
    <t>REATOR PARTIDA RAPIDA P/ 2 LAMPADAS FLUORESCENTES 40W/127V</t>
  </si>
  <si>
    <t>REATOR PARTIDA RAPIDA P/ 2 LAMPADAS FLUORESCENTES 40W/220V</t>
  </si>
  <si>
    <t>REBITE DE ALUMINIO VAZADO DE REPUXO, 3,2 X 8 MM (1KG = 1025 UNIDADES)</t>
  </si>
  <si>
    <t>REBOLO ABRASIVO, DIVERSAS GRANAS, TIPO RETO, DIM. 6" ( 152,4MM X 25,4MM X 31,75MM)</t>
  </si>
  <si>
    <t>RECICLADORA DE ASFALTO A FRIO SOBRE RODAS, LARG. FRESAGEM 2,00 M, POT. 315 KW/422 HP</t>
  </si>
  <si>
    <t>REDUCAO EXCENTRICA PVC LEVE DN 200 X 150MM</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</si>
  <si>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</si>
  <si>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</si>
  <si>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</si>
  <si>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</si>
  <si>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</si>
  <si>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</si>
  <si>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</si>
  <si>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</si>
  <si>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</si>
  <si>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</si>
  <si>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</si>
  <si>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</si>
  <si>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P/ESG PREDIAL DN 100 X 75MM</t>
  </si>
  <si>
    <t>REDUCAO EXCENTRICA PVC SERIE R P/ESG PREDIAL DN 150 X 100MM</t>
  </si>
  <si>
    <t>REDUCAO EXCENTRICA PVC SERIE R P/ESG PREDIAL DN 75 X 50MM</t>
  </si>
  <si>
    <t>REDUCAO FIXA TIPO STORZ LATAO P/ INST. PREDIAL COMBATE A INCENDIO ENGATE RAPIDO 2.1/2" X 1.1/2"</t>
  </si>
  <si>
    <t>REDUCAO PVC PBA JE PB P/REDE AGUA DN 75 X 50/DE 85 X 60MM</t>
  </si>
  <si>
    <t>REDUTOR TIPO THINNER PARA ACABAMENTO</t>
  </si>
  <si>
    <t>REFLETOR ABERTO TIPO BEDO ( PRATO), DIAM 12" (310MM), SOQUETE E-27"</t>
  </si>
  <si>
    <t>REFLETOR REDONDO EM ALUMINIO ANODIZADO PARA LAMPADA VAPOR DE MERCURIO/SODIO, CORPO EM ALUMINIO COM PINTURA EPOXI, PARA LAMPADA E-27 DE 300 W, COM SUPORTE REDONDO E ALCA REGULAVEL PARA FIXACAO.</t>
  </si>
  <si>
    <t>REGISTRO DE ESFERA PVC DE 1/2 CABEÇA QUADRADA, COM ROSCA - NB 5648</t>
  </si>
  <si>
    <t>REGISTRO GAVETA 3" BRUTO LATAO REF 1502-B</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</si>
  <si>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</si>
  <si>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</si>
  <si>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</si>
  <si>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</si>
  <si>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</si>
  <si>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</si>
  <si>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</si>
  <si>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</si>
  <si>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</si>
  <si>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</si>
  <si>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</si>
  <si>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</si>
  <si>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</si>
  <si>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VÁLVULA GLOBO ANGULAR DE LATÃO, 45 GRAUS, D = 2 1/2", PARA HIDRANTES EM INSTALAÇÃO PREDIAL DE INCÊNDIO</t>
  </si>
  <si>
    <t>REGISTRO PASSEIO PVC P/ POLIET PE-5 20 MM</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</si>
  <si>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</si>
  <si>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</si>
  <si>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</si>
  <si>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</si>
  <si>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REGISTRO PVC ESFERA BORB C/ROSCA REF 1/2"</t>
  </si>
  <si>
    <t>REGISTRO PVC ESFERA BORB C/ROSCA REF 3/4"</t>
  </si>
  <si>
    <t>REGISTRO PVC ESFERA CAB QUAD C/ROSCA REF 3/4"</t>
  </si>
  <si>
    <t>REGISTRO PVC ESFERA VS ROSCAVEL DN 1 1/2"</t>
  </si>
  <si>
    <t>REGISTRO PVC ESFERA VS ROSCAVEL DN 1 1/4"</t>
  </si>
  <si>
    <t>REGISTRO PVC ESFERA VS ROSCAVEL DN 1"</t>
  </si>
  <si>
    <t>REGISTRO PVC ESFERA VS ROSCAVEL DN 1/2"</t>
  </si>
  <si>
    <t>REGISTRO PVC ESFERA VS ROSCAVEL DN 2"</t>
  </si>
  <si>
    <t>REGISTRO PVC ESFERA VS SOLDAVEL DN 20</t>
  </si>
  <si>
    <t>REGISTRO PVC ESFERA VS SOLDAVEL DN 25</t>
  </si>
  <si>
    <t>REGISTRO PVC ESFERA VS SOLDAVEL DN 32</t>
  </si>
  <si>
    <t>REGISTRO PVC ESFERA VS SOLDAVEL DN 40</t>
  </si>
  <si>
    <t>REGISTRO PVC ESFERA VS SOLDAVEL DN 50</t>
  </si>
  <si>
    <t>REGISTRO PVC ESFERA VS SOLDAVEL DN 60</t>
  </si>
  <si>
    <t>REGISTRO PVC PRESSAO S-30 ROSCAVEL DN 3/4"</t>
  </si>
  <si>
    <t>REGISTRO PVC PRESSAO S-30 ROSCAVEL REF 1/2"</t>
  </si>
  <si>
    <t>REGISTRO PVC PRESSAO S-30 SOLDAVEL 20MM</t>
  </si>
  <si>
    <t>REGISTRO PVC PRESSAO S-30 SOLDAVEL DN 25 MM</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</si>
  <si>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</si>
  <si>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</si>
  <si>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</si>
  <si>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t>
  </si>
  <si>
    <t>REJUNTE COLORIDO</t>
  </si>
  <si>
    <t>REJUNTE EPOXI BRANCO</t>
  </si>
  <si>
    <t>REJUNTE EPOXI COR</t>
  </si>
  <si>
    <t>RELE FOTOELETRICO 1000W/220V</t>
  </si>
  <si>
    <t>RELE TERMICO SIEMENS 3UA52</t>
  </si>
  <si>
    <t>REMOVEDOR DE TINTA OLEO/ESMALTE VERNIZ</t>
  </si>
  <si>
    <t>RESINA ACRILICA BASE AGUA - COR BRANCA</t>
  </si>
  <si>
    <t>RESINA BASE EPOXI</t>
  </si>
  <si>
    <t>RETARDO PARA CORDEL DETONANTE</t>
  </si>
  <si>
    <t>RETROESCAVADEIRA C/ CARREGADEIRA SOBRE PNEUS 75HP C/CONVERSOR DE TORQUE (INCL MANUTENCAO/OPERACAO E COMBUSTÍVEL)</t>
  </si>
  <si>
    <t>RETROESCAVADEIRA C/ CARREGADEIRA SOBRE PNEUS 76HP TRANSMISSAO MECANICA (INCL MANUTENCAO/OPERACAO E COMBUSTÍVEL )</t>
  </si>
  <si>
    <t>RETROESCAVADEIRA COM PA CARREGADEIRA SOBRE RODAS, MOTOR DE 70 A 80 HP, CAPACIDADE DE 0,2 / 0,7 M3, COM TRANSMISSAO MECANICA (LOCACAO COM OPERADOR, COMBUSTIVEL E MANUTENCAO)</t>
  </si>
  <si>
    <t>RETROESCAVADEIRA SOBRE RODAS COM CARREGADEIRA, TRACAO 4 X 2, POTENCIA LIQUIDA 79 HP, PESO OPERACIONAL MINIMO DE 6570 KG, CAPACIDADE DA CARREGADEIRA DE 1,00 M3 E DA RETROESCAVADEIRA MINIMA DE 0,20 M3, PROFUNDID</t>
  </si>
  <si>
    <t>RETROESCAVADEIRA SOBRE RODAS COM CARREGADEIRA, TRACAO 4 X 4, POTENCIA LIQUIDA 72 HP, PESO OPERACIONAL MINIMO DE 7140 KG, CAPACIDADE MINIMA DA CARREGADEIRA DE 0,79 M3 E DA RETROESCAVADEIRA MINIMA DE 0,18 M3, PRO</t>
  </si>
  <si>
    <t>RETROESCAVADEIRA SOBRE RODAS COM CARREGADEIRA, TRACAO 4 X 4, POTENCIA LIQUIDA 88 HP, PESO OPERACIONAL MINIMO DE 6674 KG, CAPACIDADE DA CARREGADEIRA DE 1,00 M3 E DA RETROESCAVADEIRA MINIMA DE 0,26 M3, PROFUNDID</t>
  </si>
  <si>
    <t>REVESTIMENTO DE PAREDE EM GRANILITE, MARMORITE OU GRANITINA - ESP = 5 MM</t>
  </si>
  <si>
    <t>REVESTIMENTO DE PAREDE EM GRANILITE, MARMORITE OU GRANITINA COLORIDO - ESP = 5 MM</t>
  </si>
  <si>
    <t>REVESTIMENTO EM CERAMICA ESMALTADA COMERCIAL, PEI MENOR OU IGUAL A 3, FORMATO MENOR OU IGUAL A 2025 CM2</t>
  </si>
  <si>
    <t>REVESTIMENTO EM CERAMICA ESMALTADA EXTRA, PEI MENOR OU IGUAL A 3, FORMATO MENOR OU IGUAL A 2025 CM2</t>
  </si>
  <si>
    <t>REVESTIMENTO EPOXI DE ALTA RESISTENCIA QUIMICA, ISENTO DE SOLVENTES, BICOMPONENTE</t>
  </si>
  <si>
    <t>REVESTIMENTO IMPERMEABILIZANTE SEMI FLEXIVEL PARA SUPERFICIE SIKA TOP 107 OU EQUIVALENTE</t>
  </si>
  <si>
    <t>REVESTIMENTO IMPERMEABILIZANTE SEMI-FLEXIVEL BI-COMPONENTE</t>
  </si>
  <si>
    <t>REVESTIMENTO IMPERMEAVEL DE ALUMINIO LIQUIDO</t>
  </si>
  <si>
    <t>REVESTIMENTO PARA ESCADA EM GRANILITE, MARMORITE OU GRANITINA ESP = 8 MM</t>
  </si>
  <si>
    <t>RINCAO CHAPA GALVANIZADA NUM 26 L = 50CM</t>
  </si>
  <si>
    <t>ROCADEIRA COSTAL COM MOTOR A GASOLINA DE * 2 HP *</t>
  </si>
  <si>
    <t>ROCADEIRA REBOCAVEL LAVRALE MOD RDU 130/540**CAIXA**</t>
  </si>
  <si>
    <t>RODAPE ARDOSIA, CINZA, 10 CM, E= *1CM</t>
  </si>
  <si>
    <t>RODAPE BORRACHA LISO H = 7CM P/ ARGAMASSA RCI.70 ESP = 2,0MM</t>
  </si>
  <si>
    <t>RODAPE BORRACHA SINTETICA 7CM X 1MM SUPERFICIE LISA</t>
  </si>
  <si>
    <t>RODAPE GRANITO 10 X 2CM</t>
  </si>
  <si>
    <t>RODAPE MADEIRA LEI 1A QUALIDADE 10 X 2CM CANTO BOLEADO</t>
  </si>
  <si>
    <t>RODAPE MADEIRA LEI 1A QUALIDADE 5 X 2CM</t>
  </si>
  <si>
    <t>RODAPE MADEIRA LEI 1A QUALIDADE 7 X 1,5CM</t>
  </si>
  <si>
    <t>RODAPE MADEIRA LEI 1A QUALIDADE 7 X 2CM</t>
  </si>
  <si>
    <t>RODAPE MARMORE BRANCO COMUM H = 5CM, ESP = 2CM, POLIDO</t>
  </si>
  <si>
    <t>RODAPE MARMORE BRANCO COMUM H = 7CM, ESP = 2CM, POLIDO</t>
  </si>
  <si>
    <t>RODAPE PRE-MOLDADO DE GRANILITE, MARMORITE OU GRANITINA L = 10 CM</t>
  </si>
  <si>
    <t>RODAPE VINILICO 5CM E = 1MM</t>
  </si>
  <si>
    <t>RODAPÉ EM GRANITO BRANCO MARFIM E=2CM, H=10CM, LEVIGADO</t>
  </si>
  <si>
    <t>RODIZIO LATAO 6MM C/ ROLAMENTO SKF</t>
  </si>
  <si>
    <t>ROLDANA FIXA DUPLA LATAO C/ ROLAMENTO P/ PORTA/JAN CORRER</t>
  </si>
  <si>
    <t>ROLDANA LATAO P/ JANELA GUILHOTINA</t>
  </si>
  <si>
    <t>ROLDANAS PLASTICAS/PVC OU CLEATS TAMANHO MEDIO P/ INSTALACAO ELETR APARENTE</t>
  </si>
  <si>
    <t>ROLO COMPACTADOR DE PNEUS (7 PNEUS), ESTATICO, PRESSAO VARIAVEL, POTENCIA 130CV, PESO OPERACIONAL SEM/COM LASTRO 8,5/25 T, LARGURA DE ROLAGEM 2,28 M</t>
  </si>
  <si>
    <t>ROLO COMPACTADOR DE PNEUS ESTÁTICO PARA ASFALTO, PRESSÃO VARIÁVEL, DYNAPAC, MODELO CP-221, POTÊNCIA 100HP - PESO SEM/COM LASTRO 11,8/21T</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</si>
  <si>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</si>
  <si>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</si>
  <si>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DE PNEUS, PRESSAO VARIAVEL, AUTOPROPELIDO 145HP, PESO VAZIO/C/ LASTRO 9,8/27 T, P/ SELAGEM ASFALTICA, TIPO DYNAPAC CP-27 OU EQUIV (INCL MANUTENCAO/OPERACAO)</t>
  </si>
  <si>
    <t>ROLO COMPACTADOR DE PNEUS, PRESSAO VARIAVEL, AUTOPROPELIDO 94HP, PESO VAZIO/C/ LASTRO 7,6/22 T P/ SELAGEM ASFALTICA TIPO DYNAPAC CP - 22 OU EQUIV (INCL MANUTENCAO/OPERACAO)</t>
  </si>
  <si>
    <t>ROLO COMPACTADOR ESTATICO LISO AUTOPROPELIDO 58,5HP, FORCA IMPACTO 6 A 9T, TIPO MULLER RT-82H OU EQUIV (INCL MANUTENCAO/OPERACAO)</t>
  </si>
  <si>
    <t>ROLO COMPACTADOR LISO VIBRATORIO REBOCAVEL PESO 5T, FORCA IMPACTO 15,4T TIPO DYNAPAC CH-44 OU EQUIV</t>
  </si>
  <si>
    <t>ROLO COMPACTADOR LISO VIBRATORIO REBOCAVEL PESO 6,7T, FORCA IMPACTO 20,7T TIPO DYNAPAC CFB-66 OU EQUIV</t>
  </si>
  <si>
    <t>ROLO COMPACTADOR PE DE CARNEIRO VIBRATORIO PARA SOLOS, POTENCIA 110 HP, PESO OPERACIONAL MAXIMO 13,05 T, IMPACTO DINAMICO 38,4 T, LARGURA DE TRABALHO 2,13 M</t>
  </si>
  <si>
    <t>ROLO COMPACTADOR PE DE CARNEIRO VIBRATORIO REBOCAVEL PESO 6,7T, FORCA IMPACTO 20,7T TIPO DYNAPAC CF B-66 OU EQUIV</t>
  </si>
  <si>
    <t>ROLO COMPACTADOR PE DE CARNEIRO VIBRATORIO REBOCAVEL, PESO 5T, FORCA IMPACTO 15,4T TIPO DYNAPAC CH-44 OU EQUIV</t>
  </si>
  <si>
    <t>ROLO COMPACTADOR PE DE CARNEIRO VIBRATORIO, POTENCIA 125 HP, PESO OPERACIONAL SEM/COM LASTRO 11,95/13,30 T, IMPACTO DINAMICO 38,5/22,5 T, LARGURA DE TRABALHO 2,15 M</t>
  </si>
  <si>
    <t>ROLO COMPACTADOR TANDEM VIBRATÓRIO CILINDROS LISO DE AÇO, DYNAPAC, MODELO CC-422, POTÊNCIA 125HP - PESO MÁXIMO OPERACIONAL 11,2T</t>
  </si>
  <si>
    <t>ROLO COMPACTADOR VIBRATORIO DE UM CILINDRO LISO DE ACO, POTENCIA 110 HP, PESO OPERACIONAL 13,3 T, LARGURA TRABALHO 2,13 M</t>
  </si>
  <si>
    <t>ROLO COMPACTADOR VIBRATORIO DE UM CILINDRO LISO DE ACO, POTENCIA 125 HP, PESO SEM/COM LASTRO 10,75/12,92 T, IMPACTO DINAMICO 31,5/18,5 T, LARGURA TRABALHO 2,15 M</t>
  </si>
  <si>
    <t>ROLO COMPACTADOR VIBRATORIO DE UM CILINDRO LISO DE ACO, POTENCIA 80 HP, PESO OPERACIONAL MAXIMO 8,5 T, LARGURA TRABALHO 1,676 M</t>
  </si>
  <si>
    <t>ROLO COMPACTADOR VIBRATORIO DE UM CILINDRO, ACO LISO, POTENCIA 80 HP, PESO OPERACIONAL MAXIMO 8,1 T, IMPACTO DINAMICO 16,15/9,5 T, LARGURA TRABALHO 1,68 M</t>
  </si>
  <si>
    <t>ROLO COMPACTADOR VIBRATORIO LISO AUTOPROPELIDO 101HP P/ ASFALTO, PESO 7,5T, FORCA IMPACTO 13 A 19,2 T TIPO DYNAPAC CA-15A OU EQUIV (INCL MANUTENCAO/OPERACAO)</t>
  </si>
  <si>
    <t>ROLO COMPACTADOR VIBRATORIO LISO AUTOPROPELIDO 101HP P/ SOLOS, PESO 6,58T, FORCA IMPACTO 18 T, TIPO DYNAPAC CA- 15 OU EQUIV (INCL MANUTENCAO/OPERACAO)</t>
  </si>
  <si>
    <t>ROLO COMPACTADOR VIBRATORIO LISO AUTOPROPELIDO 65HP, FORCA IMPACTO 18T, TIPO MULLER VAP-70 L OU EQUIV (INCL MANUTENCAO/OPERACAO)</t>
  </si>
  <si>
    <t>ROLO COMPACTADOR VIBRATORIO LISO AUTOPROPELIDO 76HP, FORCA IMPACTO 11T, TIPO MULLER VAP-SSA OU EQUIV (INCL MANUTENCAO/OPERACAO)</t>
  </si>
  <si>
    <t>ROLO COMPACTADOR VIBRATORIO LISO AUTOPROPELIDO 83HP, FORCA IMPACTO 11T, TIPO MULLER VAP-SSL OU EQUIV (INCL MANUTENCAO/OPERACAO)</t>
  </si>
  <si>
    <t>ROLO COMPACTADOR VIBRATORIO LISO TANDEM AUTOPROPELIDO 11 CV, PESO 1,9T FORCA IMPACTO 4,2 T TIPO DYNAPAC CG -11 OU EQUIV (INCL MANUTENCAO/OPERACAO)</t>
  </si>
  <si>
    <t>ROLO COMPACTADOR VIBRATORIO PE DE CARNEIRO AUTOPROPELIDO 83HP, FORCA IMPACTO 19T, TIPO MULLER VAP-SSP OU EQUIV (INCL MANUTENCAO/OPERACAO)</t>
  </si>
  <si>
    <t>ROLO COMPACTADOR VIBRATORIO TANDEM, ACO LISO, POTENCIA 15,2 HP, PESO OPERACIONAL 2,00 T, IMPACTO DINAMICO 4,24 T</t>
  </si>
  <si>
    <t>ROLO COMPACTADOR VIBRATORIO TANDEM, ACO LISO, POTENCIA 31 HP, PESO OPERACIONAL MAXIMO 2,46 T</t>
  </si>
  <si>
    <t>ROLO COMPACTADOR VIBRATORIO TANDEM, ACO LISO, POTENCIA 45 HP, PESO OPERACIONAL MAXIMO 4,0 T</t>
  </si>
  <si>
    <t>ROLO COMPACTADOR VIBRATORIO TANDEM, CILINDROS EM ACO LISO, POTENCIA 23,5 HP, PESO OPERACIONAL 1,665 T, LARGURA DE TRABALHO 0,9 M</t>
  </si>
  <si>
    <t>ROLO COMPACTADOR VIBRATORIO, PE DE CARNEIRO, AUTOPROPELIDO, POTENCIA = 125 HP, PESO = 11,1 T, FORCA DE IMPACTO = 31,1 T (LOCACAO COM OPERADOR, COMBUSTIVEL E MANUTENCAO)</t>
  </si>
  <si>
    <t>ROLO COMPACTADOR VIBRATÓRIO DE UM CILINDRO AÇO LISO, DYNAPAC, MODELO CA-150A, POTÊNCIA 80HP - PESO OPERACIONAL 8,1T</t>
  </si>
  <si>
    <t>ROLO COMPACTADOR VIBRATÓRIO PÉ DE CARNEIRO (OPERADO POR CONTROLE REMOTO), DYNAPAC, MODELO LP-8500, POTÊNCIA 17HP - PESO OPERACIONAL 1,65 T</t>
  </si>
  <si>
    <t>ROLO COMPACTADOR VIBRATÓRIO PÉ DE CARNEIRO PARA SOLOS, DYNAPAC, MODELO CA- 150P, POTÊNCIA 80HP - PESO MÁXIMO OPERACIONAL 8,8T - IMPACTO DINÂMICO 14,58T</t>
  </si>
  <si>
    <t>ROLO COMPACTADOR VIBRATÓRIO REBOCÁVEL AÇO LISO, CMV, MODELO CVR-15L, POTÊNCIA 65CV - PESO 3,8T - IMPACTO DINÂMICO 18,3T</t>
  </si>
  <si>
    <t>ROLO COMPACTADOR VIBRATÓRIO TANDEM AÇO LISO, MULLER, MODELO RT-82H, POTÊNCIA 58CV - PESO SEM/COM LASTRO 6,5/9,4T</t>
  </si>
  <si>
    <t>ROMPEDOR ELETRICO PESO 26 KG, POTENCIA OPERACIONAL DE 2,5 KW</t>
  </si>
  <si>
    <t>ROMPEDOR ELETRICO, MONOFASICO, MARCA WACKER, MOD. EH 8, 1,1 KW (1,44 HP), PESO = 8 KG</t>
  </si>
  <si>
    <t>ROSETA LATAO CROMADO TIPO 203 LA FONTE P/ FECHADURA PORTA</t>
  </si>
  <si>
    <t>ROSETA LATAO CROMADO TIPO 303 LA FONTE P/ FECHADURA PORTA</t>
  </si>
  <si>
    <t>RUFO CHAPA GALVANIZADA NUM 24 L = 16CM</t>
  </si>
  <si>
    <t>RUFO CHAPA GALVANIZADA NUM 24 L = 25CM</t>
  </si>
  <si>
    <t>RUFO CHAPA GALVANIZADA NUM 24 L = 33CM</t>
  </si>
  <si>
    <t>RUFO CHAPA GALVANIZADA NUM 24 L = 50CM</t>
  </si>
  <si>
    <t>RUFO CHAPA GALVANIZADA NUM 26 L = 35CM</t>
  </si>
  <si>
    <t>RUFO PARA TELHA DE FIBROCIMENTO (SEM AMIANTO)</t>
  </si>
  <si>
    <t>RUFO PARA TELHA DE FIBROCIMENTO CANALETE 49 OU KALHETA (SEM AMIANTO)</t>
  </si>
  <si>
    <t>RUFO PARA TELHA DE FIBROCIMENTO ONDULADA (SEM AMIANTO)</t>
  </si>
  <si>
    <t>RUFO PARA TELHA FIBROCIMENTO CANALETE 90 OU KALHETAO (SEM AMIANTO)</t>
  </si>
  <si>
    <t>SABAO</t>
  </si>
  <si>
    <t>SABONETEIRA DE SOBREPOR (FIXADA NA PAREDE), "TIPO CONCHA", EM ACO INOXIDAVEL</t>
  </si>
  <si>
    <t>SABONETEIRA EM ALUMINIO 15 X 15 CM DE SOBREPOR</t>
  </si>
  <si>
    <t>SABONETEIRA EM VIDRO C/ SUPORTE EM ACO INOX P/ SABAO LIQUIDO</t>
  </si>
  <si>
    <t>SABONETEIRA LOUCA BRANCA 15 X 15CM</t>
  </si>
  <si>
    <t>SABONETEIRA LOUCA BRANCA 7,5 X 15CM</t>
  </si>
  <si>
    <t>SACO DE ANINHAGEM</t>
  </si>
  <si>
    <t>SAIBRO PARA ARGAMASSA (COLETADO NO COMERCIO)</t>
  </si>
  <si>
    <t>SAIDA EM T FLANGE EM PE FERRO GALV 2 1/2" (COMBATE INCENDIO)</t>
  </si>
  <si>
    <t>SAPATA DE PVC ADITIVADO NERVURADO D = 6"</t>
  </si>
  <si>
    <t>SAPATA DE PVC ADITIVADO NERVURADO D = 8"</t>
  </si>
  <si>
    <t>SAPATILHA EM ACO GALV P/ CABOS DN ATE 5/8"</t>
  </si>
  <si>
    <t>SECCIONADOR 3P SOB CARG ICF 630A 600V C/BASE UNIELETRO</t>
  </si>
  <si>
    <t>SEGURO (ENCARGOS COMPLEMENTARES) *COLETADO CAIXA*</t>
  </si>
  <si>
    <t>Taxas</t>
  </si>
  <si>
    <t>SEIXO ROLADO PARA APLICACAO EM CONCRETO (POSTO PEDREIRA/FORNECEDOR, SEM FRETE)</t>
  </si>
  <si>
    <t>SELADOR ACRILICO</t>
  </si>
  <si>
    <t>SELADOR ACRILICO P/ PAREDES INTERIOR/EXTERIOR</t>
  </si>
  <si>
    <t>SELADOR LATEX PVA</t>
  </si>
  <si>
    <t>SELADOR MINERAL BASE SILICATOS P/ TRATAM. ESPECIAL (SISTEMA IMPERMEAB)HEY'DI VIAPOL</t>
  </si>
  <si>
    <t>6KG</t>
  </si>
  <si>
    <t>SELADOR PVA PARA PAREDES INTERNAS</t>
  </si>
  <si>
    <t>SELANTE A BASE DE ALCATRAO E POLIURETANO PARA JUNTAS HORIZONTAIS</t>
  </si>
  <si>
    <t>SELANTE E ADESIVO DE ELASTICIDADE PERMANENTE TIPO SIKAFLEX-11 FC OU EQUIVALENTE</t>
  </si>
  <si>
    <t>300ML</t>
  </si>
  <si>
    <t>SELANTE ELASTICO MONOCOMPONENTE A BASE DE POLIURETANO PARA JUNTAS DIVERSAS</t>
  </si>
  <si>
    <t>SELIM PVC 90G C/ TRAVAS NBR 10569 P/ REDE COLET ESG DN 125X100MM</t>
  </si>
  <si>
    <t>SELIM PVC 90G C/ TRAVAS NBR 10569 P/ REDE COLET ESG DN 150X100MM</t>
  </si>
  <si>
    <t>SELIM PVC 90G ELASTICO NBR 10569 P/ REDE COLET ESG DN 200X100MM</t>
  </si>
  <si>
    <t>SELIM PVC 90G ELASTICO NBR 10569 P/ REDE COLET ESG DN 250X100MM</t>
  </si>
  <si>
    <t>SELIM PVC 90G ELASTICO NBR 10569 P/ REDE COLET ESG DN 300X100MM</t>
  </si>
  <si>
    <t>SEMIRREBOQUE COM DOIS EIXOS EM TANDEM TIPO BASCULANTE COM CACAMBA METALICA 14 M3 (INCLUI MONTAGEM, NAO INCLUI CAVALO MECANICO) *COLETADO CAIXA*</t>
  </si>
  <si>
    <t>SEMIRREBOQUE COM TRES EIXOS EM TANDEM TIPO BASCULANTE COM CACAMBA METALICA 18 M3 (INCLUI MONTAGEM, NAO INCLUI CAVALO MECANICO) *COLETADO CAIXA*</t>
  </si>
  <si>
    <t>SERRA COPO P/ CANALETA ENTRADA P/ TIL PVC EB-644 DN 100/DE 101,6 MM</t>
  </si>
  <si>
    <t>SERRA COPO P/ CANALETA ENTRADA P/ TIL PVC EB-644 DN 100/DE 110,O MM</t>
  </si>
  <si>
    <t>SERRA COPO P/ CANALETA ENTRADA P/ TIL PVC EB-644 DN 125/DE 125,0 MM</t>
  </si>
  <si>
    <t>SERRA COPO P/ CANALETA ENTRADA P/ TIL PVC EB-644 DN 150/DE 160,0 MM</t>
  </si>
  <si>
    <t>SERRA COPO P/ SELIM PVC EB-644 DN 100</t>
  </si>
  <si>
    <t>SERRA DE DISCO DIAMANTADO, 57 CV , Á DISSEL , MARCA EDCO , MODELO SS - 65 , CONSUMO 14,4 L/H, CAPACIDADE DE CORTE 800 MM (0,8M/M3) = 1000M3 DE PAVIMENTADO. (IMPORTADO)</t>
  </si>
  <si>
    <t>SERRA DIAMANTADA 14" P/CONCRETO</t>
  </si>
  <si>
    <t>SERRALHEIRO</t>
  </si>
  <si>
    <t>SERVENTE</t>
  </si>
  <si>
    <t>SERVENTE - PISO MENSAL (ENCARGO SOCIAL MENSALISTA)</t>
  </si>
  <si>
    <t>SERVICO DE BOMBEAMENTO DE CONCRETO COM CONSUMO MINIMO DE 40 M3</t>
  </si>
  <si>
    <t>SIFAO EM METAL CROMADO 1 1/2 X 2"</t>
  </si>
  <si>
    <t>SIFAO EM METAL CROMADO 1 X 1 1/2"</t>
  </si>
  <si>
    <t>SIFAO EM METAL CROMADO 1 X 1 1/4"</t>
  </si>
  <si>
    <t>SIFAO EM METAL CROMADO 1 X 1"</t>
  </si>
  <si>
    <t>SIFAO EM METAL CROMADO PARA LAVATORIO, DE 1" X 1 1/2"</t>
  </si>
  <si>
    <t>SIFAO FLEXIVEL P/ PIA AMERICANA 1 1/2 X 2"</t>
  </si>
  <si>
    <t>SIFAO FLEXIVEL P/ PIA E LAVATORIO 3/4" X 1 1/2"</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</si>
  <si>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</si>
  <si>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</si>
  <si>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</si>
  <si>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</si>
  <si>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</si>
  <si>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SISAL EM FIBRA</t>
  </si>
  <si>
    <t>SODA CAUSTICA</t>
  </si>
  <si>
    <t>SOLDA 50/50</t>
  </si>
  <si>
    <t>SOLDA P/ TUBO E CONEXOES DE COBRE 500 G</t>
  </si>
  <si>
    <t>SOLDADOR</t>
  </si>
  <si>
    <t>SOLDADOR A (PARA SOLDA A SER TESTADA COM RAIOS "X")</t>
  </si>
  <si>
    <t>SOLEIRA DE MARMORE BRANCO NACIONAL, POLIDO, DE 13 A 15 CM DE LARGURA E 2 CM DE ESPESSURA</t>
  </si>
  <si>
    <t>SOLEIRA GRANITO 15 X 3CM</t>
  </si>
  <si>
    <t>SOLEIRA GRANITO 25 X 3CM</t>
  </si>
  <si>
    <t>SOLEIRA MARMORE BRANCO L = 25CM E = 3CM, POLIDO</t>
  </si>
  <si>
    <t>SOLEIRA MARMORE DE 3 X 5CM</t>
  </si>
  <si>
    <t>SOLEIRA PRE-MOLDADA EM GRANILITE, MARMORITE OU GRANITINA, L = *15 CM</t>
  </si>
  <si>
    <t>SOLUCAO ASFALTICA ELASTOMERICA IMPERMEABILIZANTE, APLICACAO A FRIO</t>
  </si>
  <si>
    <t>SOLUCAO ASFALTICA ELASTOMERICA PARA IMPRIMACAO, APLICACAO A FRIO</t>
  </si>
  <si>
    <t>SOLUCAO LIMPADORA FRASCO PLASTICO C/ 1000CM3</t>
  </si>
  <si>
    <t>SOLUCAO LIMPADORA FRASCO PLASTICO C/ 200CM3</t>
  </si>
  <si>
    <t>SOLUÇÃO DE SILICONE HIDRORREPELENE PARA APLICAÇÃO EM TIJOLOS E CONCRETOS APARENTES</t>
  </si>
  <si>
    <t>SOLUÇÃO DE SILICONE HIDRORREPELENTE PARA SER APLICADO EM CONCRETOS E TIJOLOS APARENTES</t>
  </si>
  <si>
    <t>SOLVENTE DILUENTE A BASE DE AGUARRAS</t>
  </si>
  <si>
    <t>SOLVENTE PARA COLA (PARA LAMINADO MELAMINICO) A BASE DE RESINA SINTETICA</t>
  </si>
  <si>
    <t>SOLVENTE PARA MATERIAIS BASE EPOXI</t>
  </si>
  <si>
    <t>SOQUETE DE PVC PARA LÂMPADA INCANDESCENTE (BASE E-27) COM RABICHO, DE 10 A/250 V</t>
  </si>
  <si>
    <t>SOQUETE P/ LAMPADA INCANDESCENTE (E-27) EM PVC C/ CHAVE 10A, 250V</t>
  </si>
  <si>
    <t>SPRINKLER TIPO PENDENTE 68 GRAUS CELSIUS (BULBO VERMELHO) ACABAMENTO CROMADO 1/2"-15MM</t>
  </si>
  <si>
    <t>SPRINKLER TIPO PENDENTE 68 GRAUS CELSIUS (BULBO VERMELHO) ACABAMENTO CROMADO 3/4"-20MM</t>
  </si>
  <si>
    <t>SPRINKLER TIPO PENDENTE 68 GRAUS CELSIUS (BULBO VERMELHO) ACABAMENTO NATURAL 1/2"-15MM</t>
  </si>
  <si>
    <t>SPRINKLER TIPO PENDENTE 68 GRAUS CELSIUS (BULBO VERMELHO) ACABAMENTO NATURAL 3/4"-20MM</t>
  </si>
  <si>
    <t>SPRINKLER TIPO PENDENTE 79 GRAUS CELSIUS (BULBO AMARELO) ACABAMENTO CROMADO 1/2"-15MM</t>
  </si>
  <si>
    <t>SPRINKLER TIPO PENDENTE 79 GRAUS CELSIUS (BULBO AMARELO) ACABAMENTO CROMADO 3/4"-20MM</t>
  </si>
  <si>
    <t>SPRINKLER TIPO PENDENTE 79 GRAUS CELSIUS (BULBO AMARELO) ACABAMENTO NATURAL 1/2"-15MM</t>
  </si>
  <si>
    <t>SPRINKLER TIPO PENDENTE 79 GRAUS CELSIUS (BULBO AMARELO) ACABAMENTO NATURAL 3/4"-20MM</t>
  </si>
  <si>
    <t>STARTER S- 10 (P/ LAMPADA 30/40/65W)</t>
  </si>
  <si>
    <t>STARTER S- 2 (P/ LAMPADA 15/20W)</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</si>
  <si>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</si>
  <si>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</si>
  <si>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</si>
  <si>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</si>
  <si>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</si>
  <si>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</si>
  <si>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</si>
  <si>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 INST. APARENTE" CAIXA COM 100 UNIDADES</t>
  </si>
  <si>
    <t>SUPORTE DE PVC MR AQUAPLUV D = 125MM</t>
  </si>
  <si>
    <t>SUPORTE DT 185 X 95MM X 5/16" P/TRANSFORMADOR</t>
  </si>
  <si>
    <t>SUPORTE ISOLADOR REFORCADO ROSCA SOBERBA EM FG C/ ISOLADOR</t>
  </si>
  <si>
    <t>SUPORTE ISOLADOR SIMPLES ROSCA SOBERBA C/ ISOLADOR</t>
  </si>
  <si>
    <t>SUPORTE PARA CALHA DE 150 MM EM FERRO GALVANIZADO</t>
  </si>
  <si>
    <t>SUPORTE PARA TUBO DE PROTECAO DN 2'' C/ ROSCA MECANICA</t>
  </si>
  <si>
    <t>SUPORTE SIMPLES C/ROLDANA P/ CHUMBAR GT-P1 GAMATEC OU SIMILAR</t>
  </si>
  <si>
    <t>SUPORTE ZINCADO DOBRADO AQUAPLUV (PVC-TIGRE)</t>
  </si>
  <si>
    <t>SYNTEKO C/ CATALIZADOR</t>
  </si>
  <si>
    <t>TABEIRA EM MARMORE 2 X 5CM</t>
  </si>
  <si>
    <t>TABUA DE MADEIRA DE LEI, *2,5 X 15* CM (1 X 6) NAO APARELHADA, (TABEIRA-P/TELHADO)</t>
  </si>
  <si>
    <t>TABUA DE PINUS 1A QUALIDADE 10 X 300CM</t>
  </si>
  <si>
    <t>TABUA DE PINUS 1A QUALIDADE 20 X 300CM</t>
  </si>
  <si>
    <t>TABUA DE PINUS 1A QUALIDADE 30 X 300CM</t>
  </si>
  <si>
    <t>TABUA EM MADEIRA DE LEI 2A QUALIDADE MACHO/FEMEA 10 X 2,0CM P/ PISO</t>
  </si>
  <si>
    <t>TABUA MADEIRA 1A QUALIDADE 2,5 X 30CM (1 X 12 ) NAO APARELHADA</t>
  </si>
  <si>
    <t>TABUA MADEIRA 2A QUALIDADE 2,5 X 20,0CM (1 X 8") NAO APARELHADA</t>
  </si>
  <si>
    <t>TABUA MADEIRA 2A QUALIDADE 2,5 X 30,0CM (1 X 12") NAO APARELHADA</t>
  </si>
  <si>
    <t>TABUA MADEIRA 3A QUALIDADE 1/2 X 8 (1,5 X 20,0CM) NAO APARELHADA</t>
  </si>
  <si>
    <t>TABUA MADEIRA 3A QUALIDADE 2,5 X 23,0CM (1 X 9") NAO APARELHADA</t>
  </si>
  <si>
    <t>TABUA MADEIRA 3A QUALIDADE 2,5 X 30,0CM (1 X 12 ) NAO APARELHADA</t>
  </si>
  <si>
    <t>TABUA MADEIRA 3A QUALIDADE 2,5 X 30CM (1 X 12 ) NAO APARELHADA</t>
  </si>
  <si>
    <t>TABUA MADEIRA LEI 2,5 X 30,0CM (1 X 12") APARELHADA</t>
  </si>
  <si>
    <t>TABUA MADEIRA LEI E = 2,5CM (1") APARELHADA</t>
  </si>
  <si>
    <t>TABUA MADEIRA LEI 1,5 X 20,0CM (1/2 X 8") APARELHADA</t>
  </si>
  <si>
    <t>TABUA MADEIRA LEI 1A QUALIDADE MACHO/FEMEA 10 X 2,0CM P/ PISO</t>
  </si>
  <si>
    <t>TABUA MADEIRA LEI 1A QUALIDADE MACHO/FEMEA 15 X 2,0CM P/ PISO</t>
  </si>
  <si>
    <t>TABUA MADEIRA LEI 1A QUALIDADE MACHO/FEMEA 20 X 2,0CM P/ PISO</t>
  </si>
  <si>
    <t>TABUA MADEIRA LEI 2,5 X 25,0CM (1 X 10") APARELHADA</t>
  </si>
  <si>
    <t>TABUA MADEIRA NATIVA/REGIONAL *3,5 X 25*CM (1.1/2 X 10) NAO APARELHADA (P/FORMA)</t>
  </si>
  <si>
    <t>TABUA MADEIRA NATIVA/REGIONAL 3,5 X 20,0 CM NAO APARELHADA (P/FORMA)</t>
  </si>
  <si>
    <t>TACO (NAO PICHADO) DE MADEIRA DE 1A. QUALIDADE PARA PISO, DE *7 X 21* CM</t>
  </si>
  <si>
    <t>TACO PARQUET IPE CERNE</t>
  </si>
  <si>
    <t>TALHA ELETRICA 3 T, VELOCIDADE 2,1 M / MIN, POTENCIA 1,3 KW</t>
  </si>
  <si>
    <t>TALHA ELETRICA 3 T, VELOCIDADE 2,1 M / MIN, POTENCIA 1,3 KW - (LOCACAO)</t>
  </si>
  <si>
    <t>TALHA MANUAL DE CORRENTE, CAPACIDADE DE 1 T COM ELEVACAO DE 3 M</t>
  </si>
  <si>
    <t>TALHA MANUAL DE CORRENTE, CAPACIDADE DE 2 T COM ELEVACAO DE 3 M</t>
  </si>
  <si>
    <t>TALHA MANUAL DE CORRENTE, CAPACIDADE DE 2 T COM ELEVACAO DE 3 M - (LOCACAO)</t>
  </si>
  <si>
    <t>TAMPA CEGA EM ACO INOX P/ RALO SIFONADO 20 X 20CM</t>
  </si>
  <si>
    <t>TAMPA CEGA EM LATAO POLIDO PARA CONDULETE EM LIGA DE ALUMINIO 4 X 4"</t>
  </si>
  <si>
    <t>TAMPA CEGA EM PVC P/CONDULETE 4 X 2"</t>
  </si>
  <si>
    <t>TAMPA CONCRETO P/PV E/OU CX. INSPECAO 60 X 60 X 8CM</t>
  </si>
  <si>
    <t>TAMPA FOFO 9KG CARGA MAX 12500KG D = 100MM P/ CAIXA REGISTRO DE AGUA</t>
  </si>
  <si>
    <t>TAMPA FOFO TIPO R2 PADRAO TELEBRAS 545 X 1104MM 75KG CARGA MAX 2000KG P/ CAIXA TELEFONE</t>
  </si>
  <si>
    <t>TAMPA FOFO TP R1 PADRAO TELEBRAS 385 X 630MM 25KG CARGA MAX 1500KG P/ CAIXA TELEFONE</t>
  </si>
  <si>
    <t>TAMPA QUADRADA FOFO C/ BASE 300 X 300MM CARGA MAX 2000KG P/ CAIXA INSPECAO, ESGOTO, AGUA, ELETRICA ETC</t>
  </si>
  <si>
    <t>TAMPA QUADRADA FOFO C/ BASE 400 X 400MM CARGA MAX 2000KG P/ CAIXA INSPECAO, ESGOTO, AGUA, ELETRICA ETC</t>
  </si>
  <si>
    <t>TAMPA QUADRADA FOFO C/ BASE 600 X 600MM CARGA MAX 2000KG P/ CAIXA INSPECAO, ESGOTO, AGUA, ELETRICA ETC</t>
  </si>
  <si>
    <t>TAMPA QUADRADA FOFO C/ BASE 800 X 800MM CARGA MAX 2000KG P/ CAIXA INSPECAO, ESGOTO, AGUA, ELETRICA ETC</t>
  </si>
  <si>
    <t>TAMPA S/ EQUIPAMENTO 2 TECLAS P/ CONDUTORES 1/2'' OU 3/4'', TIPO C11 MOFERCO OU EQUVALENTE</t>
  </si>
  <si>
    <t>TAMPAO FOFO 125 KG P/ POCO VISITA</t>
  </si>
  <si>
    <t>TAMPAO FOFO 137KG CARGA MAX 9000KG DIAM ABERT 542MM P/ POCO VISITA DE REDE AGUA PLUVIAL, ESGOTO ETC</t>
  </si>
  <si>
    <t>TAMPAO FOFO 139KG CARGA MAX 30000KG DIAM ABERT 900MM P/ POCO VISITA DE REDE AGUA PLUVIAL, ESGOTO ETC</t>
  </si>
  <si>
    <t>TAMPAO FOFO 170KG CARGA MAX 30000KG DIAM ABERT 900MM P/ POCO VISITA DE REDE DE AGUA PLUVIAL, ESGOTO ETC</t>
  </si>
  <si>
    <t>TAMPAO FOFO 175 KG P/ POCO VISITA T-175</t>
  </si>
  <si>
    <t>TAMPAO FOFO 240KG CARGA MAX 13000KG DIAM ABERT 600MM P/ POCO VISITA DE REDE AGUA PLUVIAL, ESGOTO ETC</t>
  </si>
  <si>
    <t>TAMPAO FOFO 30 X 40 CM S/INSCRICAO</t>
  </si>
  <si>
    <t>TAMPAO FOFO 33KG CARGA MAX 12500KG DIAM ABERT 500MM P/ POCO VISITA DE REDE DE AGUA PLUVIAL, ESGOTO ETC</t>
  </si>
  <si>
    <t>TAMPAO FOFO 40X50CM C/INSCRICAO "INCENDIO"</t>
  </si>
  <si>
    <t>TAMPAO FOFO 43KG DIAM ABERT 576MM P/ POCO VISITA DE REDE AGUA PLUVIAL, ESGOTO ETC</t>
  </si>
  <si>
    <t>TAMPAO FOFO 51KG CARGA MAX 30000KG DIAM ABERT 500MM P/ POCO VISITA DE REDE AGUA PLUVIAL, ESGOTO ETC EM VIA TRAFEGO LEVE</t>
  </si>
  <si>
    <t>TAMPAO FOFO 55KG CARGA MAX 2600KG DIAM ABERT 476MM P/ POCO VISITA DE REDE AGUA PLUVIAL, ESGOTO ETC EM VIA TRAFEGO LEVE</t>
  </si>
  <si>
    <t>TAMPAO FOFO 57KG CARGA MAX 12500KG DIAM ABERT 600MM P/ POCO VISITA DE REDE AGUA PLUVIAL, ESGOTO ETC EM VIA TRAFEGO LEVE</t>
  </si>
  <si>
    <t>TAMPAO FOFO 65KG CARGA MAX 12500KG DIAM ABERT 500MM P/ POCO VISITA, REDE AGUA PLUVIAL, ESGOTO ETC.</t>
  </si>
  <si>
    <t>TAMPAO FOFO 65KG CARGA MAX 30000KG DIAM ABERT 500MM P/ POCO VISITA DE REDE AGUA PLUVIAL, ESGOTO ETC</t>
  </si>
  <si>
    <t>TAMPAO FOFO 70KG CARGA MAX 3100KG DIAM ABERT 556MM P/ POCO VISITA DE REDE AGUA PLUVIAL, ESGOTO ETC EM VIA TRAFEGO LEVE</t>
  </si>
  <si>
    <t>TAMPAO FOFO 73KG CARGA MAX 30000KG DIAM ABERT 555MM P/ POCO VISITA DE REDE AGUA PLUVIAL, ESGOTO ETC</t>
  </si>
  <si>
    <t>TAMPAO FOFO 80KG CARGA MAX 3900KG DIAM ABERT 528MM P/ POCO VISITA DE REDE AGUA PLUVIAL, ESGOTO ETC EM VIA TRAFEGO MEDIO</t>
  </si>
  <si>
    <t>TAMPAO FOFO 83KG CARGA MAX 12500KG DIAM ABERT 600MM P/ POCO VISITA DE REDE DE AGUA PLUVIAL, ESGOTO ETC</t>
  </si>
  <si>
    <t>TAMPAO FOFO 83KG CARGA MAX 30000KG DIAM ABERT 600MM P/ POCO VISITA DE REDE DE AGUA PLUVIAL, ESGOTO ETC</t>
  </si>
  <si>
    <t>TAMPAO FOFO 88KG CARGA MAX 30000KG DIAM ABERT 610MM P/ POCO VISITA DE REDE AGUA PLUVIAL, ESGOTO ETC</t>
  </si>
  <si>
    <t>TAMPAO FOFO ARTICULADO 37KG CARGA MAX 12500KG DIAM ABERT 500MM P/ POCO VISITA DE REDE AGUA PLUVIAL, ESGOTO ETC</t>
  </si>
  <si>
    <t>TAMPAO FOFO ARTICULADO 57KG DIAM ABERT 600MM P/ POCO VISITA DE REDE AGUA PLUVIAL, ESGOTO ETC</t>
  </si>
  <si>
    <t>TAMPAO FOFO ARTICULADO 72KG CARGA MAX 30000KG DIAM ABERT 610MM P/ POCO VISITA DE REDE AGUA PLUVIAL, ESGOTO ETC</t>
  </si>
  <si>
    <t>TAMPAO FOFO ARTICULADO 83KG CARGA MAX 30000KG DIAM ABERT 600MM P/ POCO VISITA DE REDE AGUA PLUVIAL, ESGOTO ETC</t>
  </si>
  <si>
    <t>TAMPAO FOFO ARTICULADO 88KG DIAM ABERT 610MM P/ POCO VISITA DE REDE AGUA PLUVIAL, ESGOTO ETC</t>
  </si>
  <si>
    <t>TAMPAO FOFO ARTICULADO83KG CARGA MAX 12500KG DIAM ABERT 600MM P/ POCO VISITA DE REDE AGUA PLUVIAL, ESGOTO ETC</t>
  </si>
  <si>
    <t>TAMPAO FOFO P/ CAIXA REGISTRO T-34 (34 KG)</t>
  </si>
  <si>
    <t>TAMPAO FOFO P/ CX R3 PADRAO TELEBRAS</t>
  </si>
  <si>
    <t>TAMPAO FOFO T-100 D=745MM 79,5KG</t>
  </si>
  <si>
    <t>TAMPAO FOFO T-16 (7KG) - 30x30CM (P/ CAIXA DE INSPECAO)</t>
  </si>
  <si>
    <t>TAMPAO FOFO TIPO R3 PADRAO TELEBRAS 155KG CARGA MAX 30000KG DIAM ABERT 664MM P/ POCO VISITA DE REDE TELEFONE</t>
  </si>
  <si>
    <t>TAMPAO LATAO C/ CORRENTE P/ INSTALACAO PREDIAL COMBATE A INCENDIO ENGATE RAPIDO 1 1/2"</t>
  </si>
  <si>
    <t>TAMPAO LATAO C/ CORRENTE P/ INSTALACAO PREDIAL COMBATE A INCENDIO ENGATE RAPIDO 2 1/2"</t>
  </si>
  <si>
    <t>TAMPAO PARA TELHA DE FIBROCIMENTO TIPO CANALETE 49 OU KALHETA (SEM AMIANTO)</t>
  </si>
  <si>
    <t>TAMPAO PARA TELHA DE FIBROCIMENTO TIPO CANALETE 90 (SEM AMIANTO)</t>
  </si>
  <si>
    <t>TAMPAO PVC P/ TIL EB-644 P/ REDE COLET ESG DN 100MM</t>
  </si>
  <si>
    <t>TAMPAO PVC P/ TIL EB-644 P/ REDE COLET ESG DN 125MM</t>
  </si>
  <si>
    <t>TAMPAO PVC P/ TIL EB-644 P/ REDE COLET ESG DN 150MM</t>
  </si>
  <si>
    <t>TAMPAO PVC P/ TIL EB-644 P/ REDE COLET ESG DN 200MM</t>
  </si>
  <si>
    <t>TAMPAO T-5 AR (5,0Kg) 20 X 20CM P/ CAIXA DE REGISTRO</t>
  </si>
  <si>
    <t>TAMPAO/TERMINAL 1 1/4" P/ DUTOS TP KANAFLEX</t>
  </si>
  <si>
    <t>TAMPAO/TERMINAL 2" P/ DUTOS TP KANAFLEX</t>
  </si>
  <si>
    <t>TAMPAO/TERMINAL 3" P/ DUTOS TP KANAFLEX</t>
  </si>
  <si>
    <t>TAMPAO/TERMINAL 4" P/ DUTOS TP KANAFLEX</t>
  </si>
  <si>
    <t>TAMPAO/TERMINAL 5" P/ DUTOS TP KANAFLEX</t>
  </si>
  <si>
    <t>TAMPAO/TERMINAL 6" P/ DUTOS TP KANAFLEX</t>
  </si>
  <si>
    <t>TANQUE ACO INOX CHAPA 22/304 52X54X30CM</t>
  </si>
  <si>
    <t>TANQUE DE ASFALTO ESTACIONARIO COM MACARICO, CAPACIDADE 20.000 L</t>
  </si>
  <si>
    <t>TANQUE DE ASFALTO ESTACIONARIO COM SERPENTINA, CAPACIDADE 20.000 L</t>
  </si>
  <si>
    <t>TANQUE DE ASFALTO ESTACIONARIO COM SERPENTINA, CAPACIDADE 30.000 L</t>
  </si>
  <si>
    <t>TANQUE DE CONCRETO PRE-MOLDADO, MODELO POPULAR (1 ESFREGADOR), PARA LAVAR ROUPAS</t>
  </si>
  <si>
    <t>TANQUE LOUCA BRANCA C/COLUNA - 22L OU EQUIV</t>
  </si>
  <si>
    <t>TANQUE LOUCA BRANCA COM COLUNA *30* L</t>
  </si>
  <si>
    <t>TANQUE LOUCA BRANCA SUSPENSO *20* L</t>
  </si>
  <si>
    <t>TANQUE MARMORE SINTETICO 22L</t>
  </si>
  <si>
    <t>TANQUE MONOBLOCO DE GRANITINA OU MARMORITE, MODELO POPULAR (1 ESFREGADOR), PARA LAVAR ROUPAS</t>
  </si>
  <si>
    <t>TAQUEADOR OU TAQUEIRO</t>
  </si>
  <si>
    <t>TARIFA "A" ENTRE 0 E 20M3 FORNECIMENTO D'AGUA</t>
  </si>
  <si>
    <t>TARIFA DE ENERGIA ELETRICA COMERCIAL, BAIXA TENSAO, RELATIVA AO CONSUMO DE ATE 100 KWH, INCLUINDO ICMS, PIS/PASEP E COFINS</t>
  </si>
  <si>
    <t>TARJETA TIPO LIVRE/OCUPADO P/ PORTA BANHEIRO</t>
  </si>
  <si>
    <t>TAXA DE RELIGACAO NORMAL DE ENERGIA COMERCIAL MONOFASICA, BAIXA TENSAO, INCLUINDO ICMS</t>
  </si>
  <si>
    <t>TE COBRE S/ ANEL DE SOLDA REF. 611 079MM</t>
  </si>
  <si>
    <t>TE COBRE S/ANEL DE SOLDA REF. 611 015MM</t>
  </si>
  <si>
    <t>TE COBRE S/ANEL DE SOLDA REF. 611 022MM</t>
  </si>
  <si>
    <t>TE COBRE S/ANEL DE SOLDA REF. 611 028MM</t>
  </si>
  <si>
    <t>TE COBRE S/ANEL DE SOLDA REF. 611 035MM</t>
  </si>
  <si>
    <t>TE COBRE S/ANEL DE SOLDA REF. 611 042MM</t>
  </si>
  <si>
    <t>TE COBRE S/ANEL DE SOLDA REF. 611 054MM</t>
  </si>
  <si>
    <t>TE COBRE S/ANEL DE SOLDA REF. 611 066MM</t>
  </si>
  <si>
    <t>TE COBRE S/ANEL DE SOLDA REF. 611 104MM</t>
  </si>
  <si>
    <t>TE CPVC (AQUATHERM) 90G SOLD 15MM</t>
  </si>
  <si>
    <t>TE CPVC, SOLDAVEL, 90 GRAUS, 22 MM, PARA AGUA QUENTE PREDIAL *COLETADO CAIXA*</t>
  </si>
  <si>
    <t>TE DE PVC 90º SOLDAVEL, DE 20 MM (NBR 5688)</t>
  </si>
  <si>
    <t>TE FERRO GALVANIZADO 45G 1"</t>
  </si>
  <si>
    <t>TE FERRO GALVANIZADO 45G 1.1/2"</t>
  </si>
  <si>
    <t>TE FERRO GALVANIZADO 45G 1.1/4"</t>
  </si>
  <si>
    <t>TE FERRO GALVANIZADO 45G 1/2"</t>
  </si>
  <si>
    <t>TE FERRO GALVANIZADO 45G 2"</t>
  </si>
  <si>
    <t>TE FERRO GALVANIZADO 45G 2.1/2"</t>
  </si>
  <si>
    <t>TE FERRO GALVANIZADO 45G 3"</t>
  </si>
  <si>
    <t>TE FERRO GALVANIZADO 45G 3/4"</t>
  </si>
  <si>
    <t>TE FERRO GALVANIZADO 45G 4"</t>
  </si>
  <si>
    <t>TE FERRO GALVANIZADO 90G 1"</t>
  </si>
  <si>
    <t>TE FERRO GALVANIZADO 90G 1.1/2"</t>
  </si>
  <si>
    <t>TE FERRO GALVANIZADO 90G 1.1/4"</t>
  </si>
  <si>
    <t>TE FERRO GALVANIZADO 90G 1/2"</t>
  </si>
  <si>
    <t>TE FERRO GALVANIZADO 90G 2"</t>
  </si>
  <si>
    <t>TE FERRO GALVANIZADO 90G 2.1/2"</t>
  </si>
  <si>
    <t>TE FERRO GALVANIZADO 90G 3"</t>
  </si>
  <si>
    <t>TE FERRO GALVANIZADO 90G 3/4"</t>
  </si>
  <si>
    <t>TE FERRO GALVANIZADO 90G 4"</t>
  </si>
  <si>
    <t>TE FERRO GALVANIZADO 90G 5"</t>
  </si>
  <si>
    <t>TE FERRO GALVANIZADO 90G 6"</t>
  </si>
  <si>
    <t>TE INSPECAO PVC P/ ESG PREDIAL 100 X 75MM</t>
  </si>
  <si>
    <t>TE INSPECAO PVC SERIE R P/ESG PREDIAL 100 X 75MM</t>
  </si>
  <si>
    <t>TE INSPECAO PVC SERIE R P/ESG PREDIAL 75 X 75MM</t>
  </si>
  <si>
    <t>TE MISTURADOR DE TRANSICAO, CPVC, SOLDAVEL, 22 MM X 3/4, PARA AGUA QUENTE *COLETADO CAIXA*</t>
  </si>
  <si>
    <t>TE PVC 90G NBR 10569 P/ REDE COLET ESG JE BBB DN 100MM</t>
  </si>
  <si>
    <t>TE PVC 90G NBR 10569 P/ REDE COLET ESG JE BBB DN 150MM</t>
  </si>
  <si>
    <t>TE PVC 90G NBR 10569 P/ REDE COLET ESG JE BBB DN 200MM</t>
  </si>
  <si>
    <t>TE PVC 90G NBR 10569 P/ REDE COLET ESG JE BBB DN 250MM</t>
  </si>
  <si>
    <t>TE PVC 90G NBR 10569 P/ REDE COLET ESG JE BBB DN 300MM</t>
  </si>
  <si>
    <t>TE PVC 90G NBR 10569 P/ REDE COLET ESG JE BBB DN 400MM</t>
  </si>
  <si>
    <t>TE PVC 90G NBR 10569 P/ REDE COLET ESG JE BBP DN 100MM</t>
  </si>
  <si>
    <t>TE PVC C/ROSCA 90G P/ AGUA FRIA PREDIAL 1"</t>
  </si>
  <si>
    <t>TE PVC LEVE 90G CURTO 150MM</t>
  </si>
  <si>
    <t>TE PVC LEVE 90G CURTO 200MM</t>
  </si>
  <si>
    <t>TE PVC PBA NBR 10351 P/ REDE AGUA 90G BBB DN 75/ DE 85MM</t>
  </si>
  <si>
    <t>TE PVC ROSCAVEL, 90 GRAUS, 1 1/2", AGUA FRIA PREDIAL</t>
  </si>
  <si>
    <t>TE PVC ROSCAVEL, 90 GRAUS, 1 1/4", AGUA FRIA PREDIAL</t>
  </si>
  <si>
    <t>TE PVC ROSCAVEL, 90 GRAUS, 3/4", AGUA FRIA PREDIAL</t>
  </si>
  <si>
    <t>TE PVC SERIE R P/ ESG PREDIAL 100 X 100MM</t>
  </si>
  <si>
    <t>TE PVC SERIE R P/ ESG PREDIAL 100 X 75MM</t>
  </si>
  <si>
    <t>TE PVC SERIE R P/ ESG PREDIAL 150 X 100MM</t>
  </si>
  <si>
    <t>TE PVC SERIE R P/ ESG PREDIAL 150 X 150MM</t>
  </si>
  <si>
    <t>TE PVC SERIE R P/ ESG PREDIAL 75 X 75MM</t>
  </si>
  <si>
    <t>TE PVC SOLD 90G C/ BUCHA LATAO NA BOLSA CENTRAL 20MM X 1/2"</t>
  </si>
  <si>
    <t>TE PVC SOLD 90G C/ BUCHA LATAO NA BOLSA CENTRAL 25MM X 1/2"</t>
  </si>
  <si>
    <t>TE PVC SOLD 90G C/ BUCHA LATAO NA BOLSA CENTRAL 25MM X 3/4"</t>
  </si>
  <si>
    <t>TE PVC SOLD 90G C/ BUCHA LATAO NA BOLSA CENTRAL 32MM X 3/4"</t>
  </si>
  <si>
    <t>TE PVC SOLD 90G C/ ROSCA NA BOLSA CENTRAL 20MM X 1/2"</t>
  </si>
  <si>
    <t>TE PVC SOLD 90G C/ ROSCA NA BOLSA CENTRAL 25MM X 1/2"</t>
  </si>
  <si>
    <t>TE PVC SOLD 90G C/ ROSCA NA BOLSA CENTRAL 32MM X 3/4"</t>
  </si>
  <si>
    <t>TE PVC SOLD 90G P/ AGUA FRIA PREDIAL 110MM</t>
  </si>
  <si>
    <t>TE PVC SOLD 90G P/ AGUA FRIA PREDIAL 25MM</t>
  </si>
  <si>
    <t>TE PVC SOLD 90G P/ AGUA FRIA PREDIAL 32MM</t>
  </si>
  <si>
    <t>TE PVC SOLD 90G P/ AGUA FRIA PREDIAL 40MM</t>
  </si>
  <si>
    <t>TE PVC SOLD 90G P/ AGUA FRIA PREDIAL 50MM</t>
  </si>
  <si>
    <t>TE PVC SOLD 90G P/ AGUA FRIA PREDIAL 60MM</t>
  </si>
  <si>
    <t>TE PVC SOLD 90G P/ AGUA FRIA PREDIAL 75MM</t>
  </si>
  <si>
    <t>TE PVC SOLD 90G P/ AGUA FRIA PREDIAL 85MM</t>
  </si>
  <si>
    <t>TE PVC SOLD 90G P/ ESG PREDIAL BBB DN 40MM</t>
  </si>
  <si>
    <t>TE PVC, ROSCAVEL, 90 GRAUS, 1/2", AGUA FRIA PREDIAL</t>
  </si>
  <si>
    <t>TE PVC, ROSCAVEL, 90 GRAUS, 2", AGUA FRIA PREDIAL</t>
  </si>
  <si>
    <t>TE REDUCAO FERRO GALV 90G C/ ROSCA 3" X 2"</t>
  </si>
  <si>
    <t>TE REDUCAO FERRO GALV 90G C/ ROSCA 3" X 2.1/2"</t>
  </si>
  <si>
    <t>TE REDUCAO FERRO GALV 90G C/ ROSCA 4" X 2"</t>
  </si>
  <si>
    <t>TE REDUCAO FERRO GALV 90G C/ ROSCA 4" X 3"</t>
  </si>
  <si>
    <t>TE REDUCAO FERRO GALV 90G ROSCA 1" X 1/2"</t>
  </si>
  <si>
    <t>TE REDUCAO FERRO GALV 90G ROSCA 1" X 3/4"</t>
  </si>
  <si>
    <t>TE REDUCAO FERRO GALV 90G ROSCA 1.1/2" X 1"</t>
  </si>
  <si>
    <t>TE REDUCAO FERRO GALV 90G ROSCA 1.1/2" X 3/4"</t>
  </si>
  <si>
    <t>TE REDUCAO FERRO GALV 90G ROSCA 1.1/4" X 3/4"</t>
  </si>
  <si>
    <t>TE REDUCAO FERRO GALV 90G ROSCA 2" X 1"</t>
  </si>
  <si>
    <t>TE REDUCAO FERRO GALV 90G ROSCA 2" X 1.1/2"</t>
  </si>
  <si>
    <t>TE REDUCAO FERRO GALV 90G ROSCA 2" X 1.1/4"</t>
  </si>
  <si>
    <t>TE REDUCAO FERRO GALV 90G ROSCA 2.1/2" X 1"</t>
  </si>
  <si>
    <t>TE REDUCAO FERRO GALV 90G ROSCA 2.1/2" X 1.1/2"</t>
  </si>
  <si>
    <t>TE REDUCAO FERRO GALV 90G ROSCA 2.1/2" X 1.1/4"</t>
  </si>
  <si>
    <t>TE REDUCAO FERRO GALV 90G ROSCA 2.1/2" X 2"</t>
  </si>
  <si>
    <t>TE REDUCAO FERRO GALV 90G ROSCA 3" X 1"</t>
  </si>
  <si>
    <t>TE REDUCAO FERRO GALV 90G ROSCA 3" X 1.1/2"</t>
  </si>
  <si>
    <t>TE REDUCAO FERRO GALV 90G ROSCA 3" X 1.1/4"</t>
  </si>
  <si>
    <t>TE REDUCAO FERRO GALV 90G ROSCA 3/4" X 1/2"</t>
  </si>
  <si>
    <t>TE REDUCAO PVC 90G NBR 10569 P/ REDE COLET ESG JE BBB DN 200 X 150MM</t>
  </si>
  <si>
    <t>TE REDUCAO PVC 90G NBR 10569 P/ REDE COLET ESG JE BBB DN 250 X 150MM</t>
  </si>
  <si>
    <t>TE REDUCAO PVC C/ ROSCA 90G P/ AGUA FRIA PREDIAL 1 X 3/4"</t>
  </si>
  <si>
    <t>TE REDUCAO PVC C/ ROSCA 90G P/ AGUA FRIA PREDIAL 3/4 X 1/2"</t>
  </si>
  <si>
    <t>TE REDUCAO PVC LEVE 90G CURTO C/ BOLSA P/ ANEL 150 X 100MM</t>
  </si>
  <si>
    <t>TE REDUCAO PVC SOLD 90G P/ AGUA FRIA PREDIAL 110 MM X 60 MM</t>
  </si>
  <si>
    <t>TE REDUCAO PVC SOLD 90G P/ AGUA FRIA PREDIAL 25 MM X 20 MM</t>
  </si>
  <si>
    <t>TE REDUCAO PVC SOLD 90G P/ AGUA FRIA PREDIAL 32 MM X 25 MM</t>
  </si>
  <si>
    <t>TE REDUCAO PVC SOLD 90G P/ AGUA FRIA PREDIAL 40 MM X 32 MM</t>
  </si>
  <si>
    <t>TE REDUCAO PVC SOLD 90G P/ AGUA FRIA PREDIAL 50 MM X 20 MM</t>
  </si>
  <si>
    <t>TE REDUCAO PVC SOLD 90G P/ AGUA FRIA PREDIAL 50 MM X 25 MM</t>
  </si>
  <si>
    <t>TE REDUCAO PVC SOLD 90G P/ AGUA FRIA PREDIAL 50 MM X 32 MM</t>
  </si>
  <si>
    <t>TE REDUCAO PVC SOLD 90G P/ AGUA FRIA PREDIAL 50 MM X 40 MM</t>
  </si>
  <si>
    <t>TE REDUCAO PVC SOLD 90G P/ AGUA FRIA PREDIAL 75 MM X 50 MM</t>
  </si>
  <si>
    <t>TE REDUCAO PVC SOLD 90G P/ AGUA FRIA PREDIAL 85 MM X 60 MM</t>
  </si>
  <si>
    <t>TE REDUCAO PVC, ROSCAVEL, 90 GRAUS, 1.1/2" X 3/4", AGUA FRIA PREDIAL</t>
  </si>
  <si>
    <t>TE SANITARIO PVC P/ ESG PREDIAL DN 100 X 100MM</t>
  </si>
  <si>
    <t>TE SANITARIO PVC P/ ESG PREDIAL DN 100X50MM</t>
  </si>
  <si>
    <t>TE SANITARIO PVC P/ ESG PREDIAL DN 100X75MM</t>
  </si>
  <si>
    <t>TE SANITARIO PVC P/ ESG PREDIAL DN 50 X 50MM</t>
  </si>
  <si>
    <t>TE SANITARIO PVC P/ ESG PREDIAL DN 75X50 MM</t>
  </si>
  <si>
    <t>TE SANITARIO PVC P/ ESG PREDIAL DN 75X75 MM</t>
  </si>
  <si>
    <t>TECNICO DE LABORATORIO</t>
  </si>
  <si>
    <t>TECNICO DE SONDAGEM</t>
  </si>
  <si>
    <t>TELA DE ACO SOLDADA GALVANIZADA PARA ALVENARIA, FIO 1,20 A 1,70 DE DIAMETRO, MALHA 15 X 15 MM, LARGURA 7,5 CM E COMPRIMENTO 50,0 CM</t>
  </si>
  <si>
    <t>TELA DE AÇO SOLDADA GALVANIZADA PARA ALVENARIA , FIO 1,20 A 1.70 DE DIÂMETRO, MALHA 15 X 15 MM, LARGURA 17,5 CM E COMPRIMENTO 50,0 CM</t>
  </si>
  <si>
    <t>TELA ACO SOLDADA Q-47 15X15CM FIO 3,0 X 3,0MM 0,75KG/M2</t>
  </si>
  <si>
    <t>TELA ARAME GALV FIO 8 BWG (4,19MM) MALHA 2" (5X5CM) QUADRADA OU LOSANGO H=2,0M</t>
  </si>
  <si>
    <t>TELA ARAME GALV FIO 10 BWG (3,4MM) MALHA 2" (5 X 5CM) QUADRADA OU LOSANGO H= 2,0M</t>
  </si>
  <si>
    <t>TELA ARAME GALV FIO 10 BWG (3,4MM) MALHA 8 X 8CM QUADRADA OU LOSANGO H=2,0M</t>
  </si>
  <si>
    <t>TELA ARAME GALV FIO 12 BWG (2,77MM) MALHA 1.1/2" (4 X 4CM) QUADRADA OU LOSANGO H=2,0M</t>
  </si>
  <si>
    <t>TELA ARAME GALV FIO 12 BWG (2,77MM) MALHA 4" (10 X 10CM) QUADRADA OU LOSANGO H=2,0M</t>
  </si>
  <si>
    <t>TELA ARAME GALV FIO 12 BWG (2,77MM) MALHA 8 X 8CM QUADRADA OU LOSANGO H = 2,0M</t>
  </si>
  <si>
    <t>TELA ARAME GALV FIO 14 BWG (2,11MM) MALHA 2" (5x5cm) QUADRADA OU LOSANGO H = 2,0M</t>
  </si>
  <si>
    <t>TELA ARAME GALV FIO 14 BWG (2,11MM) MALHA 8 X 8CM QUADRADA OU LOSANGO H=2,0M</t>
  </si>
  <si>
    <t>TELA ARAME GALV FIO 18 BWG (1,24MM) MALHA 2 X 2CM QUADRADA OU LOSANGO</t>
  </si>
  <si>
    <t>TELA ARAME GALV FIO 24 BWG MALHA 1/2" P/ VIVEIROS</t>
  </si>
  <si>
    <t>TELA ARAME GALV PRENSADO FIO 12 (2,77MM) MALHA 2" (5 X 5CM)</t>
  </si>
  <si>
    <t>TELA ARAME GALV REVESTIDO C/ PVC FIO 12 BWG (2,77MM) MALHA 3" (7,5 X 7,5CM)</t>
  </si>
  <si>
    <t>TELA ARAME GALV REVESTIDO C/ PVC FIO 14 BWG (2,11MM) MALHA 2" (5 X 5CM)</t>
  </si>
  <si>
    <t>TELA DE ACO SOLDADA GALVANIZADA PARA ALVENARIA, FIO 1,20 A 1,70 DE DIAMETRO, MALHA 15 X 15 MM, LARGURA 12 CM E COMPRIMENTO 50 CM</t>
  </si>
  <si>
    <t>TELA DE ACO SOLDADA GALVANIZADA PARA ALVENARIA, FIO 1,20 A 1,70 DE DIAMETRO, MALHA 15 X 15 MM, LARGURA 6 CM E COMPRIMENTO 50 CM</t>
  </si>
  <si>
    <t>TELA DE ACO SOLDADA GALVANIZADA PARA ALVENARIA, FIO 1,20 A 1,70 DE DIAMETRO, MALHA 15 X15 MM, LARGURA 10,5 CM E COMPRIMENTO 50,0 CM</t>
  </si>
  <si>
    <t>TELA DE ACO SOLDADA GALVANIZADA/ZINCADA PARA ALVENARIA, FIO D = *1,24 MM, MALHA 25 X 25 MM</t>
  </si>
  <si>
    <t>TELA DE ACO SOLDADA NERVURADA CA-60, Q-138, (2,20 KG/M2), DIAMETRO DO FIO = 4,2 MM, LARGURA = 2,45 X 120 M DE COMPRIMENTO, ESPACAMENTO DA MALHA = 10 X 10 CM</t>
  </si>
  <si>
    <t>TELA DE ACO SOLDADA NERVURADA CA-60, Q-61, (0,97 KG/M2), DIAMETRO DO FIO = 3,4 MM, CR</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</si>
  <si>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</si>
  <si>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</si>
  <si>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Q-196, (3,11 KG/M2), DIAMETRO DO FIO = 5,0 MM, LARGURA = 2,45 M, ESPACAMENTO DA MALHA = 10 X 10 CM</t>
  </si>
  <si>
    <t>TELA DE ARAME GALVANIZADO, DIÂMETRO DO FIO = 2,77 MM (12 BWG), ESPAÇAMENTO DA MALHA 5 X 5 CM, H=2M PARA ALAMBRADO</t>
  </si>
  <si>
    <t>TELA DE ESTUQUE - TIPO STANDARD</t>
  </si>
  <si>
    <t>TELA DE FIBRA DE VIDRO, ACABAMENTO ANTI-ALCALINO, MALHA 10 X 10 MM</t>
  </si>
  <si>
    <t>TELA DE NYLON OU PLÁSTICA COM MALHA DE 5 MM, TIPO FACHADEIRA, PARA PROTEÇÃO DE OBRAS EM EDIFÍCIOS</t>
  </si>
  <si>
    <t>TELA EM MALHA HEXAGONAL DUPLA TORCAO 8 X 10 CM (ZN/AL + PVC), FIO 2,7 MM, DIMENSOES 0,5 X 1,0 X 3,0 M (SOLO REFORCADO)</t>
  </si>
  <si>
    <t>TELA EM MALHA HEXAGONAL DUPLA TORCAO 8 X 10 CM (ZN/AL + PVC), FIO 2,7 MM, DIMENSOES 0,5 X 1,0 X 4,0 M (SOLO REFORÃADO)</t>
  </si>
  <si>
    <t>TELA EM MALHA HEXAGONAL DUPLA TORCAO 8 X 10 CM (ZN/AL + PVC), FIO 2,7 MM, DIMENSOES 1,0 X 1,0 X 3,0 M (SOLO REFORCADO)</t>
  </si>
  <si>
    <t>TELA EM MALHA HEXAGONAL DUPLA TORCAO 8 X 10 CM (ZN/AL + PVC), FIO 2,7 MM, DIMENSOES 1,0 X 1,0 X 4,0 M (SOLO REFORCADO)</t>
  </si>
  <si>
    <t>TELA MALHA HEXAGONAL DUPLA TORCAO VERDE 8 X 10 CM (ZN/AL + PVC), FIO 2,7 MM, DIMENSOES 70 GRAUS X 0,6 X 3,0 M (SOLO REFORCADO)</t>
  </si>
  <si>
    <t>TELA METAL EXPANDIDO DEPLOYE MALHA LOSANGO 3/4" CORDAO 0,9MM ESP 0,6MM</t>
  </si>
  <si>
    <t>TELA METAL REFORCADA FIO 12 BWG (2,77MM) MALHA QUADRADA 3 X 3CM</t>
  </si>
  <si>
    <t>TELA NYLON P/REVESTIMENTO POCO FILTRANTE</t>
  </si>
  <si>
    <t>TELA SOLDADA ARAME GALVANIZADO 12 BWG (2,77MM), MALHA 15 X 5 CM</t>
  </si>
  <si>
    <t>TELHA ALUMINIO ONDULADA E = 0,5MM</t>
  </si>
  <si>
    <t>TELHA ALUMINIO ONDULADA E = 0,6MM</t>
  </si>
  <si>
    <t>TELHA ALUMINIO ONDULADA E = 0,7MM</t>
  </si>
  <si>
    <t>TELHA ALUMINIO TRAPEZOIDAL E = 0,5 MM</t>
  </si>
  <si>
    <t>TELHA ALUMINIO TRAPEZOIDAL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</si>
  <si>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</si>
  <si>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</si>
  <si>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</si>
  <si>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DE 1A. QUALIDADE, COM 33 CM (COBERTURA DE *26* TELHAS POR 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</si>
  <si>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</si>
  <si>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</si>
  <si>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</si>
  <si>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</si>
  <si>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</si>
  <si>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</si>
  <si>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</si>
  <si>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</si>
  <si>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</si>
  <si>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FIBRA DE VIDRO ONDULADA, E = 0,6 MM, DE *0,50 X 2,44* M</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</si>
  <si>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</si>
  <si>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</si>
  <si>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</si>
  <si>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</si>
  <si>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</si>
  <si>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</si>
  <si>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</si>
  <si>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</si>
  <si>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</si>
  <si>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</si>
  <si>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</si>
  <si>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</si>
  <si>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</si>
  <si>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</si>
  <si>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</si>
  <si>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FIBROCIMENTO ONDULADA E= 4 MM, DE *1,22 X 0,50* M (SEM AMIANTO)</t>
  </si>
  <si>
    <t>TELHA DE FIBROCIMENTO, E = 6 MM, DE *3,00 X 1,06* M (SEM AMIANTO)</t>
  </si>
  <si>
    <t>TELHA DE FIBROCIMENTO, E = 6 MM, DE *4,10 X 1,06* M (SEM AMIANTO)</t>
  </si>
  <si>
    <t>TELHA DE VIDRO TIPO FRANCESA, *39 X 23* CM</t>
  </si>
  <si>
    <t>TELHA ESTRUTURAL DE FIBROCIMENTO, CANALETE 49 OU KALHETA, 1 ABA, C = 2,00 M (SEM AMIANTO)</t>
  </si>
  <si>
    <t>TELHA ESTRUTURAL DE FIBROCIMENTO, CANALETE 49 OU KALHETA, 1 ABA, C = 2,50,M (SEM AMIANTO)</t>
  </si>
  <si>
    <t>TELHA ESTRUTURAL DE FIBROCIMENTO, CANALETE 49 OU KALHETA, 1 ABA, C = 3,60 M (SEM AMIANTO)</t>
  </si>
  <si>
    <t>TELHA ESTRUTURAL DE FIBROCIMENTO, CANALETE 49 OU KALHETA, 1 ABA, C = 4,00 M (SEM AMIANTO)</t>
  </si>
  <si>
    <t>TELHA ESTRUTURAL DE FIBROCIMENTO, CANALETE 49 OU KALHETA, 1 ABA, C = 4,50 M (SEM AMIANTO)</t>
  </si>
  <si>
    <t>TELHA ESTRUTURAL DE FIBROCIMENTO, CANALETE 49 OU KALHETA, 1 ABA, C = 5,00 M (SEM AMIANTO)</t>
  </si>
  <si>
    <t>TELHA ESTRUTURAL DE FIBROCIMENTO, CANALETE 49 OU KALHETA, 1 ABA, C = 5,50 M (SEM AMIANTO)</t>
  </si>
  <si>
    <t>TELHA ESTRUTURAL DE FIBROCIMENTO, CANALETE 49 OU KALHETA, 1 ABA, C = 6,00 M (SEM AMIANTO)</t>
  </si>
  <si>
    <t>TELHA ESTRUTURAL DE FIBROCIMENTO, CANALETE 49 OU KALHETA, 1 ABA, C = 6,50 M (SEM AMIANTO)</t>
  </si>
  <si>
    <t>TELHA ESTRUTURAL DE FIBROCIMENTO, CANALETE 49 OU KALHETA, C = 7,20 M (SEM AMIANTO)</t>
  </si>
  <si>
    <t>TELHA ESTRUTURAL DE FIBROCIMENTO, CANALETE 90 OU KALHETAO, C = 3,00 M (SEM AMIANTO)</t>
  </si>
  <si>
    <t>TELHA ESTRUTURAL DE FIBROCIMENTO, CANALETE 90 OU KALHETAO, C = 4,60 M (SEM AMIANTO)</t>
  </si>
  <si>
    <t>TELHA ESTRUTURAL DE FIBROCIMENTO, CANALETE 90 OU KALHETAO, C = 6,00 M (SEM AMIANTO)</t>
  </si>
  <si>
    <t>TELHA ESTRUTURAL DE FIBROCIMENTO, CANALETE 90 OU KALHETAO, C = 7,40 M (SEM AMIANTO)</t>
  </si>
  <si>
    <t>TELHA ESTRUTURAL DE FIBROCIMENTO, CANALETE 90 OU KALHETAO, C = 9,20 M (SEM AMIANTO)</t>
  </si>
  <si>
    <t>TELHA ESTRUTURAL FIBROCIMENTO CANALETE 90 OU KALHETAO, C = 6,70M</t>
  </si>
  <si>
    <t>TELHA ESTRUTURAL FIBROCIMENTO CANALETE 90 OU KALHETAO, C = 8,20 M (SEM AMIANTO)</t>
  </si>
  <si>
    <t>TELHA FIBROCIMENTO ONDULADA E = 8 MM, DE *3,66 X 1,10* M (SEM AMIANTO)</t>
  </si>
  <si>
    <t>TELHA VIDRO TIPO CANAL OU COLONIAL, C = 46 A 50 CM</t>
  </si>
  <si>
    <t>TELHADISTA</t>
  </si>
  <si>
    <t>TEODOLITO COM PRECISAO DE + / - 6 SEGUNDOS, INCLUSIVE TRIPE (LOCACAO)</t>
  </si>
  <si>
    <t>TERMINAL A COMPRESSAO EM COBRE ESTANHADO P/ CABO 10MM2</t>
  </si>
  <si>
    <t>TERMINAL A COMPRESSAO EM COBRE ESTANHADO P/ CABO 16MM2</t>
  </si>
  <si>
    <t>TERMINAL A COMPRESSAO EM COBRE ESTANHADO P/ CABO 2,5MM2</t>
  </si>
  <si>
    <t>TERMINAL A COMPRESSAO EM COBRE ESTANHADO P/ CABO 25MM2</t>
  </si>
  <si>
    <t>TERMINAL A COMPRESSAO EM COBRE ESTANHADO P/ CABO 35MM2</t>
  </si>
  <si>
    <t>TERMINAL A COMPRESSAO EM COBRE ESTANHADO P/ CABO 4MM2</t>
  </si>
  <si>
    <t>TERMINAL A COMPRESSAO EM COBRE ESTANHADO P/ CABO 50MM2</t>
  </si>
  <si>
    <t>TERMINAL A COMPRESSAO EM COBRE ESTANHADO P/ CABO 6MM2</t>
  </si>
  <si>
    <t>TERMINAL A COMPRESSAO EM COBRE ESTANHADO P/ CABO 70MM2</t>
  </si>
  <si>
    <t>TERMINAL A COMPRESSAO EM COBRE ESTANHADO P/ CABO 95MM2</t>
  </si>
  <si>
    <t>TERMINAL A COMPRESSAO EM COBRE ESTANHADO P/ CABO120MM2</t>
  </si>
  <si>
    <t>TERMINAL A PRESSAO 1 CABO 120MM2 C/ 1 FURO DE FIXACAO</t>
  </si>
  <si>
    <t>TERMINAL A PRESSAO 1 CABO 16MM2 C/ 1 FURO DE FIXACAO</t>
  </si>
  <si>
    <t>TERMINAL A PRESSAO 1 CABO 185MM2 C/ 1 FURO DE FIXACAO</t>
  </si>
  <si>
    <t>TERMINAL A PRESSAO 1 CABO 25MM2 C/ 1 FURO DE FIXACAO</t>
  </si>
  <si>
    <t>TERMINAL A PRESSAO 1 CABO 35MM2 C/ 1 FURO DE FIXACAO</t>
  </si>
  <si>
    <t>TERMINAL A PRESSAO 1 CABO 50MM2 C/ 1 FURO DE FIXACAO</t>
  </si>
  <si>
    <t>TERMINAL A PRESSAO 1 CABO 70MM2 C/ 1 FURO DE FIXACAO</t>
  </si>
  <si>
    <t>TERMINAL A PRESSAO 1 CABO 95MM2 C/ 1 FURO DE FIXACAO</t>
  </si>
  <si>
    <t>TERMINAL A PRESSAO DE BRONZE P/ CABO A BARRA, CABO 1,5 A 10MM2, C/ 1 FURO DE FIXACAO</t>
  </si>
  <si>
    <t>TERMINAL A PRESSAO DE BRONZE P/ CABO A BARRA, CABO 10 A 16MM2, C/ 1 FURO DE FIXACAO</t>
  </si>
  <si>
    <t>TERMINAL A PRESSAO DE BRONZE P/ CABO A BARRA, CABO 120 A 185MM2 C/ 1 FURO P/ FIXACAO</t>
  </si>
  <si>
    <t>TERMINAL A PRESSAO DE BRONZE P/ CABO A BARRA, CABO 16 A 25MM2 C/ 2 FUROS P/ FIXACAO</t>
  </si>
  <si>
    <t>TERMINAL A PRESSAO DE BRONZE P/ CABO A BARRA, CABO 240MM2 C/ 1 FURO DE FIXACAO</t>
  </si>
  <si>
    <t>TERMINAL A PRESSAO DE BRONZE P/ CABO A BARRA, CABO 25 A 35MM2 C/ 1 FURO DE FIXACAO</t>
  </si>
  <si>
    <t>TERMINAL A PRESSAO DE BRONZE P/ CABO A BARRA, CABO 300MM2 C/ 1 FURO DE FIXACAO</t>
  </si>
  <si>
    <t>TERMINAL A PRESSAO DE BRONZE P/ CABO A BARRA, CABO 50 A 70MM2, C/ 1 FURO DE FIXACAO</t>
  </si>
  <si>
    <t>TERMINAL A PRESSAO DE BRONZE P/ CABO A BARRA, CABO 70 A 95MM2 C/ 1 FUROP/ FIXACAO</t>
  </si>
  <si>
    <t>TERMINAL A PRESSAO DE BRONZE P/ CABO A BARRA, CABO/BARRA P/ 2 CABOS BITOLA 150 A 185MM2 C/ 2 FUROS P/ FIXACAO</t>
  </si>
  <si>
    <t>TERMINAL A PRESSAO DE BRONZE P/ CABO A BARRA, CABO/BARRA P/ 2 CABOS BITOLA 95 A 120MM2 C/ 2 FUROS P/ FIXACAO</t>
  </si>
  <si>
    <t>TERMINAL A PRESSAO DE BRONZE P/ CABO A BARRA, CABOS 150 A 185MM2 C/ 2 FUROS P/ FIXACAO</t>
  </si>
  <si>
    <t>TERMINAL A PRESSAO DE BRONZE P/ CABO A BARRA, CABOS 4 A 10MM2 C/ 2 FUROS P/ FIXACAO</t>
  </si>
  <si>
    <t>TERMINAL A PRESSAO DE BRONZE P/ CABO A BARRA, CABOS 50 A 70MM2 C/ 2 FUROS P/ FIXACAO</t>
  </si>
  <si>
    <t>TERMINAL A PRESSAO DE BRONZE P/ CABO A BARRA, CABOS 95 A 120MM2 C/ 2 FUROS P/ FIXACAO</t>
  </si>
  <si>
    <t>TERMINAL A PRESSAO P/ CABO A BARRA, CABO 150 A 180MM2</t>
  </si>
  <si>
    <t>TERMINAL A PRESSAO P/ CABO A BARRA, CABO 16 A 25MM2</t>
  </si>
  <si>
    <t>TERMINAL A PRESSAO P/ CABO A BARRA, CABO 240 A 300MM2</t>
  </si>
  <si>
    <t>TERMINAL A PRESSAO P/ CABO A BARRA, CABO 25-35MM2 C/ 2 FUROS P/ FIXACAO</t>
  </si>
  <si>
    <t>TERMINAL A PRESSAO P/ CABO A BARRA, CABO 35MM2</t>
  </si>
  <si>
    <t>TERMINAL A PRESSAO P/ CABO A BARRA, CABO 50-70MM2 C/ 2 FUROS P/ FIXACAO</t>
  </si>
  <si>
    <t>TERMINAL A PRESSAO P/ CABO A BARRA, CABO 95 A120MM2</t>
  </si>
  <si>
    <t>TERMINAL A PRESSAO P/CABO A BARRA, CABO 50 A 70MM2</t>
  </si>
  <si>
    <t>TERMINAL AEREO EM ACO GALV DN 3/8'', COMPRIM= 300MM C/ BASE DE FIXACAO HORIZONTAL</t>
  </si>
  <si>
    <t>TERMINAL AEREO EM ACO GALV, C/ BASE DE FIXACAO HORIZONTAL DN 1/2"</t>
  </si>
  <si>
    <t>TERMINAL CPVC (AQUATHERM) SOLDAVEL REF.15MM X 1/2"</t>
  </si>
  <si>
    <t>TERMINAL DE PORCELANA (MUFLA) UNIPOLAR, USO EXTERNO, TENSAO 3,6/6 KV, PARA CABO DE 10/16 MM2, COM ISOLAMENTO EPR</t>
  </si>
  <si>
    <t>TERMINAL P/ ACABAMENTO NA PAREDE CAIXA KANAFLEX 3"</t>
  </si>
  <si>
    <t>TERRA VEGETAL</t>
  </si>
  <si>
    <t>TESTEIRA VINILICA - PECA 5M</t>
  </si>
  <si>
    <t>TIJOLO CERAMICO LAMINADO 5,5 X 11 X 23 CM</t>
  </si>
  <si>
    <t>TIJOLO CERAMICO MACICO *5 X 10 X 20* CM</t>
  </si>
  <si>
    <t>TIJOLO CERAMICO MACICO APARENTE *6 X 12 X 24* CM</t>
  </si>
  <si>
    <t>TIJOLO CERAMICO MACICO APARENTE 2 FUROS, *6,5 X 10 X 20* CM</t>
  </si>
  <si>
    <t>TIJOLO CERAMICO MACICO APARENTE 5,5 X 11X 23CM</t>
  </si>
  <si>
    <t>TIJOLO CERAMICO REFRATARIO 2,5 X 11,4 X 22,9 CM</t>
  </si>
  <si>
    <t>TIJOLO CERAMICO REFRATARIO 6,3 X 11,4 X 22,9 CM</t>
  </si>
  <si>
    <t>TIJOLO MACICO DE BARRO COZIDO, DE *5,5 X 10,5 X 22,0* CM</t>
  </si>
  <si>
    <t>TIL PVC LIGACAO PREDIAL NBR 10569 P/REDE COLET ESG JE BBB DN 100 X 100MM</t>
  </si>
  <si>
    <t>TIL PVC PASSAGEM NBR 10569 P/REDE COLET ESG JE BBB DN 100X100MM</t>
  </si>
  <si>
    <t>TIL PVC PASSAGEM NBR 10569 P/REDE COLET ESG JE BBB DN 150X150MM</t>
  </si>
  <si>
    <t>TIL PVC PASSAGEM NBR 10569 P/REDE COLET ESG JE BBB DN 200X150MM</t>
  </si>
  <si>
    <t>TIL PVC PASSAGEM NBR 10569 P/REDE COLET ESG JE BBB DN 250X150MM</t>
  </si>
  <si>
    <t>TIL PVC PASSAGEM NBR 10569 P/REDE COLET ESG JE BBB DN 300X150MM</t>
  </si>
  <si>
    <t>TIL PVC RADIAL NBR 10569 P/REDE COLET ESG JE BBB DN 150X200MM</t>
  </si>
  <si>
    <t>TIL PVC RADIAL NBR 10569 P/REDE COLET ESG JE BBB DN 300X200MM</t>
  </si>
  <si>
    <t>TIL TUBO QUEDA PVC NBR 10569 P/ REDE COLET ESG BBB JE DN 100 X 100MM</t>
  </si>
  <si>
    <t>TIL TUBO QUEDA PVC NBR 10569 P/ REDE COLET ESG BBB JE DN 150 X 150MM</t>
  </si>
  <si>
    <t>TIL TUBO QUEDA PVC NBR 10569 P/ REDE COLET ESG BBB JE DN 200 X 150MM</t>
  </si>
  <si>
    <t>TIL TUBO QUEDA PVC NBR 10569 P/ REDE COLET ESG BBB JE DN 250 X 150MM</t>
  </si>
  <si>
    <t>TIL TUBO QUEDA PVC NBR 10569 P/ REDE COLET ESG BBB JE DN 300 X 150MM</t>
  </si>
  <si>
    <t>TINTA A OLEO BRILHANTE (USO GERAL)</t>
  </si>
  <si>
    <t>TINTA ACRILICA PARA CERAMICA</t>
  </si>
  <si>
    <t>TINTA ACRILICA PREMIUM PARA PISO</t>
  </si>
  <si>
    <t>TINTA ACRILICA PREMIUM, COR BRANCO FOSCO</t>
  </si>
  <si>
    <t>TINTA ALUMINIO ESMALTE PROTETORA SUPERFICIE METALICA</t>
  </si>
  <si>
    <t>TINTA ASFALTICA PARA CONCRETO E ALVENARIA</t>
  </si>
  <si>
    <t>TINTA ASFALTICA PARA CONCRETO E ARGAMASSA - LATA 18L</t>
  </si>
  <si>
    <t>TINTA BASE BORRACHA CLORADA</t>
  </si>
  <si>
    <t>TINTA BASE RESINA EPOXI</t>
  </si>
  <si>
    <t>TINTA BETUMINOSA BASE EMULSAO</t>
  </si>
  <si>
    <t>TINTA EPOXI</t>
  </si>
  <si>
    <t>TINTA ESMALTE SINTETICO ACETINADO</t>
  </si>
  <si>
    <t>TINTA ESMALTE SINTETICO ALTO BRILHO</t>
  </si>
  <si>
    <t>TINTA ESMALTE SINTETICO FOSCO</t>
  </si>
  <si>
    <t>TINTA GRAFITE ESMALTE PROTETORA DE SUPERFICIE METALICA</t>
  </si>
  <si>
    <t>TINTA HIDRACOR</t>
  </si>
  <si>
    <t>TINTA LATEX ACRILICA ECONOMICA, COR BRANCA</t>
  </si>
  <si>
    <t>TINTA LATEX ACRILICA STANDART, COR BRANCA</t>
  </si>
  <si>
    <t>TINTA LATEX PVA PREMIUM, COR BRANCA</t>
  </si>
  <si>
    <t>TINTA LATEX PVA STANDART, COR BRANCA</t>
  </si>
  <si>
    <t>TINTA MINERAL IMPERMEAVEL EM PO - SUPER CONSERVADO "P" SIKA</t>
  </si>
  <si>
    <t>TINTA MINERAL IMPERMEAVEL PO</t>
  </si>
  <si>
    <t>TINTA PARA SINALIZACAO HORIZONTAL A BASE DE RESINA ACRILICA</t>
  </si>
  <si>
    <t>TINTA PARA SINALIZAÇÃO HORIZONTAL, À BASE DE RESINA ACRÍLICA, EMULSIONADA EM ÁGUA, TIPO AQUAPLAST - INDUTIL (NBR 13699)</t>
  </si>
  <si>
    <t>TINTA PRIMARIA BETUMINOSA EM SUSPENSAO AQUOSA</t>
  </si>
  <si>
    <t>TINTA PROTETORA SUPERFICIE METALICA ALUMINIO</t>
  </si>
  <si>
    <t>TINTA PROTETORA SUPERFICIE METALICA GRAFITE</t>
  </si>
  <si>
    <t>TINTA RETRORREFLETIVAS A BASE DE RESINA ACRÍLICA COM MICROESFERA DE VIDRO, DB- 800 COR BRANCA N 9,5</t>
  </si>
  <si>
    <t>TINTA TEXTURIZADA ACRILICA P/ PINTURA INTERNA/EXTERNA</t>
  </si>
  <si>
    <t>TINTA À BASE DE ALCATRÃO E EPOXI, COMPOUND COAL TAR EPOXI, OTTO BAUMGART OU EQUIVALENTE</t>
  </si>
  <si>
    <t>TINTA À BASE DE BORRACHA CLORADA - CORES</t>
  </si>
  <si>
    <t>TINTA À DE BASE BORRACHA CLORADA - CORES</t>
  </si>
  <si>
    <t>TINTA/REVESTIMENTO A BASE DE RESINA EPOXI COM ALCATRAO, BICOMPONENTE</t>
  </si>
  <si>
    <t>TIRANTE EM FERRO GALVANIZADO PARA CONTRAVENTAMENTO DE TELHA CANALETE 90, 1/4 " X 400 MM</t>
  </si>
  <si>
    <t>TOMADA COMPLETA P/ RADIO E TV</t>
  </si>
  <si>
    <t>TOMADA DE EMBUTIR, 2 P + T, UNIVERSAL, DE 10 A / 250 V, COM PLACA</t>
  </si>
  <si>
    <t>TOMADA DE PISO 2P UNIVERSAL 10A/250V C/ PLACA 4'' X 4'' EM TERMOPLASTICO ALTA RESISTENCIA, TIPO PIAL OU EQUIV</t>
  </si>
  <si>
    <t>TOMADA DUPLA EMBUTIR 2 X 2P UNIVERSAL 10A/250V C/PLACA, TIPO SILENTOQUE PIAL OU EQUIV</t>
  </si>
  <si>
    <t>TOMADA DUPLA EMBUTIR 2 X 2P UNIVERSAL 10A/250V S/PLACA, TIPO SILENTOQUE PIAL OU EQUIV</t>
  </si>
  <si>
    <t>TOMADA EMBUTIR 2P + T 15A/250V C/PLACA, TIPO SILENTOQUE OU EQUIV</t>
  </si>
  <si>
    <t>TOMADA EMBUTIR 2P UNIVERSAL 10A/250V S/PLACA, TIPO SILENTOQUE PIAL OU EQUIV</t>
  </si>
  <si>
    <t>TOMADA EMBUTIR 3P + T 30A/440V REF 56403 USO INDUSTRIAL SEM PLACA, PIAL OU EQUIV</t>
  </si>
  <si>
    <t>TOMADA EMBUTIR 3P + T 30A/440V REF 56404 USO INDUSTRIAL C/ PLACA, PIAL OU EQUIV</t>
  </si>
  <si>
    <t>TOMADA EMBUTIR 3P 20A/250V C/PLACA, TIPO SILENTOQUE PIAL OU EQUIV</t>
  </si>
  <si>
    <t>TOMADA EMBUTIR P/ TELEFONE PADRAO TELEBRAS C/ PLACA, TIPO SILENTOQUE PIAL OU EQUIV</t>
  </si>
  <si>
    <t>TOMADA ESPECIAL C/ PINO 15A, REVESTIMENTO EM BORRACHA, TIPO SAVEL OU EQUIV</t>
  </si>
  <si>
    <t>TOMADA SOBREPOR 2P UNIVERSAL 10A/250V, TIPO SILENTOQUE PIAL OU EQUIV</t>
  </si>
  <si>
    <t>TOMADA SOBREPOR P/ TELEFONE PADRAO TELEBRAS, TIPO SILENTOQUE PIAL OU EQUIV</t>
  </si>
  <si>
    <t>TOMADA TELEFONE 4P TELEBRAS S/PLACA PIAL OU SIMILAR</t>
  </si>
  <si>
    <t>TOPOGRAFO</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</si>
  <si>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</si>
  <si>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</si>
  <si>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</si>
  <si>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</si>
  <si>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</si>
  <si>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</si>
  <si>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</si>
  <si>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</si>
  <si>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</si>
  <si>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</si>
  <si>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</si>
  <si>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</si>
  <si>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</si>
  <si>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</si>
  <si>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</si>
  <si>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PVC 1/2" P/ CAIXA DESCARGA EXTERNA</t>
  </si>
  <si>
    <t>TORNEIRA DE BOIA REAL 1" C/ BALAO PLASTICO</t>
  </si>
  <si>
    <t>TORNEIRA DE BOIA REAL 1.1/2" C/ BALAO PLASTICO</t>
  </si>
  <si>
    <t>TORNEIRA DE BOIA REAL 1.1/4" C/ BALAO PLASTICO</t>
  </si>
  <si>
    <t>TORNEIRA DE BOIA REAL 1/2" C/ BALAO METALICO</t>
  </si>
  <si>
    <t>TORNEIRA DE BOIA REAL 1/2" C/ BALAO PLASTICO</t>
  </si>
  <si>
    <t>TORNEIRA DE BOIA REAL 2" C/ BALAO PLASTICO</t>
  </si>
  <si>
    <t>TORNEIRA DE BOIA REAL 3/4" C/ BALAO METALICO</t>
  </si>
  <si>
    <t>TORNEIRA DE BOIA REAL 3/4" C/ BALAO PLASTICO</t>
  </si>
  <si>
    <t>TORNEIRA DE BOIA VAZAO TOTAL 1" C/ BALAO PLASTICO OU METALICO</t>
  </si>
  <si>
    <t>TORNEIRA DE BOIA VAZAO TOTAL 1/2" C/ BALAO PLASTICO OU METALICO</t>
  </si>
  <si>
    <t>TORNEIRA DE BOIA VAZAO TOTAL 3/4" C/ BALAO PLASTICO OU METALICO</t>
  </si>
  <si>
    <t>TORNEIRA ELETRICA P/ COZINHA</t>
  </si>
  <si>
    <t>TORNEIRA METAL AMARELO COM BICO PARA JARDIM, PADRAO POPULAR, 1/2 " OU 3/4 " (REF 1128)</t>
  </si>
  <si>
    <t>TORNEIRA METAL AMARELO CURTA SEM BICO PARA TANQUE, PADRAO POPULAR, 1/2 " OU 3/4 " (REF 1120)</t>
  </si>
  <si>
    <t>TORNEIRA PLASTICA 3/4" P/TANQUE</t>
  </si>
  <si>
    <t>TORNEIRA PLASTICO 1/2" P/ PIA</t>
  </si>
  <si>
    <t>TORNEIRA PLÁSTICA DE 1/2" PARA LAVATÓRIO</t>
  </si>
  <si>
    <t>TRANSFORMADOR TRIFASICO 13,8KV/220-127V; 1000KVA IMERSO EM OLEO MINERAL"</t>
  </si>
  <si>
    <t>TRANSFORMADOR TRIFASICO 13,8KV/220-127V; 112,5KVA IMERSO EM OLEO MINERAL"</t>
  </si>
  <si>
    <t>TRANSFORMADOR TRIFASICO 13,8KV/220-127V; 1500KVA IMERSO EM OLEO MINERAL"</t>
  </si>
  <si>
    <t>TRANSFORMADOR TRIFASICO 13,8KV/220-127V; 150KVA IMERSO EM OLEO MINERAL"</t>
  </si>
  <si>
    <t>TRANSFORMADOR TRIFASICO 13,8KV/220-127V; 225KVA IMERSO EM OLEO MINERAL"</t>
  </si>
  <si>
    <t>TRANSFORMADOR TRIFASICO 13,8KV/220-127V; 30 KVA IMERSO EM OLEO MINERAL"</t>
  </si>
  <si>
    <t>TRANSFORMADOR TRIFASICO 13,8KV/220-127V; 300KVA IMERSO EM OLEO MINERAL"</t>
  </si>
  <si>
    <t>TRANSFORMADOR TRIFASICO 13,8KV/220-127V; 45 KVA IMERSO EM OLEO MINERAL"</t>
  </si>
  <si>
    <t>TRANSFORMADOR TRIFASICO 13,8KV/220-127V; 500KVA IMERSO EM OLEO MINERAL"</t>
  </si>
  <si>
    <t>TRANSFORMADOR TRIFASICO 13,8KV/220-127V; 750KVA IMERSO EM OLEO MINERAL"</t>
  </si>
  <si>
    <t>TRANSFORMADOR TRIFASICO 13,8KV/220-127V; 75KVA IMERSO EM OLEO MINERAL"</t>
  </si>
  <si>
    <t>TRANSFORMADOR TRIFASICO DE DISTRIBUICAO DE 15 KV; 220/127 V; 15 KVA, IMERSO EM OLEO MINERAL</t>
  </si>
  <si>
    <t>TRANSPORTE (ENCARGOS COMPLEMENTARES) *COLETADO CAIXA*</t>
  </si>
  <si>
    <t>TRATOR DE ESTEIRAS 110 A 160HP C/ LAMINA PESO OPERACIONAL * 13T * (INCL MANUT/OPERACAO)</t>
  </si>
  <si>
    <t>TRATOR DE ESTEIRAS 160 A 300HP C/ LAMINA PESO OPERACIONAL * 16T * (INCL MANUT/OPERACAO)</t>
  </si>
  <si>
    <t>TRATOR DE ESTEIRAS COM LAMINA, POTENCIA DE *90* HP, PESO OPERACIONAL DE *9* T (LOCACAO COM OPERADOR, COMBUSTIVEL E MANUTENCAO)</t>
  </si>
  <si>
    <t>TRATOR DE ESTEIRAS, POTENCIA 125 HP, PESO OPERACIONAL DE 12,9 T, COM LAMINA COM CAPACIDADE DE 2,7 M3</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</si>
  <si>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</si>
  <si>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</si>
  <si>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</si>
  <si>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</si>
  <si>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LÂMINA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</si>
  <si>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</si>
  <si>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</si>
  <si>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PNEUS ATE 75HP (INCL MANUT/OPERACAO)</t>
  </si>
  <si>
    <t>TRATOR DE PNEUS COM MOTOR *75* HP (LOCACAO COM OPERADOR, COMBUSTIVEL E MANUTENCAO)</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</si>
  <si>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</si>
  <si>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</si>
  <si>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</si>
  <si>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</si>
  <si>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</si>
  <si>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</si>
  <si>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</si>
  <si>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TRATORISTA</t>
  </si>
  <si>
    <t>TRENA EM FIBRA DE VIDRO L = 30M</t>
  </si>
  <si>
    <t>TRILHO "U" ALUMINIO 40 X 40MM P/ ROLDANA</t>
  </si>
  <si>
    <t>TRILHO (TIPO FERROVIA) UTILZADO PARA ESTACAS EM FUNDACOES PREDIAIS</t>
  </si>
  <si>
    <t>TRILHO QUADRADO ALUMINIO 1/4'' P/ RODIZIOS</t>
  </si>
  <si>
    <t>TROLEY MANUAL CAPACIDADE 1 T</t>
  </si>
  <si>
    <t>TUBO 1/2" DIN 2440 PSI 300 C/ COSTURA ROSCA CONICA</t>
  </si>
  <si>
    <t>TUBO 3/4" DIN 2440 PSI 300 C/ COSTURA ROSCA CONICA</t>
  </si>
  <si>
    <t>TUBO ACO GALV C/ COSTURA DIN 2440/NBR 5580 CLASSE MEDIA DN 1.1/2" (40MM) E=3,25MM - 3,61KG/M</t>
  </si>
  <si>
    <t>TUBO ACO GALV C/ COSTURA DIN 2440/NBR 5580 CLASSE MEDIA DN 1.1/4" (32MM) E=3,25MM - 3,14KG/M</t>
  </si>
  <si>
    <t>TUBO ACO GALV C/ COSTURA DIN 2440/NBR 5580 CLASSE MEDIA DN 1/2" (15MM) E = 2,65MM - 1,22KG/M</t>
  </si>
  <si>
    <t>TUBO ACO GALV C/ COSTURA DIN 2440/NBR 5580 CLASSE MEDIA DN 2" (50MM) E=3,65MM - 5,10KG/M CR TUBO ACO GALV C/ COSTURA DIN 2440/NBR 5580 CLASSE MEDIA DN 2" (50MM) E=3,65MM -</t>
  </si>
  <si>
    <t>TUBO ACO GALV C/ COSTURA DIN 2440/NBR 5580 CLASSE MEDIA DN 2.1/2" (65MM) E=3,65MM - 6,51KG/M</t>
  </si>
  <si>
    <t>TUBO ACO GALV C/ COSTURA DIN 2440/NBR 5580 CLASSE MEDIA DN 3" (80MM) E = 4,05MM - 8,47KG/M</t>
  </si>
  <si>
    <t>TUBO ACO GALV C/ COSTURA DIN 2440/NBR 5580 CLASSE MEDIA DN 3/4" (20MM) E = 2,65MM - 1,58KG/M</t>
  </si>
  <si>
    <t>TUBO ACO GALV C/ COSTURA DIN 2440/NBR 5580 CLASSE MEDIA DN 4" (100MM) E = 4,50MM - 12,10KG/M</t>
  </si>
  <si>
    <t>TUBO ACO GALV C/ COSTURA DIN 2440/NBR 5580 CLASSE MEDIA DN 5" (125MM) E=5,40MM - 17,80KG/M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</si>
  <si>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</si>
  <si>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</si>
  <si>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</si>
  <si>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</si>
  <si>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</si>
  <si>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</si>
  <si>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</si>
  <si>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</si>
  <si>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</si>
  <si>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INDUSTRIAL DN 2" (50,8 MM) E=1,50MM, PESO= 1,8237 KG/M</t>
  </si>
  <si>
    <t>TUBO ACO PRETO C/ COSTURA DIN 2440/NBR 5580 CLASSE MEDIA DN 100MM ( 4" ) E = 4,50MM - 12,19KG/M</t>
  </si>
  <si>
    <t>TUBO ACO PRETO C/ COSTURA DIN 2440/NBR 5580 CLASSE MEDIA DN 125MM ( 5" ) E = 4,85MM - 16,20KG/M</t>
  </si>
  <si>
    <t>TUBO ACO PRETO C/ COSTURA DIN 2440/NBR 5580 CLASSE MEDIA DN 15MM ( 1/2" ) E = 2,65MM - 1,22KG/M</t>
  </si>
  <si>
    <t>TUBO ACO PRETO C/ COSTURA DIN 2440/NBR 5580 CLASSE MEDIA DN 20MM ( 3/4" ) E = 2,65MM - 1,58KG/M</t>
  </si>
  <si>
    <t>TUBO ACO PRETO C/ COSTURA DIN 2440/NBR 5580 CLASSE MEDIA DN 32MM ( 1.1/4" ) E = 3,35MM - 3,22KG/M</t>
  </si>
  <si>
    <t>TUBO ACO PRETO C/ COSTURA DIN 2440/NBR 5580 CLASSE MEDIA DN 40MM ( 1.1/2" ) E = 3,35MM - 3,71KG/M</t>
  </si>
  <si>
    <t>TUBO ACO PRETO C/ COSTURA DIN 2440/NBR 5580 CLASSE MEDIA DN 50MM ( 2" ) E = 3,75MM - 5,22KG/M</t>
  </si>
  <si>
    <t>TUBO ACO PRETO C/ COSTURA DIN 2440/NBR 5580 CLASSE MEDIA DN 65MM ( 2.1/2" ) E = 3,75MM - 6,68KG/M</t>
  </si>
  <si>
    <t>TUBO ACO PRETO C/ COSTURA DIN 2440/NBR 5580 CLASSE MEDIA DN 80MM ( 3" ) E = 3,75MM - 7,87KG/M</t>
  </si>
  <si>
    <t>TUBO ACO PRETO C/ COSTURA DIN 2440/NBR 5580 CLASSE MEDIA DN 90MM ( 3.1/2" ) E = 4,25MM - 10,20KG/M</t>
  </si>
  <si>
    <t>TUBO ACO PRETO C/ COSTURA NBR 5580 CLASSE LEVE DN 100MM ( 4" ) E = 3,75MM - 10,22KG/M</t>
  </si>
  <si>
    <t>TUBO ACO PRETO C/ COSTURA NBR 5580 CLASSE LEVE DN 15MM ( 1/2" ) E = 2,25MM - 1,06KG/M</t>
  </si>
  <si>
    <t>TUBO ACO PRETO C/ COSTURA NBR 5580 CLASSE LEVE DN 20MM ( 3/4" ) E = 2,25MM - 1,36KG/M</t>
  </si>
  <si>
    <t>TUBO ACO PRETO C/ COSTURA NBR 5580 CLASSE LEVE DN 32MM ( 1.1/4" ) E= 2,65MM - 2,59 KGM</t>
  </si>
  <si>
    <t>TUBO ACO PRETO C/ COSTURA NBR 5580 CLASSE LEVE DN 40MM ( 1.1/2" ) E= 3,00MM - 3,34KG/M</t>
  </si>
  <si>
    <t>TUBO ACO PRETO C/ COSTURA NBR 5580 CLASSE LEVE DN 50MM ( 2" ) E = 3,00MM - 4,23KG/M</t>
  </si>
  <si>
    <t>TUBO ACO PRETO C/ COSTURA NBR 5580 CLASSE LEVE DN 65MM ( 2.1/2" ) E = 3,35MM - 6,02KG/M</t>
  </si>
  <si>
    <t>TUBO ACO PRETO C/ COSTURA NBR 5580 CLASSE LEVE DN 80MM ( 3" ) E = 3,35MM - 7,07KG/M</t>
  </si>
  <si>
    <t>TUBO ACO PRETO SEM COSTURA SCHEDULE 10 DN INT 14" E = 6,35MM - 54,69KG/M</t>
  </si>
  <si>
    <t>TUBO ACO PRETO SEM COSTURA SCHEDULE 10 DN INT 16" E = 6,35MM - 62,57KG/M</t>
  </si>
  <si>
    <t>TUBO ACO PRETO SEM COSTURA SCHEDULE 10 DN INT 18" E = 6,35MM - 70,52KG/M</t>
  </si>
  <si>
    <t>TUBO ACO PRETO SEM COSTURA SCHEDULE 10 DN INT 20" E = 6,35MM - 78,46KG/M</t>
  </si>
  <si>
    <t>TUBO ACO PRETO SEM COSTURA SCHEDULE 10 DN INT 22" E = 6,35MM - 86,41KG/M</t>
  </si>
  <si>
    <t>TUBO ACO PRETO SEM COSTURA SCHEDULE 10 DN INT 24" E = 6,35MM - 94,35KG/M</t>
  </si>
  <si>
    <t>TUBO ACO PRETO SEM COSTURA SCHEDULE 20 DN INT 10" E = 6,35MM - 41,74KG/M</t>
  </si>
  <si>
    <t>TUBO ACO PRETO SEM COSTURA SCHEDULE 20 DN INT 12" E = 6,35MM - 49,57KG/M</t>
  </si>
  <si>
    <t>TUBO ACO PRETO SEM COSTURA SCHEDULE 20 DN INT 14" E = 7,92MM - 67,89KG/M</t>
  </si>
  <si>
    <t>TUBO ACO PRETO SEM COSTURA SCHEDULE 20 DN INT 16" E = 7,92MM - 77,78KG/M</t>
  </si>
  <si>
    <t>TUBO ACO PRETO SEM COSTURA SCHEDULE 20 DN INT 22" E = 9,52MM - 128,88KG/M</t>
  </si>
  <si>
    <t>TUBO ACO PRETO SEM COSTURA SCHEDULE 20 DN INT 24" E = 9,52MM - 140,80KG/M</t>
  </si>
  <si>
    <t>TUBO ACO PRETO SEM COSTURA SCHEDULE 20 DN INT 8" E = 6,35MM - 33,27KG/M</t>
  </si>
  <si>
    <t>TUBO ACO PRETO SEM COSTURA SCHEDULE 30 DN INT 10" E = 7,80MM - 50,95KG/M</t>
  </si>
  <si>
    <t>TUBO ACO PRETO SEM COSTURA SCHEDULE 30 DN INT 12" E = 8,38MM - 65,13KG/M</t>
  </si>
  <si>
    <t>TUBO ACO PRETO SEM COSTURA SCHEDULE 30 DN INT 14 E = 9,52MM - 81,20KG/M</t>
  </si>
  <si>
    <t>TUBO ACO PRETO SEM COSTURA SCHEDULE 30 DN INT 16" E = 9,52MM - 93,19KG/M</t>
  </si>
  <si>
    <t>TUBO ACO PRETO SEM COSTURA SCHEDULE 30 DN INT 18" E = 11,13MM - 122,24KG/M</t>
  </si>
  <si>
    <t>TUBO ACO PRETO SEM COSTURA SCHEDULE 30 DN INT 20" E = 12,70MM - 164,95KG/M</t>
  </si>
  <si>
    <t>TUBO ACO PRETO SEM COSTURA SCHEDULE 30 DN INT 22" E = 12,70MM - 182,32KG/M</t>
  </si>
  <si>
    <t>TUBO ACO PRETO SEM COSTURA SCHEDULE 30 DN INT 24" E = 14,27MM - 209,33KG/M</t>
  </si>
  <si>
    <t>TUBO ACO PRETO SEM COSTURA SCHEDULE 30 DN INT 8" E = 7,04MM - 36,75KG/M</t>
  </si>
  <si>
    <t>TUBO ACO PRETO SEM COSTURA SCHEDULE 40/NBR 5590 DN INT 1 1/2" E = 3,68MM - 4,05KG/M</t>
  </si>
  <si>
    <t>TUBO ACO PRETO SEM COSTURA SCHEDULE 40/NBR 5590 DN INT 1 1/4" E = 3,56MM - 3,38KG/M</t>
  </si>
  <si>
    <t>TUBO ACO PRETO SEM COSTURA SCHEDULE 40/NBR 5590 DN INT 1" E = 3,38MM - 2,50KG/M</t>
  </si>
  <si>
    <t>TUBO ACO PRETO SEM COSTURA SCHEDULE 40/NBR 5590 DN INT 1/2" E = 2,77MM - 1,27KG/M</t>
  </si>
  <si>
    <t>TUBO ACO PRETO SEM COSTURA SCHEDULE 40/NBR 5590 DN INT 1/4" E = 2,24MM - 0,63KG/M</t>
  </si>
  <si>
    <t>TUBO ACO PRETO SEM COSTURA SCHEDULE 40/NBR 5590 DN INT 10" E = 9,27MM - 60,31KG/M</t>
  </si>
  <si>
    <t>TUBO ACO PRETO SEM COSTURA SCHEDULE 40/NBR 5590 DN INT 12" E = 10,31MM - 79,70KG/M</t>
  </si>
  <si>
    <t>TUBO ACO PRETO SEM COSTURA SCHEDULE 40/NBR 5590 DN INT 14" E = 11,13MM - 94,55KG/M</t>
  </si>
  <si>
    <t>TUBO ACO PRETO SEM COSTURA SCHEDULE 40/NBR 5590 DN INT 2 1/2" E = 5,16MM - 8,62KG/M</t>
  </si>
  <si>
    <t>TUBO ACO PRETO SEM COSTURA SCHEDULE 40/NBR 5590 DN INT 2" E = 3,91MM - 5,43KG/M</t>
  </si>
  <si>
    <t>TUBO ACO PRETO SEM COSTURA SCHEDULE 40/NBR 5590 DN INT 3" E = 5,49MM - 11,28KG/M</t>
  </si>
  <si>
    <t>TUBO ACO PRETO SEM COSTURA SCHEDULE 40/NBR 5590 DN INT 3/4" E = 2,87MM - 1,69KG/M</t>
  </si>
  <si>
    <t>TUBO ACO PRETO SEM COSTURA SCHEDULE 40/NBR 5590 DN INT 3/8" E = 2,31MM - 0,85KG/M</t>
  </si>
  <si>
    <t>TUBO ACO PRETO SEM COSTURA SCHEDULE 40/NBR 5590 DN INT 4" E = 6,02MM - 16,06KG/M</t>
  </si>
  <si>
    <t>TUBO ACO PRETO SEM COSTURA SCHEDULE 40/NBR 5590 DN INT 5" E = 6,55MM - 21,76KG/M</t>
  </si>
  <si>
    <t>TUBO ACO PRETO SEM COSTURA SCHEDULE 40/NBR 5590 DN INT 6" E = 7,11MM - 28,26KG/M</t>
  </si>
  <si>
    <t>TUBO ACO PRETO SEM COSTURA SCHEDULE 40/NBR 5590 DN INT 8" E = 8,18MM - 42,55KG/M</t>
  </si>
  <si>
    <t>TUBO ACO PRETO SEM COSTURA SCHEDULE 80 DN INT 1 1/2" E = 5,08MM - 5,41KG/M</t>
  </si>
  <si>
    <t>TUBO ACO PRETO SEM COSTURA SCHEDULE 80 DN INT 1 1/4" E = 4,85MM - 4,47KG/M</t>
  </si>
  <si>
    <t>TUBO ACO PRETO SEM COSTURA SCHEDULE 80 DN INT 1" E = 4,55MM - 3,23KG/M</t>
  </si>
  <si>
    <t>TUBO ACO PRETO SEM COSTURA SCHEDULE 80 DN INT 1/2" E = 3,73MM - 1,62KG/M</t>
  </si>
  <si>
    <t>TUBO ACO PRETO SEM COSTURA SCHEDULE 80 DN INT 1/4" E = 3,02MM - 0,80KG/M</t>
  </si>
  <si>
    <t>TUBO ACO PRETO SEM COSTURA SCHEDULE 80 DN INT 10" E = 15,09MM - 96,01KG/M</t>
  </si>
  <si>
    <t>TUBO ACO PRETO SEM COSTURA SCHEDULE 80 DN INT 12" E = 17,48MM - 132,04KG/M</t>
  </si>
  <si>
    <t>TUBO ACO PRETO SEM COSTURA SCHEDULE 80 DN INT 14" E = 19,05MM - 158,10KG/M</t>
  </si>
  <si>
    <t>TUBO ACO PRETO SEM COSTURA SCHEDULE 80 DN INT 2 1/2" E = 7,01MM - 11,41KG/M</t>
  </si>
  <si>
    <t>TUBO ACO PRETO SEM COSTURA SCHEDULE 80 DN INT 2" E = 5,54MM - 7,48KG/M</t>
  </si>
  <si>
    <t>TUBO ACO PRETO SEM COSTURA SCHEDULE 80 DN INT 3 1/2" E = 8,08MM - 18,63KG/M</t>
  </si>
  <si>
    <t>TUBO ACO PRETO SEM COSTURA SCHEDULE 80 DN INT 3" E = 7,62MM - 15,27KG/M</t>
  </si>
  <si>
    <t>TUBO ACO PRETO SEM COSTURA SCHEDULE 80 DN INT 3/4" E = 3,91MM - 2,19KG/M</t>
  </si>
  <si>
    <t>TUBO ACO PRETO SEM COSTURA SCHEDULE 80 DN INT 3/8" E = 3,20MM - 1,11KG/M</t>
  </si>
  <si>
    <t>TUBO ACO PRETO SEM COSTURA SCHEDULE 80 DN INT 4" E = 8,56MM - 22,31KG/M</t>
  </si>
  <si>
    <t>TUBO ACO PRETO SEM COSTURA SCHEDULE 80 DN INT 5" E = 9,52MM - 30,92KG/M</t>
  </si>
  <si>
    <t>TUBO ACO PRETO SEM COSTURA SCHEDULE 80 DN INT 6" E = 10,97MM - 42,56KG/M</t>
  </si>
  <si>
    <t>TUBO ACO PRETO SEM COSTURA SCHEDULE 80 DN INT 8" E = 12,70MM - 64,64KG/M</t>
  </si>
  <si>
    <t>TUBO CHAPA PRETA E = 1/4" - 30" - 175KG</t>
  </si>
  <si>
    <t>TUBO CHAPA PRETA E = 3/16" - 12" - 36KG</t>
  </si>
  <si>
    <t>TUBO CHAPA PRETA E = 3/16" - 14" - 42KG</t>
  </si>
  <si>
    <t>TUBO CHAPA PRETA E = 3/16" - 16" - 47KG</t>
  </si>
  <si>
    <t>TUBO CHAPA PRETA E = 3/16" - 18" - 53KG</t>
  </si>
  <si>
    <t>TUBO CHAPA PRETA E = 3/16" - 20" - 71KG</t>
  </si>
  <si>
    <t>TUBO CHAPA PRETA E = 3/16" - 22" - 88KG</t>
  </si>
  <si>
    <t>TUBO CHAPA PRETA E = 3/16" - 26" - 147KG</t>
  </si>
  <si>
    <t>TUBO CHAPA PRETA E = 3/8" - 20" -117 KG</t>
  </si>
  <si>
    <t>TUBO CHAPA PRETA E = 3/8" - 26" -153 KG</t>
  </si>
  <si>
    <t>TUBO CHAPA PRETA E = 3/8" - 30" -177KG</t>
  </si>
  <si>
    <t>TUBO COBRE CLASSE "E" DN 104 MM</t>
  </si>
  <si>
    <t>TUBO COBRE CLASSE "E" DN 22 MM</t>
  </si>
  <si>
    <t>TUBO COBRE CLASSE "E" DN 28 MM</t>
  </si>
  <si>
    <t>TUBO COBRE CLASSE "E" DN 35 MM</t>
  </si>
  <si>
    <t>TUBO COBRE CLASSE "E" DN 42 MM</t>
  </si>
  <si>
    <t>TUBO COBRE CLASSE "E" DN 54 MM</t>
  </si>
  <si>
    <t>TUBO COBRE CLASSE "E" DN 66 MM</t>
  </si>
  <si>
    <t>TUBO COBRE CLASSE "E" DN 79 MM</t>
  </si>
  <si>
    <t>TUBO CONCRETO ARMADO CLASSE EA-2 PB JE NBR-8890/2007 DN 1000MM P/ ESG SANITARIO</t>
  </si>
  <si>
    <t>TUBO CONCRETO ARMADO CLASSE EA-2 PB JE NBR-8890/2007 DN 1200MM P/ ESG SANITARIO</t>
  </si>
  <si>
    <t>TUBO CONCRETO ARMADO CLASSE EA-2 PB JE NBR-8890/2007 DN 1500MM P/ ESG SANITARIO</t>
  </si>
  <si>
    <t>TUBO CONCRETO ARMADO CLASSE EA-2 PB JE NBR-8890/2007 DN 2000MM P/ ESG SANITARIO</t>
  </si>
  <si>
    <t>TUBO CONCRETO ARMADO CLASSE EA-2 PB JE NBR-8890/2007 DN 400MM P/ ESG SANITARIO</t>
  </si>
  <si>
    <t>TUBO CONCRETO ARMADO CLASSE EA-2 PB JE NBR-8890/2007 DN 500MM P/ ESG SANITARIO</t>
  </si>
  <si>
    <t>TUBO CONCRETO ARMADO CLASSE EA-2 PB JE NBR-8890/2007 DN 600MM P/ ESG SANITARIO</t>
  </si>
  <si>
    <t>TUBO CONCRETO ARMADO CLASSE EA-2 PB JE NBR-8890/2007 DN 700MM P/ ESG SANITARIO</t>
  </si>
  <si>
    <t>TUBO CONCRETO ARMADO CLASSE EA-2 PB JE NBR-8890/2007 DN 800MM P/ ESG SANITARIO</t>
  </si>
  <si>
    <t>TUBO CONCRETO ARMADO CLASSE EA-2 PB JE NBR-8890/2007 DN 900MM P/ ESG SANITARIO</t>
  </si>
  <si>
    <t>TUBO CONCRETO ARMADO CLASSE EA-3 PB JE NBR-8890/2007 DN 1000MM P/ ESG SANITARIO</t>
  </si>
  <si>
    <t>TUBO CONCRETO ARMADO CLASSE EA-3 PB JE NBR-8890/2007 DN 1200MM P/ ESG SANITARIO</t>
  </si>
  <si>
    <t>TUBO CONCRETO ARMADO CLASSE EA-3 PB JE NBR-8890/2007 DN 1500MM P/ ESG SANITARIO</t>
  </si>
  <si>
    <t>TUBO CONCRETO ARMADO CLASSE EA-3 PB JE NBR-8890/2007 DN 2000MM P/ ESG SANITARIO</t>
  </si>
  <si>
    <t>TUBO CONCRETO ARMADO CLASSE EA-3 PB JE NBR-8890/2007 DN 400MM P/ ESG SANITARIO</t>
  </si>
  <si>
    <t>TUBO CONCRETO ARMADO CLASSE EA-3 PB JE NBR-8890/2007 DN 500MM P/ ESG SANITARIO</t>
  </si>
  <si>
    <t>TUBO CONCRETO ARMADO CLASSE EA-3 PB JE NBR-8890/2007 DN 600MM P/ ESG SANITARIO</t>
  </si>
  <si>
    <t>TUBO CONCRETO ARMADO CLASSE EA-3 PB JE NBR-8890/2007 DN 700MM P/ ESG SANITARIO</t>
  </si>
  <si>
    <t>TUBO CONCRETO ARMADO CLASSE EA-3 PB JE NBR-8890/2007 DN 800MM P/ ESG SANITARIO</t>
  </si>
  <si>
    <t>TUBO CONCRETO ARMADO CLASSE EA-3 PB JE NBR-8890/2007 DN 900MM P/ ESG SANITARIO</t>
  </si>
  <si>
    <t>TUBO CONCRETO ARMADO CLASSE PA-1 PB NBR-8890/2007 DN 1000MM PARA ÁGUAS PLUVIAIS</t>
  </si>
  <si>
    <t>TUBO CONCRETO ARMADO CLASSE PA-1 PB NBR-8890/2007 DN 1200MM PARA ÁGUAS PLUVIAIS</t>
  </si>
  <si>
    <t>TUBO CONCRETO ARMADO CLASSE PA-1 PB NBR-8890/2007 DN 1500MM PARA ÁGUAS PLUVIAIS</t>
  </si>
  <si>
    <t>TUBO CONCRETO ARMADO CLASSE PA-1 PB NBR-8890/2007 DN 2000MM PARA ÁGUAS PLUVIAIS</t>
  </si>
  <si>
    <t>TUBO CONCRETO ARMADO CLASSE PA-1 PB NBR-8890/2007 DN 400MM PARA ÁGUAS PLUVIAIS</t>
  </si>
  <si>
    <t>TUBO CONCRETO ARMADO CLASSE PA-1 PB NBR-8890/2007 DN 500MM PARA ÁGUAS PLUVIAIS</t>
  </si>
  <si>
    <t>TUBO CONCRETO ARMADO CLASSE PA-1 PB NBR-8890/2007 DN 700MM PARA ÁGUAS PLUVIAIS</t>
  </si>
  <si>
    <t>TUBO CONCRETO ARMADO CLASSE PA-1 PB NBR-8890/2007 DN 800MM PARA ÁGUAS PLUVIAIS</t>
  </si>
  <si>
    <t>TUBO CONCRETO ARMADO CLASSE PA-1 PB NBR-8890/2007 DN 900MM PARA ÁGUAS PLUVIAIS</t>
  </si>
  <si>
    <t>TUBO CONCRETO ARMADO CLASSE PA-1 PB NBR-8890/23007 DN 1100MM P/ DRENAGEM</t>
  </si>
  <si>
    <t>TUBO CONCRETO ARMADO CLASSE PA-2 PB NBR-8890/2007 DN 1000 MM PARA ÁGUAS PLUVIAIS</t>
  </si>
  <si>
    <t>TUBO CONCRETO ARMADO CLASSE PA-2 PB NBR-8890/2007 DN 1100MM PARA ÁGUAS PLUVIAIS</t>
  </si>
  <si>
    <t>TUBO CONCRETO ARMADO CLASSE PA-2 PB NBR-8890/2007 DN 1200MM PARA ÁGUAS PLUVIAIS</t>
  </si>
  <si>
    <t>TUBO CONCRETO ARMADO CLASSE PA-2 PB NBR-8890/2007 DN 1500 MM PARA ÁGUAS PLUVIAIS</t>
  </si>
  <si>
    <t>TUBO CONCRETO ARMADO CLASSE PA-2 PB NBR-8890/2007 DN 2000 MM PARA ÁGUAS PLUVIAIS</t>
  </si>
  <si>
    <t>TUBO CONCRETO ARMADO CLASSE PA-2 PB NBR-8890/2007 DN 300 MM PARA ÁGUAS PLUVIAIS</t>
  </si>
  <si>
    <t>TUBO CONCRETO ARMADO CLASSE PA-2 PB NBR-8890/2007 DN 400 MM PARA ÁGUAS PLUVIAIS</t>
  </si>
  <si>
    <t>TUBO CONCRETO ARMADO CLASSE PA-2 PB NBR-8890/2007 DN 500 MM PARA ÁGUAS PLUVIAIS</t>
  </si>
  <si>
    <t>TUBO CONCRETO ARMADO CLASSE PA-2 PB NBR-8890/2007 DN 600 MM PARA ÁGUAS PLUVIAIS</t>
  </si>
  <si>
    <t>TUBO CONCRETO ARMADO CLASSE PA-2 PB NBR-8890/2007 DN 700 MM PARA ÁGUAS PLUVIAIS</t>
  </si>
  <si>
    <t>TUBO CONCRETO ARMADO CLASSE PA-2 PB NBR-8890/2007 DN 800 MM PARA ÁGUAS PLUVIAIS</t>
  </si>
  <si>
    <t>TUBO CONCRETO ARMADO CLASSE PA-2 PB NBR-8890/2007 DN 900 MM PARA ÁGUAS PLUVIAIS</t>
  </si>
  <si>
    <t>TUBO CONCRETO ARMADO CLASSE PA-3 PB NBR-8890/2007 DN 1000 MM PARA ÁGUAS PLUVIAIS</t>
  </si>
  <si>
    <t>TUBO CONCRETO ARMADO CLASSE PA-3 PB NBR-8890/2007 DN 1100 MM PARA ÁGUAS PLUVIAIS</t>
  </si>
  <si>
    <t>TUBO CONCRETO ARMADO CLASSE PA-3 PB NBR-8890/2007 DN 1200 MM PARA ÁGUAS PLUVIAIS</t>
  </si>
  <si>
    <t>TUBO CONCRETO ARMADO CLASSE PA-3 PB NBR-8890/2007 DN 1500 MM PARA ÁGUAS PLUVIAIS</t>
  </si>
  <si>
    <t>TUBO CONCRETO ARMADO CLASSE PA-3 PB NBR-8890/2007 DN 400 MM PARA ÁGUAS PLUVIAIS</t>
  </si>
  <si>
    <t>TUBO CONCRETO ARMADO CLASSE PA-3 PB NBR-8890/2007 DN 500 MM PARA ÁGUAS PLUVIAIS</t>
  </si>
  <si>
    <t>TUBO CONCRETO ARMADO CLASSE PA-3 PB NBR-8890/2007 DN 600 MM PARA ÁGUAS PLUVIAIS</t>
  </si>
  <si>
    <t>TUBO CONCRETO ARMADO CLASSE PA-3 PB NBR-8890/2007 DN 700 MM PARA ÁGUAS PLUVIAIS</t>
  </si>
  <si>
    <t>TUBO CONCRETO ARMADO CLASSE PA-3 PB NBR-8890/2007 DN 800 MM PARA ÁGUAS PLUVIAIS</t>
  </si>
  <si>
    <t>TUBO CONCRETO ARMADO CLASSE PA-3 PB NBR-8890/2007 DN 900 MM PARA ÁGUAS PLUVIAIS</t>
  </si>
  <si>
    <t>TUBO CONCRETO SIMPLES CLASSE - PS1 PB NBR-8890 DN 600MM P/AGUAS PLUVIAIS</t>
  </si>
  <si>
    <t>TUBO CONCRETO SIMPLES CLASSE - PS1, PB NBR-8890 DN 500MM P/AGUAS PLUVIAIS</t>
  </si>
  <si>
    <t>TUBO CONCRETO SIMPLES CLASSE - PS2 PB NBR-8890 DN 300MM P/AGUAS PLUVIAIS</t>
  </si>
  <si>
    <t>TUBO CONCRETO SIMPLES CLASSE - PS2 PB NBR-8890 DN 400MM P/AGUAS PLUVIAIS</t>
  </si>
  <si>
    <t>TUBO CONCRETO SIMPLES CLASSE - PS2 PB NBR-8890 DN 500MM P/AGUAS PLUVIAIS</t>
  </si>
  <si>
    <t>TUBO CONCRETO SIMPLES CLASSE - PS2 PB NBR-8890 DN 600MM P/AGUAS PLUVIAIS</t>
  </si>
  <si>
    <t>TUBO CONCRETO SIMPLES CLASSE -PS1 PB NBR-8890 DN 400 MM P/AGUAS PLUVIAIS</t>
  </si>
  <si>
    <t>TUBO CONCRETO SIMPLES CLASSE -PS2 PB NBR-8890 DN 200MM P/AGUAS PLUVIAIS</t>
  </si>
  <si>
    <t>TUBO CONCRETO SIMPLES CLASSE ES, PB JE NBR-8890 DN 400MM P/ ESG SANITARIO</t>
  </si>
  <si>
    <t>TUBO CONCRETO SIMPLES CLASSE ES, PB JE NBR-8890 DN 500MM P/ ESG SANITARIO</t>
  </si>
  <si>
    <t>TUBO CONCRETO SIMPLES CLASSE ES, PB JE NBR-8890 DN 600MM P/ ESG SANITARIO</t>
  </si>
  <si>
    <t>TUBO CONCRETO SIMPLES CLASSE PS1, PB NBR-8890 DN 300MM P/AGUAS PLUVIAIS</t>
  </si>
  <si>
    <t>TUBO CONCRETO SIMPLES CLASSE- PS1, PB NBR-8890 DN 200MM P/AGUAS PLUVIAIS</t>
  </si>
  <si>
    <t>TUBO CONCRETO SIMPLES POROSO DN 200 MM</t>
  </si>
  <si>
    <t>TUBO CONCRETO SIMPLES POROSO DN 300 MM</t>
  </si>
  <si>
    <t>TUBO CPVC, SOLDAVEL, 15 MM, AGUA QUENTE PREDIAL (NBR 15884)</t>
  </si>
  <si>
    <t>TUBO CPVC, SOLDAVEL, 22 MM, AGUA QUENTE PREDIAL (NBR 15884)</t>
  </si>
  <si>
    <t>TUBO CPVC, SOLDAVEL, 28 MM, AGUA QUENTE PREDIAL (NBR 15884)</t>
  </si>
  <si>
    <t>TUBO DE ACO GALVANIZADO COM COSTURA, CLASSE MEDIA, TAMANHO NOMINAL = 150, DE = 6", E = 4,85 MM, PESO = 19,68 KG/M (NBR 5580)</t>
  </si>
  <si>
    <t>TUBO DE ACO PRETO COM COSTURA, CLASSE MEDIA, TAMANHO NOMINAL = 25, DE = 1", E = 3,35 MM, PESO = 2,50 KG/M (NBR 5580)</t>
  </si>
  <si>
    <t>TUBO DE ACO PRETO COM COSTURA, NBR 5580, CLASSE LEVE, TAMANHO NOMINAL = 25, DE = 1", E = 2,65 MM, PESO = 2,02 KG/M</t>
  </si>
  <si>
    <t>TUBO DE COBRE, CLASSE "E", PARA INSTALACOES HIDRAULICAS PREDIAIS, DN = 15 MM</t>
  </si>
  <si>
    <t>TUBO DE CONCRETO ARMADO PARA AGUAS PLUVIAIS, PA-1, DN = 600 MM (NBR 8890)</t>
  </si>
  <si>
    <t>TUBO DE DESCARGA PVC, PARA LIGACAO CAIXA DE DESCARGA - EMBUTIR, 40 MM X 150 CM</t>
  </si>
  <si>
    <t>TUBO DE DESCIDA EXTERNO DE PVC PARA CAIXA DE DESCARGA EXTERNA ALTA - 40 MM X 1,60 M</t>
  </si>
  <si>
    <t>TUBO DE POLIETILENO DE ALTA DENSIDADE (PEAD), PARA LIGACAO DE AGUA PREDIAL, PE- 80 (NBR 8417), DE = 20 MM X 2,3 MM DE PAREDE</t>
  </si>
  <si>
    <t>TUBO DE POLIETILENO DE ALTA DENSIDADE, PEAD, PE-80, 110 MM X 10,0 MM PAREDE, ( SDR 11 - PN 12,5 ) P/REDE DE AGUA, ISO 4427/96</t>
  </si>
  <si>
    <t>TUBO DE POLIETILENO DE ALTA DENSIDADE, PEAD, PE-80, DE 1000 MM X 38,5 MM PAREDE, ( SDR 26 - PN 05 ) P/REDE DE AGUA, ISO 4427/96</t>
  </si>
  <si>
    <t>TUBO DE POLIETILENO DE ALTA DENSIDADE, PEAD, PE-80, DE 1200 MM X 37,2 MM PAREDE, ( SDR 32,25 - PN 04 ) P/REDE DE AGUA, ISO 4427/96</t>
  </si>
  <si>
    <t>TUBO DE POLIETILENO DE ALTA DENSIDADE, PEAD, PE-80, DE 1400 MM X 42,9 MM PAREDE, (SDR 32,25 - PN 04 ) P/REDE DE AGUA, ISO 4427/96</t>
  </si>
  <si>
    <t>TUBO DE POLIETILENO DE ALTA DENSIDADE, PEAD, PE-80, DE 160 MM X 14,6 MM PAREDE, (SDR 11 - PN 12,5 ) P/REDE DE AGUA, ISO 4427/96</t>
  </si>
  <si>
    <t>TUBO DE POLIETILENO DE ALTA DENSIDADE, PEAD, PE-80, DE 1600 MM X 49,0 MM PAREDE, ( SDR 32,25 - PN 04 ) P/REDE DE AGUA, ISO 4427/96</t>
  </si>
  <si>
    <t>TUBO DE POLIETILENO DE ALTA DENSIDADE, PEAD, PE-80, DE 200 MM X 18,2 MM PAREDE, ( SDR 11 - PN 12,5 ) P/REDE DE AGUA, ISO 4427/96</t>
  </si>
  <si>
    <t>TUBO DE POLIETILENO DE ALTA DENSIDADE, PEAD, PE-80, DE 315 MM X 28,7 MM PAREDE, ( SDR 11 - PN 12,5 ) P/REDE DE AGUA, ISO 4427/96</t>
  </si>
  <si>
    <t>TUBO DE POLIETILENO DE ALTA DENSIDADE, PEAD, PE-80, DE 400 MM X 36,4 MM PAREDE, ( SDR 11 - PN 12,5 ) P/REDE DE AGUA, ISO 4427/96</t>
  </si>
  <si>
    <t>TUBO DE POLIETILENO DE ALTA DENSIDADE, PEAD, PE-80, DE 50 MM X 4,6 MM PAREDE, (SDR 11 - PN 12,5) ISO 4427/96, P/ REDE DE AGUA, ISO 4427/96</t>
  </si>
  <si>
    <t>TUBO DE POLIETILENO DE ALTA DENSIDADE, PEAD, PE-80, DE 500 MM X 45,5 MM PAREDE, ( CR</t>
  </si>
  <si>
    <t>TUBO DE POLIETILENO DE ALTA DENSIDADE, PEAD, PE-80, DE 630 MM X 57,3 MM PAREDE, SDR 11 - PN 12,5 ) P/REDE DE AGUA, ISO 4427/96</t>
  </si>
  <si>
    <t>TUBO DE POLIETILENO DE ALTA DENSIDADE, PEAD, PE-80, DE 730 MM X 34,1 MM PAREDE, ( SDR 21 - PN 06 ) P/REDE DE AGUA, ISO 4427/96</t>
  </si>
  <si>
    <t>TUBO DE POLIETILENO DE ALTA DENSIDADE, PEAD, PE-80, DE 75 MM X 6,9 MM PAREDE, ( SRD 11 - PN 12,5 ) P/REDE DE AGUA, ISO 4427/96</t>
  </si>
  <si>
    <t>TUBO DE POLIETILENO DE ALTA DENSIDADE, PEAD, PE-80, DE 800 MM X 30,8 MM PAREDE, ( SDR 26 - PN 05 ) P/REDE DE AGUA, ISO 4427/96</t>
  </si>
  <si>
    <t>TUBO DE POLIETILENO DE ALTA DENSIDADE, PEAD, PE-80, DE 900 MM X 34,7 MM PAREDE, ( SDR 26 - PN 05 ) P/REDE DE AGUA, ISO 4427/96</t>
  </si>
  <si>
    <t>TUBO DE POLIETILENO DE ALTA DENSIDADE, PEAD, PE-80, NBR-8417 32 MM, DIÂMETRO EXTERNO 32 X 3,0 MM DE PAREDE, P/LIGAÇÃO PREDIAL DE AGUA</t>
  </si>
  <si>
    <t>TUBO DE PVC PARA VENTILACAO, TIPO LEVE, DN = 125 MM</t>
  </si>
  <si>
    <t>TUBO PVC SERIE NORMAL - ESGOTO PREDIAL DN 100MM - NBR 5688</t>
  </si>
  <si>
    <t>TUBO PVC SERIE NORMAL - ESGOTO PREDIAL DN 50MM - NBR 5688</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</si>
  <si>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</si>
  <si>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</si>
  <si>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</si>
  <si>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</si>
  <si>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</si>
  <si>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</si>
  <si>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REDEDE AGUA (NBR 7665)</t>
  </si>
  <si>
    <t>TUBO PVC DEFOFO, JEI, 1 MPA, DN 200 MM, PARA REDE DE AGUA (NBR 7665)</t>
  </si>
  <si>
    <t>TUBO PVC DEFOFO, JEI, 1 MPA, DN 250 MM, PARA REDE DE AGUA (NBR 7665)</t>
  </si>
  <si>
    <t>TUBO PVC DEFOFO, JEI, 1 MPA, DN 300 MM, PARA REDE DE AGUA (NBR 7665)</t>
  </si>
  <si>
    <t>TUBO PVC DRENAGEM CORRUGADO FLEXIVEL PERFURADO DN 100 OU 110</t>
  </si>
  <si>
    <t>TUBO PVC DRENAGEM CORRUGADO FLEXIVEL PERFURADO DN 65</t>
  </si>
  <si>
    <t>TUBO PVC DRENAGEM CORRUGADO RIGIDO PERFURADO DN 150</t>
  </si>
  <si>
    <t>TUBO PVC EB 644 P/ REDE COLET ESG JE DN 200MM</t>
  </si>
  <si>
    <t>TUBO PVC EB-644 P/ REDE COLET ESG JE DN 100MM</t>
  </si>
  <si>
    <t>TUBO PVC EB-644 P/ REDE COLET ESG JE DN 125MM</t>
  </si>
  <si>
    <t>TUBO PVC EB-644 P/ REDE COLET ESG JE DN 150MM</t>
  </si>
  <si>
    <t>TUBO PVC EB-644 P/ REDE COLET ESG JE DN 250MM</t>
  </si>
  <si>
    <t>TUBO PVC EB-644 P/ REDE COLET ESG JE DN 300MM</t>
  </si>
  <si>
    <t>TUBO PVC EB-644 P/ REDE COLET ESG JE DN 350MM</t>
  </si>
  <si>
    <t>TUBO PVC EB-644 P/ REDE COLET ESG JE DN 400MM</t>
  </si>
  <si>
    <t>TUBO PVC PBA 12 JE NBR 5647 P/REDE AGUA DN 100/DE 110 MM</t>
  </si>
  <si>
    <t>TUBO PVC PBA 12 JE NBR 5647 P/REDE AGUA DN 50/DE 60 MM</t>
  </si>
  <si>
    <t>TUBO PVC PBA 12 JE NBR 5647 P/REDE AGUA DN 75/DE 85 MM</t>
  </si>
  <si>
    <t>TUBO PVC PBA 15 JE NBR 5647 P/REDE AGUA DN 100/DE 110 MM</t>
  </si>
  <si>
    <t>TUBO PVC PBA 15 JE NBR 5647 P/REDE AGUA DN 75/DE 85 MM</t>
  </si>
  <si>
    <t>TUBO PVC PBA 20 JE NBR 5647 P/REDE AGUA DN 100/DE 110 MM</t>
  </si>
  <si>
    <t>TUBO PVC PBA 20 JE NBR 5647 P/REDE AGUA DN 50/DE 60 MM</t>
  </si>
  <si>
    <t>TUBO PVC PBA 20 JE NBR 5647 P/REDE AGUA DN 75/DE 85 MM</t>
  </si>
  <si>
    <t>TUBO PVC PBV SERIE R P/ ESG OU AGUAS PLUVIAIS PREDIAL DN 100MM</t>
  </si>
  <si>
    <t>TUBO PVC PBV SERIE R P/ ESG OU AGUAS PLUVIAIS PREDIAL DN 150MM</t>
  </si>
  <si>
    <t>TUBO PVC PBV SERIE R P/ ESG OU AGUAS PLUVIAIS PREDIAL DN 40MM</t>
  </si>
  <si>
    <t>TUBO PVC PBV SERIE R P/ ESG OU AGUAS PLUVIAIS PREDIAL DN 50MM</t>
  </si>
  <si>
    <t>TUBO PVC PBV SERIE R P/ ESG OU AGUAS PLUVIAIS PREDIAL DN 75MM</t>
  </si>
  <si>
    <t>TUBO PVC PL SERIE R P/ ESG OU AGUAS PLUVIAIS PREDIAL DN 100MM</t>
  </si>
  <si>
    <t>TUBO PVC PL SERIE R P/ ESG OU AGUAS PLUVIAIS PREDIAL DN 150MM</t>
  </si>
  <si>
    <t>TUBO PVC PL SERIE R P/ ESG OU AGUAS PLUVIAIS PREDIAL DN 40MM</t>
  </si>
  <si>
    <t>TUBO PVC PL SERIE R P/ ESG OU AGUAS PLUVIAIS PREDIAL DN 50MM</t>
  </si>
  <si>
    <t>TUBO PVC PL SERIE R P/ ESG OU AGUAS PLUVIAIS PREDIAL DN 75MM</t>
  </si>
  <si>
    <t>TUBO PVC ROSCAVEL, 3/4", AGUA FRIA PREDIAL</t>
  </si>
  <si>
    <t>TUBO PVC SERIE NORMAL - ESGOTO PREDIAL DN 150MM - NBR 5688</t>
  </si>
  <si>
    <t>TUBO PVC SERIE NORMAL - ESGOTO PREDIAL DN 40MM - NBR 5688</t>
  </si>
  <si>
    <t>TUBO PVC SERIE NORMAL - ESGOTO PREDIAL DN 75MM - NBR 5688</t>
  </si>
  <si>
    <t>TUBO PVC TIPO LEVE PBL DN 150MM</t>
  </si>
  <si>
    <t>TUBO PVC TIPO LEVE PBL DN 200MM</t>
  </si>
  <si>
    <t>TUBO PVC TIPO LEVE PBL DN 250MM PARA VENTILAÇÃO / EXAUSTÃO</t>
  </si>
  <si>
    <t>TUBO PVC TIPO LEVE PBL DN 300MM PARA VENTILAÇÃO / EXAUSTÃO</t>
  </si>
  <si>
    <t>TUBO PVC TIPO LEVE PBL DN 400MM PARA VENTILAÇÃO / EXAUSTÃO</t>
  </si>
  <si>
    <t>TUBO PVC, ROSCAVEL, 2 1/2", AGUA FRIA PREDIAL</t>
  </si>
  <si>
    <t>TUBO PVC, ROSCAVEL, 2", PARA AGUA FRIA PREDIAL</t>
  </si>
  <si>
    <t>TUBO PVC, ROSCAVEL, 1 1/2", AGUA FRIA PREDIAL</t>
  </si>
  <si>
    <t>TUBO PVC, ROSCAVEL, 1 1/4", AGUA FRIA PREDIAL</t>
  </si>
  <si>
    <t>TUBO PVC, ROSCAVEL, 1", AGUA FRIA PREDIAL</t>
  </si>
  <si>
    <t>TUBO PVC, ROSCAVEL, 1/2",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</si>
  <si>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</si>
  <si>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</si>
  <si>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</si>
  <si>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</si>
  <si>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</si>
  <si>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</si>
  <si>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</si>
  <si>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</si>
  <si>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</si>
  <si>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</si>
  <si>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</si>
  <si>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</si>
  <si>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</si>
  <si>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TÁBUA DE MADEIRA DE LEI *2,5 X 25* CM ( 1" X 9" ) NÃO APARELHADA, (TABEIRA- P/TELHADO)</t>
  </si>
  <si>
    <t>TÁBUA MADEIRA DE LEI *2,5 X 20* CM ( 1" X 8" ) NÃO APARELHADA (TABEIRA-P/TELHADO)</t>
  </si>
  <si>
    <t>UNIAO FERRO GALV C/ASSENTO CONICO BRONZE 1 1/2"</t>
  </si>
  <si>
    <t>UNIAO FERRO GALV C/ASSENTO CONICO BRONZE 1"</t>
  </si>
  <si>
    <t>UNIAO FERRO GALV C/ASSENTO CONICO BRONZE 1/2"</t>
  </si>
  <si>
    <t>UNIAO FERRO GALV C/ASSENTO CONICO BRONZE 2 1/2"</t>
  </si>
  <si>
    <t>UNIAO FERRO GALV C/ASSENTO CONICO BRONZE 2"</t>
  </si>
  <si>
    <t>UNIAO FERRO GALV C/ASSENTO CONICO BRONZE 3"</t>
  </si>
  <si>
    <t>UNIAO FERRO GALV C/ASSENTO CONICO BRONZE 3/4"</t>
  </si>
  <si>
    <t>UNIAO FERRO GALV C/ASSENTO CONICO BRONZE 4"</t>
  </si>
  <si>
    <t>UNIAO FERRO GALV C/ASSENTO CONICO FERRO LONGO 1 1/2"</t>
  </si>
  <si>
    <t>UNIAO FERRO GALV C/ASSENTO CONICO FERRO LONGO 1"</t>
  </si>
  <si>
    <t>UNIAO FERRO GALV C/ASSENTO CONICO FERRO LONGO 1/2"</t>
  </si>
  <si>
    <t>UNIAO FERRO GALV C/ASSENTO CONICO FERRO LONGO 2 1/2"</t>
  </si>
  <si>
    <t>UNIAO FERRO GALV C/ASSENTO CONICO FERRO LONGO 2"</t>
  </si>
  <si>
    <t>UNIAO FERRO GALV C/ASSENTO CONICO FERRO LONGO 3"</t>
  </si>
  <si>
    <t>UNIAO FERRO GALV C/ASSENTO CONICO FERRO LONGO 3/4"</t>
  </si>
  <si>
    <t>UNIAO FERRO GALV C/ASSENTO CONICO FERRO LONGO 4"</t>
  </si>
  <si>
    <t>UNIAO FERRO GALV C/ASSENTO PLANO C/JUNTA NITRIPACK 1 1/4"</t>
  </si>
  <si>
    <t>UNIAO FERRO GALV ROSCA 1 1/2"</t>
  </si>
  <si>
    <t>UNIAO FERRO GALV ROSCA 1 1/4"</t>
  </si>
  <si>
    <t>UNIAO FERRO GALV ROSCA 1"</t>
  </si>
  <si>
    <t>UNIAO FERRO GALV ROSCA 1/2"</t>
  </si>
  <si>
    <t>UNIAO FERRO GALV ROSCA 2 1/2"</t>
  </si>
  <si>
    <t>UNIAO FERRO GALV ROSCA 2"</t>
  </si>
  <si>
    <t>UNIAO FERRO GALV ROSCA 3"</t>
  </si>
  <si>
    <t>UNIAO FERRO GALV ROSCA 3/4"</t>
  </si>
  <si>
    <t>UNIAO FERRO GALV ROSCA 4"</t>
  </si>
  <si>
    <t>UNIAO PVC C/ROSCA P/AGUA FRIA PREDIAL 1 1/2"</t>
  </si>
  <si>
    <t>UNIAO PVC C/ROSCA P/AGUA FRIA PREDIAL 1 1/4"</t>
  </si>
  <si>
    <t>UNIAO PVC C/ROSCA P/AGUA FRIA PREDIAL 1"</t>
  </si>
  <si>
    <t>UNIAO PVC C/ROSCA P/AGUA FRIA PREDIAL 1/2"</t>
  </si>
  <si>
    <t>UNIAO PVC C/ROSCA P/AGUA FRIA PREDIAL 2 1/2"</t>
  </si>
  <si>
    <t>UNIAO PVC C/ROSCA P/AGUA FRIA PREDIAL 2"</t>
  </si>
  <si>
    <t>UNIAO PVC C/ROSCA P/AGUA FRIA PREDIAL 3"</t>
  </si>
  <si>
    <t>UNIAO PVC C/ROSCA P/AGUA FRIA PREDIAL 3/4"</t>
  </si>
  <si>
    <t>UNIAO PVC C/ROSCA P/AGUA FRIA PREDIAL 4"</t>
  </si>
  <si>
    <t>UNIAO PVC P/ POLIETILENO PE-5 20 MM</t>
  </si>
  <si>
    <t>UNIAO PVC SOLD P/AGUA FRIA PREDIAL 110MM</t>
  </si>
  <si>
    <t>UNIAO PVC SOLD P/AGUA FRIA PREDIAL 20MM</t>
  </si>
  <si>
    <t>UNIAO PVC SOLD P/AGUA FRIA PREDIAL 25MM</t>
  </si>
  <si>
    <t>UNIAO PVC SOLD P/AGUA FRIA PREDIAL 32MM</t>
  </si>
  <si>
    <t>UNIAO PVC SOLD P/AGUA FRIA PREDIAL 40MM</t>
  </si>
  <si>
    <t>UNIAO PVC SOLD P/AGUA FRIA PREDIAL 50MM</t>
  </si>
  <si>
    <t>UNIAO PVC SOLD P/AGUA FRIA PREDIAL 60MM</t>
  </si>
  <si>
    <t>UNIAO PVC SOLD P/AGUA FRIA PREDIAL 75MM</t>
  </si>
  <si>
    <t>UNIAO PVC SOLD P/AGUA FRIA PREDIAL 85MM</t>
  </si>
  <si>
    <t>UNIAO TIPO STORZ C/ EMPATACAO INTERNA TIPO ANEL DE EXPANSAO P/ MANG DE COMBATE A INCENDIO ENGATE RAPIDO 1 1/2"</t>
  </si>
  <si>
    <t>UNIAO TIPO STORZ C/ EMPATACAO INTERNA TIPO ANEL DE EXPANSAO P/ MANG DE COMBATE A INCENDIO ENGATE RAPIDO 2 1/2"</t>
  </si>
  <si>
    <t>USINA DE ASFALTO A FRIO ROMANELLI, MODELO UPMR 30/40, CAP. 30 A 40 T/H**CAIXA**</t>
  </si>
  <si>
    <t>USINA DE ASFALTO A FRIO, TIPO ALMEIDA MOD. PMF-35D OU SIMILAR- CAPACIDADE 60 A 80 T/H - ELETRICA - POTENCIA 30 HP</t>
  </si>
  <si>
    <t>USINA DE ASFALTO A QUENTE FIXA "CONTRA FLUXO" TEREX MODELO MAGNUM 80, CAPACIDADE 60 A 80 T/H, 188 KW, C/ MISTURADOR</t>
  </si>
  <si>
    <t>USINA DE ASFALTO A QUENTE, FIXA, CIBER UACF 15 P ADVANCED, CAP. 60 A 80 T/H, GRAVIMETRICA, **CAIXA** CR USINA DE ASFALTO A QUENTE, FIXA, CIBER UACF 15 P ADVANCED, CAP. 60 A 80 T/H,</t>
  </si>
  <si>
    <t>USINA DE ASFALTO GRAVIMETRICA, TEREX, MOD. H 50 C, CAPACIDADE 100/150 T/H, POT. 400 KW.</t>
  </si>
  <si>
    <t>USINA DE ASFALTO À QUENTE FIXA, TIPO "CONTRA FLUXO" TEREX, MOD. MAGNUM 140, CAPACIDADE 100 A 140 T/H, POT. 280 KW., COM MISTURADOR EXTERNO ROTATIVO</t>
  </si>
  <si>
    <t>USINA DE CONCRETO FIXA CAP 100M3/H</t>
  </si>
  <si>
    <t>USINA DE CONCRETO FIXA (CAPACIDADE DE 90 A 120 M3/H), SEM SILO</t>
  </si>
  <si>
    <t>USINA DE CONCRETO FIXA CAP 40M3/H, CIBI , modelo DEA 40 H/1, SEM SILO</t>
  </si>
  <si>
    <t>USINA DE CONCRETO FIXA CAP 60M3/H ,CIBI, MODELO COMPACTA 5 H1 , SEM SILO</t>
  </si>
  <si>
    <t>USINA DE CONCRETO FIXA CAP 80M3/H, CIBI , MODELO ASTRA 4 S/H1-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</si>
  <si>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</si>
  <si>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</si>
  <si>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CIBER USC-50 P, DOSADORES TRIPLOS, CALHA VIBRATORIA CAP. 200/500 T - 201 HP **CAIXA**</t>
  </si>
  <si>
    <t>USINA MISTURADORA DE SOLOS, TEREX, MOD. USF 600, CAPACIDADE 300/600 T/H, POT. 100 KW,</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</si>
  <si>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</si>
  <si>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</si>
  <si>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</si>
  <si>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</si>
  <si>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</si>
  <si>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</si>
  <si>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PARA FUNDO DE POCO OU CISTERNA (PE COM CRIVOS), 3/4"</t>
  </si>
  <si>
    <t>VALVULA DESCARGA 1 1/2" EM PVC - ACABAMENTO EM PLASTICO CROMADO TIPO LORENZETTI OU SIMILAR</t>
  </si>
  <si>
    <t>VALVULA DESCARGA 1 1/4" C/ REGISTRO - ACABAMENTO EM METAL CROMADO</t>
  </si>
  <si>
    <t>VALVULA DESCARGA P/ MICTORIO</t>
  </si>
  <si>
    <t>VALVULA EM METAL CROMADO TIPO AMERICANA 3.1/2" X 1.1/2" P/ PIA DE COZINHA</t>
  </si>
  <si>
    <t>VALVULA EM PLASTICO BRANCO COM SAIDA LISA PARA TANQUE 1.1/4 " X 1.1/2 "</t>
  </si>
  <si>
    <t>VALVULA EM PLASTICO BRANCO PARA LAVATORIO 1 ", SEM UNHO, COM LADRAO</t>
  </si>
  <si>
    <t>VALVULA EM PLASTICO BRANCO PARA TANQUE 1.1/4 " X 1.1/2 ", SEM UNHO E SEM LADRAO</t>
  </si>
  <si>
    <t>VALVULA EM PLASTICO BRANCO PARA TANQUE OU LAVATORIO 1 ", SEM UNHO E SEM LADRAO</t>
  </si>
  <si>
    <t>VALVULA EM PLASTICO CROMADO PARA LAVATORIO 1 ", SEM UNHO, COM LADRAO</t>
  </si>
  <si>
    <t>VALVULA EM PLASTICO CROMADO TIPO AMERICANA PARA PIA DE COZINHA 3.1/2 " X 1.1/2 ", SEM ADAPTADOR</t>
  </si>
  <si>
    <t>VALVULA PE C/ CRIVO BRONZE 1 1/2"</t>
  </si>
  <si>
    <t>VALVULA PE C/ CRIVO BRONZE 1 1/4"</t>
  </si>
  <si>
    <t>VALVULA PE C/ CRIVO BRONZE 1"</t>
  </si>
  <si>
    <t>VALVULA PE C/ CRIVO BRONZE 2 1/2"</t>
  </si>
  <si>
    <t>VALVULA PE C/ CRIVO BRONZE 2"</t>
  </si>
  <si>
    <t>VALVULA PE C/ CRIVO BRONZE 3"</t>
  </si>
  <si>
    <t>VALVULA PE C/ CRIVO BRONZE 4"</t>
  </si>
  <si>
    <t>VALVULA RETENCAO HORIZONTAL BRONZE (PN-25) 1 1/2" 400PSI TAMPA C/ PORCA DE UNIAO - EXTREMIDADES C/ ROSCA"</t>
  </si>
  <si>
    <t>VALVULA RETENCAO HORIZONTAL BRONZE (PN-25) 1 1/4" 400PSI TAMPA C/ PORCA DE UNIAO - EXTREMIDADES C/ ROSCA"</t>
  </si>
  <si>
    <t>VALVULA RETENCAO HORIZONTAL BRONZE (PN-25) 1" 400PSI TAMPA C/ PORCA DE UNIAO - EXTREMIDADES C/ ROSCA"</t>
  </si>
  <si>
    <t>VALVULA RETENCAO HORIZONTAL BRONZE (PN-25) 2 1/2" 400PSI TAMPA C/ PORCA DE UNIAO - EXTREMIDADES C/ ROSCA"</t>
  </si>
  <si>
    <t>VALVULA RETENCAO HORIZONTAL BRONZE (PN-25) 2" 400PSI TAMPA C/ PORCA DE UNIAO - EXTREMIDADES C/ ROSCA"</t>
  </si>
  <si>
    <t>VALVULA RETENCAO HORIZONTAL BRONZE (PN-25) 3" 400PSI TAMPA C/ PORCA DE UNIAO - EXTREMIDADES C/ ROSCA"</t>
  </si>
  <si>
    <t>VALVULA RETENCAO HORIZONTAL BRONZE (PN-25) 3/4" 400PSI TAMPA C/ PORCA DE UNIAO - EXTREMIDADES C/ ROSCA"</t>
  </si>
  <si>
    <t>VALVULA RETENCAO HORIZONTAL BRONZE (PN-25) 4" 400PSI TAMPA C/ PORCA DE UNIAO - EXTREMIDADES C/ ROSCA"</t>
  </si>
  <si>
    <t>VALVULA RETENCAO VERTICAL BRONZE (PN-16) 1 1/2" 200PSI - EXTREMIDADES C/ ROSCA"</t>
  </si>
  <si>
    <t>VALVULA RETENCAO VERTICAL BRONZE (PN-16) 1 1/4" 200PSI - EXTREMIDADES C/ ROSCA"</t>
  </si>
  <si>
    <t>VALVULA RETENCAO VERTICAL BRONZE (PN-16) 1" 200PSI - EXTREMIDADES C/ ROSCA"</t>
  </si>
  <si>
    <t>VALVULA RETENCAO VERTICAL BRONZE (PN-16) 1/2" 200PSI EXTREMIDADES C/ ROSCA"</t>
  </si>
  <si>
    <t>VALVULA RETENCAO VERTICAL BRONZE (PN-16) 2 1/2" 200PSI - EXTREMIDADES C/ ROSCA"</t>
  </si>
  <si>
    <t>VALVULA RETENCAO VERTICAL BRONZE (PN-16) 2" 200PSI - EXTREMIDADES C/ ROSCA"</t>
  </si>
  <si>
    <t>VALVULA RETENCAO VERTICAL BRONZE (PN-16) 3" 200PSI - EXTREMIDADES C/ ROSCA"</t>
  </si>
  <si>
    <t>VALVULA RETENCAO VERTICAL BRONZE (PN-16) 3/4" 200PSI - EXTREMIDADES C/ ROSCA"</t>
  </si>
  <si>
    <t>VALVULA RETENCAO VERTICAL BRONZE (PN-16) 4" 200PSI - EXTREMIDADES C/ ROSCA"</t>
  </si>
  <si>
    <t>VARA FERRO CROMADO P/ CREMONA H = 120CM</t>
  </si>
  <si>
    <t>VARA FERRO CROMADO P/ CREMONA H = 150CM</t>
  </si>
  <si>
    <t>VARA LATAO CROMADO P/ CREMONA H = 120CM</t>
  </si>
  <si>
    <t>VASO SANITARIO SIFONADO INFANTIL LOUCA BRANCA</t>
  </si>
  <si>
    <t>VASSOURA MECANICA REBOCAVEL COM ESCOVA CILINDRICA LARGURA UTIL DE VARRIMENTO = 2,44M</t>
  </si>
  <si>
    <t>VASSOURAO SIMPLES, SEM CABO, NYLON, 35-40CM P/ LIMPEZA DE PISOS/RUAS</t>
  </si>
  <si>
    <t>VEDACAO PVC AQUAPLUV D = 125 MM</t>
  </si>
  <si>
    <t>VEDACAO PVC, 100 MM, PARA SAIDA VASO SANITARIO</t>
  </si>
  <si>
    <t>VEDANTE ACRILICO PARA TRINCAS</t>
  </si>
  <si>
    <t>VEICULO COMERCIAL LEVE (PICK-UP) COM CAPACIDADE DE CARGA DE 700 KG, MOTOR FLEX (LOCACAO)</t>
  </si>
  <si>
    <t>VEICULO DE PASSEIO COM MOTOR 1.0 FLEX, POTENCIA 72/76 CV, 4 PORTAS</t>
  </si>
  <si>
    <t>VEICULO DE PASSEIO COM MOTOR 1.6 FLEX, POTENCIA 101/104 CV, 4 PORTAS</t>
  </si>
  <si>
    <t>VEICULO TIPO FURGAO COM MOTOR 1.3 FLEX, 2 PORTAS</t>
  </si>
  <si>
    <t>VEICULO TIPO FURGAO 1.4 MANUAL, 4 VELOCIDADES, TOTAL FLEX, CAP 953 KG, POTENCIA 78/80 CV, PARA 2 PASSAGEIROS</t>
  </si>
  <si>
    <t>VENTOSA SIMPLES FOFO C/ROSCA PN-25 DN 1</t>
  </si>
  <si>
    <t>VENTOSA SIMPLES FOFO C/ROSCA PN-25 DN 1 1/2</t>
  </si>
  <si>
    <t>VENTOSA SIMPLES FOFO C/ROSCA PN-25 DN 1 1/4</t>
  </si>
  <si>
    <t>VENTOSA SIMPLES FOFO C/ROSCA PN-25 DN 2</t>
  </si>
  <si>
    <t>VENTOSA SIMPLES FOFO C/ROSCA PN-25 DN 3/4</t>
  </si>
  <si>
    <t>VENTOSA SIMPLES FOFO COM FLANGES, PN-10/16, DN = 50 MM</t>
  </si>
  <si>
    <t>VENTOSA TRIPLICE FUNCAO FOFO C/ FLANGES PN-10 DN 200</t>
  </si>
  <si>
    <t>VENTOSA TRIPLICE FUNCAO FOFO C/ FLANGES PN-10/16 DN 100</t>
  </si>
  <si>
    <t>VENTOSA TRIPLICE FUNCAO FOFO C/ FLANGES PN-10/16 DN 150</t>
  </si>
  <si>
    <t>VENTOSA TRIPLICE FUNCAO FOFO C/ FLANGES PN-10/16/25 DN 50</t>
  </si>
  <si>
    <t>VENTOSA TRIPLICE FUNCAO FOFO C/ FLANGES PN-16 DN 200</t>
  </si>
  <si>
    <t>VENTOSA TRIPLICE FUNCAO FOFO C/ FLANGES PN-25 DN 100</t>
  </si>
  <si>
    <t>VENTOSA TRIPLICE FUNCAO FOFO C/ FLANGES PN-25 DN 150</t>
  </si>
  <si>
    <t>VENTOSA TRIPLICE FUNCAO FOFO C/ FLANGES PN-25 DN 200</t>
  </si>
  <si>
    <t>VERNIZ ACRILICO EM PO</t>
  </si>
  <si>
    <t>VERNIZ COPAL</t>
  </si>
  <si>
    <t>VERNIZ POLIURETANO BRILHANTE</t>
  </si>
  <si>
    <t>VERNIZ POLIURETANO BRILHANTE, INTERIOR-EXTERIOR</t>
  </si>
  <si>
    <t>VERNIZ POLIURETANO FOSCO</t>
  </si>
  <si>
    <t>VERNIZ PROTETOR</t>
  </si>
  <si>
    <t>VERNIZ SINTETICO BRILHANTE</t>
  </si>
  <si>
    <t>VERNIZ SINTETICO FOSCO</t>
  </si>
  <si>
    <t>VEU FIBRA DE VIDRO AEROGLASS/RHODIA OU SIMILAR 0,04 KG/M2</t>
  </si>
  <si>
    <t>VEU POLIESTER</t>
  </si>
  <si>
    <t>VIBRADOR DE IMERSAO C/ MOTOR DIESEL 4,5HP DIAM 48MM C/ MANGOTE</t>
  </si>
  <si>
    <t>VIBRADOR DE IMERSAO C/ MOTOR DIESEL OU GASOLINA 4,5 HP DYNAPAC AA548 C/PONTEIRA 48MM**CAIXA**</t>
  </si>
  <si>
    <t>VIBRADOR DE IMERSAO C/ MOTOR ELETRICO 2HP MONOFASICO QUALQUER DIAM C/ MANGOTE</t>
  </si>
  <si>
    <t>VIBRADOR DE IMERSAO COM MOTOR ELETRICO TRIFASICO ACIMA DE 2 CV, QUALQUER DIAMETRO, COM MANGOTE DE 35 MM (LOCACAO)</t>
  </si>
  <si>
    <t>VIBRADOR DE IMERSAO DIAM = 45MM, WACKER MOD H45, C/ MOTOR ELETRICO M2000 DE 1,33KW (1,75HP)**CAIXA**</t>
  </si>
  <si>
    <t>VIBRADOR DE IMERSAO, DIAMETRO DE 25 MM, COM MOTOR A GASOLINA DE 3,5 HP</t>
  </si>
  <si>
    <t>VIBROACABADORA DE ASFALTO SOBRE ESTEIRAS, LARG. PAVIM. 2,13 M A 4,55 M, POT. 74 KW/ 100 HP, CAP. 400 T/ H</t>
  </si>
  <si>
    <t>VIBROACABADORA DE ASFALTO SOBRE ESTEIRAS, LARG. PAVIM. 2,60 M A 5,75 M, POT. 110 HP, CAP. 450 T/ H</t>
  </si>
  <si>
    <t>VIBROACABADORA DE ASFALTO SOBRE ESTEIRAS, LARG. PAVIM. MAX. 8,00 M, POT. 100 KW/ 134 HP, CAP. 600 T/ H</t>
  </si>
  <si>
    <t>VIBROACABADORA DE ASFALTO SOBRE ESTEIRAS, LARG. PAVIMENT. 1,90 A 5,3 M, POT. 78 KW/105 HP, CAP. 450 T/H</t>
  </si>
  <si>
    <t>VIBROACABADORA DE ASFALTO SOBRE RODAS, LARGURA DE PAVIMENTACAO DE 1,70 A 4,20 M, POTENCIA 78 KW/105 HP, CAPACIDADE 300 T/H</t>
  </si>
  <si>
    <t>VIDRACEIRO</t>
  </si>
  <si>
    <t>VIDRO CANELADO 4 MM - SEM COLOCACAO</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</si>
  <si>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</si>
  <si>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</si>
  <si>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</si>
  <si>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</si>
  <si>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t>
  </si>
  <si>
    <t>VIDRO CRISTAL COLORIDO 4 MM</t>
  </si>
  <si>
    <t>VIDRO CRISTAL COLORIDO 6 MM</t>
  </si>
  <si>
    <t>VIDRO CRISTAL COLORIDO 8MM</t>
  </si>
  <si>
    <t>VIDRO LISO FUME E = 4MM - SEM COLOCACAO</t>
  </si>
  <si>
    <t>VIDRO LISO FUME E = 6MM - SEM COLOCACAO</t>
  </si>
  <si>
    <t>VIDRO LISO FUME, E = 5 MM - SEM COLOCACAO</t>
  </si>
  <si>
    <t>VIDRO LISO INCOLOR 10 MM - SEM COLOCACAO</t>
  </si>
  <si>
    <t>VIDRO LISO INCOLOR 2MM - SEM COLOCACAO</t>
  </si>
  <si>
    <t>VIDRO LISO INCOLOR 3 MM - SEM COLOCACAO</t>
  </si>
  <si>
    <t>VIDRO LISO INCOLOR 4MM - SEM COLOCACAO</t>
  </si>
  <si>
    <t>VIDRO LISO INCOLOR 5MM - SEM COLOCACAO</t>
  </si>
  <si>
    <t>VIDRO LISO INCOLOR 6 MM - SEM COLOCACAO</t>
  </si>
  <si>
    <t>VIDRO LISO INCOLOR 8MM - SEM COLOCACAO</t>
  </si>
  <si>
    <t>VIDRO MARTELADO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</si>
  <si>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</si>
  <si>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</si>
  <si>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</si>
  <si>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</si>
  <si>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</si>
  <si>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</si>
  <si>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</si>
  <si>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</si>
  <si>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</si>
  <si>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VIGIA NOTURNO</t>
  </si>
  <si>
    <t>VIGOTA CONCRETO ARMADO PRE-MOLDADO 0,10X0,10X1,00M</t>
  </si>
  <si>
    <t>VÁLVULA DE DESCARGA DE *1 1/2"* COM REGISTRO E ACABAMENTO EM METAL CROMADO</t>
  </si>
  <si>
    <t>VÁLVULA DE RETENÇÃO HORIZONTAL, DE BRONZE (PN-25) 1/2", 400 PSI, TAMPA E PORCA DE UNIÃO, EXTREMIDADES COM ROSCA</t>
  </si>
  <si>
    <t>WASH PRIMER PARA TINTA AUTOMOTIVA</t>
  </si>
  <si>
    <t>|EM PROCESSO DE DESATIVACAO| PEDRA ARDOSIA CINZA IRREGULAR</t>
  </si>
  <si>
    <t>|EM PROCESSO DE DESATIVACAO| SALARIO MINIMO NACIONAL MENSAL (SEM ENCARGOS SOCIAIS)</t>
  </si>
  <si>
    <t>|EM PROCESSO DE DESATIVACAO| SALARIO MINIMO NACIONAL HORA (SEM ENCARGOS SOCIAS)</t>
  </si>
  <si>
    <t>|EM PROCESSO DE DESATIVACAO| SALÁRIO MÍNIMO NACIONAL</t>
  </si>
  <si>
    <t>|EM PROCESSO DE DESATIVACAO| SALÁRIO MÍNIMO REGIONAL MENSAL (SEM ENCARGOS - NÃO SE REFERE AO PISO SALARIAL DA CONSTRUÇÃO CIVIL)</t>
  </si>
  <si>
    <t>|EM PROCESSO DE DESATIVAÇÃO| AGREGADO ALTA RESISTENCIA P/ PISO INDUSTRIAL COR BRANCA</t>
  </si>
  <si>
    <t>|EM PROCESSO DE DESATIVAÇÃO| AGREGADO ALTA RESISTENCIA P/ PISO INDUSTRIAL COR CINZA</t>
  </si>
  <si>
    <t>|EM PROCESSO DE DESATIVAÇÃO| AGREGADO DE ALTA RESISTENCIA P/ PISO INDUSTRIAL</t>
  </si>
  <si>
    <t>|EM PROCESSO DE DESATIVAÇÃO| JANELA ALUMINIO CORRER SERIE 25 FOLHAS PARA VIDRO COM BANDEIRA ,160 X 110CM ( INCLUSO GUARNIÇÃO E VIDRO LISO INCOLOR)</t>
  </si>
  <si>
    <t>|EM PROCESSO DE DESATIVAÇÃO| JANELA ALUMINIO CORRER SERIE 25 VENEZIANA S/ BANDEIRA 160 X 110CM</t>
  </si>
  <si>
    <t>|EM PROCESSO DE DESATIVAÇÃO| MADEIRA IPE SERRADA 1A QUALIDADE NAO APARELHADA</t>
  </si>
  <si>
    <t>|EM PROCESSO DE DESATIVAÇÃO| MADEIRA LEI 3A QUALIDADE SERRADA APARELHADA</t>
  </si>
  <si>
    <t>|EM PROCESSO DE DESATIVAÇÃO| MADEIRA PEROBA SERRADA 1A QUALIDADE NAO APARELHADA</t>
  </si>
  <si>
    <t>|EM PROCESSO DE DESATIVAÇÃO| MADEIRA PINUS SERRADA 1A QUALIDADE NAO APARELHADA</t>
  </si>
  <si>
    <t>|EM PROCESSO DE DESATIVAÇÃO| OFICIAL DE AGUA OU DE ESGOTO</t>
  </si>
  <si>
    <t>|EM PROCESSO DE DESATIVAÇÃO| OFICIAL INSTALADOR HIDRAULICO</t>
  </si>
  <si>
    <t>|EM PROCESSO DE DESATIVAÇÃO| PECA DE MADEIRA (PINHO) 1A QUALIDADE 3 X 15CM NAO APARELHADA</t>
  </si>
  <si>
    <t>|EM PROCESSO DE DESATIVAÇÃO| PECA DE MADEIRA 2A QUALIDADE 7,5 X 7,5CM NAO APARELHADA</t>
  </si>
  <si>
    <t>|EM PROCESSO DE DESATIVAÇÃO| PECA DE MADEIRA DE LEI 1A QUALIDADE 6 X 16CM NAO APARELHADA</t>
  </si>
  <si>
    <t>|EM PROCESSO DE DESATIVAÇÃO| PECA DE MADEIRA DE LEI NATIVA/REGIONAL 7,0 X 12,5 CM NAO APARELHADA</t>
  </si>
  <si>
    <t>|EM PROCESSO DE DESATIVAÇÃO| PECA DE MADEIRA DE LEI NATIVA/REGIONAL3 X 4. 1/2 (7,5 X 11,5CM) NAO APARELHADA</t>
  </si>
  <si>
    <t>|EM PROCESSO DE DESATIVAÇÃO| PECA DE MADEIRA ROLICA (EUCALIPTO) D = 12CM</t>
  </si>
  <si>
    <t>|EM PROCESSO DE DESATIVAÇÃO| PECA DE MADEIRA ROLICA D = 15CM - H = 3,0M</t>
  </si>
  <si>
    <t>|EM PROCESSO DE DESATIVAÇÃO| PECA DE MADEIRA ROLICA D = 20CM P/ ESTACAS ACIMA 5,0M</t>
  </si>
  <si>
    <t>|EM PROCESSO DE DESATIVAÇÃO| PECA DE MADEIRA ROLICA D = 8CM</t>
  </si>
  <si>
    <t>|EM PROCESSO DE DESATIVAÇÃO| TABUA MADEIRA 1A QUALIDADE 2,5 X 30,0CM (1 X 12) NAO APARELHADA</t>
  </si>
  <si>
    <t>|EM PROCESSO DE DESATIVAÇÃO| TABUA MADEIRA 3A QUALIDADE 2,5 X 15,0CM (1 X 6) NAO APARELHADA</t>
  </si>
  <si>
    <t>(COMPOSIÇÃO REPRESENTATIVA) DO SERVIÇO DE ALVENARIA DE VEDAÇÃO DE BLOCOS VAZADOS DE CERÂMICA DE 14X9X19CM (ESPESSURA 14CM), PARA EDIFICAÇÃO HABITACIONAL UNIFAMILIAR (CASA) E EDIFICAÇÃO PÚBLICA PADRÃO. AF_12/2014_P</t>
  </si>
  <si>
    <t>PARE - PAREDES/PAINEIS</t>
  </si>
  <si>
    <t>(COMPOSIÇÃO REPRESENTATIVA) DO SERVIÇO DE ALVENARIA DE VEDAÇÃO DE BLOCOS VAZADOS DE CERÂMICA DE 9X19X19CM (ESPESSURA 9CM), PARA EDIFICAÇÃO HABITACIONAL MULTIFAMILIAR (PRÉDIO). AF_11/2014_P</t>
  </si>
  <si>
    <t>(COMPOSIÇÃO REPRESENTATIVA) DO SERVIÇO DE ALVENARIA DE VEDAÇÃO DE BLOCOS VAZADOS DE CERÂMICA DE 9X19X19CM (ESPESSURA 9CM), PARA EDIFICAÇÃO HABITACIONAL UNIFAMILIAR (CASA) E EDIFICAÇÃO PÚBLICA PADRÃO. AF_11/2014_P</t>
  </si>
  <si>
    <t>(COMPOSIÇÃO REPRESENTATIVA) DO SERVIÇO DE ALVENARIA DE VEDAÇÃO DE BLOCOS VAZADOS DE CONCRETO DE 14X19X39CM (ESPESSURA 14CM), PARA EDIFICAÇÃO HABITACIONAL UNIFAMILIAR (CASA) E EDIFICAÇÃO PÚBLICA PADRÃO. AF_12/2014_P</t>
  </si>
  <si>
    <t>(COMPOSIÇÃO REPRESENTATIVA) DO SERVIÇO DE ALVENARIA DE VEDAÇÃO DE BLOCOS VAZADOS DE CONCRETO DE 9X19X39CM (ESPESSURA 9CM), PARA EDIFICAÇÃO HABITACIONAL MULTIFAMILIAR (PRÉDIO). AF_11/2014_P</t>
  </si>
  <si>
    <t>(COMPOSIÇÃO REPRESENTATIVA) DO SERVIÇO DE ALVENARIA DE VEDAÇÃO DE BLOCOS VAZADOS DE CONCRETO DE 9X19X39CM (ESPESSURA 9CM), PARA EDIFICAÇÃO HABITACIONAL UNIFAMILIAR (CASA) E EDIFICAÇÃO PÚBLICA PADRÃO. AF_11/2014_P</t>
  </si>
  <si>
    <t>(COMPOSIÇÃO REPRESENTATIVA) DO SERVIÇO DE APLICAÇÃO MANUAL DE GESSO DESEMPENADO (SEM TALISCAS) EM TETO, ESPESSURA 0,5 CM, PARA EDIFICAÇÃO HABITACIONAL MULTIFAMILIAR (PRÉDIO). AF_11/2014</t>
  </si>
  <si>
    <t>REVE - REVESTIMENTO E TRATAMENTO DE SUPERFÍCIES</t>
  </si>
  <si>
    <t>(COMPOSIÇÃO REPRESENTATIVA) DO SERVIÇO DE CONTRAPISO EM ARGAMASSA TRAÇO 1:4 (CIMENTO E AREIA), PREPARO COM BETONEIRA 400 L, ESPESSURA 4 CM PARA ÁREAS SECAS E 3 CM PARA ÁREAS MOLHADAS, PARA EDIFICAÇÃO HABITACIONAL MULTIFAMILIAR (PRÉDIO). AF_11/2014</t>
  </si>
  <si>
    <t>PISO - PISOS</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</si>
  <si>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</si>
  <si>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</si>
  <si>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</si>
  <si>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</si>
  <si>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</si>
  <si>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</si>
  <si>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(COMPOSIÇÃO RERPESENTATIVA) DO SERVIÇO DE CONTRAPISO EM ARGAMASSA TRAÇO 1:4 (CIM E AREIA), EM BETONEIRA 400 L, ESPESSURA 4 CM ÁREAS SECAS E 3 CM ÁREAS MOLHADAS, PARA EDIFICAÇÃO HABITACIONAL UNIFAMILIAR (CASA) E EDIFICAÇÃO PÚBLICA PADRÃO. AF_11/2014</t>
  </si>
  <si>
    <t>ABERTURA POCO PARA CISTERNA TERRENO COMPACTO COM DN 1,0 COM PROFUNDIDADE DE 5 A 10M</t>
  </si>
  <si>
    <t>SEDI - SERVIÇOS DIVERSOS</t>
  </si>
  <si>
    <t>ABERTURA POCO PARA CISTERNA TERRENO COMPACTO COM DN 1,0 COM PROFUNDIDADEATE 5M</t>
  </si>
  <si>
    <t>ABERTURA POCO PARA CISTERNA TERRENO COMPACTO COM DN 1,0M COM PROFUNDIDADES DE 15 A 20M</t>
  </si>
  <si>
    <t>ABERTURA POCO PARA CISTERNA TERRENO COMPACTO COM DN 1,0M PROFUNDIDADE DE 10 A 15M</t>
  </si>
  <si>
    <t>ABERTURA/FECHAMENTO RASGO ALVENARIA PARA TUBOS, FECHAMENTO COM ARGAMASSA TRACO 1:1:6 (CIMENTO, CAL E AREIA)</t>
  </si>
  <si>
    <t>INHI - INSTALAÇÕES HIDROS SANITÁRIAS</t>
  </si>
  <si>
    <t>ABRACADEIRA DE FIXACAO DE BRACOS DE LUMINARIAS DE 4" - FORNECIMENTO E INSTALACAO</t>
  </si>
  <si>
    <t>INEL - INSTALAÇÃO ELÉTRICA/ELETRIFICAÇÃO E ILUMINAÇÃO EXTERNA</t>
  </si>
  <si>
    <t>ABRACADEIRA P/POCOS PROFUNDOS</t>
  </si>
  <si>
    <t>ABRIGO PARA HIDRANTE, 75X45X17CM, COM REGISTRO GLOBO ANGULAR 45º 2.1/2", ADAPTADOR STORZ 2.1/2", MANGUEIRA DE INCÊNDIO 15M, REDUÇÃO 2.1/2X1.1/2" E ESGUICHO EM LATÃO 1.1/2" - FORNECIMENTO E INSTALAÇÃO</t>
  </si>
  <si>
    <t>INES - INSTALAÇÕES ESPECIAIS</t>
  </si>
  <si>
    <t>ABRIGO PARA HIDRANTE, 90X60X17CM, COM REGISTRO GLOBO ANGULAR 45º 2.1/2", ADAPTADOR STORZ 2.1/2", MANGUEIRA DE INCÊNDIO 20M, REDUÇÃO 2.1/2X1.1/2" E ESGUICHO EM LATÃO 1.1/2" - FORNECIMENTO E INSTALAÇÃO</t>
  </si>
  <si>
    <t>ACRESCIMO NA ALTURA DO POCO DE VISITA EM ALVENARIA PARA REDE D=0,40 M</t>
  </si>
  <si>
    <t>DROP - DRENAGEM/OBRAS DE CONTENÇÃO / POÇOS DE VISITA E CAIXAS</t>
  </si>
  <si>
    <t>ADAPTADOR CURTO COM BOLSA E ROSCA PARA REGISTRO, PVC, SOLDÁVEL, DN 20MM X 1/2 , INSTALADO EM RAMAL DE DISTRIBUIÇÃO DE ÁGUA FORNECIMENTO E INSTALAÇÃO. AF_12/2014_P</t>
  </si>
  <si>
    <t>ADAPTADOR CURTO COM BOLSA E ROSCA PARA REGISTRO, PVC, SOLDÁVEL, DN 20MM X 1/2”, INSTALADO EM RAMAL OU SUB-RAMAL DE ÁGUA – FORNECIMENTO E INSTALAÇÃO . AF_12/2014_P</t>
  </si>
  <si>
    <t>ADAPTADOR CURTO COM BOLSA E ROSCA PARA REGISTRO, PVC, SOLDÁVEL, DN 25MM X 3/4 , INSTALADO EM RAMAL DE DISTRIBUIÇÃO DE ÁGUA FORNECIMENTO E INSTALAÇÃO. AF_12/2014_P</t>
  </si>
  <si>
    <t>ADAPTADOR CURTO COM BOLSA E ROSCA PARA REGISTRO, PVC, SOLDÁVEL, DN 25MM X 3/4”, INSTALADO EM PRUMADA DE ÁGUA – FORNECIMENTO E INSTALAÇÃO. AF_12/2014_P</t>
  </si>
  <si>
    <t>ADAPTADOR CURTO COM BOLSA E ROSCA PARA REGISTRO, PVC, SOLDÁVEL, DN 25MM X 3/4”, INSTALADO EM RAMAL OU SUB-RAMAL DE ÁGUA – FORNECIMENTO E INSTALAÇÃO. AF_12/2014_P</t>
  </si>
  <si>
    <t>ADAPTADOR CURTO COM BOLSA E ROSCA PARA REGISTRO, PVC, SOLDÁVEL, DN 32MM X 1 , INSTALADO EM RAMAL DE DISTRIBUIÇÃO DE ÁGUA FORNECIMENTO E INSTALAÇÃO. AF_12/2014_P</t>
  </si>
  <si>
    <t>ADAPTADOR CURTO COM BOLSA E ROSCA PARA REGISTRO, PVC, SOLDÁVEL, DN 32MM X 1”, INSTALADO EM PRUMADA DE ÁGUA – FORNECIMENTO E INSTALAÇÃO. AF_12/2014_P</t>
  </si>
  <si>
    <t>ADAPTADOR CURTO COM BOLSA E ROSCA PARA REGISTRO, PVC, SOLDÁVEL, DN 32MM X 1”, INSTALADO EM RAMAL OU SUB-RAMAL DE ÁGUA – FORNECIMENTO E INSTALAÇÃO. AF_12/2014_P</t>
  </si>
  <si>
    <t>ADAPTADOR CURTO COM BOLSA E ROSCA PARA REGISTRO, PVC, SOLDÁVEL, DN 40MM X 1.1/2”, INSTALADO EM PRUMADA DE ÁGUA – FORNECIMENTO E INSTALAÇÃO. AF_12/2014_P</t>
  </si>
  <si>
    <t>ADAPTADOR CURTO COM BOLSA E ROSCA PARA REGISTRO, PVC, SOLDÁVEL, DN 40MM X 1.1/4”, INSTALADO EM PRUMADA DE ÁGUA – FORNECIMENTO E INSTALAÇÃO. AF_12/2014_P</t>
  </si>
  <si>
    <t>ADAPTADOR CURTO COM BOLSA E ROSCA PARA REGISTRO, PVC, SOLDÁVEL, DN 50MM X 1.1/2”, INSTALADO EM PRUMADA DE ÁGUA – FORNECIMENTO E INSTALAÇÃO. AF_12/2014_P</t>
  </si>
  <si>
    <t>ADAPTADOR CURTO COM BOLSA E ROSCA PARA REGISTRO, PVC, SOLDÁVEL, DN 50MM X 1.1/4”, INSTALADO EM PRUMADA DE ÁGUA – FORNECIMENTO E INSTALAÇÃO. AF_12/2014_P</t>
  </si>
  <si>
    <t>ADAPTADOR CURTO COM BOLSA E ROSCA PARA REGISTRO, PVC, SOLDÁVEL, DN 60MM X 2”, INSTALADO EM PRUMADA DE ÁGUA – FORNECIMENTO E INSTALAÇÃO. AF_12/2014_P</t>
  </si>
  <si>
    <t>ADAPTADOR CURTO COM BOLSA E ROSCA PARA REGISTRO, PVC, SOLDÁVEL, DN 75MM X 2.1/2”, INSTALADO EM PRUMADA DE ÁGUA – FORNECIMENTO E INSTALAÇÃO. AF_12/2014_P</t>
  </si>
  <si>
    <t>ADAPTADOR CURTO COM BOLSA E ROSCA PARA REGISTRO, PVC, SOLDÁVEL, DN 85MM X 3”, INSTALADO EM PRUMADA DE ÁGUA – FORNECIMENTO E INSTALAÇÃO. AF_12/2014_P</t>
  </si>
  <si>
    <t>ADAPTADOR PVC SOLDAVEL COM FLANGES E ANEL PARA CAIXA D'AGUA 20MMX1/2" - FORNECIMENTO E INSTALACAO</t>
  </si>
  <si>
    <t>ADAPTADOR PVC SOLDAVEL COM FLANGES E ANEL PARA CAIXA D'AGUA 25MMX3/4" - FORNECIMENTO E INSTALACAO</t>
  </si>
  <si>
    <t>ADAPTADOR PVC SOLDAVEL COM FLANGES E ANEL PARA CAIXA D'AGUA 32MMX1" - FORNECIMENTO E INSTALACAO</t>
  </si>
  <si>
    <t>ADAPTADOR PVC SOLDAVEL COM FLANGES E ANEL PARA CAIXA D'AGUA 40MMX1.1/4" - FORNECIMENTO E INSTALACAO</t>
  </si>
  <si>
    <t>ADAPTADOR PVC SOLDAVEL COM FLANGES E ANEL PARA CAIXA D'AGUA 50MMX1.1/2" - FORNECIMENTO E INSTALACAO</t>
  </si>
  <si>
    <t>ADAPTADOR PVC SOLDAVEL COM FLANGES E ANEL PARA CAIXA D'AGUA 60MMX2" - FORNECIMENTO E INSTALACAO</t>
  </si>
  <si>
    <t>ADAPTADOR PVC SOLDAVEL COM FLANGES LIVRES PARA CAIXA D'AGUA 25MMX3/4" - FORNECIMENTO E INSTALACAO</t>
  </si>
  <si>
    <t>ADAPTADOR PVC SOLDAVEL COM FLANGES LIVRES PARA CAIXA D'AGUA 32MMX1" - FORNECIMENTO E INSTALACAO</t>
  </si>
  <si>
    <t>ADAPTADOR PVC SOLDAVEL COM FLANGES LIVRES PARA CAIXA D'AGUA 40MMX1.1/4" - FORNECIMENTO E INSTALACAO</t>
  </si>
  <si>
    <t>ADAPTADOR PVC SOLDAVEL COM FLANGES LIVRES PARA CAIXA D'AGUA 50MMX1.1/2" - FORNECIMENTO E INSTALACAO</t>
  </si>
  <si>
    <t>ADAPTADOR PVC SOLDAVEL COM FLANGES LIVRES PARA CAIXA D'AGUA 60MMX2" - FORNECIMENTO E INSTALACAO</t>
  </si>
  <si>
    <t>ADAPTADOR PVC SOLDAVEL COM FLANGES LIVRES PARA CAIXA D'AGUA 85MMX3" - FORNECIMENTO E INSTALACAO</t>
  </si>
  <si>
    <t>ADAPTADOR PVC SOLDAVEL LONGO COM FLANGES LIVRES PARA CAIXA D'AGUA 25MMX3/4" - FORNECIMENTO E INSTALACAO</t>
  </si>
  <si>
    <t>ADAPTADOR PVC SOLDAVEL LONGO COM FLANGES LIVRES PARA CAIXA D'AGUA 40MMX1.1/4" - FORNECIMENTO E INSTALACAO</t>
  </si>
  <si>
    <t>ADAPTADOR PVC SOLDAVEL LONGO COM FLANGES LIVRES PARA CAIXA D'AGUA 50MMX1.1/2" - FORNECIMENTO E INSTALACAO</t>
  </si>
  <si>
    <t>ADAPTADOR PVC SOLDAVEL LONGO COM FLANGES LIVRES PARA CAIXA D'AGUA 75MMX2.1/2" - FORNECIMENTO E INSTALACAO</t>
  </si>
  <si>
    <t>ADAPTADOR PVC SOLDAVEL LONGO COM FLANGES LIVRES PARA CAIXA D'AGUA 32MMX1" - FORNECIMENTO E INSTALACAO</t>
  </si>
  <si>
    <t>ADAPTADOR PVC SOLDAVEL LONGO COM FLANGES LIVRES PARA CAIXA D'AGUA 60MMX2" - FORNECIMENTO E INSTALACAO</t>
  </si>
  <si>
    <t>ADAPTADOR PVC SOLDAVEL LONGO COM FLANGES LIVRES PARA CAIXA D'AGUA 85MMX3" - FORNECIMENTO E INSTALACAO</t>
  </si>
  <si>
    <t>ADUELA DE MADEIRA REGIONAL 1A 13X3,0CM</t>
  </si>
  <si>
    <t>ESQV - ESQUADRIAS/FERRAGENS/VIDROS</t>
  </si>
  <si>
    <t>ADUELA DE MADEIRA REGIONAL 1A 15X3,5CM</t>
  </si>
  <si>
    <t>ADUELA DE MADEIRA REGIONAL 2A 15X3,0CM</t>
  </si>
  <si>
    <t>ADUELA DE MADEIRA REGIONAL 3A 13X3,0CM</t>
  </si>
  <si>
    <t>ADUELA MADEIRA REGIONAL 2A 13X3,0CM</t>
  </si>
  <si>
    <t>ADUELA MADEIRA REGIONAL 3A 13X3,0CM</t>
  </si>
  <si>
    <t>74078/001</t>
  </si>
  <si>
    <t>AGULHAMENTO FUNDO DE VALAS C/MACO 30KG PEDRA-DE-MAO H=10CM</t>
  </si>
  <si>
    <t>FUES - FUNDAÇÕES E ESTRUTURAS</t>
  </si>
  <si>
    <t>74078/002</t>
  </si>
  <si>
    <t>AGULHAMENTO FUNDO DE VALAS C/MACO 30KG PEDRA-DE-MAO H=5CM</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</si>
  <si>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</si>
  <si>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</si>
  <si>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</si>
  <si>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</si>
  <si>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</si>
  <si>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</si>
  <si>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AJUDANTE ESPECIALIZADO EM SONDAGEM COM ENCARGOS COMPLEMENTARES</t>
  </si>
  <si>
    <t>ALAMBRADO EM MOUROES DE CONCRETO "T", ALTURA LIVRE 2M, ESPACADOS A CADA 2M, COM TELA DE ARAME GALVANIZADO, FIO 14 BWG E MALHA QUADRADA 5X5CM</t>
  </si>
  <si>
    <t>URBA - URBANIZAÇÃO</t>
  </si>
  <si>
    <t>73787/001</t>
  </si>
  <si>
    <t>ALAMBRADO EM TUBOS DE ACO GALVANIZADO, COM COSTURA, DIN 2440, DIAMETRO 2", ALTURA 3M, FIXADOS A CADA 2M EM BLOCOS DE CONCRETO, COM TELA DE ARAME GALVANIZADO REVESTIDO COM PVC, FIO 12 BWG E MALHA 7,5X7,5CM</t>
  </si>
  <si>
    <t>74244/001</t>
  </si>
  <si>
    <t>ALAMBRADO PARA QUADRA POLIESPORTIVA, ESTRUTURADO POR TUBOS DE ACO GALVANIZADO, COM COSTURA, DIN 2440, DIAMETRO 2", COM TELA DE ARAME GALVANIZADO, FIO 14 BWG E MALHA QUADRADA 5X5CM</t>
  </si>
  <si>
    <t>73767/004</t>
  </si>
  <si>
    <t>ALCA PRE-FORMADA DISTRIBUICAO EM ACO RECOBERTO COM ALUMINIO NU PARA CABO 25MM2, ENCAPADO. FORNECIMENTO E INSTALACAO.</t>
  </si>
  <si>
    <t>73767/002</t>
  </si>
  <si>
    <t>ALCA PRE-FORMADA DISTRIBUIÇÃO EM ACO RECOBERTO COM ALUMINIO PARA CABO 25MM2, ENCAPADO. FORNECIMENTO E INSTALAÇÃO.</t>
  </si>
  <si>
    <t>73767/005</t>
  </si>
  <si>
    <t>ALCA PRE-FORMADA SERV DE ACO RECOB C/ALUM NU ENCAPADO 25MM2 (BITOLA) CONF PROJ A4-148-CP RIOLUZ FORNECIMENTO E COLOCACAO</t>
  </si>
  <si>
    <t>ALCAPAO DE MADEIRA 63X63CM INCL FERRAGENS</t>
  </si>
  <si>
    <t>ALCAPAO EM COMPENSADO DE MADEIRA CEDRO/VIROLA, 60X60X2CM, COM MARCO 7X3CM, ALIZAR DE 2A, DOBRADICAS EM LATAO CROMADO E TARJETA CROMADA</t>
  </si>
  <si>
    <t>74073/001</t>
  </si>
  <si>
    <t>ALCAPAO EM FERRO 60X60CM, INCLUSO FERRAGENS</t>
  </si>
  <si>
    <t>74073/002</t>
  </si>
  <si>
    <t>ALCAPAO EM FERRO 70X70CM, INCLUSO FERRAGENS</t>
  </si>
  <si>
    <t>ALIZAR DE MADEIRA REGIONAL 1A 5X2,0CM</t>
  </si>
  <si>
    <t>ALIZAR DE MADEIRA REGIONAL 2A 5X2,0CM</t>
  </si>
  <si>
    <t>ALIZAR DE MADEIRA REGIONAL 3A 5X2,0CM</t>
  </si>
  <si>
    <t>ALUGUEL CAMINHAO BASCUL NO TOCO 4M3 DMOTOR DIESEL 85CV (CI) C/MOTORIS TA</t>
  </si>
  <si>
    <t>CHOR - CUSTOS HORÁRIOS DE MÁQUINAS E EQUIPAMENTOS</t>
  </si>
  <si>
    <t>ALUGUEL CAMINHAO BASCUL NO TOCO 4M3 MOTOR DIESEL 85CV (CP) C/MOTORISTA</t>
  </si>
  <si>
    <t>ALUGUEL CAMINHAO CARROC FIXA TOCO 7,5T MOTOR DIESEL 132CV (CF) C/MOTO RISTA</t>
  </si>
  <si>
    <t>ALUGUEL CAMINHAO CARROC FIXA TOCO 7,5T MOTOR DIESEL 132CV (CI) C/MOTO RISTA</t>
  </si>
  <si>
    <t>ALUGUEL CAMINHAO CARROC FIXA TOCO 7,5T MOTOR DIESEL 132CV(CP) C/MOTO RISTA</t>
  </si>
  <si>
    <t>73847/001</t>
  </si>
  <si>
    <t>ALUGUEL CONTAINER/ESCRIT INCL INST ELET LARG=2,20 COMP=6,20M ALT=2,50M CHAPA ACO C/NERV TRAPEZ FORRO C/ISOL TERMO/ACUSTICO CHASSIS REFORC PISO COMPENS NAVAL EXC TRANSP/CARGA/DESCARGA</t>
  </si>
  <si>
    <t>CANT - CANTEIRO DE OBRAS</t>
  </si>
  <si>
    <t>73847/002</t>
  </si>
  <si>
    <t>ALUGUEL CONTAINER/ESCRIT/WC C/1 VASO/1 LAV/1 MIC/4 CHUV LARG =2,20M COMPR=6,20M ALT=2,50M CHAPA ACO NERV TRAPEZ FORROC/ ISOL TERMO-ACUST CHASSIS REFORC PISO COMPENS NAVAL INCL INST ELETR/HIDRO-SANIT EXCL TRANSP/CARGA/DESC</t>
  </si>
  <si>
    <t>73847/003</t>
  </si>
  <si>
    <t>ALUGUEL CONTAINER/SANIT C/2 VASOS/1 LAVAT/1 MIC/4 CHUV LARG= 2,20M COMPR=6,20M ALT=2,50M CHAPA ACO C/NERV TRAPEZ FORRO C/ ISOLAM TERMO/ACUSTICO CHASSIS REFORC PISO COMPENS NAVAL INCL INST ELETR/HIDR EXCL TRANSP/CARGA/DESCAR</t>
  </si>
  <si>
    <t>73847/004</t>
  </si>
  <si>
    <t>ALUGUEL CONTAINER/SANIT C/4 VASOS/1 LAVAT/1 MIC/4 CHUV LARG= 2,20M COMPR=6,20M ALT=2,50M CHAPAS ACO C/NERV TRAPEZ FORRO C/ ISOL TERMO-ACUST CHASSIS REFORC PISO COMPENS NAVAL INCL INST RA ELETR/HIDRO-SANIT EXCL TRANSP/CARGA/DESC</t>
  </si>
  <si>
    <t>73847/005</t>
  </si>
  <si>
    <t>ALUGUEL CONTAINER/SANIT C/7 VASOS/1 LAVAT/1 MIC LARG=2,20M COMPR=6,20M ALT=2,50M CHAPA ACO NERV TRAPEZ FORRO C/ISOL TERMO-ACUST CHASSIS REFORC PISO COMPENS NAVAL INCL INST ELET /HIDRO-SANIT EXCL TRANSP/CARGA/DESCARGA</t>
  </si>
  <si>
    <t>ALUGUEL ELEVADOR EQUIPADO P/TRANSP CONCR A 10M ALT-CI-S/OPERADOR COM GUINCHO DE 10CV 16M TORRE DESMONTAVEL CACAMBA AUTOMATICA DE 550L FUNILP/DESCARGA E SILO ESPERA DE 1000L</t>
  </si>
  <si>
    <t>ALUGUEL ELEVADOR EQUIPADO P/TRANSP CONCR A 10M ALT-CP-S/OPERADOR COM GUINCHO DE 10CV 16M TORRE DESMONTAVEL CACAMBA AUTOMATICA DE 550L FUNILP/DESCARGA E SILO DE ESPERA DE 1000L</t>
  </si>
  <si>
    <t>73863/001</t>
  </si>
  <si>
    <t>ALVENARIA COM BLOCOS DE CONCRETO CELULAR 10X30X60CM, ESPESSURA 10CM, ASSENTADOS COM ARGAMASSA TRACO 1:2:9 (CIMENTO, CAL E AREIA) PREPARO MANUAL</t>
  </si>
  <si>
    <t>73863/002</t>
  </si>
  <si>
    <t>ALVENARIA COM BLOCOS DE CONCRETO CELULAR 20X30X60CM, ESPESSURA 20CM, ASSENTADOS COM ARGAMASSA TRACO 1:2:9 (CIMENTO, CAL E AREIA) PREPARO MANUAL</t>
  </si>
  <si>
    <t>ALVENARIA DE BLOCOS DE CONCRETO ESTRUTURAL 14X19X29 CM, (ESPESSURA 14 CM) FBK = 14,0 MPA, PARA PAREDES COM ÁREA LÍQUIDA MAIOR OU IGUAL A 6M², COM VÃOS, UTILIZANDO COLHER DE PEDREIRO. AF_12/2014</t>
  </si>
  <si>
    <t>ALVENARIA DE BLOCOS DE CONCRETO ESTRUTURAL 14X19X29 CM, (ESPESSURA 14 CM) FBK = 14,0 MPA, PARA PAREDES COM ÁREA LÍQUIDA MAIOR OU IGUAL A 6M², COM VÃOS, UTILIZANDO PALHETA.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</si>
  <si>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</si>
  <si>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</si>
  <si>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</si>
  <si>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</si>
  <si>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</si>
  <si>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MENOR QUE 6M², SEM VÃOS, UTILIZANDO PALHETA.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</si>
  <si>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</si>
  <si>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4,5 MPA, PARA PAREDES COM ÁREA LÍQUIDA MAIOR OU IGUAL A 6M², COM VÃOS, UTILIZANDO PALHETA.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</si>
  <si>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</si>
  <si>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4,5 MPA, PARA PAREDES COM ÁREA LÍQUIDA MAIOR OU IGUAL A 6M², SEM VÃOS, UTILIZANDO PALHETA.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</si>
  <si>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</si>
  <si>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</si>
  <si>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</si>
  <si>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MENOR QUE 6M², SEM VÃOS, UTILIZANDO PALHETA. AF_12/2014</t>
  </si>
  <si>
    <t>ALVENARIA DE BLOCOS DE CONCRETO ESTRUTURAL 14X19X39 CM, (ESPESSURA 14 CM) FBK = 14,0 MPA, PARA PAREDES COM ÁREA LÍQUIDA MAIOR OU IGUAL A 6M², COM VÃOS, UTILIZANDO COLHER DE PEDREIRO. AF_12/2014</t>
  </si>
  <si>
    <t>ALVENARIA DE BLOCOS DE CONCRETO ESTRUTURAL 14X19X39 CM, (ESPESSURA 14 CM) FBK = 14,0 MPA, PARA PAREDES COM ÁREA LÍQUIDA MAIOR OU IGUAL A 6M², COM VÃOS, UTILIZANDO PALHETA.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</si>
  <si>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</si>
  <si>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</si>
  <si>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</si>
  <si>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</si>
  <si>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</si>
  <si>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MENOR QUE 6M², SEM VÃOS, UTILIZANDO PALHETA.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</si>
  <si>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</si>
  <si>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4,5 MPA, PARA PAREDES COM ÁREA LÍQUIDA MAIOR OU IGUAL A 6M², COM VÃOS, UTILIZANDO PALHETA.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</si>
  <si>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</si>
  <si>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4,5 MPA, PARA PAREDES COM ÁREA LÍQUIDA MAIOR OU IGUAL A 6M², SEM VÃOS, UTILIZANDO PALHETA.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</si>
  <si>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</si>
  <si>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</si>
  <si>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</si>
  <si>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MENOR QUE 6M², SEM VÃOS, UTILIZANDO PALHETA. AF_12/2014</t>
  </si>
  <si>
    <t>ALVENARIA DE EMBASAMENTO EM TIJOLOS CERAMICOS MACICOS 5X10X20CM, ASSENTADO COM ARGAMASSA TRACO 1:2:8 (CIMENTO, CAL E AREIA)</t>
  </si>
  <si>
    <t>ALVENARIA DE VEDAÇÃO DE BLOCOS CERÂMICOS FURADOS NA HORIZONTAL DE 14X9X19CM (ESPESSURA 14CM) DE PAREDES COM ÁREA LÍQUIDA MAIOR OU IGUAL A 6M² COM VÃOS E ARGAMASSA DE ASSENTAMENTO COM PREPARO EM BETONEIRA. AF_06/2014_P</t>
  </si>
  <si>
    <t>ALVENARIA DE VEDAÇÃO DE BLOCOS CERÂMICOS FURADOS NA HORIZONTAL DE 14X9X19CM (ESPESSURA 14CM) DE PAREDES COM ÁREA LÍQUIDA MAIOR OU IGUAL A 6M² COM VÃOS E ARGAMASSA DE ASSENTAMENTO COM PREPARO MANUAL. AF_06/2014_P</t>
  </si>
  <si>
    <t>ALVENARIA DE VEDAÇÃO DE BLOCOS CERÂMICOS FURADOS NA HORIZONTAL DE 14X9X19CM (ESPESSURA 14CM) DE PAREDES COM ÁREA LÍQUIDA MAIOR OU IGUAL A 6M² SEM VÃOS E ARGAMASSA DE ASSENTAMENTO COM PREPARO EM BETONEIRA. AF_06/2014_P</t>
  </si>
  <si>
    <t>ALVENARIA DE VEDAÇÃO DE BLOCOS CERÂMICOS FURADOS NA HORIZONTAL DE 14X9X19CM (ESPESSURA 14CM) DE PAREDES COM ÁREA LÍQUIDA MAIOR OU IGUAL A 6M² SEM VÃOS E ARGAMASSA DE ASSENTAMENTO COM PREPARO MANUAL. AF_06/2014_P</t>
  </si>
  <si>
    <t>ALVENARIA DE VEDAÇÃO DE BLOCOS CERÂMICOS FURADOS NA HORIZONTAL DE 14X9X19CM (ESPESSURA 14CM) DE PAREDES COM ÁREA LÍQUIDA MENOR QUE 6M² COM VÃOS E ARGAMASSA DE ASSENTAMENTO COM PREPARO EM BETONEIRA. AF_06/2014_P</t>
  </si>
  <si>
    <t>ALVENARIA DE VEDAÇÃO DE BLOCOS CERÂMICOS FURADOS NA HORIZONTAL DE 14X9X19CM (ESPESSURA 14CM) DE PAREDES COM ÁREA LÍQUIDA MENOR QUE 6M² COM VÃOS E ARGAMASSA DE ASSENTAMENTO COM PREPARO MANUAL. AF_06/2014_P</t>
  </si>
  <si>
    <t>ALVENARIA DE VEDAÇÃO DE BLOCOS CERÂMICOS FURADOS NA HORIZONTAL DE 14X9X19CM (ESPESSURA 14CM) DE PAREDES COM ÁREA LÍQUIDA MENOR QUE 6M² SEM VÃOS E ARGAMASSA DE ASSENTAMENTO COM PREPARO EM BETONEIRA. AF_06/2014_P</t>
  </si>
  <si>
    <t>ALVENARIA DE VEDAÇÃO DE BLOCOS CERÂMICOS FURADOS NA HORIZONTAL DE 14X9X19CM (ESPESSURA 14CM) DE PAREDES COM ÁREA LÍQUIDA MENOR QUE 6M² SEM VÃOS E ARGAMASSA DE ASSENTAMENTO COM PREPARO MANUAL. AF_06/2014_P</t>
  </si>
  <si>
    <t>ALVENARIA DE VEDAÇÃO DE BLOCOS CERÂMICOS FURADOS NA HORIZONTAL DE 9X14X19CM (ESPESSURA 9CM) DE PAREDES COM ÁREA LÍQUIDA MAIOR OU IGUAL A 6M² COM VÃOS E ARGAMASSA DE ASSENTAMENTO COM PREPARO EM BETONEIRA. AF_06/2014_P</t>
  </si>
  <si>
    <t>ALVENARIA DE VEDAÇÃO DE BLOCOS CERÂMICOS FURADOS NA HORIZONTAL DE 9X14X19CM (ESPESSURA 9CM) DE PAREDES COM ÁREA LÍQUIDA MAIOR OU IGUAL A 6M² COM VÃOS E ARGAMASSA DE ASSENTAMENTO COM PREPARO MANUAL. AF_06/2014_P</t>
  </si>
  <si>
    <t>ALVENARIA DE VEDAÇÃO DE BLOCOS CERÂMICOS FURADOS NA HORIZONTAL DE 9X14X19CM (ESPESSURA 9CM) DE PAREDES COM ÁREA LÍQUIDA MAIOR OU IGUAL A 6M² SEM VÃOS E ARGAMASSA DE ASSENTAMENTO COM PREPARO EM BETONEIRA. AF_06/2014_P</t>
  </si>
  <si>
    <t>ALVENARIA DE VEDAÇÃO DE BLOCOS CERÂMICOS FURADOS NA HORIZONTAL DE 9X14X19CM (ESPESSURA 9CM) DE PAREDES COM ÁREA LÍQUIDA MAIOR OU IGUAL A 6M² SEM VÃOS E ARGAMASSA DE ASSENTAMENTO COM PREPARO MANUAL. AF_06/2014_P</t>
  </si>
  <si>
    <t>ALVENARIA DE VEDAÇÃO DE BLOCOS CERÂMICOS FURADOS NA HORIZONTAL DE 9X14X19CM (ESPESSURA 9CM) DE PAREDES COM ÁREA LÍQUIDA MENOR QUE 6M² COM VÃOS E ARGAMASSA DE ASSENTAMENTO COM PREPARO EM BETONEIRA. AF_06/2014_P</t>
  </si>
  <si>
    <t>ALVENARIA DE VEDAÇÃO DE BLOCOS CERÂMICOS FURADOS NA HORIZONTAL DE 9X14X19CM (ESPESSURA 9CM) DE PAREDES COM ÁREA LÍQUIDA MENOR QUE 6M² COM VÃOS E ARGAMASSA DE ASSENTAMENTO COM PREPARO MANUAL. AF_06/2014_P</t>
  </si>
  <si>
    <t>ALVENARIA DE VEDAÇÃO DE BLOCOS CERÂMICOS FURADOS NA HORIZONTAL DE 9X14X19CM (ESPESSURA 9CM) DE PAREDES COM ÁREA LÍQUIDA MENOR QUE 6M² SEM VÃOS E ARGAMASSA DE ASSENTAMENTO COM PREPARO EM BETONEIRA. AF_06/2014_P</t>
  </si>
  <si>
    <t>ALVENARIA DE VEDAÇÃO DE BLOCOS CERÂMICOS FURADOS NA HORIZONTAL DE 9X14X19CM (ESPESSURA 9CM) DE PAREDES COM ÁREA LÍQUIDA MENOR QUE 6M² SEM VÃOS E ARGAMASSA DE ASSENTAMENTO COM PREPARO MANUAL. AF_06/2014_P</t>
  </si>
  <si>
    <t>ALVENARIA DE VEDAÇÃO DE BLOCOS CERÂMICOS FURADOS NA HORIZONTAL DE 9X19X19CM (ESPESSURA 9CM) DE PAREDES COM ÁREA LÍQUIDA MAIOR OU IGUAL A 6M² COM VÃOS E ARGAMASSA DE ASSENTAMENTO COM PREPARO EM BETONEIRA. AF_06/2014_P</t>
  </si>
  <si>
    <t>ALVENARIA DE VEDAÇÃO DE BLOCOS CERÂMICOS FURADOS NA HORIZONTAL DE 9X19X19CM (ESPESSURA 9CM) DE PAREDES COM ÁREA LÍQUIDA MAIOR OU IGUAL A 6M² COM VÃOS E ARGAMASSA DE ASSENTAMENTO COM PREPARO MANUAL. AF_06/2014_P</t>
  </si>
  <si>
    <t>ALVENARIA DE VEDAÇÃO DE BLOCOS CERÂMICOS FURADOS NA HORIZONTAL DE 9X19X19CM (ESPESSURA 9CM) DE PAREDES COM ÁREA LÍQUIDA MAIOR OU IGUAL A 6M² SEM VÃOS E ARGAMASSA DE ASSENTAMENTO COM PREPARO EM BETONEIRA. AF_06/2014_P</t>
  </si>
  <si>
    <t>ALVENARIA DE VEDAÇÃO DE BLOCOS CERÂMICOS FURADOS NA HORIZONTAL DE 9X19X19CM (ESPESSURA 9CM) DE PAREDES COM ÁREA LÍQUIDA MAIOR OU IGUAL A 6M² SEM VÃOS E ARGAMASSA DE ASSENTAMENTO COM PREPARO MANUAL. AF_06/2014_P</t>
  </si>
  <si>
    <t>ALVENARIA DE VEDAÇÃO DE BLOCOS CERÂMICOS FURADOS NA HORIZONTAL DE 9X19X19CM (ESPESSURA 9CM) DE PAREDES COM ÁREA LÍQUIDA MENOR QUE 6M² COM VÃOS E ARGAMASSA DE ASSENTAMENTO COM PREPARO EM BETONEIRA. AF_06/2014_P</t>
  </si>
  <si>
    <t>ALVENARIA DE VEDAÇÃO DE BLOCOS CERÂMICOS FURADOS NA HORIZONTAL DE 9X19X19CM (ESPESSURA 9CM) DE PAREDES COM ÁREA LÍQUIDA MENOR QUE 6M² COM VÃOS E ARGAMASSA DE ASSENTAMENTO COM PREPARO MANUAL. AF_06/2014_P</t>
  </si>
  <si>
    <t>ALVENARIA DE VEDAÇÃO DE BLOCOS CERÂMICOS FURADOS NA HORIZONTAL DE 9X19X19CM (ESPESSURA 9CM) DE PAREDES COM ÁREA LÍQUIDA MENOR QUE 6M² SEM VÃOS E ARGAMASSA DE ASSENTAMENTO COM PREPARO EM BETONEIRA. AF_06/2014_P</t>
  </si>
  <si>
    <t>ALVENARIA DE VEDAÇÃO DE BLOCOS CERÂMICOS FURADOS NA HORIZONTAL DE 9X19X19CM (ESPESSURA 9CM) DE PAREDES COM ÁREA LÍQUIDA MENOR QUE 6M² SEM VÃOS E ARGAMASSA DE ASSENTAMENTO COM PREPARO MANUAL. AF_06/2014_P</t>
  </si>
  <si>
    <t>ALVENARIA DE VEDAÇÃO DE BLOCOS VAZADOS DE CONCRETO DE 14X19X39CM (ESPESSURA 14CM) DE PAREDES COM ÁREA LÍQUIDA MAIOR OU IGUAL A 6M² COM VÃOS E ARGAMASSA DE ASSENTAMENTO COM PREPARO EM BETONEIRA. AF_06/2014_P</t>
  </si>
  <si>
    <t>ALVENARIA DE VEDAÇÃO DE BLOCOS VAZADOS DE CONCRETO DE 14X19X39CM (ESPESSURA 14CM) DE PAREDES COM ÁREA LÍQUIDA MAIOR OU IGUAL A 6M² COM VÃOS E ARGAMASSA DE ASSENTAMENTO COM PREPARO MANUAL. AF_06/2014_P</t>
  </si>
  <si>
    <t>ALVENARIA DE VEDAÇÃO DE BLOCOS VAZADOS DE CONCRETO DE 14X19X39CM (ESPESSURA 14CM) DE PAREDES COM ÁREA LÍQUIDA MAIOR OU IGUAL A 6M² SEM VÃOS E ARGAMASSA DE ASSENTAMENTO COM PREPARO EM BETONEIRA. AF_06/2014_P</t>
  </si>
  <si>
    <t>ALVENARIA DE VEDAÇÃO DE BLOCOS VAZADOS DE CONCRETO DE 14X19X39CM (ESPESSURA 14CM) DE PAREDES COM ÁREA LÍQUIDA MAIOR OU IGUAL A 6M² SEM VÃOS E ARGAMASSA DE ASSENTAMENTO COM PREPARO MANUAL. AF_06/2014_P</t>
  </si>
  <si>
    <t>ALVENARIA DE VEDAÇÃO DE BLOCOS VAZADOS DE CONCRETO DE 14X19X39CM (ESPESSURA 14CM) DE PAREDES COM ÁREA LÍQUIDA MENOR QUE 6M² COM VÃOS E ARGAMASSA DE ASSENTAMENTO COM PREPARO EM BETONEIRA. AF_06/2014_P</t>
  </si>
  <si>
    <t>ALVENARIA DE VEDAÇÃO DE BLOCOS VAZADOS DE CONCRETO DE 14X19X39CM (ESPESSURA 14CM) DE PAREDES COM ÁREA LÍQUIDA MENOR QUE 6M² COM VÃOS E ARGAMASSA DE ASSENTAMENTO COM PREPARO MANUAL. AF_06/2014_P</t>
  </si>
  <si>
    <t>ALVENARIA DE VEDAÇÃO DE BLOCOS VAZADOS DE CONCRETO DE 14X19X39CM (ESPESSURA 14CM) DE PAREDES COM ÁREA LÍQUIDA MENOR QUE 6M² SEM VÃOS E ARGAMASSA DE ASSENTAMENTO COM PREPARO EM BETONEIRA. AF_06/2014_P</t>
  </si>
  <si>
    <t>ALVENARIA DE VEDAÇÃO DE BLOCOS VAZADOS DE CONCRETO DE 14X19X39CM (ESPESSURA 14CM) DE PAREDES COM ÁREA LÍQUIDA MENOR QUE 6M² SEM VÃOS E ARGAMASSA DE ASSENTAMENTO COM PREPARO MANUAL. AF_06/2014_P</t>
  </si>
  <si>
    <t>ALVENARIA DE VEDAÇÃO DE BLOCOS VAZADOS DE CONCRETO DE 19X19X39CM (ESPESSURA 19CM) DE PAREDES COM ÁREA LÍQUIDA MAIOR OU IGUAL A 6M² COM VÃOS E ARGAMASSA DE ASSENTAMENTO COM PREPARO EM BETONEIRA. AF_06/2014_P</t>
  </si>
  <si>
    <t>ALVENARIA DE VEDAÇÃO DE BLOCOS VAZADOS DE CONCRETO DE 19X19X39CM (ESPESSURA 19CM) DE PAREDES COM ÁREA LÍQUIDA MAIOR OU IGUAL A 6M² COM VÃOS E ARGAMASSA DE ASSENTAMENTO COM PREPARO MANUAL. AF_06/2014_P</t>
  </si>
  <si>
    <t>ALVENARIA DE VEDAÇÃO DE BLOCOS VAZADOS DE CONCRETO DE 19X19X39CM (ESPESSURA 19CM) DE PAREDES COM ÁREA LÍQUIDA MAIOR OU IGUAL A 6M² SEM VÃOS E ARGAMASSA DE ASSENTAMENTO COM PREPARO EM BETONEIRA. AF_06/2014_P</t>
  </si>
  <si>
    <t>ALVENARIA DE VEDAÇÃO DE BLOCOS VAZADOS DE CONCRETO DE 19X19X39CM (ESPESSURA 19CM) DE PAREDES COM ÁREA LÍQUIDA MAIOR OU IGUAL A 6M² SEM VÃOS E ARGAMASSA DE ASSENTAMENTO COM PREPARO MANUAL. AF_06/2014_P</t>
  </si>
  <si>
    <t>ALVENARIA DE VEDAÇÃO DE BLOCOS VAZADOS DE CONCRETO DE 19X19X39CM (ESPESSURA 19CM) DE PAREDES COM ÁREA LÍQUIDA MENOR QUE 6M² COM VÃOS E ARGAMASSA DE ASSENTAMENTO COM PREPARO EM BETONEIRA. AF_06/2014_P</t>
  </si>
  <si>
    <t>ALVENARIA DE VEDAÇÃO DE BLOCOS VAZADOS DE CONCRETO DE 19X19X39CM (ESPESSURA 19CM) DE PAREDES COM ÁREA LÍQUIDA MENOR QUE 6M² COM VÃOS E ARGAMASSA DE ASSENTAMENTO COM PREPARO MANUAL. AF_06/2014_P</t>
  </si>
  <si>
    <t>ALVENARIA DE VEDAÇÃO DE BLOCOS VAZADOS DE CONCRETO DE 19X19X39CM (ESPESSURA 19CM) DE PAREDES COM ÁREA LÍQUIDA MENOR QUE 6M² SEM VÃOS E ARGAMASSA DE ASSENTAMENTO COM PREPARO EM BETONEIRA. AF_06/2014_P</t>
  </si>
  <si>
    <t>ALVENARIA DE VEDAÇÃO DE BLOCOS VAZADOS DE CONCRETO DE 19X19X39CM (ESPESSURA 19CM) DE PAREDES COM ÁREA LÍQUIDA MENOR QUE 6M² SEM VÃOS E ARGAMASSA DE ASSENTAMENTO COM PREPARO MANUAL. AF_06/2014_P</t>
  </si>
  <si>
    <t>ALVENARIA DE VEDAÇÃO DE BLOCOS VAZADOS DE CONCRETO DE 9X19X39CM (ESPESSURA 9CM) DE PAREDES COM ÁREA LÍQUIDA MAIOR OU IGUAL A 6M² COM VÃOS E ARGAMASSA DE ASSENTAMENTO COM PREPARO EM BETONEIRA. AF_06/2014_P</t>
  </si>
  <si>
    <t>ALVENARIA DE VEDAÇÃO DE BLOCOS VAZADOS DE CONCRETO DE 9X19X39CM (ESPESSURA 9CM) DE PAREDES COM ÁREA LÍQUIDA MAIOR OU IGUAL A 6M² COM VÃOS E ARGAMASSA DE ASSENTAMENTO COM PREPARO MANUAL. AF_06/2014_P</t>
  </si>
  <si>
    <t>ALVENARIA DE VEDAÇÃO DE BLOCOS VAZADOS DE CONCRETO DE 9X19X39CM (ESPESSURA 9CM) DE PAREDES COM ÁREA LÍQUIDA MAIOR OU IGUAL A 6M² SEM VÃOS E ARGAMASSA DE ASSENTAMENTO COM PREPARO EM BETONEIRA. AF_06/2014_P</t>
  </si>
  <si>
    <t>ALVENARIA DE VEDAÇÃO DE BLOCOS VAZADOS DE CONCRETO DE 9X19X39CM (ESPESSURA 9CM) DE PAREDES COM ÁREA LÍQUIDA MAIOR OU IGUAL A 6M² SEM VÃOS E ARGAMASSA DE ASSENTAMENTO COM PREPARO MANUAL. AF_06/2014_P</t>
  </si>
  <si>
    <t>ALVENARIA DE VEDAÇÃO DE BLOCOS VAZADOS DE CONCRETO DE 9X19X39CM (ESPESSURA 9CM) DE PAREDES COM ÁREA LÍQUIDA MENOR QUE 6M² COM VÃOS E ARGAMASSA DE ASSENTAMENTO COM PREPARO EM BETONEIRA. AF_06/2014_P</t>
  </si>
  <si>
    <t>ALVENARIA DE VEDAÇÃO DE BLOCOS VAZADOS DE CONCRETO DE 9X19X39CM (ESPESSURA 9CM) DE PAREDES COM ÁREA LÍQUIDA MENOR QUE 6M² COM VÃOS E ARGAMASSA DE ASSENTAMENTO COM PREPARO MANUAL. AF_06/2014_P</t>
  </si>
  <si>
    <t>ALVENARIA DE VEDAÇÃO DE BLOCOS VAZADOS DE CONCRETO DE 9X19X39CM (ESPESSURA 9CM) DE PAREDES COM ÁREA LÍQUIDA MENOR QUE 6M² SEM VÃOS E ARGAMASSA DE ASSENTAMENTO COM PREPARO EM BETONEIRA. AF_06/2014_P</t>
  </si>
  <si>
    <t>ALVENARIA DE VEDAÇÃO DE BLOCOS VAZADOS DE CONCRETO DE 9X19X39CM (ESPESSURA 9CM) DE PAREDES COM ÁREA LÍQUIDA MENOR QUE 6M² SEM VÃOS E ARGAMASSA DE ASSENTAMENTO COM PREPARO MANUAL. AF_06/2014_P</t>
  </si>
  <si>
    <t>74053/001</t>
  </si>
  <si>
    <t>ALVENARIA EM PEDRA RACHAO OU PEDRA DE MAO, ASSENTADA COM ARGAMASSA TRACO 1:6 (CIMENTO E AREIA)</t>
  </si>
  <si>
    <t>73935/002</t>
  </si>
  <si>
    <t>ALVENARIA EM TIJOLO CERAMICO FURADO 9X19X19CM, 1 VEZ (ESPESSURA 19 CM), ASSENTADO EM ARGAMASSA TRACO 1:4 (CIMENTO E AREIA MEDIA NAO PENEIRADA), PREPARO MANUAL, JUNTA1 CM</t>
  </si>
  <si>
    <t>ALVENARIA EM TIJOLO CERAMICO MACICO 5X10X20CM 1 1/2 VEZ (ESPESSURA 30CM), ASSENTADO COM ARGAMASSA TRACO 1:2:8 (CIMENTO, CAL E AREIA)</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</si>
  <si>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</si>
  <si>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</si>
  <si>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EMBASAMENTO E=20 CM BLOCO CONCRETO</t>
  </si>
  <si>
    <t>ALVENARIA EMBASAMENTO TIJOLO CERAMICO FURADO 10X20X20 CM</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</si>
  <si>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</si>
  <si>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</si>
  <si>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</si>
  <si>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</si>
  <si>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</si>
  <si>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</si>
  <si>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</si>
  <si>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</si>
  <si>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</si>
  <si>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</si>
  <si>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</si>
  <si>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</si>
  <si>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</si>
  <si>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</si>
  <si>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</si>
  <si>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</si>
  <si>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</si>
  <si>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</si>
  <si>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</si>
  <si>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</si>
  <si>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</si>
  <si>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</si>
  <si>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</si>
  <si>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</si>
  <si>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</si>
  <si>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</si>
  <si>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</si>
  <si>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</si>
  <si>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</si>
  <si>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</si>
  <si>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</si>
  <si>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</si>
  <si>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ANDAIME PARA ALVENARIA EM MADEIRA DE 2A</t>
  </si>
  <si>
    <t>ANDAIME PARA REVESTIMENTO DE FORROS EM MADEIRA DE 3A</t>
  </si>
  <si>
    <t>ANDAIME TABUADO SOBRE CAVALETES (INCLUSO CAVALETE) EM MADEIRA DE 1ª UTIL 20X INCL MOVIMENTACAO P/ PE-DIREITO 4,00M</t>
  </si>
  <si>
    <t>APARELHO APOIO NEOPRENE FRETADO</t>
  </si>
  <si>
    <t>APARELHO DE APOIO NEOPRENE NAO FRETADO (1,4KG/DM3)</t>
  </si>
  <si>
    <t>APARELHO MISTURADOR DE MESA PARA LAVATÓRIO, PADRÃO MÉDIO - FORNECIMENTO E INSTALAÇÃO. AF_12/2013</t>
  </si>
  <si>
    <t>APARELHO MISTURADOR DE MESA PARA PIA DE COZINHA, PADRÃO MÉDIO - FORNECIMENTO E INSTALAÇÃO. AF_12/2013</t>
  </si>
  <si>
    <t>APARELHO SINALIZADOR DE SAIDA DE GARAGEM, COM CELULA FOTOELETRICA - FORNECIMENTO E INSTALACAO</t>
  </si>
  <si>
    <t>APICOAMENTO MANUAL DE SUPERFICIE DE CONCRETO</t>
  </si>
  <si>
    <t>APILOAMENTO COM MACO DE 30KG</t>
  </si>
  <si>
    <t>MOVT - MOVIMENTO DE TERRA</t>
  </si>
  <si>
    <t>APLICACAO DE HERBICIDA SELETIVO EM GRAMADOS, COM FREQUENCIA DE DUAS VEZES AO ANO</t>
  </si>
  <si>
    <t>HA</t>
  </si>
  <si>
    <t>APLICACAO DE TINTA A BASE DE EPOXI SOBRE PISO</t>
  </si>
  <si>
    <t>APLICACAO DE VERNIZ POLIURETANO FOSCO SOBRE PISO DE PEDRAS DECORATIVAS, 3 DEMAOS</t>
  </si>
  <si>
    <t>PINT - PINTURAS</t>
  </si>
  <si>
    <t>APLICAÇÃO DE FUNDO SELADOR ACRÍLICO EM PAREDES, UMA DEMÃO. AF_06/2014</t>
  </si>
  <si>
    <t>APLICAÇÃO DE FUNDO SELADOR ACRÍLICO EM TETO, UMA DEMÃO. AF_06/2014</t>
  </si>
  <si>
    <t>APLICAÇÃO DE FUNDO SELADOR LÁTEX PVA EM PAREDES, UMA DEMÃO. AF_06/2014</t>
  </si>
  <si>
    <t>APLICAÇÃO DE FUNDO SELADOR LÁTEX PVA EM TETO, UMA DEMÃO.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</si>
  <si>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</si>
  <si>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</si>
  <si>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</si>
  <si>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</si>
  <si>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</si>
  <si>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</si>
  <si>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</si>
  <si>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</si>
  <si>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</si>
  <si>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</si>
  <si>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</si>
  <si>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</si>
  <si>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</si>
  <si>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</si>
  <si>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</si>
  <si>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</si>
  <si>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</si>
  <si>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</si>
  <si>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</si>
  <si>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</si>
  <si>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</si>
  <si>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</si>
  <si>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</si>
  <si>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</si>
  <si>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</si>
  <si>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</si>
  <si>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</si>
  <si>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</si>
  <si>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</si>
  <si>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</si>
  <si>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</si>
  <si>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</si>
  <si>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</si>
  <si>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</si>
  <si>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</si>
  <si>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</si>
  <si>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</si>
  <si>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</si>
  <si>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</si>
  <si>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MANUAL DE PINTURA COM TINTA LÁTEX ACRÍLICA EM PAREDES, DUAS DEMÃOS. AF_06/2014</t>
  </si>
  <si>
    <t>APLICAÇÃO MANUAL DE PINTURA COM TINTA LÁTEX ACRÍLICA EM TETO, DUAS DEMÃOS. AF_06/2014</t>
  </si>
  <si>
    <t>APLICAÇÃO MANUAL DE PINTURA COM TINTA LÁTEX PVA EM PAREDES, DUAS DEMÃOS. AF_06/2014</t>
  </si>
  <si>
    <t>APLICAÇÃO MANUAL DE PINTURA COM TINTA LÁTEX PVA EM TETO, DUAS DEMÃOS. AF_06/2014</t>
  </si>
  <si>
    <t>APLICAÇÃO MANUAL DE PINTURA COM TINTA TEXTURIZADA ACRÍLICA EM MOLDURAS DE EPS, PRÉ-FABRICADOS, OU OUTROS. AF_06/2014</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</si>
  <si>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</si>
  <si>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</si>
  <si>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</si>
  <si>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</si>
  <si>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</si>
  <si>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</si>
  <si>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</si>
  <si>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</si>
  <si>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</si>
  <si>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</si>
  <si>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73849/002</t>
  </si>
  <si>
    <t>AREIA ASFALTO A FRIO (AAUF), COM EMULSAO RR-2C INCLUSO USINAGEM E APLICACAO, EXCLUSIVE TRANSPORTE</t>
  </si>
  <si>
    <t>PAVI - PAVIMENTAÇÃO</t>
  </si>
  <si>
    <t>73849/001</t>
  </si>
  <si>
    <t>AREIA ASFALTO A QUENTE (AAUQ) COM CAP 50/70, INCLUSO USINAGEM E APLICACAO, EXCLUSIVE TRANSPORTE</t>
  </si>
  <si>
    <t>ARGAMASSA CIMENTO/AREIA/SAIBRO 1:2:2 - PREPARO MANUAL</t>
  </si>
  <si>
    <t>ARGAMASSA GROUT CIMENTO/CAL/AREIA/PEDRISCO 1:0,1:3:2 - PREPARO MANUAL</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</si>
  <si>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</si>
  <si>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</si>
  <si>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</si>
  <si>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INDUSTRIALIZADA MULTIUSO PARA REVESTIMENTOS E ASSENTAMENTO DA ALVENARIA, PREPARO MANUAL.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</si>
  <si>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</si>
  <si>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</si>
  <si>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</si>
  <si>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PARA CHAPISCO COLANTE, PREPARO MANUAL.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</si>
  <si>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</si>
  <si>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</si>
  <si>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</si>
  <si>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ROLADO, PREPARO MANUAL. AF_06/2014</t>
  </si>
  <si>
    <t>ARGAMASSA INDUSTRIALIZADA PARA REVESTIMENTOS, MISTURA E PROJEÇÃO DE 1,5 M³/H DE ARGAMASSA. AF_06/2014</t>
  </si>
  <si>
    <t>ARGAMASSA INDUSTRIALIZADA PARA REVESTIMENTOS, MISTURA E PROJEÇÃO DE 2 M³/H DE ARGAMASSA.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</si>
  <si>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</si>
  <si>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</si>
  <si>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</si>
  <si>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PRONTA PARA CONTRAPISO, PREPARO MANUAL. AF_06/2014</t>
  </si>
  <si>
    <t>ARGAMASSA TRACO 1:2 (CAL E AREIA FINA PENEIRADA), PREPARO MANUAL</t>
  </si>
  <si>
    <t>ARGAMASSA TRACO 1:3 (CIMENTO E AREIA), PREPARO MANUAL, INCLUSO ADITIVO IMPERMEABILIZANTE</t>
  </si>
  <si>
    <t>ARGAMASSA TRACO 1:4 (CIMENTO E AREIA), PREPARO MANUAL, INCLUSO ADITIVO IMPERMEABILIZANTE</t>
  </si>
  <si>
    <t>ARGAMASSA TRACO 1:4 (CIMENTO E PEDRISCO), PREPARO MANUAL</t>
  </si>
  <si>
    <t>ARGAMASSA TRAÇO 1:0,5:4,5 (CIMENTO, CAL E AREIA MÉDIA) PARA ASSENTAMENTO DE ALVENARIA, PREPARO MANUAL. AF_08/2014</t>
  </si>
  <si>
    <t>ARGAMASSA TRAÇO 1:0,5:4,5 (CIMENTO, CAL E AREIA MÉDIA), PREPARO MECÂNICO COM BETONEIRA 400 L. AF_08/2014</t>
  </si>
  <si>
    <t>ARGAMASSA TRAÇO 1:1,5:7,5 (CIMENTO, CAL E AREIA MÉDIA) PARA EMBOÇO/MASSA ÚNICA/ASSENTAMENTO DE ALVENARIA DE VEDAÇÃO, PREPARO MANUAL.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</si>
  <si>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</si>
  <si>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</si>
  <si>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</si>
  <si>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</si>
  <si>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1:1:6 (CIMENTO, CAL E AREIA MÉDIA) PARA EMBOÇO/MASSA ÚNICA/ASSENTAMENTO DE ALVENARIA DE VEDAÇÃO, PREPARO MANUAL.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</si>
  <si>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</si>
  <si>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</si>
  <si>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</si>
  <si>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</si>
  <si>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MANUAL. AF_06/2014</t>
  </si>
  <si>
    <t>ARGAMASSA TRAÇO 1:2:8 (CIMENTO, CAL E AREIA MÉDIA) PARA EMBOÇO/MASSA ÚNICA/ASSENTAMENTO DE ALVENARIA DE VEDAÇÃO, PREPARO MECÂNICO COM BETONEIRA 400 L.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</si>
  <si>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</si>
  <si>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</si>
  <si>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MANUAL. AF_06/2014</t>
  </si>
  <si>
    <t>ARGAMASSA TRAÇO 1:2:9 (CIMENTO, CAL E AREIA MÉDIA) PARA EMBOÇO/MASSA ÚNICA/ASSENTAMENTO DE ALVENARIA DE VEDAÇÃO, PREPARO MECÂNICO COM BETONEIRA 600 L. AF_06/2014</t>
  </si>
  <si>
    <t>ARGAMASSA TRAÇO 1:2:9 (CIMENTO, CAL E AREIA MÉDIA) PARA EMBOÇO/MASSA ÚNICA/ASSENTAMENTO DE ALVENARIA DE VEDAÇÃO, PREPARO MECÂNICO COM MISTURADOR DE EIXO HORIZONTAL DE 300 KG. AF_06/2014</t>
  </si>
  <si>
    <t>ARGAMASSA TRAÇO 1:2:9 (CIMENTO, CAL E AREIA MÉDIA) PARA EMBOÇO/MASSA ÚNICA/ASSENTAMENTO DE ALVENARIA, PREPARO MECÂNICO COM BETONEIRA 400 L. AF_09/2014</t>
  </si>
  <si>
    <t>ARGAMASSA TRAÇO 1:3 (CIMENTO E AREIA GROSSA) COM ADIÇÃO DE EMULSÃO POLIMÉRICA PARA CHAPISCO ROLADO, PREPARO MANUAL.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</si>
  <si>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</si>
  <si>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</si>
  <si>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</si>
  <si>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</si>
  <si>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</si>
  <si>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1:3 (CIMENTO E AREIA GROSSA) PARA CHAPISCO CONVENCIONAL, PREPARO MANUAL.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</si>
  <si>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</si>
  <si>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</si>
  <si>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</si>
  <si>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</si>
  <si>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</si>
  <si>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1:3 (CIMENTO E AREIA MÉDIA) PARA CONTRAPISO, PREPARO MANUAL. AF_06/2014</t>
  </si>
  <si>
    <t>ARGAMASSA TRAÇO 1:3 (CIMENTO E AREIA MÉDIA) PARA CONTRAPISO, PREPARO MECÂNICO COM BETONEIRA 400 L. AF_06/2014</t>
  </si>
  <si>
    <t>ARGAMASSA TRAÇO 1:3 (CIMENTO E AREIA MÉDIA) PARA CONTRAPISO, PREPARO MECÂNICO COM BETONEIRA 600 L.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</si>
  <si>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</si>
  <si>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</si>
  <si>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</si>
  <si>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1:3 (CIMENTO E AREIA MÉDIA), PREPARO MANUAL. AF_08/2014</t>
  </si>
  <si>
    <t>ARGAMASSA TRAÇO 1:3 (CIMENTO E AREIA MÉDIA), PREPARO MECÂNICO COM BETONEIRA 400 L. AF_08/2014</t>
  </si>
  <si>
    <t>ARGAMASSA TRAÇO 1:3:12 (CIMENTO, CAL E AREIA MÉDIA) PARA EMBOÇO/MASSA ÚNICA/ASSENTAMENTO DE ALVENARIA DE VEDAÇÃO, PREPARO MANUAL.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</si>
  <si>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</si>
  <si>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</si>
  <si>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MISTURADOR DE EIXO HORIZONTAL DE 600 KG. AF_06/2014</t>
  </si>
  <si>
    <t>ARGAMASSA TRAÇO 1:4 (CIMENTO E AREIA GROSSA) COM ADIÇÃO DE EMULSÃO POLIMÉRICA PARA CHAPISCO ROLADO, PREPARO MANUAL.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</si>
  <si>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</si>
  <si>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</si>
  <si>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</si>
  <si>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</si>
  <si>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1:4 (CIMENTO E AREIA GROSSA) PARA CHAPISCO CONVENCIONAL, PREPARO MANUAL.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</si>
  <si>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</si>
  <si>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</si>
  <si>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</si>
  <si>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</si>
  <si>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</si>
  <si>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1:4 (CIMENTO E AREIA MÉDIA) PARA CONTRAPISO, PREPARO MANUAL. AF_06/2014</t>
  </si>
  <si>
    <t>ARGAMASSA TRAÇO 1:4 (CIMENTO E AREIA MÉDIA) PARA CONTRAPISO, PREPARO MECÂNICO COM BETONEIRA 400 L. AF_06/2014</t>
  </si>
  <si>
    <t>ARGAMASSA TRAÇO 1:4 (CIMENTO E AREIA MÉDIA) PARA CONTRAPISO, PREPARO MECÂNICO COM BETONEIRA 600 L.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</si>
  <si>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</si>
  <si>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</si>
  <si>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</si>
  <si>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1:4 (CIMENTO E AREIA MÉDIA), PREPARO MANUAL. AF_08/2014</t>
  </si>
  <si>
    <t>ARGAMASSA TRAÇO 1:4 (CIMENTO E AREIA MÉDIA), PREPARO MECÂNICO COM BETONEIRA 400 L. AF_08/2014</t>
  </si>
  <si>
    <t>ARGAMASSA TRAÇO 1:5 (CIMENTO E AREIA GROSSA) COM ADIÇÃO DE EMULSÃO POLIMÉRICA PARA CHAPISCO ROLADO, PREPARO MANUAL.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</si>
  <si>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</si>
  <si>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</si>
  <si>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</si>
  <si>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</si>
  <si>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1:5 (CIMENTO E AREIA GROSSA) PARA CHAPISCO CONVENCIONAL, PREPARO MANUAL.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</si>
  <si>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</si>
  <si>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</si>
  <si>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</si>
  <si>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</si>
  <si>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1:5 (CIMENTO E AREIA MÉDIA) PARA CONTRAPISO, PREPARO MANUAL. AF_06/2014</t>
  </si>
  <si>
    <t>ARGAMASSA TRAÇO 1:5 (CIMENTO E AREIA MÉDIA) PARA CONTRAPISO, PREPARO MECÂNICO COM BETONEIRA 400 L. AF_06/2014</t>
  </si>
  <si>
    <t>ARGAMASSA TRAÇO 1:5 (CIMENTO E AREIA MÉDIA) PARA CONTRAPISO, PREPARO MECÂNICO COM BETONEIRA 600 L.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</si>
  <si>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</si>
  <si>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</si>
  <si>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</si>
  <si>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</si>
  <si>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</si>
  <si>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</si>
  <si>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</si>
  <si>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</si>
  <si>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1:6 (CIMENTO E AREIA MÉDIA) PARA CONTRAPISO, PREPARO MANUAL. AF_06/2014</t>
  </si>
  <si>
    <t>ARGAMASSA TRAÇO 1:6 (CIMENTO E AREIA MÉDIA) PARA CONTRAPISO, PREPARO MECÂNICO COM BETONEIRA 400 L. AF_06/2014</t>
  </si>
  <si>
    <t>ARGAMASSA TRAÇO 1:6 (CIMENTO E AREIA MÉDIA) PARA CONTRAPISO, PREPARO MECÂNICO COM BETONEIRA 600 L.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</si>
  <si>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</si>
  <si>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</si>
  <si>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1:7 (CIMENTO E AREIA MÉDIA) COM ADIÇÃO DE PLASTIFICANTE PARA EMBOÇO/MASSA ÚNICA/ASSENTAMENTO DE ALVENARIA DE VEDAÇÃO, PREPARO MANUAL.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</si>
  <si>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</si>
  <si>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</si>
  <si>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</si>
  <si>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</si>
  <si>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À BASE DE GESSO, MISTURA E PROJEÇÃO DE 1,5 M³/H DE ARGAMASSA. AF_06/2014</t>
  </si>
  <si>
    <t>74254/001</t>
  </si>
  <si>
    <t>ARMACAO ACO CA-50 DIAM.16,0 (5/8) À 25,0MM (1) - FORNECIMENTO/ CORTE(PERDA DE 10%) / DOBRA / COLOCAÇÃO.</t>
  </si>
  <si>
    <t>73990/001</t>
  </si>
  <si>
    <t>ARMACAO ACO CA-50 P/1,0M3 DE CONCRETO</t>
  </si>
  <si>
    <t>73942/001</t>
  </si>
  <si>
    <t>ARMACAO DE ACO CA-60 DIAM.7,0 A 8,0MM - FORNECIMENTO / CORTE (C/ PERDA DE 10%) / DOBRA / COLOCACAO.</t>
  </si>
  <si>
    <t>73994/001</t>
  </si>
  <si>
    <t>ARMACAO EM TELA DE ACO SOLDADA NERVURADA Q-138, ACO CA-60, 4,2MM, MALHA 10X10CM</t>
  </si>
  <si>
    <t>ARMACAO EM TELA DE ACO SOLDADA NERVURADA Q-92, ACO CA-60, 4,2MM, MALHA 15X15CM</t>
  </si>
  <si>
    <t>ARMACAO SECUNDARIA OU REX COMPLETA PARA DUAS LINHAS-FORNECIMENTO E INSTALACAO.</t>
  </si>
  <si>
    <t>ARMACAO SECUNDARIA OU REX COMPLETA PARA QUATRO LINHAS-FORNECIMENTO E INSTALACAO.</t>
  </si>
  <si>
    <t>ARMACAO SECUNDARIA OU REX COMPLETA PARA TRESLINHAS-FORNECIMENTO E INSTALACAO.</t>
  </si>
  <si>
    <t>ARMADOR COM ENCARGOS COMPLEMENTARES</t>
  </si>
  <si>
    <t>73761/001</t>
  </si>
  <si>
    <t>ARRASAMENTO DE TUBULAO DE CONCRETO D=0,80M.</t>
  </si>
  <si>
    <t>ARRASAMENTO DE TUBULAO DE CONCRETO D=1,00 A 1,20M. (INCLUI ENCARREGADO).</t>
  </si>
  <si>
    <t>73761/002</t>
  </si>
  <si>
    <t>ARRASAMENTO DE TUBULAO DE CONCRETO D=1,25 A 1,40M.</t>
  </si>
  <si>
    <t>73761/003</t>
  </si>
  <si>
    <t>ARRASAMENTO DE TUBULAO DE CONCRETO D=1,45 A 1,60M.</t>
  </si>
  <si>
    <t>73761/004</t>
  </si>
  <si>
    <t>ARRASAMENTO DE TUBULAO DE CONCRETO D=1,65 A 2,00M.</t>
  </si>
  <si>
    <t>73761/005</t>
  </si>
  <si>
    <t>ARRASAMENTO DE TUBULAO DE CONCRETO D=2,10 A 2,50M.</t>
  </si>
  <si>
    <t>ASSENTADOR DE TUBOS COM ENCARGOS COMPLEMENTARES</t>
  </si>
  <si>
    <t>ASSENTAMENTO DE MANILHAS E CONEXOES CERAMICAS DIAMETRO = 200MM, JUNTA EM ARGAMASSA 1:3 CIMENTO:AREIA</t>
  </si>
  <si>
    <t>ASTU - ASSENTAMENTO DE TUBOS E PECAS</t>
  </si>
  <si>
    <t>ASSENTAMENTO DE MANILHAS E CONEXOES CERAMICAS DIAMETRO = 250MM, JUNTA EM ARGAMASSA 1:3 CIMENTO:AREIA</t>
  </si>
  <si>
    <t>ASSENTAMENTO DE MANILHAS E CONEXOES CERAMICAS DIAMETRO = 300MM, JUNTA EM ARGAMASSA 1:3 CIMENTO:AREIA</t>
  </si>
  <si>
    <t>ASSENTAMENTO DE MANILHAS E CONEXOES CERAMICAS, DIAMETRO = 100MM, JUNTA EM ARGAMASSA, 1:3 CIMENTO:AREIA</t>
  </si>
  <si>
    <t>ASSENTAMENTO DE MEIO FIO PREMOLDADO, INCLUINDO ESCAVACAO</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</si>
  <si>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</si>
  <si>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</si>
  <si>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700 A 1200 MM.</t>
  </si>
  <si>
    <t>ASSENTAMENTO DE PEITORIL COM ARGAMASSA DE CIMENTO COLANTE</t>
  </si>
  <si>
    <t>ASSENTAMENTO DE PISO DE BORRACHA PASTILHADA FIXADO COM COLA</t>
  </si>
  <si>
    <t>ASSENTAMENTO DE PISO GRANITO/MARMORE SOBRE ARGAMASSA TRACO 1:2:2 (CIMENTO/AREIA/SAIBRO)</t>
  </si>
  <si>
    <t>ASSENTAMENTO DE TAMPAO DE FERRO FUNDIDO 600 MM</t>
  </si>
  <si>
    <t>ASSENTAMENTO DE TAMPAO DE FERRO FUNDIDO 900 MM</t>
  </si>
  <si>
    <t>73812/001</t>
  </si>
  <si>
    <t>ASSENTAMENTO DE TUBO CERAMICO, DIAMETRO = 150 MM, COM JUNTA EM ARGAMASSA 1:3 CIMENTO:AREIA</t>
  </si>
  <si>
    <t>73879/008</t>
  </si>
  <si>
    <t>ASSENTAMENTO DE TUBO DE CONCRETO DIAMETRO 1000MM, JUNTAS COM ANEL DE BORRACHA, MONTAGEM COM AUXÍLIO DE EQUIPAMENTOS</t>
  </si>
  <si>
    <t>73879/009</t>
  </si>
  <si>
    <t>ASSENTAMENTO DE TUBO DE CONCRETO DIAMETRO 1200 MM, JUNTAS COM ANEL DE BORRACHA, MONTAGEM COM AUXÍLIO DE EQUIPAMENTOS</t>
  </si>
  <si>
    <t>73879/002</t>
  </si>
  <si>
    <t>ASSENTAMENTO DE TUBO DE CONCRETO DIAMETRO 400 MM, JUNTAS COM ANEL DE BORRACHA, MONTAGEM COM AUXÍLIO DE EQUIPAMENTOS</t>
  </si>
  <si>
    <t>73879/003</t>
  </si>
  <si>
    <t>ASSENTAMENTO DE TUBO DE CONCRETO DIAMETRO 500 MM, JUNTAS COM ANEL DE BORRACHA, MONTAGEM COM AUXÍLIO DE EQUIPAMENTOS</t>
  </si>
  <si>
    <t>73879/004</t>
  </si>
  <si>
    <t>ASSENTAMENTO DE TUBO DE CONCRETO DIAMETRO 600 MM, JUNTAS COM ANEL DE BORRACHA, MONTAGEM COM AUXÍLIO DE EQUIPAMENTOS</t>
  </si>
  <si>
    <t>73879/005</t>
  </si>
  <si>
    <t>ASSENTAMENTO DE TUBO DE CONCRETO DIAMETRO 700 MM, JUNTAS COM ANEL DE BORRACHA, MONTAGEM COM AUXÍLIO DE EQUIPAMENTOS</t>
  </si>
  <si>
    <t>73879/006</t>
  </si>
  <si>
    <t>ASSENTAMENTO DE TUBO DE CONCRETO DIAMETRO 800 MM, JUNTAS COM ANEL DE BORRACHA, MONTAGEM COM AUXÍLIO DE EQUIPAMENTOS</t>
  </si>
  <si>
    <t>73879/007</t>
  </si>
  <si>
    <t>ASSENTAMENTO DE TUBO DE CONCRETO DIAMETRO 900 MM, JUNTAS COM ANEL DE BORRACHA, MONTAGEM COM AUXÍLIO DE EQUIPAMENTOS</t>
  </si>
  <si>
    <t>ASSENTAMENTO DE TUBOS CERÂMICOS DIAMETRO 150MM, COM JUNTA ASFÁLTICA</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</si>
  <si>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</si>
  <si>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</si>
  <si>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</si>
  <si>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</si>
  <si>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</si>
  <si>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</si>
  <si>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</si>
  <si>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</si>
  <si>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</si>
  <si>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</si>
  <si>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</si>
  <si>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</si>
  <si>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</si>
  <si>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</si>
  <si>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</si>
  <si>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</si>
  <si>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</si>
  <si>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</si>
  <si>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</si>
  <si>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</si>
  <si>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</si>
  <si>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</si>
  <si>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</si>
  <si>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</si>
  <si>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</si>
  <si>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</si>
  <si>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</si>
  <si>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</si>
  <si>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73839/012</t>
  </si>
  <si>
    <t>ASSENTAMENTO DE TUBOS DE AÇO, COM JUNTA ELÁSTICA (COMPRIMENTO DE 6,00 M) - DN 900 MM</t>
  </si>
  <si>
    <t>73879/001</t>
  </si>
  <si>
    <t>ASSENTAMENTO DE TUBOS DE CONCRETO COM JUNTA ELÁSTICA - DN 300 MM</t>
  </si>
  <si>
    <t>ASSENTAMENTO DE TUBOS DE CONCRETO DIAMETRO = 1000MM, SIMPLES OU ARMADO, JUNTA EM ARGAMASSA 1:3 CIMENTO:AREIA</t>
  </si>
  <si>
    <t>ASSENTAMENTO DE TUBOS DE CONCRETO DIAMETRO = 1200MM, SIMPLES OU ARMADO, JUNTA EM ARGAMASSA 1:3 CIMENTO:AREIA</t>
  </si>
  <si>
    <t>ASSENTAMENTO DE TUBOS DE CONCRETO DIAMETRO = 1500MM, SIMPLES OU ARMADO, JUNTA EM ARGAMASSA 1:3 CIMENTO:AREIA</t>
  </si>
  <si>
    <t>ASSENTAMENTO DE TUBOS DE CONCRETO DIAMETRO = 300MM, SIMPLES OU ARMADO, JUNTA EM ARGAMASSA 1:3 CIMENTO:AREIA</t>
  </si>
  <si>
    <t>ASSENTAMENTO DE TUBOS DE CONCRETO DIAMETRO = 400MM, SIMPLES OU ARMADO, JUNTA EM ARGAMASSA 1:3 CIMENTO:AREIA</t>
  </si>
  <si>
    <t>ASSENTAMENTO DE TUBOS DE CONCRETO DIAMETRO = 500MM, SIMPLES OU ARMADO, JUNTA EM ARGAMASSA 1:3 CIMENTO:AREIA</t>
  </si>
  <si>
    <t>ASSENTAMENTO DE TUBOS DE CONCRETO DIAMETRO = 600MM, SIMPLES OU ARMADO, JUNTA EM ARGAMASSA 1:3 CIMENTO:AREIA</t>
  </si>
  <si>
    <t>ASSENTAMENTO DE TUBOS DE CONCRETO DIAMETRO = 800MM, SIMPLES OU ARMADO, JUNTA EM ARGAMASSA 1:3 CIMENTO:AREIA</t>
  </si>
  <si>
    <t>ASSENTAMENTO SIMPLES DE TUBOS DE CERÂMICA COM JUNTA ARGAMASSADA - DN 375 MM</t>
  </si>
  <si>
    <t>ASSENTAMENTO SIMPLES DE TUBOS DE CERÂMICA COM JUNTA ARGAMASSADA - DN 400 MM</t>
  </si>
  <si>
    <t>73811/001</t>
  </si>
  <si>
    <t>ASSENTAMENTO SIMPLES DE TUBOS DE CERÂMICA COM JUNTA ASFÁLTICA - DN 100 MM</t>
  </si>
  <si>
    <t>73811/002</t>
  </si>
  <si>
    <t>ASSENTAMENTO SIMPLES DE TUBOS DE CERÂMICA COM JUNTA ASFÁLTICA - DN 200 MM</t>
  </si>
  <si>
    <t>73811/003</t>
  </si>
  <si>
    <t>ASSENTAMENTO SIMPLES DE TUBOS DE CERÂMICA COM JUNTA ASFÁLTICA - DN 250 MM</t>
  </si>
  <si>
    <t>73811/004</t>
  </si>
  <si>
    <t>ASSENTAMENTO SIMPLES DE TUBOS DE CERÂMICA COM JUNTA ASFÁLTICA - DN 300 MM</t>
  </si>
  <si>
    <t>73811/005</t>
  </si>
  <si>
    <t>ASSENTAMENTO SIMPLES DE TUBOS DE CERÂMICA COM JUNTA ASFÁLTICA - DN 375 MM</t>
  </si>
  <si>
    <t>73887/002</t>
  </si>
  <si>
    <t>ASSENTAMENTO SIMPLES DE TUBOS DE FERRO FUNDIDO (FOFO) C/ JUNTA ELASTICA - DN 100 - INCLUSIVE TRANSPORTE</t>
  </si>
  <si>
    <t>73887/015</t>
  </si>
  <si>
    <t>ASSENTAMENTO SIMPLES DE TUBOS DE FERRO FUNDIDO (FOFO) C/ JUNTA ELASTICA - DN 1000 MM - INCLUSIVE TRANSPORTE</t>
  </si>
  <si>
    <t>73887/016</t>
  </si>
  <si>
    <t>ASSENTAMENTO SIMPLES DE TUBOS DE FERRO FUNDIDO (FOFO) C/ JUNTA ELASTICA - DN 1100 MM - INCLUSIVE TRANSPORTE</t>
  </si>
  <si>
    <t>73887/017</t>
  </si>
  <si>
    <t>ASSENTAMENTO SIMPLES DE TUBOS DE FERRO FUNDIDO (FOFO) C/ JUNTA ELASTICA - DN 1200 MM - INCLUSIVE TRANSPORTE</t>
  </si>
  <si>
    <t>73887/003</t>
  </si>
  <si>
    <t>ASSENTAMENTO SIMPLES DE TUBOS DE FERRO FUNDIDO (FOFO) C/ JUNTA ELASTICA - DN 150 - INCLUSIVE TRANSPORTE</t>
  </si>
  <si>
    <t>73887/004</t>
  </si>
  <si>
    <t>ASSENTAMENTO SIMPLES DE TUBOS DE FERRO FUNDIDO (FOFO) C/ JUNTA ELASTICA - DN 200 - INCLUSIVE TRANSPORTE</t>
  </si>
  <si>
    <t>73887/005</t>
  </si>
  <si>
    <t>ASSENTAMENTO SIMPLES DE TUBOS DE FERRO FUNDIDO (FOFO) C/ JUNTA ELASTICA - DN 250 MM - INCLUSIVE TRANSPORTE</t>
  </si>
  <si>
    <t>73887/006</t>
  </si>
  <si>
    <t>ASSENTAMENTO SIMPLES DE TUBOS DE FERRO FUNDIDO (FOFO) C/ JUNTA ELASTICA - DN 300 - INCLUSIVE TRANSPORTE</t>
  </si>
  <si>
    <t>73887/007</t>
  </si>
  <si>
    <t>ASSENTAMENTO SIMPLES DE TUBOS DE FERRO FUNDIDO (FOFO) C/ JUNTA ELASTICA - DN 350 MM - INCLUSIVE TRANSPORTE</t>
  </si>
  <si>
    <t>73887/008</t>
  </si>
  <si>
    <t>ASSENTAMENTO SIMPLES DE TUBOS DE FERRO FUNDIDO (FOFO) C/ JUNTA ELASTICA - DN 400 MM - INCLUSIVE TRANSPORTE</t>
  </si>
  <si>
    <t>73887/009</t>
  </si>
  <si>
    <t>ASSENTAMENTO SIMPLES DE TUBOS DE FERRO FUNDIDO (FOFO) C/ JUNTA ELASTICA - DN 450 MM - INCLUSIVE TRANSPORTE</t>
  </si>
  <si>
    <t>73887/010</t>
  </si>
  <si>
    <t>ASSENTAMENTO SIMPLES DE TUBOS DE FERRO FUNDIDO (FOFO) C/ JUNTA ELASTICA - DN 500 MM - INCLUSIVE TRANSPORTE</t>
  </si>
  <si>
    <t>73887/011</t>
  </si>
  <si>
    <t>ASSENTAMENTO SIMPLES DE TUBOS DE FERRO FUNDIDO (FOFO) C/ JUNTA ELASTICA - DN 600 MM - INCLUSIVE TRANSPORTE</t>
  </si>
  <si>
    <t>73887/012</t>
  </si>
  <si>
    <t>ASSENTAMENTO SIMPLES DE TUBOS DE FERRO FUNDIDO (FOFO) C/ JUNTA ELASTICA - DN 700 MM - INCLUSIVE TRANSPORTE</t>
  </si>
  <si>
    <t>73887/001</t>
  </si>
  <si>
    <t>ASSENTAMENTO SIMPLES DE TUBOS DE FERRO FUNDIDO (FOFO) C/ JUNTA ELASTICA - DN 75 MM - INCLUSIVE TRANSPORTE</t>
  </si>
  <si>
    <t>73887/013</t>
  </si>
  <si>
    <t>ASSENTAMENTO SIMPLES DE TUBOS DE FERRO FUNDIDO (FOFO) C/ JUNTA ELASTICA - DN 800 MM - INCLUSIVE TRANSPORTES</t>
  </si>
  <si>
    <t>73887/014</t>
  </si>
  <si>
    <t>ASSENTAMENTO SIMPLES DE TUBOS DE FERRO FUNDIDO (FOFO) C/ JUNTA ELASTICA - DN 900 MM - INCLUSIVE TRANSPORTE</t>
  </si>
  <si>
    <t>ASSENTAMENTO SIMPLES DE TUBOS DE FERRO FUNDIDO (FOFO), COM JUNTA ELASTICA, DN 50 MM.</t>
  </si>
  <si>
    <t>ASSENTAMENTO TAMPAO FERRO FUNDIDO (FOFO), 30 X 90 CM PARA CAIXA DE RALO, C/ ARG CIM/AREIA 1:4 EM VOLUME, EXCLUSIVE TAMPAO.</t>
  </si>
  <si>
    <t>73840/001</t>
  </si>
  <si>
    <t>ASSENTAMENTO TUBO PVC COM JUNTA ELASTICA, DN 100 MM - (OU RPVC, OU PRFV) - PARA ESGOTO.</t>
  </si>
  <si>
    <t>73888/015</t>
  </si>
  <si>
    <t>ASSENTAMENTO TUBO PVC COM JUNTA ELASTICA, DN 1000 MM - (OU RPVC, OU PVC DEFOFO, OU PRFV) - PARA AGUA.</t>
  </si>
  <si>
    <t>73840/002</t>
  </si>
  <si>
    <t>ASSENTAMENTO TUBO PVC COM JUNTA ELASTICA, DN 125 MM - (OU RPVC, OU PRFV) - PARA ESGOTO.</t>
  </si>
  <si>
    <t>73840/003</t>
  </si>
  <si>
    <t>ASSENTAMENTO TUBO PVC COM JUNTA ELASTICA, DN 150 MM - (OU RPVC, OU PRFV) - PARA ESGOTO.</t>
  </si>
  <si>
    <t>73888/004</t>
  </si>
  <si>
    <t>ASSENTAMENTO TUBO PVC COM JUNTA ELASTICA, DN 150 MM - (OU RPVC, OU PVC DEFOFO, OU PRFV P/ AGUA)</t>
  </si>
  <si>
    <t>73840/004</t>
  </si>
  <si>
    <t>ASSENTAMENTO TUBO PVC COM JUNTA ELASTICA, DN 200 MM - (OU RPVC, OU PRFV) - PARA ESGOTO.</t>
  </si>
  <si>
    <t>73888/005</t>
  </si>
  <si>
    <t>ASSENTAMENTO TUBO PVC COM JUNTA ELASTICA, DN 200 MM - (OU RPVC, OU PVC DEFOFO, OU PRFV P/ AGUA)</t>
  </si>
  <si>
    <t>73840/005</t>
  </si>
  <si>
    <t>ASSENTAMENTO TUBO PVC COM JUNTA ELASTICA, DN 250 MM - (OU RPVC, OU PRFV) - PARA ESGOTO.</t>
  </si>
  <si>
    <t>73888/006</t>
  </si>
  <si>
    <t>ASSENTAMENTO TUBO PVC COM JUNTA ELASTICA, DN 250 MM - (OU RPVC, OU PVC DEFOFO, OU PRFV P/ AGUA)</t>
  </si>
  <si>
    <t>73840/006</t>
  </si>
  <si>
    <t>ASSENTAMENTO TUBO PVC COM JUNTA ELASTICA, DN 300 MM - (OU RPVC, OU PRFV) - PARA ESGOTO.</t>
  </si>
  <si>
    <t>73888/007</t>
  </si>
  <si>
    <t>ASSENTAMENTO TUBO PVC COM JUNTA ELASTICA, DN 300 MM - (OU RPVC, OU PVC DEFOFO, OU PRFV P/ AGUA)</t>
  </si>
  <si>
    <t>73888/008</t>
  </si>
  <si>
    <t>ASSENTAMENTO TUBO PVC COM JUNTA ELASTICA, DN 350 MM - (OU RPVC, OU PVC DEFOFO, OU PRFV)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</si>
  <si>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</si>
  <si>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</si>
  <si>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</si>
  <si>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</si>
  <si>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</si>
  <si>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</si>
  <si>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</si>
  <si>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</si>
  <si>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</si>
  <si>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</si>
  <si>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</si>
  <si>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</si>
  <si>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ASSENTAMENTO TUBO PVC COM JUNTA SOLDADA - DN 25</t>
  </si>
  <si>
    <t>73904/001</t>
  </si>
  <si>
    <t>ATERRO APILOADO(MANUAL) EM CAMADAS DE 20 CM COM MATERIAL DE EMPRÉSTIMO.</t>
  </si>
  <si>
    <t>ATERRO COM AREIA COM ADENSAMENTO HIDRAULICO</t>
  </si>
  <si>
    <t>ATERRO INTERNO (EDIFICACOES) COMPACTADO MANUALMENTE</t>
  </si>
  <si>
    <t>ATERRO MECANIZADO COMPACTADO COM EMPRESTIMO DE AREIA</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</si>
  <si>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</si>
  <si>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</si>
  <si>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</si>
  <si>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</si>
  <si>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</si>
  <si>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</si>
  <si>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</si>
  <si>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COM ENCARGOS COMPLEMENTARES</t>
  </si>
  <si>
    <t>AUXILIAR TÉCNICO DE ENGENHARIA COM ENCARGOS COMPLEMENTARES</t>
  </si>
  <si>
    <t>AZULEJISTA OU LADRILHISTA COM ENCARGOS COMPLEMENTARES</t>
  </si>
  <si>
    <t>BANCADA DE GRANITO AMÊNDOA POLIDO PARA LAVATÓRIO 0,50 X 0,60 M - FORNECIMENTO E INSTALAÇÃO. AF_12/2013_P</t>
  </si>
  <si>
    <t>BANCADA DE GRANITO AMÊNDOA POLIDO PARA PIA DE COZINHA 1,50 X 0,60 M - FORNECIMENTO E INSTALAÇÃO. AF_12/2013_P</t>
  </si>
  <si>
    <t>BANCADA DE GRANITO CINZA POLIDO 150X60CM, COM CUBA DE EMBUTIR DE AÇO INOXIDÁVEL MÉDIA, VÁLVULA AMERICANA EM METAL CROMADO, SIFÃO FLEXÍVEL EM PVC, ENGATE FLEXÍVEL 30CM, TORNEIRA DE MESA CROMADA TUBO MÓVEL PADRÃO ALTO - FORNEC. E INSTAL. AF_12/2013_P</t>
  </si>
  <si>
    <t>BANCADA DE GRANITO CINZA POLIDO PARA LAVATÓRIO 0,50 X 0,60 M - FORNECIMENTO E INSTALAÇÃO. AF_12/2013_P</t>
  </si>
  <si>
    <t>BANCADA DE GRANITO CINZA POLIDO PARA PIA DE COZINHA 1,50 X 0,60 M - FORNECIMENTO E INSTALAÇÃO. AF_12/2013_P</t>
  </si>
  <si>
    <t>BANCADA DE GRANITO PRETO TIJUCA POLIDO 150X60CM, COM CUBA DE EMBUTIR DE AÇO INOXIDÁVEL MÉDIA, VÁLVULA AMERICANA, SIFÃO GARRAFA, ENGATE FLEXÍVEL 40CM EM METAL CROMADO, APARELHO MISTURADOR DE MESA PADRÃO MÉDIO – FORNEC. E INSTAL. AF_12/2013_P</t>
  </si>
  <si>
    <t>BANCADA DE GRANITO PRETO TIJUCA POLIDO PARA LAVATÓRIO 0,50 X 0,60 M - FORNECIMENTO E INSTALAÇÃO. AF_12/2013_P</t>
  </si>
  <si>
    <t>BANCADA DE GRANITO PRETO TIJUCA POLIDO PARA PIA DE COZINHA 1,50 X 0,60 M - FORNECIMENTO E INSTALAÇÃO. AF_12/2013_P</t>
  </si>
  <si>
    <t>BANCADA DE MÁRMORE ACINZENTADO POLIDO PARA LAVATÓRIO 0,50 X 0,60 M - FORNECIMENTO E INSTALAÇÃO. AF_12/2013_P</t>
  </si>
  <si>
    <t>BANCADA DE MÁRMORE ACINZENTADO POLIDO PARA PIA DE COZINHA 1,50 X 0,60 M - FORNECIMENTO E INSTALAÇÃO. AF_12/2013_P</t>
  </si>
  <si>
    <t>BANCADA DE MÁRMORE BRANCO POLIDO PARA LAVATÓRIO 0,50 X 0,60 M - FORNECIMENTO E INSTALAÇÃO. AF_12/2013_P</t>
  </si>
  <si>
    <t>BANCADA DE MÁRMORE BRANCO POLIDO PARA PIA DE COZINHA 1,50 X 0,60 M - FORNECIMENTO E INSTALAÇÃO. AF_12/2013_P</t>
  </si>
  <si>
    <t>BANCADA DE MÁRMORE SINTÉTICO 120 X 60CM, COM CUBA INTEGRADA - FORNECIMENTO E INSTALAÇÃO. AF_12/2013_P</t>
  </si>
  <si>
    <t>BANCADA DE MÁRMORE SINTÉTICO 120 X 60CM, COM CUBA INTEGRADA, INCLUSO SIFÃO TIPO FLEXÍVEL EM PVC, VÁLVULA EM PLÁSTICO CROMADO TIPO AMERICANA E TORNEIRA CROMADA LONGA, DE PAREDE, PADRÃO POPULAR - FORNECIMENTO E INSTALAÇÃO. AF_12/2013_P</t>
  </si>
  <si>
    <t>BANCADA DE MÁRMORE SINTÉTICO 120 X 60CM, COM CUBA INTEGRADA, INCLUSO SIFÃO TIPO GARRAFA EM PVC, VÁLVULA EM PLÁSTICO CROMADO TIPO AMERICANA E TORNEIRA CROMADA LONGA, DE PAREDE, PADRÃO POPULAR - FORNECIMENTO E INSTALAÇÃO. AF_12/2013_P</t>
  </si>
  <si>
    <t>73905/001</t>
  </si>
  <si>
    <t>BANDEIRA EM MADEIRA 1A, 40X60CM, FIXA, SEM ADUELA E ALIZAR, PARA VIDRO</t>
  </si>
  <si>
    <t>73905/002</t>
  </si>
  <si>
    <t>BANDEIRA EM MADEIRA 2A, 40X60CM, FIXA, SEM ADUELA E ALIZAR, PARA VIDRO</t>
  </si>
  <si>
    <t>BANDEIRA PARA VIDRO EM MADEIRA REGIONAL 2A, 40X70CM, FIXA SEM ADUELA E ALIZAR</t>
  </si>
  <si>
    <t>BANDEJA SALVA-VIDAS/COLETA DE ENTULHOS, COM TABUA</t>
  </si>
  <si>
    <t>BARRA LISA COM ARGAMASSA TRACO 1:4 (CIMENTO E AREIA GROSSA), ESPESSURA 2,0CM, INCLUSO ADITIVO IMPERMEABILIZANTE, PREPARO MECANICO DA ARGAMASSA</t>
  </si>
  <si>
    <t>BARRA LISA COM ARGAMASSA TRACO 1:4 (CIMENTO E AREIA GROSSA), ESPESSURA 2,0CM, PREPARO MECANICO DA ARGAMASSA</t>
  </si>
  <si>
    <t>BARRA LISA TRACO 1:3 (CIMENTO E AREIA MEDIA NAO PENEIRADA), INCLUSO ADITIVO IMPERMEABILIZANTE, ESPESSURA 0,5CM, PREPARO MANUAL DA ARGAMASSA</t>
  </si>
  <si>
    <t>BARRA LISA TRACO 1:3 (CIMENTO E AREIA MEDIA), ESPESSURA 0,5CM, PREPARO MANUAL DA ARGAMASSA</t>
  </si>
  <si>
    <t>BARRA LISA TRACO 1:3 (CIMENTO E AREIA MEDIA), ESPESSURA 1,0CM, PREPARO MANUAL DA ARGAMASSA</t>
  </si>
  <si>
    <t>BARRA LISA TRACO 1:3 (CIMENTO E AREIA MEDIA), ESPESSURA 1,5CM, PREPARO MANUAL DA ARGAMASSA</t>
  </si>
  <si>
    <t>BARRA LISA TRACO 1:4 (CIMENTO E AREIA MEDIA), COM CORANTE AMARELO, ESPESSURA 2,0CM, PREPARO MANUAL DA ARGAMASSA</t>
  </si>
  <si>
    <t>BARRA LISA TRACO 1:4 (CIMENTO E AREIA MEDIA), ESPESSURA 2,0CM, PREPARO MANUAL DA ARGAMASSA</t>
  </si>
  <si>
    <t>BARRACAO DE OBRA PARA ALOJAMENTO/ESCRITORIO, PISO EM PINHO 3A, PAREDES EM COMPENSADO 10MM, COBERTURA EM TELHA FIBROCIMENTO 6MM, INCLUSO INSTALACOES ELETRICAS E ESQUADRIAS. REAPROVEITADO 5 VEZES</t>
  </si>
  <si>
    <t>74210/001</t>
  </si>
  <si>
    <t>BARRACAO PARA DEPOSITO EM TABUAS DE MADEIRA, COBERTURA EM FIBROCIMENTO 4 MM, INCLUSO PISO ARGAMASSA TRAÇO 1:6 (CIMENTO E AREIA)</t>
  </si>
  <si>
    <t>73770/002</t>
  </si>
  <si>
    <t>BARREIRA DUPLA PRE-MOL INTER CONCRETO ARMADO 0,15X0,65X0,77M FCK=25MPA ACO CA-50 INCL FERROS DE LIGACAO E MATERIAIS.</t>
  </si>
  <si>
    <t>73770/001</t>
  </si>
  <si>
    <t>BARREIRA PRE-MOLDADA EXTERNA CONCRETO ARMADO 0,25X0,40X1,14M FCK=25MPA ACO CA-50 INCL VIGOTA HORIZONTAL MONTANTE A CADA 1,00M FERROS DE LIGACAO E MATERIAIS.</t>
  </si>
  <si>
    <t>BARROTEAMENTO PARA FORRO, COM PECAS DE MADEIRA 2,5X10CM, ESPACADAS DE 50CM</t>
  </si>
  <si>
    <t>BASE DE SOLO - BRITA (40/60), MISTURA EM USINA, COMPACTACAO 100% PROCTOR MODIFICADO, EXCLUSIVE ESCAVACAO, CARGA E TRANSPORTE</t>
  </si>
  <si>
    <t>BASE DE SOLO - BRITA (50/50), MISTURA EM USINA, COMPACTACAO 100% PROCTOR MODIFICADO, EXCLUSIVE ESCAVACAO, CARGA E TRANSPORTE</t>
  </si>
  <si>
    <t>BASE DE SOLO ARENOSO FINO, COMPACTACAO 100% PROCTOR MODIFICADO</t>
  </si>
  <si>
    <t>BASE DE SOLO CIMENTO 2% MISTURA EM PISTA, COMPACTACAO 100% PROCTOR INTERMEDIARIO, EXCLUSIVE ESCAVACAO, CARGA E TRANSPORTE DO SOLO</t>
  </si>
  <si>
    <t>BASE DE SOLO CIMENTO 2% MISTURA EM USINA, COMPACTACAO 100% PROCTOR INTERMEDIARIO, EXCLUSIVE ESCAVACAO, CARGA E TRANSPORTE DO SOLO</t>
  </si>
  <si>
    <t>BASE DE SOLO CIMENTO 4% MISTURA EM PISTA, COMPACTACAO 100% PROCTOR NORMAL, EXCLUSIVE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</si>
  <si>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</si>
  <si>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</si>
  <si>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CIMENTO 6% MISTURA EM PISTA, COMPACTACAO 100% PROCTOR NORMAL, EXCLUSIVE ESCAVACAO, CARGA E TRANSPORTE DO SOLO</t>
  </si>
  <si>
    <t>BASE DE SOLO ESTABILIZADO SEM MISTURA, COMPACTACAO 100% PROCTOR NORMAL, EXCLUSIVE ESCAVACAO, CARGA E TRANSPORTE DO SOLO</t>
  </si>
  <si>
    <t>BASE PARA FUSIVEL (PORTA-FUSIVEL) NH 01 250A</t>
  </si>
  <si>
    <t>BASE PARA PAVIMENTACAO COM BRITA CORRIDA, INCLUSIVE COMPACTACAO</t>
  </si>
  <si>
    <t>BASE PARA PAVIMENTACAO COM BRITA GRADUADA, INCLUSIVE COMPACTACAO</t>
  </si>
  <si>
    <t>73766/001</t>
  </si>
  <si>
    <t>BASE PARA PAVIMENTACAO COM MACADAME HIDRAULICO, INCLUSIVE COMPACTACAO</t>
  </si>
  <si>
    <t>BASE SOLO ESTABIL C/ MATERIAIS MISTURADOS NA USINA / TRANSP AGUA EXCL. ESCAV., CARGA E TRANSPORTE DOS SOLOS UTILIZADOS E BRITA</t>
  </si>
  <si>
    <t>BATE-ESTACAS POR GRAVIDADE, POTÊNCIA DE 160 HP, PESO DO MARTELO ATÉ 3 TONELADAS - CHI DIURNO. AF_11/2014</t>
  </si>
  <si>
    <t>CHI</t>
  </si>
  <si>
    <t>BATE-ESTACAS POR GRAVIDADE, POTÊNCIA DE 160 HP, PESO DO MARTELO ATÉ 3 TONELADAS - CHP DIURNO. AF_11/2014</t>
  </si>
  <si>
    <t>CHP</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</si>
  <si>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</si>
  <si>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</si>
  <si>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</si>
  <si>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</si>
  <si>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BATENTE FERRO 1X1/8"</t>
  </si>
  <si>
    <t>BETONEIRA 320L ELETRICA TRIFASICA C/CARREGADOR MECANICO C/OPERADOR - P</t>
  </si>
  <si>
    <t>BETONEIRA CAPACIDADE NOMINAL 400 L, CAPACIDADE DE MISTURA 310 L, MOTOR A DIESEL POTÊNCIA 5,0 HP, SEM CARREGADOR - CHI DIURNO. AF_06/2014</t>
  </si>
  <si>
    <t>BETONEIRA CAPACIDADE NOMINAL 400 L, CAPACIDADE DE MISTURA 310 L, MOTOR A DIESEL POTÊNCIA 5,0 HP, SEM CARREGADOR - CHP DIURNO.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</si>
  <si>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</si>
  <si>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</si>
  <si>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</si>
  <si>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</si>
  <si>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BETONEIRA CAPACIDADE NOMINAL DE 400 L, CAPACIDADE DE MISTURA 310 L, MOTOR ELÉTRICO TRIFÁSICO POTÊNCIA DE 2 HP, SEM CARREGADOR - CHI DIUIRNO. AF_10/2014</t>
  </si>
  <si>
    <t>BETONEIRA CAPACIDADE NOMINAL DE 400 L, CAPACIDADE DE MISTURA 310 L, MOTOR ELÉTRICO TRIFÁSICO POTÊNCIA DE 2 HP, SEM CARREGADOR - CHP DIURNO. AF_10/2014</t>
  </si>
  <si>
    <t>BETONEIRA CAPACIDADE NOMINAL DE 400 L, CAPACIDADE DE MISTURA 310 L, MOTOR ELÉTRICO TRIFÁSICO POTÊNCIA DE 2 HP, SEM CARREGADOR - DEPRECIAÇÃO. AF_10/2014</t>
  </si>
  <si>
    <t>BETONEIRA CAPACIDADE NOMINAL DE 400 L, CAPACIDADE DE MISTURA 310 L, MOTOR ELÉTRICO TRIFÁSICO POTÊNCIA DE 2 HP, SEM CARREGADOR - JUROS. AF_10/2014</t>
  </si>
  <si>
    <t>BETONEIRA CAPACIDADE NOMINAL DE 400 L, CAPACIDADE DE MISTURA 310 L, MOTOR ELÉTRICO TRIFÁSICO POTÊNCIA DE 2 HP, SEM CARREGADOR - MANUTENÇÃO. AF_10/2014</t>
  </si>
  <si>
    <t>BETONEIRA CAPACIDADE NOMINAL DE 400 L, CAPACIDADE DE MISTURA 310 L, MOTOR ELÉTRICO TRIFÁSICO POTÊNCIA DE 2 HP, SEM CARREGADOR - MATERIAIS NA OPERAÇÃO. AF_10/2014</t>
  </si>
  <si>
    <t>BETONEIRA CAPACIDADE NOMINAL DE 600 L, CAPACIDADE DE MISTURA 360 L, MOTOR ELÉTRICO TRIFÁSICO POTÊNCIA DE 4 CV, SEM CARREGADOR - CHI DIURNO.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</si>
  <si>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</si>
  <si>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</si>
  <si>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</si>
  <si>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</si>
  <si>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</si>
  <si>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440 L, MOTOR A DIESEL POTÊNCIA 10 HP, COM CARREGADOR - CHI DIURNO. AF_11/2014</t>
  </si>
  <si>
    <t>BETONEIRA CAPACIDADE NOMINAL DE 600 L, CAPACIDADE DE MISTURA 440 L, MOTOR A DIESEL POTÊNCIA 10 HP, COM CARREGADOR - CHP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</si>
  <si>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</si>
  <si>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</si>
  <si>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</si>
  <si>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</si>
  <si>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74029/001</t>
  </si>
  <si>
    <t>BETONEIRA DIESEL 580L (CP) MISTURA SECA, CARREGAMENTO MECANICO E TAMBOR REVERSÍVEL. - EXCLUSIVE OPERADOR</t>
  </si>
  <si>
    <t>74029/002</t>
  </si>
  <si>
    <t>BETONEIRA DIESEL, 580L (CI) MISTURA SECA, CARREGADOR MECANICO E TAMBOR REVERSÍVEL.- EXCLUSIVE OPERADOR</t>
  </si>
  <si>
    <t>BLASTER, DINAMITADOR OU CABO DE FOGO COM ENCARGOS COMPLEMENTARES</t>
  </si>
  <si>
    <t>BLOCOS DE VIDRO TIPO CANELADO 19X19X8CM,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</si>
  <si>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</si>
  <si>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</si>
  <si>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BOCA DE LOBO EM ALVENARIA TIJOLO MACICO, REVESTIDA C/ ARGAMASSA DE CIMENTO E AREIA 1:3, SOBRE LASTRO DE CONCRETO 10CM E TAMPA DE CONCRETO ARMADO</t>
  </si>
  <si>
    <t>73856/001</t>
  </si>
  <si>
    <t>BOCA P/BUEIRO SIMPLES TUBULAR D=0,40M EM CONCRETO CICLOPICO, INCLINDO FORMAS, ESCAVACAO, REATERRO E MATERIAIS, EXCLUINDO MATERIAL REATERRO JAZIDA E TRANSPORTE</t>
  </si>
  <si>
    <t>73856/006</t>
  </si>
  <si>
    <t>BOCA PARA BUEIRO DUPLO TUBULAR, DIAMETRO =0,40M, EM CONCRETO CICLOPICO, INCLUINDO FORMAS, ESCAVACAO, REATERRO E MATERIAIS, EXCLUINDO MATERIAL REATERRO JAZIDA E TRANSPORTE.</t>
  </si>
  <si>
    <t>73856/007</t>
  </si>
  <si>
    <t>BOCA PARA BUEIRO DUPLO TUBULAR, DIAMETRO =0,60M, EM CONCRETO CICLOPICO, INCLUINDO FORMAS, ESCAVACAO, REATERRO E MATERIAIS, EXCLUINDO MATERIAL REATERRO JAZIDA E TRANSPORTE.</t>
  </si>
  <si>
    <t>73856/008</t>
  </si>
  <si>
    <t>BOCA PARA BUEIRO DUPLO TUBULAR, DIAMETRO =0,80M, EM CONCRETO CICLOPICO, INCLUINDO FORMAS, ESCAVACAO, REATERRO E MATERIAIS, EXCLUINDO MATERIAL REATERRO JAZIDA E TRANSPORTE.</t>
  </si>
  <si>
    <t>73856/009</t>
  </si>
  <si>
    <t>BOCA PARA BUEIRO DUPLO TUBULAR, DIAMETRO =1,00M, EM CONCRETO CICLOPICO, INCLUINDO FORMAS, ESCAVACAO, REATERRO E MATERIAIS, EXCLUINDO MATERIAL REATERRO JAZIDA E TRANSPORTE.</t>
  </si>
  <si>
    <t>73856/010</t>
  </si>
  <si>
    <t>BOCA PARA BUEIRO DUPLOTUBULAR, DIAMETRO =1,20M, EM CONCRETO CICLOPICO, INCLUINDO FORMAS, ESCAVACAO, REATERRO E MATERIAIS, EXCLUINDO MATERIAL REATERRO JAZIDA E TRANSPORTE.</t>
  </si>
  <si>
    <t>73856/002</t>
  </si>
  <si>
    <t>BOCA PARA BUEIRO SIMPLES TUBULAR, DIAMETRO =0,60M, EM CONCRETO CICLOPICO, INCLUINDO FORMAS, ESCAVACAO, REATERRO E MATERIAIS, EXCLUINDO MATERIAL REATERRO JAZIDA E TRANSPORTE.</t>
  </si>
  <si>
    <t>73856/003</t>
  </si>
  <si>
    <t>BOCA PARA BUEIRO SIMPLES TUBULAR, DIAMETRO =0,80M, EM CONCRETO CICLOPICO, INCLUINDO FORMAS, ESCAVACAO, REATERRO E MATERIAIS, EXCLUINDO MATERIAL REATERRO JAZIDA E TRANSPORTE.</t>
  </si>
  <si>
    <t>73856/004</t>
  </si>
  <si>
    <t>BOCA PARA BUEIRO SIMPLES TUBULAR, DIAMETRO =1,00M, EM CONCRETO CICLOPICO, INCLUINDO FORMAS, ESCAVACAO, REATERRO E MATERIAIS, EXCLUINDO MATERIAL REATERRO JAZIDA E TRANSPORTE.</t>
  </si>
  <si>
    <t>73856/005</t>
  </si>
  <si>
    <t>BOCA PARA BUEIRO SIMPLES TUBULAR, DIAMETRO =1,20M, EM CONCRETO CICLOPICO, INCLUINDO FORMAS, ESCAVACAO, REATERRO E MATERIAIS, EXCLUINDO MATERIAL REATERRO JAZIDA E TRANSPORTE.</t>
  </si>
  <si>
    <t>73856/011</t>
  </si>
  <si>
    <t>BOCA PARA BUEIRO TRIPLO TUBULAR, DIAMETRO =0,40M, EM CONCRETO CICLOPICO, INCLUINDO FORMAS, ESCAVACAO, REATERRO E MATERIAIS, EXCLUINDO MATERIAL REATERRO JAZIDA E TRANSPORTE.</t>
  </si>
  <si>
    <t>73856/012</t>
  </si>
  <si>
    <t>BOCA PARA BUEIRO TRIPLO TUBULAR, DIAMETRO =0,60M, EM CONCRETO CICLOPICO, INCLUINDO FORMAS, ESCAVACAO, REATERRO E MATERIAIS, EXCLUINDO MATERIAL REATERRO JAZIDA E TRANSPORTE.</t>
  </si>
  <si>
    <t>73856/013</t>
  </si>
  <si>
    <t>BOCA PARA BUEIRO TRIPLO TUBULAR, DIAMETRO =0,80M, EM CONCRETO CICLOPICO, INCLUINDO FORMAS, ESCAVACAO, REATERRO E MATERIAIS, EXCLUINDO MATERIAL REATERRO JAZIDA E TRANSPORTE.</t>
  </si>
  <si>
    <t>73856/014</t>
  </si>
  <si>
    <t>BOCA PARA BUEIRO TRIPLO TUBULAR, DIAMETRO =1,00M, EM CONCRETO CICLOPICO, INCLUINDO FORMAS, ESCAVACAO, REATERRO E MATERIAIS, EXCLUINDO MATERIAL REATERRO JAZIDA E TRANSPORTE.</t>
  </si>
  <si>
    <t>73856/015</t>
  </si>
  <si>
    <t>BOCA PARA BUEIRO TRIPLO TUBULAR, DIAMETRO =1,20M, EM CONCRETO CICLOPICO, INCLUINDO FORMAS, ESCAVACAO, REATERRO E MATERIAIS, EXCLUINDO MATERIAL REATERRO JAZIDA E TRANSPORTE.</t>
  </si>
  <si>
    <t>BOMBA CENTRIFUGA C/ MOTOR ELETRICO TRIFASICO 1CV</t>
  </si>
  <si>
    <t>BOMBA RECALQUE D'AGUA DE ESTAGIOS TRIFASICA 2,0 HP</t>
  </si>
  <si>
    <t>BOMBA RECALQUE D'AGUA PREDIO 3 A 5 PAVTOS - 2UD</t>
  </si>
  <si>
    <t>BOMBA RECALQUE D'AGUA PREDIO 6 A 10 PAVTOS - 2UD</t>
  </si>
  <si>
    <t>BOMBA RECALQUE D'AGUA TRIFASICA 0,5 HP</t>
  </si>
  <si>
    <t>BOMBA RECALQUE D'AGUA TRIFASICA 1,5HP</t>
  </si>
  <si>
    <t>BOMBA RECALQUE D'AGUA TRIFASICA 10,0 HP</t>
  </si>
  <si>
    <t>BOMBA RECALQUE D'AGUA TRIFASICA 3,0 HP</t>
  </si>
  <si>
    <t>BOMBA SUBMERSIVEL TRIFASICA 1CV PARA DRENAGEM, DE ATM=8MCA E Q=21,6M3/H A ATM=14MCA A Q=7M3/H</t>
  </si>
  <si>
    <t>BOMBA SUBMERSÍVEL ELÉTRICA TRIFÁSICA, POTÊNCIA 2,96 HP, Ø ROTOR 144 MM SEMI-ABERTO, BOCAL DE SAÍDA Ø 2 ”, HM/Q = 2 MCA / 38,8 M3/H A 28 MCA / 5 M3/H - CHI DIURNO. AF_06/2014</t>
  </si>
  <si>
    <t>BOMBA SUBMERSÍVEL ELÉTRICA TRIFÁSICA, POTÊNCIA 2,96 HP, Ø ROTOR 144 MM SEMI-ABERTO, BOCAL DE SAÍDA Ø 2 ”, HM/Q = 2 MCA / 38,8 M3/H A 28 MCA / 5 M3/H - CHP DIURNO. AF_06/2014</t>
  </si>
  <si>
    <t>BOMBA SUBMERSÍVEL ELÉTRICA TRIFÁSICA, POTÊNCIA 2,96 HP, Ø ROTOR 144 MM SEMI-ABERTO, BOCAL DE SAÍDA Ø 2 ”, HM/Q = 2 MCA / 38,8 M3/H A 28 MCA / 5 M3/H - DEPRECIAÇÃO. AF_06/2014</t>
  </si>
  <si>
    <t>BOMBA SUBMERSÍVEL ELÉTRICA TRIFÁSICA, POTÊNCIA 2,96 HP, Ø ROTOR 144 MM SEMI-ABERTO, BOCAL DE SAÍDA Ø 2 ”, HM/Q = 2 MCA / 38,8 M3/H A 28 MCA / 5 M3/H - JUROS. AF_06/2014</t>
  </si>
  <si>
    <t>BOMBA SUBMERSÍVEL ELÉTRICA TRIFÁSICA, POTÊNCIA 2,96 HP, Ø ROTOR 144 MM SEMI-ABERTO, BOCAL DE SAÍDA Ø 2 ”, HM/Q = 2 MCA / 38,8 M3/H A 28 MCA / 5 M3/H - MANUTENÇÃO. AF_06/2014</t>
  </si>
  <si>
    <t>BOMBA SUBMERSÍVEL ELÉTRICA TRIFÁSICA, POTÊNCIA 2,96 HP, Ø ROTOR 144 MM SEMI-ABERTO, BOCAL DE SAÍDA Ø 2 ”, HM/Q = 2 MCA / 38,8 M3/H A 28 MCA / 5 M3/H - MATERIAIS NA OPERAÇÃO. AF_06/2014</t>
  </si>
  <si>
    <t>BRACO P/ ILUMINACAO DE RUAS EM TUBO ACO GALV 1" COMP = 1,20M E INCLINACAO 25GRAUS EM RELACAO AO PLANO VERTICAL P/ FIXACAO EM POSTE OU PAREDE - FORNECIMENTO E INSTALACAO</t>
  </si>
  <si>
    <t>BRACO P/ ILUMINACAO DE RUAS, EM TUBO ACO GALV 3/4", COMP = 1,5M P/FIXACAO EM POSTE OU PAREDE - FORNECIMENTO E INSTALACAO</t>
  </si>
  <si>
    <t>BUCHA / ARRUELA ALUMINIO 1 1/4"</t>
  </si>
  <si>
    <t>BUCHA / ARRUELA ALUMINIO 1"</t>
  </si>
  <si>
    <t>BUCHA/ARRUELA ALUMINIO 1/2" - P</t>
  </si>
  <si>
    <t>BUCHA/ARRUELA ALUMINIO 3/4" - P</t>
  </si>
  <si>
    <t>73860/007</t>
  </si>
  <si>
    <t>CABO DE COBRE ISOLADO PVC 450/750V 1,5MM2 RESISTENTE A CHAMA - FORNECIMENTO E INSTALACAO</t>
  </si>
  <si>
    <t>73860/011</t>
  </si>
  <si>
    <t>CABO DE COBRE ISOLADO PVC 450/750V 10MM2 RESISTENTE A CHAMA - FORNECIMENTO E INSTALACAO</t>
  </si>
  <si>
    <t>73860/017</t>
  </si>
  <si>
    <t>CABO DE COBRE ISOLADO PVC 450/750V 120MM2 RESISTENTE A CHAMA - FORNECIMENTO E INSTALACAO</t>
  </si>
  <si>
    <t>73860/018</t>
  </si>
  <si>
    <t>CABO DE COBRE ISOLADO PVC 450/750V 150MM2 RESISTENTE A CHAMA - FORNECIMENTO E INSTALACAO</t>
  </si>
  <si>
    <t>73860/012</t>
  </si>
  <si>
    <t>CABO DE COBRE ISOLADO PVC 450/750V 16MM2 RESISTENTE A CHAMA - FORNECIMENTO E INSTALACAO</t>
  </si>
  <si>
    <t>73860/019</t>
  </si>
  <si>
    <t>CABO DE COBRE ISOLADO PVC 450/750V 185MM2 RESISTENTE A CHAMA - FORNECIMENTO E INSTALACAO</t>
  </si>
  <si>
    <t>73860/008</t>
  </si>
  <si>
    <t>CABO DE COBRE ISOLADO PVC 450/750V 2,5MM2 RESISTENTE A CHAMA - FORNECIMENTO E INSTALACAO</t>
  </si>
  <si>
    <t>73860/020</t>
  </si>
  <si>
    <t>CABO DE COBRE ISOLADO PVC 450/750V 240MM2 RESISTENTE A CHAMA - FORNECIMENTO E INSTALACAO</t>
  </si>
  <si>
    <t>73860/013</t>
  </si>
  <si>
    <t>CABO DE COBRE ISOLADO PVC 450/750V 25MM2 RESISTENTE A CHAMA - FORNECIMENTO E INSTALACAO</t>
  </si>
  <si>
    <t>73860/021</t>
  </si>
  <si>
    <t>CABO DE COBRE ISOLADO PVC 450/750V 300MM2 RESISTENTE A CHAMA - FORNECIMENTO E INSTALACAO</t>
  </si>
  <si>
    <t>73860/022</t>
  </si>
  <si>
    <t>CABO DE COBRE ISOLADO PVC 450/750V 35MM2 RESISTENTE A CHAMA - FORNECIMENTO E INSTALACAO</t>
  </si>
  <si>
    <t>73860/009</t>
  </si>
  <si>
    <t>CABO DE COBRE ISOLADO PVC 450/750V 4MM2 RESISTENTE A CHAMA - FORNECIMENTO E INSTALACAO</t>
  </si>
  <si>
    <t>73860/014</t>
  </si>
  <si>
    <t>CABO DE COBRE ISOLADO PVC 450/750V 50MM2 RESISTENTE A CHAMA - FORNECIMENTO E INSTALACAO</t>
  </si>
  <si>
    <t>73860/010</t>
  </si>
  <si>
    <t>CABO DE COBRE ISOLADO PVC 450/750V 6MM2 RESISTENTE A CHAMA - FORNECIMENTO E INSTALACAO</t>
  </si>
  <si>
    <t>73860/015</t>
  </si>
  <si>
    <t>CABO DE COBRE ISOLADO PVC 450/750V 70MM2 RESISTENTE A CHAMA - FORNECIMENTO E INSTALACAO</t>
  </si>
  <si>
    <t>73860/016</t>
  </si>
  <si>
    <t>CABO DE COBRE ISOLADO PVC 450/750V 95MM2 RESISTENTE A CHAMA - FORNECIMENTO E INSTALACAO</t>
  </si>
  <si>
    <t>CABO DE COBRE ISOLAMENTO TERMOPLASTICO 0,6/1KV 1,5MM2 ANTI-CHAMA - FORNECIMENTO E INSTALACAO</t>
  </si>
  <si>
    <t>CABO DE COBRE ISOLAMENTO TERMOPLASTICO 0,6/1KV 10MM2 ANTI-CHAMA - FORNECIMENTO E INSTALACAO</t>
  </si>
  <si>
    <t>CABO DE COBRE ISOLAMENTO TERMOPLASTICO 0,6/1KV 120MM2 ANTI-CHAMA - FORNECIMENTO E INSTALACAO</t>
  </si>
  <si>
    <t>CABO DE COBRE ISOLAMENTO TERMOPLASTICO 0,6/1KV 150MM2 ANTI-CHAMA - FORNECIMENTO E INSTALACAO</t>
  </si>
  <si>
    <t>CABO DE COBRE ISOLAMENTO TERMOPLASTICO 0,6/1KV 16MM2 ANTI-CHAMA - FORNECIMENTO E INSTALACAO</t>
  </si>
  <si>
    <t>CABO DE COBRE ISOLAMENTO TERMOPLASTICO 0,6/1KV 185MM2 ANTI-CHAMA - FORNECIMENTO E INSTALACAO</t>
  </si>
  <si>
    <t>CABO DE COBRE ISOLAMENTO TERMOPLASTICO 0,6/1KV 2,5MM2 ANTI-CHAMA - FORNECIMENTO E INSTALACAO</t>
  </si>
  <si>
    <t>CABO DE COBRE ISOLAMENTO TERMOPLASTICO 0,6/1KV 240MM2 ANTI-CHAMA - FORNECIMENTO E INSTALACAO</t>
  </si>
  <si>
    <t>CABO DE COBRE ISOLAMENTO TERMOPLASTICO 0,6/1KV 25MM2 ANTI-CHAMA - FORNECIMENTO E INSTALACAO</t>
  </si>
  <si>
    <t>CABO DE COBRE ISOLAMENTO TERMOPLASTICO 0,6/1KV 300MM2 ANTI-CHAMA - FORNECIMENTO E INSTALACAO</t>
  </si>
  <si>
    <t>CABO DE COBRE ISOLAMENTO TERMOPLASTICO 0,6/1KV 35MM2 ANTI-CHAMA - FORNECIMENTO E INSTALACAO</t>
  </si>
  <si>
    <t>CABO DE COBRE ISOLAMENTO TERMOPLASTICO 0,6/1KV 4MM2 ANTI-CHAMA - FORNECIMENTO E INSTALACAO</t>
  </si>
  <si>
    <t>CABO DE COBRE ISOLAMENTO TERMOPLASTICO 0,6/1KV 50MM2 ANTI-CHAMA - FORNECIMENTO E INSTALACAO</t>
  </si>
  <si>
    <t>CABO DE COBRE ISOLAMENTO TERMOPLASTICO 0,6/1KV 6MM2 ANTI-CHAMA - FORNECIMENTO E INSTALACAO</t>
  </si>
  <si>
    <t>CABO DE COBRE ISOLAMENTO TERMOPLASTICO 0,6/1KV 70MM2 ANTI-CHAMA - FORNECIMENTO E INSTALACAO</t>
  </si>
  <si>
    <t>CABO DE COBRE ISOLAMENTO TERMOPLASTICO 0,6/1KV 95MM2 ANTI-CHAMA - FORNECIMENTO E INSTALACAO</t>
  </si>
  <si>
    <t>CABO DE COBRE NU 10MM2 - FORNECIMENTO E INSTALACAO</t>
  </si>
  <si>
    <t>CABO DE COBRE NU 120MM2 -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</si>
  <si>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</si>
  <si>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</si>
  <si>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</si>
  <si>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</si>
  <si>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6MM2 - FORNECIMENTO E INSTALACAO</t>
  </si>
  <si>
    <t>CABO DE COBRE NU 70MM2 - FORNECIMENTO E INSTALACAO</t>
  </si>
  <si>
    <t>CABO DE COBRE NU 95MM2 - FORNECIMENTO E INSTALACAO</t>
  </si>
  <si>
    <t>73768/009</t>
  </si>
  <si>
    <t>CABO TELEFONICO CCI-50 1 PAR (USO INTERNO) - FORNECIMENTO E INSTALACAO</t>
  </si>
  <si>
    <t>73768/010</t>
  </si>
  <si>
    <t>CABO TELEFONICO CCI-50 2 PARES (USO INTERNO) - FORNECIMENTO E INSTALACAO</t>
  </si>
  <si>
    <t>73768/011</t>
  </si>
  <si>
    <t>CABO TELEFONICO CCI-50 3 PARES (USO INTERNO) - FORNECIMENTO E INSTALACAO</t>
  </si>
  <si>
    <t>73768/012</t>
  </si>
  <si>
    <t>CABO TELEFONICO CCI-50 4 PARES (USO INTERNO) - FORNECIMENTO E INSTALACAO</t>
  </si>
  <si>
    <t>73768/013</t>
  </si>
  <si>
    <t>CABO TELEFONICO CCI-50 5 PARES (USO INTERNO) - FORNECIMENTO E INSTALACAO</t>
  </si>
  <si>
    <t>73768/014</t>
  </si>
  <si>
    <t>CABO TELEFONICO CCI-50 6 PARES (USO INTERNO) - FORNECIMENTO E INSTALACAO</t>
  </si>
  <si>
    <t>73768/003</t>
  </si>
  <si>
    <t>CABO TELEFONICO CI-50 10 PARES (USO INTERNO) - FORNECIMENTO E INSTALACAO</t>
  </si>
  <si>
    <t>73768/008</t>
  </si>
  <si>
    <t>CABO TELEFONICO CI-50 200 PARES (USO INTERNO) - FORNECIMENTO E INSTALACAO</t>
  </si>
  <si>
    <t>73768/004</t>
  </si>
  <si>
    <t>CABO TELEFONICO CI-50 20PARES (USO INTERNO) - FORNECIMENTO E INSTALACAO</t>
  </si>
  <si>
    <t>73768/005</t>
  </si>
  <si>
    <t>CABO TELEFONICO CI-50 30PARES (USO INTERNO) - FORNECIMENTO E INSTALACAO</t>
  </si>
  <si>
    <t>73768/006</t>
  </si>
  <si>
    <t>CABO TELEFONICO CI-50 50PARES (USO INTERNO) - FORNECIMENTO E INSTALACAO</t>
  </si>
  <si>
    <t>73768/007</t>
  </si>
  <si>
    <t>CABO TELEFONICO CI-50 75 PARES (USO INTERNO) - FORNECIMENTO E INSTALACAO</t>
  </si>
  <si>
    <t>CABO TELEFONICO CT-APL-50, 100 PARES (USO EXTERNO) - FORNECIMENTO E INSTALACAO</t>
  </si>
  <si>
    <t>CABO TELEFONICO CTP-APL-50, 10 PARES (USO EXTERNO) - FORNECIMENTO E INSTALACAO</t>
  </si>
  <si>
    <t>CABO TELEFONICO CTP-APL-50, 20 PARES (USO EXTERNO) - FORNECIMENTO E INSTALACAO</t>
  </si>
  <si>
    <t>CABO TELEFONICO CTP-APL-50, 30 PARES (USO EXTERNO) - FORNECIMENTO E INSTALACAO</t>
  </si>
  <si>
    <t>73768/002</t>
  </si>
  <si>
    <t>CABO TELEFONICO FE 1,0MM, 2 CONDUTORES (USO EXTERNO) - FORNECIMENTO E INSTALACAO</t>
  </si>
  <si>
    <t>CADASTRISTA DE USUÁRIOS COM ENCARGOS COMPLEMENTARES</t>
  </si>
  <si>
    <t>CADASTRO DE ADUTORAS. COLETORES E INTERCEPTORES - ATÉ DN 500 MM, INCLUSIVE DESENHISTA</t>
  </si>
  <si>
    <t>SERT - SERVIÇOS TÉCNICOS</t>
  </si>
  <si>
    <t>CADASTRO DE LIGAÇÕES PREDIAIS, INCLUSIVE DESENHISTA</t>
  </si>
  <si>
    <t>CAIACAO EM MEIO FIO</t>
  </si>
  <si>
    <t>CAIACAO INT OU EXT SOBRE REVESTIMENTO LISO C/ADOCAO DE FIXADOR COM COM DUAS DEMAOS</t>
  </si>
  <si>
    <t>CAIBRO DE MASSARANDUBA APARELHADA 3 ”X1.1/2”, INCLUSO FORNECIMENTO E COLOCACAO</t>
  </si>
  <si>
    <t>COBE- COBERTURA</t>
  </si>
  <si>
    <t>CAIBRO DE MASSARANDUBA APARELHADA 3 ”X2”, INCLUSO FORNECIMENTO E COLOCACAO</t>
  </si>
  <si>
    <t>CAIBRO DE MASSARANDUBA APARELHADA 3 ”X4.1/2”, INCLUSO FORNECIMENTO E COLOCACAO</t>
  </si>
  <si>
    <t>74206/002</t>
  </si>
  <si>
    <t>CAIXA COLETORA, 0,25 X 0,85 X 1,00 M, COM FUNDO E TAMPA DE CONCRETO E PAREDES EM ALVENARIA</t>
  </si>
  <si>
    <t>74206/001</t>
  </si>
  <si>
    <t>CAIXA COLETORA, 1,20X1,20X1,50M, COM FUNDO E TAMPA DE CONCRETO E PAREDES EM ALVENARIA</t>
  </si>
  <si>
    <t>CAIXA DE AREIA 40X40X40CM EM ALVENARIA - EXECUÇÃO</t>
  </si>
  <si>
    <t>CAIXA DE AREIA 60X60X60CM EM ALVENARIA - EXECUÇÃO</t>
  </si>
  <si>
    <t>74162/001</t>
  </si>
  <si>
    <t>CAIXA DE CONCRETO, ALTURA = 1,00 METRO, DIAMETRO REGISTRO &lt; 150 MM</t>
  </si>
  <si>
    <t>74051/001</t>
  </si>
  <si>
    <t>CAIXA DE GORDURA DUPLA EM CONCRETO PRE-MOLDADO DN 60MM COM TAMPA - FORNECIMENTO E INSTALACAO</t>
  </si>
  <si>
    <t>74051/002</t>
  </si>
  <si>
    <t>CAIXA DE GORDURA SIMPLES EM CONCRETO PRE-MOLDADO DN 40MM COM TAMPA - FORNECIMENTO E INSTALACAO</t>
  </si>
  <si>
    <t>CAIXA DE INCÊNDIO 45X75X17CM - FORNECIMENTO E INSTALAÇÃO</t>
  </si>
  <si>
    <t>CAIXA DE INCÊNDIO 60X75X17CM - FORNECIMENTO E INSTALAÇÃO</t>
  </si>
  <si>
    <t>74166/002</t>
  </si>
  <si>
    <t>CAIXA DE INSPECAO EM ANEL DE CONCRETO PRE MOLDADO, COM 950MM DE ALTURA TOTAL. ANEIS COM ESP=50MM, DIAM.=600MM. EXCLUSIVE TAMPAO E ESCAVACAO - FORNECIMENTO E INSTALACAO</t>
  </si>
  <si>
    <t>CAIXA DE INSPEÇÃO 80X80X80CM EM ALVENARIA - EXECUÇÃO</t>
  </si>
  <si>
    <t>CAIXA DE INSPEÇÃO 90X90X80CM EM ALVENARIA - EXECUÇÃO</t>
  </si>
  <si>
    <t>74104/001</t>
  </si>
  <si>
    <t>CAIXA DE INSPEÇÃO EM ALVENARIA DE TIJOLO MACIÇO 60X60X60CM, REVESTIDA INTERNAMENTO COM BARRA LISA (CIMENTO E AREIA, TRAÇO 1:4) E=2,0CM, COM TAMPA PRÉ-MOLDADA DE CONCRETO E FUNDO DE CONCRETO 15MPA TIPO C - ESCAVAÇÃO E CONFECÇÃO</t>
  </si>
  <si>
    <t>74166/001</t>
  </si>
  <si>
    <t>CAIXA DE INSPEÇÃO EM CONCRETO PRÉ-MOLDADO DN 60MM COM TAMPA H= 60CM - FORNECIMENTO E INSTALACAO</t>
  </si>
  <si>
    <t>CAIXA DE MEDICAO EM ALTA TENSAO - FORNECIMENTO E INSTALACAO</t>
  </si>
  <si>
    <t>CAIXA DE PASSAGEM 20X20X25 FUNDO BRITA COM TAMPA</t>
  </si>
  <si>
    <t>CAIXA DE PASSAGEM 30X30X40 COM TAMPA E DRENO BRITA</t>
  </si>
  <si>
    <t>CAIXA DE PASSAGEM 40X40X50 FUNDO BRITA COM TAMPA</t>
  </si>
  <si>
    <t>CAIXA DE PASSAGEM 4X2" EM FERRO GALVANIZADO</t>
  </si>
  <si>
    <t>CAIXA DE PASSAGEM 4X4" EM FERRO GALVANIZADO</t>
  </si>
  <si>
    <t>CAIXA DE PASSAGEM 60X60X70 FUNDO BRITA COM TAMPA</t>
  </si>
  <si>
    <t>CAIXA DE PASSAGEM 80X80X62 FUNDO BRITA COM TAMPA</t>
  </si>
  <si>
    <t>CAIXA DE PASSAGEM PARA TELEFONE 10X10X5CM (SOBREPOR) FORNECIMENTO E INSTALACAO</t>
  </si>
  <si>
    <t>CAIXA DE PASSAGEM PARA TELEFONE 150X150X15CM (SOBREPOR) FORNECIMENTO E INSTALACAO</t>
  </si>
  <si>
    <t>CAIXA DE PASSAGEM PARA TELEFONE 80X80X15CM (SOBREPOR) FORNECIMENTO E INSTALACAO</t>
  </si>
  <si>
    <t>CAIXA DE PASSAGEM PVC 3" OCTOGONAL</t>
  </si>
  <si>
    <t>CAIXA DE PASSAGEM PVC 4X2" - FORNECIMENTO E INSTALACAO</t>
  </si>
  <si>
    <t>CAIXA DE PASSAGEM PVC 4X4" - FORNECIMENTO E INSTALACAO</t>
  </si>
  <si>
    <t>CAIXA DE PASSGEM 50X50X60 FUNDO BRITA C/ TAMPA</t>
  </si>
  <si>
    <t>CAIXA DE PROTECAO PARA MEDIDOR MONOFASICO, FORNECIMENTO E INSTALACAO</t>
  </si>
  <si>
    <t>CAIXA D´AGUA EM POLIETILENO, 500 LITROS, COM ACESSÓRIOS</t>
  </si>
  <si>
    <t>CAIXA D´ÁGUA EM POLIETILENO, 1000 LITROS, COM ACESSÓRIOS</t>
  </si>
  <si>
    <t>73749/001</t>
  </si>
  <si>
    <t>CAIXA ENTERRADA PARA INSTALACOES TELEFONICAS TIPO R1 0,60X0,35X0,50M EM BLOCOS DE CONCRETO ESTRUTURAL</t>
  </si>
  <si>
    <t>73749/002</t>
  </si>
  <si>
    <t>CAIXA ENTERRADA PARA INSTALACOES TELEFONICAS TIPO R2 1,07X0,52X0,50M EM BLOCOS DE CONCRETO ESTRUTURAL</t>
  </si>
  <si>
    <t>73749/003</t>
  </si>
  <si>
    <t>CAIXA ENTERRADA PARA INSTALACOES TELEFONICAS TIPO R3 1,30X1,20X1,20M EM BLOCOS DE CONCRETO ESTRUTURAL</t>
  </si>
  <si>
    <t>CAIXA MADEIRA 57X43CM COM GUARNICAO 13CM P/ FECHAMENTO DE AR CONDICIONAL</t>
  </si>
  <si>
    <t>CAIXA METALICA OCTOGONAL 4X4" FUNDO MOVEL</t>
  </si>
  <si>
    <t>CAIXA METALICA SEXTAVADA (HEXAGONAL) 3X3"</t>
  </si>
  <si>
    <t>74102/001</t>
  </si>
  <si>
    <t>CAIXA PARA HIDROMETRO CONCRETO PRE-MOLDADO - FORNECIMENTO E INSTALACAO</t>
  </si>
  <si>
    <t>LIPR - LIGAÇÕES PREDIAIS ÁGUA/ESGOTO/ENERGIA/TELEFONE</t>
  </si>
  <si>
    <t>CAIXA PARA RALO C OM GRELHA FOFO 135 KG DE ALV TIJOLO MACICO (7X10X20) PAREDES DE UMA VEZ (0.20 M) DE 0.90X1.20X1.50 M (EXTERNA) COM ARGAMASSA 1:4 CIMENTO:AREIA, BASE CONC FCK=10 MPA, EXCLUSIVE ESCAVACAO E REATERRO.</t>
  </si>
  <si>
    <t>CAIXA SIFONADA, PVC, DN 100 X 100 X 50 MM, FORNECIDA E INSTALADA EM RAMAIS DE ENCAMINHAMENTO DE ÁGUA PLUVIAL. AF_12/2014_P</t>
  </si>
  <si>
    <t>CAIXA SIFONADA, PVC, DN 100 X 100 X 50 MM, JUNTA ELÁSTICA, FORNECIDA E INSTALADA EM RAMAL DE DESCARGA OU EM RAMAL DE ESGOTO SANITÁRIO. AF_12/2014_P</t>
  </si>
  <si>
    <t>CAIXA SIFONADA, PVC, DN 150 X 185 X 75 MM, FORNECIDA E INSTALADA EM RAMAIS DE ENCAMINHAMENTO DE ÁGUA PLUVIAL. AF_12/2014_P</t>
  </si>
  <si>
    <t>CAIXA SIFONADA, PVC, DN 150 X 185 X 75 MM, JUNTA ELÁSTICA, FORNECIDA E INSTALADA EM RAMAL DE DESCARGA OU EM RAMAL DE ESGOTO SANITÁRIO. AF_12/2014_P</t>
  </si>
  <si>
    <t>CAIXILHO FIXO, DE ALUMINIO, COM TELA DE METAL FIO 12 MALHA 3X3CM</t>
  </si>
  <si>
    <t>CAIXILHO FIXO, DE ALUMINIO, PARA VIDRO</t>
  </si>
  <si>
    <t>CALAFETADOR/CALAFATE COM ENCARGOS COMPLEMENTARES</t>
  </si>
  <si>
    <t>CALCETEIRO COM ENCARGOS COMPLEMENTARES</t>
  </si>
  <si>
    <t>CALHA DE BEIRAL, SEMICIRCULAR DE PVC, DIAMETRO 125 MM, INCLUINDO CABECEIRAS, EMENDAS, BOCAIS, SUPORTES E VEDACOES, EXCLUINDO CONDUTORES - FORNECIMENTO E COLOCACAO</t>
  </si>
  <si>
    <t>CALHA DE CHAPA GALVANIZADA NUMERO 26, COM DESENVOLVIMENTO DE 10 CM</t>
  </si>
  <si>
    <t>CALHA DE CONCRETO, 30X15 CM, ESPESSURA 8 CM PREPARADA EM BETONEIRA COM CIMENTADO LISO EXECUTADO COM ARGAMASSA TRACO 1:4 (CIMENTO E AREIA MEDIA NAO PENEIRADA), PREPARO MANUAL</t>
  </si>
  <si>
    <t>CALHA DE CONCRETO, 40X15 CM ESPESSURA DE 8 CM, PREPARADO EM BETONEIRA E CIMENTADO LISO EXECUTADO COM ARGAMASSA TRACO 1:4 (CIMENTO E AREIA MEDIA NAO PENEIRADA), PREPARO MANUAL</t>
  </si>
  <si>
    <t>CALHA EM CHAPA DE ACO GALVANIZADO NUMERO 24, DESENVOLVIMENTO DE 33CM</t>
  </si>
  <si>
    <t>CALHA EM CHAPA DE ACO GALVANIZADO NUMERO 24, DESENVOLVIMENTO DE 50CM</t>
  </si>
  <si>
    <t>73882/003</t>
  </si>
  <si>
    <t>CALHA EM CONCRETO SIMPLES, EM MEIA CANA DE CONCRETO, DIAMETRO 400 MM</t>
  </si>
  <si>
    <t>73882/004</t>
  </si>
  <si>
    <t>CALHA EM CONCRETO SIMPLES, EM MEIA CANA DE CONCRETO, DIAMETRO 500 MM</t>
  </si>
  <si>
    <t>73882/005</t>
  </si>
  <si>
    <t>CALHA EM CONCRETO SIMPLES, EM MEIA CANA DE CONCRETO, DIAMETRO 600 MM</t>
  </si>
  <si>
    <t>73882/001</t>
  </si>
  <si>
    <t>CALHA EM CONCRETO SIMPLES, EM MEIA CANA, DIAMETRO 200 MM</t>
  </si>
  <si>
    <t>73882/002</t>
  </si>
  <si>
    <t>CALHA EM CONCRETO SIMPLES, MEIA CANA DE CONCRETO, DIAMETRO 300 MM</t>
  </si>
  <si>
    <t>CALHA EM MEIO TUBO DE CONCRETO SIMPLES, COM D = 30 CM</t>
  </si>
  <si>
    <t>CALHA TRAPEZOIDAL 140X35 CM, COM ESPESSURA DE 7 CM (VOLUME DE CONCRETO = 1,109M3/M)</t>
  </si>
  <si>
    <t>CALHA TRAPEZOIDAL 90X30 CM, COM ESPESSURA DE 7 CM (VOLUME DE CONCRETO = 0,064 M3/M)</t>
  </si>
  <si>
    <t>CALHA TRIANGULAR 100X30 CM, COM ESPESSURA DE 7 CM (VOLUME DE CONCRETO = 0,075M3/M)</t>
  </si>
  <si>
    <t>CALHA TRIANGULAR 70X20 CM, COM ESPESSURA DE 7 CM (VOLUME DE CONCRETO = 0,053 M3/M)</t>
  </si>
  <si>
    <t>CAMADA DRENANTE COM AREIA MEDIA</t>
  </si>
  <si>
    <t>CAMADA DRENANTE COM BRITA NUM 2</t>
  </si>
  <si>
    <t>73902/001</t>
  </si>
  <si>
    <t>CAMADA DRENANTE COM BRITA NUM 3</t>
  </si>
  <si>
    <t>CAMADA HORIZONTAL DRENANTE C/ PEDRA BRITADA 1 E 2</t>
  </si>
  <si>
    <t>CAMADA VERTICAL DRENANTE C/ PEDRA BRITADA NUMS 1 E 2</t>
  </si>
  <si>
    <t>CAMINHAO BASCULANTE (TOCO) 5 M3, MOTOR DIESEL, 132CV, COM MOTORISTA, CHP.</t>
  </si>
  <si>
    <t>CAMINHAO BASCULANTE (TOCO), 5 M3, MOTOR DIESEL, 132CV, COM MOTORISTA, (CHI).</t>
  </si>
  <si>
    <t>CAMINHAO BASCULANTE ,162HP- 6M3 - OPERACAO DIURNA</t>
  </si>
  <si>
    <t>CAMINHAO BASCULANTE ,162HP- 6M3 / MAO-DE-OBRA NA OPERACAO DIURNA</t>
  </si>
  <si>
    <t>CAMINHAO BASCULANTE - 5,0 M3 - 170CV - 11,24T (VU=5ANOS) - MANUTENCAO</t>
  </si>
  <si>
    <t>CAMINHAO BASCULANTE - 5,0M3 - 170HP,11,24T (VU=5ANOS) - CHP DIURNO</t>
  </si>
  <si>
    <t>CAMINHAO BASCULANTE - 5,0M3 - 170HP,11,24T (VU=5ANOS)/DEPRECIACAO E JUROS</t>
  </si>
  <si>
    <t>CAMINHAO BASCULANTE -4,0 M3 - 152CV - 8,5T (CHP)</t>
  </si>
  <si>
    <t>CAMINHAO BASCULANTE 10 M3 - CHP</t>
  </si>
  <si>
    <t>CAMINHAO BASCULANTE 204CV (VU=7ANOS) - MANUTENCAO</t>
  </si>
  <si>
    <t>CAMINHAO BASCULANTE 204CV (VU=7ANOS/14.000H) - CHI DIURNO</t>
  </si>
  <si>
    <t>CAMINHAO BASCULANTE 204CV (VU=7ANOS/14.000H) - CHP DIURNO</t>
  </si>
  <si>
    <t>CAMINHAO BASCULANTE 204CV - CUSTO COM MATERIAL NA OPERACAO</t>
  </si>
  <si>
    <t>CAMINHAO BASCULANTE 204CV / VALOR DA MAO-DE-OBRA NA OPERACAO</t>
  </si>
  <si>
    <t>CAMINHAO BASCULANTE 4,0M3 152CV COM CAPACIDADE UTIL DE 8,5T - DEPRECIACAO</t>
  </si>
  <si>
    <t>CAMINHAO BASCULANTE 4,0M3 CARGA UTIL 8,5T 152CV - CUSTOS COM MATERIAL NA OPERACAO</t>
  </si>
  <si>
    <t>CAMINHAO BASCULANTE 4,0M3 CARGA UTIL 8,5T 152CV - JUROS</t>
  </si>
  <si>
    <t>CAMINHAO BASCULANTE 4,0M3 CARGA UTIL 8,5T 152CV - MANUTENCAO</t>
  </si>
  <si>
    <t>CAMINHAO BASCULANTE 4,0M3 CARGA UTIL 8,5T 152CV - MAO-DE-OBRA NA OPERACAO</t>
  </si>
  <si>
    <t>CAMINHAO BASCULANTE 4,0M3 TOCO 162CV PBT=11800KG - CHI DIURNO</t>
  </si>
  <si>
    <t>CAMINHAO BASCULANTE 4,0M3 TOCO 162CV PBT=11800KG - CHP DIURNO</t>
  </si>
  <si>
    <t>CAMINHAO BASCULANTE 4,0M3 TOCO 162CV PBT=11800KG - DEPRECIACAO</t>
  </si>
  <si>
    <t>CAMINHAO BASCULANTE 4,0M3 TOCO 162CV PBT=11800KG - JUROS</t>
  </si>
  <si>
    <t>CAMINHAO BASCULANTE 4,0M3 TOCO 162CV PBT=11800KG - MANUTENCAO</t>
  </si>
  <si>
    <t>CAMINHAO BASCULANTE 4,0M3 TOCO 162CV PBT=11800KG - MAO-DE-OBRA NA OPERACAO DIURNA</t>
  </si>
  <si>
    <t>CAMINHAO BASCULANTE 4,0M3 TOCO 162CV PBT=11800KG - OPERACAO</t>
  </si>
  <si>
    <t>CAMINHAO BASCULANTE COM 4,0 M3, 8,5 T - 152 CV - CUSTOS COM MATERIAL NA OPERACAO</t>
  </si>
  <si>
    <t>CAMINHAO BASCULANTE, 162HP, 6M3 - 12T (VU=5ANOS) - CHI DIURNO</t>
  </si>
  <si>
    <t>CAMINHAO BASCULANTE, 162HP- 6M3 (VU=5ANOS) - DEPRECIACAO E JUROS</t>
  </si>
  <si>
    <t>CAMINHAO BASCULANTE, 162HP- 6M3 (VU=5ANOS) - MANUTENCAO</t>
  </si>
  <si>
    <t>CAMINHAO BASCULANTE, 162HP- 6M3 /MAO-DE-OBRA NA OPERACAO NOTURNA</t>
  </si>
  <si>
    <t>CAMINHAO BASCULANTE, 5,0 M3 - 170HP -11,24T (VU=5ANOS) - JUROS</t>
  </si>
  <si>
    <t>CAMINHAO BASCULANTE, 6M3, 12T - 162HP (VU=5ANOS) - CHI NOTURNO</t>
  </si>
  <si>
    <t>CHI-N</t>
  </si>
  <si>
    <t>CAMINHAO BASCULANTE, 6M3,12T - 162HP (VU=5ANOS) - CHP DIURNO</t>
  </si>
  <si>
    <t>CAMINHAO BASCULANTE, 6M3,12T - 162HP (VU=5ANOS) - CHP NOTURNO</t>
  </si>
  <si>
    <t>CHP-N</t>
  </si>
  <si>
    <t>CAMINHAO BASCULANTE,5,0 M3 - 11,24T - 170HP (VU=5ANOS) - DEPRECIACAO</t>
  </si>
  <si>
    <t>CAMINHAO BASCULANTE,6,0 M3 - 211CV - 11,24T,(VU=7ANOS) - DEPRECIACAO E JUROS</t>
  </si>
  <si>
    <t>CAMINHAO BASCULANTE,TOCO 5,0 M3 - 170HP -11,24T (VU=5ANOS) -CUSTOS C/ MATERIAL NA OPERACAO.</t>
  </si>
  <si>
    <t>CAMINHAO CARROCERIA ABERTA,EM MADEIRA, TOCO, 170CV - 11T (VU=6ANOS) - CHI DIURNO</t>
  </si>
  <si>
    <t>CAMINHAO CARROCERIA ABERTA,EM MADEIRA, TOCO, 170CV - 11T (VU=6ANOS) - CHI DIURNO - MAO-DE-OBRA NA OPERACAO NOTURNA</t>
  </si>
  <si>
    <t>CAMINHAO CARROCERIA ABERTA,EM MADEIRA, TOCO, 170CV - 11T (VU=6ANOS) - CHI NOTURNO</t>
  </si>
  <si>
    <t>CAMINHAO CARROCERIA ABERTA,EM MADEIRA, TOCO, 170CV - 11T (VU=6ANOS) - CHP NOTURNO</t>
  </si>
  <si>
    <t>CAMINHAO CARROCERIA ABERTA,EM MADEIRA, TOCO, 170CV - 11T (VU=6ANOS) - CUSTO HORÁRIO DE PRODUÇÃO DIURNA</t>
  </si>
  <si>
    <t>CAMINHAO CARROCERIA ABERTA,EM MADEIRA, TOCO, 170CV - 11T (VU=6ANOS) - DEPRECIAÇÃO</t>
  </si>
  <si>
    <t>CAMINHAO CARROCERIA ABERTA,EM MADEIRA, TOCO, 170CV - 11T (VU=6ANOS) - IMPOSTOS E SEGUROS</t>
  </si>
  <si>
    <t>CAMINHAO CARROCERIA ABERTA,EM MADEIRA, TOCO, 170CV - 11T (VU=6ANOS) - JUROS</t>
  </si>
  <si>
    <t>CAMINHAO CARROCERIA ABERTA,EM MADEIRA, TOCO, 170CV - 11T (VU=6ANOS) - MANUTENCAO</t>
  </si>
  <si>
    <t>CAMINHAO CARROCERIA ABERTA,EM MADEIRA, TOCO, 170CV - 11T (VU=6ANOS) - MAO- DE-OBRA DIURNA NA OPERACAO</t>
  </si>
  <si>
    <t>CAMINHAO CARROCERIA ABERTA,EM MADEIRA, TOCO, 170CV - 11T (VU=6ANOS) - MATERIAIS/OPERACAO</t>
  </si>
  <si>
    <t>CAMINHAO CARROCERIA FIXA FORD F-12000 12T / 142CV</t>
  </si>
  <si>
    <t>CAMINHAO DISTRIBUIDOR DE ASFALTO - CHP</t>
  </si>
  <si>
    <t>CAMINHAO PIPA 10000L TRUCADO, 208CV - 21,1T (VU=6ANOS) (INCLUI TANQUE DE ACO PARA TRANSPORTE DE AGUA E MOTOBOMBA CENTRIFUGA A GASOLINA 3,5CV) - CUSTO HORARIO DE MATERIAIS NA OPERACAO</t>
  </si>
  <si>
    <t>CAMINHAO PIPA 10000L TRUCADO, 208CV - 21,1T (VU=6ANOS) (INCLUI TANQUE DE ACO PARA TRANSPORTE DE AGUA E MOTOBOMBA CENTRIFUGA A GASOLINA 3,5CV) - CUSTO HORARIO IMPRODUTIVO DIURNO</t>
  </si>
  <si>
    <t>CAMINHAO PIPA 10000L TRUCADO, 208CV - 21,1T (VU=6ANOS) (INCLUI TANQUE DE ACO PARA TRANSPORTE DE AGUA E MOTOBOMBA CENTRIFUGA A GASOLINA 3,5CV) - CUSTO HORARIO IMPRODUTIVO NOTURNO</t>
  </si>
  <si>
    <t>CAMINHAO PIPA 10000L TRUCADO, 208CV - 21,1T (VU=6ANOS) (INCLUI TANQUE DE ACO PARA TRANSPORTE DE AGUA E MOTOBOMBA CENTRIFUGA A GASOLINA 3,5CV) - CUSTO HORARIO PRODUTIVO DIURNO</t>
  </si>
  <si>
    <t>CAMINHAO PIPA 10000L TRUCADO, 208CV - 21,1T (VU=6ANOS) (INCLUI TANQUE DE ACO PARA TRANSPORTE DE AGUA E MOTOBOMBA CENTRIFUGA A GASOLINA 3,5CV) - CUSTO HORARIO PRODUTIVO NOTURNO</t>
  </si>
  <si>
    <t>CAMINHAO PIPA 10000L TRUCADO, 208CV - 21,1T (VU=6ANOS) (INCLUI TANQUE DE ACO PARA TRANSPORTE DE AGUA E MOTOBOMBA CENTRIFUGA A GASOLINA 3,5CV) - DEPRECIACAO E JUROS</t>
  </si>
  <si>
    <t>CAMINHAO PIPA 10000L TRUCADO, 208CV - 21,1T (VU=6ANOS) (INCLUI TANQUE DE ACO PARA TRANSPORTE DE AGUA E MOTOBOMBA CENTRIFUGA A GASOLINA 3,5CV) - MANUTENCAO</t>
  </si>
  <si>
    <t>CAMINHAO PIPA 10000L TRUCADO, 208CV - 21,1T (VU=6ANOS) (INCLUI TANQUE DE ACO PARA TRANSPORTE DE AGUA E MOTOBOMBA CENTRIFUGA A GASOLINA 3,5CV) - MAO- DE-OBRA DIURNA NA OPERACAO</t>
  </si>
  <si>
    <t>CAMINHAO PIPA 10000L TRUCADO, 208CV - 21,1T (VU=6ANOS) (INCLUI TANQUE DE ACO PARA TRANSPORTE DE AGUA E MOTOBOMBA CENTRIFUGA A GASOLINA 3,5CV) - MAO- DE-OBRA NOTURNA NA OPERACAO</t>
  </si>
  <si>
    <t>CAMINHAO PIPA 6.000L TOCO 162CV - PBT=11800KG C/BOMBA GASOLINA - DEPRECIACAO E JUROS</t>
  </si>
  <si>
    <t>CAMINHAO PIPA 6.000L TOCO 162CV - PBT=11800KG C/BOMBA GASOLINA - MANUTENCAO</t>
  </si>
  <si>
    <t>CAMINHAO PIPA 6000L TOCO, 162CV - 7,5T (VU=6ANOS) (INCLUI TANQUE DE ACO PARA TRANSPORTE DE AGUA E MOTOBOMBA CENTRIFUGA A GASOLINA 3,5CV) - CUSTO HORARIO DE MATERIAIS NA OPERACAO</t>
  </si>
  <si>
    <t>CAMINHAO PIPA 6000L TOCO, 162CV - 7,5T (VU=6ANOS) (INCLUI TANQUE DE ACO PARA TRANSPORTE DE AGUA E MOTOBOMBA CENTRIFUGA A GASOLINA 3,5CV) - CUSTO HORARIO PRODUTIVO DIURNO</t>
  </si>
  <si>
    <t>CAMINHAO PIPA 6000L TOCO, 162CV - 7,5T (VU=6ANOS) (INCLUI TANQUE DE ACO PARA TRANSPORTE DE AGUA E MOTOBOMBA CENTRIFUGA A GASOLINA 3,5CV) - DEPRECIACAO E JUROS</t>
  </si>
  <si>
    <t>CAMINHAO PIPA 6000L TOCO, 162CV - 7,5T (VU=6ANOS) (INCLUI TANQUE DE ACO PARA TRANSPORTE DE AGUA E MOTOBOMBA CENTRIFUGA A GASOLINA 3,5CV) - MANUTENCAO</t>
  </si>
  <si>
    <t>CAMINHAO PIPA 6000L TOCO, 162CV - 7,5T (VU=6ANOS) (INCLUI TANQUE DE ACO PARA TRANSPORTE DE AGUA E MOTOBOMBA CENTRIFUGA A GASOLINA 3,5CV) - MAO-DE- OBRA DIURNA NA OPERACAO</t>
  </si>
  <si>
    <t>CAMINHAO PIPA 6000L TOCO, 162CV - 7,5T (VU=6ANOS) (INCLUI TANQUE DE ACO PARA TRANSPORTE DE AGUA) - CUSTO HORARIO DE MATERIAIS NA OPERACAO</t>
  </si>
  <si>
    <t>CAMINHAO PIPA 6000L TOCO, 162CV - 7,5T (VU=6ANOS) (INCLUI TANQUE DE ACO PARA TRANSPORTE DE AGUA) - CUSTO HORARIO IMPRODUTIVO DIURNO</t>
  </si>
  <si>
    <t>CAMINHAO PIPA 6000L TOCO, 162CV - 7,5T (VU=6ANOS) (INCLUI TANQUE DE ACO PARA TRANSPORTE DE AGUA) - CUSTO HORARIO PRODUTIVO DIURNO</t>
  </si>
  <si>
    <t>CAMINHAO PIPA 6000L TOCO, 162CV - 7,5T (VU=6ANOS) (INCLUI TANQUE DE ACO PARA TRANSPORTE DE AGUA) - DEPRECIACAO E JUROS</t>
  </si>
  <si>
    <t>CAMINHAO PIPA 6000L TOCO, 162CV - 7,5T (VU=6ANOS) (INCLUI TANQUE DE ACO PARA TRANSPORTE DE AGUA) - MANUTENCAO</t>
  </si>
  <si>
    <t>CAMINHAO PIPA 6000L TOCO, 162CV - 7,5T (VU=6ANOS) (INCLUI TANQUE DE ACO PARA TRANSPORTE DE AGUA) - MAO-DE-OBRA NOTURNA NA OPERACAO</t>
  </si>
  <si>
    <t>CAMINHAO PIPA F12000 142HP TANQUE 6000L/MAO-DE-OBRA NA OPERACAO DIURNA</t>
  </si>
  <si>
    <t>CAMINHAO PIPA FORD F12000 6000L 162CV C/BOMBA GASOLINA - CHI DIURNO</t>
  </si>
  <si>
    <t>CAMINHAO PIPA FORD F12000 6000L 162CV C/BOMBA GASOLINA - CHP DIURNO</t>
  </si>
  <si>
    <t>CAMINHAO TANQUE (PIPA) 6.000 L, DIESEL, 132 CV, COM MOTORISTA.</t>
  </si>
  <si>
    <t>CAMINHAO TANQUE (PIPA) 6.000 L, DIESEL, 132CV, COM MOTORISTA, (CHI).</t>
  </si>
  <si>
    <t>CAMINHAO TOCO BASCULANTE 152CV, 4M3, 8,5T (CHI)</t>
  </si>
  <si>
    <t>CAMINHAO TOCO, 170CV - 11T (VU=6ANOS) (NAO INCLUI CARROCERIA) - CUSTO HORARIO DE MATERIAIS NA OPERACAO</t>
  </si>
  <si>
    <t>CAMINHAO TOCO, 170CV - 11T (VU=6ANOS) (NAO INCLUI CARROCERIA) - CUSTO HORARIO IMPRODUTIVO DIURNO</t>
  </si>
  <si>
    <t>CAMINHAO TOCO, 170CV - 11T (VU=6ANOS) (NAO INCLUI CARROCERIA) - CUSTO HORARIO IMPRODUTIVO NOTURNO</t>
  </si>
  <si>
    <t>CAMINHAO TOCO, 170CV - 11T (VU=6ANOS) (NAO INCLUI CARROCERIA) - CUSTO HORARIO PRODUTIVO DIURNO</t>
  </si>
  <si>
    <t>CAMINHAO TOCO, 170CV - 11T (VU=6ANOS) (NAO INCLUI CARROCERIA) - CUSTO HORARIO PRODUTIVO NOTURNO</t>
  </si>
  <si>
    <t>CAMINHAO TOCO, 170CV - 11T (VU=6ANOS) (NAO INCLUI CARROCERIA) - DEPRECIACAO E JUROS</t>
  </si>
  <si>
    <t>CAMINHAO TOCO, 170CV - 11T (VU=6ANOS) (NAO INCLUI CARROCERIA) - MANUTENCAO</t>
  </si>
  <si>
    <t>CAMINHAO TOCO, 170CV - 11T (VU=6ANOS) (NAO INCLUI CARROCERIA) - MAO-DE- OBRA DIURNA NA OPERACAO</t>
  </si>
  <si>
    <t>CAMINHAO TOCO, 170CV - 11T (VU=6ANOS) (NAO INCLUI CARROCERIA) - MAO-DE- OBRA NA OPERACAO NOTURNA</t>
  </si>
  <si>
    <t>CAMINHAO TOCO, 177CV - 14T (VU=6ANOS) (NAO INCLUI CARROCERIA) - CUSTO HORARIO DE MATERIAIS NA OPERACAO</t>
  </si>
  <si>
    <t>CAMINHAO TOCO, 177CV - 14T (VU=6ANOS) (NAO INCLUI CARROCERIA) - CUSTO HORARIO IMPRODUTIVO DIURNO</t>
  </si>
  <si>
    <t>CAMINHAO TOCO, 177CV - 14T (VU=6ANOS) (NAO INCLUI CARROCERIA) - CUSTO HORARIO IMPRODUTIVO NOTURNO</t>
  </si>
  <si>
    <t>CAMINHAO TOCO, 177CV - 14T (VU=6ANOS) (NAO INCLUI CARROCERIA) - CUSTO HORARIO PRODUTIVO DIURNO</t>
  </si>
  <si>
    <t>CAMINHAO TOCO, 177CV - 14T (VU=6ANOS) (NAO INCLUI CARROCERIA) - CUSTO HORARIO PRODUTIVO NOTURNO</t>
  </si>
  <si>
    <t>CAMINHAO TOCO, 177CV - 14T (VU=6ANOS) (NAO INCLUI CARROCERIA) - DEPRECIACAO E JUROS</t>
  </si>
  <si>
    <t>CAMINHAO TOCO, 177CV - 14T (VU=6ANOS) (NAO INCLUI CARROCERIA) - MANUTENCAO</t>
  </si>
  <si>
    <t>CAMINHAO TOCO, 177CV - 14T (VU=6ANOS) (NAO INCLUI CARROCERIA) - MAO-DE- OBRA DIURNA NA OPERACAO</t>
  </si>
  <si>
    <t>CAMINHAO TOCO, 177CV - 14T (VU=6ANOS) (NAO INCLUI CARROCERIA) - MAO-DE- OBRA NOTURNA NA OPERACAO</t>
  </si>
  <si>
    <t>CAMINHÃO BASCULANTE 14 M3, COM CAVALO MECÂNICO DE CAPACIDADE MÁXIMA DE TRAÇÃO COMBINADO DE 36000 KG, POTÊNCIA 286 CV, INCLUSIVE SEMIREBOQUE COM CAÇAMBA METÁLICA - CHI DIURNO. AF_06/2014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</si>
  <si>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</si>
  <si>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</si>
  <si>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</si>
  <si>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</si>
  <si>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</si>
  <si>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</si>
  <si>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CHI DIURNO.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</si>
  <si>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</si>
  <si>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</si>
  <si>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</si>
  <si>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</si>
  <si>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</si>
  <si>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</si>
  <si>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74037/001</t>
  </si>
  <si>
    <t>CAMINHÃO BASCULANTE TOCO 4M3, MOTOR DIESEL 160CV COM MOTORISTA</t>
  </si>
  <si>
    <t>CAMINHÃO TOCO VW 8120 EURO III 115 CV, CARROC. FIXA MADEIRA, PBT 7700 KG, C.UTIL + CARROC 4640 KG, COM MUNCK MADAL MD-6501 CARGA MAX 3,25T (A 2M) E 1,62T (A 4M)</t>
  </si>
  <si>
    <t>CAMINHÃO TOCO, CARROCERIA FIXA ABERTA DE MADEIRA, MOTOR A DIESEL - CHP - COM MOTORISTA</t>
  </si>
  <si>
    <t>CAMINHÃO TOCO, CARROCERIA FIXA ABERTA MADEIRA, MOTOR DIESEL - CHI - COM MOTORISTA</t>
  </si>
  <si>
    <t>CANALETA EM ALVENARIA COM TIJOLO DE 1/2 VEZ, DIMENSOES 30X15CM (LXA), COM IMPERMEABILIZANTE NA ARGAMASSA</t>
  </si>
  <si>
    <t>73908/002</t>
  </si>
  <si>
    <t>CANTONEIRA DE ALUMINIO 1"X1 ”, PARA PROTECAO DE QUINA DE PAREDE</t>
  </si>
  <si>
    <t>73908/001</t>
  </si>
  <si>
    <t>CANTONEIRA DE ALUMINIO 2"X2", PARA PROTECAO DE QUINA DE PAREDE</t>
  </si>
  <si>
    <t>CANTONEIRA DE MADEIRA 3,0X3,0X1,0CM</t>
  </si>
  <si>
    <t>CANTONEIRA DE MADEIRA COM LAMINADO MELAMINICO FOSCO 3,0X3,0X1,0CM</t>
  </si>
  <si>
    <t>CAP PVC ESGOTO 100MM (TAMPÃO) - FORNECIMENTO E INSTALAÇÃO</t>
  </si>
  <si>
    <t>CAP PVC ESGOTO 50MM (TAMPÃO) - FORNECIMENTO E INSTALAÇÃO</t>
  </si>
  <si>
    <t>CAP PVC ESGOTO 75MM (TAMPÃO) - FORNECIMENTO E INSTALAÇÃO</t>
  </si>
  <si>
    <t>73760/001</t>
  </si>
  <si>
    <t>CAPA SELANTE COMPREENDENDO APLICAÇÃO DE ASFALTO NA PROPORÇÃO DE 0,7 A 1,5L / M2, DISTRIBUIÇÃO DE AGREGADOS DE 5 A 15KG/M2 E COMPACTAÇÃO COM ROLO - COM USO DA EMULSAO RR-2C, INCLUSO APLICACAO E COMPACTACAO</t>
  </si>
  <si>
    <t>73859/002</t>
  </si>
  <si>
    <t>CAPINA E LIMPEZA MANUAL DE TERRENO</t>
  </si>
  <si>
    <t>SERP - SERVIÇOS PRELIMINARES</t>
  </si>
  <si>
    <t>73822/001</t>
  </si>
  <si>
    <t>CAPINA E LIMPEZA MANUAL DE TERRENO COM PEQUENOS ARBUSTOS</t>
  </si>
  <si>
    <t>CARGA DE CORDAO DE PEDRA PARA PAVIMENTO POLIEDRICO</t>
  </si>
  <si>
    <t>CARGA DE PEDRA PARA PAVIMENTO POLIEDRICO</t>
  </si>
  <si>
    <t>74010/001</t>
  </si>
  <si>
    <t>CARGA E DESCARGA MECANICA DE SOLO UTILIZANDO CAMINHAO BASCULANTE 5,0M3/11T E PA CARREGADEIRA SOBRE PNEUS * 105 HP * CAP. 1,72M3.</t>
  </si>
  <si>
    <t>CARGA E DESCARGA MECANIZADAS DE ENTULHO EM CAMINHAO BASCULANTE 6 M3</t>
  </si>
  <si>
    <t>CARGA MANUAL DE ENTULHO EM CAMINHAO BASCULANTE 6 M3</t>
  </si>
  <si>
    <t>74255/003</t>
  </si>
  <si>
    <t>CARGA MANUAL DE MATERIAL A GRANEL (2 SERVENTES) EM CAMINHAO BASCULANTE C/ CACAMBA DE 4,0M3 INCLUINDO DESCARGA MECÂNICA</t>
  </si>
  <si>
    <t>CARGA MANUAL DE ROCHA EM CAMINHAO BASCULANTE</t>
  </si>
  <si>
    <t>CARGA MANUAL DE TERRA EM CAMINHAO BASCULANTE (NAO INCLUI O CUSTO CUSTO IMPRODUTIVO DO CAMINHAO BASCULANTE)</t>
  </si>
  <si>
    <t>CARGA MANUAL DE TERRA EM CAMINHAO BASCULANTE 6 M3</t>
  </si>
  <si>
    <t>CARGA MANUAL E REMOCAO E ENTULHO COM TRANSPORTE ATE 1KM EM CAMINHAO BASCULANTE 6M3</t>
  </si>
  <si>
    <t>CARGA MECANIZADA E REMOCAO E ENTULHO COM TRANSPORTE ATE 1KM</t>
  </si>
  <si>
    <t>CARGA, MANOBRAS E DESCARGA DE AREIA, BRITA, PEDRA DE MAO E SOLOS COM CAMINHAO BASCULANTE 6 M3 (DESCARGA LIVRE)</t>
  </si>
  <si>
    <t>CARGA, MANOBRAS E DESCARGA DE BRITA PARA BASE DE MACADAME, COM CAMINHAO BASCULANTE 6 M3</t>
  </si>
  <si>
    <t>CARGA, MANOBRAS E DESCARGA DE BRITA PARA BASE DE MACADAME, COM CAMINHAO BASCULANTE 6 M3, DESCARGA EM DISTRIBUIDOR</t>
  </si>
  <si>
    <t>CARGA, MANOBRAS E DESCARGA DE BRITA PARA TRATAMENTOS SUPERFICIAIS, COM CAMINHAO BASCULANTE 6 M3</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</si>
  <si>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</si>
  <si>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</si>
  <si>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MATERIAIS DIVERSOS, COM CAMINHAO CARROCERIA 9 T (CARGA E DESCARGA MANUAIS)</t>
  </si>
  <si>
    <t>CARGA, MANOBRAS E DESCARGA DE MATERIAIS DIVERSOS, COM CAMINHAO CARROCERIA 9T (CARGA E DESCARGA MANUAIS)</t>
  </si>
  <si>
    <t>CARGA, MANOBRAS E DESCARGA DE MISTURA BETUMINOSA A FRIO, COM CAMINHAO BASCULANTE 6 M3</t>
  </si>
  <si>
    <t>CARGA, MANOBRAS E DESCARGA DE MISTURA BETUMINOSA A QUENTE, COM CAMINHAO BASCULANTE 6 M3</t>
  </si>
  <si>
    <t>CARGA, MANOBRAS E DESCARGA DE MISTURA BETUMINOSA A QUENTE, COM CAMINHAO BASCULANTE 6 M3, DESCARGA EM VIBRO-ACABADORA</t>
  </si>
  <si>
    <t>CARGA, MANOBRAS E DESCARGA DE MISTURAS DE SOLOS E AGREGADOS (BASES ESTABILIZADAS EM USINA) COM CAMINHAO BASCULANTE 6 M3</t>
  </si>
  <si>
    <t>CARGA, MANOBRAS E DESCARGA DE MISTURAS DE SOLOS E AGREGADOS, COM CAMINHAO BASCULANTE 6 M3, DESCARGA EM DISTRIBUIDOR</t>
  </si>
  <si>
    <t>CARPETE NYLON ESPESSURA 6MM, COLOCADO SOBRE ARGAMASSA TRACO 1:4 (CIMENTO E AREIA)</t>
  </si>
  <si>
    <t>CARPINTEIRO DE ESQUADRIA COM ENCARGOS COMPLEMENTARES</t>
  </si>
  <si>
    <t>CARPINTEIRO DE FORMAS COM ENCARGOS COMPLEMENTARES</t>
  </si>
  <si>
    <t>CARRANCA DE FERRO CROMADO 40MM PARA JANELA DE ABRIR</t>
  </si>
  <si>
    <t>74035/001</t>
  </si>
  <si>
    <t>CARREGADOR FRONTAL (PA CARREGADEIRA) SOBRE RODAS 105HP CAPACIDADE DA CAÇAMBA 1,4 A 1,7M3 - CHP - INCLUSIVE OPERADOR</t>
  </si>
  <si>
    <t>CAVOUQUEIRO OU OPERADOR PERFURATRIZ/ROMPEDOR COM ENCARGOS COMPLEMENTARES</t>
  </si>
  <si>
    <t>74143/001</t>
  </si>
  <si>
    <t>CERCA COM MOUROES DE CONCRETO, RETO, 15X15CM, ESPACAMENTO DE 3M, CRAVADOS 0,5M, ESCORAS DE 10X10CM NOS CANTOS, COM 12 FIOS DE ARAME DE ACO OVALADO 15X17</t>
  </si>
  <si>
    <t>74143/002</t>
  </si>
  <si>
    <t>CERCA COM MOUROES DE CONCRETO, RETO, 15X15CM, ESPACAMENTO DE 3M, CRAVADOS 0,5M, ESCORAS DE 10X10CM NOS CANTOS, COM 9 FIOS DE ARAME DE ACO OVALADO 15X17</t>
  </si>
  <si>
    <t>74142/001</t>
  </si>
  <si>
    <t>CERCA COM MOUROES DE CONCRETO, RETO, ESPACAMENTO DE 3M, CRAVADOS 0,5M, COM 4 FIOS DE ARAME FARPADO Nº 14 CLASSE 250</t>
  </si>
  <si>
    <t>74142/004</t>
  </si>
  <si>
    <t>CERCA COM MOUROES DE CONCRETO, SECAO "T" PONTA INCLINADA, 10X10CM, ESPACAMENTO DE 3M, CRAVADOS 0,5M, COM 11 FIOS DE ARAME FARPADO Nº 16</t>
  </si>
  <si>
    <t>74039/001</t>
  </si>
  <si>
    <t>CERCA COM MOUROES DE MADEIRA ROLICA, DIAMETRO 11CM, ESPACAMENTO DE 2M, ALTURA LIVRE DE 1M, CRAVADOS 0,5M, COM 5 FIOS DE ARAME FARPADO Nº 14 CLASSE 250</t>
  </si>
  <si>
    <t>74142/002</t>
  </si>
  <si>
    <t>CERCA COM MOUROES DE MADEIRA, 7,5X7,5CM, ESPACAMENTO DE 2M, ALTURA LIVRE DE 2M, CRAVADOS 0,5M, COM 4 FIOS DE ARAME FARPADO Nº 14 CLASSE 250</t>
  </si>
  <si>
    <t>74142/003</t>
  </si>
  <si>
    <t>CERCA COM MOUROES DE MADEIRA, 7,5X7,5CM, ESPACAMENTO DE 2M, ALTURA LIVRE DE 2M, CRAVADOS 0,5M, COM 8 FIOS DE ARAME FARPADO Nº 14 CLASSE 250</t>
  </si>
  <si>
    <t>CHAMINE P/ POCO DE VISITA EM ALVENARIA, EXCLUSOS TAMPAO E ANEL</t>
  </si>
  <si>
    <t>CHAPA DE ACO CARBONO 3/8 (COLOC/ USO/ RETIR) P/ PASS VEICULO SOBRE VALA MEDIDA P/ AREA CHAPA EM CADA APLICACAO</t>
  </si>
  <si>
    <t>CHAPIM DE CONCRETO APARENTE COM ACABAMENTO DESEMPENADO, FORMA DE COMPENSADO PLASTIFICADO (MADEIRIT) DE 14 X 10 CM, FUNDIDO NO LOCAL.</t>
  </si>
  <si>
    <t>CHAPISCO APLICADO NO TETO, COM DESEMPENADEIRA DENTADA. ARGAMASSA INDUSTRIALIZADA COM PREPARO EM MISTURADOR 300 KG. AF_06/2014</t>
  </si>
  <si>
    <t>CHAPISCO APLICADO NO TETO, COM DESEMPENADEIRA DENTADA. ARGAMASSA INDUSTRIALIZADA COM PREPARO MANUAL. AF_06/2014</t>
  </si>
  <si>
    <t>CHAPISCO APLICADO NO TETO, COM ROLO PARA TEXTURA ACRÍLICA. ARGAMASSA INDUSTRIALIZADA COM PREPARO MANUAL. AF_06/2014</t>
  </si>
  <si>
    <t>CHAPISCO APLICADO NO TETO, COM ROLO PARA TEXTURA ACRÍLICA. ARGAMASSA TRAÇO 1:4 E EMULSÃO POLIMÉRICA (ADESIVO) COM PREPARO EM BETONEIRA 400L. AF_06/2014</t>
  </si>
  <si>
    <t>CHAPISCO APLICADO NO TETO, COM ROLO PARA TEXTURA ACRÍLICA. ARGAMASSA TRAÇO 1:4 E EMULSÃO POLIMÉRICA (ADESIVO) COM PREPARO EM MISTURADOR 300 KG. AF_06/2014</t>
  </si>
  <si>
    <t>CHAPISCO APLICADO NO TETO, COM ROLO PARA TEXTURA ACRÍLICA. ARGAMASSA TRAÇO 1:4 E EMULSÃO POLIMÉRICA (ADESIVO) COM PREPARO MANUAL. AF_06/2014</t>
  </si>
  <si>
    <t>CHAPISCO APLICADO SOMENTE EM PILARES E VIGAS DAS PAREDES INTERNAS, COM ROLO PARA TEXTURA ACRÍLICA. ARGAMASSA INDUSTRIALIZADA COM PREPARO MANUAL. AF_06/2014</t>
  </si>
  <si>
    <t>CHAPISCO APLICADO SOMENTE EM PILARES E VIGAS DAS PAREDES INTERNAS, COM COLHER DE PEDREIRO. ARGAMASSA TRAÇO 1:3 COM PREPARO EM BETONEIRA 400L. AF_06/2014</t>
  </si>
  <si>
    <t>CHAPISCO APLICADO SOMENTE EM PILARES E VIGAS DAS PAREDES INTERNAS, COM COLHER DE PEDREIRO. ARGAMASSA TRAÇO 1:3 COM PREPARO EM MISTURADOR 300 KG. AF_06/2014</t>
  </si>
  <si>
    <t>CHAPISCO APLICADO SOMENTE EM PILARES E VIGAS DAS PAREDES INTERNAS, COM COLHER DE PEDREIRO. ARGAMASSA TRAÇO 1:3 COM PREPARO MANUAL. AF_06/2014</t>
  </si>
  <si>
    <t>CHAPISCO APLICADO SOMENTE EM PILARES E VIGAS DAS PAREDES INTERNAS, COM DESEMPENADEIRA DENTADA. ARGAMASSA INDUSTRIALIZADA COM PREPARO EM MISTURADOR 300 KG. AF_06/2014</t>
  </si>
  <si>
    <t>CHAPISCO APLICADO SOMENTE EM PILARES E VIGAS DAS PAREDES INTERNAS, COM DESEMPENADEIRA DENTADA. ARGAMASSA INDUSTRIALIZADA COM PREPARO MANUAL. AF_06/2014</t>
  </si>
  <si>
    <t>CHAPISCO APLICADO SOMENTE EM PILARES E VIGAS DAS PAREDES INTERNAS, COM ROLO PARA TEXTURA ACRÍLICA. ARGAMASSA INDUSTRIALIZADA COM PREPARO EM MISTURADOR 300 KG. AF_06/2014</t>
  </si>
  <si>
    <t>CHAPISCO APLICADO SOMENTE EM PILARES E VIGAS DAS PAREDES INTERNAS, COM ROLO PARA TEXTURA ACRÍLICA. ARGAMASSA TRAÇO 1:4 E EMULSÃO POLIMÉRICA (ADESIVO) COM PREPARO EM BETONEIRA 400L. AF_06/2014</t>
  </si>
  <si>
    <t>CHAPISCO APLICADO SOMENTE EM PILARES E VIGAS DAS PAREDES INTERNAS, COM ROLO PARA TEXTURA ACRÍLICA. ARGAMASSA TRAÇO 1:4 E EMULSÃO POLIMÉRICA (ADESIVO) COM PREPARO EM MISTURADOR 300 KG. AF_06/2014</t>
  </si>
  <si>
    <t>CHAPISCO APLICADO SOMENTE EM PILARES E VIGAS DAS PAREDES INTERNAS, COM ROLO PARA TEXTURA ACRÍLICA. ARGAMASSA TRAÇO 1:4 E EMULSÃO POLIMÉRICA (ADESIVO) COM PREPARO MANUAL. AF_06/2014</t>
  </si>
  <si>
    <t>CHAPISCO APLICADO SOMENTE NA ESTRUTURA DE CONCRETO DA FACHADA, COM DESEMPENADEIRA DENTADA. ARGAMASSA INDUSTRIALIZADA COM PREPARO EM MISTURADOR 300 KG. AF_06/2014</t>
  </si>
  <si>
    <t>CHAPISCO APLICADO SOMENTE NA ESTRUTURA DE CONCRETO DA FACHADA, COM DESEMPENADEIRA DENTADA. ARGAMASSA INDUSTRIALIZADA COM PREPARO MANUAL. AF_06/2014</t>
  </si>
  <si>
    <t>CHAPISCO APLICADO TANTO EM PILARES E VIGAS DE CONCRETO COMO EM ALVENARIA DE FACHADA COM PRESENÇA DE VÃOS, COM ROLO PARA TEXTURA ACRÍLICA. ARGAMASSA INDUSTRIALIZADA COM PREPARO EM MISTURADOR 300 KG. AF_06/2014</t>
  </si>
  <si>
    <t>CHAPISCO APLICADO TANTO EM PILARES E VIGAS DE CONCRETO COMO EM ALVENARIA DE FACHADA COM PRESENÇA DE VÃOS, COM ROLO PARA TEXTURA ACRÍLICA. ARGAMASSA INDUSTRIALIZADA COM PREPARO MANUAL. AF_06/2014</t>
  </si>
  <si>
    <t>CHAPISCO APLICADO TANTO EM PILARES E VIGAS DE CONCRETO COMO EM ALVENARIA DE FACHADA COM PRESENÇA DE VÃOS, COM ROLO PARA TEXTURA ACRÍLICA. ARGAMASSA TRAÇO 1:4 E EMULSÃO POLIMÉRICA (ADESIVO) COM PREPARO EM BETONEIRA 400L. AF_06/2014</t>
  </si>
  <si>
    <t>CHAPISCO APLICADO TANTO EM PILARES E VIGAS DE CONCRETO COMO EM ALVENARIA DE FACHADA COM PRESENÇA DE VÃOS, COM ROLO PARA TEXTURA ACRÍLICA. ARGAMASSA TRAÇO 1:4 E EMULSÃO POLIMÉRICA (ADESIVO) COM PREPARO EM MISTURADOR 300 KG. AF_06/2014</t>
  </si>
  <si>
    <t>CHAPISCO APLICADO TANTO EM PILARES E VIGAS DE CONCRETO COMO EM ALVENARIA DE FACHADA COM PRESENÇA DE VÃOS, COM ROLO PARA TEXTURA ACRÍLICA. ARGAMASSA TRAÇO 1:4 E EMULSÃO POLIMÉRICA (ADESIVO) COM PREPARO MANUAL. AF_06/2014</t>
  </si>
  <si>
    <t>CHAPISCO APLICADO TANTO EM PILARES E VIGAS DE CONCRETO COMO EM ALVENARIA DE FACHADA SEM PRESENÇA DE VÃOS, COM ROLO PARA TEXTURA ACRÍLICA. ARGAMASSA INDUSTRIALIZADA COM PREPARO EM MISTURADOR 300 KG. AF_06/2014</t>
  </si>
  <si>
    <t>CHAPISCO APLICADO TANTO EM PILARES E VIGAS DE CONCRETO COMO EM ALVENARIA DE FACHADA SEM PRESENÇA DE VÃOS, COM ROLO PARA TEXTURA ACRÍLICA. ARGAMASSA INDUSTRIALIZADA COM PREPARO MANUAL. AF_06/2014</t>
  </si>
  <si>
    <t>CHAPISCO APLICADO TANTO EM PILARES E VIGAS DE CONCRETO COMO EM ALVENARIA DE FACHADA SEM PRESENÇA DE VÃOS, COM ROLO PARA TEXTURA ACRÍLICA. ARGAMASSA TRAÇO 1:4 E EMULSÃO POLIMÉRICA (ADESIVO) COM PREPARO EM BETONEIRA 400L. AF_06/2014</t>
  </si>
  <si>
    <t>CHAPISCO APLICADO TANTO EM PILARES E VIGAS DE CONCRETO COMO EM ALVENARIA DE FACHADA SEM PRESENÇA DE VÃOS, COM ROLO PARA TEXTURA ACRÍLICA. ARGAMASSA TRAÇO 1:4 E EMULSÃO POLIMÉRICA (ADESIVO) COM PREPARO MANUAL. AF_06/2014</t>
  </si>
  <si>
    <t>CHAPISCO APLICADO TANTO EM PILARES E VIGAS DE CONCRETO COMO EM ALVENARIA DE FACHADA COM PRESENÇA DE VÃOS, COM COLHER DE PEDREIRO. ARGAMASSA TRAÇO 1:3 COM PREPARO EM BETONEIRA 400L. AF_06/2014</t>
  </si>
  <si>
    <t>CHAPISCO APLICADO TANTO EM PILARES E VIGAS DE CONCRETO COMO EM ALVENARIA DE FACHADA COM PRESENÇA DE VÃOS, COM COLHER DE PEDREIRO. ARGAMASSA TRAÇO 1:3 COM PREPARO EM MISTURADOR 300 KG. AF_06/2014</t>
  </si>
  <si>
    <t>CHAPISCO APLICADO TANTO EM PILARES E VIGAS DE CONCRETO COMO EM ALVENARIA DE FACHADA COM PRESENÇA DE VÃOS, COM COLHER DE PEDREIRO. ARGAMASSA TRAÇO 1:3 COM PREPARO MANUAL. AF_06/2014</t>
  </si>
  <si>
    <t>CHAPISCO APLICADO TANTO EM PILARES E VIGAS DE CONCRETO COMO EM ALVENARIA DE FACHADA SEM PRESENÇA DE VÃOS, COM COLHER DE PEDREIRO. ARGAMASSA TRAÇO 1:3 COM PREPARO EM BETONEIRA 400L. AF_06/2014</t>
  </si>
  <si>
    <t>CHAPISCO APLICADO TANTO EM PILARES E VIGAS DE CONCRETO COMO EM ALVENARIA DE FACHADA SEM PRESENÇA DE VÃOS, COM COLHER DE PEDREIRO. ARGAMASSA TRAÇO 1:3 COM PREPARO EM MISTURADOR 300 KG. AF_06/2014</t>
  </si>
  <si>
    <t>CHAPISCO APLICADO TANTO EM PILARES E VIGAS DE CONCRETO COMO EM ALVENARIA DE FACHADA SEM PRESENÇA DE VÃOS, COM COLHER DE PEDREIRO. ARGAMASSA TRAÇO 1:3 COM PREPARO MANUAL. AF_06/2014</t>
  </si>
  <si>
    <t>CHAPISCO APLICADO TANTO EM PILARES E VIGAS DE CONCRETO COMO EM ALVENARIAS DE FACHADA SEM PRESENÇA DE VÃOS, COM ROLO PARA TEXTURA ACRÍLICA. ARGAMASSA TRAÇO 1:4 E EMULSÃO POLIMÉRICA (ADESIVO) COM PREPARO EM MISTURADOR 300 KG. AF_06/2014</t>
  </si>
  <si>
    <t>CHAPISCO APLICADO TANTO EM PILARES E VIGAS DE CONCRETO COMO EM ALVENARIAS DE PAREDES INTERNAS, COM COLHER DE PEDREIRO. ARGAMASSA TRAÇO 1:3 COM PREPARO EM BETONEIRA 400L. AF_06/2014</t>
  </si>
  <si>
    <t>CHAPISCO APLICADO TANTO EM PILARES E VIGAS DE CONCRETO COMO EM ALVENARIAS DE PAREDES INTERNAS, COM COLHER DE PEDREIRO. ARGAMASSA TRAÇO 1:3 COM PREPARO EM MISTURADOR 300 KG. AF_06/2014</t>
  </si>
  <si>
    <t>CHAPISCO APLICADO TANTO EM PILARES E VIGAS DE CONCRETO COMO EM ALVENARIAS DE PAREDES INTERNAS, COM COLHER DE PEDREIRO. ARGAMASSA TRAÇO 1:3 COM PREPARO MANUAL. AF_06/2014</t>
  </si>
  <si>
    <t>CHAPISCO APLICADO TANTO EM PILARES E VIGAS DE CONCRETO COMO EM ALVENARIAS DE PAREDES INTERNAS, COM ROLO PARA TEXTURA ACRÍLICA. ARGAMASSA INDUSTRIALIZADA COM PREPARO EM MISTURADOR 300 KG. AF_06/2014</t>
  </si>
  <si>
    <t>CHAPISCO APLICADO TANTO EM PILARES E VIGAS DE CONCRETO COMO EM ALVENARIAS DE PAREDES INTERNAS, COM ROLO PARA TEXTURA ACRÍLICA. ARGAMASSA INDUSTRIALIZADA COM PREPARO MANUAL. AF_06/2014</t>
  </si>
  <si>
    <t>CHAPISCO APLICADO TANTO EM PILARES E VIGAS DE CONCRETO COMO EM ALVENARIAS DE PAREDES INTERNAS, COM ROLO PARA TEXTURA ACRÍLICA. ARGAMASSA TRAÇO 1:4 E EMULSÃO POLIMÉRICA (ADESIVO) COM PREPARO EM BETONEIRA 400L. AF_06/2014</t>
  </si>
  <si>
    <t>CHAPISCO APLICADO TANTO EM PILARES E VIGAS DE CONCRETO COMO EM ALVENARIAS DE PAREDES INTERNAS, COM ROLO PARA TEXTURA ACRÍLICA. ARGAMASSA TRAÇO 1:4 E EMULSÃO POLIMÉRICA (ADESIVO) COM PREPARO EM MISTURADOR 300 KG. AF_06/2014</t>
  </si>
  <si>
    <t>CHAPISCO APLICADO TANTO EM PILARES E VIGAS DE CONCRETO COMO EM ALVENARIAS DE PAREDES INTERNAS, COM ROLO PARA TEXTURA ACRÍLICA. ARGAMASSA TRAÇO 1:4 E EMULSÃO POLIMÉRICA (ADESIVO) COM PREPARO MANUAL. AF_06/2014</t>
  </si>
  <si>
    <t>74199/001</t>
  </si>
  <si>
    <t>CHAPISCO RUSTICO TRACO 1:3 (CIMENTO E AREIA GROSSA), ESPESSURA 2CM, PREPARO MANUAL DA ARGAMASSA</t>
  </si>
  <si>
    <t>73780/004</t>
  </si>
  <si>
    <t>CHAVE BLINDADA TRIPOLAR 250V, 100A - FORNECIMENTO E INSTALACAO</t>
  </si>
  <si>
    <t>73780/002</t>
  </si>
  <si>
    <t>CHAVE BLINDADA TRIPOLAR 250V, 30A - FORNECIMENTO E INSTALACAO</t>
  </si>
  <si>
    <t>73780/003</t>
  </si>
  <si>
    <t>CHAVE BLINDADA TRIPOLAR 250V, 60A - FORNECIMENTO E INSTALACAO</t>
  </si>
  <si>
    <t>CHAVE DE BOIA AUTOMÁTICA</t>
  </si>
  <si>
    <t>CHAVE DE BOIA AUTOMÁTICA SUPERIOR 10A/250V - FORNECIMENTO E INSTALACAO</t>
  </si>
  <si>
    <t>CHAVE FACA TRIPOLAR BLINDADA 250V/30A - FORNECIMENTO E INSTALACAO</t>
  </si>
  <si>
    <t>73780/001</t>
  </si>
  <si>
    <t>CHAVE FUSIVEL UNIPOLAR, 15KV - 100A, EQUIPADA COM COMANDO PARA HASTE DE MANOBRA . FORNECIMENTO E INSTALAÇÃO.</t>
  </si>
  <si>
    <t>CHAVE GUARDA MOTOR TRIFASICO 5CV/220V C/ CHAVE MAGNETICA - FORNECIMENTO E INSTALACAO</t>
  </si>
  <si>
    <t>CHAVE GUARDA MOTOR TRIFISICA 10CV/220V C/ CHAVE MAGNETICA - FORNECIMENTO E INSTALACAO</t>
  </si>
  <si>
    <t>CHAVE SECCIONADORA TRIPOLAR, ABERTURA SOB CARGA, COM FUSÍVEIS NH - 100A/250V - FORNECIMENTO E INSTALACAO</t>
  </si>
  <si>
    <t>CHAVE SECCIONADORA TRIPOLAR, ABERTURA SOB CARGA, COM FUSÍVEIS NH - 200A/250V</t>
  </si>
  <si>
    <t>CHI-GRUPO DE SOLDAGEM BAMBOZZI 375-A</t>
  </si>
  <si>
    <t>CHI-GUINDASTE MADAL MD-10A</t>
  </si>
  <si>
    <t>CHP - BETONEIRA CAPAC. 320 L, MOTOR DIESEL 6 HP, ALFA 320 OU SIMILAR</t>
  </si>
  <si>
    <t>CHP - CAMINHAO BASCULANTE TRUCADO CARGA UTIL = 10 M3 - 15 T</t>
  </si>
  <si>
    <t>CHP - CAMINHAO C/GUINCHO 6T, MOTOR DIESEL 136HP, M. BENZ MOD L1214, MUNCK MOD, M 640/18, OU SIMILAR</t>
  </si>
  <si>
    <t>CHP - COMPRESSOR DE 760PCM, MOTOR DIESEL 269HP, ATLAS COPCO, MOD XA360SB, OU SIMILAR</t>
  </si>
  <si>
    <t>CHP MAQUINA PROJETORA DE CONCRETO</t>
  </si>
  <si>
    <t>CHP-GRUPO DE SOLDAGEM BAMBOZZI 375-A</t>
  </si>
  <si>
    <t>CHP-GUINDASTE MADAL MD-10A</t>
  </si>
  <si>
    <t>73855/001</t>
  </si>
  <si>
    <t>CHUMBADOR DE AÇO PARA FIXAÇÃO DE POSTE DE ACO RETO OU CURVO 7 A 9M COM FLANGE - FORNECIMENTO E INSTALACAO</t>
  </si>
  <si>
    <t>CHUVEIRO ELETRICO COMUM CORPO PLASTICO TIPO DUCHA, FORNECIMENTO E INSTALACAO</t>
  </si>
  <si>
    <t>CINTA E CONTRAVERGA EM TIJOLO CERAMICO MACICO 5X10X20CM 1/2 VEZ</t>
  </si>
  <si>
    <t>COBERTURA COM TELHA COLONIAL, EXCLUINDO MADEIRAMENTO</t>
  </si>
  <si>
    <t>COBERTURA COM TELHA DE ACO ZINCADO, TRAPEZOIDAL, ESPESSURA DE 0,5 MM, INCLUINDO ACESSORIOS</t>
  </si>
  <si>
    <t>75381/001</t>
  </si>
  <si>
    <t>COBERTURA COM TELHA DE CHAPA DE AÇO ZINCADO, ONDULADA, ESPESSURA DE 0,5MM</t>
  </si>
  <si>
    <t>COBERTURA COM TELHA DE FIBRA DE VIDRO ONDULADA COLORIDA, ESPESSURA 6MM, INCLUSOS ACESSORIOS DE FIXACAO</t>
  </si>
  <si>
    <t>COBERTURA COM TELHA DE FIBROCIMENTO ESTRUTURAL LARGURA UTIL 90CM, INCLUSO ACESSORIOS DE FIXACAO E VEDACAO</t>
  </si>
  <si>
    <t>COBERTURA COM TELHA DE FIBROCIMENTO ESTRUTURAL LARGURA ÚTIL 49CM OU 44CM, INCLUSO ACESSÓRIOS DE FIXAÇÃO E VEDAÇÃO, EXCLUINDO MADEIRAMENTO</t>
  </si>
  <si>
    <t>COBERTURA COM TELHA DE FIBROCIMENTO ONDULADA, ESPESSURA 4 MM, INCLUSOS ACESSORIOS DE FIXACAO, EXCLUINDO MADEIRAMENTO</t>
  </si>
  <si>
    <t>COBERTURA COM TELHA DE FIBROCIMENTO ONDULADA, ESPESSURA 6 MM, COM CUMEEIRA UNIVERSAL, INCLUSAS JUNTAS DE DILATACAO E ACESSORIOS DE FIXACAO, EXCLUINDO MADEIRAMENTO</t>
  </si>
  <si>
    <t>COBERTURA COM TELHA DE FIBROCIMENTO ONDULADA, ESPESSURA 8 MM, INCLUINDO ACESSORIOS, EXCLUINDO MADEIRAMENTO</t>
  </si>
  <si>
    <t>COBERTURA COM TELHA ONDULADA DE ALUMINIO, ESPESSURA DE 5 MM</t>
  </si>
  <si>
    <t>COBERTURA COM TELHA ONDULADA DE ALUMINIO, ESPESSURA DE 7 MM</t>
  </si>
  <si>
    <t>COBERTURA COM TELHA PLASTICA TRANSPARENTE INCLUSIVE FIXACAO</t>
  </si>
  <si>
    <t>73938/004</t>
  </si>
  <si>
    <t>COBERTURA EM TELHA CERAMICA TIPO CANAL, COM ARGAMASSA TRACO 1:3 (CIMENTO E AREIA) E ARAME RECOZIDO</t>
  </si>
  <si>
    <t>73938/001</t>
  </si>
  <si>
    <t>COBERTURA EM TELHA CERAMICA TIPO COLONIAL, COM ARGAMASSA TRACO 1:3 (CIMENTO E AREIA)</t>
  </si>
  <si>
    <t>73938/003</t>
  </si>
  <si>
    <t>COBERTURA EM TELHA CERAMICA TIPO FRANCESA OU MARSELHA, EXCLUINDO MADEIRAMENTO</t>
  </si>
  <si>
    <t>73938/005</t>
  </si>
  <si>
    <t>COBERTURA EM TELHA CERAMICA TIPO PAULISTA, COM ARGAMASSA TRACO 1:3 (CIMENTO E AREIA) E ARAME RECOZIDO</t>
  </si>
  <si>
    <t>76450/001</t>
  </si>
  <si>
    <t>COBERTURA EM TELHA CERAMICA TIPO PAULISTINHA (TRAPEZOIDAL), COM ARGAMASSA TRACO 1:3 (CIMENTO E AREIA) E ARAME RECOZIDO</t>
  </si>
  <si>
    <t>73938/002</t>
  </si>
  <si>
    <t>COBERTURA EM TELHA CERAMICA TIPO PLAN, EXCLUINDO MADEIRAMENTO</t>
  </si>
  <si>
    <t>COBERTURA EM TELHA DE VIDRO TIPO FRANCESA</t>
  </si>
  <si>
    <t>COBOGO CERAMICO (ELEMENTO VAZADO), 9X20X20CM, ASSENTADO COM ARGAMASSA TRACO 1:4 DE CIMENTO E AREIA</t>
  </si>
  <si>
    <t>73937/005</t>
  </si>
  <si>
    <t>COBOGO DE CONCRETO (ELEMENTO VAZADO), 10X29X39CM ABERTURA COM VIDRO, ASSENTADO COM ARGAMASSA TRACO 1:4 (CIMENTO E AREIA MEDIA NAO PENEIRADA)</t>
  </si>
  <si>
    <t>74196/001</t>
  </si>
  <si>
    <t>COBOGO DE CONCRETO (ELEMENTO VAZADO), 5X50X50CM, ASSENTADO COM ARGAMASSA DE CIMENTO E AREIA COM ACO CA-25</t>
  </si>
  <si>
    <t>73937/004</t>
  </si>
  <si>
    <t>COBOGO DE CONCRETO (ELEMENTO VAZADO), 6X29X29CM, ASSENTADO COM ARGAMASSA TRACO 1:7 (CIMENTO E AREIA)</t>
  </si>
  <si>
    <t>73937/003</t>
  </si>
  <si>
    <t>COBOGO DE CONCRETO (ELEMENTO VAZADO), 7X50X50CM, ASSENTADO COM ARGAMASSA TRACO 1:3 (CIMENTO E AREIA)</t>
  </si>
  <si>
    <t>73937/001</t>
  </si>
  <si>
    <t>COBOGO DE CONCRETO (ELEMENTO VAZADO), 7X50X50CM, ASSENTADO COM ARGAMASSA TRACO 1:4 (CIMENTO E AREIA)</t>
  </si>
  <si>
    <t>COLCHAO DE AREIA PARA PAVIMENTACAO EM PARALELEPIPEDO OU BLOCOS DE CONCRETO INTERTRAVADOS</t>
  </si>
  <si>
    <t>COLCHAO DRENANTE C/ 30CM PEDRA BRITADA N.3/FILTRO TRANSICAO MANTA GEOTEXTIL 100% POLIPROPILENO OU POLIESTER INCL FORNEC/COLOCMAT</t>
  </si>
  <si>
    <t>COLOCACAO BANCA MARMORE/GRANITO/ACO INOX EXCLUSIVE BANCA - P</t>
  </si>
  <si>
    <t>COLOCACAO CUBA LOUCA/ACO INOX EXCLUSIVE CUBA/COMPLEMENTO - P</t>
  </si>
  <si>
    <t>COMPACTACAO DE PAVIMENTO POLIEDRICO</t>
  </si>
  <si>
    <t>COMPACTACAO MECANICA A 100% DO PROCTOR NORMAL - PAVIMENTACAO URBANA</t>
  </si>
  <si>
    <t>COMPACTACAO MECANICA A 95% DO PROCTOR NORMAL - PAVIMENTACAO URBANA</t>
  </si>
  <si>
    <t>74005/002</t>
  </si>
  <si>
    <t>COMPACTACAO MECANICA C/ CONTROLE DO GC&gt;=95% DO PN (AREAS) (C/MONIVELADORA 140 HP E ROLO COMPRESSOR VIBRATORIO 80 HP)</t>
  </si>
  <si>
    <t>76444/001</t>
  </si>
  <si>
    <t>COMPACTACAO MECANICA DE VALAS, SEM CONTROLE DE GC (COMPACTADOR TIPO SAPO ATE 35 KG)</t>
  </si>
  <si>
    <t>76444/002</t>
  </si>
  <si>
    <t>COMPACTACAO MECANICA DE VALAS,C/CONTR.DO GC &gt;= 95% DO PN(C/COMPACTADORSOLOS C/ PLACA VIBRATORIA MOTOR DIESEL/GASOLINA 7 A 10 HP)</t>
  </si>
  <si>
    <t>COMPACTADOR DE PNEUS AUTO-PROPULSOR DIESEL 76HP C/7 PNEUS-CI- PESO 5,5/20T INCL OPERADOR</t>
  </si>
  <si>
    <t>COMPACTADOR DE PNEUS AUTO-PROPULSOR DIESEL 76HP C/7 PNEUS-CP -PESO 5,5/20T INCL OPERADOR</t>
  </si>
  <si>
    <t>COMPACTADOR DE SOLOS COM PLACA VIBRATORIA, 46X51CM, 5HP, 156KG, DIESEL, IMPACTO DINAMICO 1700KG - CUSTO HORARIO DE MATERIAIS NA OPERACAO</t>
  </si>
  <si>
    <t>COMPACTADOR DE SOLOS COM PLACA VIBRATORIA, 46X51CM, 5HP, 156KG, DIESEL, IMPACTO DINAMICO 1700KG - CUSTO HORARIO IMPRODUTIVO DIURNO</t>
  </si>
  <si>
    <t>COMPACTADOR DE SOLOS COM PLACA VIBRATORIA, 46X51CM, 5HP, 156KG, DIESEL, IMPACTO DINAMICO 1700KG - CUSTO HORARIO IMPRODUTIVO NOTURNO</t>
  </si>
  <si>
    <t>COMPACTADOR DE SOLOS COM PLACA VIBRATORIA, 46X51CM, 5HP, 156KG, DIESEL, IMPACTO DINAMICO 1700KG - CUSTO HORARIO PRODUTIVO DIURNO</t>
  </si>
  <si>
    <t>COMPACTADOR DE SOLOS COM PLACA VIBRATORIA, 46X51CM, 5HP, 156KG, DIESEL, IMPACTO DINAMICO 1700KG - CUSTO HORARIO PRODUTIVO NOTURNO</t>
  </si>
  <si>
    <t>COMPACTADOR DE SOLOS COM PLACA VIBRATORIA, 46X51CM, 5HP, 156KG, DIESEL, IMPACTO DINAMICO 1700KG - DEPRECIACAO E JUROS</t>
  </si>
  <si>
    <t>COMPACTADOR DE SOLOS COM PLACA VIBRATORIA, 46X51CM, 5HP, 156KG, DIESEL, IMPACTO DINAMICO 1700KG - MANUTENCAO</t>
  </si>
  <si>
    <t>COMPACTADOR DE SOLOS COM PLACA VIBRATORIA, 46X51CM, 5HP, 156KG, DIESEL, IMPACTO DINAMICO 1700KG - MAO-DE-OBRA DIURNA NA OPERACAO</t>
  </si>
  <si>
    <t>COMPACTADOR DE SOLOS COM PLACA VIBRATORIA, 46X51CM, 5HP, 156KG, DIESEL, IMPACTO DINAMICO 1700KG - MAO-DE-OBRA NOTURNA NA OPERACAO</t>
  </si>
  <si>
    <t>COMPACTAÇÂO MECÂNICA DE VALA (APÓS REATERRO)</t>
  </si>
  <si>
    <t>COMPRESSOR AR PORTATIL/REBOCAVEL DESC 170PCM DIESEL 40CV (CF) PRESSAO DE TRABALHO DE 102PSI - EXCL OPERADOR</t>
  </si>
  <si>
    <t>COMPRESSOR AR PORTATIL/REBOCAVEL DESC 170PCM DIESEL 40CV (CI) PRESSAO DE TRABALHO DE 102PSI - EXCL OPERADOR</t>
  </si>
  <si>
    <t>COMPRESSOR AR PORTATIL/REBOCAVEL DESC 170PCM DIESEL 40CV (CP) PRESSAO DE TRABALHO DE 102PSI - EXCL OPERADOR</t>
  </si>
  <si>
    <t>COMPRESSOR DE AR REBOCAVEL, DESCARGA LIVRE EFETIVA 180PCM, PRESSAO DE TRABALHO 102 PSI, MOTOR A DIESEL 89CV - CUSTO HORARIO DE MATERIAIS NA OPERACAO</t>
  </si>
  <si>
    <t>COMPRESSOR DE AR REBOCAVEL, DESCARGA LIVRE EFETIVA 180PCM, PRESSAO DE TRABALHO 102 PSI, MOTOR A DIESEL 89CV - CUSTO HORARIO IMPRODUTIVO DIURNO</t>
  </si>
  <si>
    <t>COMPRESSOR DE AR REBOCAVEL, DESCARGA LIVRE EFETIVA 180PCM, PRESSAO DE TRABALHO 102 PSI, MOTOR A DIESEL 89CV - CUSTO HORARIO PRODUTIVO DIURNO</t>
  </si>
  <si>
    <t>COMPRESSOR DE AR REBOCAVEL, DESCARGA LIVRE EFETIVA 180PCM, PRESSAO DE TRABALHO 102 PSI, MOTOR A DIESEL 89CV - DEPRECIACAO E JUROS</t>
  </si>
  <si>
    <t>COMPRESSOR DE AR REBOCAVEL, DESCARGA LIVRE EFETIVA 180PCM, PRESSAO DE TRABALHO 102 PSI, MOTOR A DIESEL 89CV - MANUTENCAO</t>
  </si>
  <si>
    <t>COMPRESSOR DE AR REBOCAVEL, DESCARGA LIVRE EFETIVA 180PCM, PRESSAO DE TRABALHO 102 PSI, MOTOR A DIESEL 89CV - MAO-DE-OBRA DIURNA NA OPERACAO</t>
  </si>
  <si>
    <t>CONCRETO ARMADO DOSADO 15 MPA INCL MAT P/ 1 M3 PREPARO CONF COMP 5845 COLOC CONF COMP 7090 14 M2 DE AREA MOLDADA FORMAS E ESCORAMENTO CONF COMPS 5306 E 5708 60 KG DE ACO CA-50 INC MAO DE OBRA P/CORTE DOBRAGEM MONTAGEM E</t>
  </si>
  <si>
    <t>CONCRETO BETUMINOSO USINADO A QUENTE COM CAP 50/70, BINDER, INCLUSO USINAGEM E APLICACAO, EXCLUSIVE TRANSPORTE</t>
  </si>
  <si>
    <t>CONCRETO CICLOPICO FCK=10MPA 30% PEDRA DE MAO INCLUSIVE LANCAMENTO</t>
  </si>
  <si>
    <t>CONCRETO FCK=15MPA (1:2,5:3) , INCLUIDO PREPARO MECANICO, LANCAMENTO E ADENSAMENTO.</t>
  </si>
  <si>
    <t>CONCRETO FCK=15MPA, PREPARO COM BETONEIRA, SEM LANCAMENTO</t>
  </si>
  <si>
    <t>73983/001</t>
  </si>
  <si>
    <t>CONCRETO FCK=15MPA, VIRADO EM BETONEIRA, SEM LANCAMENTO, COM IMPERMEABILIZANTE</t>
  </si>
  <si>
    <t>73972/002</t>
  </si>
  <si>
    <t>CONCRETO FCK=20MPA, VIRADO EM BETONEIRA, SEM LANCAMENTO</t>
  </si>
  <si>
    <t>74004/003</t>
  </si>
  <si>
    <t>CONCRETO GROUT, PREPARADO NO LOCAL, LANCADO E ADENSADO</t>
  </si>
  <si>
    <t>CONCRETO NAO ESTRUTURAL, CONSUMO 150KG/M3, PREPARO COM BETONEIRA, SEM LANCAMENTO</t>
  </si>
  <si>
    <t>CONCRETO NAO ESTRUTURAL, CONSUMO 210KG/M3, PREPARO COM BETONEIRA, SEM LANCAMENTO</t>
  </si>
  <si>
    <t>CONCRETO P/CAMADAS PREPARATORIAS 180KG/M3 CIMENTO SOMENTE MATERIAIS INCL 5% PERDAS.</t>
  </si>
  <si>
    <t>74138/001</t>
  </si>
  <si>
    <t>CONCRETO USINADO BOMBEADO FCK=15MPA, INCLUSIVE LANCAMENTO E ADENSAMENTO</t>
  </si>
  <si>
    <t>74138/002</t>
  </si>
  <si>
    <t>CONCRETO USINADO BOMBEADO FCK=20MPA, INCLUSIVE LANCAMENTO E ADENSAMENTO</t>
  </si>
  <si>
    <t>74138/003</t>
  </si>
  <si>
    <t>CONCRETO USINADO BOMBEADO FCK=25MPA, INCLUSIVE LANCAMENTO E ADENSAMENTO</t>
  </si>
  <si>
    <t>74138/004</t>
  </si>
  <si>
    <t>CONCRETO USINADO BOMBEADO FCK=30MPA, INCLUSIVE LANCAMENTO E ADENSAMENTO</t>
  </si>
  <si>
    <t>74138/005</t>
  </si>
  <si>
    <t>CONCRETO USINADO BOMBEADO FCK=35MPA, INCLUSIVE LANCAMENTO E ADENSAMENTO</t>
  </si>
  <si>
    <t>73861/003</t>
  </si>
  <si>
    <t>CONDULETE 1" EM LIGA DE ALUMÍNIO FUNDIDO TIPO "B" - FORNECIMENTO E INSTALACAO</t>
  </si>
  <si>
    <t>73861/006</t>
  </si>
  <si>
    <t>CONDULETE 1" EM LIGA DE ALUMÍNIO FUNDIDO TIPO "C" - FORNECIMENTO E INSTALACAO</t>
  </si>
  <si>
    <t>73861/009</t>
  </si>
  <si>
    <t>CONDULETE 1" EM LIGA DE ALUMÍNIO FUNDIDO TIPO "E" - FORNECIMENTO E INSTALACAO</t>
  </si>
  <si>
    <t>73861/012</t>
  </si>
  <si>
    <t>CONDULETE 1" EM LIGA DE ALUMÍNIO FUNDIDO TIPO "LB" - FORNECIMENTO E INSTALACAO</t>
  </si>
  <si>
    <t>73861/015</t>
  </si>
  <si>
    <t>CONDULETE 1" EM LIGA DE ALUMÍNIO FUNDIDO TIPO "LL" - FORNECIMENTO E INSTALACAO</t>
  </si>
  <si>
    <t>73861/021</t>
  </si>
  <si>
    <t>CONDULETE 1" EM LIGA DE ALUMÍNIO FUNDIDO TIPO "T" - FORNECIMENTO E INSTALACAO</t>
  </si>
  <si>
    <t>73861/018</t>
  </si>
  <si>
    <t>CONDULETE 1" EM LIGA DE ALUMÍNIO FUNDIDO TIPO "X" - FORNECIMENTO E INSTALACAO</t>
  </si>
  <si>
    <t>73861/001</t>
  </si>
  <si>
    <t>CONDULETE 1/2" EM LIGA DE ALUMÍNIO FUNDIDO TIPO ”B” - FORNECIMENTO E INSTALACAO</t>
  </si>
  <si>
    <t>73861/004</t>
  </si>
  <si>
    <t>CONDULETE 1/2" EM LIGA DE ALUMÍNIO FUNDIDO TIPO "C" - FORNECIMENTO E INSTALACAO</t>
  </si>
  <si>
    <t>73861/007</t>
  </si>
  <si>
    <t>CONDULETE 1/2" EM LIGA DE ALUMÍNIO FUNDIDO TIPO "E" - FORNECIMENTO E INSTALACAO</t>
  </si>
  <si>
    <t>73861/010</t>
  </si>
  <si>
    <t>CONDULETE 1/2" EM LIGA DE ALUMÍNIO FUNDIDO TIPO "LB" - FORNECIMENTO E INSTALACAO</t>
  </si>
  <si>
    <t>73861/013</t>
  </si>
  <si>
    <t>CONDULETE 1/2" EM LIGA DE ALUMÍNIO FUNDIDO TIPO "LL" - FORNECIMENTO E INSTALACAO</t>
  </si>
  <si>
    <t>73861/019</t>
  </si>
  <si>
    <t>CONDULETE 1/2" EM LIGA DE ALUMÍNIO FUNDIDO TIPO "T" - FORNECIMENTO E INSTALACAO</t>
  </si>
  <si>
    <t>73861/016</t>
  </si>
  <si>
    <t>CONDULETE 1/2" EM LIGA DE ALUMÍNIO FUNDIDO TIPO "X" - FORNECIMENTO E INSTALACAO</t>
  </si>
  <si>
    <t>73861/002</t>
  </si>
  <si>
    <t>CONDULETE 3/4" EM LIGA DE ALUMÍNIO FUNDIDO TIPO "B" - FORNECIMENTO E INSTALACAO</t>
  </si>
  <si>
    <t>73861/005</t>
  </si>
  <si>
    <t>CONDULETE 3/4" EM LIGA DE ALUMÍNIO FUNDIDO TIPO "C" - FORNECIMENTO E INSTALACAO</t>
  </si>
  <si>
    <t>73861/008</t>
  </si>
  <si>
    <t>CONDULETE 3/4" EM LIGA DE ALUMÍNIO FUNDIDO TIPO "E" - FORNECIMENTO E INSTALACAO</t>
  </si>
  <si>
    <t>73861/011</t>
  </si>
  <si>
    <t>CONDULETE 3/4" EM LIGA DE ALUMÍNIO FUNDIDO TIPO "LB" - FORNECIMENTO E INSTALACAO</t>
  </si>
  <si>
    <t>73861/014</t>
  </si>
  <si>
    <t>CONDULETE 3/4" EM LIGA DE ALUMÍNIO FUNDIDO TIPO "LL" - FORNECIMENTO E INSTALACAO</t>
  </si>
  <si>
    <t>73861/020</t>
  </si>
  <si>
    <t>CONDULETE 3/4" EM LIGA DE ALUMÍNIO FUNDIDO TIPO "T" - FORNECIMENTO E INSTALACAO</t>
  </si>
  <si>
    <t>73861/017</t>
  </si>
  <si>
    <t>CONDULETE 3/4" EM LIGA DE ALUMÍNIO FUNDIDO TIPO "X" - FORNECIMENTO E INSTALACAO</t>
  </si>
  <si>
    <t>CONDULETE EM ALUMINIO FUNDIDO 2" TIPO "E" - FORNECIMENTO E INSTALACAO</t>
  </si>
  <si>
    <t>CONDULETE EM ALUMINIO FUNDIDO 3" TIPO "E" - FORNECIMENTO E INSTALACAO</t>
  </si>
  <si>
    <t>CONDULETE EM LIGA DE ALUMINIO TIPO "LR" 1" - FORNECIMENTO E INSTALACAO</t>
  </si>
  <si>
    <t>CONDULETE EM LIGA DE ALUMINIO TIPO "LR" 3/4" - FORNECIMENTO E INSTALACAO</t>
  </si>
  <si>
    <t>74043/003</t>
  </si>
  <si>
    <t>CONDULETE PVC TIPO ”TB” 3/4” SEM TAMPA, FORNECIMENTO E INSTALACAO</t>
  </si>
  <si>
    <t>CONDULETE PVC TIPO "B" 1/2" SEM TAMPA - FORNECIMENTO E INSTALACAO</t>
  </si>
  <si>
    <t>CONDULETE PVC TIPO "LB" 1/2" SEM TAMPA - FORNECIMENTO E INSTALACAO</t>
  </si>
  <si>
    <t>CONDULETE PVC TIPO "LB" 3/4" SEM TAMPA - FORNECIMENTO E INSTALACAO</t>
  </si>
  <si>
    <t>CONDULETE PVC TIPO "LL" 1/2" SEM TAMPA - FORNECIMENTO E INSTALACAO</t>
  </si>
  <si>
    <t>CONDULETE PVC TIPO "TA" 3/4" SEM TAMPA - FORNECIMENTO E INSTALACAO</t>
  </si>
  <si>
    <t>CONDULETE PVC TIPO "TB" 1/2" SEM TAMPA - FORNECIMENTO E INSTALACAO</t>
  </si>
  <si>
    <t>CONDULETE PVC TIPO "XA" 3/4" SEM TAMPA - FORNECIMENTO E INSTALACAO</t>
  </si>
  <si>
    <t>74043/001</t>
  </si>
  <si>
    <t>CONDULETE PVC TIPO B 3/4 ” SEM TAMPA, FORNECIMENTO E INSTALACAO</t>
  </si>
  <si>
    <t>74043/002</t>
  </si>
  <si>
    <t>CONDULETE PVC TIPO LL 3/4 ” SEM TAMPA, FORNECIMENTO E INSTALACAO</t>
  </si>
  <si>
    <t>CONDUTOR PARA CALHA DE BEIRAL, DE PVC, DIAMETRO 88 MM, INCLUINDO CONEXOES E BRACADEIRAS - FORNECIMENTO E COLOCACAO</t>
  </si>
  <si>
    <t>CONECTOR DE PARAFUSO FENDIDO EM LIGA DE COBRE COM SEPARADOR DE CABOS PARA CABO 50 MM2 - FORNECIMENTO E INSTALACAO</t>
  </si>
  <si>
    <t>CONECTOR PARAFUSO FENDIDO ”SPLIT-BOLT” - PARA CABO DE 16MM2 - FORNECIMENTO E INSTALACAO</t>
  </si>
  <si>
    <t>CONECTOR PARAFUSO FENDIDO ”SPLIT-BOLT” - PARA CABO DE 35MM2 - FORNECIMENTO E INSTALACAO</t>
  </si>
  <si>
    <t>CONECTOR, CPVC, SOLDÁVEL, DN22MM X 3/4", INSTALADO EM RAMAL OU SUB-RAMAL DE ÁGUA – FORNECIMENTO E INSTALAÇÃO</t>
  </si>
  <si>
    <t>CONFORMACAO GEOMETRICA DE PLATAFORMA PARA EXECUCAO DE REVESTIMENTO PRIMARIO EM RODOVIAS VICINAIS</t>
  </si>
  <si>
    <t>74068/001</t>
  </si>
  <si>
    <t>CONJUNTO DE FERRAGENS CONTENDO FECHADURA COM CILINDRO PARA PORTA EXTERNA, MACANETA TIPO ALAVANCA COM ACABAMENTO PADRAO MEDIO E ROSETA EM LATAO CROMADO</t>
  </si>
  <si>
    <t>CONJUNTO DE MANGUEIRA PARA COMBATE A INCENDIO EM FIBRA DE POLIESTER PURA, COM 1.1/2", REVESTIDA INTERNAMENTE, COM 2 LANCES DE 15M CADA</t>
  </si>
  <si>
    <t>74208/001</t>
  </si>
  <si>
    <t>CONSTRUCAO DE MEIO-FIO DE PEDRAS GRANITICAS, REJUNTADO C/ ARGAMASSA DECIMENTO E AREIA 1:2 E LINHA D AGUA DE PARALELEPIPEDOS,ASSENTADOS SOBREMISTURA DE CIMENTO E AREIA 1:6, C/ 6,0 CM DE ESPESSURA E REJUNTADOS C/ARGAMASSA DE CIMENTO E AREIA 1:2, INCLUS</t>
  </si>
  <si>
    <t>CONTATOR TRIPOLAR I NOMIMAL 94A - FORNECIMENTO E INSTALACAO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</si>
  <si>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</si>
  <si>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</si>
  <si>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</si>
  <si>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CONTENCAO LATERAL COM SOLO LOCAL PARA PAVIMENTO POLIEDRICO</t>
  </si>
  <si>
    <t>CONTRAPISO AUTONIVELANTE, APLICADO SOBRE LAJE EM ÁREAS MAIORES QUE 10M2, ADERIDO, ESPESSURA 2CM. AF_06/2014</t>
  </si>
  <si>
    <t>CONTRAPISO AUTONIVELANTE, APLICADO SOBRE LAJE EM ÁREAS MAIORES QUE 10M2, ADERIDO, ESPESSURA 3CM. AF_06/2014</t>
  </si>
  <si>
    <t>CONTRAPISO AUTONIVELANTE, APLICADO SOBRE LAJE EM ÁREAS MAIORES QUE 10M2, ADERIDO, ESPESSURA 4CM. AF_06/2014</t>
  </si>
  <si>
    <t>CONTRAPISO AUTONIVELANTE, APLICADO SOBRE LAJE EM ÁREAS MAIORES QUE 10M2, NÃO ADERIDO, ESPESSURA 3CM. AF_06/2014</t>
  </si>
  <si>
    <t>CONTRAPISO AUTONIVELANTE, APLICADO SOBRE LAJE EM ÁREAS MAIORES QUE 10M2, NÃO ADERIDO, ESPESSURA 4CM. AF_06/2014</t>
  </si>
  <si>
    <t>CONTRAPISO AUTONIVELANTE, APLICADO SOBRE LAJE EM ÁREAS MAIORES QUE 10M2, NÃO ADERIDO, ESPESSURA 5CM. AF_06/2014</t>
  </si>
  <si>
    <t>CONTRAPISO AUTONIVELANTE, APLICADO SOBRE LAJE EM ÁREAS MENORES QUE 10M2, ADERIDO, ESPESSURA 2CM. AF_06/2014</t>
  </si>
  <si>
    <t>CONTRAPISO AUTONIVELANTE, APLICADO SOBRE LAJE EM ÁREAS MENORES QUE 10M2, ADERIDO, ESPESSURA 3CM. AF_06/2014</t>
  </si>
  <si>
    <t>CONTRAPISO AUTONIVELANTE, APLICADO SOBRE LAJE EM ÁREAS MENORES QUE 10M2, ADERIDO, ESPESSURA 4CM. AF_06/2014</t>
  </si>
  <si>
    <t>CONTRAPISO AUTONIVELANTE, APLICADO SOBRE LAJE EM ÁREAS MENORES QUE 10M2, NÃO ADERIDO, ESPESSURA 3CM. AF_06/2014</t>
  </si>
  <si>
    <t>CONTRAPISO AUTONIVELANTE, APLICADO SOBRE LAJE EM ÁREAS MENORES QUE 10M2, NÃO ADERIDO, ESPESSURA 4CM. AF_06/2014</t>
  </si>
  <si>
    <t>CONTRAPISO AUTONIVELANTE, APLICADO SOBRE LAJE EM ÁREAS MENORES QUE 10M2, NÃO ADERIDO, ESPESSURA 5CM. AF_06/2014</t>
  </si>
  <si>
    <t>CONTRAPISO EM ARGAMASSA PRONTA, PREPARO MANUAL, APLICADO EM ÁREAS MOLHADAS SOBRE IMPERMEABILIZAÇÃO, ESPESSURA 3CM, ACABAMENTO NÃO REFORÇADO. AF_06/2014</t>
  </si>
  <si>
    <t>CONTRAPISO EM ARGAMASSA PRONTA, PREPARO MANUAL, APLICADO EM ÁREAS MOLHADAS SOBRE IMPERMEABILIZAÇÃO, ESPESSURA 3CM, ACABAMENTO REFORÇADO. AF_06/2014</t>
  </si>
  <si>
    <t>CONTRAPISO EM ARGAMASSA PRONTA, PREPARO MANUAL, APLICADO EM ÁREAS MOLHADAS SOBRE IMPERMEABILIZAÇÃO, ESPESSURA 4CM, ACABAMENTO NÃO REFORÇADO. AF_06/2014</t>
  </si>
  <si>
    <t>CONTRAPISO EM ARGAMASSA PRONTA, PREPARO MANUAL, APLICADO EM ÁREAS MOLHADAS SOBRE IMPERMEABILIZAÇÃO, ESPESSURA 4CM, ACABAMENTO REFORÇADO. AF_06/2014</t>
  </si>
  <si>
    <t>CONTRAPISO EM ARGAMASSA PRONTA, PREPARO MANUAL, APLICADO EM ÁREAS MOLHADAS SOBRE LAJE, ADERIDO, ESPESSURA 2CM, ACABAMENTO NÃO REFORÇADO. AF_06/2014</t>
  </si>
  <si>
    <t>CONTRAPISO EM ARGAMASSA PRONTA, PREPARO MANUAL, APLICADO EM ÁREAS MOLHADAS SOBRE LAJE, ADERIDO, ESPESSURA 2CM, ACABAMENTO REFORÇADO. AF_06/2014</t>
  </si>
  <si>
    <t>CONTRAPISO EM ARGAMASSA PRONTA, PREPARO MANUAL, APLICADO EM ÁREAS MOLHADAS SOBRE LAJE, ADERIDO, ESPESSURA 3CM, ACABAMENTO NÃO REFORÇADO. AF_06/2014</t>
  </si>
  <si>
    <t>CONTRAPISO EM ARGAMASSA PRONTA, PREPARO MANUAL, APLICADO EM ÁREAS MOLHADAS SOBRE LAJE, ADERIDO, ESPESSURA 3CM, ACABAMENTO REFORÇADO. AF_06/2014</t>
  </si>
  <si>
    <t>CONTRAPISO EM ARGAMASSA PRONTA, PREPARO MANUAL, APLICADO EM ÁREAS SECAS MAIORES QUE 10M2 SOBRE LAJE, ADERIDO, ESPESSURA 2CM, ACABAMENTO NÃO REFORÇADO. AF_06/2014</t>
  </si>
  <si>
    <t>CONTRAPISO EM ARGAMASSA PRONTA, PREPARO MANUAL, APLICADO EM ÁREAS SECAS MAIORES QUE 10M2 SOBRE LAJE, ADERIDO, ESPESSURA 2CM, ACABAMENTO REFORÇADO. AF_06/2014</t>
  </si>
  <si>
    <t>CONTRAPISO EM ARGAMASSA PRONTA, PREPARO MANUAL, APLICADO EM ÁREAS SECAS MAIORES QUE 10M2 SOBRE LAJE, ADERIDO, ESPESSURA 3CM, ACABAMENTO NÃO REFORÇADO. AF_06/2014</t>
  </si>
  <si>
    <t>CONTRAPISO EM ARGAMASSA PRONTA, PREPARO MANUAL, APLICADO EM ÁREAS SECAS MAIORES QUE 10M2 SOBRE LAJE, ADERIDO, ESPESSURA 3CM, ACABAMENTO REFORÇADO. AF_06/2014</t>
  </si>
  <si>
    <t>CONTRAPISO EM ARGAMASSA PRONTA, PREPARO MANUAL, APLICADO EM ÁREAS SECAS MAIORES QUE 10M2 SOBRE LAJE, ADERIDO, ESPESSURA 4CM, ACABAMENTO NÃO REFORÇADO. AF_06/2014</t>
  </si>
  <si>
    <t>CONTRAPISO EM ARGAMASSA PRONTA, PREPARO MANUAL, APLICADO EM ÁREAS SECAS MAIORES QUE 10M2 SOBRE LAJE, ADERIDO, ESPESSURA 4CM, ACABAMENTO REFORÇADO. AF_06/2014</t>
  </si>
  <si>
    <t>CONTRAPISO EM ARGAMASSA PRONTA, PREPARO MANUAL, APLICADO EM ÁREAS SECAS MAIORES QUE 10M2 SOBRE LAJE, NÃO ADERIDO, ESPESSURA 4CM, ACABAMENTO NÃO REFORÇADO. AF_06/2014</t>
  </si>
  <si>
    <t>CONTRAPISO EM ARGAMASSA PRONTA, PREPARO MANUAL, APLICADO EM ÁREAS SECAS MAIORES QUE 10M2 SOBRE LAJE, NÃO ADERIDO, ESPESSURA 4CM, ACABAMENTO REFORÇADO. AF_06/2014</t>
  </si>
  <si>
    <t>CONTRAPISO EM ARGAMASSA PRONTA, PREPARO MANUAL, APLICADO EM ÁREAS SECAS MAIORES QUE 10M2 SOBRE LAJE, NÃO ADERIDO, ESPESSURA 5CM, ACABAMENTO NÃO REFORÇADO. AF_06/2014</t>
  </si>
  <si>
    <t>CONTRAPISO EM ARGAMASSA PRONTA, PREPARO MANUAL, APLICADO EM ÁREAS SECAS MAIORES QUE 10M2 SOBRE LAJE, NÃO ADERIDO, ESPESSURA 5CM, ACABAMENTO REFORÇADO. AF_06/2014</t>
  </si>
  <si>
    <t>CONTRAPISO EM ARGAMASSA PRONTA, PREPARO MANUAL, APLICADO EM ÁREAS SECAS MAIORES QUE 10M2 SOBRE LAJE, NÃO ADERIDO, ESPESSURA 6CM, ACABAMENTO NÃO REFORÇADO. AF_06/2014</t>
  </si>
  <si>
    <t>CONTRAPISO EM ARGAMASSA PRONTA, PREPARO MANUAL, APLICADO EM ÁREAS SECAS MAIORES QUE 10M2 SOBRE LAJE, NÃO ADERIDO, ESPESSURA 6CM, ACABAMENTO REFORÇADO. AF_06/2014</t>
  </si>
  <si>
    <t>CONTRAPISO EM ARGAMASSA PRONTA, PREPARO MANUAL, APLICADO EM ÁREAS SECAS MENORES QUE 10M2 SOBRE LAJE, ADERIDO, ESPESSURA 2CM, ACABAMENTO NÃO REFORÇADO. AF_06/2014</t>
  </si>
  <si>
    <t>CONTRAPISO EM ARGAMASSA PRONTA, PREPARO MANUAL, APLICADO EM ÁREAS SECAS MENORES QUE 10M2 SOBRE LAJE, ADERIDO, ESPESSURA 2CM, ACABAMENTO REFORÇADO. AF_06/2014</t>
  </si>
  <si>
    <t>CONTRAPISO EM ARGAMASSA PRONTA, PREPARO MANUAL, APLICADO EM ÁREAS SECAS MENORES QUE 10M2 SOBRE LAJE, ADERIDO, ESPESSURA 3CM, ACABAMENTO NÃO REFORÇADO. AF_06/2014</t>
  </si>
  <si>
    <t>CONTRAPISO EM ARGAMASSA PRONTA, PREPARO MANUAL, APLICADO EM ÁREAS SECAS MENORES QUE 10M2 SOBRE LAJE, ADERIDO, ESPESSURA 3CM, ACABAMENTO REFORÇADO. AF_06/2014</t>
  </si>
  <si>
    <t>CONTRAPISO EM ARGAMASSA PRONTA, PREPARO MANUAL, APLICADO EM ÁREAS SECAS MENORES QUE 10M2 SOBRE LAJE, ADERIDO, ESPESSURA 4CM, ACABAMENTO NÃO REFORÇADO. AF_06/2014</t>
  </si>
  <si>
    <t>CONTRAPISO EM ARGAMASSA PRONTA, PREPARO MANUAL, APLICADO EM ÁREAS SECAS MENORES QUE 10M2 SOBRE LAJE, ADERIDO, ESPESSURA 4CM, ACABAMENTO REFORÇADO. AF_06/2014</t>
  </si>
  <si>
    <t>CONTRAPISO EM ARGAMASSA PRONTA, PREPARO MANUAL, APLICADO EM ÁREAS SECAS MENORES QUE 10M2 SOBRE LAJE, NÃO ADERIDO, ESPESSURA 4CM, ACABAMENTO NÃO REFORÇADO. AF_06/2014</t>
  </si>
  <si>
    <t>CONTRAPISO EM ARGAMASSA PRONTA, PREPARO MANUAL, APLICADO EM ÁREAS SECAS MENORES QUE 10M2 SOBRE LAJE, NÃO ADERIDO, ESPESSURA 4CM, ACABAMENTO REFORÇADO. AF_06/2014</t>
  </si>
  <si>
    <t>CONTRAPISO EM ARGAMASSA PRONTA, PREPARO MANUAL, APLICADO EM ÁREAS SECAS MENORES QUE 10M2 SOBRE LAJE, NÃO ADERIDO, ESPESSURA 5CM, ACABAMENTO NÃO REFORÇADO. AF_06/2014</t>
  </si>
  <si>
    <t>CONTRAPISO EM ARGAMASSA PRONTA, PREPARO MANUAL, APLICADO EM ÁREAS SECAS MENORES QUE 10M2 SOBRE LAJE, NÃO ADERIDO, ESPESSURA 5CM, ACABAMENTO REFORÇADO. AF_06/2014</t>
  </si>
  <si>
    <t>CONTRAPISO EM ARGAMASSA PRONTA, PREPARO MANUAL, APLICADO EM ÁREAS SECAS MENORES QUE 10M2 SOBRE LAJE, NÃO ADERIDO, ESPESSURA 6CM, ACABAMENTO NÃO REFORÇADO. AF_06/2014</t>
  </si>
  <si>
    <t>CONTRAPISO EM ARGAMASSA PRONTA, PREPARO MANUAL, APLICADO EM ÁREAS SECAS MENORES QUE 10M2 SOBRE LAJE, NÃO ADERIDO, ESPESSURA 6CM, ACABAMENTO REFORÇADO. AF_06/2014</t>
  </si>
  <si>
    <t>CONTRAPISO EM ARGAMASSA PRONTA, PREPARO MECÂNICO COM MISTURADOR 300 KG, APLICADO EM ÁREAS MOLHADAS SOBRE IMPERMEABILIZAÇÃO, ESPESSURA 3CM, ACABAMENTO NÃO REFORÇADO. AF_06/2014</t>
  </si>
  <si>
    <t>CONTRAPISO EM ARGAMASSA PRONTA, PREPARO MECÂNICO COM MISTURADOR 300 KG, APLICADO EM ÁREAS MOLHADAS SOBRE IMPERMEABILIZAÇÃO, ESPESSURA 3CM, ACABAMENTO REFORÇADO. AF_06/2014</t>
  </si>
  <si>
    <t>CONTRAPISO EM ARGAMASSA PRONTA, PREPARO MECÂNICO COM MISTURADOR 300 KG, APLICADO EM ÁREAS MOLHADAS SOBRE IMPERMEABILIZAÇÃO, ESPESSURA 4CM, ACABAMENTO NÃO REFORÇADO. AF_06/2014</t>
  </si>
  <si>
    <t>CONTRAPISO EM ARGAMASSA PRONTA, PREPARO MECÂNICO COM MISTURADOR 300 KG, APLICADO EM ÁREAS MOLHADAS SOBRE IMPERMEABILIZAÇÃO, ESPESSURA 4CM, ACABAMENTO REFORÇADO. AF_06/2014</t>
  </si>
  <si>
    <t>CONTRAPISO EM ARGAMASSA PRONTA, PREPARO MECÂNICO COM MISTURADOR 300 KG, APLICADO EM ÁREAS MOLHADAS SOBRE LAJE, ADERIDO, ESPESSURA 2CM, ACABAMENTO NÃO REFORÇADO. AF_06/2014</t>
  </si>
  <si>
    <t>CONTRAPISO EM ARGAMASSA PRONTA, PREPARO MECÂNICO COM MISTURADOR 300 KG, APLICADO EM ÁREAS MOLHADAS SOBRE LAJE, ADERIDO, ESPESSURA 2CM, ACABAMENTO REFORÇADO. AF_06/2014</t>
  </si>
  <si>
    <t>CONTRAPISO EM ARGAMASSA PRONTA, PREPARO MECÂNICO COM MISTURADOR 300 KG, APLICADO EM ÁREAS MOLHADAS SOBRE LAJE, ADERIDO, ESPESSURA 3CM, ACABAMENTO NÃO REFORÇADO. AF_06/2014</t>
  </si>
  <si>
    <t>CONTRAPISO EM ARGAMASSA PRONTA, PREPARO MECÂNICO COM MISTURADOR 300 KG, APLICADO EM ÁREAS MOLHADAS SOBRE LAJE, ADERIDO, ESPESSURA 3CM, ACABAMENTO REFORÇADO. AF_06/2014</t>
  </si>
  <si>
    <t>CONTRAPISO EM ARGAMASSA PRONTA, PREPARO MECÂNICO COM MISTURADOR 300 KG, APLICADO EM ÁREAS SECAS MAIORES QUE 10M2 SOBRE LAJE, ADERIDO, ESPESSURA 2CM, ACABAMENTO NÃO REFORÇADO. AF_06/2014</t>
  </si>
  <si>
    <t>CONTRAPISO EM ARGAMASSA PRONTA, PREPARO MECÂNICO COM MISTURADOR 300 KG, APLICADO EM ÁREAS SECAS MAIORES QUE 10M2 SOBRE LAJE, ADERIDO, ESPESSURA 2CM, ACABAMENTO REFORÇADO. AF_06/2014</t>
  </si>
  <si>
    <t>CONTRAPISO EM ARGAMASSA PRONTA, PREPARO MECÂNICO COM MISTURADOR 300 KG, APLICADO EM ÁREAS SECAS MAIORES QUE 10M2 SOBRE LAJE, ADERIDO, ESPESSURA 3CM, ACABAMENTO NÃO REFORÇADO. AF_06/2014</t>
  </si>
  <si>
    <t>CONTRAPISO EM ARGAMASSA PRONTA, PREPARO MECÂNICO COM MISTURADOR 300 KG, APLICADO EM ÁREAS SECAS MAIORES QUE 10M2 SOBRE LAJE, ADERIDO, ESPESSURA 3CM, ACABAMENTO REFORÇADO. AF_06/2014</t>
  </si>
  <si>
    <t>CONTRAPISO EM ARGAMASSA PRONTA, PREPARO MECÂNICO COM MISTURADOR 300 KG, APLICADO EM ÁREAS SECAS MAIORES QUE 10M2 SOBRE LAJE, ADERIDO, ESPESSURA 4CM, ACABAMENTO NÃO REFORÇADO. AF_06/2014</t>
  </si>
  <si>
    <t>CONTRAPISO EM ARGAMASSA PRONTA, PREPARO MECÂNICO COM MISTURADOR 300 KG, APLICADO EM ÁREAS SECAS MAIORES QUE 10M2 SOBRE LAJE, ADERIDO, ESPESSURA 4CM, ACABAMENTO REFORÇADO. AF_06/2014</t>
  </si>
  <si>
    <t>CONTRAPISO EM ARGAMASSA PRONTA, PREPARO MECÂNICO COM MISTURADOR 300 KG, APLICADO EM ÁREAS SECAS MAIORES QUE 10M2 SOBRE LAJE, NÃO ADERIDO, ESPESSURA 4CM, ACABAMENTO NÃO REFORÇADO. AF_06/2014</t>
  </si>
  <si>
    <t>CONTRAPISO EM ARGAMASSA PRONTA, PREPARO MECÂNICO COM MISTURADOR 300 KG, APLICADO EM ÁREAS SECAS MAIORES QUE 10M2 SOBRE LAJE, NÃO ADERIDO, ESPESSURA 4CM, ACABAMENTO REFORÇADO. AF_06/2014</t>
  </si>
  <si>
    <t>CONTRAPISO EM ARGAMASSA PRONTA, PREPARO MECÂNICO COM MISTURADOR 300 KG, APLICADO EM ÁREAS SECAS MAIORES QUE 10M2 SOBRE LAJE, NÃO ADERIDO, ESPESSURA 5CM, ACABAMENTO NÃO REFORÇADO. AF_06/2014</t>
  </si>
  <si>
    <t>CONTRAPISO EM ARGAMASSA PRONTA, PREPARO MECÂNICO COM MISTURADOR 300 KG, APLICADO EM ÁREAS SECAS MAIORES QUE 10M2 SOBRE LAJE, NÃO ADERIDO, ESPESSURA 5CM, ACABAMENTO REFORÇADO. AF_06/2014</t>
  </si>
  <si>
    <t>CONTRAPISO EM ARGAMASSA PRONTA, PREPARO MECÂNICO COM MISTURADOR 300 KG, APLICADO EM ÁREAS SECAS MAIORES QUE 10M2 SOBRE LAJE, NÃO ADERIDO, ESPESSURA 6CM, ACABAMENTO NÃO REFORÇADO. AF_06/2014</t>
  </si>
  <si>
    <t>CONTRAPISO EM ARGAMASSA PRONTA, PREPARO MECÂNICO COM MISTURADOR 300 KG, APLICADO EM ÁREAS SECAS MAIORES QUE 10M2 SOBRE LAJE, NÃO ADERIDO, ESPESSURA 6CM, ACABAMENTO REFORÇADO. AF_06/2014</t>
  </si>
  <si>
    <t>CONTRAPISO EM ARGAMASSA PRONTA, PREPARO MECÂNICO COM MISTURADOR 300 KG, APLICADO EM ÁREAS SECAS MENORES QUE 10M2 SOBRE LAJE, ADERIDO, ESPESSURA 2CM, ACABAMENTO NÃO REFORÇADO. AF_06/2014</t>
  </si>
  <si>
    <t>CONTRAPISO EM ARGAMASSA PRONTA, PREPARO MECÂNICO COM MISTURADOR 300 KG, APLICADO EM ÁREAS SECAS MENORES QUE 10M2 SOBRE LAJE, ADERIDO, ESPESSURA 2CM, ACABAMENTO REFORÇADO. AF_06/2014</t>
  </si>
  <si>
    <t>CONTRAPISO EM ARGAMASSA PRONTA, PREPARO MECÂNICO COM MISTURADOR 300 KG, APLICADO EM ÁREAS SECAS MENORES QUE 10M2 SOBRE LAJE, ADERIDO, ESPESSURA 3CM, ACABAMENTO NÃO REFORÇADO. AF_06/2014</t>
  </si>
  <si>
    <t>CONTRAPISO EM ARGAMASSA PRONTA, PREPARO MECÂNICO COM MISTURADOR 300 KG, APLICADO EM ÁREAS SECAS MENORES QUE 10M2 SOBRE LAJE, ADERIDO, ESPESSURA 3CM, ACABAMENTO REFORÇADO. AF_06/2014</t>
  </si>
  <si>
    <t>CONTRAPISO EM ARGAMASSA PRONTA, PREPARO MECÂNICO COM MISTURADOR 300 KG, APLICADO EM ÁREAS SECAS MENORES QUE 10M2 SOBRE LAJE, ADERIDO, ESPESSURA 4CM, ACABAMENTO NÃO REFORÇADO. AF_06/2014</t>
  </si>
  <si>
    <t>CONTRAPISO EM ARGAMASSA PRONTA, PREPARO MECÂNICO COM MISTURADOR 300 KG, APLICADO EM ÁREAS SECAS MENORES QUE 10M2 SOBRE LAJE, ADERIDO, ESPESSURA 4CM, ACABAMENTO REFORÇADO. AF_06/2014</t>
  </si>
  <si>
    <t>CONTRAPISO EM ARGAMASSA PRONTA, PREPARO MECÂNICO COM MISTURADOR 300 KG, APLICADO EM ÁREAS SECAS MENORES QUE 10M2 SOBRE LAJE, NÃO ADERIDO, ESPESSURA 4CM, ACABAMENTO NÃO REFORÇADO. AF_06/2014</t>
  </si>
  <si>
    <t>CONTRAPISO EM ARGAMASSA PRONTA, PREPARO MECÂNICO COM MISTURADOR 300 KG, APLICADO EM ÁREAS SECAS MENORES QUE 10M2 SOBRE LAJE, NÃO ADERIDO, ESPESSURA 4CM, ACABAMENTO REFORÇADO. AF_06/2014</t>
  </si>
  <si>
    <t>CONTRAPISO EM ARGAMASSA PRONTA, PREPARO MECÂNICO COM MISTURADOR 300 KG, APLICADO EM ÁREAS SECAS MENORES QUE 10M2 SOBRE LAJE, NÃO ADERIDO, ESPESSURA 5CM, ACABAMENTO NÃO REFORÇADO. AF_06/2014</t>
  </si>
  <si>
    <t>CONTRAPISO EM ARGAMASSA PRONTA, PREPARO MECÂNICO COM MISTURADOR 300 KG, APLICADO EM ÁREAS SECAS MENORES QUE 10M2 SOBRE LAJE, NÃO ADERIDO, ESPESSURA 5CM, ACABAMENTO REFORÇADO. AF_06/2014</t>
  </si>
  <si>
    <t>CONTRAPISO EM ARGAMASSA PRONTA, PREPARO MECÂNICO COM MISTURADOR 300 KG, APLICADO EM ÁREAS SECAS MENORES QUE 10M2 SOBRE LAJE, NÃO ADERIDO, ESPESSURA 6CM, ACABAMENTO NÃO REFORÇADO. AF_06/2014</t>
  </si>
  <si>
    <t>CONTRAPISO EM ARGAMASSA PRONTA, PREPARO MECÂNICO COM MISTURADOR 300 KG, APLICADO EM ÁREAS SECAS MENORES QUE 10M2 SOBRE LAJE, NÃO ADERIDO, ESPESSURA 6CM, ACABAMENTO REFORÇADO. AF_06/2014</t>
  </si>
  <si>
    <t>CONTRAPISO EM ARGAMASSA TRAÇO 1:4 (CIMENTO E AREIA), PREPARO MANUAL, APLICADO EM ÁREAS MOLHADAS SOBRE IMPERMEABILIZAÇÃO, ESPESSURA 3CM, ACABAMENTO NÃO REFORÇADO. AF_06/2014</t>
  </si>
  <si>
    <t>CONTRAPISO EM ARGAMASSA TRAÇO 1:4 (CIMENTO E AREIA), PREPARO MANUAL, APLICADO EM ÁREAS MOLHADAS SOBRE IMPERMEABILIZAÇÃO, ESPESSURA 3CM, ACABAMENTO REFORÇADO. AF_06/2014</t>
  </si>
  <si>
    <t>CONTRAPISO EM ARGAMASSA TRAÇO 1:4 (CIMENTO E AREIA), PREPARO MANUAL, APLICADO EM ÁREAS MOLHADAS SOBRE IMPERMEABILIZAÇÃO, ESPESSURA 4CM, ACABAMENTO NÃO REFORÇADO. AF_06/2014</t>
  </si>
  <si>
    <t>CONTRAPISO EM ARGAMASSA TRAÇO 1:4 (CIMENTO E AREIA), PREPARO MANUAL, APLICADO EM ÁREAS MOLHADAS SOBRE IMPERMEABILIZAÇÃO, ESPESSURA 4CM, ACABAMENTO REFORÇADO. AF_06/2014</t>
  </si>
  <si>
    <t>CONTRAPISO EM ARGAMASSA TRAÇO 1:4 (CIMENTO E AREIA), PREPARO MANUAL, APLICADO EM ÁREAS MOLHADAS SOBRE LAJE, ADERIDO, ESPESSURA 2CM, ACABAMENTO NÃO REFORÇADO. AF_06/2014</t>
  </si>
  <si>
    <t>CONTRAPISO EM ARGAMASSA TRAÇO 1:4 (CIMENTO E AREIA), PREPARO MANUAL, APLICADO EM ÁREAS MOLHADAS SOBRE LAJE, ADERIDO, ESPESSURA 2CM, ACABAMENTO REFORÇADO. AF_06/2014</t>
  </si>
  <si>
    <t>CONTRAPISO EM ARGAMASSA TRAÇO 1:4 (CIMENTO E AREIA), PREPARO MANUAL, APLICADO EM ÁREAS MOLHADAS SOBRE LAJE, ADERIDO, ESPESSURA 3CM, ACABAMENTO NÃO REFORÇADO. AF_06/2014</t>
  </si>
  <si>
    <t>CONTRAPISO EM ARGAMASSA TRAÇO 1:4 (CIMENTO E AREIA), PREPARO MANUAL, APLICADO EM ÁREAS MOLHADAS SOBRE LAJE, ADERIDO, ESPESSURA 3CM, ACABAMENTO REFORÇADO. AF_06/2014</t>
  </si>
  <si>
    <t>CONTRAPISO EM ARGAMASSA TRAÇO 1:4 (CIMENTO E AREIA), PREPARO MANUAL, APLICADO EM ÁREAS SECAS MAIORES QUE 10M2 SOBRE LAJE, ADERIDO, ESPESSURA 2CM, ACABAMENTO NÃO REFORÇADO. AF_06/2014</t>
  </si>
  <si>
    <t>CONTRAPISO EM ARGAMASSA TRAÇO 1:4 (CIMENTO E AREIA), PREPARO MANUAL, APLICADO EM ÁREAS SECAS MAIORES QUE 10M2 SOBRE LAJE, ADERIDO, ESPESSURA 2CM, ACABAMENTO REFORÇADO. AF_06/2014</t>
  </si>
  <si>
    <t>CONTRAPISO EM ARGAMASSA TRAÇO 1:4 (CIMENTO E AREIA), PREPARO MANUAL, APLICADO EM ÁREAS SECAS MAIORES QUE 10M2 SOBRE LAJE, ADERIDO, ESPESSURA 3CM, ACABAMENTO NÃO REFORÇADO. AF_06/2014</t>
  </si>
  <si>
    <t>CONTRAPISO EM ARGAMASSA TRAÇO 1:4 (CIMENTO E AREIA), PREPARO MANUAL, APLICADO EM ÁREAS SECAS MAIORES QUE 10M2 SOBRE LAJE, ADERIDO, ESPESSURA 3CM, ACABAMENTO REFORÇADO. AF_06/2014</t>
  </si>
  <si>
    <t>CONTRAPISO EM ARGAMASSA TRAÇO 1:4 (CIMENTO E AREIA), PREPARO MANUAL, APLICADO EM ÁREAS SECAS MAIORES QUE 10M2 SOBRE LAJE, ADERIDO, ESPESSURA 4CM, ACABAMENTO NÃO REFORÇADO. AF_06/2014</t>
  </si>
  <si>
    <t>CONTRAPISO EM ARGAMASSA TRAÇO 1:4 (CIMENTO E AREIA), PREPARO MANUAL, APLICADO EM ÁREAS SECAS MAIORES QUE 10M2 SOBRE LAJE, ADERIDO, ESPESSURA 4CM, ACABAMENTO REFORÇADO. AF_06/2014</t>
  </si>
  <si>
    <t>CONTRAPISO EM ARGAMASSA TRAÇO 1:4 (CIMENTO E AREIA), PREPARO MANUAL, APLICADO EM ÁREAS SECAS MAIORES QUE 10M2 SOBRE LAJE, NÃO ADERIDO, ESPESSURA 4CM, ACABAMENTO NÃO REFORÇADO. AF_06/2014</t>
  </si>
  <si>
    <t>CONTRAPISO EM ARGAMASSA TRAÇO 1:4 (CIMENTO E AREIA), PREPARO MANUAL, APLICADO EM ÁREAS SECAS MAIORES QUE 10M2 SOBRE LAJE, NÃO ADERIDO, ESPESSURA 4CM, ACABAMENTO REFORÇADO. AF_06/2014</t>
  </si>
  <si>
    <t>CONTRAPISO EM ARGAMASSA TRAÇO 1:4 (CIMENTO E AREIA), PREPARO MANUAL, APLICADO EM ÁREAS SECAS MAIORES QUE 10M2 SOBRE LAJE, NÃO ADERIDO, ESPESSURA 5CM, ACABAMENTO NÃO REFORÇADO. AF_06/2014</t>
  </si>
  <si>
    <t>CONTRAPISO EM ARGAMASSA TRAÇO 1:4 (CIMENTO E AREIA), PREPARO MANUAL, APLICADO EM ÁREAS SECAS MAIORES QUE 10M2 SOBRE LAJE, NÃO ADERIDO, ESPESSURA 5CM, ACABAMENTO REFORÇADO. AF_06/2014</t>
  </si>
  <si>
    <t>CONTRAPISO EM ARGAMASSA TRAÇO 1:4 (CIMENTO E AREIA), PREPARO MANUAL, APLICADO EM ÁREAS SECAS MAIORES QUE 10M2 SOBRE LAJE, NÃO ADERIDO, ESPESSURA 6CM, ACABAMENTO NÃO REFORÇADO. AF_06/2014</t>
  </si>
  <si>
    <t>CONTRAPISO EM ARGAMASSA TRAÇO 1:4 (CIMENTO E AREIA), PREPARO MANUAL, APLICADO EM ÁREAS SECAS MAIORES QUE 10M2 SOBRE LAJE, NÃO ADERIDO, ESPESSURA 6CM, ACABAMENTO REFORÇADO. AF_06/2014</t>
  </si>
  <si>
    <t>CONTRAPISO EM ARGAMASSA TRAÇO 1:4 (CIMENTO E AREIA), PREPARO MANUAL, APLICADO EM ÁREAS SECAS MENORES QUE 10M2 SOBRE LAJE, ADERIDO, ESPESSURA 2CM, ACABAMENTO NÃO REFORÇADO. AF_06/2014</t>
  </si>
  <si>
    <t>CONTRAPISO EM ARGAMASSA TRAÇO 1:4 (CIMENTO E AREIA), PREPARO MANUAL, APLICADO EM ÁREAS SECAS MENORES QUE 10M2 SOBRE LAJE, ADERIDO, ESPESSURA 2CM, ACABAMENTO REFORÇADO. AF_06/2014</t>
  </si>
  <si>
    <t>CONTRAPISO EM ARGAMASSA TRAÇO 1:4 (CIMENTO E AREIA), PREPARO MANUAL, APLICADO EM ÁREAS SECAS MENORES QUE 10M2 SOBRE LAJE, ADERIDO, ESPESSURA 3CM, ACABAMENTO NÃO REFORÇADO. AF_06/2014</t>
  </si>
  <si>
    <t>CONTRAPISO EM ARGAMASSA TRAÇO 1:4 (CIMENTO E AREIA), PREPARO MANUAL, APLICADO EM ÁREAS SECAS MENORES QUE 10M2 SOBRE LAJE, ADERIDO, ESPESSURA 3CM, ACABAMENTO REFORÇADO. AF_06/2014</t>
  </si>
  <si>
    <t>CONTRAPISO EM ARGAMASSA TRAÇO 1:4 (CIMENTO E AREIA), PREPARO MANUAL, APLICADO EM ÁREAS SECAS MENORES QUE 10M2 SOBRE LAJE, ADERIDO, ESPESSURA 4CM, ACABAMENTO NÃO REFORÇADO. AF_06/2014</t>
  </si>
  <si>
    <t>CONTRAPISO EM ARGAMASSA TRAÇO 1:4 (CIMENTO E AREIA), PREPARO MANUAL, APLICADO EM ÁREAS SECAS MENORES QUE 10M2 SOBRE LAJE, ADERIDO, ESPESSURA 4CM, ACABAMENTO REFORÇADO. AF_06/2014</t>
  </si>
  <si>
    <t>CONTRAPISO EM ARGAMASSA TRAÇO 1:4 (CIMENTO E AREIA), PREPARO MANUAL, APLICADO EM ÁREAS SECAS MENORES QUE 10M2 SOBRE LAJE, NÃO ADERIDO, ESPESSURA 4CM, ACABAMENTO NÃO REFORÇADO. AF_06/2014</t>
  </si>
  <si>
    <t>CONTRAPISO EM ARGAMASSA TRAÇO 1:4 (CIMENTO E AREIA), PREPARO MANUAL, APLICADO EM ÁREAS SECAS MENORES QUE 10M2 SOBRE LAJE, NÃO ADERIDO, ESPESSURA 4CM, ACABAMENTO REFORÇADO. AF_06/2014</t>
  </si>
  <si>
    <t>CONTRAPISO EM ARGAMASSA TRAÇO 1:4 (CIMENTO E AREIA), PREPARO MANUAL, APLICADO EM ÁREAS SECAS MENORES QUE 10M2 SOBRE LAJE, NÃO ADERIDO, ESPESSURA 5CM, ACABAMENTO NÃO REFORÇADO. AF_06/2014</t>
  </si>
  <si>
    <t>CONTRAPISO EM ARGAMASSA TRAÇO 1:4 (CIMENTO E AREIA), PREPARO MANUAL, APLICADO EM ÁREAS SECAS MENORES QUE 10M2 SOBRE LAJE, NÃO ADERIDO, ESPESSURA 5CM, ACABAMENTO REFORÇADO. AF_06/2014</t>
  </si>
  <si>
    <t>CONTRAPISO EM ARGAMASSA TRAÇO 1:4 (CIMENTO E AREIA), PREPARO MANUAL, APLICADO EM ÁREAS SECAS MENORES QUE 10M2 SOBRE LAJE, NÃO ADERIDO, ESPESSURA 6CM, ACABAMENTO NÃO REFORÇADO. AF_06/2014</t>
  </si>
  <si>
    <t>CONTRAPISO EM ARGAMASSA TRAÇO 1:4 (CIMENTO E AREIA), PREPARO MANUAL, APLICADO EM ÁREAS SECAS MENORES QUE 10M2 SOBRE LAJE, NÃO ADERIDO, ESPESSURA 6CM, ACABAMENTO REFORÇADO. AF_06/2014</t>
  </si>
  <si>
    <t>CONTRAPISO EM ARGAMASSA TRAÇO 1:4 (CIMENTO E AREIA), PREPARO MECÂNICO COM BETONEIRA 400 L, APLICADO EM ÁREAS MOLHADAS SOBRE IMPERMEABILIZAÇÃO, ESPESSURA 3CM, ACABAMENTO NÃO REFORÇADO. AF_06/2014</t>
  </si>
  <si>
    <t>CONTRAPISO EM ARGAMASSA TRAÇO 1:4 (CIMENTO E AREIA), PREPARO MECÂNICO COM BETONEIRA 400 L, APLICADO EM ÁREAS MOLHADAS SOBRE IMPERMEABILIZAÇÃO, ESPESSURA 3CM, ACABAMENTO REFORÇADO. AF_06/2014</t>
  </si>
  <si>
    <t>CONTRAPISO EM ARGAMASSA TRAÇO 1:4 (CIMENTO E AREIA), PREPARO MECÂNICO COM BETONEIRA 400 L, APLICADO EM ÁREAS MOLHADAS SOBRE IMPERMEABILIZAÇÃO, ESPESSURA 4CM, ACABAMENTO NÃO REFORÇADO. AF_06/2014</t>
  </si>
  <si>
    <t>CONTRAPISO EM ARGAMASSA TRAÇO 1:4 (CIMENTO E AREIA), PREPARO MECÂNICO COM BETONEIRA 400 L, APLICADO EM ÁREAS MOLHADAS SOBRE IMPERMEABILIZAÇÃO, ESPESSURA 4CM, ACABAMENTO REFORÇADO. AF_06/2014</t>
  </si>
  <si>
    <t>CONTRAPISO EM ARGAMASSA TRAÇO 1:4 (CIMENTO E AREIA), PREPARO MECÂNICO COM BETONEIRA 400 L, APLICADO EM ÁREAS MOLHADAS SOBRE LAJE, ADERIDO, ESPESSURA 2CM, ACABAMENTO NÃO REFORÇADO. AF_06/2014</t>
  </si>
  <si>
    <t>CONTRAPISO EM ARGAMASSA TRAÇO 1:4 (CIMENTO E AREIA), PREPARO MECÂNICO COM BETONEIRA 400 L, APLICADO EM ÁREAS MOLHADAS SOBRE LAJE, ADERIDO, ESPESSURA 2CM, ACABAMENTO REFORÇADO. AF_06/2014</t>
  </si>
  <si>
    <t>CONTRAPISO EM ARGAMASSA TRAÇO 1:4 (CIMENTO E AREIA), PREPARO MECÂNICO COM BETONEIRA 400 L, APLICADO EM ÁREAS MOLHADAS SOBRE LAJE, ADERIDO, ESPESSURA 3CM, ACABAMENTO NÃO REFORÇADO. AF_06/2014</t>
  </si>
  <si>
    <t>CONTRAPISO EM ARGAMASSA TRAÇO 1:4 (CIMENTO E AREIA), PREPARO MECÂNICO COM BETONEIRA 400 L, APLICADO EM ÁREAS MOLHADAS SOBRE LAJE, ADERIDO, ESPESSURA 3CM, ACABAMENTO REFORÇADO. AF_06/2014</t>
  </si>
  <si>
    <t>CONTRAPISO EM ARGAMASSA TRAÇO 1:4 (CIMENTO E AREIA), PREPARO MECÂNICO COM BETONEIRA 400 L, APLICADO EM ÁREAS SECAS MAIORES QUE 10M2 SOBRE LAJE, ADERIDO, ESPESSURA 2CM, ACABAMENTO NÃO REFORÇADO. AF_06/2014</t>
  </si>
  <si>
    <t>CONTRAPISO EM ARGAMASSA TRAÇO 1:4 (CIMENTO E AREIA), PREPARO MECÂNICO COM BETONEIRA 400 L, APLICADO EM ÁREAS SECAS MAIORES QUE 10M2 SOBRE LAJE, ADERIDO, ESPESSURA 2CM, ACABAMENTO REFORÇADO. AF_06/2014</t>
  </si>
  <si>
    <t>CONTRAPISO EM ARGAMASSA TRAÇO 1:4 (CIMENTO E AREIA), PREPARO MECÂNICO COM BETONEIRA 400 L, APLICADO EM ÁREAS SECAS MAIORES QUE 10M2 SOBRE LAJE, ADERIDO, ESPESSURA 3CM, ACABAMENTO NÃO REFORÇADO. AF_06/2014</t>
  </si>
  <si>
    <t>CONTRAPISO EM ARGAMASSA TRAÇO 1:4 (CIMENTO E AREIA), PREPARO MECÂNICO COM BETONEIRA 400 L, APLICADO EM ÁREAS SECAS MAIORES QUE 10M2 SOBRE LAJE, ADERIDO, ESPESSURA 3CM, ACABAMENTO REFORÇADO. AF_06/2014</t>
  </si>
  <si>
    <t>CONTRAPISO EM ARGAMASSA TRAÇO 1:4 (CIMENTO E AREIA), PREPARO MECÂNICO COM BETONEIRA 400 L, APLICADO EM ÁREAS SECAS MAIORES QUE 10M2 SOBRE LAJE, ADERIDO, ESPESSURA 4CM, ACABAMENTO NÃO REFORÇADO. AF_06/2014</t>
  </si>
  <si>
    <t>CONTRAPISO EM ARGAMASSA TRAÇO 1:4 (CIMENTO E AREIA), PREPARO MECÂNICO COM BETONEIRA 400 L, APLICADO EM ÁREAS SECAS MAIORES QUE 10M2 SOBRE LAJE, ADERIDO, ESPESSURA 4CM, ACABAMENTO REFORÇADO. AF_06/2014</t>
  </si>
  <si>
    <t>CONTRAPISO EM ARGAMASSA TRAÇO 1:4 (CIMENTO E AREIA), PREPARO MECÂNICO COM BETONEIRA 400 L, APLICADO EM ÁREAS SECAS MAIORES QUE 10M2 SOBRE LAJE, NÃO ADERIDO, ESPESSURA 4CM, ACABAMENTO NÃO REFORÇADO. AF_06/2014</t>
  </si>
  <si>
    <t>CONTRAPISO EM ARGAMASSA TRAÇO 1:4 (CIMENTO E AREIA), PREPARO MECÂNICO COM BETONEIRA 400 L, APLICADO EM ÁREAS SECAS MAIORES QUE 10M2 SOBRE LAJE, NÃO ADERIDO, ESPESSURA 4CM, ACABAMENTO REFORÇADO. AF_06/2014</t>
  </si>
  <si>
    <t>CONTRAPISO EM ARGAMASSA TRAÇO 1:4 (CIMENTO E AREIA), PREPARO MECÂNICO COM BETONEIRA 400 L, APLICADO EM ÁREAS SECAS MAIORES QUE 10M2 SOBRE LAJE, NÃO ADERIDO, ESPESSURA 5CM, ACABAMENTO NÃO REFORÇADO. AF_06/2014</t>
  </si>
  <si>
    <t>CONTRAPISO EM ARGAMASSA TRAÇO 1:4 (CIMENTO E AREIA), PREPARO MECÂNICO COM BETONEIRA 400 L, APLICADO EM ÁREAS SECAS MAIORES QUE 10M2 SOBRE LAJE, NÃO ADERIDO, ESPESSURA 5CM, ACABAMENTO REFORÇADO. AF_06/2014</t>
  </si>
  <si>
    <t>CONTRAPISO EM ARGAMASSA TRAÇO 1:4 (CIMENTO E AREIA), PREPARO MECÂNICO COM BETONEIRA 400 L, APLICADO EM ÁREAS SECAS MAIORES QUE 10M2 SOBRE LAJE, NÃO ADERIDO, ESPESSURA 6CM, ACABAMENTO NÃO REFORÇADO. AF_06/2014</t>
  </si>
  <si>
    <t>CONTRAPISO EM ARGAMASSA TRAÇO 1:4 (CIMENTO E AREIA), PREPARO MECÂNICO COM BETONEIRA 400 L, APLICADO EM ÁREAS SECAS MAIORES QUE 10M2 SOBRE LAJE, NÃO ADERIDO, ESPESSURA 6CM, ACABAMENTO REFORÇADO. AF_06/2014</t>
  </si>
  <si>
    <t>CONTRAPISO EM ARGAMASSA TRAÇO 1:4 (CIMENTO E AREIA), PREPARO MECÂNICO COM BETONEIRA 400 L, APLICADO EM ÁREAS SECAS MENORES QUE 10M2 SOBRE LAJE, ADERIDO, ESPESSURA 2CM, ACABAMENTO NÃO REFORÇADO. AF_06/2014</t>
  </si>
  <si>
    <t>CONTRAPISO EM ARGAMASSA TRAÇO 1:4 (CIMENTO E AREIA), PREPARO MECÂNICO COM BETONEIRA 400 L, APLICADO EM ÁREAS SECAS MENORES QUE 10M2 SOBRE LAJE, ADERIDO, ESPESSURA 2CM, ACABAMENTO REFORÇADO. AF_06/2014</t>
  </si>
  <si>
    <t>CONTRAPISO EM ARGAMASSA TRAÇO 1:4 (CIMENTO E AREIA), PREPARO MECÂNICO COM BETONEIRA 400 L, APLICADO EM ÁREAS SECAS MENORES QUE 10M2 SOBRE LAJE, ADERIDO, ESPESSURA 3CM, ACABAMENTO NÃO REFORÇADO. AF_06/2014</t>
  </si>
  <si>
    <t>CONTRAPISO EM ARGAMASSA TRAÇO 1:4 (CIMENTO E AREIA), PREPARO MECÂNICO COM BETONEIRA 400 L, APLICADO EM ÁREAS SECAS MENORES QUE 10M2 SOBRE LAJE, ADERIDO, ESPESSURA 3CM, ACABAMENTO REFORÇADO. AF_06/2014</t>
  </si>
  <si>
    <t>CONTRAPISO EM ARGAMASSA TRAÇO 1:4 (CIMENTO E AREIA), PREPARO MECÂNICO COM BETONEIRA 400 L, APLICADO EM ÁREAS SECAS MENORES QUE 10M2 SOBRE LAJE, ADERIDO, ESPESSURA 4CM, ACABAMENTO NÃO REFORÇADO. AF_06/2014</t>
  </si>
  <si>
    <t>CONTRAPISO EM ARGAMASSA TRAÇO 1:4 (CIMENTO E AREIA), PREPARO MECÂNICO COM BETONEIRA 400 L, APLICADO EM ÁREAS SECAS MENORES QUE 10M2 SOBRE LAJE, ADERIDO, ESPESSURA 4CM, ACABAMENTO REFORÇADO. AF_06/2014</t>
  </si>
  <si>
    <t>CONTRAPISO EM ARGAMASSA TRAÇO 1:4 (CIMENTO E AREIA), PREPARO MECÂNICO COM BETONEIRA 400 L, APLICADO EM ÁREAS SECAS MENORES QUE 10M2 SOBRE LAJE, NÃO ADERIDO, ESPESSURA 4CM, ACABAMENTO NÃO REFORÇADO. AF_06/2014</t>
  </si>
  <si>
    <t>CONTRAPISO EM ARGAMASSA TRAÇO 1:4 (CIMENTO E AREIA), PREPARO MECÂNICO COM BETONEIRA 400 L, APLICADO EM ÁREAS SECAS MENORES QUE 10M2 SOBRE LAJE, NÃO ADERIDO, ESPESSURA 4CM, ACABAMENTO REFORÇADO. AF_06/2014</t>
  </si>
  <si>
    <t>CONTRAPISO EM ARGAMASSA TRAÇO 1:4 (CIMENTO E AREIA), PREPARO MECÂNICO COM BETONEIRA 400 L, APLICADO EM ÁREAS SECAS MENORES QUE 10M2 SOBRE LAJE, NÃO ADERIDO, ESPESSURA 5CM, ACABAMENTO NÃO REFORÇADO. AF_06/2014</t>
  </si>
  <si>
    <t>CONTRAPISO EM ARGAMASSA TRAÇO 1:4 (CIMENTO E AREIA), PREPARO MECÂNICO COM BETONEIRA 400 L, APLICADO EM ÁREAS SECAS MENORES QUE 10M2 SOBRE LAJE, NÃO ADERIDO, ESPESSURA 5CM, ACABAMENTO REFORÇADO. AF_06/2014</t>
  </si>
  <si>
    <t>CONTRAPISO EM ARGAMASSA TRAÇO 1:4 (CIMENTO E AREIA), PREPARO MECÂNICO COM BETONEIRA 400 L, APLICADO EM ÁREAS SECAS MENORES QUE 10M2 SOBRE LAJE, NÃO ADERIDO, ESPESSURA 6CM, ACABAMENTO NÃO REFORÇADO. AF_06/2014</t>
  </si>
  <si>
    <t>CONTRAPISO EM ARGAMASSA TRAÇO 1:4 (CIMENTO E AREIA), PREPARO MECÂNICO COM BETONEIRA 400 L, APLICADO EM ÁREAS SECAS MENORES QUE 10M2 SOBRE LAJE, NÃO ADERIDO, ESPESSURA 6CM, ACABAMENTO REFORÇADO. AF_06/2014</t>
  </si>
  <si>
    <t>CONTRAPISO EM ARGAMASSA TRAÇO 1:4 (CIMENTO E AREIA), PREPARO MECÂNICO COM MISTURADOR 300 KG, APLICADO EM ÁREAS MOLHADAS SOBRE IMPERMEABILIZAÇÃO, ESPESSURA 3CM, ACABAMENTO NÃO REFORÇADO. AF_06/2014</t>
  </si>
  <si>
    <t>CONTRAPISO EM ARGAMASSA TRAÇO 1:4 (CIMENTO E AREIA), PREPARO MECÂNICO COM MISTURADOR 300 KG, APLICADO EM ÁREAS MOLHADAS SOBRE IMPERMEABILIZAÇÃO, ESPESSURA 3CM, ACABAMENTO REFORÇADO. AF_06/2014</t>
  </si>
  <si>
    <t>CONTRAPISO EM ARGAMASSA TRAÇO 1:4 (CIMENTO E AREIA), PREPARO MECÂNICO COM MISTURADOR 300 KG, APLICADO EM ÁREAS MOLHADAS SOBRE IMPERMEABILIZAÇÃO, ESPESSURA 4CM, ACABAMENTO NÃO REFORÇADO. AF_06/2014</t>
  </si>
  <si>
    <t>CONTRAPISO EM ARGAMASSA TRAÇO 1:4 (CIMENTO E AREIA), PREPARO MECÂNICO COM MISTURADOR 300 KG, APLICADO EM ÁREAS MOLHADAS SOBRE IMPERMEABILIZAÇÃO, ESPESSURA 4CM, ACABAMENTO REFORÇADO. AF_06/2014</t>
  </si>
  <si>
    <t>CONTRAPISO EM ARGAMASSA TRAÇO 1:4 (CIMENTO E AREIA), PREPARO MECÂNICO COM MISTURADOR 300 KG, APLICADO EM ÁREAS MOLHADAS SOBRE LAJE, ADERIDO, ESPESSURA 2CM, ACABAMENTO NÃO REFORÇADO. AF_06/2014</t>
  </si>
  <si>
    <t>CONTRAPISO EM ARGAMASSA TRAÇO 1:4 (CIMENTO E AREIA), PREPARO MECÂNICO COM MISTURADOR 300 KG, APLICADO EM ÁREAS MOLHADAS SOBRE LAJE, ADERIDO, ESPESSURA 2CM, ACABAMENTO REFORÇADO. AF_06/2014</t>
  </si>
  <si>
    <t>CONTRAPISO EM ARGAMASSA TRAÇO 1:4 (CIMENTO E AREIA), PREPARO MECÂNICO COM MISTURADOR 300 KG, APLICADO EM ÁREAS MOLHADAS SOBRE LAJE, ADERIDO, ESPESSURA 3CM, ACABAMENTO NÃO REFORÇADO. AF_06/2014</t>
  </si>
  <si>
    <t>CONTRAPISO EM ARGAMASSA TRAÇO 1:4 (CIMENTO E AREIA), PREPARO MECÂNICO COM MISTURADOR 300 KG, APLICADO EM ÁREAS MOLHADAS SOBRE LAJE, ADERIDO, ESPESSURA 3CM, ACABAMENTO REFORÇADO. AF_06/2014</t>
  </si>
  <si>
    <t>CONTRAPISO EM ARGAMASSA TRAÇO 1:4 (CIMENTO E AREIA), PREPARO MECÂNICO COM MISTURADOR 300 KG, APLICADO EM ÁREAS SECAS MAIORES QUE 10M2 SOBRE LAJE, ADERIDO, ESPESSURA 2CM, ACABAMENTO NÃO REFORÇADO. AF_06/2014</t>
  </si>
  <si>
    <t>CONTRAPISO EM ARGAMASSA TRAÇO 1:4 (CIMENTO E AREIA), PREPARO MECÂNICO COM MISTURADOR 300 KG, APLICADO EM ÁREAS SECAS MAIORES QUE 10M2 SOBRE LAJE, ADERIDO, ESPESSURA 2CM, ACABAMENTO REFORÇADO. AF_06/2014</t>
  </si>
  <si>
    <t>CONTRAPISO EM ARGAMASSA TRAÇO 1:4 (CIMENTO E AREIA), PREPARO MECÂNICO COM MISTURADOR 300 KG, APLICADO EM ÁREAS SECAS MAIORES QUE 10M2 SOBRE LAJE, ADERIDO, ESPESSURA 3CM, ACABAMENTO NÃO REFORÇADO. AF_06/2014</t>
  </si>
  <si>
    <t>CONTRAPISO EM ARGAMASSA TRAÇO 1:4 (CIMENTO E AREIA), PREPARO MECÂNICO COM MISTURADOR 300 KG, APLICADO EM ÁREAS SECAS MAIORES QUE 10M2 SOBRE LAJE, ADERIDO, ESPESSURA 3CM, ACABAMENTO REFORÇADO. AF_06/2014</t>
  </si>
  <si>
    <t>CONTRAPISO EM ARGAMASSA TRAÇO 1:4 (CIMENTO E AREIA), PREPARO MECÂNICO COM MISTURADOR 300 KG, APLICADO EM ÁREAS SECAS MAIORES QUE 10M2 SOBRE LAJE, ADERIDO, ESPESSURA 4CM, ACABAMENTO NÃO REFORÇADO. AF_06/2014</t>
  </si>
  <si>
    <t>CONTRAPISO EM ARGAMASSA TRAÇO 1:4 (CIMENTO E AREIA), PREPARO MECÂNICO COM MISTURADOR 300 KG, APLICADO EM ÁREAS SECAS MAIORES QUE 10M2 SOBRE LAJE, ADERIDO, ESPESSURA 4CM, ACABAMENTO REFORÇADO. AF_06/2014</t>
  </si>
  <si>
    <t>CONTRAPISO EM ARGAMASSA TRAÇO 1:4 (CIMENTO E AREIA), PREPARO MECÂNICO COM MISTURADOR 300 KG, APLICADO EM ÁREAS SECAS MAIORES QUE 10M2 SOBRE LAJE, NÃO ADERIDO, ESPESSURA 4CM, ACABAMENTO NÃO REFORÇADO. AF_06/2014</t>
  </si>
  <si>
    <t>CONTRAPISO EM ARGAMASSA TRAÇO 1:4 (CIMENTO E AREIA), PREPARO MECÂNICO COM MISTURADOR 300 KG, APLICADO EM ÁREAS SECAS MAIORES QUE 10M2 SOBRE LAJE, NÃO ADERIDO, ESPESSURA 4CM, ACABAMENTO REFORÇADO. AF_06/2014</t>
  </si>
  <si>
    <t>CONTRAPISO EM ARGAMASSA TRAÇO 1:4 (CIMENTO E AREIA), PREPARO MECÂNICO COM MISTURADOR 300 KG, APLICADO EM ÁREAS SECAS MAIORES QUE 10M2 SOBRE LAJE, NÃO ADERIDO, ESPESSURA 5CM, ACABAMENTO NÃO REFORÇADO. AF_06/2014</t>
  </si>
  <si>
    <t>CONTRAPISO EM ARGAMASSA TRAÇO 1:4 (CIMENTO E AREIA), PREPARO MECÂNICO COM MISTURADOR 300 KG, APLICADO EM ÁREAS SECAS MAIORES QUE 10M2 SOBRE LAJE, NÃO ADERIDO, ESPESSURA 5CM, ACABAMENTO REFORÇADO. AF_06/2014</t>
  </si>
  <si>
    <t>CONTRAPISO EM ARGAMASSA TRAÇO 1:4 (CIMENTO E AREIA), PREPARO MECÂNICO COM MISTURADOR 300 KG, APLICADO EM ÁREAS SECAS MAIORES QUE 10M2 SOBRE LAJE, NÃO ADERIDO, ESPESSURA 6CM, ACABAMENTO NÃO REFORÇADO. AF_06/2014</t>
  </si>
  <si>
    <t>CONTRAPISO EM ARGAMASSA TRAÇO 1:4 (CIMENTO E AREIA), PREPARO MECÂNICO COM MISTURADOR 300 KG, APLICADO EM ÁREAS SECAS MAIORES QUE 10M2 SOBRE LAJE, NÃO ADERIDO, ESPESSURA 6CM, ACABAMENTO REFORÇADO. AF_06/2014</t>
  </si>
  <si>
    <t>CONTRAPISO EM ARGAMASSA TRAÇO 1:4 (CIMENTO E AREIA), PREPARO MECÂNICO COM MISTURADOR 300 KG, APLICADO EM ÁREAS SECAS MENORES QUE 10M2 SOBRE LAJE, ADERIDO, ESPESSURA 2CM, ACABAMENTO NÃO REFORÇADO. AF_06/2014</t>
  </si>
  <si>
    <t>CONTRAPISO EM ARGAMASSA TRAÇO 1:4 (CIMENTO E AREIA), PREPARO MECÂNICO COM MISTURADOR 300 KG, APLICADO EM ÁREAS SECAS MENORES QUE 10M2 SOBRE LAJE, ADERIDO, ESPESSURA 2CM, ACABAMENTO REFORÇADO. AF_06/2014</t>
  </si>
  <si>
    <t>CONTRAPISO EM ARGAMASSA TRAÇO 1:4 (CIMENTO E AREIA), PREPARO MECÂNICO COM MISTURADOR 300 KG, APLICADO EM ÁREAS SECAS MENORES QUE 10M2 SOBRE LAJE, ADERIDO, ESPESSURA 3CM, ACABAMENTO NÃO REFORÇADO. AF_06/2014</t>
  </si>
  <si>
    <t>CONTRAPISO EM ARGAMASSA TRAÇO 1:4 (CIMENTO E AREIA), PREPARO MECÂNICO COM MISTURADOR 300 KG, APLICADO EM ÁREAS SECAS MENORES QUE 10M2 SOBRE LAJE, ADERIDO, ESPESSURA 3CM, ACABAMENTO REFORÇADO. AF_06/2014</t>
  </si>
  <si>
    <t>CONTRAPISO EM ARGAMASSA TRAÇO 1:4 (CIMENTO E AREIA), PREPARO MECÂNICO COM MISTURADOR 300 KG, APLICADO EM ÁREAS SECAS MENORES QUE 10M2 SOBRE LAJE, ADERIDO, ESPESSURA 4CM, ACABAMENTO NÃO REFORÇADO. AF_06/2014</t>
  </si>
  <si>
    <t>CONTRAPISO EM ARGAMASSA TRAÇO 1:4 (CIMENTO E AREIA), PREPARO MECÂNICO COM MISTURADOR 300 KG, APLICADO EM ÁREAS SECAS MENORES QUE 10M2 SOBRE LAJE, ADERIDO, ESPESSURA 4CM, ACABAMENTO REFORÇADO. AF_06/2014</t>
  </si>
  <si>
    <t>CONTRAPISO EM ARGAMASSA TRAÇO 1:4 (CIMENTO E AREIA), PREPARO MECÂNICO COM MISTURADOR 300 KG, APLICADO EM ÁREAS SECAS MENORES QUE 10M2 SOBRE LAJE, NÃO ADERIDO, ESPESSURA 4CM, ACABAMENTO NÃO REFORÇADO. AF_06/2014</t>
  </si>
  <si>
    <t>CONTRAPISO EM ARGAMASSA TRAÇO 1:4 (CIMENTO E AREIA), PREPARO MECÂNICO COM MISTURADOR 300 KG, APLICADO EM ÁREAS SECAS MENORES QUE 10M2 SOBRE LAJE, NÃO ADERIDO, ESPESSURA 4CM, ACABAMENTO REFORÇADO. AF_06/2014</t>
  </si>
  <si>
    <t>CONTRAPISO EM ARGAMASSA TRAÇO 1:4 (CIMENTO E AREIA), PREPARO MECÂNICO COM MISTURADOR 300 KG, APLICADO EM ÁREAS SECAS MENORES QUE 10M2 SOBRE LAJE, NÃO ADERIDO, ESPESSURA 5CM, ACABAMENTO NÃO REFORÇADO. AF_06/2014</t>
  </si>
  <si>
    <t>CONTRAPISO EM ARGAMASSA TRAÇO 1:4 (CIMENTO E AREIA), PREPARO MECÂNICO COM MISTURADOR 300 KG, APLICADO EM ÁREAS SECAS MENORES QUE 10M2 SOBRE LAJE, NÃO ADERIDO, ESPESSURA 5CM, ACABAMENTO REFORÇADO. AF_06/2014</t>
  </si>
  <si>
    <t>CONTRAPISO EM ARGAMASSA TRAÇO 1:4 (CIMENTO E AREIA), PREPARO MECÂNICO COM MISTURADOR 300 KG, APLICADO EM ÁREAS SECAS MENORES QUE 10M2 SOBRE LAJE, NÃO ADERIDO, ESPESSURA 6CM, ACABAMENTO NÃO REFORÇADO. AF_06/2014</t>
  </si>
  <si>
    <t>CONTRAPISO EM ARGAMASSA TRAÇO 1:4 (CIMENTO E AREIA), PREPARO MECÂNICO COM MISTURADOR 300 KG, APLICADO EM ÁREAS SECAS MENORES QUE 10M2 SOBRE LAJE, NÃO ADERIDO, ESPESSURA 6CM, ACABAMENTO REFORÇADO. AF_06/2014</t>
  </si>
  <si>
    <t>73907/003</t>
  </si>
  <si>
    <t>CONTRAPISO/LASTRO DE CONCRETO NAO-ESTRUTURAL, E=5CM, PREPARO COM BETONEIRA</t>
  </si>
  <si>
    <t>73930/001</t>
  </si>
  <si>
    <t>CORDAO DE ARREMATE COM TELHA CERAMICA TIPO CANAL EMBOCADA COM ARGAMASSA TRACO 1:3 (CIMENTO E AREIA)</t>
  </si>
  <si>
    <t>73938/006</t>
  </si>
  <si>
    <t>CORDAO DE ARREMATE EM BEIRAIS COM TELHA CERAMICA EMBOCADA TRACO 1:2:8 (CIMENTO, CAL E AREIA)</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</si>
  <si>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</si>
  <si>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</si>
  <si>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</si>
  <si>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</si>
  <si>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</si>
  <si>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</si>
  <si>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CORRIMAO EM MADEIRA 1A 2,5X30CM</t>
  </si>
  <si>
    <t>73807/001</t>
  </si>
  <si>
    <t>CORRIMAO EM MARMORITE, LARGURA 15CM</t>
  </si>
  <si>
    <t>74072/003</t>
  </si>
  <si>
    <t>CORRIMAO EM TUBO ACO GALVANIZADO 1 1/4" COM BRACADEIRA</t>
  </si>
  <si>
    <t>74072/002</t>
  </si>
  <si>
    <t>CORRIMAO EM TUBO ACO GALVANIZADO 2 1/2" COM BRACADEIRA</t>
  </si>
  <si>
    <t>74072/001</t>
  </si>
  <si>
    <t>CORRIMAO EM TUBO ACO GALVANIZADO 3/4" COM BRACADEIRA</t>
  </si>
  <si>
    <t>CORTE DE CAPOEIRA FINA A FOICE</t>
  </si>
  <si>
    <t>CORTE E ATERRO COMPENSADO</t>
  </si>
  <si>
    <t>CORTE E PREPARO DE CORDAO DE PEDRA PARA PAVIMENTO POLIEDRICO</t>
  </si>
  <si>
    <t>CORTE E PREPARO DE PEDRA PARA PAVIMENTO POLIEDRICO</t>
  </si>
  <si>
    <t>CORTE E PREPARO EM CABECA DE ESTACA</t>
  </si>
  <si>
    <t>CORTE REMOCAO DO PAVIMENTO APICOAMENTO LAJE FORMAS E CONCRETAGEM BER- COS FCK=25MPA-24H UTILIZANDO GRAUTH</t>
  </si>
  <si>
    <t>CORTE, DOBRAGEM, MONTAGEM E COLOCACAO DE FERRAGEM NA FORMA, ACO CA-25 DIAM 6,3 A 8,0MM</t>
  </si>
  <si>
    <t>CORTE, DOBRAGEM, MONTAGEM E COLOCACAO DE FERRAGEM NA FORMA, ACO CA-50 (A OU B) DIAM 8 A 12,5MM</t>
  </si>
  <si>
    <t>CORTE, DOBRAGEM, MONTAGEM E COLOCACAO DE FERRAGEM NA FORMA, ACO CA-50 (A OU B) DIAM ACIM 12,5MM</t>
  </si>
  <si>
    <t>CORTE, DOBRAGEM, MONTAGEM E COLOCACAO DE FERRAGEM NA FORMA, ACO CA-60 DIAM 4,2 A 8,0MM</t>
  </si>
  <si>
    <t>COTOVELO DE AÇO GALVANIZADO 1" - FORNECIMENTO E INSTALAÇÃO</t>
  </si>
  <si>
    <t>COTOVELO DE AÇO GALVANIZADO 1.1/2" - FORNECIMENTO E INSTALAÇÃO</t>
  </si>
  <si>
    <t>COTOVELO DE AÇO GALVANIZADO 1.1/4" - FORNECIMENTO E INSTALAÇÃO</t>
  </si>
  <si>
    <t>COTOVELO DE AÇO GALVANIZADO 1/2" - FORNECIMENTO E INSTALAÇÃO</t>
  </si>
  <si>
    <t>COTOVELO DE AÇO GALVANIZADO 2" - FORNECIMENTO E INSTALAÇÃO</t>
  </si>
  <si>
    <t>COTOVELO DE AÇO GALVANIZADO 2.1/2"</t>
  </si>
  <si>
    <t>COTOVELO DE AÇO GALVANIZADO 3" - FORNECIMENTO E INSTALAÇÃO</t>
  </si>
  <si>
    <t>COTOVELO DE AÇO GALVANIZADO 3/4" - FORNECIMENTO E INSTALAÇÃO</t>
  </si>
  <si>
    <t>COTOVELO DE AÇO GALVANIZADO 4" - FORNECIMENTO E INSTALAÇÃO</t>
  </si>
  <si>
    <t>COTOVELO DE AÇO GALVANIZADO 5" - FORNECIMENTO E INSTALAÇÃO</t>
  </si>
  <si>
    <t>COTOVELO DE AÇO GALVANIZADO 6" - FORNECIMENTO E INSTALAÇÃO</t>
  </si>
  <si>
    <t>COTOVELO DE COBRE 42MM, LIGAÇÃO SOLDADA - FORNECIMENTO E INSTALAÇÃO</t>
  </si>
  <si>
    <t>COTOVELO DE COBRE 54MM, LIGAÇÃO SOLDADA - FORNECIMENTO E INSTALAÇÃO</t>
  </si>
  <si>
    <t>COTOVELO DE COBRE 66MM, LIGAÇÃO SOLDADA - FORNECIMENTO E INSTALAÇÃO</t>
  </si>
  <si>
    <t>COTOVELO DE COBRE 79MM, LIGAÇÃO SOLDADA - FORNECIMENTO E INSTALAÇÃO</t>
  </si>
  <si>
    <t>74060/004</t>
  </si>
  <si>
    <t>COTOVELO DE COBRE SEM ANEL SOLDA 15MM - FORNECIMENTO E INSTALACAO</t>
  </si>
  <si>
    <t>74060/001</t>
  </si>
  <si>
    <t>COTOVELO DE COBRE SEM ANEL SOLDA 22MM - FORNECIMENTO E INSTALACAO</t>
  </si>
  <si>
    <t>74060/002</t>
  </si>
  <si>
    <t>COTOVELO DE COBRE SEM ANEL SOLDA 28MM - FORNECIMENTO E INSTALACAO</t>
  </si>
  <si>
    <t>74060/003</t>
  </si>
  <si>
    <t>COTOVELO DE COBRE SEM ANEL SOLDA 35MM - FORNECIMENTO E INSTALACAO</t>
  </si>
  <si>
    <t>CREMONA EM LATAO CROMADO OU POLIDO, COMPLETA, COM VARA H=1,50M</t>
  </si>
  <si>
    <t>CUBA DE EMBUTIR DE AÇO INOXIDÁVEL MÉDIA - FORNECIMENTO E INSTALAÇÃO. AF_12/2013</t>
  </si>
  <si>
    <t>CUBA DE EMBUTIR DE AÇO INOXIDÁVEL MÉDIA, INCLUSO VÁLVULA TIPO AMERICANA E SIFÃO TIPO GARRAFA EM METAL CROMADO - FORNECIMENTO E INSTALAÇÃO. AF_12/2013</t>
  </si>
  <si>
    <t>CUBA DE EMBUTIR DE AÇO INOXIDÁVEL MÉDIA, INCLUSO VÁLVULA TIPO AMERICANA EM METAL CROMADO E SIFÃO FLEXÍVEL EM PVC - FORNECIMENTO E INSTALAÇÃO. AF_12/2013</t>
  </si>
  <si>
    <t>CUBA DE EMBUTIR OVAL EM LOUÇA BRANCA, 35 X 50CM OU EQUIVALENTE - FORNECIMENTO E INSTALAÇÃO. AF_12/2013</t>
  </si>
  <si>
    <t>CUMEEIRA COM TELHA CERAMICA EMBOCADA COM ARGAMASSA TRACO 1:2:8 (CIMENTO, CAL E AREIA)</t>
  </si>
  <si>
    <t>CUMEEIRA EM PERFIL ONDULADO DE ALUMÍNIO</t>
  </si>
  <si>
    <t>73744/001</t>
  </si>
  <si>
    <t>CUMEEIRA PARA TELHA DE FIBROCIMENTO ESTRUTURAL, INCLUSO ACESSORIOS PARA FIXACAO E VEDACAO</t>
  </si>
  <si>
    <t>74045/002</t>
  </si>
  <si>
    <t>CUMEEIRA TIPO SHED PARA TELHA DE FIBROCIMENTO ONDULADA, INCLUSO JUNTAS DE VEDACAO E ACESSORIOS DE FIXACAO</t>
  </si>
  <si>
    <t>74045/001</t>
  </si>
  <si>
    <t>CUMEEIRA UNIVERSAL PARA TELHA DE FIBROCIMENTO ONDULADA ESPESSURA 6 MM, INCLUSO JUNTAS DE VEDACAO E ACESSORIOS DE FIXACAO</t>
  </si>
  <si>
    <t>CURVA 45 GRAUS, PVC, SOLDÁVEL, DN 20MM, INSTALADO EM RAMAL DE DISTRIBUIÇÃO DE ÁGUA - FORNECIMENTO E INSTALAÇÃO. AF_12/2014</t>
  </si>
  <si>
    <t>CURVA 45 GRAUS, PVC, SOLDÁVEL, DN 20MM, INSTALADO EM RAMAL OU SUB-RAMAL DE ÁGUA – FORNECIMENTO E INSTALAÇÃO . AF_12/2014_P</t>
  </si>
  <si>
    <t>CURVA 45 GRAUS, PVC, SOLDÁVEL, DN 25MM, INSTALADO EM PRUMADA DE ÁGUA – FORNECIMENTO E INSTALAÇÃO. AF_12/2014_P</t>
  </si>
  <si>
    <t>CURVA 45 GRAUS, PVC, SOLDÁVEL, DN 25MM, INSTALADO EM RAMAL DE DISTRIBUIÇÃO DE ÁGUA FORNECIMENTO E INSTALAÇÃO. AF_12/2014_P</t>
  </si>
  <si>
    <t>CURVA 45 GRAUS, PVC, SOLDÁVEL, DN 25MM, INSTALADO EM RAMAL OU SUB-RAMAL DE ÁGUA – FORNECIMENTO E INSTALAÇÃO . AF_12/2014_P</t>
  </si>
  <si>
    <t>CURVA 45 GRAUS, PVC, SOLDÁVEL, DN 32MM, INSTALADO EM PRUMADA DE ÁGUA FORNECIMENTO E INSTALAÇÃO. AF_12/2014_P</t>
  </si>
  <si>
    <t>CURVA 45 GRAUS, PVC, SOLDÁVEL, DN 32MM, INSTALADO EM RAMAL DE DISTRIBUIÇÃO DE ÁGUA - FORNECIMENTO E INSTALAÇÃO. AF_12/2014_P</t>
  </si>
  <si>
    <t>CURVA 45 GRAUS, PVC, SOLDÁVEL, DN 32MM, INSTALADO EM RAMAL OU SUB-RAMAL DE ÁGUA – FORNECIMENTO E INSTALAÇÃO . AF_12/2014_P</t>
  </si>
  <si>
    <t>CURVA 45 GRAUS, PVC, SOLDÁVEL, DN 40MM, INSTALADO EM PRUMADA DE ÁGUA – FORNECIMENTO E INSTALAÇÃO. AF_12/2014_P</t>
  </si>
  <si>
    <t>CURVA 45 GRAUS, PVC, SOLDÁVEL, DN 50MM, INSTALADO EM PRUMADA DE ÁGUA – FORNECIMENTO E INSTALAÇÃO. AF_12/2014_P</t>
  </si>
  <si>
    <t>CURVA 45 GRAUS, PVC, SOLDÁVEL, DN 60MM, INSTALADO EM PRUMADA DE ÁGUA – FORNECIMENTO E INSTALAÇÃO. AF_12/2014_P</t>
  </si>
  <si>
    <t>CURVA 45 GRAUS, PVC, SOLDÁVEL, DN 75MM, INSTALADO EM PRUMADA DE ÁGUA – FORNECIMENTO E INSTALAÇÃO. AF_12/2014_P</t>
  </si>
  <si>
    <t>CURVA 45 GRAUS, PVC, SOLDÁVEL, DN 85MM, INSTALADO EM PRUMADA DE ÁGUA – FORNECIMENTO E INSTALAÇÃO. AF_12/2014_P</t>
  </si>
  <si>
    <t>CURVA 90 GRAUS, PVC, SOLDÁVEL, DN 20MM, INSTALADO EM RAMAL DE DISTRIBUIÇÃO DE ÁGUA FORNECIMENTO E INSTALAÇÃO. AF_12/2014_P</t>
  </si>
  <si>
    <t>CURVA 90 GRAUS, PVC, SOLDÁVEL, DN 20MM, INSTALADO EM RAMAL OU SUB-RAMAL DE ÁGUA – FORNECIMENTO E INSTALAÇÃO . AF_12/2014_P</t>
  </si>
  <si>
    <t>CURVA 90 GRAUS, PVC, SOLDÁVEL, DN 25MM, INSTALADO EM PRUMADA DE ÁGUA – FORNECIMENTO E INSTALAÇÃO. AF_12/2014_P</t>
  </si>
  <si>
    <t>CURVA 90 GRAUS, PVC, SOLDÁVEL, DN 25MM, INSTALADO EM RAMAL DE DISTRIBUIÇÃO DE ÁGUA FORNECIMENTO E INSTALAÇÃO. AF_12/2014_P</t>
  </si>
  <si>
    <t>CURVA 90 GRAUS, PVC, SOLDÁVEL, DN 25MM, INSTALADO EM RAMAL OU SUB-RAMAL DE ÁGUA – FORNECIMENTO E INSTALAÇÃO . AF_12/2014_P</t>
  </si>
  <si>
    <t>CURVA 90 GRAUS, PVC, SOLDÁVEL, DN 32MM, INSTALADO EM PRUMADA DE ÁGUA – FORNECIMENTO E INSTALAÇÃO. AF_12/2014_P</t>
  </si>
  <si>
    <t>CURVA 90 GRAUS, PVC, SOLDÁVEL, DN 32MM, INSTALADO EM RAMAL DE DISTRIBUIÇÃO DE ÁGUA FORNECIMENTO E INSTALAÇÃO. AF_12/2014_P</t>
  </si>
  <si>
    <t>CURVA 90 GRAUS, PVC, SOLDÁVEL, DN 32MM, INSTALADO EM RAMAL OU SUB-RAMAL DE ÁGUA – FORNECIMENTO E INSTALAÇÃO . AF_12/2014_P</t>
  </si>
  <si>
    <t>CURVA 90 GRAUS, PVC, SOLDÁVEL, DN 40MM, INSTALADO EM PRUMADA DE ÁGUA – FORNECIMENTO E INSTALAÇÃO. AF_12/2014_P</t>
  </si>
  <si>
    <t>CURVA 90 GRAUS, PVC, SOLDÁVEL, DN 50MM, INSTALADO EM PRUMADA DE ÁGUA – FORNECIMENTO E INSTALAÇÃO. AF_12/2014_P</t>
  </si>
  <si>
    <t>CURVA 90 GRAUS, PVC, SOLDÁVEL, DN 60MM, INSTALADO EM PRUMADA DE ÁGUA – FORNECIMENTO E INSTALAÇÃO. AF_12/2014_P</t>
  </si>
  <si>
    <t>CURVA 90 GRAUS, PVC, SOLDÁVEL, DN 75MM, INSTALADO EM PRUMADA DE ÁGUA – FORNECIMENTO E INSTALAÇÃO. AF_12/2014_P</t>
  </si>
  <si>
    <t>CURVA 90 GRAUS, PVC, SOLDÁVEL, DN 85MM, INSTALADO EM PRUMADA DE ÁGUA – FORNECIMENTO E INSTALAÇÃO. AF_12/2014_P</t>
  </si>
  <si>
    <t>CURVA CURTA 90 GRAUS, PVC, SERIE NORMAL, ESGOTO PREDIAL, DN 100 MM, JUNTA ELÁSTICA, FORNECIDO E INSTALADO EM PRUMADA DE ESGOTO SANITÁRIO OU VENTILAÇÃO. AF_12/2014</t>
  </si>
  <si>
    <t>CURVA CURTA 90 GRAUS, PVC, SERIE NORMAL, ESGOTO PREDIAL, DN 100 MM, JUNTA ELÁSTICA, FORNECIDO E INSTALADO EM RAMAL DE DESCARGA OU RAMAL DE ESGOTO SANITÁRIO. AF_12/2014</t>
  </si>
  <si>
    <t>CURVA CURTA 90 GRAUS, PVC, SERIE NORMAL, ESGOTO PREDIAL, DN 100 MM, JUNTA ELÁSTICA, FORNECIDO E INSTALADO EM SUBCOLETOR AÉREO DE ESGOTO SANITÁRIO. AF_12/2014</t>
  </si>
  <si>
    <t>CURVA CURTA 90 GRAUS, PVC, SERIE NORMAL, ESGOTO PREDIAL, DN 40 MM, JUNTA SOLDÁVEL, FORNECIDO E INSTALADO EM RAMAL DE DESCARGA OU RAMAL DE ESGOTO SANITÁRIO. AF_12/2014_P</t>
  </si>
  <si>
    <t>CURVA CURTA 90 GRAUS, PVC, SERIE NORMAL, ESGOTO PREDIAL, DN 50 MM, JUNTA ELÁSTICA, FORNECIDO E INSTALADO EM PRUMADA DE ESGOTO SANITÁRIO OU VENTILAÇÃO.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</si>
  <si>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</si>
  <si>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PRUMADA DE ESGOTO SANITÁRIO OU VENTILAÇÃO. AF_12/2014</t>
  </si>
  <si>
    <t>CURVA CURTA 90 GRAUS, PVC, SERIE NORMAL, ESGOTO PREDIAL, DN 75 MM, JUNTA ELÁSTICA, FORNECIDO E INSTALADO EM RAMAL DE DESCARGA OU RAMAL DE ESGOTO SANITÁRIO. AF_12/2014</t>
  </si>
  <si>
    <t>CURVA LONGA 90 GRAUS, PVC, SERIE NORMAL, ESGOTO PREDIAL, DN 100 MM, JUNTA ELÁSTICA, FORNECIDO E INSTALADO EM PRUMADA DE ESGOTO SANITÁRIO OU VENTILAÇÃO. AF_12/2014</t>
  </si>
  <si>
    <t>CURVA LONGA 90 GRAUS, PVC, SERIE NORMAL, ESGOTO PREDIAL, DN 100 MM, JUNTA ELÁSTICA, FORNECIDO E INSTALADO EM RAMAL DE DESCARGA OU RAMAL DE ESGOTO SANITÁRIO. AF_12/2014</t>
  </si>
  <si>
    <t>CURVA LONGA 90 GRAUS, PVC, SERIE NORMAL, ESGOTO PREDIAL, DN 100 MM, JUNTA ELÁSTICA, FORNECIDO E INSTALADO EM SUBCOLETOR AÉREO DE ESGOTO SANITÁRIO. AF_12/2014</t>
  </si>
  <si>
    <t>CURVA LONGA 90 GRAUS, PVC, SERIE NORMAL, ESGOTO PREDIAL, DN 40 MM, JUNTA SOLDÁVEL, FORNECIDO E INSTALADO EM RAMAL DE DESCARGA OU RAMAL DE ESGOTO SANITÁRIO. AF_12/2014_P</t>
  </si>
  <si>
    <t>CURVA LONGA 90 GRAUS, PVC, SERIE NORMAL, ESGOTO PREDIAL, DN 50 MM, JUNTA ELÁSTICA, FORNECIDO E INSTALADO EM PRUMADA DE ESGOTO SANITÁRIO OU VENTILAÇÃO.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</si>
  <si>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</si>
  <si>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PRUMADA DE ESGOTO SANITÁRIO OU VENTILAÇÃO. AF_12/2014</t>
  </si>
  <si>
    <t>CURVA LONGA 90 GRAUS, PVC, SERIE NORMAL, ESGOTO PREDIAL, DN 75 MM, JUNTA ELÁSTICA, FORNECIDO E INSTALADO EM RAMAL DE DESCARGA OU RAMAL DE ESGOTO SANITÁRIO. AF_12/2014</t>
  </si>
  <si>
    <t>CURVA PARA REDE COLETOR ESGOTO, EB 644, 90GR, DN=200MM, COM JUNTA ELASTICA</t>
  </si>
  <si>
    <t>CURVA PVC PARA REDE COLETOR ESGOTO, EB-644, 45 GR, 200 MM, COM JUNTA ELASTICA.</t>
  </si>
  <si>
    <t>CUSTO HORARIO C/ DEPRECIACAO E JUROS - CAMINHAO CARROCERIA MERCEDES BENZ - 1418/48 184 HP</t>
  </si>
  <si>
    <t>CUSTO HORARIO C/ DEPRECIACAO E JUROS - GUINCHO 8 T MUNCK - 640/18 S/ CAMINHAO MERCEDES BENZ 1418/51 184 HP</t>
  </si>
  <si>
    <t>CUSTO HORARIO C/ DEPRECIACAO E JUROS - GUINDASTE AUTOPROPELIDO MADAL - MD 10 A 45 HP</t>
  </si>
  <si>
    <t>CUSTO HORARIO C/ MANUTENCAO - CAMINHAO CARROCERIA MERCEDES BENZ - 1418/48 184 HP</t>
  </si>
  <si>
    <t>CUSTO HORARIO C/ MANUTENCAO - GUINCHO 8 T MUNCK - 640/18 S/ CAMINHAO MERCEDES BENZ 1418/51 184 HP</t>
  </si>
  <si>
    <t>CUSTO HORARIO C/ MANUTENCAO - GUINDASTE AUTOPROPELIDO MADAL - MD 10A 45 HP</t>
  </si>
  <si>
    <t>CUSTO HORARIO C/ MATERIAIS NA OPERACAO - CAMINHAO CARROCERIA MERCEDES BENZ - 1418/48 HP</t>
  </si>
  <si>
    <t>CUSTO HORARIO C/ MATERIAIS NA OPERACAO - GUINCHO 8 T MUNCK - 640/18 S/ CAMINHAO MERCEDES BENZ 1418/51 184 HP</t>
  </si>
  <si>
    <t>CUSTO HORARIO C/ MATERIAIS NA OPERACAO - GUINDASTE AUTOPROPELIDO MADAL- MD 10A 45 HP</t>
  </si>
  <si>
    <t>CUSTO HORARIO COM DEPRECIACAO E JUROS - COMPRESSOR ATLAS COPCO - XA80 170 PCM 80 HP</t>
  </si>
  <si>
    <t>CUSTO HORARIO COM DEPRECIACAO E JUROS - MARTELETE OU ROMPEDOR ATLAS COPCO - TEX 31</t>
  </si>
  <si>
    <t>CUSTO HORARIO COM DEPRECIACAO E JUROS - TRATOR DE ESTEIRAS CATERPILLARD6D PS - 163 6A - 140 HP</t>
  </si>
  <si>
    <t>CUSTO HORARIO COM DEPRECIACAO E JUROS-RETRO-ESCAVADEIRA SOBRE RODAS - CASE 580 H - 74 HP</t>
  </si>
  <si>
    <t>CUSTO HORARIO COM MANUTENCAO - COMPRESSOR ATLAS COPCO - XA80 170 PCM 80 HP</t>
  </si>
  <si>
    <t>CUSTO HORARIO COM MANUTENCAO - MARTELETE OU ROMPEDOR ATLAS COPCO - TEX 31</t>
  </si>
  <si>
    <t>CUSTO HORARIO COM MANUTENCAO - TRATOR DE ESTEIRAS CATERPILLAR D6D PS - 163 6A - 140 HP</t>
  </si>
  <si>
    <t>CUSTO HORARIO COM MANUTENCAO-RETRO-ESCAVADEIRA SOBRE RODAS - CASE 580 H - 74 HP</t>
  </si>
  <si>
    <t>CUSTO HORARIO COM MAO-DE-OBRA NA OPERACAO DIURNA - COMPRESSOR ATLAS COPCO - XA80 170 PCM 80 HP</t>
  </si>
  <si>
    <t>CUSTO HORARIO COM MAO-DE-OBRA NA OPERACAO DIURNA - MARTELETE OU ROMPE-DOR ATLAS COPCO - TEX 31</t>
  </si>
  <si>
    <t>CUSTO HORARIO COM MAO-DE-OBRA NA OPERACAO DIURNA-RETRO-ESCAVADEIRA SO-BRE RODAS - CASE 580 H - 74 HP</t>
  </si>
  <si>
    <t>CUSTO HORARIO COM MATERIAIS NA OPERACAO - COMPRESSOR ATLAS COPCO - XA 80 170 PCM 80 HP</t>
  </si>
  <si>
    <t>CUSTO HORARIO COM MATERIAIS NA OPERACAO - TRATOR DE ESTEIRAS CATERPILLAR D6D PS - 163 6A - 140 HP</t>
  </si>
  <si>
    <t>CUSTO HORARIO COM MATERIAIS NA OPERACAO-RETRO-ESCAVADEIRA SOBRE RODAS - CASE 580 H - 74 HP</t>
  </si>
  <si>
    <t>CUSTO HORARIO IMPRODUTIVO DIURNO - COMPRESSOR ATLAS COPCO - XA80 170 PCM 80 HP</t>
  </si>
  <si>
    <t>CUSTO HORARIO IMPRODUTIVO DIURNO - MARTELETE OU ROMPEDOR ATLAS COPCO - TEX 31</t>
  </si>
  <si>
    <t>CUSTO HORARIO IMPRODUTIVO DIURNO-RETRO-ESCAVADEIRA SOBRE RODAS - CASE 580 H - 74 HP</t>
  </si>
  <si>
    <t>CUSTO HORARIO PRODUTIVO - GUINDASTE MUNK 640/18 - 8T S/CAMINHAO MERCE-DES BENZ 1418/51 - 184 HP</t>
  </si>
  <si>
    <t>CUSTO HORARIO PRODUTIVO - TALHA MANUAL</t>
  </si>
  <si>
    <t>CUSTO HORARIO PRODUTIVO DIURNO - CAMINHAO CARROCERIA MERCEDES BENZ - 1418/48 184 HP</t>
  </si>
  <si>
    <t>CUSTO HORARIO PRODUTIVO DIURNO - COMPRESSOR ATLAS COPCO - XA80 170 PCM 80 HP</t>
  </si>
  <si>
    <t>CUSTO HORARIO PRODUTIVO DIURNO - GUINCHO 8 T MUNCK - 640/18 SEM CAMINHAO MERCEDES BENZ 1418/51 184 HP</t>
  </si>
  <si>
    <t>CUSTO HORARIO PRODUTIVO DIURNO - GUINDASTE AUTOPROPELIDO MADAL - MD 10A 45 HP</t>
  </si>
  <si>
    <t>CUSTO HORARIO PRODUTIVO DIURNO - MARTELETE OU ROMPEDOR ATLAS COPCO - TEX 31</t>
  </si>
  <si>
    <t>CUSTO HORARIO PRODUTIVO DIURNO - TRATOR DE ESTEIRAS CATERPILLAR D6D PS - 163 6A - 140 HP</t>
  </si>
  <si>
    <t>CUSTO HORARIO PRODUTIVO DIURNO-RETRO-ESCAVADEIRA SOBRE RODAS - CASE 580 H - 74 HP</t>
  </si>
  <si>
    <t>CUSTOS C/ MAO DE OBRA NA OPERACAO - USINA DE ASFALTO A FRIO ALMEIDA PMF-35 DPD CAP 60/80 T/H - 30 HP (ELETRICA)</t>
  </si>
  <si>
    <t>CUSTOS C/ MAO-DE-OBRA OPERACAO - CAMINHAO BASCULANTE 10 M3</t>
  </si>
  <si>
    <t>CUSTOS C/ MATERIAL OPERACAO - CAMINHAO BASCULANTE 10 M3</t>
  </si>
  <si>
    <t>CUSTOS C/MAO-DE-OBRA NA OPERACAO/CAMINHAO CARROCERIA FIXA FORD F-12000- 142HP</t>
  </si>
  <si>
    <t>CUSTOS C/MATERIAL NA OPERACAO/CAMINHAO CARROCERIA FIXA FORD F-12000 - 142HP</t>
  </si>
  <si>
    <t>CUSTOS C/MATERIAL OPERACAO - GRUPO GERADOR 150 KVA</t>
  </si>
  <si>
    <t>CUSTOS C/MATERIAL OPERCAO -MAQUINA DE DEMARCAR FAIXAS AUTO</t>
  </si>
  <si>
    <t>CUSTOS COMBUSTIVEL + MATERIAL DISTRIBUIDOR DE AGREGADO SPRE*</t>
  </si>
  <si>
    <t>CUSTOS COMBUSTIVEL + MATERIAL NA OPERACAO DE ROLO VIBRATORIO TT SPV 84PE- DE-CARNEIRO</t>
  </si>
  <si>
    <t>CUSTOS COMBUSTIVEL+MATERIAL GRUPO DE SOLDAGEM BAMBOZZI 375-A</t>
  </si>
  <si>
    <t>CUSTOS COMBUSTIVEL+MATERIAL NA OPERACAO DE GUINDASTE MADAL MD-10A</t>
  </si>
  <si>
    <t>DEGRAU DE FERRO FUNDIDO NUM 1 DE 3,0 KG</t>
  </si>
  <si>
    <t>DEMOLICAO DE ALVENARIA DE BLOCOS DE PEDRA NATURAL</t>
  </si>
  <si>
    <t>DEMOLICAO DE ALVENARIA DE ELEMENTOS CERAMICOS VAZADOS</t>
  </si>
  <si>
    <t>73899/002</t>
  </si>
  <si>
    <t>DEMOLICAO DE ALVENARIA DE TIJOLOS FURADOS S/REAPROVEITAMENTO</t>
  </si>
  <si>
    <t>73899/001</t>
  </si>
  <si>
    <t>DEMOLICAO DE ALVENARIA DE TIJOLOS MACICOS S/REAPROVEITAMENTO</t>
  </si>
  <si>
    <t>DEMOLICAO DE ALVENARIA ESTRUTURAL DE BLOCOS VAZADOS DE CONCRETO</t>
  </si>
  <si>
    <t>DEMOLICAO DE CAIBROS E RIPAS</t>
  </si>
  <si>
    <t>73801/002</t>
  </si>
  <si>
    <t>DEMOLICAO DE CAMADA DE ASSENTAMENTO/CONTRAPISO COM USO DE PONTEIRO, ESPESSURA ATE 4CM</t>
  </si>
  <si>
    <t>DEMOLICAO DE CERCA DE ARAME FARPADO E MOUROES DE CONCRETO S/ REMOCAO</t>
  </si>
  <si>
    <t>DEMOLICAO DE CONCRETO SIMPLES</t>
  </si>
  <si>
    <t>DEMOLICAO DE DIVISORIAS EM CHAPAS OU TABUAS, INCLUSIVE DEMOLICAO DE ENTARUGAMENTO</t>
  </si>
  <si>
    <t>DEMOLICAO DE DIVISORIAS EM PLACAS DE MARMORITE OU DE CONCRETO</t>
  </si>
  <si>
    <t>DEMOLICAO DE ENTARUGAMENTO DE FORRO</t>
  </si>
  <si>
    <t>DEMOLICAO DE ESTRUTURA METALICA SEM REMOCAO</t>
  </si>
  <si>
    <t>DEMOLICAO DE FORRO DE GESSO</t>
  </si>
  <si>
    <t>DEMOLICAO DE PAVIMENTACAO ASFALTICA, EXCLUSIVE TRANSPORTE DO MATERIAL RETIRADO</t>
  </si>
  <si>
    <t>73801/001</t>
  </si>
  <si>
    <t>DEMOLICAO DE PISO DE ALTA RESISTENCIA</t>
  </si>
  <si>
    <t>73895/001</t>
  </si>
  <si>
    <t>DEMOLICAO DE PISO DE MARMORE E ARGAMASSA DE ASSENTAMENTO</t>
  </si>
  <si>
    <t>DEMOLICAO DE PISO EM LADRILHO COM ARGAMASSA</t>
  </si>
  <si>
    <t>DEMOLICAO DE PISO VINILICO</t>
  </si>
  <si>
    <t>DEMOLICAO DE PLACAS DIVISORIAS DE GRANILITE</t>
  </si>
  <si>
    <t>73802/001</t>
  </si>
  <si>
    <t>DEMOLICAO DE REVESTIMENTO DE ARGAMASSA DE CAL E AREIA</t>
  </si>
  <si>
    <t>DEMOLICAO DE TELHAS CERAMICAS OU DE VIDRO</t>
  </si>
  <si>
    <t>DEMOLICAO DE TELHAS ONDULADAS</t>
  </si>
  <si>
    <t>DEMOLICAO DE VERGAS, CINTAS E PILARETES DE CONCRETO</t>
  </si>
  <si>
    <t>DEMOLICAO MANUAL CONCRETO ARMADO (PILAR / VIGA / LAJE) - INCL EMPILHACAO LATERAL NO CANTEIRO</t>
  </si>
  <si>
    <t>DEMOLICAO MANUAL DE ESTRUTURA DE CONCRETO ARMADO</t>
  </si>
  <si>
    <t>DEMOLICAO MANUAL DE LAJE PREMOLDADA COM TRANSPORTE E CARGA EM CAMINHAO BASCULANTE</t>
  </si>
  <si>
    <t>DEMOLICAO MANUAL DE PAVIMENTACAO EM CONCRETO ASFALTICO, ESPESSURA 5CM</t>
  </si>
  <si>
    <t>DEMOLICAO MANUAL DE PAVIMENTACAO EM MACADAME BETUMINOSO</t>
  </si>
  <si>
    <t>DEPRECIACAO - CAMINHÃO TOCO VW 8120 EURO III 115 CV, CARROC. FIXA MADEIRA, PBT 7700 KG, C.UTIL + CARROC 4640 KG, COM MUNCK MADAL MD-6501 CARGA MAX 3,25T (A 2M) E 1,62T (A 4M)</t>
  </si>
  <si>
    <t>DEPRECIACAO - USINA DE ASFALTO A FRIO ALMEIDA PMF-35 DPD CAP. 60/80 T/H - 30HP (ELETRICA)</t>
  </si>
  <si>
    <t>DEPRECIACAO E JUROS - CAMINHAO BASCULANTE 10M3</t>
  </si>
  <si>
    <t>DEPRECIACAO E JUROS - CAMINHAO DISTRIBUIDOR DE ASFALTO</t>
  </si>
  <si>
    <t>DEPRECIACAO GRUPO DE SOLDAGEM BAMBOZZI 375-A</t>
  </si>
  <si>
    <t>DEPRECIACAO GUINDASTE MADAL MD-10A</t>
  </si>
  <si>
    <t>DEPRECIACAO/CAMINHAO CARROCERIA FIXA FORD F-12000 CHASSI 194" - 142CV</t>
  </si>
  <si>
    <t>DEPRECIAO E JUROS - GRUPO GERADOR 150 KVA</t>
  </si>
  <si>
    <t>DEPRECIAO E JUROS - MAQUINA DE DEMARCAR FAIXAS AUTOPROP.</t>
  </si>
  <si>
    <t>DEPRECIAÇAO E JUROS - CAMINHAO BASCULANTE TRUCADO - CARGA UTIL = 10 M3, 16,3 T</t>
  </si>
  <si>
    <t>DESEMPENADEIRA ELETR 2 CV 4 POLOS 220/380V COMPACTADORA E DENSADORA P/ ACAB PISO CONCRETO - EXCL OPERADOR (CP)</t>
  </si>
  <si>
    <t>DESEMPENADEIRA ELETR MOTOR 2CV 4 POLOS 220/380V COMPACTADORA E ADENSADORA PARA PISO ACABADO DE CONCRETO - EXCLUSIVE OPERADOR (CI)</t>
  </si>
  <si>
    <t>DESENHISTA DETALHISTA COM ENCARGOS COMPLEMENTARES</t>
  </si>
  <si>
    <t>DESMATAMENTO E LIMPEZA MECANIZADA DE TERRENO COM ARVORES ATE Ø 15CM, UTILIZANDO TRATOR DE ESTEIRAS</t>
  </si>
  <si>
    <t>73859/001</t>
  </si>
  <si>
    <t>DESMATAMENTO E LIMPEZA MECANIZADA DE TERRENO COM REMOCAO DE CAMADA VEGETAL, UTILIZANDO TRATOR DE ESTEIRAS</t>
  </si>
  <si>
    <t>DESMONTAGEM E REMOCAO DE DIVISORIAS DE MARMORE OU GRANITO</t>
  </si>
  <si>
    <t>DESMONTAGEM E REMOCAO DE PAINEIS DE DIVISORIAS DE MADEIRA</t>
  </si>
  <si>
    <t>DESMONTE MANUAL DE PEDRA PARA PAVIMENTO POLIEDRICO</t>
  </si>
  <si>
    <t>DISJUNTOR BAIXA TENSAO TRIPOLAR A SECO 800A/600V, INCLUSIVE ELETROTÉCNICO</t>
  </si>
  <si>
    <t>74130/003</t>
  </si>
  <si>
    <t>DISJUNTOR TERMOMAGNETICO BIPOLAR PADRAO NEMA (AMERICANO) 10 A 50A 240V, FORNECIMENTO E INSTALACAO</t>
  </si>
  <si>
    <t>74130/001</t>
  </si>
  <si>
    <t>DISJUNTOR TERMOMAGNETICO MONOPOLAR PADRAO NEMA (AMERICANO) 10 A 30A 240V, FORNECIMENTO E INSTALACAO</t>
  </si>
  <si>
    <t>74130/002</t>
  </si>
  <si>
    <t>DISJUNTOR TERMOMAGNETICO MONOPOLAR PADRAO NEMA (AMERICANO) 35 A 50A 240V, FORNECIMENTO E INSTALACAO</t>
  </si>
  <si>
    <t>74130/010</t>
  </si>
  <si>
    <t>DISJUNTOR TERMOMAGNETICO TRIPOLAR EM CAIXA MOLDADA 175 A 225A 240V, FORNECIMENTO E INSTALACAO</t>
  </si>
  <si>
    <t>74130/007</t>
  </si>
  <si>
    <t>DISJUNTOR TERMOMAGNETICO TRIPOLAR EM CAIXA MOLDADA 250A 600V, FORNECIMENTO E INSTALACAO</t>
  </si>
  <si>
    <t>74130/008</t>
  </si>
  <si>
    <t>DISJUNTOR TERMOMAGNETICO TRIPOLAR EM CAIXA MOLDADA 300 A 400A 600V, FORNECIMENTO E INSTALACAO</t>
  </si>
  <si>
    <t>74130/009</t>
  </si>
  <si>
    <t>DISJUNTOR TERMOMAGNETICO TRIPOLAR EM CAIXA MOLDADA 500 A 600A 600V, FORNECIMENTO E INSTALACAO</t>
  </si>
  <si>
    <t>74130/004</t>
  </si>
  <si>
    <t>DISJUNTOR TERMOMAGNETICO TRIPOLAR PADRAO NEMA (AMERICANO) 10 A 50A 240V, FORNECIMENTO E INSTALACAO</t>
  </si>
  <si>
    <t>74130/006</t>
  </si>
  <si>
    <t>DISJUNTOR TERMOMAGNETICO TRIPOLAR PADRAO NEMA (AMERICANO) 125 A 150A 240V, FORNECIMENTO E INSTALACAO</t>
  </si>
  <si>
    <t>74130/005</t>
  </si>
  <si>
    <t>DISJUNTOR TERMOMAGNETICO TRIPOLAR PADRAO NEMA (AMERICANO) 60 A 100A 240V, FORNECIMENTO E INSTALACAO</t>
  </si>
  <si>
    <t>DISSIPADOR DE ENERGIA EM PEDRA ARGAMASSADA ESPESSURA 6CM INCL MATERIAIS E COLOCACAO MEDIDO P/ VOLUME DE PEDRA ARGAMASSADA</t>
  </si>
  <si>
    <t>DISTRIBUIDOR BETUME SOB PRESSAO GAS (CP) SOBRE CHASSIS CAMINHAO - INCL ESTE C/MOTORISTA</t>
  </si>
  <si>
    <t>DISTRIBUIDOR DE AGREGADO TIPO DOSADOR REBOCAVEL COM 4 PNEUS COM LARGURA 3,66 M - CHI DIURNO</t>
  </si>
  <si>
    <t>DISTRIBUIDOR DE AGREGADO TIPO DOSADOR REBOCAVEL COM 4 PNEUS COM LARGURA 3,66 M - CHI NOTURNO</t>
  </si>
  <si>
    <t>DISTRIBUIDOR DE AGREGADO TIPO DOSADOR REBOCAVEL COM 4 PNEUS COM LARGURA 3,66 M - CHP DIURNO</t>
  </si>
  <si>
    <t>DISTRIBUIDOR DE AGREGADO TIPO DOSADOR REBOCAVEL COM 4 PNEUS COM LARGURA 3,66 M - CHP NOTURNO</t>
  </si>
  <si>
    <t>DISTRIBUIDOR DE AGREGADO TIPO DOSADOR REBOCAVEL COM 4 PNEUS COM LARGURA 3,66 M - DEPRECIACAO E JUROS</t>
  </si>
  <si>
    <t>DISTRIBUIDOR DE AGREGADO TIPO DOSADOR REBOCAVEL COM 4 PNEUS COM LARGURA 3,66 M - MANUTENCAO</t>
  </si>
  <si>
    <t>DISTRIBUIDOR DE AGREGADOS AUTOPROPELIDO CAP 3 M3, A DIESEL, 6 CC, 140 CV - DEPRECIACAO</t>
  </si>
  <si>
    <t>DISTRIBUIDOR DE AGREGADOS AUTOPROPELIDO CAP 3 M3, A DIESEL, 6 CC, 140 CV - JUROS</t>
  </si>
  <si>
    <t>DISTRIBUIDOR DE AGREGADOS AUTOPROPELIDO CAP 3 M3, A DIESEL, 6 CC, 140 CV - MANUTENCAO</t>
  </si>
  <si>
    <t>DISTRIBUIDOR DE AGREGADOS AUTOPROPELIDO, CAP 3 M3, A DIESEL, 6 CC, 140 CV, CHP</t>
  </si>
  <si>
    <t>DISTRIBUIDOR DE ASFALTO MONTADO SOBRE CAMINHAO TOCO 162 HP, COM TANQUE ISOLADO 6 M3 COM BARRA ESPARGIDORA DE 3,66 M - CUSTO C/ MAO-DE-OBRA NA OPERACAO DIURNA.</t>
  </si>
  <si>
    <t>DISTRIBUIDOR DE BETUME 6000L 56CV SOB PRESSAO MONTADO SOBRE CHASSIS DE CAMINHAO - CHP</t>
  </si>
  <si>
    <t>DISTRIBUIDOR DE BETUME 6000L 56CV SOB PRESSAO MONTADO SOBRE CHASSIS DE CAMINHAO - DEPRECIACAO</t>
  </si>
  <si>
    <t>DISTRIBUIDOR DE BETUME 6000L 56CV SOB PRESSAO MONTADO SOBRE CHASSIS DE CAMINHAO - JUROS</t>
  </si>
  <si>
    <t>DISTRIBUIDOR DE BETUME 6000L 56CV SOB PRESSAO MONTADO SOBRE CHASSIS DE CAMINHAO - MANUTENCAO</t>
  </si>
  <si>
    <t>DISTRIBUIDOR DE BETUME 6000L 56CV SOB PRESSAO MONTADO SOBRE CHASSIS DE CAMINHÃO - CHI</t>
  </si>
  <si>
    <t>DISTRIBUIDOR DE BETUME 6000L, 56CV SOB PRESSAO MONTADO SOBRE CHASSIS DE CAMINHAO - CUSTOS COM MATERIAL OPERACAO DIURNA</t>
  </si>
  <si>
    <t>DIVISORIA EM GRANITO BRANCO POLIDO, ESP = 3CM, ASSENTADO COM ARGAMASSA TRACO 1:4, ARREMATE EM CIMENTO BRANCO, EXCLUSIVE FERRAGENS</t>
  </si>
  <si>
    <t>73909/001</t>
  </si>
  <si>
    <t>DIVISORIA EM MADEIRA COMPENSADA RESINADA ESPESSURA 6MM, ESTRUTURADA EM MADEIRA DE LEI 3"X3"</t>
  </si>
  <si>
    <t>74229/001</t>
  </si>
  <si>
    <t>DIVISORIA EM MARMORE BRANCO POLIDO, ESPESSURA 3 CM, ASSENTADO COM ARGAMASSA TRACO 1:4 (CIMENTO E AREIA), ARREMATE COM CIMENTO BRANCO, EXCLUSIVE FERRAGENS</t>
  </si>
  <si>
    <t>73774/001</t>
  </si>
  <si>
    <t>DIVISORIA EM MARMORITE ESPESSURA 35MM, CHUMBAMENTO NO PISO E PAREDE COM ARGAMASSA DE CIMENTO E AREIA, POLIMENTO MANUAL, EXCLUSIVE FERRAGENS</t>
  </si>
  <si>
    <t>74047/002</t>
  </si>
  <si>
    <t>DOBRADICA EM ACO ZINCADO 3X3", SEM ANEIS</t>
  </si>
  <si>
    <t>74047/006</t>
  </si>
  <si>
    <t>DOBRADICA EM FERRO CROMADO 2X1", SEM ANEIS</t>
  </si>
  <si>
    <t>74047/007</t>
  </si>
  <si>
    <t>DOBRADICA EM FERRO CROMADO 3X2 1/2", SEM ANEIS</t>
  </si>
  <si>
    <t>74047/001</t>
  </si>
  <si>
    <t>DOBRADICA EM FERRO CROMADO 3X3", SEM ANEIS</t>
  </si>
  <si>
    <t>74047/005</t>
  </si>
  <si>
    <t>DOBRADICA EM FERRO GALVANIZADO 1 3/4 X2 ”, SEM ANEIS</t>
  </si>
  <si>
    <t>74047/008</t>
  </si>
  <si>
    <t>DOBRADICA EM FERRO GALVANIZADO 4X3", COM ANEIS</t>
  </si>
  <si>
    <t>74047/004</t>
  </si>
  <si>
    <t>DOBRADICA EM LATAO CROMADO 3 X 2 1/2 ”</t>
  </si>
  <si>
    <t>74047/003</t>
  </si>
  <si>
    <t>DOBRADICA EM LATAO CROMADO 3X3", COM ANEIS</t>
  </si>
  <si>
    <t>73736/001</t>
  </si>
  <si>
    <t>DOBRADICA TIPO VAI E VEM EM LATAO POLIDO 3"</t>
  </si>
  <si>
    <t>DRAGAGEM (C/ ESCAVADEIRA DRAG LINE DE ARRASTE 140HP)</t>
  </si>
  <si>
    <t>DUTO CHAPA GALVANIZADA NUM 22 P/ AR CONDICIONADO</t>
  </si>
  <si>
    <t>DUTO CHAPA GALVANIZADA NUM 26 P/ AR CONDICIONADO</t>
  </si>
  <si>
    <t>73798/001</t>
  </si>
  <si>
    <t>DUTO ESPIRAL FLEXIVEL SINGELO PEAD D=50MM(2") REVESTIDO COM PVC COM FIO GUIA DE ACO GALVANIZADO, LANCADO DIRETO NO SOLO, INCL CONEXOES</t>
  </si>
  <si>
    <t>73798/003</t>
  </si>
  <si>
    <t>DUTO ESPIRAL FLEXIVEL SINGELO PEAD D=75MM(3") REVESTIDO COM PVC COM FIO GUIA DE ACO GALVANIZADO, LANCADO DIRETO NO SOLO, INCL CONEXOES</t>
  </si>
  <si>
    <t>ELETRICISTA COM ENCARGOS COMPLEMENTARES</t>
  </si>
  <si>
    <t>ELETRICISTA INDUSTRIAL COM ENCARGOS COMPLEMENTARES</t>
  </si>
  <si>
    <t>ELETRODUTO DE ACO GALVANIZADO ELETROLITICO DN 16MM (1/2"), TIPO LEVE, INCLUSIVE CONEXOES - FORNECIMENTO E INSTALACAO</t>
  </si>
  <si>
    <t>ELETRODUTO DE ACO GALVANIZADO ELETROLITICO DN 20MM (3/4"), TIPO LEVE, INCLUSIVE CONEXOES - FORNECIMENTO E INSTALACAO</t>
  </si>
  <si>
    <t>ELETRODUTO DE ACO GALVANIZADO ELETROLITICO DN 25MM (1"), TIPO LEVE, INCLUSIVE CONEXOES - FORNECIMENTO E INSTALACAO</t>
  </si>
  <si>
    <t>ELETRODUTO DE ACO GALVANIZADO ELETROLITICO DN 40MM (1 1/2"), TIPO SEMI- PESADO, INCLUSIVE CONEXOES - FORNECIMENTO E INSTALACAO</t>
  </si>
  <si>
    <t>ELETRODUTO DE ACO GALVANIZADO ELETROLITICO DN 50MM (2 ”), TIPO SEMI-PESADO, INCLUSIVE CONEXOES - FORNECIMENTO E INSTALACAO</t>
  </si>
  <si>
    <t>ELETRODUTO DE ACO GALVANIZADO ELETROLITICO DN 62MM (2 1/2"), TIPO SEMI- PESADO, INCLUSIVE CONEXOES - FORNECIMENTO E INSTALACAO</t>
  </si>
  <si>
    <t>ELETRODUTO DE ACO GALVANIZADO ELETROLITICO DN 75MM (3"), TIPO SEMI-PESADO, INCLUSIVE CONEXOES - FORNECIMENTO E INSTALACAO</t>
  </si>
  <si>
    <t>ELETRODUTO DE PVC FLEXIVEL CORRUGADO DN 16MM (1/2") FORNECIMENTO E INSTALACAO</t>
  </si>
  <si>
    <t>ELETRODUTO DE PVC FLEXIVEL CORRUGADO DN 20MM (3/4") FORNECIMENTO E INSTALACAO</t>
  </si>
  <si>
    <t>ELETRODUTO DE PVC FLEXIVEL CORRUGADO DN 25MM (1") FORNECIMENTO E INSTALACAO</t>
  </si>
  <si>
    <t>ELETRODUTO DE PVC FLEXIVEL CORRUGADO DN32 MM (1 1/4") FORNECIMENTO E INSTALACAO</t>
  </si>
  <si>
    <t>ELETRODUTO DE PVC RIGIDO ROSCAVEL DN 100MM (4"), INCL CONEXOES, FORNECIMENTO E INSTALACAO</t>
  </si>
  <si>
    <t>ELETRODUTO DE PVC RIGIDO ROSCAVEL DN 15MM (1/2") INCL CONEXOES, FORNECIMENTO E INSTALACAO</t>
  </si>
  <si>
    <t>ELETRODUTO DE PVC RIGIDO ROSCAVEL DN 20MM (3/4") INCL CONEXOES, FORNECIMENTO E INSTALACAO</t>
  </si>
  <si>
    <t>74252/001</t>
  </si>
  <si>
    <t>ELETRODUTO DE PVC RIGIDO ROSCAVEL DN 25MM (1") INCL CONEXOES, FORNECIMENTO E INSTALACAO</t>
  </si>
  <si>
    <t>ELETRODUTO DE PVC RIGIDO ROSCAVEL DN 32MM (1 1/4") INCL CONEXOES, FORNECIMENTO E INSTALACAO</t>
  </si>
  <si>
    <t>ELETRODUTO DE PVC RIGIDO ROSCAVEL DN 40MM (1 1/2") INCL CONEXOES, FORNECIMENTO E INSTALACAO</t>
  </si>
  <si>
    <t>ELETRODUTO DE PVC RIGIDO ROSCAVEL DN 50MM (2"), INCL CONEXOES, FORNECIMENTO E INSTALACAO</t>
  </si>
  <si>
    <t>ELETRODUTO DE PVC RIGIDO ROSCAVEL DN 60MM (2 1/2") INCL CONEXOES, FORNECIMENTO E INSTALACAO</t>
  </si>
  <si>
    <t>ELETRODUTO DE PVC RIGIDO ROSCAVEL DN 75MM (3"), INCL CONEXOES, FORNECIMENTO E INSTALACAO</t>
  </si>
  <si>
    <t>ELETRODUTO FLEXIVEL ACO GALV TIPO CONDUITE D = 1 1/2" (40MM) - FORNECIMENTO E INSTALACAO</t>
  </si>
  <si>
    <t>ELETRODUTO FLEXIVEL ACO GALV TIPO CONDUITE D = 1 1/4" (32MM) - FORNECIMENTO E INSTALACAO</t>
  </si>
  <si>
    <t>ELETRODUTO FLEXIVEL ACO GALV TIPO CONDUITE D = 1" (25MM) - FORNECIMENTO E INSTALACAO</t>
  </si>
  <si>
    <t>ELETRODUTO FLEXIVEL ACO GALV TIPO CONDUITE D = 1/2" (16MM) - FORNECIMENTO E INSTALACAO</t>
  </si>
  <si>
    <t>ELETRODUTO FLEXIVEL ACO GALV TIPO CONDUITE D = 2 1/2" (65MM) - FORNECIMENTO E INSTALACAO</t>
  </si>
  <si>
    <t>ELETRODUTO FLEXIVEL ACO GALV TIPO CONDUITE D = 2" (50MM) - FORNECIMENTO E INSTALACAO</t>
  </si>
  <si>
    <t>ELETRODUTO FLEXIVEL ACO GALV TIPO CONDUITE D = 3" (75MM) - FORNECIMENTO E INSTALACAO</t>
  </si>
  <si>
    <t>ELETRODUTO METALICO FLEXIVEL DN 25MM FABRICADO COM FITA DE ACO ZINCADO, REVESTIDO EXTERNAMENTE COM PVC PRETO, INCLUSIVE CONEXOES, FORNECIMENTO E INSTALACAO</t>
  </si>
  <si>
    <t>ELETRODUTO METALICO FLEXIVEL DN 40MM FABRICADO COM FITA DE ACO ZINCADO, REVESTIDO EXTERNAMENTE COM PVC PRETO, INCLUSIVE CONEXOES, FORNECIMENTO E INSTALACAO</t>
  </si>
  <si>
    <t>ELETROTÉCNICO COM ENCARGOS COMPLEMENTARES</t>
  </si>
  <si>
    <t>74133/001</t>
  </si>
  <si>
    <t>EMASSAMENTO COM MASA A OLEO, UMA DEMAO</t>
  </si>
  <si>
    <t>74133/002</t>
  </si>
  <si>
    <t>EMASSAMENTO COM MASSA A OLEO, DUAS DEMAOS</t>
  </si>
  <si>
    <t>EMASSAMENTO COM MASSA EPOXI, 2 DEMAOS</t>
  </si>
  <si>
    <t>EMBASAMENTO C/PEDRA ARGAMASSADA UTILIZANDO ARG.CIM/AREIA 1:4</t>
  </si>
  <si>
    <t>73817/001</t>
  </si>
  <si>
    <t>EMBASAMENTO DE MATERIAL GRANULAR - PO DE PEDRA</t>
  </si>
  <si>
    <t>73817/002</t>
  </si>
  <si>
    <t>EMBASAMENTO DE MATERIAL GRANULAR - RACHAO</t>
  </si>
  <si>
    <t>73938/007</t>
  </si>
  <si>
    <t>EMBOCAMENTO DE ULTIMA FIADA DE TELHA PLAN, COLONIAL OU PAULISTA, COM ARGAMASSA TRACO 1:2:8 (CIMENTO, CAL E AREIA)</t>
  </si>
  <si>
    <t>EMBOCO CIMENTO AREIA 1:4 ESP=1,5CM INCL CHAPISCO 1:3 E=9MM</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</si>
  <si>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</si>
  <si>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</si>
  <si>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</si>
  <si>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</si>
  <si>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</si>
  <si>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</si>
  <si>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</si>
  <si>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</si>
  <si>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INDUSTRIALIZADA, PREPARO MECÂNICO E APLICAÇÃO COM EQUIPAMENTO DE MISTURA E PROJEÇÃO DE 1,5 M3/H DE ARGAMASSA NAS PAREDES INTERNAS DA SACADA, ESPESSURA 35 MM, SEM USO DE TELA METÁLICA.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</si>
  <si>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</si>
  <si>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</si>
  <si>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</si>
  <si>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</si>
  <si>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</si>
  <si>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MANUAL, APLICADA MANUALMENTE EM PANOS CEGOS DE FACHADA (SEM PRESENÇA DE VÃOS), ESPESSURA DE 25 MM. AF_06/2014</t>
  </si>
  <si>
    <t>EMBOÇO OU MASSA ÚNICA EM ARGAMASSA TRAÇO 1:2:8, PREPARO MANUAL, APLICADA MANUALMENTE EM PANOS CEGOS DE FACHADA (SEM PRESENÇA DE VÃOS), ESPESSURA DE 35 MM. AF_06/2014</t>
  </si>
  <si>
    <t>EMBOÇO OU MASSA ÚNICA EM ARGAMASSA TRAÇO 1:2:8, PREPARO MANUAL, APLICADA MANUALMENTE EM PANOS CEGOS DE FACHADA (SEM PRESENÇA DE VÃOS), ESPESSURA DE 45 MM. AF_06/2014</t>
  </si>
  <si>
    <t>EMBOÇO OU MASSA ÚNICA EM ARGAMASSA TRAÇO 1:2:8, PREPARO MANUAL, APLICADA MANUALMENTE EM PANOS CEGOS DE FACHADA (SEM PRESENÇA DE VÃOS), ESPESSURA MAIOR OU IGUAL A 50 MM. AF_06/2014</t>
  </si>
  <si>
    <t>EMBOÇO OU MASSA ÚNICA EM ARGAMASSA TRAÇO 1:2:8, PREPARO MANUAL, APLICADA MANUALMENTE EM PANOS DE FACHADA COM PRESENÇA DE VÃOS, ESPESSURA DE 25 MM. AF_06/2014</t>
  </si>
  <si>
    <t>EMBOÇO OU MASSA ÚNICA EM ARGAMASSA TRAÇO 1:2:8, PREPARO MANUAL, APLICADA MANUALMENTE EM PANOS DE FACHADA COM PRESENÇA DE VÃOS, ESPESSURA DE 35 MM. AF_06/2014</t>
  </si>
  <si>
    <t>EMBOÇO OU MASSA ÚNICA EM ARGAMASSA TRAÇO 1:2:8, PREPARO MANUAL, APLICADA MANUALMENTE EM PANOS DE FACHADA COM PRESENÇA DE VÃOS, ESPESSURA DE 45 MM. AF_06/2014</t>
  </si>
  <si>
    <t>EMBOÇO OU MASSA ÚNICA EM ARGAMASSA TRAÇO 1:2:8, PREPARO MANUAL, APLICADA MANUALMENTE EM PANOS DE FACHADA COM PRESENÇA DE VÃOS, ESPESSURA MAIOR OU IGUAL A 50 MM. AF_06/2014</t>
  </si>
  <si>
    <t>EMBOÇO OU MASSA ÚNICA EM ARGAMASSA TRAÇO 1:2:8, PREPARO MANUAL,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</si>
  <si>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</si>
  <si>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</si>
  <si>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</si>
  <si>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</si>
  <si>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</si>
  <si>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TRAÇO 1:2:8, PREPARO MECÂNICO COM BETONEIRA 400 L, APLICADA MANUALMENTE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</si>
  <si>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</si>
  <si>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</si>
  <si>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</si>
  <si>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MECÂNICO COM BETONEIRA 400 L, APLICADA MANUALMENTE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</si>
  <si>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</si>
  <si>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</si>
  <si>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</si>
  <si>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</si>
  <si>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</si>
  <si>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</si>
  <si>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</si>
  <si>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</si>
  <si>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</si>
  <si>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MECÂNICO COM MISTURADOR 300 KG, APLICADA MANUALMENTE EM PANOS CEGOS DE FACHADA (SEM PRESENÇA DE VÃOS), ESPESSURA DE 25 MM. AF_06/2014</t>
  </si>
  <si>
    <t>EMBOÇO OU MASSA ÚNICA EM ARGAMASSA TRAÇO 1:2:8, PREPARO MECÂNICO COM MISTURADOR 300 KG, APLICADA MANUALMENTE EM PANOS CEGOS DE FACHADA (SEM PRESENÇA DE VÃOS), ESPESSURA DE 35 MM. AF_06/2014</t>
  </si>
  <si>
    <t>EMBOÇO OU MASSA ÚNICA EM ARGAMASSA TRAÇO 1:2:8, PREPARO MECÂNICO COM MISTURADOR 300 KG, APLICADA MANUALMENTE EM PANOS CEGOS DE FACHADA (SEM PRESENÇA DE VÃOS), ESPESSURA DE 45 MM. AF_06/2014</t>
  </si>
  <si>
    <t>EMBOÇO OU MASSA ÚNICA EM ARGAMASSA TRAÇO 1:2:8, PREPARO MECÂNICO COM MISTURADOR 300 KG, APLICADA MANUALMENTE EM PANOS CEGOS DE FACHADA (SEM PRESENÇA DE VÃOS), ESPESSURA MAIOR OU IGUAL A 50 MM. AF_06/2014</t>
  </si>
  <si>
    <t>EMBOÇO OU MASSA ÚNICA EM ARGAMASSA TRAÇO 1:2:8, PREPARO MECÂNICO COM MISTURADOR 300 KG, APLICADA MANUALMENTE EM PANOS DE FACHADA COM PRESENÇA DE VÃOS, ESPESSURA DE 25 MM. AF_06/2014</t>
  </si>
  <si>
    <t>EMBOÇO OU MASSA ÚNICA EM ARGAMASSA TRAÇO 1:2:8, PREPARO MECÂNICO COM MISTURADOR 300 KG, APLICADA MANUALMENTE EM PANOS DE FACHADA COM PRESENÇA DE VÃOS, ESPESSURA DE 35 MM. AF_06/2014</t>
  </si>
  <si>
    <t>EMBOÇO OU MASSA ÚNICA EM ARGAMASSA TRAÇO 1:2:8, PREPARO MECÂNICO COM MISTURADOR 300 KG, APLICADA MANUALMENTE EM PANOS DE FACHADA COM PRESENÇA DE VÃOS, ESPESSURA DE 45 MM. AF_06/2014</t>
  </si>
  <si>
    <t>EMBOÇO OU MASSA ÚNICA EM ARGAMASSA TRAÇO 1:2:8, PREPARO MECÂNICO COM MISTURADOR 300 KG, APLICADA MANUALMENTE EM PANOS DE FACHADA COM PRESENÇA DE VÃOS, ESPESSURA MAIOR OU IGUAL A 50 MM. AF_06/2014</t>
  </si>
  <si>
    <t>EMBOÇO OU MASSA ÚNICA EM ARGAMASSA TRAÇO 1:2:8, PREPARO MECÂNICO COM MISTURADOR 300 KG, APLICADA MANUALMENTE EM SUPERFÍCIES EXTERNAS DA SACADA, ESPESSURA DE 25 MM, SEM USO DE TELA METÁLICA DE REFORÇO CONTRA FISSURAÇÃO. AF_06/2014</t>
  </si>
  <si>
    <t>EMBOÇO OU MASSA ÚNICA EM ARGAMASSA TRAÇO 1:2:8, PREPARO MECÂNICO COM MISTURADOR 300 KG, APLICADA MANUALMENTE EM SUPERFÍCIES EXTERNAS DA SACADA, ESPESSURA DE 35 MM, SEM USO DE TELA METÁLICA DE REFORÇO CONTRA FISSURAÇÃO. AF_06/2014</t>
  </si>
  <si>
    <t>EMBOÇO OU MASSA ÚNICA EM ARGAMASSA TRAÇO 1:2:8, PREPARO MECÂNICO COM MISTURADOR 300 KG, APLICADA MANUALMENTE EM SUPERFÍCIES EXTERNAS DA SACADA, ESPESSURA DE 45 MM, SEM USO DE TELA METÁLICA DE REFORÇO CONTRA FISSURAÇÃO. AF_06/2014</t>
  </si>
  <si>
    <t>EMBOÇO OU MASSA ÚNICA EM ARGAMASSA TRAÇO 1:2:8, PREPARO MECÂNICO COM MISTURADOR 300 KG, APLICADA MANUALMENTE EM SUPERFÍCIES EXTERNAS DA SACADA, ESPESSURA MAIOR OU IGUAL A 50 MM, SEM USO DE TELA METÁLICA DE REFORÇO CONTRA FISSURAÇÃO. AF_06/2014</t>
  </si>
  <si>
    <t>EMBOÇO OU MASSA ÚNICA EM ARGAMASSA TRAÇO 1:2:8, PREPARO MECÂNICO COM MISTURADOR 300 KG, APLICADA MANUALMENTE NAS PAREDES INTERNAS DA SACADA, ESPESSURA DE 25 MM, SEM USO DE TELA METÁLICA DE REFORÇO CONTRA FISSURAÇÃO. AF_06/2014</t>
  </si>
  <si>
    <t>EMBOÇO OU MASSA ÚNICA EM ARGAMASSA TRAÇO 1:2:8, PREPARO MECÂNICO COM MISTURADOR 300 KG, APLICADA MANUALMENTE NAS PAREDES INTERNAS DA SACADA, ESPESSURA DE 35 MM, SEM USO DE TELA METÁLICA DE REFORÇO CONTRA FISSURAÇÃO. AF_06/2014</t>
  </si>
  <si>
    <t>EMBOÇO, PARA RECEBIMENTO DE CERÂMICA, EM ARGAMASSA INDUSTRIALIZADA, APLICADO COM EQUIPAMENTO DE MISTURA E PROJEÇÃO DE 1,5 M3/H, EM FACES INTERNAS DE PAREDES DE AMBIENTES COM ÁREA ENTRE 5M2 E 10M2, ESPESSURA 10MM, COM TALISCAS. AF_06/2014</t>
  </si>
  <si>
    <t>EMBOÇO, PARA RECEBIMENTO DE CERÂMICA, EM ARGAMASSA INDUSTRIALIZADA, APLICADO COM EQUIPAMENTO DE MISTURA E PROJEÇÃO DE 1,5 M3/H, EM FACES INTERNAS DE PAREDES DE AMBIENTES COM ÁREA ENTRE 5M2 E 10M2, ESPESSURA 20MM, COM TALISCAS. AF_06/2014</t>
  </si>
  <si>
    <t>EMBOÇO, PARA RECEBIMENTO DE CERÂMICA, EM ARGAMASSA INDUSTRIALIZADA, APLICADO COM EQUIPAMENTO DE MISTURA E PROJEÇÃO DE 1,5 M3/H, EM FACES INTERNAS DE PAREDES DE AMBIENTES COM ÁREA MAIOR QUE 10M2, ESPESSURA 10MM, COM TALISCAS. AF_06/2014</t>
  </si>
  <si>
    <t>EMBOÇO, PARA RECEBIMENTO DE CERÂMICA, EM ARGAMASSA INDUSTRIALIZADA, APLICADO COM EQUIPAMENTO DE MISTURA E PROJEÇÃO DE 1,5 M3/H, EM FACES INTERNAS DE PAREDES DE AMBIENTES COM ÁREA MAIOR QUE 10M2, ESPESSURA 20MM, COM TALISCAS. AF_06/2014</t>
  </si>
  <si>
    <t>EMBOÇO, PARA RECEBIMENTO DE CERÂMICA, EM ARGAMASSA INDUSTRIALIZADA, APLICADO COM EQUIPAMENTO DE MISTURA E PROJEÇÃO DE 1,5 M3/H, EM FACES INTERNAS DE PAREDES DE AMBIENTES COM ÁREA MENOR QUE 5M2, ESPESSURA 10MM, COM TALISCAS. AF_06/2014</t>
  </si>
  <si>
    <t>EMBOÇO, PARA RECEBIMENTO DE CERÂMICA, EM ARGAMASSA INDUSTRIALIZADA, APLICADO COM EQUIPAMENTO DE MISTURA E PROJEÇÃO DE 1,5 M3/H, EM FACES INTERNAS DE PAREDES DE AMBIENTES COM ÁREA MENOR QUE 5M2, ESPESSURA 20MM, COM TALISCAS. AF_06/2014</t>
  </si>
  <si>
    <t>EMBOÇO, PARA RECEBIMENTO DE CERÂMICA, EM ARGAMASSA TRAÇO 1:2:8, PREPARO MANUAL, APLICADO MANUALMENTE EM FACES INTERNAS DE PAREDES DE AMBIENTES COM ÁREA ENTRE 5M2 E 10M2, ESPESSURA DE 10MM, COM EXECUÇÃO DE TALISCAS. AF_06/2014</t>
  </si>
  <si>
    <t>EMBOÇO, PARA RECEBIMENTO DE CERÂMICA, EM ARGAMASSA TRAÇO 1:2:8, PREPARO MANUAL, APLICADO MANUALMENTE EM FACES INTERNAS DE PAREDES DE AMBIENTES COM ÁREA ENTRE 5M2 E 10M2, ESPESSURA DE 20MM, COM EXECUÇÃO DE TALISCAS. AF_06/2014</t>
  </si>
  <si>
    <t>EMBOÇO, PARA RECEBIMENTO DE CERÂMICA, EM ARGAMASSA TRAÇO 1:2:8, PREPARO MANUAL, APLICADO MANUALMENTE EM FACES INTERNAS DE PAREDES DE AMBIENTES COM ÁREA MAIOR QUE 10M2, ESPESSURA DE 10MM, COM EXECUÇÃO DE TALISCAS. AF_06/2014</t>
  </si>
  <si>
    <t>EMBOÇO, PARA RECEBIMENTO DE CERÂMICA, EM ARGAMASSA TRAÇO 1:2:8, PREPARO MANUAL, APLICADO MANUALMENTE EM FACES INTERNAS DE PAREDES DE AMBIENTES COM ÁREA MAIOR QUE 10M2, ESPESSURA DE 20MM, COM EXECUÇÃO DE TALISCAS. AF_06/2014</t>
  </si>
  <si>
    <t>EMBOÇO, PARA RECEBIMENTO DE CERÂMICA, EM ARGAMASSA TRAÇO 1:2:8, PREPARO MANUAL, APLICADO MANUALMENTE EM FACES INTERNAS DE PAREDES DE AMBIENTES COM ÁREA MENOR QUE 5M2, ESPESSURA DE 10MM, COM EXECUÇÃO DE TALISCAS. AF_06/2014</t>
  </si>
  <si>
    <t>EMBOÇO, PARA RECEBIMENTO DE CERÂMICA, EM ARGAMASSA TRAÇO 1:2:8, PREPARO MANUAL, APLICADO MANUALMENTE EM FACES INTERNAS DE PAREDES DE AMBIENTES COM ÁREA MENOR QUE 5M2, ESPESSURA DE 20MM, COM EXECUÇÃO DE TALISCAS. AF_06/2014</t>
  </si>
  <si>
    <t>EMBOÇO, PARA RECEBIMENTO DE CERÂMICA, EM ARGAMASSA TRAÇO 1:2:8, PREPARO MECÂNICO COM BETONEIRA 400L, APLICADO MANUALMENTE EM FACES INTERNAS DE PAREDES DE AMBIENTES COM ÁREA ENTRE 5M2 E 10M2, ESPESSURA DE 10MM, COM EXECUÇÃO DE TALISCAS. AF_06/2014</t>
  </si>
  <si>
    <t>EMBOÇO, PARA RECEBIMENTO DE CERÂMICA, EM ARGAMASSA TRAÇO 1:2:8, PREPARO MECÂNICO COM BETONEIRA 400L, APLICADO MANUALMENTE EM FACES INTERNAS DE PAREDES DE AMBIENTES COM ÁREA ENTRE 5M2 E 10M2, ESPESSURA DE 20MM, COM EXECUÇÃO DE TALISCAS. AF_06/2014</t>
  </si>
  <si>
    <t>EMBOÇO, PARA RECEBIMENTO DE CERÂMICA, EM ARGAMASSA TRAÇO 1:2:8, PREPARO MECÂNICO COM BETONEIRA 400L, APLICADO MANUALMENTE EM FACES INTERNAS DE PAREDES DE AMBIENTES COM ÁREA MAIOR QUE 10M2, ESPESSURA DE 10MM, COM EXECUÇÃO DE TALISCAS. AF_06/2014</t>
  </si>
  <si>
    <t>EMBOÇO, PARA RECEBIMENTO DE CERÂMICA, EM ARGAMASSA TRAÇO 1:2:8, PREPARO MECÂNICO COM BETONEIRA 400L, APLICADO MANUALMENTE EM FACES INTERNAS DE PAREDES DE AMBIENTES COM ÁREA MAIOR QUE 10M2, ESPESSURA DE 20MM, COM EXECUÇÃO DE TALISCAS. AF_06/2014</t>
  </si>
  <si>
    <t>EMBOÇO, PARA RECEBIMENTO DE CERÂMICA, EM ARGAMASSA TRAÇO 1:2:8, PREPARO MECÂNICO COM BETONEIRA 400L, APLICADO MANUALMENTE EM FACES INTERNAS DE PAREDES DE AMBIENTES COM ÁREA MENOR QUE 5M2, ESPESSURA DE 10MM, COM EXECUÇÃO DE TALISCAS. AF_06/2014</t>
  </si>
  <si>
    <t>EMBOÇO, PARA RECEBIMENTO DE CERÂMICA, EM ARGAMASSA TRAÇO 1:2:8, PREPARO MECÂNICO COM BETONEIRA 400L, APLICADO MANUALMENTE EM FACES INTERNAS DE PAREDES DE AMBIENTES COM ÁREA MENOR QUE 5M2, ESPESSURA DE 20MM, COM EXECUÇÃO DE TALISCAS. AF_06/2014</t>
  </si>
  <si>
    <t>74241/001</t>
  </si>
  <si>
    <t>EMPILHAMENTO DE SOLO ORGANICO RETIRADO NA AREA DO ATERRO COM TRATOR SOBRE ESTEIRAS D6</t>
  </si>
  <si>
    <t>ENCANADOR OU BOMBEIRO HIDRÁULICO COM ENCARGOS COMPLEMENTARES</t>
  </si>
  <si>
    <t>ENCERAMENTO MANUAL EM MADEIRA - 3 DEMAOS</t>
  </si>
  <si>
    <t>ENCERAMENTO MANUAL PISO DE QUALQUER NATUREZA - 2 DEMAOS</t>
  </si>
  <si>
    <t>ENCHIMENTO COM ARGILA EXTRAIDA PARA PAVIMENTO POLIEDRICO, EXCLUSIVE TRANSPORTE DA ARGILA E INDENIZACAO JAZIDA</t>
  </si>
  <si>
    <t>73988/001</t>
  </si>
  <si>
    <t>ENCUNHAMENTO (APERTO DE ALVENARIA) EM TIJOLOS CERAMICOS MACICO 5,7X9X19CM 1 VEZ (ESPESSURA 19CM) COM ARGAMASSA TRACO 1:2:8 (CIMENTO, CAL E AREIA)</t>
  </si>
  <si>
    <t>73988/002</t>
  </si>
  <si>
    <t>ENCUNHAMENTO (APERTO DE ALVENARIA) EM TIJOLOS CERAMICOS MACICO 5,7X9X19CM 1/2 VEZ (ESPESSURA 9CM) COM ARGAMASSA TRACO 1:2:8 (CIMENTO, CAL E AREIA)</t>
  </si>
  <si>
    <t>ENGATE FLEXÍVEL EM METAL CROMADO, 1/2" X 30CM - FORNECIMENTO E INSTALAÇÃO. AF_12/2013</t>
  </si>
  <si>
    <t>ENGATE FLEXÍVEL EM METAL CROMADO, 1/2" X 40CM - FORNECIMENTO E INSTALAÇÃO. AF_12/2013</t>
  </si>
  <si>
    <t>ENGATE FLEXÍVEL EM PLÁSTICO BRANCO, 1/2" X 30CM - FORNECIMENTO E INSTALAÇÃO. AF_12/2013</t>
  </si>
  <si>
    <t>ENGATE FLEXÍVEL EM PLÁSTICO BRANCO, 1/2" X 40CM - FORNECIMENTO E INSTALAÇÃO. AF_12/2013</t>
  </si>
  <si>
    <t>ENROCAMENTO COM PEDRA ARGAMASSADA TRAÇO 1:4 COM PEDRA DE MÃO</t>
  </si>
  <si>
    <t>ENROCAMENTO MANUAL, COM ARRUMACAO DO MATERIAL</t>
  </si>
  <si>
    <t>ENROCAMENTO MANUAL, SEM ARRUMACAO DO MATERIAL</t>
  </si>
  <si>
    <t>74022/058</t>
  </si>
  <si>
    <t>ENSAIO DE ABATIMENTO DO TRONCO DE CONE</t>
  </si>
  <si>
    <t>74022/017</t>
  </si>
  <si>
    <t>ENSAIO DE ABRASAO LOS ANGELES - AGREGADOS</t>
  </si>
  <si>
    <t>74022/036</t>
  </si>
  <si>
    <t>ENSAIO DE ADESIVIDADE - RESISTENCIA A AGUA - EMULSAO ASFALTICA</t>
  </si>
  <si>
    <t>74022/051</t>
  </si>
  <si>
    <t>ENSAIO DE ADESIVIDADE A LIGANTE BETUMINOSO - AGREGADO</t>
  </si>
  <si>
    <t>74022/037</t>
  </si>
  <si>
    <t>ENSAIO DE ADESIVIDADE A LIGANTE BETUMINOSO - AGREGADO GRAUDO</t>
  </si>
  <si>
    <t>74021/007</t>
  </si>
  <si>
    <t>ENSAIO DE BASE DE SOLO MELHORADO COM CIMENTO</t>
  </si>
  <si>
    <t>74022/048</t>
  </si>
  <si>
    <t>ENSAIO DE CARGA DA PARTICULA - EMULSAO ASFALTICA</t>
  </si>
  <si>
    <t>74022/011</t>
  </si>
  <si>
    <t>ENSAIO DE COMPACTACAO - AMOSTRAS NAO TRABALHADAS - ENERGIA INTERMEDIARIA - SOLOS</t>
  </si>
  <si>
    <t>74022/012</t>
  </si>
  <si>
    <t>ENSAIO DE COMPACTACAO - AMOSTRAS NAO TRABALHADAS - ENERGIA MODIFICADA - SOLOS</t>
  </si>
  <si>
    <t>74022/010</t>
  </si>
  <si>
    <t>ENSAIO DE COMPACTACAO - AMOSTRAS NAO TRABALHADAS - ENERGIA NORMAL - SOLOS</t>
  </si>
  <si>
    <t>74022/013</t>
  </si>
  <si>
    <t>ENSAIO DE COMPACTACAO - AMOSTRAS TRABALHADAS - SOLOS</t>
  </si>
  <si>
    <t>74022/044</t>
  </si>
  <si>
    <t>ENSAIO DE COMPRESSAO AXIAL DE SOLO CIMENTO</t>
  </si>
  <si>
    <t>74022/057</t>
  </si>
  <si>
    <t>ENSAIO DE CONSISTENCIA DO CONCRETO CCR - INDICE VEBE</t>
  </si>
  <si>
    <t>74022/027</t>
  </si>
  <si>
    <t>ENSAIO DE CONTROLE DE TAXA DE APLICACAO DE LIGANTE BETUMINOSO</t>
  </si>
  <si>
    <t>74022/053</t>
  </si>
  <si>
    <t>ENSAIO DE CONTROLE DO GRAU DE COMPACTACAO DA MISTURA ASFALTICA</t>
  </si>
  <si>
    <t>74022/056</t>
  </si>
  <si>
    <t>ENSAIO DE DENSIDADE DO MATERIAL BETUMINOSO</t>
  </si>
  <si>
    <t>74022/016</t>
  </si>
  <si>
    <t>ENSAIO DE DENSIDADE REAL - SOLOS</t>
  </si>
  <si>
    <t>74022/049</t>
  </si>
  <si>
    <t>ENSAIO DE DESEMULSIBILIDADE - EMULSAO ASFALTICA</t>
  </si>
  <si>
    <t>74022/026</t>
  </si>
  <si>
    <t>ENSAIO DE DESTILACAO - ASFALTO DILUIDO</t>
  </si>
  <si>
    <t>74022/003</t>
  </si>
  <si>
    <t>ENSAIO DE DETERMINACAO DA PENEIRACAO - EMULSAO ASFALTICA</t>
  </si>
  <si>
    <t>74022/004</t>
  </si>
  <si>
    <t>ENSAIO DE DETERMINACAO DA SEDIMENTACAO - EMULSAO ASFALTICA</t>
  </si>
  <si>
    <t>74022/050</t>
  </si>
  <si>
    <t>ENSAIO DE DETERMINACAO DA TAXA DE ESPALHAMENTO DO AGREGADO</t>
  </si>
  <si>
    <t>74022/041</t>
  </si>
  <si>
    <t>ENSAIO DE DETERMINACAO DO INDICE DE FORMA - AGREGADOS</t>
  </si>
  <si>
    <t>74022/005</t>
  </si>
  <si>
    <t>ENSAIO DE DETERMINACAO DO TEOR DE BETUME - CIMENTO ASFALTICO DE PETROLEO</t>
  </si>
  <si>
    <t>74022/042</t>
  </si>
  <si>
    <t>ENSAIO DE EQUIVALENTE EM AREIA - SOLOS</t>
  </si>
  <si>
    <t>74022/029</t>
  </si>
  <si>
    <t>ENSAIO DE ESPUMA - MATERIAL ASFALTICO</t>
  </si>
  <si>
    <t>74022/038</t>
  </si>
  <si>
    <t>ENSAIO DE EXPANSIBILIDADE - SOLOS</t>
  </si>
  <si>
    <t>74022/052</t>
  </si>
  <si>
    <t>ENSAIO DE GRANULOMETRIA DO AGREGADO</t>
  </si>
  <si>
    <t>74022/054</t>
  </si>
  <si>
    <t>ENSAIO DE GRANULOMETRIA DO FILLER</t>
  </si>
  <si>
    <t>74022/006</t>
  </si>
  <si>
    <t>ENSAIO DE GRANULOMETRIA POR PENEIRAMENTO - SOLOS</t>
  </si>
  <si>
    <t>74022/007</t>
  </si>
  <si>
    <t>ENSAIO DE GRANULOMETRIA POR PENEIRAMENTO E SEDIMENTACAO - SOLOS</t>
  </si>
  <si>
    <t>74022/020</t>
  </si>
  <si>
    <t>ENSAIO DE INDICE DE SUPORTE CALIFORNIA - AMOSTRAS NAO TRABALHADAS - ENERGIA INTERMEDIARIA - SOLOS</t>
  </si>
  <si>
    <t>74022/019</t>
  </si>
  <si>
    <t>ENSAIO DE INDICE DE SUPORTE CALIFORNIA - AMOSTRAS NAO TRABALHADAS - ENERGIA NORMAL - SOLOS</t>
  </si>
  <si>
    <t>74022/021</t>
  </si>
  <si>
    <t>ENSAIO DE INDICE DE SUPORTE CALIFORNIA- AMOSTRAS NAO TRABALHADAS - ENERGIA MODIFICADA- SOLOS</t>
  </si>
  <si>
    <t>74022/008</t>
  </si>
  <si>
    <t>ENSAIO DE LIMITE DE LIQUIDEZ - SOLOS</t>
  </si>
  <si>
    <t>74022/009</t>
  </si>
  <si>
    <t>ENSAIO DE LIMITE DE PLASTICIDADE - SOLOS</t>
  </si>
  <si>
    <t>74022/018</t>
  </si>
  <si>
    <t>ENSAIO DE MASSA ESPECIFICA - IN SITU - EMPREGO DO OLEO - SOLOS</t>
  </si>
  <si>
    <t>74022/015</t>
  </si>
  <si>
    <t>ENSAIO DE MASSA ESPECIFICA - IN SITU - METODO BALAO DE BORRACHA - SOLOS</t>
  </si>
  <si>
    <t>74022/014</t>
  </si>
  <si>
    <t>ENSAIO DE MASSA ESPECIFICA - IN SITU - METODO FRASCO DE AREIA - SOLOS</t>
  </si>
  <si>
    <t>74022/043</t>
  </si>
  <si>
    <t>ENSAIO DE MOLDAGEM E CURA DE SOLO CIMENTO</t>
  </si>
  <si>
    <t>74020/001</t>
  </si>
  <si>
    <t>ENSAIO DE PAVIMENTO DE CONCRETO</t>
  </si>
  <si>
    <t>74022/001</t>
  </si>
  <si>
    <t>ENSAIO DE PENETRACAO - MATERIAL BETUMINOSO</t>
  </si>
  <si>
    <t>74022/035</t>
  </si>
  <si>
    <t>ENSAIO DE PERCENTAGEM DE BETUME - MISTURAS BETUMINOSAS</t>
  </si>
  <si>
    <t>74022/025</t>
  </si>
  <si>
    <t>ENSAIO DE PONTO DE FULGOR - MATERIAL BETUMINOSO</t>
  </si>
  <si>
    <t>ENSAIO DE RECEBIMENTO E ACEITACAO DE AGREGADO GRAUDO</t>
  </si>
  <si>
    <t>ENSAIO DE RECEBIMENTO E ACEITACAO DE CIMENTO PORTLAND</t>
  </si>
  <si>
    <t>74022/047</t>
  </si>
  <si>
    <t>ENSAIO DE RESIDUO POR EVAPORACAO - EMULSAO ASFALTICA</t>
  </si>
  <si>
    <t>74022/034</t>
  </si>
  <si>
    <t>ENSAIO DE RESILIENCIA - MISTURAS BETUMINOSAS</t>
  </si>
  <si>
    <t>74022/033</t>
  </si>
  <si>
    <t>ENSAIO DE RESILIENCIA - SOLOS</t>
  </si>
  <si>
    <t>74022/030</t>
  </si>
  <si>
    <t>ENSAIO DE RESISTENCIA A COMPRESSAO SIMPLES - CONCRETO</t>
  </si>
  <si>
    <t>74022/032</t>
  </si>
  <si>
    <t>ENSAIO DE RESISTENCIA A TRACAO NA FLEXAO DE CONCRETO</t>
  </si>
  <si>
    <t>74022/031</t>
  </si>
  <si>
    <t>ENSAIO DE RESISTENCIA A TRACAO POR COMPRESSAO DIAMETRAL - CONCRETO</t>
  </si>
  <si>
    <t>74022/028</t>
  </si>
  <si>
    <t>ENSAIO DE SUSCEPTIBILIDADE TERMICA - INDICE PFEIFFER - MATERIAL ASFALTICO</t>
  </si>
  <si>
    <t>74022/024</t>
  </si>
  <si>
    <t>ENSAIO DE TEOR DE UMIDADE - EM LABORATORIO - SOLOS</t>
  </si>
  <si>
    <t>74022/022</t>
  </si>
  <si>
    <t>ENSAIO DE TEOR DE UMIDADE - METODO EXPEDITO DO ALCOOL - SOLOS</t>
  </si>
  <si>
    <t>74022/023</t>
  </si>
  <si>
    <t>ENSAIO DE TEOR DE UMIDADE - PROCESSO SPEEDY - SOLOS E AGREGADOS MIUDOS</t>
  </si>
  <si>
    <t>74021/002</t>
  </si>
  <si>
    <t>ENSAIO DE TERRAPLENAGEM - CAMADA FINAL DO ATERRO</t>
  </si>
  <si>
    <t>74022/055</t>
  </si>
  <si>
    <t>ENSAIO DE TRACAO POR COMPRESSAO DIAMETRAL - MISTURAS BETUMINOSAS</t>
  </si>
  <si>
    <t>74022/045</t>
  </si>
  <si>
    <t>ENSAIO DE VISCOSIDADE CINEMATICA - ASFALTO</t>
  </si>
  <si>
    <t>74022/002</t>
  </si>
  <si>
    <t>ENSAIO DE VISCOSIDADE SAYBOLT - FUROL - MATERIAL BETUMINOSO</t>
  </si>
  <si>
    <t>74022/040</t>
  </si>
  <si>
    <t>ENSAIO MARSHALL - MISTURA BETUMINOSA A QUENTE</t>
  </si>
  <si>
    <t>73900/011</t>
  </si>
  <si>
    <t>ENSAIOS DE AREIA ASFALTO A QUENTE</t>
  </si>
  <si>
    <t>74021/008</t>
  </si>
  <si>
    <t>ENSAIOS DE BASE DE SOLO CIMENTO</t>
  </si>
  <si>
    <t>74021/006</t>
  </si>
  <si>
    <t>ENSAIOS DE BASE ESTABILIZADA GRANULOMETRICAMENTE</t>
  </si>
  <si>
    <t>73900/012</t>
  </si>
  <si>
    <t>ENSAIOS DE CONCRETO ASFALTICO</t>
  </si>
  <si>
    <t>73900/001</t>
  </si>
  <si>
    <t>ENSAIOS DE IMPRIMACAO - ASFALTO DILUIDO</t>
  </si>
  <si>
    <t>73900/008</t>
  </si>
  <si>
    <t>ENSAIOS DE MACADAME BETUMINOSO POR PENETRACAO - COM CAP</t>
  </si>
  <si>
    <t>73900/009</t>
  </si>
  <si>
    <t>ENSAIOS DE MACADAME BETUMINOSO POR PENETRACAO - COM EMULSAO ASFALTICA</t>
  </si>
  <si>
    <t>74020/002</t>
  </si>
  <si>
    <t>ENSAIOS DE PAVIMENTO DE CONCRETO COMPACTADO COM ROLO</t>
  </si>
  <si>
    <t>ENSAIOS DE PINTURA DE LIGACAO</t>
  </si>
  <si>
    <t>73900/010</t>
  </si>
  <si>
    <t>ENSAIOS DE PRE MISTURADO A FRIO</t>
  </si>
  <si>
    <t>74021/004</t>
  </si>
  <si>
    <t>ENSAIOS DE REFORCO DO SUBLEITO</t>
  </si>
  <si>
    <t>74021/003</t>
  </si>
  <si>
    <t>ENSAIOS DE REGULARIZACAO DO SUBLEITO</t>
  </si>
  <si>
    <t>74021/005</t>
  </si>
  <si>
    <t>ENSAIOS DE SUB BASE DE SOLO MELHORADO COM CIMENTO</t>
  </si>
  <si>
    <t>74021/001</t>
  </si>
  <si>
    <t>ENSAIOS DE TERRAPLENAGEM - CORPO DO ATERRO</t>
  </si>
  <si>
    <t>73900/004</t>
  </si>
  <si>
    <t>ENSAIOS DE TRATAMENTO SUPERFICIAL DUPLO - COM CAP</t>
  </si>
  <si>
    <t>73900/005</t>
  </si>
  <si>
    <t>ENSAIOS DE TRATAMENTO SUPERFICIAL DUPLO - COM EMULSAO ASFALTICA</t>
  </si>
  <si>
    <t>73900/002</t>
  </si>
  <si>
    <t>ENSAIOS DE TRATAMENTO SUPERFICIAL SIMPLES - COM CAP</t>
  </si>
  <si>
    <t>73900/003</t>
  </si>
  <si>
    <t>ENSAIOS DE TRATAMENTO SUPERFICIAL SIMPLES - COM EMULSAO ASFALTICA</t>
  </si>
  <si>
    <t>73900/006</t>
  </si>
  <si>
    <t>ENSAIOS DE TRATAMENTO SUPERFICIAL TRIPLO - COM CAP</t>
  </si>
  <si>
    <t>73900/007</t>
  </si>
  <si>
    <t>ENSAIOS DE TRATAMENTO SUPERFICIAL TRIPLO - COM EMULSAO ASFALTICA</t>
  </si>
  <si>
    <t>73890/002</t>
  </si>
  <si>
    <t>ENSECADEIRA DE MADEIRA COM PAREDE DUPLA</t>
  </si>
  <si>
    <t>73890/001</t>
  </si>
  <si>
    <t>ENSECADEIRA DE MADEIRA COM PAREDE SIMPLES</t>
  </si>
  <si>
    <t>ENTRADA DE ENERGIA ELÉTRICA AÉREA MONOFÁSICA 50A COM POSTE DE CONCRETO, INCLUSIVE CABEAMENTO, CAIXA DE PROTEÇÃO PARA MEDIDOR E ATERRAMENTO.</t>
  </si>
  <si>
    <t>ENTRADA PROVISORIA DE ENERGIA ELETRICA AEREA TRIFASICA 40A EM POSTE MADEIRA</t>
  </si>
  <si>
    <t>EPI (ENCARGOS COMPLEMENTARES)</t>
  </si>
  <si>
    <t>EQUIPAMENTO P/LIMP E DESOBSTRUCAO GALERIAS ESG/AGUAS PLUV-CP- TIPO BUCKET MACHINE COMPLETA COM CACAMBA E 60 VARETAS - INCL OPERADOR</t>
  </si>
  <si>
    <t>EQUIPAMENTO ROTATIVO PARA DESOBSTRUCAO E LIMPEZA DE GALERIAS TP BUCKE MACHINE (CP) CONSIDERANDO APENAS A MANUTENCAO E MATERIAL DE OPERAÇÃO</t>
  </si>
  <si>
    <t>ESCADA EM CONCRETO ARMADO, FCK = 15 MPA, MOLDADA IN LOCO</t>
  </si>
  <si>
    <t>ESCADA TIPO MARINHEIRO EM ACO CA-50 9,52MM INCLUSO PINTURA COM FUNDO ANTICORROSIVO TIPO ZARCAO</t>
  </si>
  <si>
    <t>74194/001</t>
  </si>
  <si>
    <t>ESCADA TIPO MARINHEIRO EM TUBO ACO GALVANIZADO 1 1/2" 5 DEGRAUS</t>
  </si>
  <si>
    <t>ESCAV MEC VALA ESCORADA ATE 1,50M C/RETRO MAT 1A COM REDUTOR (C/PEDRAS/ INST PREDIAIS/OUTROS REDUT PRODUTIV) - EXCL. ESGOT/ESCORAM</t>
  </si>
  <si>
    <t>ESCAV MEC VALA N ESCOR DE 1,5 A 3M PROF(C/ESCAV HIDRAUL 0,78M3) MAT 1A CAT C/REDUTOR(C/PEDRAS/INST PREDIAIS/OUTROS REDUT PRODUT. OU CAVAS FUND) EXCL ESGOTAMENTO.</t>
  </si>
  <si>
    <t>ESCAV MEC VALA N ESCOR DE 3 A 4,5M PROF(C/ESCAV HIDR0,78M3) MAT 1A CATC/ REDUTOR(C/PEDRAS/INST PREDIAIS/OUTROS REDUT PRODUT. OU CAVAS FUND) EXCL ESGOTAMENTO</t>
  </si>
  <si>
    <t>ESCAV MEC VALA N ESCOR DE 3 A 4,5M(ESCAV HIDRAUL O,78M3)MAT 1A CAT EXCL ESGOTAMENTO.</t>
  </si>
  <si>
    <t>ESCAV MEC VALA N ESCOR DE 4,5 A 6M PROF (C/ESCAV HIDR 0,78M3) MAT 1A CAT C/REDUTOR(C/PEDRAS/INST PREDIAIS/OUTROS REDUTORES PRODUT OU CAVAS FUND) EXCL ESGOTAMENTO</t>
  </si>
  <si>
    <t>ESCAV MEC VALA N ESCOR DE1,5 A 3M(ESCAV HIDRAUL 0,78M3)MAT 1A CAT EXCL ESGOTAMENTOO.</t>
  </si>
  <si>
    <t>ESCAV MEC.VALA ESCORADA C/RETRO DE 1,5 A 3M PROF MAT 1A COM REDUTOR (PEDRAS/INST PREDIAIS/OUTROS REDUT PRODUTIV) - EXCL. ESGOTAM / ESCORAMENTO.</t>
  </si>
  <si>
    <t>ESCAV MEC.VALA N ESCORADA(C/ESCAV HIDRAUL 0,78M3) ATE 1,5M PROF MAT 1A C/REDUTOR(C/PEDRAS/INST PREDIAIS/OUTROS REDUT PRODUT OU CAVAS FUND) EXCL ESGOTAM</t>
  </si>
  <si>
    <t>ESCAV MEC.VALA(ESCAV HIDR)ESCOR ATE 1,5MMAT 1A C/REDUTOR PRODUT (CAVA FUND/PEDRAS/INST PREDIAIS/OUTROS) EXCL ESGOT / ESCORAMENTO.</t>
  </si>
  <si>
    <t>ESCAV.MEC (ESCAV HIDR)VALA ESCOR PROF=1,5 A 3M MAT 1A CAT EXCL ESGOTAMENTO E ESCORAMENTO.</t>
  </si>
  <si>
    <t>ESCAV.MEC (ESCAV HIDR)VALA ESCOR PROF=3 A 4,5M MAT 1A CAT EXCL ESGOTAMENTO E ESCORAMENTO.</t>
  </si>
  <si>
    <t>ESCAV.MEC (ESCAV HIDR)VALA ESCOR PROF=4,5 A 6M MAT 1A C/REDUTORES PRODUT(CAVAS FUNDACOES/PEDRAS/INST PREDIAIS/OUTROS)EXCL ESG/ESCORAMENTO.</t>
  </si>
  <si>
    <t>ESCAV.MEC (ESCAV HIDR)VALA ESCOR PROF=4,5 A 6M MAT 1A CAT EXCL ES GOTAMENTO E ESCORAMENTO.</t>
  </si>
  <si>
    <t>ESCAV.MEC. (ESCAV HIDR)VALA ESCOR DE 1,5 A 3MMAT 1A C/REDUTOR PRO DUTIVIDADE(CAVAS FUNDACOES/PEDRAS/INST PREDIAIS/OUTROS)EXCL ESGOTAMENTO E ESCORAMENTO.</t>
  </si>
  <si>
    <t>ESCAV.MEC. (ESCAV HIDR)VALA ESCOR DE 3 A 4,5M MAT 1A C/REDUTORES PRODUTIVIDADE(CAVAS FUNDACOES/PEDRAS/INST PREDIAIS/OUTROS) -EXCLUSIVE ESGOT. E ESCORAMENTO.</t>
  </si>
  <si>
    <t>ESCAV.MEC. VALA N ESCOR DE 4,5 A 6M(ESCAV HIDRAUL 0,78M3)MAT1ACAT EXCL ESGOTAMENTO.</t>
  </si>
  <si>
    <t>79505/001</t>
  </si>
  <si>
    <t>ESCAVACAO A FOGO EM MATERIAL DE 2A CATEGORIA, MOLEDO OU ROCHA DECOMPOSTA, A CEU ABERTO, FURACAO A BARRA MINA</t>
  </si>
  <si>
    <t>79505/002</t>
  </si>
  <si>
    <t>ESCAVACAO A FOGO EM MATERIAL DE 3A CATEGORIA, ROCHA VIVA, A CEU ABERTO, FURACAO A BARRA MINA.</t>
  </si>
  <si>
    <t>73962/013</t>
  </si>
  <si>
    <t>ESCAVACAO DE VALA NAO ESCORADA EM MATERIAL 1A CATEGORIA , PROFUNDIDADE ATE 1,5 M COM ESCAVADEIRA HIDRAULICA 105 HP(CAPACIDADE DE 0,78M3), SEM ESGOTAMENTO</t>
  </si>
  <si>
    <t>73962/004</t>
  </si>
  <si>
    <t>ESCAVACAO DE VALA NAO ESCORADA EM MATERIAL DE 1A CATEGORIA COM PROFUNDIDADE DE 1,5 ATE 3M COM RETROESCAVADEIRA 75HP, SEM ESGOTAMENTO</t>
  </si>
  <si>
    <t>ESCAVACAO E ACERTO MANUAL NA FAIXA DE 0,45M DE LARGURA P/ EXECUCAO DE MEIO-FIO E SARJETA CONJUGADOS</t>
  </si>
  <si>
    <t>74151/001</t>
  </si>
  <si>
    <t>ESCAVACAO E CARGA MATERIAL 1A CATEGORIA, UTILIZANDO TRATOR DE ESTEIRAS DE 110 A 160HP COM LAMINA, PESO OPERACIONAL * 13T E PA CARREGADEIRA COM 170 HP.</t>
  </si>
  <si>
    <t>74155/001</t>
  </si>
  <si>
    <t>ESCAVACAO E TRANSP MAT 1A CAT DMT 50M C/TRATOR EST CAT D8 C/ LAMINA</t>
  </si>
  <si>
    <t>74155/002</t>
  </si>
  <si>
    <t>ESCAVACAO E TRANSPORTE DE MATERIAL DE 2A CAT DMT 50M COM TRATOR SOBRE ESTEIRAS 305 HP COM LAMINA E ESCARIFICADOR</t>
  </si>
  <si>
    <t>ESCAVACAO EM ROCHA C/PERFURACAO MANUAL E EXPLOSIVO</t>
  </si>
  <si>
    <t>ESCAVACAO MANUAL A CEU ABERTO EM MATERIAL DE 1A CATEGORIA, EM PROFUNDIDADE ATE 0,50M</t>
  </si>
  <si>
    <t>ESCAVACAO MANUAL CAMPO ABERTO P/TUBULAO - FUSTE E/OU BASE (PARA TODAS AS PROFUNDIDADES)</t>
  </si>
  <si>
    <t>73965/004</t>
  </si>
  <si>
    <t>ESCAVACAO MANUAL DE VALA EM ARGILA OU PEDRA SOLTA DO TAMANHO MEDIO DE PEDRA DE MAO, ATE 1,5M, EXCLUINDO ESGOTAMENTO/ESCORAMENTO.</t>
  </si>
  <si>
    <t>73965/005</t>
  </si>
  <si>
    <t>ESCAVACAO MANUAL DE VALA EM ARGILA OU PEDRA SOLTA DO TAMANHO MEDIO DE PEDRA DE MAO, DE 1,5 ATE 3M, EXCLUINDO ESGOTAMENTO/ESCORAMENTO.</t>
  </si>
  <si>
    <t>73965/006</t>
  </si>
  <si>
    <t>ESCAVACAO MANUAL DE VALA EM ARGILA OU PEDRA SOLTA DO TAMANHO MEDIO DE PEDRA DE MAO, DE 3 ATE 4,5M, EXCLUINDO ESGOTAMENTO/ESCORAMENTO</t>
  </si>
  <si>
    <t>73965/007</t>
  </si>
  <si>
    <t>ESCAVACAO MANUAL DE VALA EM ARGILA OU PEDRA SOLTA DO TAMANHO MEDIO DE PEDRA DE MAO, DE 4,5 ATE 6M, EXCLUINDO ESGOTAMENTO/ESCORAMENTO.</t>
  </si>
  <si>
    <t>73965/014</t>
  </si>
  <si>
    <t>ESCAVACAO MANUAL DE VALA EM ARGILA RIJA OU PEDRA SOLTA DO TAMANHO MEDIO DE PEDRA DE MAO, DE 6 A 7,5M, EXCLUINDO ESGOTAMENTO / ESCORAMENTO.</t>
  </si>
  <si>
    <t>73965/008</t>
  </si>
  <si>
    <t>ESCAVACAO MANUAL DE VALA EM LODO, ATE 1,5M, EXCLUINDO ESGOTAMENTO/ESCORAMENTO</t>
  </si>
  <si>
    <t>73965/009</t>
  </si>
  <si>
    <t>ESCAVACAO MANUAL DE VALA EM LODO, DE 1,5 ATE 3M, EXCLUINDO ESGOTAMENTO/ESCORAMENTO.</t>
  </si>
  <si>
    <t>73965/011</t>
  </si>
  <si>
    <t>ESCAVACAO MANUAL DE VALA EM MATERIAL DE 1A CATEGORIA DE 1,5 ATE 3M EXCLUINDO ESGOTAMENTO / ESCORAMENTO</t>
  </si>
  <si>
    <t>73965/012</t>
  </si>
  <si>
    <t>ESCAVACAO MANUAL DE VALA EM MATERIAL DE 1A CATEGORIA DE 3 ATE 4,5M EXCLUINDO ESGOTAMENTO / ESCORAMENTO</t>
  </si>
  <si>
    <t>73965/013</t>
  </si>
  <si>
    <t>ESCAVACAO MANUAL DE VALA EM MATERIAL DE 1A CATEGORIA, DE 6 A 7,5M, EXCLUINDO ESGOTAMENTO / ESCORAMENTO.</t>
  </si>
  <si>
    <t>ESCAVACAO MANUAL DE VALAS (SOLO COM AGUA), PROFUNDIDADE ATE 1,50 M.</t>
  </si>
  <si>
    <t>ESCAVACAO MANUAL DE VALAS (SOLO COM AGUA), PROFUNDIDADE MAIOR QUE 1,50 M ATE 3,00 M</t>
  </si>
  <si>
    <t>ESCAVACAO MANUAL DE VALAS (SOLO SECO), PROFUNDIDADE MAIOR QUE 4,50 M ATE 6,00 M</t>
  </si>
  <si>
    <t>ESCAVACAO MANUAL DE VALAS EM TERRA COMPACTA, PROF. 2 M &lt; H &lt;= 3 M</t>
  </si>
  <si>
    <t>ESCAVACAO MANUAL DE VALAS EM TERRA COMPACTA, PROF. DE 0 M &lt; H &lt;= 1 M</t>
  </si>
  <si>
    <t>79517/002</t>
  </si>
  <si>
    <t>ESCAVACAO MANUAL EM SOLO, PROF. MAIOR QUE 1,5M ATE 4,00 M</t>
  </si>
  <si>
    <t>79517/001</t>
  </si>
  <si>
    <t>ESCAVACAO MANUAL EM SOLO-PROF. ATE 1,50 M</t>
  </si>
  <si>
    <t>79507/005</t>
  </si>
  <si>
    <t>ESCAVACAO MANUAL VALA ATE 1M SOLO MOLE</t>
  </si>
  <si>
    <t>79507/006</t>
  </si>
  <si>
    <t>ESCAVACAO MANUAL VALA ATE 2M EM ROCHA C/EXPLOSIVO</t>
  </si>
  <si>
    <t>76443/006</t>
  </si>
  <si>
    <t>ESCAVACAO MANUAL VALA, A FRIO, MAT 2A CAT, PROFUNDIDADE DE 6 A 7,5M, EXCL ESG/ESCOR (MOLEDO OU ROCHA DECOMPOSTA)</t>
  </si>
  <si>
    <t>76443/004</t>
  </si>
  <si>
    <t>ESCAVACAO MANUAL VALA/CAVA EM LODO/LAMA ATE 1,5M EXCL ESG/ESCOR EM BECO (LARG ATE 2M) EM FAVELAS</t>
  </si>
  <si>
    <t>76443/005</t>
  </si>
  <si>
    <t>ESCAVACAO MANUAL VALA/CAVA EM LODO/LAMA DE 1,5M A 3,0M EXCL ESG/ESCOR EM BECO (LARG ATE 2M) EM FAVELAS</t>
  </si>
  <si>
    <t>76443/001</t>
  </si>
  <si>
    <t>ESCAVACAO MANUAL VALA/CAVA MAT 1A CAT ATE 1,5M EXCL ESG/ESCOR EM BECO (LARG ATE 2M) IMPOSSIBILITANDO ENTRADA DE CAMINHAO OU EQUIPAMENTO MOTORIZADO P/RETIRADA MATERIAL</t>
  </si>
  <si>
    <t>76443/002</t>
  </si>
  <si>
    <t>ESCAVACAO MANUAL VALA/CAVA MAT 1A CAT DE 1,5 A 3M EXCL ESG/ESCOR EM BECO (LARG ATE 2M) IMPOSSIBILITANDO ENTRADA DE CAMINHAO OU EQUIPAMENTO MOTORIZADO P/RETIRADA DO MATERIAL</t>
  </si>
  <si>
    <t>76443/003</t>
  </si>
  <si>
    <t>ESCAVACAO MANUAL VALA/CAVA MAT 1A CAT DE 3,0 A 4,5M EXCL ESG/ESCOR EM BECO (LARG ATE 2M) IMPOSSIBILITANDO ENTRADA DE CAMINHAO OU EQUIPAMENTO MOTORIZADO P/RETIRADA DO MATERIAL</t>
  </si>
  <si>
    <t>ESCAVACAO MANUAL, CAMPO ABERTO, EM SOLO EXCETO ROCHA, DE 2,00 ATE 4,00 M DE PROFUNDIDADE.</t>
  </si>
  <si>
    <t>ESCAVACAO MANUAL, CAMPO ABERTO, EM SOLO EXCETO ROCHA, DE 4,00 ATE 6,00 M DE PROFUNDIDADE.</t>
  </si>
  <si>
    <t>ESCAVACAO MEC DE VALA ESCORADA COM RETRO 75 HP, EM MATERIAL DE 1A CATEGORIA ATÉ 1,5M DE PROFUNDIDADE, EXCLUINDO ESGOTAMENTO E ESCORAMENTO.</t>
  </si>
  <si>
    <t>ESCAVACAO MEC VALA N ESCOR MAT 1A CAT C/RETROESCAV ATE 1,50M EXCL ESGOTAMENTO</t>
  </si>
  <si>
    <t>ESCAVACAO MEC. VALA N ESCOR MAT 1A C/RETRO ENTRE 1,5 E 3M C/ REDUTOR (PEDRAS/INST PREDIAIS/OUTROS REDUT.PRODUTIV OU CAVAS FUNDACAO ) - EXCL. ESGOTAMENTO.</t>
  </si>
  <si>
    <t>ESCAVACAO MEC.VALA ESCORADA MAT 1A CAT C/RETRO DE 1,5 A 3M- EXCLUSIVE ESGOT E ESCORAMENTO</t>
  </si>
  <si>
    <t>ESCAVACAO MEC.VALA N ESCOR ATE 1,5M C/RETRO MAT 1A COM REDUTOR (PEDRAS/INST PREDIAIS/OUTROS REDUT PRODUT OU CAVAS FUNDACAO) - EXCL. ESGOTAMENTO</t>
  </si>
  <si>
    <t>ESCAVACAO MECANICA CAMPO ABERTO EM SOLO EXCETO ROCHA ATE 2,00M PROFUNDIDADE</t>
  </si>
  <si>
    <t>74205/001</t>
  </si>
  <si>
    <t>ESCAVACAO MECANICA DE MATERIAL 1A. CATEGORIA, PROVENIENTE DE CORTE DE SUBLEITO (C/TRATOR ESTEIRAS 160HP)</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</si>
  <si>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</si>
  <si>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</si>
  <si>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MECANICA DE VALA EM MATERIAL DE 2A. CATEGORIA ATE 2 M DE PROFUNDIDADE COM UTILIZACAO DE ESCAVADEIRA HIDRAULICA</t>
  </si>
  <si>
    <t>ESCAVACAO MECANICA DE VALAS (SOLO COM AGUA), PROFUNDIDADE ATE 1,50 M</t>
  </si>
  <si>
    <t>ESCAVACAO MECANICA DE VALAS (SOLO COM AGUA), PROFUNDIDADE MAIOR QUE 1,50 M ATE 4,00 M</t>
  </si>
  <si>
    <t>ESCAVACAO MECANICA DE VALAS (SOLO COM AGUA), PROFUNDIDADE MAIOR QUE 4,00 M ATE 6,00 M.</t>
  </si>
  <si>
    <t>ESCAVACAO MECANICA PARA ACERTO DE TALUDES, EM MATERIAL DE 1A CATEGORIA, COM ESCAVADEIRA HIDRAULICA</t>
  </si>
  <si>
    <t>ESCAVACAO MECANICA VALAS EM QUALQUER TIPO DE SOLO EXCETO ROCHA,PROF. 0 &lt; H &lt; 4 M</t>
  </si>
  <si>
    <t>ESCAVACAO MECANICA, A CEU ABERTO, EM MATERIAL DE 1A CATEGORIA, COM ESCAVADEIRA HIDRAULICA, CAPACIDADE DE 0,78 M3</t>
  </si>
  <si>
    <t>76451/001</t>
  </si>
  <si>
    <t>ESCAVACAO MECANIZADA SUBMERSA (DRAGAGEM E CARGA), UTILIZANDO CAMINHÃO BASCULANTE, ESCAVADEIRA TIPO DRAGA DE ARRASTE E RETROESCAVADEIRA COM CARREGADEIRA</t>
  </si>
  <si>
    <t>ESCAVACAO SUBMERSA COM DRAGA DE MANDIBULA</t>
  </si>
  <si>
    <t>74154/001</t>
  </si>
  <si>
    <t>ESCAVACAO, CARGA E TRANSPORTE DE MATERIAL DE 1A CATEGORIA COM TRATOR SOBRE ESTEIRAS 305 HP E CACAMBA 5M3, DMT 50 A 200M</t>
  </si>
  <si>
    <t>ESCAVACAO, CARGA E TRANSPORTE DE MATERIAL DE 1A CATEGORIA, CAMINHO DE SERVICO LEITO NATURAL, COM ESCAVADEIRA HIDRAULICA E CAMINHAO BASCULANTE 6 M3, DMT 200 ATE 400 M</t>
  </si>
  <si>
    <t>ESCAVACAO, CARGA E TRANSPORTE DE MATERIAL DE 1A CATEGORIA, CAMINHO DE SERVICO LEITO NATURAL, COM ESCAVADEIRA HIDRAULICA E CAMINHAO BASCULANTE 6 M3, DMT 400 ATE 600 M</t>
  </si>
  <si>
    <t>ESCAVACAO, CARGA E TRANSPORTE DE MATERIAL DE 1A CATEGORIA, CAMINHO DE SERVICO LEITO NATURAL, COM ESCAVADEIRA HIDRAULICA E CAMINHAO BASCULANTE 6 M3, DMT 50 ATE 200 M</t>
  </si>
  <si>
    <t>ESCAVACAO, CARGA E TRANSPORTE DE MATERIAL DE 1A CATEGORIA, CAMINHO DE SERVICO LEITO NATURAL, COM ESCAVADEIRA HIDRAULICA E CAMINHAO BASCULANTE 6 M3, DMT 600 ATE 800 M</t>
  </si>
  <si>
    <t>ESCAVACAO, CARGA E TRANSPORTE DE MATERIAL DE 1A CATEGORIA, CAMINHO DE SERVICO LEITO NATURAL, COM ESCAVADEIRA HIDRAULICA E CAMINHAO BASCULANTE 6 M3, DMT 800 ATE 1.000 M</t>
  </si>
  <si>
    <t>ESCAVACAO, CARGA E TRANSPORTE DE MATERIAL DE 1A CATEGORIA, CAMINHO DE SERVICO PAVIMENTADO, COM ESCAVADEIRA HIDRAULICA E CAMINHAO BASCULANTE 6 M3, DMT 200 ATE 400 M</t>
  </si>
  <si>
    <t>ESCAVACAO, CARGA E TRANSPORTE DE MATERIAL DE 1A CATEGORIA, CAMINHO DE SERVICO PAVIMENTADO, COM ESCAVADEIRA HIDRAULICA E CAMINHAO BASCULANTE 6 M3, DMT 400 ATE 600 M</t>
  </si>
  <si>
    <t>ESCAVACAO, CARGA E TRANSPORTE DE MATERIAL DE 1A CATEGORIA, CAMINHO DE SERVICO PAVIMENTADO, COM ESCAVADEIRA HIDRAULICA E CAMINHAO BASCULANTE 6 M3, DMT 50 ATE 200 M</t>
  </si>
  <si>
    <t>ESCAVACAO, CARGA E TRANSPORTE DE MATERIAL DE 1A CATEGORIA, CAMINHO DE SERVICO PAVIMENTADO, COM ESCAVADEIRA HIDRAULICA E CAMINHAO BASCULANTE 6 M3, DMT 600 ATE 800 M</t>
  </si>
  <si>
    <t>ESCAVACAO, CARGA E TRANSPORTE DE MATERIAL DE 1A CATEGORIA, CAMINHO DE SERVICO PAVIMENTADO, COM ESCAVADEIRA HIDRAULICA E CAMINHAO BASCULANTE 6 M3, DMT 800 ATE 1.000 M</t>
  </si>
  <si>
    <t>ESCAVACAO, CARGA E TRANSPORTE DE MATERIAL DE 1A CATEGORIA, CAMINHO DE SERVICO REVESTIMENTO PRIMARIO, COM ESCAVADEIRA HIDRAULICA E CAMINHAO BASCULANTE 6 M3, DMT 200 ATE 400 M</t>
  </si>
  <si>
    <t>ESCAVACAO, CARGA E TRANSPORTE DE MATERIAL DE 1A CATEGORIA, CAMINHO DE SERVICO REVESTIMENTO PRIMARIO, COM ESCAVADEIRA HIDRAULICA E CAMINHAO BASCULANTE 6 M3, DMT 400 ATE 600 M</t>
  </si>
  <si>
    <t>ESCAVACAO, CARGA E TRANSPORTE DE MATERIAL DE 1A CATEGORIA, CAMINHO DE SERVICO REVESTIMENTO PRIMARIO, COM ESCAVADEIRA HIDRAULICA E CAMINHAO BASCULANTE 6 M3, DMT 50 ATE 200 M</t>
  </si>
  <si>
    <t>ESCAVACAO, CARGA E TRANSPORTE DE MATERIAL DE 1A CATEGORIA, CAMINHO DE SERVICO REVESTIMENTO PRIMARIO, COM ESCAVADEIRA HIDRAULICA E CAMINHAO BASCULANTE 6 M3, DMT 600 ATE 800 M</t>
  </si>
  <si>
    <t>ESCAVACAO, CARGA E TRANSPORTE DE MATERIAL DE 1A CATEGORIA, CAMINHO DE SERVICO REVESTIMENTO PRIMARIO, COM ESCAVADEIRA HIDRAULICA E CAMINHAO BASCULANTE 6 M3, DMT 800 ATE 1.000 M</t>
  </si>
  <si>
    <t>ESCAVADEIRA HIDRÁULICA SOBRE ESTEIRAS, CAÇAMBA 0,80 M3, PESO OPERACIONAL 17 T, POTENCIA BRUTA 111 HP - CHI DIURNO. AF_06/2014</t>
  </si>
  <si>
    <t>ESCAVADEIRA HIDRÁULICA SOBRE ESTEIRAS, CAÇAMBA 0,80 M3, PESO OPERACIONAL 17 T, POTENCIA BRUTA 111 HP - CHP DIURNO. AF_06/2014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</si>
  <si>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</si>
  <si>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</si>
  <si>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</si>
  <si>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</si>
  <si>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17,8 T, POTÊNCIA LÍQUIDA 110 HP - CHI DIURNO. AF_10/2014</t>
  </si>
  <si>
    <t>74032/001</t>
  </si>
  <si>
    <t>ESCAVADEIRA HIDRÁULICA SOBRE ESTEIRAS, CAÇAMBA 0,80 M3, PESO OPERACIONAL 17,8 T, POTÊNCIA LÍQUIDA 110 HP - CHP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</si>
  <si>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</si>
  <si>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</si>
  <si>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</si>
  <si>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</si>
  <si>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CHI DIURNO. AF_06/2014</t>
  </si>
  <si>
    <t>ESCAVADEIRA HIDRÁULICA SOBRE ESTEIRAS, CAÇAMBA 1,20 M3, PESO OPERACIONAL 21 T, POTÊNCIA BRUTA 155 HP - CHP DIURNO.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</si>
  <si>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</si>
  <si>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</si>
  <si>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</si>
  <si>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</si>
  <si>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73965/016</t>
  </si>
  <si>
    <t>ESCAVAÇÃO MANUAL DE VALA EM MAT. DE 1ªCAT (AREIA/ ARGILA/ PIÇARRA) ENTRE 4,50 E 6,0M</t>
  </si>
  <si>
    <t>73965/001</t>
  </si>
  <si>
    <t>ESCAVAÇÃO MANUAL DE VALA, A FRIO, EM MATERIAL DE 2A CATEGORIA (MOLEDO OU ROCHA DECOMPOSTA) ATÉ 1,50M</t>
  </si>
  <si>
    <t>73965/002</t>
  </si>
  <si>
    <t>ESCAVAÇÃO MANUAL DE VALA, A FRIO, EM MATERIAL DE 2A CATEGORIA (MOLEDO OU ROCHA DECOMPOSTA), DE 3 ATÉ 4,5M, EXCLUINDO ESGOTAMENTO E ESCORAMENTO.</t>
  </si>
  <si>
    <t>73965/003</t>
  </si>
  <si>
    <t>ESCAVAÇÃO MANUAL DE VALA, A FRIO, EM MATERIAL DE 2A CATEGORIA (MOLEDO OU ROCHA DECOMPOSTA), DE 4,5 ATÉ 6M, EXCLUINDO ESGOTAMENTO E ESCORAMENTO.</t>
  </si>
  <si>
    <t>79506/002</t>
  </si>
  <si>
    <t>ESCAVAÇÃO MANUAL DE VALA/CAVA EM LODO, ENTRE 3 E 4,5M DE PROFUNDIDADE</t>
  </si>
  <si>
    <t>79506/003</t>
  </si>
  <si>
    <t>ESCAVAÇÃO MANUAL DE VALA/CAVA EM LODO, ENTRE 4,5 E 6M DE PROFUNDIDADE</t>
  </si>
  <si>
    <t>79506/009</t>
  </si>
  <si>
    <t>ESCAVAÇÃO MANUAL DE VALA/CAVA EM LODO, ENTRE 6 E 7,5M DE PROFUNDIDADE</t>
  </si>
  <si>
    <t>79506/001</t>
  </si>
  <si>
    <t>ESCAVAÇÃO MANUAL DE VALA/CAVA, A FRIO, EM MATERIAL DE 2A CATEGORIA, MOLEDO OU ROCHA DECOMPOSTA, ENTRE 1,5 E 3M DE PROFUNDIDADE</t>
  </si>
  <si>
    <t>ESCAVAÇÃO VERTICAL A CÉU ABERTO, INCLUINDO CARGA, DESCARGA E TRANSPORTE, EM SOLO DE 1ª CATEGORIA COM ESCAVADEIRA HIDRÁULICA (CAÇAMBA: 0,8 M³ / 111 HP), FROTA DE 10 CAMINHÕES BASCULANTES DE 14 M³, DMT DE 10 KM E VELOCIDADE MÉDIA 22 KM/H. AF_12/2013</t>
  </si>
  <si>
    <t>ESCAVAÇÃO VERTICAL A CÉU ABERTO, INCLUINDO CARGA, DESCARGA E TRANSPORTE, EM SOLO DE 1ª CATEGORIA COM ESCAVADEIRA HIDRÁULICA (CAÇAMBA: 0,8 M³ / 111 HP), FROTA DE 11 CAMINHÕES BASCULANTES DE 18 M³, DMT DE 15 KM E VELOCIDADE MÉDIA 24 KM/H. AF_12/2013</t>
  </si>
  <si>
    <t>ESCAVAÇÃO VERTICAL A CÉU ABERTO, INCLUINDO CARGA, DESCARGA E TRANSPORTE, EM SOLO DE 1ª CATEGORIA COM ESCAVADEIRA HIDRÁULICA (CAÇAMBA: 0,8 M³ / 111 HP), FROTA DE 13 CAMINHÕES BASCULANTES DE 14 M³, DMT DE 15 KM E VELOCIDADE MÉDIA 24 KM/H. AF_12/2013</t>
  </si>
  <si>
    <t>ESCAVAÇÃO VERTICAL A CÉU ABERTO, INCLUINDO CARGA, DESCARGA E TRANSPORTE, EM SOLO DE 1ª CATEGORIA COM ESCAVADEIRA HIDRÁULICA (CAÇAMBA: 0,8 M³ / 111 HP), FROTA DE 13 CAMINHÕES BASCULANTES DE 18 M³, DMT DE 20 KM E VELOCIDADE MÉDIA 24 KM/H. AF_12/2013</t>
  </si>
  <si>
    <t>ESCAVAÇÃO VERTICAL A CÉU ABERTO, INCLUINDO CARGA, DESCARGA E TRANSPORTE, EM SOLO DE 1ª CATEGORIA COM ESCAVADEIRA HIDRÁULICA (CAÇAMBA: 0,8 M³ / 111 HP), FROTA DE 16 CAMINHÕES BASCULANTES DE 14 M³, DMT DE 20 KM E VELOCIDADE MÉDIA 24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</si>
  <si>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</si>
  <si>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</si>
  <si>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</si>
  <si>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</si>
  <si>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</si>
  <si>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</si>
  <si>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</si>
  <si>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</si>
  <si>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</si>
  <si>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</si>
  <si>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</si>
  <si>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</si>
  <si>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</si>
  <si>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</si>
  <si>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</si>
  <si>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</si>
  <si>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</si>
  <si>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</si>
  <si>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</si>
  <si>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5 CAMINHÕES BASCULANTES DE 18 M³, DMT DE 6 KM E VELOCIDADE MÉDIA 35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</si>
  <si>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</si>
  <si>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6 CAMINHÕES BASCULANTES DE 14 M³, DMT DE 6 KM E VELOCIDADE MÉDIA 35 KM/H. AF_12/2013</t>
  </si>
  <si>
    <t>ESCAVAÇÃO VERTICAL A CÉU ABERTO, INCLUINDO CARGA, DESCARGA E TRANSPORTE, EM SOLO DE 1ª CATEGORIA COM ESCAVADEIRA HIDRÁULICA (CAÇAMBA: 0,8 M³ / 111 HP), FROTA DE 6 CAMINHÕES BASCULANTES DE 18 M³, DMT DE 10 KM E VELOCIDADE MÉDIA 35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</si>
  <si>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</si>
  <si>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0,8 M³ / 111 HP), FROTA DE 7 CAMINHÕES BASCULANTES DE 14 M³, DMT DE 10 KM E VELOCIDADE MÉDIA 35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</si>
  <si>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</si>
  <si>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7 CAMINHÕES BASCULANTES DE 18 M³, DMT DE 15 KM E VELOCIDADE MÉDIA 45 KM/H. AF_12/2013</t>
  </si>
  <si>
    <t>ESCAVAÇÃO VERTICAL A CÉU ABERTO, INCLUINDO CARGA, DESCARGA E TRANSPORTE, EM SOLO DE 1ª CATEGORIA COM ESCAVADEIRA HIDRÁULICA (CAÇAMBA: 0,8 M³ / 111 HP), FROTA DE 7 CAMINHÕES BASCULANTES DE 18 M³, DMT DE 8 KM E VELOCIDADE MÉDIA 22 KM/H. AF_12/2013</t>
  </si>
  <si>
    <t>ESCAVAÇÃO VERTICAL A CÉU ABERTO, INCLUINDO CARGA, DESCARGA E TRANSPORTE, EM SOLO DE 1ª CATEGORIA COM ESCAVADEIRA HIDRÁULICA (CAÇAMBA: 0,8 M³ / 111 HP), FROTA DE 8 CAMINHÕES BASCULANTES DE 14 M³, DMT DE 15 KM E VELOCIDADE MÉDIA 45 KM/H. AF_12/2013</t>
  </si>
  <si>
    <t>ESCAVAÇÃO VERTICAL A CÉU ABERTO, INCLUINDO CARGA, DESCARGA E TRANSPORTE, EM SOLO DE 1ª CATEGORIA COM ESCAVADEIRA HIDRÁULICA (CAÇAMBA: 0,8 M³ / 111 HP), FROTA DE 9 CAMINHÕES BASCULANTES DE 14 M³, DMT DE 8 KM E VELOCIDADE MÉDIA 22 KM/H. AF_12/2013</t>
  </si>
  <si>
    <t>ESCAVAÇÃO VERTICAL A CÉU ABERTO, INCLUINDO CARGA, DESCARGA E TRANSPORTE, EM SOLO DE 1ª CATEGORIA COM ESCAVADEIRA HIDRÁULICA (CAÇAMBA: 0,8 M³ / 111 HP), FROTA DE 9 CAMINHÕES BASCULANTES DE 18 M³, DMT DE 10 KM E VELOCIDADE MÉDIA 22 KM/H. AF_12/2013</t>
  </si>
  <si>
    <t>ESCAVAÇÃO VERTICAL A CÉU ABERTO, INCLUINDO CARGA, DESCARGA E TRANSPORTE, EM SOLO DE 1ª CATEGORIA COM ESCAVADEIRA HIDRÁULICA (CAÇAMBA: 1,2 M³ / 155 HP), FROTA DE 10 CAMINHÕES BASCULANTES DE 14 M³, DMT DE 10 KM E VELOCIDADE MÉDIA 35 KM/H. AF_12/2013</t>
  </si>
  <si>
    <t>ESCAVAÇÃO VERTICAL A CÉU ABERTO, INCLUINDO CARGA, DESCARGA E TRANSPORTE, EM SOLO DE 1ª CATEGORIA COM ESCAVADEIRA HIDRÁULICA (CAÇAMBA: 1,2 M³ / 155 HP), FROTA DE 10 CAMINHÕES BASCULANTES DE 18 M³, DMT DE 25 KM E VELOCIDADE MÉDIA 45 KM/H. AF_11/2014</t>
  </si>
  <si>
    <t>ESCAVAÇÃO VERTICAL A CÉU ABERTO, INCLUINDO CARGA, DESCARGA E TRANSPORTE, EM SOLO DE 1ª CATEGORIA COM ESCAVADEIRA HIDRÁULICA (CAÇAMBA: 1,2 M³ / 155 HP), FROTA DE 10 CAMINHÕES BASCULANTES DE 18 M³, DMT DE 30 KM E VELOCIDADE MÉDIA 45 KM/H. AF_12/2013</t>
  </si>
  <si>
    <t>ESCAVAÇÃO VERTICAL A CÉU ABERTO, INCLUINDO CARGA, DESCARGA E TRANSPORTE, EM SOLO DE 1ª CATEGORIA COM ESCAVADEIRA HIDRÁULICA (CAÇAMBA: 1,2 M³ / 155 HP), FROTA DE 10 CAMINHÕES BASCULANTES DE 18 M³, DMT DE 35 KM E VELOCIDADE MÉDIA 45 KM/H. AF_11/2014</t>
  </si>
  <si>
    <t>ESCAVAÇÃO VERTICAL A CÉU ABERTO, INCLUINDO CARGA, DESCARGA E TRANSPORTE, EM SOLO DE 1ª CATEGORIA COM ESCAVADEIRA HIDRÁULICA (CAÇAMBA: 1,2 M³ / 155 HP), FROTA DE 10 CAMINHÕES BASCULANTES DE 18 M³, DMT DE 40 KM E VELOCIDADE MÉDIA 45 KM/H. AF_12/2013</t>
  </si>
  <si>
    <t>ESCAVAÇÃO VERTICAL A CÉU ABERTO, INCLUINDO CARGA, DESCARGA E TRANSPORTE, EM SOLO DE 1ª CATEGORIA COM ESCAVADEIRA HIDRÁULICA (CAÇAMBA: 1,2 M³ / 155 HP), FROTA DE 10 CAMINHÕES BASCULANTES DE 18 M³, DMT DE 45 KM E VELOCIDADE MÉDIA 45 KM/H. AF_11/2014</t>
  </si>
  <si>
    <t>ESCAVAÇÃO VERTICAL A CÉU ABERTO, INCLUINDO CARGA, DESCARGA E TRANSPORTE, EM SOLO DE 1ª CATEGORIA COM ESCAVADEIRA HIDRÁULICA (CAÇAMBA: 1,2 M³ / 155 HP), FROTA DE 10 CAMINHÕES BASCULANTES DE 18 M³, DMT DE 50 KM E VELOCIDADE MÉDIA 45 KM/H. AF_12/2013</t>
  </si>
  <si>
    <t>ESCAVAÇÃO VERTICAL A CÉU ABERTO, INCLUINDO CARGA, DESCARGA E TRANSPORTE, EM SOLO DE 1ª CATEGORIA COM ESCAVADEIRA HIDRÁULICA (CAÇAMBA: 1,2 M³ / 155 HP), FROTA DE 10 CAMINHÕES BASCULANTES DE 18 M³, DMT DE 8 KM E VELOCIDADE MÉDIA 22 KM/H. AF_12/2013</t>
  </si>
  <si>
    <t>ESCAVAÇÃO VERTICAL A CÉU ABERTO, INCLUINDO CARGA, DESCARGA E TRANSPORTE, EM SOLO DE 1ª CATEGORIA COM ESCAVADEIRA HIDRÁULICA (CAÇAMBA: 1,2 M³ / 155 HP), FROTA DE 11 CAMINHÕES BASCULANTES DE 14 M³, DMT DE 15 KM E VELOCIDADE MÉDIA 45 KM/H. AF_12/2013</t>
  </si>
  <si>
    <t>ESCAVAÇÃO VERTICAL A CÉU ABERTO, INCLUINDO CARGA, DESCARGA E TRANSPORTE, EM SOLO DE 1ª CATEGORIA COM ESCAVADEIRA HIDRÁULICA (CAÇAMBA: 1,2 M³ / 155 HP), FROTA DE 11 CAMINHÕES BASCULANTES DE 14 M³, DMT DE 8 KM E VELOCIDADE MÉDIA 22 KM/H. AF_12/2013</t>
  </si>
  <si>
    <t>ESCAVAÇÃO VERTICAL A CÉU ABERTO, INCLUINDO CARGA, DESCARGA E TRANSPORTE, EM SOLO DE 1ª CATEGORIA COM ESCAVADEIRA HIDRÁULICA (CAÇAMBA: 1,2 M³ / 155 HP), FROTA DE 12 CAMINHÕES BASCULANTES DE 18 M³, DMT DE 10 KM E VELOCIDADE MÉDIA 22 KM/H. AF_12/2013</t>
  </si>
  <si>
    <t>ESCAVAÇÃO VERTICAL A CÉU ABERTO, INCLUINDO CARGA, DESCARGA E TRANSPORTE, EM SOLO DE 1ª CATEGORIA COM ESCAVADEIRA HIDRÁULICA (CAÇAMBA: 1,2 M³ / 155 HP), FROTA DE 13 CAMINHÕES BASCULANTES DE 14 M³, DMT DE 10 KM E VELOCIDADE MÉDIA 22 KM/H. AF_12/2013</t>
  </si>
  <si>
    <t>ESCAVAÇÃO VERTICAL A CÉU ABERTO, INCLUINDO CARGA, DESCARGA E TRANSPORTE, EM SOLO DE 1ª CATEGORIA COM ESCAVADEIRA HIDRÁULICA (CAÇAMBA: 1,2 M³ / 155 HP), FROTA DE 15 CAMINHÕES BASCULANTES DE 18 M³, DMT DE 15 KM E VELOCIDADE MÉDIA 24 KM/H. AF_12/2013</t>
  </si>
  <si>
    <t>ESCAVAÇÃO VERTICAL A CÉU ABERTO, INCLUINDO CARGA, DESCARGA E TRANSPORTE, EM SOLO DE 1ª CATEGORIA COM ESCAVADEIRA HIDRÁULICA (CAÇAMBA: 1,2 M³ / 155 HP), FROTA DE 15 CAMINHÕES BASCULANTES DE 18 M³, DMT DE 30 KM E VELOCIDADE MÉDIA 45 KM/H. AF_12/2013</t>
  </si>
  <si>
    <t>ESCAVAÇÃO VERTICAL A CÉU ABERTO, INCLUINDO CARGA, DESCARGA E TRANSPORTE, EM SOLO DE 1ª CATEGORIA COM ESCAVADEIRA HIDRÁULICA (CAÇAMBA: 1,2 M³ / 155 HP), FROTA DE 15 CAMINHÕES BASCULANTES DE 18 M³, DMT DE 40 KM E VELOCIDADE MÉDIA 45 KM/H. AF_12/2013</t>
  </si>
  <si>
    <t>ESCAVAÇÃO VERTICAL A CÉU ABERTO, INCLUINDO CARGA, DESCARGA E TRANSPORTE, EM SOLO DE 1ª CATEGORIA COM ESCAVADEIRA HIDRÁULICA (CAÇAMBA: 1,2 M³ / 155 HP), FROTA DE 15 CAMINHÕES BASCULANTES DE 18 M³, DMT DE 50 KM E VELOCIDADE MÉDIA 45 KM/H. AF_12/2013</t>
  </si>
  <si>
    <t>ESCAVAÇÃO VERTICAL A CÉU ABERTO, INCLUINDO CARGA, DESCARGA E TRANSPORTE, EM SOLO DE 1ª CATEGORIA COM ESCAVADEIRA HIDRÁULICA (CAÇAMBA: 1,2 M³ / 155 HP), FROTA DE 17 CAMINHÕES BASCULANTES DE 14 M³, DMT DE 15 KM E VELOCIDADE MÉDIA 24 KM/H. AF_12/2013</t>
  </si>
  <si>
    <t>ESCAVAÇÃO VERTICAL A CÉU ABERTO, INCLUINDO CARGA, DESCARGA E TRANSPORTE, EM SOLO DE 1ª CATEGORIA COM ESCAVADEIRA HIDRÁULICA (CAÇAMBA: 1,2 M³ / 155 HP), FROTA DE 19 CAMINHÕES BASCULANTES DE 18 M³, DMT DE 20 KM E VELOCIDADE MÉDIA 24 KM/H. AF_12/2013</t>
  </si>
  <si>
    <t>ESCAVAÇÃO VERTICAL A CÉU ABERTO, INCLUINDO CARGA, DESCARGA E TRANSPORTE, EM SOLO DE 1ª CATEGORIA COM ESCAVADEIRA HIDRÁULICA (CAÇAMBA: 1,2 M³ / 155 HP), FROTA DE 22 CAMINHÕES BASCULANTES DE 14 M³, DMT DE 20 KM E VELOCIDADE MÉDIA 24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</si>
  <si>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</si>
  <si>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</si>
  <si>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</si>
  <si>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</si>
  <si>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</si>
  <si>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</si>
  <si>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</si>
  <si>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</si>
  <si>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</si>
  <si>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</si>
  <si>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</si>
  <si>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</si>
  <si>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</si>
  <si>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</si>
  <si>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</si>
  <si>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</si>
  <si>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</si>
  <si>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6 CAMINHÕES BASCULANTES DE 18 M³, DMT DE 6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</si>
  <si>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</si>
  <si>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</si>
  <si>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7 CAMINHÕES BASCULANTES DE 14 M³, DMT DE 6 KM E VELOCIDADE MÉDIA 35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</si>
  <si>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</si>
  <si>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7 CAMINHÕES BASCULANTES DE 18 M³, DMT DE 8 KM E VELOCIDADE MÉDIA 35 KM/H. AF_12/2013</t>
  </si>
  <si>
    <t>ESCAVAÇÃO VERTICAL A CÉU ABERTO, INCLUINDO CARGA, DESCARGA E TRANSPORTE, EM SOLO DE 1ª CATEGORIA COM ESCAVADEIRA HIDRÁULICA (CAÇAMBA: 1,2 M³ / 155 HP), FROTA DE 8 CAMINHÕES BASCULANTES DE 18 M³, DMT DE 10 KM E VELOCIDADE MÉDIA 35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</si>
  <si>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</si>
  <si>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</si>
  <si>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9 CAMINHÕES BASCULANTES DE 18 M³, DMT DE 15 KM E VELOCIDADE MÉDIA 45 KM/H. AF_12/2013</t>
  </si>
  <si>
    <t>ESCORAMENTO CONTINUO DE VALAS, MISTO, COM PERFIL I DE 8"</t>
  </si>
  <si>
    <t>ESCO - ESCORAMENTO</t>
  </si>
  <si>
    <t>74107/001</t>
  </si>
  <si>
    <t>ESCORAMENTO DE LAJE PRE-MOLDADA</t>
  </si>
  <si>
    <t>ESCORAMENTO DE MADEIRA EM VALAS, TIPO PONTALETEAMENTO</t>
  </si>
  <si>
    <t>ESCORAMENTO DE MEIO FIO COM MATERIAL LOCAL COMPACTADO MANUALMENTE, EM FAIXA DE 0,50M</t>
  </si>
  <si>
    <t>73877/001</t>
  </si>
  <si>
    <t>ESCORAMENTO DE VALAS COM PRANCHOES METALICOS - AREA CRAVADA</t>
  </si>
  <si>
    <t>73877/002</t>
  </si>
  <si>
    <t>ESCORAMENTO DE VALAS COM PRANCHOES METALICOS - AREA NAO CRAVADA</t>
  </si>
  <si>
    <t>ESCORAMENTO DE VALAS CONTINUO</t>
  </si>
  <si>
    <t>ESCORAMENTO DE VALAS DESCONTINUO</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</si>
  <si>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</si>
  <si>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</si>
  <si>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</si>
  <si>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ESGOTAMENTO MANUAL DE AGUA DE CHUVA OU LENCOL FREATICO ESCAVADO</t>
  </si>
  <si>
    <t>ESPALHADOR AGREG REBOCAVEL CAPAC RASA 1,3M3 PESO 860KG (CP) DIAM ROLO 127MM (5") - EXCL OPERADOR</t>
  </si>
  <si>
    <t>74034/001</t>
  </si>
  <si>
    <t>ESPALHAMENTO DE MATERIAL DE 1A CATEGORIA COM TRATOR DE ESTEIRA COM 153HP</t>
  </si>
  <si>
    <t>ESPALHAMENTO DE MATERIAL EM BOTA FORA, COM UTILIZACAO DE TRATOR DE ESTEIRAS DE 165 HP</t>
  </si>
  <si>
    <t>74153/001</t>
  </si>
  <si>
    <t>ESPALHAMENTO MECANIZADO (COM MOTONIVELADORA 140 HP) MATERIAL 1A. CATEGORIA</t>
  </si>
  <si>
    <t>ESPARGIDOR DE ASFALTO PRESSURIZADO COM TANQUE DE 2500 L, REBOCÁVEL COM MOTOR A GASOLINA POTÊNCIA 3,4 HP - CHI DIURNO. AF_07/2014</t>
  </si>
  <si>
    <t>ESPARGIDOR DE ASFALTO PRESSURIZADO COM TANQUE DE 2500 L, REBOCÁVEL COM MOTOR A GASOLINA POTÊNCIA 3,4 HP - CHP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</si>
  <si>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</si>
  <si>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</si>
  <si>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</si>
  <si>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</si>
  <si>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TANQUE 6 M3 COM ISOLAÇÃO TÉRMICA, AQUECIDO COM 2 MAÇARICOS, COM BARRA ESPARGIDORA 3,60 M, A SER MONTADO SOBRE CAMINHÃO - CHI DIURNO. AF_10/2014</t>
  </si>
  <si>
    <t>ESPARGIDOR DE ASFALTO PRESSURIZADO, TANQUE 6 M3 COM ISOLAÇÃO TÉRMICA, AQUECIDO COM 2 MAÇARICOS, COM BARRA ESPARGIDORA 3,60 M, A SER MONTADO SOBRE CAMINHÃO - CHP DIURNO. AF_10/2014</t>
  </si>
  <si>
    <t>ESPARGIDOR DE ASFALTO PRESSURIZADO, TANQUE 6 M3 COM ISOLAÇÃO TÉRMICA, AQUECIDO COM 2 MAÇARICOS, COM BARRA ESPARGIDORA 3,60 M, A SER MONTADO SOBRE CAMINHÃO - DEPRECIAÇÃO. AF_10/2014</t>
  </si>
  <si>
    <t>ESPARGIDOR DE ASFALTO PRESSURIZADO, TANQUE 6 M3 COM ISOLAÇÃO TÉRMICA, AQUECIDO COM 2 MAÇARICOS, COM BARRA ESPARGIDORA 3,60 M, A SER MONTADO SOBRE CAMINHÃO - JUROS. AF_10/2014</t>
  </si>
  <si>
    <t>ESPARGIDOR DE ASFALTO PRESSURIZADO, TANQUE 6 M3 COM ISOLAÇÃO TÉRMICA, AQUECIDO COM 2 MAÇARICOS, COM BARRA ESPARGIDORA 3,60 M, A SER MONTADO SOBRE CAMINHÃO - MANUTENÇÃO. AF_10/2014</t>
  </si>
  <si>
    <t>ESPARGIDOR DE ASFALTO PRESSURIZADO, TANQUE 6 M3 COM ISOLAÇÃO TÉRMICA, AQUECIDO COM 2 MAÇARICOS, COM BARRA ESPARGIDORA 3,60 M, A SER MONTADO SOBRE CAMINHÃO - MATERIAIS NA OPERAÇÃO. AF_10/2014</t>
  </si>
  <si>
    <t>74125/001</t>
  </si>
  <si>
    <t>ESPELHO CRISTAL ESPESSURA 4MM, COM MOLDURA DE MADEIRA</t>
  </si>
  <si>
    <t>74125/002</t>
  </si>
  <si>
    <t>ESPELHO CRISTAL ESPESSURA 4MM, COM MOLDURA EM ALUMINIO E COMPENSADO 6MM PLASTIFICADO COLADO</t>
  </si>
  <si>
    <t>ESPELHO CRISTAL, ESPESSURA 4MM, COM PARAFUSOS DE FIXACAO, SEM MOLDURA</t>
  </si>
  <si>
    <t>ESPELHO PLASTICO 4X2" - FORNECIMENTO E INSTALACAO</t>
  </si>
  <si>
    <t>ESPELHO PLASTICO 4X4" - FORNECIMENTO E INSTALACAO</t>
  </si>
  <si>
    <t>ESTACA A TRADO (BROCA) DIAMETRO 30CM EM CONCRETO ARMADO MOLDADA IN-LOCO, 20 MPA</t>
  </si>
  <si>
    <t>74156/003</t>
  </si>
  <si>
    <t>ESTACA A TRADO (BROCA) DIAMETRO = 20 CM, EM CONCRETO MOLDADO IN LOCO, 15 MPA, SEM ARMACAO.</t>
  </si>
  <si>
    <t>74156/002</t>
  </si>
  <si>
    <t>ESTACA A TRADO (BROCA) DIAMETRO = 25 CM, EM CONCRETO MOLDADO IN LOCO, 15 MPA, SEM ARMACAO.</t>
  </si>
  <si>
    <t>74156/001</t>
  </si>
  <si>
    <t>ESTACA A TRADO(BROCA) D=25CM C/CONCRETO FCK=15MPA+20KG ACO/M3 MOLD.IN-LOCO</t>
  </si>
  <si>
    <t>ESTACA CONCRETO ARMADO CENTRIFUGADO D=20 CM, 25 A 30T INCL CRAVACAO/EMENDAS</t>
  </si>
  <si>
    <t>ESTACA CONCRETO ARMADO CENTRIFUGADO D=28 CM INCLUSIVE CRAVACAO E SERVENTE</t>
  </si>
  <si>
    <t>ESTACA CONCRETO ARMADO CENTRIFUGADO D=33 CM, 60 A 75T, INCL CRAVACAO/EMENDAS</t>
  </si>
  <si>
    <t>ESTACA CONCRETO ARMADO CENTRIFUGADO D=38 CM, 75 A 90 T, INCL CRAVACAO/EMENDAS</t>
  </si>
  <si>
    <t>ESTACA CONCRETO ARMADO CENTRIFUGADO D=42 CM, 90 A 115T, INCL CRAVACAO/EMENDAS</t>
  </si>
  <si>
    <t>ESTACA CONCRETO ARMADO CENTRIFUGADO D=60 CM INCLUSIVE CRAVACAO E SERVENTE</t>
  </si>
  <si>
    <t>74122/001</t>
  </si>
  <si>
    <t>ESTACA PRE-MOLDADA CONCRETO ARMADO 20 T, INCLUSIVE CRAVACAO/EMENDAS.</t>
  </si>
  <si>
    <t>ESTACA PREMOLDADA CONCRETO ARMADO 25T INCL CRAVACAO/EMENDAS</t>
  </si>
  <si>
    <t>ESTACA PREMOLDADA CONCRETO ARMADO 32T INCL CRAVACAO/EMENDAS</t>
  </si>
  <si>
    <t>ESTACA PREMOLDADA CONCRETO ARMADO 38T INCL CRAVACAO/EMENDAS</t>
  </si>
  <si>
    <t>ESTACA PREMOLDADA CONCRETO ARMADO 50T INCL CRAVACAO/EMENDAS</t>
  </si>
  <si>
    <t>ESTACA PREMOLDADA CONCRETO ARMADO 62T INCL CRAVACAO/EMENDAS</t>
  </si>
  <si>
    <t>ESTACA TP FRANKI D=35 CM P/CARGA 55 T S/BATE ESTACA</t>
  </si>
  <si>
    <t>ESTACA TP FRANKI D=40 CM P/CARGA 75T S/BATE ESTACA</t>
  </si>
  <si>
    <t>ESTACA TP FRANKI D=52 CM P/CARGA 130T S/BATE ESTACA</t>
  </si>
  <si>
    <t>ESTACA TP FRANKI D=60 CM P/CARGA 170T S/BATE ESTACA</t>
  </si>
  <si>
    <t>ESTRUTURA DE MADEIRA COM TESOURA, PARA VAOS DE 15 M E TELHA ONDULADA DE FIBROCIMENTO, ALUMINIO OU PLASTICA</t>
  </si>
  <si>
    <t>ESTRUTURA DE MADEIRA DE LEI PRIMEIRA QUALIDADE, SERRADA, NAO APARELHADA, PARA TELHAS CERAMICAS, VAOS DE 10M ATE 13M</t>
  </si>
  <si>
    <t>ESTRUTURA DE MADEIRA DE LEI PRIMEIRA QUALIDADE, SERRADA, NAO APARELHADA, PARA TELHAS CERAMICAS, VAOS DE 13M ATE 18M</t>
  </si>
  <si>
    <t>ESTRUTURA DE MADEIRA DE LEI PRIMEIRA QUALIDADE, SERRADA, NAO APARELHADA, PARA TELHAS CERAMICAS, VAOS DE 7M ATE 10 M</t>
  </si>
  <si>
    <t>ESTRUTURA DE MADEIRA DE LEI PRIMEIRA QUALIDADE, SERRADA, NAO APARELHADA, PARA TELHAS ONDULADAS, VAOS ATE 7M</t>
  </si>
  <si>
    <t>ESTRUTURA DE MADEIRA DE LEI PRIMEIRA QUALIDADE, SERRADA, NAO APARELHADA, PARA TELHAS ONDULADAS, VAOS DE 10M ATE 13M</t>
  </si>
  <si>
    <t>ESTRUTURA DE MADEIRA DE LEI PRIMEIRA QUALIDADE, SERRADA, NAO APARELHADA, PARA TELHAS ONDULADAS, VAOS DE 13M ATE 18M</t>
  </si>
  <si>
    <t>ESTRUTURA DE MADEIRA DE LEI PRIMEIRA QUALIDADE, SERRADA, NAO APARELHADA, PARA TELHAS ONDULADAS, VAOS DE 7M ATE 10M</t>
  </si>
  <si>
    <t>ESTRUTURA DE MADEIRA DE LEI, PRIMEIRA QUALIDADE, SERRADA, NAO APARELHADA, PARA TELHAS CERAMICAS, VAOS DE ATE 7M</t>
  </si>
  <si>
    <t>ESTRUTURA DE MADEIRA, SEGUNDA QUALIDADE, SERRADA, NAO APARELHADA, PARA TELHAS CERAMICAS</t>
  </si>
  <si>
    <t>73931/003</t>
  </si>
  <si>
    <t>ESTRUTURA EM MADEIRA APARELHADA, PARA TELHA CERAMICA, APOIADA EM PAREDE</t>
  </si>
  <si>
    <t>73931/002</t>
  </si>
  <si>
    <t>ESTRUTURA EM MADEIRA APARELHADA, PARA TELHA ESTRUTURAL DE FIBROCIMENTO ANCORADA EM LAJE OU PAREDE</t>
  </si>
  <si>
    <t>73931/001</t>
  </si>
  <si>
    <t>ESTRUTURA EM MADEIRA APARELHADA, PARA TELHA ONDULADA DE FIBROCIMENTO, ALUMINIO OU PLASTICA, APOIADA EM LAJE OU PAREDE</t>
  </si>
  <si>
    <t>73970/001</t>
  </si>
  <si>
    <t>ESTRUTURA METALICA EM ACO ESTRUTURAL PERFIL ”I” 12’’ X 5 1/4’’</t>
  </si>
  <si>
    <t>73970/002</t>
  </si>
  <si>
    <t>ESTRUTURA METALICA EM ACO ESTRUTURAL PERFIL ”I” 6’’ X 3 3/8’’</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</si>
  <si>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</si>
  <si>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</si>
  <si>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</si>
  <si>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</si>
  <si>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</si>
  <si>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73866/004</t>
  </si>
  <si>
    <t>ESTRUTURA PARA COBERTURA EM ARCO, EM ALUMINIO ANODIZADO, VAO DE 20M, ESPACAMENTO DE 5M ATE 6,5M</t>
  </si>
  <si>
    <t>73866/005</t>
  </si>
  <si>
    <t>ESTRUTURA PARA COBERTURA EM ARCO, EM ALUMINIO ANODIZADO, VAO DE 30M, ESPACAMENTO DE 5M ATE 6,5M</t>
  </si>
  <si>
    <t>73866/006</t>
  </si>
  <si>
    <t>ESTRUTURA PARA COBERTURA EM ARCO, EM ALUMINIO ANODIZADO, VAO DE 40M, ESPACAMENTO DE 5M ATE 6,5M</t>
  </si>
  <si>
    <t>73866/001</t>
  </si>
  <si>
    <t>ESTRUTURA PARA COBERTURA TIPO FINK, EM ALUMINIO ANODIZADO, VAO DE 20M, ESPACAMENTO DAS TESOURAS DE 5M ATE 6,5M</t>
  </si>
  <si>
    <t>73866/002</t>
  </si>
  <si>
    <t>ESTRUTURA PARA COBERTURA TIPO FINK, EM ALUMINIO ANODIZADO, VAO DE 30M, ESPACAMENTO DAS TESOURAS DE 5M ATE 6,5M</t>
  </si>
  <si>
    <t>73866/003</t>
  </si>
  <si>
    <t>ESTRUTURA PARA COBERTURA TIPO FINK, EM ALUMINIO ANODIZADO, VAO DE 40M, ESPACAMENTO DAS TESOURAS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</si>
  <si>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</si>
  <si>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</si>
  <si>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</si>
  <si>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</si>
  <si>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</si>
  <si>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</si>
  <si>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</si>
  <si>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</si>
  <si>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</si>
  <si>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</si>
  <si>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</si>
  <si>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</si>
  <si>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</si>
  <si>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</si>
  <si>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ESTUCADOR COM ENCARGOS COMPLEMENTARES</t>
  </si>
  <si>
    <t>EXECUCAO DE CIMBRAMENTO PARA ESCORAMENTO DE FORMAS ELEVADAS DE MADEIRA (LAJES E VIGAS), ACIMA DE 3,30 M DE PE DIREITO, COM PONTALETES (8,0 X 8,0 CM) DE MADEIRA DE LEI 1A QUALIDADE E PECAS DE MADEIRA DE 2,5 X 10,0 CM DE 2A QUALIDADE, NAO APARELHADA.</t>
  </si>
  <si>
    <t>EXECUCAO DE DRENO CEGO</t>
  </si>
  <si>
    <t>73881/001</t>
  </si>
  <si>
    <t>EXECUCAO DE DRENO COM MANTA GEOTEXTIL 200 G/M2</t>
  </si>
  <si>
    <t>73881/002</t>
  </si>
  <si>
    <t>EXECUCAO DE DRENO COM MANTA GEOTEXTIL 300 G/M2</t>
  </si>
  <si>
    <t>73881/003</t>
  </si>
  <si>
    <t>EXECUCAO DE DRENO COM MANTA GEOTEXTIL 400 G/M2</t>
  </si>
  <si>
    <t>73816/001</t>
  </si>
  <si>
    <t>EXECUCAO DE DRENO COM TUBOS DE PVC CORRUGADO FLEXIVEL PERFURADO - DN 100</t>
  </si>
  <si>
    <t>EXECUCAO DE DRENO DE TUBO DE CONRETO SIMPLES POROSO D=0,20 M (0,5MX0,5M) PARA GALERIAS DE AGUAS PLUVIAIS</t>
  </si>
  <si>
    <t>73883/001</t>
  </si>
  <si>
    <t>EXECUCAO DE DRENO FRANCES COM AREIA MEDIA</t>
  </si>
  <si>
    <t>73883/002</t>
  </si>
  <si>
    <t>EXECUCAO DE DRENO FRANCES COM BRITA NUM 2</t>
  </si>
  <si>
    <t>73883/003</t>
  </si>
  <si>
    <t>EXECUCAO DE DRENO FRANCES COM CASCALHO</t>
  </si>
  <si>
    <t>EXECUCAO DE DRENO PROFUNDO, CORTE EM SOLO, COM TUBO POROSO D=0,20M</t>
  </si>
  <si>
    <t>73816/002</t>
  </si>
  <si>
    <t>EXECUCAO DE DRENO VERTICAL COM PEDRISCO, DIAMETRO 200MM</t>
  </si>
  <si>
    <t>73969/001</t>
  </si>
  <si>
    <t>EXECUCAO DE DRENOS DE CHORUME EM TUBOS DRENANTES DE CONCRETO, DIAM=200MM, ENVOLTOS EM BRITA E GEOTEXTIL</t>
  </si>
  <si>
    <t>74017/001</t>
  </si>
  <si>
    <t>EXECUCAO DE DRENOS DE CHORUME EM TUBOS DRENANTES, PVC, DIAM=100 MM, ENVOLTOS EM BRITA E GEOTEXTIL</t>
  </si>
  <si>
    <t>74017/002</t>
  </si>
  <si>
    <t>EXECUCAO DE DRENOS DE CHORUME EM TUBOS DRENANTES, PVC, DIAM=150 MM, ENVOLTOS EM BRITA E GEOTEXTIL</t>
  </si>
  <si>
    <t>EXECUCAO DRENO PROFUNDO, COM CORTE TRAPEZOIDAL EM SOLO, DE 70X80X150CM EXCL TUBO INCL MATERIAL EXECUCAO, COM SELO ENCHIMENTO MATERIAL DRENANTE E ESCAVACAO</t>
  </si>
  <si>
    <t>74115/001</t>
  </si>
  <si>
    <t>EXECUÇÃO DE LASTRO EM CONCRETO (1:2,5:6), PREPARO MANUAL</t>
  </si>
  <si>
    <t>73892/001</t>
  </si>
  <si>
    <t>EXECUÇÃO DE PASSEIO (CALÇADA) EM CONCRETO (CIMENTO/AREIA/SEIXO ROLADO), PREPARO MECÂNICO, ESPESSURA 7CM, COM JUNTA DE DILATAÇÃO EM MADEIRA, INCLUSO LANÇAMENTO E ADENSAMENTO</t>
  </si>
  <si>
    <t>73892/002</t>
  </si>
  <si>
    <t>EXECUÇÃO DE PASSEIO (CALÇADA) EM CONCRETO 12 MPA, TRAÇO 1:3:5 (CIMENTO/AREIA/BRITA), PREPARO MECÂNICO, ESPESSURA 7CM, COM JUNTA DE DILATAÇÃO EM MADEIRA, INCLUSO LANÇAMENTO E ADENSAMENTO</t>
  </si>
  <si>
    <t>73903/002</t>
  </si>
  <si>
    <t>EXPURGO DE JAZIDA (MATERIAL VEGETAL, OU INSERVÍVEL, EXCETO LAMA)</t>
  </si>
  <si>
    <t>EXTINTOR DE CO2 6KG - FORNECIMENTO E INSTALACAO</t>
  </si>
  <si>
    <t>EXTINTOR DE PQS 4KG - FORNECIMENTO E INSTALACAO</t>
  </si>
  <si>
    <t>73775/002</t>
  </si>
  <si>
    <t>EXTINTOR INCENDIO AGUA-PRESSURIZADA 10L INCL SUPORTE PAREDE CARGA COMPLETA FORNECIMENTO E COLOCACAO</t>
  </si>
  <si>
    <t>EXTINTOR INCENDIO TP GAS CARBONICO 4KG COMPLETO - FORNECIMENTO E INSTALACAO</t>
  </si>
  <si>
    <t>73775/001</t>
  </si>
  <si>
    <t>EXTINTOR INCENDIO TP PO QUIMICO 4KG FORNECIMENTO E COLOCACAO</t>
  </si>
  <si>
    <t>EXTINTOR INCENDIO TP PO QUIMICO 6KG - FORNECIMENTO E INSTALACAO</t>
  </si>
  <si>
    <t>EXTRACAO, CARGA E ASSENTAMENTO DE CORDAO DE PEDRA PARA PAVIMENTO POLIEDRICO, EXCLUSIVE TRANSPORTE DE PEDRA E INDENIZACAO PEDREIRA</t>
  </si>
  <si>
    <t>EXTRACAO, CARGA, PREPARO E ASSENTAMENTO DE PEDRAS POLIEDRICAS, EXCLUSIVE TRANSPORTE DE PEDRA E INDENIZACAO PEDREIRA</t>
  </si>
  <si>
    <t>EXTRUSORA DE GUIAS E SARJETAS 14HP - CHP</t>
  </si>
  <si>
    <t>EXTRUSORA DE GUIAS E SARJETAS 14HP - CUSTOS COM MATERIAL NA OPERACAO DIURNA</t>
  </si>
  <si>
    <t>EXTRUSORA DE GUIAS E SARJETAS 14HP - DEPRECIACAO</t>
  </si>
  <si>
    <t>EXTRUSORA DE GUIAS E SARJETAS 14HP - JUROS</t>
  </si>
  <si>
    <t>EXTRUSORA DE GUIAS E SARJETAS 14HP - MANUTENCAO</t>
  </si>
  <si>
    <t>FABRICAÇÃO E APLICAÇÃO DE CONCRETO BETUMINOSO USINADO A QUENTE(CBUQ),CAP 50/70, EXCLUSIVE TRANSPORTE</t>
  </si>
  <si>
    <t>FECHADURA (SOMENTE A MAQUINA, SEM ESPELHO E SEM MACA NETA), PARA PORTA BANHEIRO, COM ROSETA DE LATAO CROMADO E JOGO DE TRANQUETA EM LATAO CROMADO</t>
  </si>
  <si>
    <t>FECHADURA BICO DE PAPAGAIO PARA PORTA DE CORRER INTERNA, CHAVE BIPARTIDA, ACABAMENTO PADRAO MEDIO</t>
  </si>
  <si>
    <t>FECHADURA CILINDRO CENTRAL TUBULAR, 70MM, COM MACANETA DE LATAO CROMADO PARA PORTA DIVISORIA</t>
  </si>
  <si>
    <t>FECHADURA CROMADA COM CILINDRO PARA ARMARIOS</t>
  </si>
  <si>
    <t>74069/001</t>
  </si>
  <si>
    <t>FECHADURA DE EMBUTIR COMPLETA, PARA PORTAS DE BANHEIRO, PADRAO DE ACABAMENTO POPULAR</t>
  </si>
  <si>
    <t>74069/002</t>
  </si>
  <si>
    <t>FECHADURA DE EMBUTIR COMPLETA, PARA PORTAS DE BANHEIRO, PADRAO DE ACABAMENTO SUPERIOR</t>
  </si>
  <si>
    <t>74068/004</t>
  </si>
  <si>
    <t>FECHADURA DE EMBUTIR COMPLETA, PARA PORTAS EXTERNAS 2 FOLHAS, PADRAO DE ACABAMENTO POPULAR E FECHO DE EMBUTIR TIPO UNHA COM ALAVANCA DE LATAO CROMADO 22CM</t>
  </si>
  <si>
    <t>74068/006</t>
  </si>
  <si>
    <t>FECHADURA DE EMBUTIR COMPLETA, PARA PORTAS EXTERNAS, PADRAO DE ACABAMENTO MEDIO</t>
  </si>
  <si>
    <t>74068/002</t>
  </si>
  <si>
    <t>FECHADURA DE EMBUTIR COMPLETA, PARA PORTAS EXTERNAS, PADRAO DE ACABAMENTO POPULAR</t>
  </si>
  <si>
    <t>74068/003</t>
  </si>
  <si>
    <t>FECHADURA DE EMBUTIR COMPLETA, PARA PORTAS EXTERNAS, PADRAO DE ACABAMENTO SUPERIOR</t>
  </si>
  <si>
    <t>74070/002</t>
  </si>
  <si>
    <t>FECHADURA DE EMBUTIR COMPLETA, PARA PORTAS INTERNAS 2 FOLHAS, PADRAO DE ACABAMENTO POPULAR E FECHO DE EMBUTIR TIPO UNHA COM ALAVANCA DE LATAO CROMADO 22CM</t>
  </si>
  <si>
    <t>74070/004</t>
  </si>
  <si>
    <t>FECHADURA DE EMBUTIR COMPLETA, PARA PORTAS INTERNAS, PADRAO DE ACABAMENTO MEDIO</t>
  </si>
  <si>
    <t>74070/003</t>
  </si>
  <si>
    <t>FECHADURA DE EMBUTIR COMPLETA, PARA PORTAS INTERNAS, PADRAO DE ACABAMENTO POPULAR</t>
  </si>
  <si>
    <t>74070/001</t>
  </si>
  <si>
    <t>FECHADURA DE EMBUTIR COMPLETA, PARA PORTAS INTERNAS, PADRAO DE ACABAMENTO SUPERIOR</t>
  </si>
  <si>
    <t>FECHADURA DE EMBUTIR REFORCADA COMPLETA, DE SEGURANCA, COM CILINDRO, PARA PORTA EXTERNA, ACABAMENTO PADRAO MEDIO</t>
  </si>
  <si>
    <t>74068/005</t>
  </si>
  <si>
    <t>FECHADURA DE SOBREPOR EM FERRO PINTADO COM MACANETA PARA PORTAS EXTERNAS</t>
  </si>
  <si>
    <t>FECHO CHATO DE SOBREPOR EM FERRO ZINCADO/NIQUEL GALVANIZADO OU POLIDO, 5"</t>
  </si>
  <si>
    <t>FECHO EMBUTIR TIPO UNHA 22CM C/COLOCACAO</t>
  </si>
  <si>
    <t>FECHO EMBUTIR TIPO UNHA 40CM C/COLOCACAO</t>
  </si>
  <si>
    <t>FERRAMENTAS (ENCARGOS COMPLEMENTARES)</t>
  </si>
  <si>
    <t>FIO DE COBRE ISOLADO PARALELO OU TORCIDO 2 X 1,5MM2</t>
  </si>
  <si>
    <t>FIO DE COBRE NU 4 MM2 - FORNECIMENTO E INSTALACAO</t>
  </si>
  <si>
    <t>73768/001</t>
  </si>
  <si>
    <t>FIO TELEFONICO FI 0,6MM, 2 CONDUTORES (USO INTERNO)- FORNECIMENTO E INSTALACAO</t>
  </si>
  <si>
    <t>73820/001</t>
  </si>
  <si>
    <t>FORMA CURVA EM CHAPA DE MADEIRA COMPENSADA RESINADA 21 MM, PARA ESTRUTURAS DE CONCRETO.</t>
  </si>
  <si>
    <t>73821/001</t>
  </si>
  <si>
    <t>FORMA CURVA EM TABUA 3A P/VIGA, PILAR E PAREDE.</t>
  </si>
  <si>
    <t>FORMA PARA ESTRUTURAS DE CONCRETO (PILAR, VIGA E LAJE) EM CHAPA DE MADEIRA COMPENSADA PLASTIFICADA, DE 1,10 X 2,20, ESPESSURA = 12 MM, 02 UTILIZACOES. (FABRICACAO, MONTAGEM E DESMONTAGEM - EXCLUSIVE ESCORAMENTO)</t>
  </si>
  <si>
    <t>FORMA PARA ESTRUTURAS DE CONCRETO (PILAR, VIGA E LAJE) EM CHAPA DE MADEIRA COMPENSADA PLASTIFICADA, DE 1,10 X 2,20, ESPESSURA = 12 MM, 03 UTILIZACOES. (FABRICACAO, MONTAGEM E DESMONTAGEM - EXCLUSIVE ESCORAMENTO)</t>
  </si>
  <si>
    <t>FORMA PARA ESTRUTURAS DE CONCRETO (PILAR, VIGA E LAJE) EM CHAPA DE MADEIRA COMPENSADA PLASTIFICADA, DE 1,10 X 2,20, ESPESSURA = 12 MM, 05 UTILIZACOES. (FABRICACAO, MONTAGEM E DESMONTAGEM - EXCLUSIVE ESCORAMENTO)</t>
  </si>
  <si>
    <t>FORMA PARA ESTRUTURAS DE CONCRETO (PILAR, VIGA E LAJE) EM CHAPA DE MADEIRA COMPENSADA PLASTIFICADA, DE 1,10 X 2,20, ESPESSURA = 12 MM, 08 UTILIZACOES. (FABRICACAO, MONTAGEM E DESMONTAGEM - EXCLUSIVE ESCORAMENTO)</t>
  </si>
  <si>
    <t>FORMA PARA ESTRUTURAS DE CONCRETO (PILAR, VIGA E LAJE) EM CHAPA DE MADEIRA COMPENSADA PLASTIFICADA, DE 1,10 X 2,20, ESPESSURA = 18 MM, 02 UTILIZACOES. (FABRICACAO, MONTAGEM E DESMONTAGEM - EXCLUSIVE ESCORAMENTO)</t>
  </si>
  <si>
    <t>FORMA PARA ESTRUTURAS DE CONCRETO (PILAR, VIGA E LAJE) EM CHAPA DE MADEIRA COMPENSADA PLASTIFICADA, DE 1,10 X 2,20, ESPESSURA = 18 MM, 03 UTILIZACOES. (FABRICACAO, MONTAGEM E DESMONTAGEM - EXCLUSIVE ESCORAMENTO)</t>
  </si>
  <si>
    <t>FORMA PARA ESTRUTURAS DE CONCRETO (PILAR, VIGA E LAJE) EM CHAPA DE MADEIRA COMPENSADA PLASTIFICADA, DE 1,10 X 2,20, ESPESSURA = 18 MM, 05 UTILIZACOES. (FABRICACAO, MONTAGEM E DESMONTAGEM - EXCLUSIVE ESCORAMENTO)</t>
  </si>
  <si>
    <t>FORMA PARA ESTRUTURAS DE CONCRETO (PILAR, VIGA E LAJE) EM CHAPA DE MADEIRA COMPENSADA PLASTIFICADA, DE 1,10 X 2,20, ESPESSURA = 18 MM, 08 UTILIZACOES. (FABRICACAO, MONTAGEM E DESMONTAGEM - EXCLUSIVE ESCORAMENTO)</t>
  </si>
  <si>
    <t>FORMA PARA ESTRUTURAS DE CONCRETO (PILAR, VIGA E LAJE) EM CHAPA DE MADEIRA COMPENSADA RESINADA, DE 1,10 X 2,20, ESPESSURA = 12 MM, 02 UTILIZACOES. (FABRICACAO, MONTAGEM E DESMONTAGEM)</t>
  </si>
  <si>
    <t>FORMA PARA ESTRUTURAS DE CONCRETO (PILAR, VIGA E LAJE) EM CHAPA DE MADEIRA COMPENSADA RESINADA, DE 1,10 X 2,20, ESPESSURA = 12 MM, 03 UTILIZACOES. (FABRICACAO, MONTAGEM E DESMONTAGEM)</t>
  </si>
  <si>
    <t>FORMA PARA ESTRUTURAS DE CONCRETO (PILAR, VIGA E LAJE) EM CHAPA DE MADEIRA COMPENSADA RESINADA, DE 1,10 X 2,20, ESPESSURA = 12 MM, 05 UTILIZACOES. (FABRICACAO, MONTAGEM E DESMONTAGEM)</t>
  </si>
  <si>
    <t>FORMA PLANA P/VIGA, PILAR E PAREDE EM CHAPA RESINADA E= 10 MM</t>
  </si>
  <si>
    <t>74007/001</t>
  </si>
  <si>
    <t>FORMA TABUA P/ CONCRETO EM FUNDACAO C/ REAPROVEITAMENTO 10 X.</t>
  </si>
  <si>
    <t>74076/003</t>
  </si>
  <si>
    <t>FORMA TABUA P/ CONCRETO EM FUNDACAO RADIER C/ REAPROVEITAMENTO 10X.</t>
  </si>
  <si>
    <t>74076/001</t>
  </si>
  <si>
    <t>FORMA TABUA P/ CONCRETO EM FUNDACAO RADIER C/ REAPROVEITAMENTO 3X.</t>
  </si>
  <si>
    <t>74076/002</t>
  </si>
  <si>
    <t>FORMA TABUA P/ CONCRETO EM FUNDACAO RADIER C/ REAPROVEITAMENTO 5X.</t>
  </si>
  <si>
    <t>74074/004</t>
  </si>
  <si>
    <t>FORMA TABUA P/CONCRETO EM FUNDACAO S/REAPROVEITAMENTO</t>
  </si>
  <si>
    <t>FORMA TABUA PARA CONCRETO EM FUNDACAO, C/ REAPROVEITAMENTO 2X.</t>
  </si>
  <si>
    <t>74007/002</t>
  </si>
  <si>
    <t>FORMA TABUAS MADEIRA 3A P/ PECAS CONCRETO ARM, REAPR 2X, INCL MONTAGEM E DESMONTAGEM.</t>
  </si>
  <si>
    <t>FORMAS TIPO SANDUICHE COM TABUAS, 30 APROVEITAMENTOS</t>
  </si>
  <si>
    <t>FORNECIMENTO DE PERFIL SIMPLES "I" OU "H" 8 A 12" INCLUSIVE PERDAS</t>
  </si>
  <si>
    <t>FORNECIMENTO DE PERFIL SIMPLES "I" OU "H" ATE 8" INCLUSIVE PERDAS</t>
  </si>
  <si>
    <t>FORNECIMENTO E ASSENTAMENTO DE BRITA 2-DRENOS E FILTROS MM</t>
  </si>
  <si>
    <t>79508/002</t>
  </si>
  <si>
    <t>FORNECIMENTO E ENCHIMENTO DE VÃO SOBRE ABÓBADA DE TÚNEL, COM PE-DRA-DE-MÃO ARRUMADA</t>
  </si>
  <si>
    <t>79508/001</t>
  </si>
  <si>
    <t>FORNECIMENTO E ENCHIMENTO DE VÃO SOBRE ABÓBADA DE TÚNEL, COM PE-DRA-DE-MÃO JOGADA</t>
  </si>
  <si>
    <t>FORNECIMENTO E INSTALACAO CAIXA PRE MOLDADA EM CONCRETO PARA AR CONDICIONADO 18000 BTUS</t>
  </si>
  <si>
    <t>FORNECIMENTO E INSTALACAO DE MANTA BIDIM RT - 14</t>
  </si>
  <si>
    <t>FORNECIMENTO E INSTALACAO DE TALHA E TROLEY MANUAL DE 1 TONELADA</t>
  </si>
  <si>
    <t>INPR - INSTALAÇÕES DE PRODUÇÃO</t>
  </si>
  <si>
    <t>FORNECIMENTO E LANCAMENTO DE BRITA N. 4</t>
  </si>
  <si>
    <t>FORNECIMENTO E LANCAMENTO DE PEDRA DE MAO</t>
  </si>
  <si>
    <t>79510/001</t>
  </si>
  <si>
    <t>FORNECIMENTO E REATERRO DE VALA/CAVA COM PÓ-DE-PEDRA</t>
  </si>
  <si>
    <t>FORNECIMENTO/INSTALACAO DE MANTA BIDIM RT-10</t>
  </si>
  <si>
    <t>FORNECIMENTO/INSTALACAO DE MANTA BIDIM RT-31</t>
  </si>
  <si>
    <t>FORNECIMENTO/INSTALACAO LONA PLASTICA PRETA, PARA IMPERMEABILIZACAO, ESPESSURA 150 MICRAS.</t>
  </si>
  <si>
    <t>IMPE - IMPERMEABILIZAÇÕES E PROTEÇÕES DIVERSAS</t>
  </si>
  <si>
    <t>FORNECIMENTO/INSTALACAO MANTA BIDIM RT-16</t>
  </si>
  <si>
    <t>73986/001</t>
  </si>
  <si>
    <t>FORRO DE GESSO EM PLACAS 60X60CM, ESPESSURA 1,2CM, INCLUSIVE FIXACAO COM ARAME</t>
  </si>
  <si>
    <t>FORRO DE MADEIRA COM TABUAS 10X1CM FIXADAS EM SARRAFOS DE 2X10CM COM ESPACAMENTO DE 50CM</t>
  </si>
  <si>
    <t>FORRO DE MADEIRA PARA BEIRAL, TABUAS DE 10X1CM COM FRISO MACHO/FEMEA, INCLUSA MEIA-CANA E TESTEIRA COM ALTURA DE 15CM</t>
  </si>
  <si>
    <t>74250/001</t>
  </si>
  <si>
    <t>FORRO DE MADEIRA, TABUAS 10X1CM COM FRISO MACHO/FEMEA, EXCLUSIVE ENTARUGAMENTO</t>
  </si>
  <si>
    <t>74250/002</t>
  </si>
  <si>
    <t>FORRO DE MADEIRA, TABUAS 10X1CM COM FRISO MACHO/FEMEA, INCLUSIVE MEIA-CANA E ENTARUGAMENTO</t>
  </si>
  <si>
    <t>73792/001</t>
  </si>
  <si>
    <t>FORRO EM PLACAS PRE-MOLDADAS DE GESSO LISO, BISOTADO, 60X60CM COM ESPESSURA CENTRAL 1,2CM E NAS BORDAS 3,0CM, INCLUSO FIXACAO COM ARAME E ESTRUTURA DE MADEIRA</t>
  </si>
  <si>
    <t>74197/001</t>
  </si>
  <si>
    <t>FOSSA SEPTICA EM ALVENARIA DE TIJOLO CERAMICO MACICO DIMENSOES EXTERNAS 1,90X1,10X1,40M, 1.500 LITROS, REVESTIDA INTERNAMENTE COM BARRA LISA, COM TAMPA EM CONCRETO ARMADO COM ESPESSURA 8CM</t>
  </si>
  <si>
    <t>FRESADORA DE ASFALTO A FRIO SOBRE RODAS, LARGURA FRESAGEM DE 1,0 M, POTÊNCIA 208 HP - CHI DIURNO. AF_11/2014</t>
  </si>
  <si>
    <t>FRESADORA DE ASFALTO A FRIO SOBRE RODAS, LARGURA FRESAGEM DE 1,0 M, POTÊNCIA 208 HP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</si>
  <si>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</si>
  <si>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</si>
  <si>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</si>
  <si>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</si>
  <si>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CHI DIURNO. AF_11/2014</t>
  </si>
  <si>
    <t>FRESADORA DE ASFALTO A FRIO SOBRE RODAS, LARGURA FRESAGEM DE 2,0 M, POTÊNCIA 550 HP - CHP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</si>
  <si>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</si>
  <si>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</si>
  <si>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</si>
  <si>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</si>
  <si>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74064/001</t>
  </si>
  <si>
    <t>FUNDO ANTICORROSIVO A BASE DE OXIDO DE FERRO (ZARCAO), DUAS DEMAOS</t>
  </si>
  <si>
    <t>74064/002</t>
  </si>
  <si>
    <t>FUNDO ANTICORROSIVO A BASE DE OXIDO DE FERRO (ZARCAO), UMA DEMAO</t>
  </si>
  <si>
    <t>73865/001</t>
  </si>
  <si>
    <t>FUNDO PREPARADOR PRIMER A BASE DE EPOXI, PARA ESTRUTURA METALICA, UMA DEMAO, ESPESSURA DE 25 MICRA.</t>
  </si>
  <si>
    <t>FUNDO PREPARADOR PRIMER SINTETICO, PARA ESTRUTURA METALICA, UMA DEMÃO, ESPESSURA DE 25 MICRA</t>
  </si>
  <si>
    <t>FUNDO SINTETICO NIVELADOR BRANCO</t>
  </si>
  <si>
    <t>FUSIVEL TIPO NH 250A - TAMANHO 00 - FORNECIMENTO E INSTALACAO</t>
  </si>
  <si>
    <t>FUSIVEL TIPO NH 250A - TAMANHO 01 -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</si>
  <si>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</si>
  <si>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</si>
  <si>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</si>
  <si>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73889/001</t>
  </si>
  <si>
    <t>GABIAO TIPO CAIXA H = 0,50M - MALHA HEXAG 8X10 REVESTIMENTO ZN/AL C/ PVC FIO 2,4MM C/ DIAFRAGAMA A CADA METRO E GEOTEXTIL</t>
  </si>
  <si>
    <t>GABIAO TIPO CAIXA H = 0,50M - MALHA HEXAG 8X10 REVESTIMENTO ZN/AL FIO 2,7MM C/ DIAFRAGAMA A CADA METRO E GEOTEXTIL</t>
  </si>
  <si>
    <t>73842/001</t>
  </si>
  <si>
    <t>GABIAO TIPO COLCHAO RENO/MANTA H = 0,17M - MALHA HEXAG 6X8 REVESTIMENTO ZN/AL C/ PVC FIO 2,0MM C/ DIAFRAGMA A CADA METRO E GEOTEXTIL</t>
  </si>
  <si>
    <t>73842/002</t>
  </si>
  <si>
    <t>GABIAO TIPO COLCHAO RENO/MANTA H = 0,23M - MALHA HEXAG 6X8 REVESTIMENTO ZN/AL C/ PVC FIO 2,0MM C/ DIAFRAGMA A CADA METRO E GEOTEXTIL</t>
  </si>
  <si>
    <t>73842/003</t>
  </si>
  <si>
    <t>GABIAO TIPO COLCHAO RENO/MANTA H = 0,30 M - MALHA HEXAG 6X8 REVESTIMENTO ZN/AL C/ PVC FIO 2,0MM C/ DIFRAGMA A CADA METRO E GEOTEXTIL</t>
  </si>
  <si>
    <t>GALPAO ABERTO EM CANTEIRO DE OBRA, COM ESTRUTURA EM MADEIRA (REAPROVEITAMENTO 3X) E TELHA ONDULADA 6MM, INCLUINDO PISO CIMENTADO COM PREPARO DO TERRENO</t>
  </si>
  <si>
    <t>73803/001</t>
  </si>
  <si>
    <t>GALPAO ABERTO PARA OFICINA E DEPOSITO DE CANTEIRO DE OBRAS, EM MADEIRA DE LEI</t>
  </si>
  <si>
    <t>GESSEIRO COM ENCARGOS COMPLEMENTARES</t>
  </si>
  <si>
    <t>GRADE DE DISCO CONTROLE REMOTO REBOCÁVEL, COM 24 DISCOS 24 ” X 6 MM COM PNEUS PARA TRANSPORTE - CHI DIURNO. AF_06/2014</t>
  </si>
  <si>
    <t>GRADE DE DISCO CONTROLE REMOTO REBOCÁVEL, COM 24 DISCOS 24 ” X 6 MM COM PNEUS PARA TRANSPORTE - DEPRECIAÇÃO. AF_06/2014</t>
  </si>
  <si>
    <t>GRADE DE DISCO CONTROLE REMOTO REBOCÁVEL, COM 24 DISCOS 24 ” X 6 MM COM PNEUS PARA TRANSPORTE - JUROS. AF_06/2014</t>
  </si>
  <si>
    <t>GRADE DE DISCO CONTROLE REMOTO REBOCÁVEL, COM 24 DISCOS 24 ” X 6 MM COM PNEUS PARA TRANSPORTE - MANUTENÇÃO. AF_06/2014</t>
  </si>
  <si>
    <t>GRADE DE DISCO CONTROLE REMOTO REBOCÁVEL, COM 24 DISCOS 24 X 6 MM COM PNEUS PARA TRANSPORTE - CHP DIURNO. AF_06/2014</t>
  </si>
  <si>
    <t>GRADE DE DISCO REBOCÁVEL COM 20 DISCOS 24" X 6 MM COM PNEUS PARA TRANSPORTE - CHI DIURNO. AF_06/2014</t>
  </si>
  <si>
    <t>GRADE DE DISCO REBOCÁVEL COM 20 DISCOS 24" X 6 MM COM PNEUS PARA TRANSPORTE - CHP DIURNO. AF_06/2014</t>
  </si>
  <si>
    <t>GRADE DE DISCO REBOCÁVEL COM 20 DISCOS 24" X 6 MM COM PNEUS PARA TRANSPORTE - DEPRECIAÇÃO. AF_06/2014</t>
  </si>
  <si>
    <t>GRADE DE DISCO REBOCÁVEL COM 20 DISCOS 24" X 6 MM COM PNEUS PARA TRANSPORTE - JUROS. AF_06/2014</t>
  </si>
  <si>
    <t>GRADE DE DISCO REBOCÁVEL COM 20 DISCOS 24" X 6 MM COM PNEUS PARA TRANSPORTE - MANUTENÇÃO. AF_06/2014</t>
  </si>
  <si>
    <t>73932/001</t>
  </si>
  <si>
    <t>GRADE DE FERRO EM BARRA CHATA 3/16"</t>
  </si>
  <si>
    <t>73788/002</t>
  </si>
  <si>
    <t>GRADE EM MADEIRA PARA PROTECAO DE MUDAS DE ARVORES</t>
  </si>
  <si>
    <t>GRADEADO DE CAIBROS E RIPAS</t>
  </si>
  <si>
    <t>GRADIL DE ALUMINIO ANODIZADO TIPO BARRA CHATA</t>
  </si>
  <si>
    <t>73737/001</t>
  </si>
  <si>
    <t>GRADIL DE ALUMINIO ANODIZADO TIPO BARRA CHATA PARA VARANDAS, ALTURA 0,4M</t>
  </si>
  <si>
    <t>73737/002</t>
  </si>
  <si>
    <t>GRADIL DE ALUMINIO ANODIZADO TIPO BARRA CHATA PARA VARANDAS, ALTURA 1,0M</t>
  </si>
  <si>
    <t>73737/003</t>
  </si>
  <si>
    <t>GRADIL DE ALUMINIO ANODIZADO TIPO BARRA CHATA PARA VARANDAS, ALTURA 1,2M</t>
  </si>
  <si>
    <t>73767/001</t>
  </si>
  <si>
    <t>GRAMPO PARALELO EM ALUMINIO FUNDIDO OU ESTRUDADO DE 2 PARAFUSOS, PARA CABO DE 6 A 50 MM2, PASTA ANTIOXIDANTE. FORNEC E INSTALAÇÃO.</t>
  </si>
  <si>
    <t>GRELHA DE FERRO FUNDIDO PARA CANALETA LARG = 15CM, FORNECIMENTO E ASSENTAMENTO</t>
  </si>
  <si>
    <t>GRELHA DE FERRO FUNDIDO PARA CANALETA LARG = 20CM, FORNECIMENTO E ASSENTAMENTO</t>
  </si>
  <si>
    <t>GRELHA DE FERRO FUNDIDO PARA CANALETA LARG = 30CM, FORNECIMENTO E ASSENTAMENTO</t>
  </si>
  <si>
    <t>GRELHA DE FERRO FUNDIDO PARA CANALETA LARG = 40CM, FORNECIMENTO E ASSENTAMENTO</t>
  </si>
  <si>
    <t>73799/001</t>
  </si>
  <si>
    <t>GRELHA EM FERRO FUNDIDO, DIMENSÕES 30X90CM, 85KG PARA CX RALO, FORNECIDA E ASSENTADA COM ARGAMASSA 1:4 CIMENTO:AREIA.</t>
  </si>
  <si>
    <t>GRELHA FF 30X90CM, 135KG, P/ CX RALO COM ASSENTAMENTO DE ARGAMASSA CIMENTO/AREIA 1:4 - FORNECIMENTO E INSTALAÇÃO</t>
  </si>
  <si>
    <t>GRUPO GERADOR 150 KVA- CHI</t>
  </si>
  <si>
    <t>GRUPO GERADOR 150 KVA- CHP</t>
  </si>
  <si>
    <t>74027/001</t>
  </si>
  <si>
    <t>GRUPO GERADOR 150/170 KVA MOTOR DIESEL - DEPRECIACAO</t>
  </si>
  <si>
    <t>74027/002</t>
  </si>
  <si>
    <t>GRUPO GERADOR 150/170 KVA MOTOR DIESEL - JUROS</t>
  </si>
  <si>
    <t>74027/003</t>
  </si>
  <si>
    <t>GRUPO GERADOR 150/170 KVA MOTOR DIESEL - MANUTENCAO</t>
  </si>
  <si>
    <t>74027/004</t>
  </si>
  <si>
    <t>GRUPO GERADOR 150/170 KVA MOTOR DIESEL - MATERIAL NA OPERACAO</t>
  </si>
  <si>
    <t>74027/005</t>
  </si>
  <si>
    <t>GRUPO GERADOR 150/170 KVA MOTOR DIESEL - UTILIZACAO OPERATIVA</t>
  </si>
  <si>
    <t>74028/001</t>
  </si>
  <si>
    <t>GRUPO GERADOR 40 KVA MOTOR DIESEL - DEPRECIACAO E JUROS</t>
  </si>
  <si>
    <t>74028/002</t>
  </si>
  <si>
    <t>GRUPO GERADOR 40 KVA MOTOR DIESEL - MANUTENCAO</t>
  </si>
  <si>
    <t>74028/003</t>
  </si>
  <si>
    <t>GRUPO GERADOR 40 KVA MOTOR DIESEL - MATERIAL NA OPERACAO</t>
  </si>
  <si>
    <t>74028/004</t>
  </si>
  <si>
    <t>GRUPO GERADOR 40 KVA MOTOR DIESEL - UTILIZACAO OPERATIVA</t>
  </si>
  <si>
    <t>GRUPO GERADOR C/POTENCIA 1450W/110V C.A OU 12V C.C. (CI) GAS 3,4HP (3.600RPM) DE 4 TEMPOS REFRIGERACAO A AR - EXCL OPERADOR</t>
  </si>
  <si>
    <t>GRUPO GERADOR C/POTENCIA 1450W/110V C.A OU 12V C.C. (CP) GAS 3,4HPREFRIGERADO A AR - EXCL OPERADOR</t>
  </si>
  <si>
    <t>GRUPO GERADOR ESTACIONARIO C/ALTERNADOR 125/145KVA (CI) DIESEL 165CV EXCL OPERADOR</t>
  </si>
  <si>
    <t>GRUPO GERADOR ESTACIONARIO C/ALTERNADOR 125/145KVA (CP) DIESEL 165CV EXCL OPERADOR</t>
  </si>
  <si>
    <t>GRUPO GERADOR TRANSPORTAVEL SOBRE RODAS 60/66KVA (CF) DIESEL 85CV EXCL OPERADOR</t>
  </si>
  <si>
    <t>GRUPO GERADOR TRANSPORTAVEL SOBRE RODAS 60/66KVA (CP) DIESEL 85CV (1.800RPM) - EXCL OPERADOR</t>
  </si>
  <si>
    <t>74195/001</t>
  </si>
  <si>
    <t>GUARDA-CORPO COM CORRIMAO EM FERRO BARRA CHATA 3/16"</t>
  </si>
  <si>
    <t>GUARDA-CORPO COM CORRIMAO EM TUBO DE ACO GALVANIZADO 1 1/2"</t>
  </si>
  <si>
    <t>GUARDA-CORPO COM CORRIMAO EM TUBO DE ACO GALVANIZADO 3/4"</t>
  </si>
  <si>
    <t>GUARDA-CORPO EM TUBO DE ACO GALVANIZADO 1 1/2"</t>
  </si>
  <si>
    <t>GUINDASTE HIDRÁULICO AUTROPELIDO, COM LANÇA TELESCÓPICA 28,80 M, CAPACIDADE MÁXIMA 30 T, POTÊNCIA 97 KW, TRAÇÃO 4 X 4 - CHI DIURNO. AF_11/2014</t>
  </si>
  <si>
    <t>GUINDASTE HIDRÁULICO AUTROPELIDO, COM LANÇA TELESCÓPICA 28,80 M, CAPACIDADE MÁXIMA 30 T, POTÊNCIA 97 KW, TRAÇÃO 4 X 4 - IMPOSTOS E SEGUROS. AF_11/2014</t>
  </si>
  <si>
    <t>GUINDASTE HIDRÁULICO AUTROPELIDO, COM LANÇA TELESCÓPICA 28,80 M, CAPACIDADE MÁXIMA 30 T, POTÊNCIA 97 KW, TRAÇÃO 4 X 4 CHP DIURNO. AF_11/2014</t>
  </si>
  <si>
    <t>GUINDASTE HIDRÁULICO AUTROPELIDO, COM LANÇA TELESCÓPICA 28,80 M, CAPACIDADE MÁXIMA 30 T, POTÊNCIA 97 KW, TRAÇÃO 4 X 4 DEPRECIACAO. AF_11/2014</t>
  </si>
  <si>
    <t>GUINDASTE HIDRÁULICO AUTROPELIDO, COM LANÇA TELESCÓPICA 28,80 M, CAPACIDADE MÁXIMA 30 T, POTÊNCIA 97 KW, TRAÇÃO 4 X 4 JUROS. AF_11/2014</t>
  </si>
  <si>
    <t>GUINDASTE HIDRÁULICO AUTROPELIDO, COM LANÇA TELESCÓPICA 28,80 M, CAPACIDADE MÁXIMA 30 T, POTÊNCIA 97 KW, TRAÇÃO 4 X 4 MANUTENCAO. AF_11/2014</t>
  </si>
  <si>
    <t>GUINDASTE HIDRÁULICO AUTROPELIDO, COM LANÇA TELESCÓPICA 28,80 M, CAPACIDADE MÁXIMA 30 T, POTÊNCIA 97 KW, TRAÇÃO 4 X 4 MATERIAIS NA OPERAÇÃO. AF_11/2014</t>
  </si>
  <si>
    <t>GUINDASTE MUNK COM CESTO, CARGA MAXIMA 5,75T (A 2M) E 2,3T ( A 5M), ALTURA MAXIMA = 7,9M, MONTADO SOBRE CAMINHAO DE CARROCERIA 162HP - CUSTO COM MATERIAIS NA OPERACAO</t>
  </si>
  <si>
    <t>GUINDASTE MUNK COM CESTO, CARGA MAXIMA 5,75T (A 2M) E 2,3T ( A 5M), ALTURA MAXIMA = 7,9M, MONTADO SOBRE CAMINHAO DE CARROCERIA 162HP - DEPRECIACAO E JUROS</t>
  </si>
  <si>
    <t>GUINDASTE MUNK COM CESTO, CARGA MAXIMA 5,75T (A 2M) E 2,3T ( A 5M), ALTURA MAXIMA = 7,9M, MONTADO SOBRE CAMINHAO DE CARROCERIA FORD 162HP - CUSTO C/MA0-DE-0BRA NA OPERCAO NOTURNA</t>
  </si>
  <si>
    <t>GUINDASTE MUNK COM CESTO, CARGA MAXIMA 5,75T (A 2M) E 2,3T ( A 5M), ALTURA MAXIMA = 7,9M, MONTADO SOBRE CAMINHAO DE CARROCERIA FORD 162HP - CUSTO COM MA0-DE-0BRA NA OPERACAO DIURNA</t>
  </si>
  <si>
    <t>GUINDASTE MUNK COM CESTO, CARGA MAXIMA 5,75T (A 2M) E 2,3T ( A 5M), ALTURA MAXIMA = 7,9M, MONTADO SOBRE CAMINHAO DE CARROCERIA FORD 162HP - MANUTENCAO</t>
  </si>
  <si>
    <t>74030/001</t>
  </si>
  <si>
    <t>GUINDAUTO (CI) CAP.3,5 TON., MONTADO SOBRE CAMINHÃO TOCO (EXCL. O CAMINHÃO) APROX.2,0M DE ALCANCE HORIZONTAL, 7,0 NA VERTICAL. EXCL. OPERADOR.</t>
  </si>
  <si>
    <t>74030/002</t>
  </si>
  <si>
    <t>GUINDAUTO (CP) CARGA MAX 3,25T (A 2M) E 1,62T (A 4M), ALTURA MAX = 6,6M, MONTADO SOBRE CAMINHÃO TOCO (EXCL. O CAMINHÃO E OPERADOR).</t>
  </si>
  <si>
    <t>GUINDAUTO HIDRÁULICO, CAP. MÁX. CARGA 3.300 KG, MOMENTO MÁX. CARGA 5,8 TM, ALCANCE MÁX. HORIZONTAL 7,60 M, MONTADO SOBRE CAMINHÃO TOCO POTÊNCIA 170 CV, INCLUSIVE CARROCERIA FIXA ABERTA DE MADEIRA - CHI DIURNO</t>
  </si>
  <si>
    <t>GUINDAUTO HIDRÁULICO, CAP. MÁX. CARGA 3.300 KG, MOMENTO MÁX. CARGA 5,8 TM, ALCANCE MÁX. HORIZONTAL 7,60 M, MONTADO SOBRE CAMINHÃO TOCO POTÊNCIA 170 CV, INCLUSIVE CARROCERIA FIXA ABERTA DE MADEIRA - CHP DIURNO</t>
  </si>
  <si>
    <t>GUINDAUTO HIDRÁULICO, CAPACIDADE MÁXIMA DE CARGA 6200 KG, MOMENTO MÁXIMO DE CARGA 11,7 TM, ALCANCE MÁXIMO HORIZONTAL 9,70 M, PARA MONTAGEM SOBRE CHASSI DE CAMINHÃO PBT MÍNIMO 13000 KG (INCLUI MONTAGEM, NÃO INCLUI CAMINHÃO) - DEPRECIAÇÃO. AF_06/2014</t>
  </si>
  <si>
    <t>GUINDAUTO HIDRÁULICO, CAPACIDADE MÁXIMA DE CARGA 6200 KG, MOMENTO MÁXIMO DE CARGA 11,7 TM, ALCANCE MÁXIMO HORIZONTAL 9,70 M, PARA MONTAGEM SOBRE CHASSI DE CAMINHÃO PBT MÍNIMO 13000 KG (INCLUI MONTAGEM, NÃO INCLUI CAMINHÃO) - JUROS. AF_06/2014</t>
  </si>
  <si>
    <t>GUINDAUTO HIDRÁULICO, CAPACIDADE MÁXIMA DE CARGA 6200 KG, MOMENTO MÁXIMO DE CARGA 11,7 TM, ALCANCE MÁXIMO HORIZONTAL 9,70 M, PARA MONTAGEM SOBRE CHASSI DE CAMINHÃO PBT MÍNIMO 13000 KG (INCLUI MONTAGEM, NÃO INCLUI CAMINHÃO) - MANUTENÇÃO. AF_06/2014</t>
  </si>
  <si>
    <t>HASTE COPERWELD 3/4" X 3,00M COM CONECTOR</t>
  </si>
  <si>
    <t>HASTE COPERWELD 3/8" X 3,00M COM CONECTOR</t>
  </si>
  <si>
    <t>HASTE COPPERWELD 5/8 ” X 3,0M COM CONECTOR</t>
  </si>
  <si>
    <t>HASTE DE TERRA CANTONEIRA GALVANIZADA L=2,00M COM CONEXOES</t>
  </si>
  <si>
    <t>HIDRANTE SUBTERRANEO FERRO FUNDIDO C/ CURVA LONGA E CAIXA DN=75MM</t>
  </si>
  <si>
    <t>74217/003</t>
  </si>
  <si>
    <t>HIDROMETRO 1,50M3/H, D=1/2" - FORNECIMENTO E INSTALACAO</t>
  </si>
  <si>
    <t>74217/001</t>
  </si>
  <si>
    <t>HIDROMETRO 3,00M3/H, D=1/2" - FORNECIMENTO E INSTALACAO</t>
  </si>
  <si>
    <t>74217/002</t>
  </si>
  <si>
    <t>HIDROMETRO 5,00M3/H, D=3/4" - FORNECIMENTO E INSTALACAO</t>
  </si>
  <si>
    <t>IGNITOR PARA PARTIDA LÂMPADA VAPOR SÓDIO ALTA PRESSÃO ATÉ 400W</t>
  </si>
  <si>
    <t>IMPERMEABILIZACAO COM FELTRO ASFALTICO BETUMINADO, NUM 15</t>
  </si>
  <si>
    <t>73872/002</t>
  </si>
  <si>
    <t>IMPERMEABILIZACAO COM PINTURA A BASE DE RESINA EPOXI ALCATRAO, DUAS DEMAOS.</t>
  </si>
  <si>
    <t>73872/001</t>
  </si>
  <si>
    <t>IMPERMEABILIZACAO COM PINTURA A BASE DE RESINA EPOXI ALCATRAO, UMA DEMAO.</t>
  </si>
  <si>
    <t>IMPERMEABILIZACAO DE CALHAS/LAJES DESCOBERTAS, COM EMULSAO ASFALTICA COM ELASTOMEROS, 3 DEMAOS</t>
  </si>
  <si>
    <t>73929/004</t>
  </si>
  <si>
    <t>IMPERMEABILIZACAO DE ESTRUTURAS ENTERRADAS COM CIMENTO CRISTALIZANTE E EMULSAO ADESIVA, ATE 7M DE PROFUNDIDADE.</t>
  </si>
  <si>
    <t>74106/001</t>
  </si>
  <si>
    <t>IMPERMEABILIZACAO DE ESTRUTURAS ENTERRADAS, COM TINTA ASFALTICA, DUAS DEMAOS.</t>
  </si>
  <si>
    <t>IMPERMEABILIZACAO DE SUPERFICIE COM ARGAMASSA DE CIMENTO E AREIA (GROSSA), TRACO 1:4, COM ADITIVO IMPERMEABILIZANTE, E=2 CM</t>
  </si>
  <si>
    <t>IMPERMEABILIZACAO DE SUPERFICIE COM ARGAMASSA DE CIMENTO E AREIA (GROSSA), TRACO 1:4, COM ADITIVO IMPERMEABILIZANTE, E=2,5CM</t>
  </si>
  <si>
    <t>IMPERMEABILIZACAO DE SUPERFICIE COM ARGAMASSA DE CIMENTO E AREIA (MEDIA), TRACO 1:3, COM ADITIVO IMPERMEABILIZANTE, E=2CM.</t>
  </si>
  <si>
    <t>IMPERMEABILIZACAO DE SUPERFICIE COM ARGAMASSA DE CIMENTO E AREIA, TRACO 1:3, COM ADITIVO IMPERMEABILIZANTE, E=1,5 CM</t>
  </si>
  <si>
    <t>IMPERMEABILIZACAO DE SUPERFICIE COM ARGAMASSA DE CIMENTO E AREIA, TRACO 1:3, COM ADITIVO IMPERMEABILIZANTE, E=3 CM</t>
  </si>
  <si>
    <t>74000/001</t>
  </si>
  <si>
    <t>IMPERMEABILIZACAO DE SUPERFICIE COM ARMAGASSA DE CIMENTO E AREIA (GROSSA), TRACO 1:3, COM ADITIVO IMPERMEABILIZANTE, E=2,5CM.</t>
  </si>
  <si>
    <t>73762/004</t>
  </si>
  <si>
    <t>IMPERMEABILIZACAO DE SUPERFICIE COM ASFALTO ELASTOMERICO, INCLUSOS PRIMER E VEU DE FIBRA DE VIDRO.</t>
  </si>
  <si>
    <t>73762/001</t>
  </si>
  <si>
    <t>IMPERMEABILIZACAO DE SUPERFICIE COM ASFALTO ELASTOMERICO, INCLUSOS PRIMER E VEU DE POLIESTER.</t>
  </si>
  <si>
    <t>73929/001</t>
  </si>
  <si>
    <t>IMPERMEABILIZACAO DE SUPERFICIE COM CIMENTO ESPECIAL CRISTALIZANTE COM ADESIVO LIQUIDO DE ALTA PERFORMANCE A BASE DE RESINA ACRÍLICA, UMA DEMAO.</t>
  </si>
  <si>
    <t>IMPERMEABILIZACAO DE SUPERFICIE COM CIMENTO IMPERMEABILIZANTE DE PEGA ULTRA RAPIDA, TRACO 1:1, E=0,5 CM</t>
  </si>
  <si>
    <t>73929/003</t>
  </si>
  <si>
    <t>IMPERMEABILIZACAO DE SUPERFICIE COM EMULSAO ACRILICA E SELADOR.</t>
  </si>
  <si>
    <t>73762/003</t>
  </si>
  <si>
    <t>IMPERMEABILIZACAO DE SUPERFICIE COM EMULSAO ACRILICA ESTILENADA COM TELA SOBRE CIMENTO CRISTALIZANTE, INCLUSO EMULSAO ADESIVA DE BASE ACRILICA.</t>
  </si>
  <si>
    <t>73762/002</t>
  </si>
  <si>
    <t>IMPERMEABILIZACAO DE SUPERFICIE COM EMULSAO ACRILICA SOBRE CIMENTO CRISTALIZANTE, INCLUSO VEU DE FIBRA DE VIDRO.</t>
  </si>
  <si>
    <t>IMPERMEABILIZACAO DE SUPERFICIE COM EMULSAO ASFALTICA A BASE D'AGUA</t>
  </si>
  <si>
    <t>IMPERMEABILIZACAO DE SUPERFICIE COM EMULSAO ASFALTICA COM ELASTOMERO, INCLUSOS PRIMER E VEU DE POLIESTER</t>
  </si>
  <si>
    <t>74033/001</t>
  </si>
  <si>
    <t>IMPERMEABILIZACAO DE SUPERFICIE COM GEOMEMBRANA (MANTA TERMOPLASTICA LISA) TIPO PEAD, E=2MM.</t>
  </si>
  <si>
    <t>IMPERMEABILIZACAO DE SUPERFICIE COM MANTA ASFALTICA (COM POLIMEROS TIPO APP), E=3 MM</t>
  </si>
  <si>
    <t>IMPERMEABILIZACAO DE SUPERFICIE COM MANTA ASFALTICA (COM POLIMEROS TIPO APP), E=4 MM</t>
  </si>
  <si>
    <t>73753/001</t>
  </si>
  <si>
    <t>IMPERMEABILIZACAO DE SUPERFICIE COM MANTA ASFALTICA PROTEGIDA COM FILME DE ALUMINIO GOFRADO (DE ESPESSURA 0,8MM), INCLUSA APLICACAO DE EMULSAO ASFALTICA, E=3MM.</t>
  </si>
  <si>
    <t>73753/002</t>
  </si>
  <si>
    <t>IMPERMEABILIZACAO DE SUPERFICIE COM MANTA BUTILICA, INCLUSAS CINTA DE CALDEACAO E COLA ADESIVA, E=0,8MM.</t>
  </si>
  <si>
    <t>74190/001</t>
  </si>
  <si>
    <t>IMPERMEABILIZACAO DE SUPERFICIE COM MASTIQUE BETUMINOSO A FRIO, POR AREA.</t>
  </si>
  <si>
    <t>74025/001</t>
  </si>
  <si>
    <t>IMPERMEABILIZACAO DE SUPERFICIE COM MASTIQUE BETUMINOSO A FRIO, POR METRO.</t>
  </si>
  <si>
    <t>IMPERMEABILIZACAO DE SUPERFICIE COM MASTIQUE ELASTICO A BASE DE SILICONE, POR VOLUME.</t>
  </si>
  <si>
    <t>IMPERMEABILIZACAO DE SUPERFICIE COM REVESTIMENTO BICOMPONENTE SEMI FLEXIVEL.</t>
  </si>
  <si>
    <t>74097/001</t>
  </si>
  <si>
    <t>IMPERMEABILIZACAO DE SUPERFICIE, COM ASFALTO ELASTOMERICO.</t>
  </si>
  <si>
    <t>74066/002</t>
  </si>
  <si>
    <t>IMPERMEABILIZACAO DE SUPERFICIE, COM IMPERMEABILIZANTE FLEXIVEL A BASE ACRILICA.</t>
  </si>
  <si>
    <t>74066/001</t>
  </si>
  <si>
    <t>IMPERMEABILIZACAO DE SUPERFICIE, COM IMPERMEABILIZANTE FLEXIVEL A BASE DE ELASTOMERO.</t>
  </si>
  <si>
    <t>IMPERMEABILIZADOR COM ENCARGOS COMPLEMENTARES</t>
  </si>
  <si>
    <t>IMPRIMACAO DE BASE DE PAVIMENTACAO COM EMULSAO CM-30</t>
  </si>
  <si>
    <t>IMUNIZACAO DE MADEIRAMENTO PARA COBERTURA UTILIZANDO CUPINICIDA INCOLOR</t>
  </si>
  <si>
    <t>INSTAL/LIGACAO PROVISORIA ELETRICA BAIXA TENSAO P/CANT OBRA OBRA,M3-CHAVE 100A CARGA 3KWH,20CV EXCL FORN MEDIDOR</t>
  </si>
  <si>
    <t>INSTALACAO DE AGITADOR</t>
  </si>
  <si>
    <t>INSTALACAO DE AQUECIMENTO E ARMAZENAMENTO DE ASFALTO (CP) EM 2 TANQUESDE 30000L CADA - INCL OPERADOR</t>
  </si>
  <si>
    <t>INSTALACAO DE BOMBA DOSADORA</t>
  </si>
  <si>
    <t>INSTALACAO DE CLORADOR</t>
  </si>
  <si>
    <t>73826/001</t>
  </si>
  <si>
    <t>INSTALACAO DE COMPRESSOR DE AR, POTENCIA &lt;= 5 CV</t>
  </si>
  <si>
    <t>73826/002</t>
  </si>
  <si>
    <t>INSTALACAO DE COMPRESSOR DE AR, POTENCIA &gt; 5 E &lt;= 10 CV</t>
  </si>
  <si>
    <t>73836/001</t>
  </si>
  <si>
    <t>INSTALACAO DE CONJ.MOTO BOMBA HORIZONTAL ATE 10 CV</t>
  </si>
  <si>
    <t>73836/004</t>
  </si>
  <si>
    <t>INSTALACAO DE CONJ.MOTO BOMBA HORIZONTAL DE 100 A 150 CV</t>
  </si>
  <si>
    <t>73836/002</t>
  </si>
  <si>
    <t>INSTALACAO DE CONJ.MOTO BOMBA HORIZONTAL DE 12,5 A 25 CV</t>
  </si>
  <si>
    <t>73836/003</t>
  </si>
  <si>
    <t>INSTALACAO DE CONJ.MOTO BOMBA HORIZONTAL DE 30 A 75 CV</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</si>
  <si>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</si>
  <si>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</si>
  <si>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</si>
  <si>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</si>
  <si>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</si>
  <si>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</si>
  <si>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</si>
  <si>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</si>
  <si>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73837/001</t>
  </si>
  <si>
    <t>INSTALACAO DE CONJ.MOTO BOMBA SUBMERSO ATE 5 CV</t>
  </si>
  <si>
    <t>73837/003</t>
  </si>
  <si>
    <t>INSTALACAO DE CONJ.MOTO BOMBA SUBMERSO DE 26 A 50 CV</t>
  </si>
  <si>
    <t>73837/002</t>
  </si>
  <si>
    <t>INSTALACAO DE CONJ.MOTO BOMBA SUBMERSO DE 6 A 25 CV</t>
  </si>
  <si>
    <t>73835/002</t>
  </si>
  <si>
    <t>INSTALACAO DE CONJ.MOTO BOMBA VERTICAL 100 &lt; POT &lt;= 200 CV</t>
  </si>
  <si>
    <t>73835/003</t>
  </si>
  <si>
    <t>INSTALACAO DE CONJ.MOTO BOMBA VERTICAL 200 &lt; POT &lt;= 300 CV</t>
  </si>
  <si>
    <t>73835/001</t>
  </si>
  <si>
    <t>INSTALACAO DE CONJ.MOTO BOMBA VERTICAL POT &lt;= 100 CV</t>
  </si>
  <si>
    <t>73824/001</t>
  </si>
  <si>
    <t>INSTALACAO DE MISTURADOR VERTICAL</t>
  </si>
  <si>
    <t>INSTALACAO PARA-RAIOS P/RESERVATORIO</t>
  </si>
  <si>
    <t>74003/001</t>
  </si>
  <si>
    <t>INSTALACOES GAS CENTRAL P/ EDIFICIO RESIDENCIAL C/ 4 PAVTOS 16 UNID. UMA CENTRAL POR BLOCO COM 16 PONTOS</t>
  </si>
  <si>
    <t>INSTALAÇÃO DE GAMBIARRA PARA SINALIZAÇÃO, PADRÃO 20 M, INCLUINDO LÂMPADA, BOCAL E BALDE A CADA 2 M</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</si>
  <si>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</si>
  <si>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</si>
  <si>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</si>
  <si>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</si>
  <si>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</si>
  <si>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</si>
  <si>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</si>
  <si>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</si>
  <si>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</si>
  <si>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</si>
  <si>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</si>
  <si>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</si>
  <si>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</si>
  <si>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</si>
  <si>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</si>
  <si>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</si>
  <si>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73885/001</t>
  </si>
  <si>
    <t>INSTALAÇÃO DE VÁLVULAS OU REGISTROS COM JUNTA ELÁSTICA - DN 50</t>
  </si>
  <si>
    <t>73885/011</t>
  </si>
  <si>
    <t>INSTALAÇÃO DE VÁLVULAS OU REGISTROS COM JUNTA ELÁSTICA - DN 500</t>
  </si>
  <si>
    <t>73885/012</t>
  </si>
  <si>
    <t>INSTALAÇÃO DE VÁLVULAS OU REGISTROS COM JUNTA ELÁSTICA - DN 600</t>
  </si>
  <si>
    <t>73885/002</t>
  </si>
  <si>
    <t>INSTALAÇÃO DE VÁLVULAS OU REGISTROS COM JUNTA ELÁSTICA - DN 75</t>
  </si>
  <si>
    <t>73884/003</t>
  </si>
  <si>
    <t>INSTALAÇÃO DE VÁLVULAS OU REGISTROS COM JUNTA FLANGEADA - DN 100</t>
  </si>
  <si>
    <t>73884/016</t>
  </si>
  <si>
    <t>INSTALAÇÃO DE VÁLVULAS OU REGISTROS COM JUNTA FLANGEADA - DN 1000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</si>
  <si>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</si>
  <si>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</si>
  <si>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</si>
  <si>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</si>
  <si>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</si>
  <si>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</si>
  <si>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</si>
  <si>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</si>
  <si>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</si>
  <si>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</si>
  <si>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</si>
  <si>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</si>
  <si>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</si>
  <si>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</si>
  <si>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73884/001</t>
  </si>
  <si>
    <t>INSTALAÇÃO DE VÁLVULAS OU REGISTROS COM JUNTA FLANGEADA - DN 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</si>
  <si>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</si>
  <si>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</si>
  <si>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</si>
  <si>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</si>
  <si>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</si>
  <si>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</si>
  <si>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73884/002</t>
  </si>
  <si>
    <t>INSTALAÇÃO DE VÁLVULAS OU REGISTROS COM JUNTA FLANGEADA - DN 75</t>
  </si>
  <si>
    <t>73884/014</t>
  </si>
  <si>
    <t>INSTALAÇÃO DE VÁLVULAS OU REGISTROS COM JUNTA FLANGEADA - DN 800</t>
  </si>
  <si>
    <t>73884/015</t>
  </si>
  <si>
    <t>INSTALAÇÃO DE VÁLVULAS OU REGISTROS COM JUNTA FLANGEADA - DN 900</t>
  </si>
  <si>
    <t>INTERRUPTOR BIPOLAR DE EMBUTIR 20A/250V, TECLA DUPLA C/ PLACA- FORNECIMENTO E INSTALACAO</t>
  </si>
  <si>
    <t>INTERRUPTOR INTERMEDIARIO (FOUR-WAY) - FORNECIMENTO E INSTALACAO</t>
  </si>
  <si>
    <t>INTERRUPTOR PARALELO 2 TECLAS COM 1 TOMADA 2P UNIVERSAL S/ PLACA - FORNECIMENTO E INSTALACAO</t>
  </si>
  <si>
    <t>INTERRUPTOR PARALELO COM 1 TOMADA UNIVERSAL CONJUGADOS S/ PLACA - FORNECIMENTO E INSTALACAO</t>
  </si>
  <si>
    <t>INTERRUPTOR PARALELO DE EMBUTIR 10A/250V 1 TECLA, SEM PLACA - FORNECIMENTO E INSTALACAO</t>
  </si>
  <si>
    <t>INTERRUPTOR PARALELO DE EMBUTIR 10A/250V 2 TECLAS - FORNECIMENTO E INSTALACAO</t>
  </si>
  <si>
    <t>INTERRUPTOR PULSADOR DE CAMPAINHA OU MINUTERIA 2A/250V C/ CAIXA - FORNECIMENTO E INSTALACAO</t>
  </si>
  <si>
    <t>INTERRUPTOR SIMPLES 2 TECLAS COM TOMADA CONJUGADOS - FORNECIMENTO E INSTALACAO</t>
  </si>
  <si>
    <t>INTERRUPTOR SIMPLES COM 1 TOMADA UNIVERSAL CONJUGADOS COM PLACA - FORNECIMENTO E INSTALACAO</t>
  </si>
  <si>
    <t>INTERRUPTOR SIMPLES COM INTERRUPTOR PARALELO CONJUNGADOS C/ PLACA - FORNECIMENTO E INSTALACAO</t>
  </si>
  <si>
    <t>INTERRUPTOR SIMPLES DE EMBUTIR 10A/250V 1 TECLA, SEM PLACA - FORNECIMENTO E INSTALACAO</t>
  </si>
  <si>
    <t>INTERRUPTOR SIMPLES DE EMBUTIR 10A/250V 2 TECLAS, COM PLACA - FORNECIMENTO E INSTALACAO</t>
  </si>
  <si>
    <t>INTERRUPTOR SIMPLES DE EMBUTIR 10A/250V 3 TECLAS, COM PLACA - FORNECIMENTO E INSTALACAO</t>
  </si>
  <si>
    <t>73967/004</t>
  </si>
  <si>
    <t>IRRIGAÇÃO DE ÁRVORE COM CARRO PIPA</t>
  </si>
  <si>
    <t>73781/002</t>
  </si>
  <si>
    <t>ISOLADOR DE PINO TP HI-POT CILINDRICO CLASSE 15KV. FORNECIMENTO E INSTALACAO.</t>
  </si>
  <si>
    <t>73781/003</t>
  </si>
  <si>
    <t>ISOLADOR DE SUSPENSAO (DISCO) TP CAVILHA CLASSE 15KV - 6''. FORNECIMENTO E INSTALACAO.</t>
  </si>
  <si>
    <t>ISOLAMENTO ACUSTICO COM ESPUMA POLIURETANO E=25MM, FLEXIVEL 100X100X2CM, DENSIDADE 29 A 35 KG/M3</t>
  </si>
  <si>
    <t>73747/001</t>
  </si>
  <si>
    <t>ISOLAMENTO ACUSTICO EM ESPUMA DE POLIURETANO ESPESSURA 20 MM, DENSIDADE 29KG/M3</t>
  </si>
  <si>
    <t>ISOLAMENTO DE OBRA COM TELA PLASTICA COM MALHA DE 5MM</t>
  </si>
  <si>
    <t>ISOLAMENTO DE OBRA COM TELA PLASTICA COM MALHA DE 5MM E ESTRUTURA DE MADEIRA PONTALETEADA</t>
  </si>
  <si>
    <t>ISOLAMENTO TERMICO COM ARGAMASSA TRACO 1:3 (CIMENTO E AREIA GROSSA NAO PENEIRADA), COM ADICAO DE PEROLAS DE ISOPOR, ESPESSURA 6CM, PREPARO MANUAL DA ARGAMASSA</t>
  </si>
  <si>
    <t>73833/001</t>
  </si>
  <si>
    <t>ISOLAMENTO TERMICO COM MANTA DE LA DE VIDRO, ESPESSURA 2,5CM</t>
  </si>
  <si>
    <t>JANELA BASCULANTE DE ALUMINIO</t>
  </si>
  <si>
    <t>JANELA BASCULANTE DE FERRO EM CANTONEIRA 5/8"X1/8", LINHA POPULAR</t>
  </si>
  <si>
    <t>JANELA BASCULANTE EM CHAPA DOBRADA DE ACO</t>
  </si>
  <si>
    <t>73809/001</t>
  </si>
  <si>
    <t>JANELA DE ALUMINIO TIPO MAXIM AR, INCLUSO GUARNICOES E VIDRO FANTASIA</t>
  </si>
  <si>
    <t>73945/001</t>
  </si>
  <si>
    <t>JANELA DE CHAPA DOBRADA DE ACO COM ADICAO DE COBRE PRE-ZINCADO DE CORRER 2 FOLHAS PARA VIDRO, EXCLUINDO VIDROS</t>
  </si>
  <si>
    <t>74067/001</t>
  </si>
  <si>
    <t>JANELA DE CORRER EM ALUMINIO, COM QUATRO FOLHAS PARA VIDRO, DUAS FIXAS E DUAS MOVEIS, INCLUSO GUARNICAO E VIDRO LISO INCOLOR</t>
  </si>
  <si>
    <t>74067/002</t>
  </si>
  <si>
    <t>JANELA DE CORRER EM ALUMINIO, FOLHAS PARA VIDRO, COM BANDEIRA, INCLUSO GUARNICAO E VIDRO LISO INCOLOR</t>
  </si>
  <si>
    <t>74067/003</t>
  </si>
  <si>
    <t>JANELA DE CORRER EM ALUMINIO, VENEZIANA, COM BANDEIRA</t>
  </si>
  <si>
    <t>74067/004</t>
  </si>
  <si>
    <t>JANELA DE CORRER EM ALUMINIO, VENEZIANA, SEM BANDEIRA</t>
  </si>
  <si>
    <t>JANELA DE CORRER EM CHAPA DE ACO DOBRADA 2,00X1,20M, 4 FOLHAS, PARA VIDRO, COM DIVISAO HORIZONTAL</t>
  </si>
  <si>
    <t>JANELA DE CORRER EM CHAPA DE ACO DOBRADA 2,00X1,20M, 4 FOLHAS, PARA VIDRO, SEM DIVISAO HORIZONTAL</t>
  </si>
  <si>
    <t>73984/001</t>
  </si>
  <si>
    <t>JANELA DE CORRER EM CHAPA DE ACO DOBRADA, QUATRO FOLHAS, COM DIVISAO HORIZONTAL, PARA VIDRO, 1,50X1,20M</t>
  </si>
  <si>
    <t>73940/001</t>
  </si>
  <si>
    <t>JANELA DE CORRER EM CHAPA DE ACO DOBRADA, QUATRO FOLHAS, SEM DIVISAO HORIZONTAL, PARA VIDRO, 1,50X1,20M</t>
  </si>
  <si>
    <t>JANELA DE CORRER EM CHAPA DE ACO, COM DUAS FOLHAS, PARA VIDRO</t>
  </si>
  <si>
    <t>73984/002</t>
  </si>
  <si>
    <t>JANELA DE CORRER EM FERRO TIPO VENEZIANA, DUAS FOLHAS, LINHA POPULAR</t>
  </si>
  <si>
    <t>73813/001</t>
  </si>
  <si>
    <t>JANELA DE MADEIRA ALMOFADADA 1A, 1,5X1,5M, DE ABRIR, INCLUSO GUARNICOES E DOBRADICAS</t>
  </si>
  <si>
    <t>JANELA DE MADEIRA ALMOFADADA, DE ABRIR, INCLUSAS GUARNICOES SEM FERRAGENS</t>
  </si>
  <si>
    <t>JANELA DE MADEIRA PARA VIDRO, DE CORRER, COM BANDEIRA, INCLUSAS GUARNICOES SEM FERRAGENS</t>
  </si>
  <si>
    <t>JANELA DE MADEIRA PARA VIDRO, DE CORRER, SEM BANDEIRA, INCLUSAS GUARNICOES SEM FERRAGENS</t>
  </si>
  <si>
    <t>JANELA DE MADEIRA TIPO GUILHOTINA, DE ABRIR , INCLUSAS GUARNICOES SEM FERRAGENS</t>
  </si>
  <si>
    <t>JANELA DE MADEIRA TIPO VENEZIANA. DE ABRIR, INCLUSAS GUARNICOES SEM FERRAGENS</t>
  </si>
  <si>
    <t>JANELA DE MADEIRA TIPO VENEZIANA/GUILHOTINA, DE ABRIR, INCLUSAS GUARNICOES SEM FERRAGENS</t>
  </si>
  <si>
    <t>JANELA DE MADEIRA TIPO VENEZIANA/VIDRO, DE ABRIR, INCLUSAS GUARNICOES SEM FERRAGENS</t>
  </si>
  <si>
    <t>73961/001</t>
  </si>
  <si>
    <t>JANELA MAXIM AR EM CHAPA DOBRADA</t>
  </si>
  <si>
    <t>JARDINEIRO COM ENCARGOS COMPLEMENTARES</t>
  </si>
  <si>
    <t>JATEAMENTO COM AREIA EM ESTRUTURA METALICA</t>
  </si>
  <si>
    <t>JOELHO 45 GRAUS, PVC, SERIE NORMAL, ESGOTO PREDIAL, DN 100 MM, JUNTA ELÁSTICA, FORNECIDO E INSTALADO EM PRUMADA DE ESGOTO SANITÁRIO OU VENTILAÇÃO. AF_12/2014</t>
  </si>
  <si>
    <t>JOELHO 45 GRAUS, PVC, SERIE NORMAL, ESGOTO PREDIAL, DN 100 MM, JUNTA ELÁSTICA, FORNECIDO E INSTALADO EM RAMAL DE DESCARGA OU RAMAL DE ESGOTO SANITÁRIO.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</si>
  <si>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</si>
  <si>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</si>
  <si>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AF_12/2014_P</t>
  </si>
  <si>
    <t>JOELHO 45 GRAUS, PVC, SERIE NORMAL, ESGOTO PREDIAL, DN 50 MM, JUNTA ELÁSTICA, FORNECIDO E INSTALADO EM PRUMADA DE ESGOTO SANITÁRIO OU VENTILAÇÃO.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</si>
  <si>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</si>
  <si>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PRUMADA DE ESGOTO SANITÁRIO OU VENTILAÇÃO. AF_12/2014</t>
  </si>
  <si>
    <t>JOELHO 45 GRAUS, PVC, SERIE NORMAL, ESGOTO PREDIAL, DN 75 MM, JUNTA ELÁSTICA, FORNECIDO E INSTALADO EM RAMAL DE DESCARGA OU RAMAL DE ESGOTO SANITÁRIO. AF_12/2014</t>
  </si>
  <si>
    <t>JOELHO 45 GRAUS, PVC, SERIE R, ÁGUA PLUVIAL, DN 100 MM, JUNTA ELÁSTICA, FORNECIDO E INSTALADO EM CONDUTORES VERTICAIS DE ÁGUAS PLUVIAIS. AF_12/2014</t>
  </si>
  <si>
    <t>JOELHO 45 GRAUS, PVC, SERIE R, ÁGUA PLUVIAL, DN 100 MM, JUNTA ELÁSTICA, FORNECIDO E INSTALADO EM RAMAL DE ENCAMINHAMENTO. AF_12/2014</t>
  </si>
  <si>
    <t>JOELHO 45 GRAUS, PVC, SERIE R, ÁGUA PLUVIAL, DN 150 MM, JUNTA ELÁSTICA, FORNECIDO E INSTALADO EM CONDUTORES VERTICAIS DE ÁGUAS PLUVIAIS. AF_12/2014</t>
  </si>
  <si>
    <t>JOELHO 45 GRAUS, PVC, SERIE R, ÁGUA PLUVIAL, DN 40 MM, JUNTA SOLDÁVEL, FORNECIDO E INSTALADO EM RAMAL DE ENCAMINHAMENTO. AF_12/2014_P</t>
  </si>
  <si>
    <t>JOELHO 45 GRAUS, PVC, SERIE R, ÁGUA PLUVIAL, DN 50 MM, JUNTA ELÁSTICA, FORNECIDO E INSTALADO EM RAMAL DE ENCAMINHAMENTO. AF_12/2014</t>
  </si>
  <si>
    <t>JOELHO 45 GRAUS, PVC, SERIE R, ÁGUA PLUVIAL, DN 75 MM, JUNTA ELÁSTICA, FORNECIDO E INSTALADO EM CONDUTORES VERTICAIS DE ÁGUAS PLUVIAIS. AF_12/2014</t>
  </si>
  <si>
    <t>JOELHO 45 GRAUS, PVC, SERIE R, ÁGUA PLUVIAL, DN 75 MM, JUNTA ELÁSTICA, FORNECIDO E INSTALADO EM RAMAL DE ENCAMINHAMENTO. AF_12/2014</t>
  </si>
  <si>
    <t>JOELHO 45 GRAUS, PVC, SOLDÁVEL, DN 20MM, INSTALADO EM RAMAL DE DISTRIBUIÇÃO DE ÁGUA FORNECIMENTO E INSTALAÇÃO. AF_12/2014_P</t>
  </si>
  <si>
    <t>JOELHO 45 GRAUS, PVC, SOLDÁVEL, DN 20MM, INSTALADO EM RAMAL OU SUB-RAMAL DE ÁGUA – FORNECIMENTO E INSTALAÇÃO . AF_12/2014_P</t>
  </si>
  <si>
    <t>JOELHO 45 GRAUS, PVC, SOLDÁVEL, DN 25MM, INSTALADO EM DRENO DE AR- CONDICIONADO – FORNECIMENTO E INSTALAÇÃO. AF_12/2014_P</t>
  </si>
  <si>
    <t>JOELHO 45 GRAUS, PVC, SOLDÁVEL, DN 25MM, INSTALADO EM PRUMADA DE ÁGUA – FORNECIMENTO E INSTALAÇÃO. AF_12/2014_P</t>
  </si>
  <si>
    <t>JOELHO 45 GRAUS, PVC, SOLDÁVEL, DN 25MM, INSTALADO EM RAMAL DE DISTRIBUIÇÃO DE ÁGUA FORNECIMENTO E INSTALAÇÃO. AF_12/2014_P</t>
  </si>
  <si>
    <t>JOELHO 45 GRAUS, PVC, SOLDÁVEL, DN 25MM, INSTALADO EM RAMAL OU SUB-RAMAL DE ÁGUA – FORNECIMENTO E INSTALAÇÃO . AF_12/2014_P</t>
  </si>
  <si>
    <t>JOELHO 45 GRAUS, PVC, SOLDÁVEL, DN 32MM, INSTALADO EM PRUMADA DE ÁGUA – FORNECIMENTO E INSTALAÇÃO. AF_12/2014_P</t>
  </si>
  <si>
    <t>JOELHO 45 GRAUS, PVC, SOLDÁVEL, DN 32MM, INSTALADO EM RAMAL DE DISTRIBUIÇÃO DE ÁGUA - FORNECIMENTO E INSTALAÇÃO. AF_12/2014_P</t>
  </si>
  <si>
    <t>JOELHO 45 GRAUS, PVC, SOLDÁVEL, DN 32MM, INSTALADO EM RAMAL OU SUB-RAMAL DE ÁGUA – FORNECIMENTO E INSTALAÇÃO . AF_12/2014_P</t>
  </si>
  <si>
    <t>JOELHO 45 GRAUS, PVC, SOLDÁVEL, DN 40MM, INSTALADO EM PRUMADA DE ÁGUA – FORNECIMENTO E INSTALAÇÃO. AF_12/2014_P</t>
  </si>
  <si>
    <t>JOELHO 45 GRAUS, PVC, SOLDÁVEL, DN 50MM, INSTALADO EM PRUMADA DE ÁGUA – FORNECIMENTO E INSTALAÇÃO. AF_12/2014_P</t>
  </si>
  <si>
    <t>JOELHO 45 GRAUS, PVC, SOLDÁVEL, DN 60MM, INSTALADO EM PRUMADA DE ÁGUA – FORNECIMENTO E INSTALAÇÃO. AF_12/2014_P</t>
  </si>
  <si>
    <t>JOELHO 45 GRAUS, PVC, SOLDÁVEL, DN 75MM, INSTALADO EM PRUMADA DE ÁGUA – FORNECIMENTO E INSTALAÇÃO. AF_12/2014_P</t>
  </si>
  <si>
    <t>JOELHO 45 GRAUS, PVC, SOLDÁVEL, DN 85MM, INSTALADO EM PRUMADA DE ÁGUA – FORNECIMENTO E INSTALAÇÃO. AF_12/2014_P</t>
  </si>
  <si>
    <t>JOELHO 90 GRAUS COM BUCHA DE LATÃO, PVC, SOLDÁVEL, DN 25MM, X 3/4 ” INSTALADO EM RAMAL OU SUB-RAMAL DE ÁGUA FORNECIMENTO E INSTALAÇÃO . AF_12/2014_P</t>
  </si>
  <si>
    <t>JOELHO 90 GRAUS, CPVC, SOLDÁVEL, DN 15MM, INSTALADO EM RAMAL OU SUB-RAMAL DE ÁGUA – FORNECIMENTO E INSTALAÇÃO. AF_12/2014</t>
  </si>
  <si>
    <t>JOELHO 90 GRAUS, CPVC, SOLDÁVEL, DN 22MM, INSTALADO EM RAMAL OU SUB-RAMAL DE ÁGUA – FORNECIMENTO E INSTALAÇÃO . AF_12/2014</t>
  </si>
  <si>
    <t>JOELHO 90 GRAUS, PVC, SERIE NORMAL, ESGOTO PREDIAL, DN 100 MM, JUNTA ELÁSTICA, FORNECIDO E INSTALADO EM PRUMADA DE ESGOTO SANITÁRIO OU VENTILAÇÃO. AF_12/2014</t>
  </si>
  <si>
    <t>JOELHO 90 GRAUS, PVC, SERIE NORMAL, ESGOTO PREDIAL, DN 100 MM, JUNTA ELÁSTICA, FORNECIDO E INSTALADO EM RAMAL DE DESCARGA OU RAMAL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</si>
  <si>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</si>
  <si>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</si>
  <si>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90 GRAUS, PVC, SERIE NORMAL, ESGOTO PREDIAL, DN 40 MM, JUNTA SOLDÁVEL, FORNECIDO E INSTALADO EM RAMAL DE DESCARGA OU RAMAL DE ESGOTO SANITÁRIO. AF_12/2014_P</t>
  </si>
  <si>
    <t>JOELHO 90 GRAUS, PVC, SERIE NORMAL, ESGOTO PREDIAL, DN 50 MM, JUNTA ELÁSTICA, FORNECIDO E INSTALADO EM PRUMADA DE ESGOTO SANITÁRIO OU VENTILAÇÃO.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</si>
  <si>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</si>
  <si>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PRUMADA DE ESGOTO SANITÁRIO OU VENTILAÇÃO. AF_12/2014</t>
  </si>
  <si>
    <t>JOELHO 90 GRAUS, PVC, SERIE NORMAL, ESGOTO PREDIAL, DN 75 MM, JUNTA ELÁSTICA, FORNECIDO E INSTALADO EM RAMAL DE DESCARGA OU RAMAL DE ESGOTO SANITÁRIO. AF_12/2014</t>
  </si>
  <si>
    <t>JOELHO 90 GRAUS, PVC, SERIE R, ÁGUA PLUVIAL, DN 100 MM, JUNTA ELÁSTICA, FORNECIDO E INSTALADO EM CONDUTORES VERTICAIS DE ÁGUAS PLUVIAIS. AF_12/2014</t>
  </si>
  <si>
    <t>JOELHO 90 GRAUS, PVC, SERIE R, ÁGUA PLUVIAL, DN 100 MM, JUNTA ELÁSTICA, FORNECIDO E INSTALADO EM RAMAL DE ENCAMINHAMENTO. AF_12/2014</t>
  </si>
  <si>
    <t>JOELHO 90 GRAUS, PVC, SERIE R, ÁGUA PLUVIAL, DN 150 MM, JUNTA ELÁSTICA, FORNECIDO E INSTALADO EM CONDUTORES VERTICAIS DE ÁGUAS PLUVIAIS. AF_12/2014</t>
  </si>
  <si>
    <t>JOELHO 90 GRAUS, PVC, SERIE R, ÁGUA PLUVIAL, DN 40 MM, JUNTA SOLDÁVEL, FORNECIDO E INSTALADO EM RAMAL DE ENCAMINHAMENTO. AF_12/2014_P</t>
  </si>
  <si>
    <t>JOELHO 90 GRAUS, PVC, SERIE R, ÁGUA PLUVIAL, DN 50 MM, JUNTA ELÁSTICA, FORNECIDO E INSTALADO EM RAMAL DE ENCAMINHAMENTO. AF_12/2014</t>
  </si>
  <si>
    <t>JOELHO 90 GRAUS, PVC, SERIE R, ÁGUA PLUVIAL, DN 75 MM, JUNTA ELÁSTICA, FORNECIDO E INSTALADO EM CONDUTORES VERTICAIS DE ÁGUAS PLUVIAIS. AF_12/2014</t>
  </si>
  <si>
    <t>JOELHO 90 GRAUS, PVC, SERIE R, ÁGUA PLUVIAL, DN 75 MM, JUNTA ELÁSTICA, FORNECIDO E INSTALADO EM RAMAL DE ENCAMINHAMENTO. AF_12/2014</t>
  </si>
  <si>
    <t>JOELHO 90 GRAUS, PVC, SOLDÁVEL, DN 20MM, INSTALADO EM RAMAL DE DISTRIBUIÇÃO DE ÁGUA FORNECIMENTO E INSTALAÇÃO. AF_12/2014_P</t>
  </si>
  <si>
    <t>JOELHO 90 GRAUS, PVC, SOLDÁVEL, DN 20MM, INSTALADO EM RAMAL OU SUB-RAMAL DE ÁGUA – FORNECIMENTO E INSTALAÇÃO . AF_12/2014_P</t>
  </si>
  <si>
    <t>JOELHO 90 GRAUS, PVC, SOLDÁVEL, DN 25MM, INSTALADO EM DRENO DE AR- CONDICIONADO – FORNECIMENTO E INSTALAÇÃO. AF_12/2014_P</t>
  </si>
  <si>
    <t>JOELHO 90 GRAUS, PVC, SOLDÁVEL, DN 25MM, INSTALADO EM PRUMADA DE ÁGUA – FORNECIMENTO E INSTALAÇÃO. AF_12/2014_P</t>
  </si>
  <si>
    <t>JOELHO 90 GRAUS, PVC, SOLDÁVEL, DN 25MM, INSTALADO EM RAMAL DE DISTRIBUIÇÃO DE ÁGUA FORNECIMENTO E INSTALAÇÃO. AF_12/2014_P</t>
  </si>
  <si>
    <t>JOELHO 90 GRAUS, PVC, SOLDÁVEL, DN 25MM, INSTALADO EM RAMAL OU SUB-RAMAL DE ÁGUA – FORNECIMENTO E INSTALAÇÃO . AF_12/2014_P</t>
  </si>
  <si>
    <t>JOELHO 90 GRAUS, PVC, SOLDÁVEL, DN 25MM, X 3/4 ” INSTALADO EM RAMAL DE DISTRIBUIÇÃO DE ÁGUA FORNECIMENTO E INSTALAÇÃO. AF_12/2014_P</t>
  </si>
  <si>
    <t>JOELHO 90 GRAUS, PVC, SOLDÁVEL, DN 32MM, INSTALADO EM PRUMADA DE ÁGUA – FORNECIMENTO E INSTALAÇÃO. AF_12/2014_P</t>
  </si>
  <si>
    <t>JOELHO 90 GRAUS, PVC, SOLDÁVEL, DN 32MM, INSTALADO EM RAMAL DE DISTRIBUIÇÃO DE ÁGUA FORNECIMENTO E INSTALAÇÃO. AF_12/2014_P</t>
  </si>
  <si>
    <t>JOELHO 90 GRAUS, PVC, SOLDÁVEL, DN 32MM, INSTALADO EM RAMAL OU SUB-RAMAL DE ÁGUA – FORNECIMENTO E INSTALAÇÃO . AF_12/2014_P</t>
  </si>
  <si>
    <t>JOELHO 90 GRAUS, PVC, SOLDÁVEL, DN 40MM, INSTALADO EM PRUMADA DE ÁGUA – FORNECIMENTO E INSTALAÇÃO. AF_12/2014_P</t>
  </si>
  <si>
    <t>JOELHO 90 GRAUS, PVC, SOLDÁVEL, DN 50MM, INSTALADO EM PRUMADA DE ÁGUA – FORNECIMENTO E INSTALAÇÃO. AF_12/2014_P</t>
  </si>
  <si>
    <t>JOELHO 90 GRAUS, PVC, SOLDÁVEL, DN 60MM, INSTALADO EM PRUMADA DE ÁGUA – FORNECIMENTO E INSTALAÇÃO. AF_12/2014_P</t>
  </si>
  <si>
    <t>JOELHO 90 GRAUS, PVC, SOLDÁVEL, DN 75MM, INSTALADO EM PRUMADA DE ÁGUA – FORNECIMENTO E INSTALAÇÃO. AF_12/2014_P</t>
  </si>
  <si>
    <t>JOELHO 90 GRAUS, PVC, SOLDÁVEL, DN 85MM, INSTALADO EM PRUMADA DE ÁGUA – FORNECIMENTO E INSTALAÇÃO. AF_12/2014_P</t>
  </si>
  <si>
    <t>JOELHO DE TRANSIÇÃO, 90 GRAUS, CPVC, SOLDÁVEL, DN 22MM X 3/4", INSTALADO EM RAMAL OU SUB-RAMAL DE ÁGUA – FORNECIMENTO E INSTALAÇÃO . AF_12/2014</t>
  </si>
  <si>
    <t>JOGO DE FERRAGENS CROMADAS PARA PORTA DE VIDRO TEMPERADO, UMA FOLHA COMPOSTO DE DOBRADICAS SUPERIOR E INFERIOR, TRINCO, FECHADURA, CONTRA FECHADURA COM CAPUCHINHO SEM MOLA E PUXADOR</t>
  </si>
  <si>
    <t>JUNTA 2,5X2,5CM COM ARGAMASSA 1:1:3 IMPERMEABILIZANTE DE HIDRO-ASFALTO CIMENTO E AREIA PARA PISO EM PLACAS</t>
  </si>
  <si>
    <t>JUNTA 5X5CM COM ARGAMASSA TRACO 1:3 (CIMENTO E AREIA) PARA PISO EM PLACAS</t>
  </si>
  <si>
    <t>JUNTA DE DILATACAO COM ISOPOR 10 MM</t>
  </si>
  <si>
    <t>JUNTA DE DILATACAO E VEDACAO TIPO JEENE, INCLUSO CORTE E REMOCAO DO PAVIMENTO</t>
  </si>
  <si>
    <t>73898/001</t>
  </si>
  <si>
    <t>JUNTA DE DILATACAO ELASTICA (PVC) O-220/6 PRESSAO ATE 30 MCA</t>
  </si>
  <si>
    <t>JUNTA DE DILATACAO PARA IMPERMEABILIZACAO, COM ASFALTO OXIDADO APLICADO A QUENTE, DIMENSOES 2X2 CM</t>
  </si>
  <si>
    <t>74121/001</t>
  </si>
  <si>
    <t>JUNTA DE DILATACAO PARA IMPERMEABILIZACAO, COM SELANTE ELASTICO MONOCOMPONENTE A BASE DE POLIURETANO, DIMENSOES 1X1CM.</t>
  </si>
  <si>
    <t>JUNTA GRAMADA 5CM DE LARGURA</t>
  </si>
  <si>
    <t>JUNÇÃO DUPLA, PVC, SERIE R, ÁGUA PLUVIAL, DN 100 X 100 X 100 MM, JUNTA ELÁSTICA, FORNECIDO E INSTALADO EM RAMAL DE ENCAMINHAMENTO. AF_12/2014</t>
  </si>
  <si>
    <t>JUNÇÃO SIMPLES, PVC, SERIE NORMAL, ESGOTO PREDIAL, DN 100 X 100 MM, JUNTA ELÁSTICA, FORNECIDO E INSTALADO EM PRUMADA DE ESGOTO SANITÁRIO OU VENTILAÇÃO. AF_12/2014</t>
  </si>
  <si>
    <t>JUNÇÃO SIMPLES, PVC, SERIE NORMAL, ESGOTO PREDIAL, DN 100 X 100 MM, JUNTA ELÁSTICA, FORNECIDO E INSTALADO EM RAMAL DE DESCARGA OU RAMAL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</si>
  <si>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</si>
  <si>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</si>
  <si>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JUNÇÃO SIMPLES, PVC, SERIE NORMAL, ESGOTO PREDIAL, DN 40 MM, JUNTA SOLDÁVEL, FORNECIDO E INSTALADO EM RAMAL DE DESCARGA OU RAMAL DE ESGOTO SANITÁRIO. AF_12/2014_P</t>
  </si>
  <si>
    <t>JUNÇÃO SIMPLES, PVC, SERIE NORMAL, ESGOTO PREDIAL, DN 50 X 50 MM, JUNTA ELÁSTICA, FORNECIDO E INSTALADO EM PRUMADA DE ESGOTO SANITÁRIO OU VENTILAÇÃO.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</si>
  <si>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</si>
  <si>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PRUMADA DE ESGOTO SANITÁRIO OU VENTILAÇÃO. AF_12/2014</t>
  </si>
  <si>
    <t>JUNÇÃO SIMPLES, PVC, SERIE NORMAL, ESGOTO PREDIAL, DN 75 X 75 MM, JUNTA ELÁSTICA, FORNECIDO E INSTALADO EM RAMAL DE DESCARGA OU RAMAL DE ESGOTO SANITÁRIO. AF_12/2014</t>
  </si>
  <si>
    <t>JUNÇÃO SIMPLES, PVC, SERIE R, ÁGUA PLUVIAL, DN 100 X 100 MM, JUNTA ELÁSTICA, FORNECIDO E INSTALADO EM CONDUTORES VERTICAIS DE ÁGUAS PLUVIAIS. AF_12/2014</t>
  </si>
  <si>
    <t>JUNÇÃO SIMPLES, PVC, SERIE R, ÁGUA PLUVIAL, DN 100 X 100 MM, JUNTA ELÁSTICA, FORNECIDO E INSTALADO EM RAMAL DE ENCAMINHAMENTO. AF_12/2014</t>
  </si>
  <si>
    <t>JUNÇÃO SIMPLES, PVC, SERIE R, ÁGUA PLUVIAL, DN 100 X 75 MM, JUNTA ELÁSTICA, FORNECIDO E INSTALADO EM CONDUTORES VERTICAIS DE ÁGUAS PLUVIAIS. AF_12/2014</t>
  </si>
  <si>
    <t>JUNÇÃO SIMPLES, PVC, SERIE R, ÁGUA PLUVIAL, DN 100 X 75 MM, JUNTA ELÁSTICA, FORNECIDO E INSTALADO EM RAMAL DE ENCAMINHAMENTO. AF_12/2014</t>
  </si>
  <si>
    <t>JUNÇÃO SIMPLES, PVC, SERIE R, ÁGUA PLUVIAL, DN 150 X 100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</si>
  <si>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</si>
  <si>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40 MM, JUNTA SOLDÁVEL, FORNECIDO E INSTALADO EM RAMAL DE ENCAMINHAMENTO. AF_12/2014_P</t>
  </si>
  <si>
    <t>JUNÇÃO SIMPLES, PVC, SERIE R, ÁGUA PLUVIAL, DN 50 MM, JUNTA ELÁSTICA, FORNECIDO E INSTALADO EM RAMAL DE ENCAMINHAMENTO. AF_12/2014</t>
  </si>
  <si>
    <t>JUNÇÃO SIMPLES, PVC, SERIE R, ÁGUA PLUVIAL, DN 75 X 75 MM, JUNTA ELÁSTICA, FORNECIDO E INSTALADO EM CONDUTORES VERTICAIS DE ÁGUAS PLUVIAIS. AF_12/2014</t>
  </si>
  <si>
    <t>JUNÇÃO SIMPLES, PVC, SERIE R, ÁGUA PLUVIAL, DN 75 X 75 MM, JUNTA ELÁSTICA, FORNECIDO E INSTALADO EM RAMAL DE ENCAMINHAMENTO. AF_12/2014</t>
  </si>
  <si>
    <t>JUROS - CAMINHÃO TOCO VW 8120 EURO III 115 CV, CARROC. FIXA MADEIRA, PBT 7700 KG, C.UTIL + CARROC 4640 KG, COM MUNCK MADAL MD-6501 CARGA MAX 3,25T (A 2M) E 1,62T (A 4M)</t>
  </si>
  <si>
    <t>JUROS - USINA DE ASFALTO A FRIO ALMEIDA PMF-35 DPD CAP. 60/80 T/H - 30 HP (ELETRICA)</t>
  </si>
  <si>
    <t>JUROS GRUPO DE SOLDAGEM BAMBOZZI 375-A</t>
  </si>
  <si>
    <t>JUROS GUINDASTE MADAL MD-10A</t>
  </si>
  <si>
    <t>JUROS/CAMINHAO CARROCERIA FIXA FORD F-12000 - 142CV</t>
  </si>
  <si>
    <t>73827/001</t>
  </si>
  <si>
    <t>KIT CAVALETE PVC COM REGISTRO 1/2" - FORNECIMENTO E INSTALAÇÃO</t>
  </si>
  <si>
    <t>74218/001</t>
  </si>
  <si>
    <t>KIT CAVALETE PVC COM REGISTRO 3/4" - FORNECIMENTO E INSTALACAO</t>
  </si>
  <si>
    <t>KIT DE MISTURADOR BASE BRUTA DE LATÃO ¾ ” MONOCOMANDO PARA CHUVEIRO, INCLUSIVE CONEXÕES, INSTALADO EM RAMAL DE ÁGUA – FORNECIMENTO E INSTALAÇÃO. AF_12/2014</t>
  </si>
  <si>
    <t>KIT DE REGISTRO DE GAVETA BRUTO DE LATÃO ½ ”, COM 02 ADAPTADORES CURTOS COM BOLSA E ROSCA, ROSCÁVEL, INSTALADO EM RAMAL DE ÁGUA – FORNECIMENTO E INSTALAÇÃO. AF_12/2014</t>
  </si>
  <si>
    <t>KIT DE REGISTRO DE GAVETA BRUTO DE LATÃO ¾", COM 02 ADAPTADORES CURTOS COM BOLSA E ROSCA, ROSCÁVEL, INSTALADO EM RAMAL DE ÁGUA - FORNECIMENTO E INSTALAÇÃO. AF_12/2014</t>
  </si>
  <si>
    <t>KIT DE REGISTRO DE PRESSÃO BRUTO DE LATÃO ½ ”, INCLUSIVE CONEXÕES, ROSCÁVEL, INSTALADO EM RAMAL DE ÁGUA FRIA – FORNECIMENTO E INSTALAÇÃO. AF_12/2014</t>
  </si>
  <si>
    <t>KIT DE REGISTRO DE PRESSÃO BRUTO DE LATÃO ¾" COM ADAPTADOR CURTO E LUVA COM BUCHA, ROSCÁVEL, INSTALADO EM RAMAL DE ÁGUA - FORNECIMENTO E INSTALAÇÃO. AF_12/2014</t>
  </si>
  <si>
    <t>KIT DE TÊ MISTURADOR EM CPVC ¾ ” COM DUPLO COMANDO PARA CHUVEIRO, INCLUSIVE CONEXÕES, INSTALADO EM RAMAL DE ÁGUA – FORNECIMENTO E INSTALAÇÃO. AF_12/2014</t>
  </si>
  <si>
    <t>73767/003</t>
  </si>
  <si>
    <t>LACO DE ROLDANA PRE-FORMADO ACO RECOBERTO DE ALUMINIO PARA CABO DE ALUMINIO NU BITOLA 25MM2 - FORNECIMENTO E COLOCACAO</t>
  </si>
  <si>
    <t>74141/001</t>
  </si>
  <si>
    <t>LAJE PRE-MOLD BETA 11 P/1KN/M2 VAOS 4,40M/INCL VIGOTAS TIJOLOS ARMADURA NEGATIVA CAPEAMENTO 3CM CONCRETO 20MPA ESCORAMENTO MATERIAL E MAO DE OBRA.</t>
  </si>
  <si>
    <t>74141/002</t>
  </si>
  <si>
    <t>LAJE PRE-MOLD BETA 12 P/3,5KN/M2 VAO 4,1M INCL VIGOTAS TIJOLOS ARMADU-RA NEGATIVA CAPEAMENTO 3CM CONCRETO 15MPA ESCORAMENTO MATERIAIS E MAO DE OBRA.</t>
  </si>
  <si>
    <t>74141/003</t>
  </si>
  <si>
    <t>LAJE PRE-MOLD BETA 16 P/3,5KN/M2 VAO 5,2M INCL VIGOTAS TIJOLOS ARMADU-RA NEGATIVA CAPEAMENTO 3CM CONCRETO 15MPA ESCORAMENTO MATERIAL E MAO DE OBRA.</t>
  </si>
  <si>
    <t>74141/004</t>
  </si>
  <si>
    <t>LAJE PRE-MOLD BETA 20 P/3,5KN/M2 VAO 6,2M INCL VIGOTAS TIJOLOS ARMADU-RA NEGATIVA CAPEAMENTO 3CM CONCRETO 15MPA ESCORAMENTO MATERIAL E MAO DE OBRA.</t>
  </si>
  <si>
    <t>74202/001</t>
  </si>
  <si>
    <t>LAJE PRE-MOLDADA P/FORRO, SOBRECARGA 100KG/M2, VAOS ATE 3,50M/E=8CM, C/LAJOTAS E CAP.C/CONC FCK=20MPA, 3CM, INTER-EIXO 38CM, C/ESCORAMENTO (REAPR.3X) E FERRAGEM NEGATIVA</t>
  </si>
  <si>
    <t>74202/002</t>
  </si>
  <si>
    <t>LAJE PRE-MOLDADA P/PISO, SOBRECARGA 200KG/M2, VAOS ATE 3,50M/E=8CM, C/LAJOTAS E CAP.C/CONC FCK=20MPA, 4CM, INTER-EIXO 38CM, C/ESCORAMENTO (REAPR.3X) E FERRAGEM NEGATIVA</t>
  </si>
  <si>
    <t>LAMINADO MELAMINICO LISO E FOSCO, PARA REVESTIMENTO DE CHAPA COMPENSADA DE MADEIRA, ESPESSURA 1,3MM, FIXADO COM COLA</t>
  </si>
  <si>
    <t>LAMINADO MELAMINICO TEXTURIZADO, ESPESSURA 1,3MM, PARA REVESTIMENTO DE CHAPA COMPENSADA DE MADEIRA, FIXADA COM COLA</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</si>
  <si>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</si>
  <si>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</si>
  <si>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</si>
  <si>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</si>
  <si>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</si>
  <si>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</si>
  <si>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</si>
  <si>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</si>
  <si>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</si>
  <si>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</si>
  <si>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</si>
  <si>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</si>
  <si>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LAMPADA FLUORESCENTE 20W - FORNECIMENTO E INSTALACAO</t>
  </si>
  <si>
    <t>LAMPADA FLUORESCENTE 40W - FORNECIMENTO E INSTALACAO</t>
  </si>
  <si>
    <t>LAMPADA FLUORESCENTE TP HO 85W - FORNECIMENTO E INSTALACAO</t>
  </si>
  <si>
    <t>LAMPADA INCANDESCENTE 100W - FORNECIMENTO E INSTALACAO</t>
  </si>
  <si>
    <t>LAMPADA INCANDESCENTE 150W - FORNECIMENTO E INSTALACAO</t>
  </si>
  <si>
    <t>LAMPADA INCANDESCENTE 200W - FORNECIMENTO E INSTALACAO</t>
  </si>
  <si>
    <t>LAMPADA INCANDESCENTE 40W - FORNECIMENTO E INSTALACAO</t>
  </si>
  <si>
    <t>73831/004</t>
  </si>
  <si>
    <t>LAMPADA MISTA DE 160W - FORNECIMENTO E INSTALACAO</t>
  </si>
  <si>
    <t>73831/005</t>
  </si>
  <si>
    <t>LAMPADA MISTA DE 250W - FORNECIMENTO E INSTALACAO</t>
  </si>
  <si>
    <t>73831/006</t>
  </si>
  <si>
    <t>LAMPADA MISTA DE 500W - FORNECIMENTO E INSTALACAO</t>
  </si>
  <si>
    <t>LAMPADA VAPOR METALICO 400W - FORNECIMENTO E INSTALACAO</t>
  </si>
  <si>
    <t>LANCA ELEVATORIA TELESCOPICA DE ACIONAMENTO HIDRAULICO, CAPACIDADE DE CARGA 30.000 KG, COM CESTO, MONTADA SOBRE CAMINHAO TRUCADO - CHI DIURNO</t>
  </si>
  <si>
    <t>LANCA ELEVATORIA TELESCOPICA DE ACIONAMENTO HIDRAULICO, CAPACIDADE DE CARGA 30.000 KG, COM CESTO, MONTADA SOBRE CAMINHAO TRUCADO - CHI NOTURNO</t>
  </si>
  <si>
    <t>LANCA ELEVATORIA TELESCOPICA DE ACIONAMENTO HIDRAULICO, CAPACIDADE DE CARGA 30.000 KG, COM CESTO, MONTADA SOBRE CAMINHAO TRUCADO - CHP DIURNO</t>
  </si>
  <si>
    <t>LANCA ELEVATORIA TELESCOPICA DE ACIONAMENTO HIDRAULICO, CAPACIDADE DE CARGA 30.000 KG, COM CESTO, MONTADA SOBRE CAMINHAO TRUCADO - CHP NOTURNO</t>
  </si>
  <si>
    <t>LANCA ELEVATORIA TELESCOPICA DE ACIONAMENTO HIDRAULICO, CAPACIDADE DE CARGA 30.000 KG, COM CESTO, MONTADA SOBRE CAMINHAO TRUCADO - CUSTO COM MA0- DE-OBRA NA OPERACAO DIURNA</t>
  </si>
  <si>
    <t>LANCA ELEVATORIA TELESCOPICA DE ACIONAMENTO HIDRAULICO, CAPACIDADE DE CARGA 30.000 KG, COM CESTO, MONTADA SOBRE CAMINHAO TRUCADO - CUSTO COM MA0- DE-OBRA NA OPERACAO NOTURNA</t>
  </si>
  <si>
    <t>LANCA ELEVATORIA TELESCOPICA DE ACIONAMENTO HIDRAULICO, CAPACIDADE DE CARGA 30.000 KG, COM CESTO, MONTADA SOBRE CAMINHAO TRUCADO - CUSTO COM MATERIAIS NA OPERACAO</t>
  </si>
  <si>
    <t>LANCA ELEVATORIA TELESCOPICA DE ACIONAMENTO HIDRAULICO, CAPACIDADE DE CARGA 30.000 KG, COM CESTO, MONTADA SOBRE CAMINHAO TRUCADO - DEPRECIACAO E JUROS</t>
  </si>
  <si>
    <t>LANCA ELEVATORIA TELESCOPICA DE ACIONAMENTO HIDRAULICO, CAPACIDADE DE CARGA 30.000 KG, COM CESTO, MONTADA SOBRE CAMINHAO TRUCADO - MANUTENCAO</t>
  </si>
  <si>
    <t>74157/004</t>
  </si>
  <si>
    <t>LANCAMENTO/APLICACAO MANUAL DE CONCRETO EM FUNDACOES</t>
  </si>
  <si>
    <t>74164/004</t>
  </si>
  <si>
    <t>LASTRO DE BRITA</t>
  </si>
  <si>
    <t>74048/007</t>
  </si>
  <si>
    <t>LASTRO DE CONCRETO, ESPESSURA 3 CM, PREPARO MECANICO, INCLUSO ADITIVO IMPERMEABILIZANTE</t>
  </si>
  <si>
    <t>LASTRO DE CONCRETO, PREPARO MECANICO</t>
  </si>
  <si>
    <t>LASTRO DE CONCRETO, PREPARO MECANICO, INCLUSO ADITIVO IMPERMEABILIZANTE</t>
  </si>
  <si>
    <t>LAVATÓRIO LOUÇA BRANCA COM COLUNA, *44 X 35,5* CM, PADRÃO POPULAR - FORNECIMENTO E INSTALAÇÃO. AF_12/2013</t>
  </si>
  <si>
    <t>LAVATÓRIO LOUÇA BRANCA COM COLUNA, *44 X 35,5* CM, PADRÃO POPULAR, INCLUSO SIFÃO FLEXÍVEL EM PVC, VÁLVULA E ENGATE FLEXÍVEL 30CM EM PLÁSTICO E COM TORNEIRA CROMADA PADRÃO POPULAR - FORNECIMENTO E INSTALAÇÃO. AF_12/2013_P</t>
  </si>
  <si>
    <t>LAVATÓRIO LOUÇA BRANCA COM COLUNA, 45 X 55CM OU EQUIVALENTE, PADRÃO MÉDIO - FORNECIMENTO E INSTALAÇÃO. AF_12/2013_P</t>
  </si>
  <si>
    <t>LAVATÓRIO LOUÇA BRANCA SUSPENSO, 29,5 X 39CM OU EQUIVALENTE, PADRÃO POPULAR - FORNECIMENTO E INSTALAÇÃO. AF_12/2013_P</t>
  </si>
  <si>
    <t>LAVATÓRIO LOUÇA BRANCA SUSPENSO, 29,5 X 39CM OU EQUIVALENTE, PADRÃO POPULAR, INCLUSO SIFÃO FLEXÍVEL EM PVC, VÁLVULA E ENGATE FLEXÍVEL 30CM EM PLÁSTICO E TORNEIRA CROMADA DE MESA, PADRÃO POPULAR - FORNECIMENTO E INSTALAÇÃO. AF_12/2013_P</t>
  </si>
  <si>
    <t>LAVATÓRIO LOUÇA BRANCA SUSPENSO, 29,5 X 39CM OU EQUIVALENTE, PADRÃO POPULAR, INCLUSO SIFÃO TIPO GARRAFA EM PVC, VÁLVULA E ENGATE FLEXÍVEL 30CM EM PLÁSTICO E TORNEIRA CROMADA DE MESA, PADRÃO POPULAR - FORNECIMENTO E INSTALAÇÃO. AF_12/2013_P</t>
  </si>
  <si>
    <t>LEITO FILTRANTE - ASSENTAMENTO DE BLOCOS LEOPOLD</t>
  </si>
  <si>
    <t>73873/005</t>
  </si>
  <si>
    <t>LEITO FILTRANTE - COLOCACAO DE ANTRACITO NOS FILTROS</t>
  </si>
  <si>
    <t>73873/003</t>
  </si>
  <si>
    <t>LEITO FILTRANTE - COLOCACAO DE AREIA NOS FILTROS</t>
  </si>
  <si>
    <t>LEITO FILTRANTE - COLOCACAO DE LONA PLASTICA</t>
  </si>
  <si>
    <t>73873/004</t>
  </si>
  <si>
    <t>LEITO FILTRANTE - COLOCACAO DE PEDREGULHOS NOS FILTROS</t>
  </si>
  <si>
    <t>73873/001</t>
  </si>
  <si>
    <t>LEITO FILTRANTE - COLOCACAO E APILOAMENTO DE TERRA NO FILTRO</t>
  </si>
  <si>
    <t>73873/002</t>
  </si>
  <si>
    <t>LEITO FILTRANTE - FORN.E ENCHIMENTO C/ BRITA NO. 4</t>
  </si>
  <si>
    <t>LETRA DE ACO INOX NO22 ALT=20CM FORNECIMENTO E COLOCACAO</t>
  </si>
  <si>
    <t>LEVANTADOR EM LATAO FUNDIDO CROMADO E BORBOLETA EM FERRO CROMADO, PARA JANELA TIPO GUILHOTINA</t>
  </si>
  <si>
    <t>73758/001</t>
  </si>
  <si>
    <t>LEVANTAMENTO SECAO TRANSVERSAL C/NIVEL TERRENO NAO ACIDENTADO VEGETAÇÃO DENSA INCLUSIVE DESENHO ESC 1:200 EM PAPEL VEGETAL MILIMETRADO (MEDIDO P/M SECAO), INCLUSIVE NIVELADOR, AUXILIAR DE CALCULO TOPOGRAFICO E DESENHISTA.</t>
  </si>
  <si>
    <t>LIGACAO DA REDE 50MM AO RAMAL PREDIAL 1/2"</t>
  </si>
  <si>
    <t>LIGACAO DA REDE 75MM AO RAMAL PREDIAL 1/2"</t>
  </si>
  <si>
    <t>73784/001</t>
  </si>
  <si>
    <t>LIGAÇÃO DE ESGOTO EM TUBO PVC ESGOTO SÉRIE-R DN 100MM, DA CAIXA ATÉ A REDE, INCLUINDO ESCAVAÇÃO E REATERRO ATÉ 1,00M, COMPOSTO POR 10,50M DE TUBO PVC SÉRIE-R ESGOTO DN 100MM, JUNÇÃO SIMPLES PVC PARA ESGOTO PREDIAL DN 100X100MM E CURVA PVC 90GRAUS PAR</t>
  </si>
  <si>
    <t>73784/002</t>
  </si>
  <si>
    <t>LIGAÇÃO DE ESGOTO EM TUBO PVC ESGOTO SÉRIE-R DN 150MM, DA CAIXA ATÉ A REDE, INCLUINDO ESCAVAÇÃO E REATERRO ATÉ 1,00M, COMPOSTO POR 13,65M DE TUBO PVC SÉRIE-R ESGOTO DN 150MM - FORNECIMENTO E INSTALAÇÃO</t>
  </si>
  <si>
    <t>LIGAÇÃO DOMICILIAR DE ESGOTO DN 100MM, DA CASA ATÉ A CAIXA, COMPOSTO POR 10,0M TUBO DE PVC ESGOTO PREDIAL DN 100MM E CAIXA DE ALVENARIA COM TAMPA DE CONCRETO - FORNECIMENTO E INSTALAÇÃO</t>
  </si>
  <si>
    <t>73948/003</t>
  </si>
  <si>
    <t>LIMPEZA AZULEJO</t>
  </si>
  <si>
    <t>73948/005</t>
  </si>
  <si>
    <t>LIMPEZA CHAPA MELAMINICA EM PAREDE</t>
  </si>
  <si>
    <t>LIMPEZA DE ESTRUTURA METALICA SEM ANDAIME</t>
  </si>
  <si>
    <t>73745/001</t>
  </si>
  <si>
    <t>LIMPEZA DE ESTRUTURAL DE ACO OU CONCRETO COM JATEAMENTO DE AREIA</t>
  </si>
  <si>
    <t>LIMPEZA DE REVESTIMENTO EM PAREDE C/ SOLUCAO DE ACIDO MURIATICO/AMONIA</t>
  </si>
  <si>
    <t>73806/001</t>
  </si>
  <si>
    <t>LIMPEZA DE SUPERFICIES COM JATO DE ALTA PRESSAO DE AR E AGUA</t>
  </si>
  <si>
    <t>73948/004</t>
  </si>
  <si>
    <t>LIMPEZA E LAVAGEM DE PASTILHAS</t>
  </si>
  <si>
    <t>73800/001</t>
  </si>
  <si>
    <t>LIMPEZA E POLIMENTO MECANIZADO EM PISO ALTA RESISTENCIA, UTILIZANDO ESTUQUE COM ADESIVO, CIMENTO BRANCO E CORANTE</t>
  </si>
  <si>
    <t>73948/007</t>
  </si>
  <si>
    <t>LIMPEZA ESQUADRIA FERRO C/SOLVENTE</t>
  </si>
  <si>
    <t>73948/009</t>
  </si>
  <si>
    <t>LIMPEZA FORRO</t>
  </si>
  <si>
    <t>74243/001</t>
  </si>
  <si>
    <t>LIMPEZA GERAL DE QUADRA POLIESPORTIVA</t>
  </si>
  <si>
    <t>73948/006</t>
  </si>
  <si>
    <t>LIMPEZA LAMBRI ALUMINIO</t>
  </si>
  <si>
    <t>74086/001</t>
  </si>
  <si>
    <t>LIMPEZA LOUCAS E METAIS</t>
  </si>
  <si>
    <t>73948/016</t>
  </si>
  <si>
    <t>LIMPEZA MANUAL DO TERRENO (C/ RASPAGEM SUPERFICIAL)</t>
  </si>
  <si>
    <t>LIMPEZA MANUAL GERAL COM REMOCAO DE COBERTURA VEGETAL</t>
  </si>
  <si>
    <t>73822/002</t>
  </si>
  <si>
    <t>LIMPEZA MECANIZADA DE TERRENO COM REMOCAO DE CAMADA VEGETAL, UTILIZANDO MOTONIVELADORA</t>
  </si>
  <si>
    <t>73948/011</t>
  </si>
  <si>
    <t>LIMPEZA PISO CERAMICO</t>
  </si>
  <si>
    <t>73948/014</t>
  </si>
  <si>
    <t>LIMPEZA PISO CIMENTADO</t>
  </si>
  <si>
    <t>73948/010</t>
  </si>
  <si>
    <t>LIMPEZA PISO MARMORE/GRANITO</t>
  </si>
  <si>
    <t>73948/015</t>
  </si>
  <si>
    <t>LIMPEZA PISO MARMORITE/GRANILITE</t>
  </si>
  <si>
    <t>73948/013</t>
  </si>
  <si>
    <t>LIMPEZA PISO PLACA BORRACHA</t>
  </si>
  <si>
    <t>73948/012</t>
  </si>
  <si>
    <t>LIMPEZA PISO PLACA BORRACHA C/ENCERAMENTO</t>
  </si>
  <si>
    <t>73903/001</t>
  </si>
  <si>
    <t>LIMPEZA SUPERFICIAL DA CAMADA VEGETAL EM JAZIDA</t>
  </si>
  <si>
    <t>73948/008</t>
  </si>
  <si>
    <t>LIMPEZA VIDRO COMUM</t>
  </si>
  <si>
    <t>73948/002</t>
  </si>
  <si>
    <t>LIMPEZA/PREPARO SUPERFICIE CONCRETO P/PINTURA</t>
  </si>
  <si>
    <t>74211/001</t>
  </si>
  <si>
    <t>LINHA D AGUA EM PARALELEPIPEDOS GRANITICOS, REJUNTADOS C/ AR CIMENTO E AREIA TRACO 1:3</t>
  </si>
  <si>
    <t>LIXAMENTO MAN C/ LIXA CALAFATE DE CONCR APARENTE ANTIGO</t>
  </si>
  <si>
    <t>LOCACAO ALVENARIA</t>
  </si>
  <si>
    <t>73992/001</t>
  </si>
  <si>
    <t>LOCACAO CONVENCIONAL DE OBRA, ATRAVÉS DE GABARITO DE TABUAS CORRIDAS PONTALETADAS A CADA 1,50M, SEM REAPROVEITAMENTO</t>
  </si>
  <si>
    <t>74077/002</t>
  </si>
  <si>
    <t>LOCACAO CONVENCIONAL DE OBRA, ATRAVÉS DE GABARITO DE TABUAS CORRIDAS PONTALETADAS, COM REAPROVEITAMENTO DE 10 VEZES.</t>
  </si>
  <si>
    <t>74077/003</t>
  </si>
  <si>
    <t>LOCACAO CONVENCIONAL DE OBRA, ATRAVÉS DE GABARITO DE TABUAS CORRIDAS PONTALETADAS, COM REAPROVEITAMENTO DE 3 VEZES.</t>
  </si>
  <si>
    <t>74077/001</t>
  </si>
  <si>
    <t>LOCACAO CONVENCIONAL DE OBRA, ATRAVÉS DE GABARITO DE TABUAS CORRIDAS PONTALETADAS, SEM REAPROVEITAMENTO</t>
  </si>
  <si>
    <t>LOCACAO DA OBRA, COM USO DE EQUIPAMENTOS TOPOGRAFICOS, INCLUSIVE NIVELADOR</t>
  </si>
  <si>
    <t>73875/001</t>
  </si>
  <si>
    <t>LOCACAO DE ANDAIME METALICO TUBULAR TIPO TORRE</t>
  </si>
  <si>
    <t>LOCACAO DE EXTRUSORA DE GUIAS E SARJETAS SEM FORMAS, MOTOR DIESEL DE 14CV, EXCLUSIVE OPERADOR (CP)</t>
  </si>
  <si>
    <t>LOCACAO E NIVELAMENTO DE EMISSARIO/REDE COLETORA COM AUXILIO DE EQUIPAMENTO TOPOGRAFICO</t>
  </si>
  <si>
    <t>LOCACAO MENSAL DE ANDAIME METALICO TIPO FACHADEIRO, INCLUSIVE MONTAGEM</t>
  </si>
  <si>
    <t>LOCAÇÃO DE ADUTORAS, COLETORES TRONCO E INTERCEPTORES - ATÉ DN 500 MM</t>
  </si>
  <si>
    <t>LOCAÇÃO DE EXTRUSORA DE GUIAS E SARJETAS SEM FORMAS, MOTOR DIESEL DE 14CV, EXCLUSIVE OPERADOR (CI)</t>
  </si>
  <si>
    <t>LOCAÇÃO DE REDES DE ÁGUA OU DE ESGOTO</t>
  </si>
  <si>
    <t>LUMINARIA A PROVA DE GASES E TEMPO PARA LAMPADA INCANDESCENTE, MISTA OU VAPOR DE MERCURIO C/ LAMPADA INCANDESCENTE DE 100W</t>
  </si>
  <si>
    <t>LUMINARIA A PROVA DE GASES E TEMPO PARA LAMPADA INCANDESCENTE, MISTA OU VAPOR DE MERCURIO C/ LAMPADA INCANDESCENTE DE 200W</t>
  </si>
  <si>
    <t>74231/001</t>
  </si>
  <si>
    <t>LUMINARIA ABERTA PARA ILUMINACAO PUBLICA, PARA LAMPADA A VAPOR DE MERCURIO ATE 400W E MISTA ATE 500W, COM BRACO EM TUBO DE ACO GALV D=50MM PROJ HOR=2.500MM E PROJ VERT= 2.200MM, FORNECIMENTO E INSTALACAO</t>
  </si>
  <si>
    <t>LUMINARIA ESTANQUE - PROTECAO CONTRA AGUA, POEIRA OU IMPACTOS - TIPO AQUATIC PIAL OU EQUIVALENTE</t>
  </si>
  <si>
    <t>LUMINARIA FECHADA PARA ILUMINACAO PUBLICA - LAMPADAS DE 250/500W - FORNECIMENTO E INSTALACAO (EXCLUINDO LAMPADAS)</t>
  </si>
  <si>
    <t>LUMINARIA FECHADA PARA ILUMINACAO PUBLICA COM REATOR DE PARTIDA RAPIDA COM LAMPADA A VAPOR DE MERCURIO 250W - FORNECIMENTO E INSTALACAO</t>
  </si>
  <si>
    <t>74041/002</t>
  </si>
  <si>
    <t>LUMINARIA GLOBO VIDRO LEITOSO/PLAFONIER/BOCAL/LAMPADA 100W</t>
  </si>
  <si>
    <t>74041/001</t>
  </si>
  <si>
    <t>LUMINARIA GLOBO VIDRO LEITOSO/PLAFONIER/BOCAL/LAMPADA 60W</t>
  </si>
  <si>
    <t>73953/009</t>
  </si>
  <si>
    <t>LUMINARIA SOBREPOR TP CALHA C/REATOR PART CONVENC LAMP 1X20W E STARTERFIX EM LAJE OU FORRO - FORNECIMENTO E COLOCACAO</t>
  </si>
  <si>
    <t>73953/001</t>
  </si>
  <si>
    <t>LUMINARIA TIPO CALHA, DE SOBREPOR, COM REATOR DE PARTIDA RAPIDA E LAMPADA FLUORESCENTE 1X20W, COMPLETA, FORNECIMENTO E INSTALACAO</t>
  </si>
  <si>
    <t>73953/005</t>
  </si>
  <si>
    <t>LUMINARIA TIPO CALHA, DE SOBREPOR, COM REATOR DE PARTIDA RAPIDA E LAMPADA FLUORESCENTE 1X40W, COMPLETA, FORNECIMENTO E INSTALACAO</t>
  </si>
  <si>
    <t>73953/002</t>
  </si>
  <si>
    <t>LUMINARIA TIPO CALHA, DE SOBREPOR, COM REATOR DE PARTIDA RAPIDA E LAMPADA FLUORESCENTE 2X20W, COMPLETA, FORNECIMENTO E INSTALACAO</t>
  </si>
  <si>
    <t>73953/006</t>
  </si>
  <si>
    <t>LUMINARIA TIPO CALHA, DE SOBREPOR, COM REATOR DE PARTIDA RAPIDA E LAMPADA FLUORESCENTE 2X40W, COMPLETA, FORNECIMENTO E INSTALACAO</t>
  </si>
  <si>
    <t>73953/003</t>
  </si>
  <si>
    <t>LUMINARIA TIPO CALHA, DE SOBREPOR, COM REATOR DE PARTIDA RAPIDA E LAMPADA FLUORESCENTE 3X20W, COMPLETA, FORNECIMENTO E INSTALACAO</t>
  </si>
  <si>
    <t>73953/007</t>
  </si>
  <si>
    <t>LUMINARIA TIPO CALHA, DE SOBREPOR, COM REATOR DE PARTIDA RAPIDA E LAMPADA FLUORESCENTE 3X40W, COMPLETA, FORNECIMENTO E INSTALACAO</t>
  </si>
  <si>
    <t>73953/004</t>
  </si>
  <si>
    <t>LUMINARIA TIPO CALHA, DE SOBREPOR, COM REATOR DE PARTIDA RAPIDA E LAMPADA FLUORESCENTE 4X20W, COMPLETA, FORNECIMENTO E INSTALACAO</t>
  </si>
  <si>
    <t>73953/008</t>
  </si>
  <si>
    <t>LUMINARIA TIPO CALHA, DE SOBREPOR, COM REATOR DE PARTIDA RAPIDA E LAMPADA FLUORESCENTE 4X40W, COMPLETA, FORNECIMENTO E INSTALACAO</t>
  </si>
  <si>
    <t>74094/001</t>
  </si>
  <si>
    <t>LUMINARIA TIPO SPOT PARA 1 LAMPADA INCANDESCENTE/FLUORESCENTE COMPACTA</t>
  </si>
  <si>
    <t>LUVA COM BUCHA DE LATÃO, PVC, SOLDÁVEL, DN 20MM X 1/2 ”, INSTALADO EM RAMAL OU SUB-RAMAL DE ÁGUA – FORNECIMENTO E INSTALAÇÃO . AF_12/2014_P</t>
  </si>
  <si>
    <t>LUVA COM BUCHA DE LATÃO, PVC, SOLDÁVEL, DN 20MM X 1/2 , INSTALADO EM RAMAL DE DISTRIBUIÇÃO DE ÁGUA FORNECIMENTO E INSTALAÇÃO. AF_12/2014_P</t>
  </si>
  <si>
    <t>LUVA COM BUCHA DE LATÃO, PVC, SOLDÁVEL, DN 25MM X 3/4 ”, INSTALADO EM PRUMADA DE ÁGUA – FORNECIMENTO E INSTALAÇÃO. AF_12/2014_P</t>
  </si>
  <si>
    <t>LUVA COM BUCHA DE LATÃO, PVC, SOLDÁVEL, DN 25MM X 3/4 ”, INSTALADO EM RAMAL OU SUB-RAMAL DE ÁGUA – FORNECIMENTO E INSTALAÇÃO. AF_12/2014_P</t>
  </si>
  <si>
    <t>LUVA COM BUCHA DE LATÃO, PVC, SOLDÁVEL, DN 25MM X 3/4 , INSTALADO EM RAMAL DE DISTRIBUIÇÃO DE ÁGUA - FORNECIMENTO E INSTALAÇÃO. AF_12/2014_P</t>
  </si>
  <si>
    <t>LUVA COM ROSCA, PVC, SOLDÁVEL, DN 40MM X 1.1/4 ”, INSTALADO EM PRUMADA DE ÁGUA – FORNECIMENTO E INSTALAÇÃO. AF_12/2014_P</t>
  </si>
  <si>
    <t>LUVA COM ROSCA, PVC, SOLDÁVEL, DN 50MM X 1.1/2 ”, INSTALADO EM PRUMADA DE ÁGUA – FORNECIMENTO E INSTALAÇÃO. AF_12/2014_P</t>
  </si>
  <si>
    <t>LUVA DE ACO GALVANIZADO 1" - FORNECIMENTO E INSTALACAO</t>
  </si>
  <si>
    <t>LUVA DE ACO GALVANIZADO 1.1/2" - FORNECIMENTO E INSTALACAO</t>
  </si>
  <si>
    <t>LUVA DE ACO GALVANIZADO 1.1/4" - FORNECIMENTO E INSTALACAO</t>
  </si>
  <si>
    <t>LUVA DE ACO GALVANIZADO 1/2" - FORNECIMENTO E INSTALACAO</t>
  </si>
  <si>
    <t>LUVA DE ACO GALVANIZADO 2" - FORNECIMENTO E INSTALACAO</t>
  </si>
  <si>
    <t>LUVA DE ACO GALVANIZADO 2.1/2" - FORNECIMENTO E INSTALACAO</t>
  </si>
  <si>
    <t>LUVA DE ACO GALVANIZADO 3" - FORNECIMENTO E INSTALACAO</t>
  </si>
  <si>
    <t>LUVA DE ACO GALVANIZADO 3/4" - FORNECIMENTO E INSTALACAO</t>
  </si>
  <si>
    <t>LUVA DE ACO GALVANIZADO 4" - FORNECIMENTO E INSTALACAO</t>
  </si>
  <si>
    <t>LUVA DE ACO GALVANIZADO 5" - FORNECIMENTO E INSTALACAO</t>
  </si>
  <si>
    <t>LUVA DE ACO GALVANIZADO 6" - FORNECIMENTO E INSTALACAO</t>
  </si>
  <si>
    <t>LUVA DE COBRE SEM ANEL SOLDA 15MM - FORNECIMENTO E INSTALACAO</t>
  </si>
  <si>
    <t>74059/001</t>
  </si>
  <si>
    <t>LUVA DE COBRE SEM ANEL SOLDA 22MM - FORNECIMENTO E INSTALACAO</t>
  </si>
  <si>
    <t>LUVA DE COBRE SEM ANEL SOLDA 28MM - FORNECIMENTO E INSTALACAO</t>
  </si>
  <si>
    <t>74059/002</t>
  </si>
  <si>
    <t>LUVA DE COBRE SEM ANEL SOLDA 35MM - FORNECIMENTO E INSTALAÇÃO</t>
  </si>
  <si>
    <t>LUVA DE COBRE SEM ANEL SOLDA 42MM - FORNECIMENTO E INSTALACAO</t>
  </si>
  <si>
    <t>LUVA DE COBRE SEM ANEL SOLDA 54MM - FORNECIMENTO E INSTALACAO</t>
  </si>
  <si>
    <t>LUVA DE COBRE SEM ANEL SOLDA 66MM - FORNECIMENTO E INSTALACAO</t>
  </si>
  <si>
    <t>LUVA DE COBRE SEM ANEL SOLDA 79MM - FORNECIMENTO E INSTALACAO</t>
  </si>
  <si>
    <t>LUVA DE CORRER, PVC, SERIE NORMAL, ESGOTO PREDIAL, DN 100 MM, JUNTA ELÁSTICA, FORNECIDO E INSTALADO EM PRUMADA DE ESGOTO SANITÁRIO OU VENTILAÇÃO. AF_12/2014</t>
  </si>
  <si>
    <t>LUVA DE CORRER, PVC, SERIE NORMAL, ESGOTO PREDIAL, DN 100 MM, JUNTA ELÁSTICA, FORNECIDO E INSTALADO EM RAMAL DE DESCARGA OU RAMAL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</si>
  <si>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</si>
  <si>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</si>
  <si>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LUVA DE CORRER, PVC, SERIE NORMAL, ESGOTO PREDIAL, DN 50 MM, JUNTA ELÁSTICA, FORNECIDO E INSTALADO EM PRUMADA DE ESGOTO SANITÁRIO OU VENTILAÇÃO. AF_12/2014</t>
  </si>
  <si>
    <t>LUVA DE CORRER, PVC, SERIE NORMAL, ESGOTO PREDIAL, DN 50 MM, JUNTA ELÁSTICA, FORNECIDO E INSTALADO EM RAMAL DE DESCARGA OU RAMAL DE ESGOTO SANITÁRIO. AF_12/2014</t>
  </si>
  <si>
    <t>LUVA DE CORRER, PVC, SERIE NORMAL, ESGOTO PREDIAL, DN 75 MM, JUNTA ELÁSTICA, FORNECIDO E INSTALADO EM PRUMADA DE ESGOTO SANITÁRIO OU VENTILAÇÃO. AF_12/2014</t>
  </si>
  <si>
    <t>LUVA DE CORRER, PVC, SERIE NORMAL, ESGOTO PREDIAL, DN 75 MM, JUNTA ELÁSTICA, FORNECIDO E INSTALADO EM RAMAL DE DESCARGA OU RAMAL DE ESGOTO SANITÁRIO. AF_12/2014</t>
  </si>
  <si>
    <t>LUVA DE CORRER, PVC, SERIE R, ÁGUA PLUVIAL, DN 100 MM, JUNTA ELÁSTICA, FORNECIDO E INSTALADO EM CONDUTORES VERTICAIS DE ÁGUAS PLUVIAIS. AF_12/2014</t>
  </si>
  <si>
    <t>LUVA DE CORRER, PVC, SERIE R, ÁGUA PLUVIAL, DN 100 MM, JUNTA ELÁSTICA, FORNECIDO E INSTALADO EM RAMAL DE ENCAMINHAMENTO. AF_12/2014</t>
  </si>
  <si>
    <t>LUVA DE CORRER, PVC, SERIE R, ÁGUA PLUVIAL, DN 150 MM, JUNTA ELÁSTICA, FORNECIDO E INSTALADO EM CONDUTORES VERTICAIS DE ÁGUAS PLUVIAIS. AF_12/2014</t>
  </si>
  <si>
    <t>LUVA DE CORRER, PVC, SERIE R, ÁGUA PLUVIAL, DN 75 MM, JUNTA ELÁSTICA, FORNECIDO E INSTALADO EM CONDUTORES VERTICAIS DE ÁGUAS PLUVIAIS. AF_12/2014</t>
  </si>
  <si>
    <t>LUVA DE CORRER, PVC, SERIE R, ÁGUA PLUVIAL, DN 75 MM, JUNTA ELÁSTICA, FORNECIDO E INSTALADO EM RAMAL DE ENCAMINHAMENTO. AF_12/2014</t>
  </si>
  <si>
    <t>LUVA DE CORRER, PVC, SOLDÁVEL, DN 20MM, INSTALADO EM RAMAL DE DISTRIBUIÇÃO DE ÁGUA FORNECIMENTO E INSTALAÇÃO. AF_12/2014_P</t>
  </si>
  <si>
    <t>LUVA DE CORRER, PVC, SOLDÁVEL, DN 20MM, INSTALADO EM RAMAL OU SUB-RAMAL DE ÁGUA – FORNECIMENTO E INSTALAÇÃO . AF_12/2014_P</t>
  </si>
  <si>
    <t>LUVA DE CORRER, PVC, SOLDÁVEL, DN 25MM, INSTALADO EM PRUMADA DE ÁGUA – FORNECIMENTO E INSTALAÇÃO. AF_12/2014_P</t>
  </si>
  <si>
    <t>LUVA DE CORRER, PVC, SOLDÁVEL, DN 25MM, INSTALADO EM RAMAL DE DISTRIBUIÇÃO DE ÁGUA FORNECIMENTO E INSTALAÇÃO. AF_12/2014_P</t>
  </si>
  <si>
    <t>LUVA DE CORRER, PVC, SOLDÁVEL, DN 25MM, INSTALADO EM RAMAL OU SUB-RAMAL DE ÁGUA – FORNECIMENTO E INSTALAÇÃO . AF_12/2014_P</t>
  </si>
  <si>
    <t>LUVA DE CORRER, PVC, SOLDÁVEL, DN 50MM, INSTALADO EM PRUMADA DE ÁGUA – FORNECIMENTO E INSTALAÇÃO. AF_12/2014_P</t>
  </si>
  <si>
    <t>LUVA DE REDUÇÃO, PVC, SOLDÁVEL, DN 20MM X 25MM, INSTALADO EM RAMAL DE DISTRIBUIÇÃO DE ÁGUA - FORNECIMENTO E INSTALAÇÃO. AF_12/2014_P</t>
  </si>
  <si>
    <t>LUVA DE REDUÇÃO, PVC, SOLDÁVEL, DN 20MM X 25MM, INSTALADO EM RAMAL OU SUB- RAMAL DE ÁGUA – FORNECIMENTO E INSTALAÇÃO . AF_12/2014_P</t>
  </si>
  <si>
    <t>LUVA DE REDUÇÃO, PVC, SOLDÁVEL, DN 25MM X 32MM, INSTALADO EM PRUMADA DE ÁGUA – FORNECIMENTO E INSTALAÇÃO. AF_12/2014_P</t>
  </si>
  <si>
    <t>LUVA DE REDUÇÃO, PVC, SOLDÁVEL, DN 25MM X 32MM, INSTALADO EM RAMAL DE DISTRIBUIÇÃO DE ÁGUA FORNECIMENTO E INSTALAÇÃO. AF_12/2014_P</t>
  </si>
  <si>
    <t>LUVA DE REDUÇÃO, PVC, SOLDÁVEL, DN 25MM X 32MM, INSTALADO EM RAMAL OU SUB- RAMAL DE ÁGUA – FORNECIMENTO E INSTALAÇÃO . AF_12/2014_P</t>
  </si>
  <si>
    <t>LUVA DE REDUÇÃO, PVC, SOLDÁVEL, DN 32MM X 40MM, INSTALADO EM PRUMADA DE ÁGUA – FORNECIMENTO E INSTALAÇÃO. AF_12/2014_P</t>
  </si>
  <si>
    <t>LUVA DE REDUÇÃO, PVC, SOLDÁVEL, DN 32MM X 40MM, INSTALADO EM RAMAL DE DISTRIBUIÇÃO DE ÁGUA FORNECIMENTO E INSTALAÇÃO. AF_12/2014_P</t>
  </si>
  <si>
    <t>LUVA DE REDUÇÃO, PVC, SOLDÁVEL, DN 32MM X 40MM, INSTALADO EM RAMAL OU SUB- RAMAL DE ÁGUA – FORNECIMENTO E INSTALAÇÃO. AF_12/2014_P</t>
  </si>
  <si>
    <t>LUVA DE REDUÇÃO, PVC, SOLDÁVEL, DN 40MM X 32MM, INSTALADO EM PRUMADA DE ÁGUA – FORNECIMENTO E INSTALAÇÃO. AF_12/2014_P</t>
  </si>
  <si>
    <t>LUVA DE REDUÇÃO, PVC, SOLDÁVEL, DN 60MM X 50MM, INSTALADO EM PRUMADA DE ÁGUA – FORNECIMENTO E INSTALAÇÃO. AF_12/2014_P</t>
  </si>
  <si>
    <t>LUVA DE TRANSIÇÃO, CPVC, SOLDÁVEL, DN15MM X 1/2 ”, INSTALADO EM RAMAL OU SUB-RAMAL DE ÁGUA – FORNECIMENTO E INSTALAÇÃO. AF_12/2014</t>
  </si>
  <si>
    <t>LUVA DE TRANSIÇÃO, CPVC, SOLDÁVEL, DN22MM X 25MM, INSTALADO EM RAMAL OU SUB-RAMAL DE ÁGUA – FORNECIMENTO E INSTALAÇÃO. AF_12/2014</t>
  </si>
  <si>
    <t>LUVA REDUCAO ACO GALVANIZADO 1.1/2X1" - FORNECIMENTO E INSTALACAO</t>
  </si>
  <si>
    <t>LUVA REDUCAO ACO GALVANIZADO 1.1/2X1.1/4" - FORNECIMENTO E INSTALACAO</t>
  </si>
  <si>
    <t>LUVA REDUCAO ACO GALVANIZADO 1.1/2X3/4" - FORNECIMENTO E INSTALACAO</t>
  </si>
  <si>
    <t>LUVA REDUCAO ACO GALVANIZADO 1.1/4X1" - FORNECIMENTO E INSTALACAO</t>
  </si>
  <si>
    <t>LUVA REDUCAO ACO GALVANIZADO 1.1/4X1/2" - FORNECIMENTO E INSTALACAO</t>
  </si>
  <si>
    <t>LUVA REDUCAO ACO GALVANIZADO 1.1/4X3/4" - FORNECIMENTO E INSTALACAO</t>
  </si>
  <si>
    <t>LUVA REDUCAO ACO GALVANIZADO 1X1/2" - FORNECIMENTO E INSTALACAO</t>
  </si>
  <si>
    <t>LUVA REDUCAO ACO GALVANIZADO 1X3/4" - FORNECIMENTO E INSTALACAO</t>
  </si>
  <si>
    <t>LUVA REDUCAO ACO GALVANIZADO 2.1/2X1.1/2" - FORNECIMENTO E INSTALACAO</t>
  </si>
  <si>
    <t>LUVA REDUCAO ACO GALVANIZADO 2.1/2X2" - FORNECIMENTO E INSTALACAO</t>
  </si>
  <si>
    <t>LUVA REDUCAO ACO GALVANIZADO 2X1" - FORNECIMENTO E INSTALACAO</t>
  </si>
  <si>
    <t>LUVA REDUCAO ACO GALVANIZADO 2X1.1/2" - FORNECIMENTO E INSTALACAO</t>
  </si>
  <si>
    <t>LUVA REDUCAO ACO GALVANIZADO 2X1.1/4" - FORNECIMENTO E INSTALACAO</t>
  </si>
  <si>
    <t>LUVA REDUCAO ACO GALVANIZADO 3/4X1/2" - FORNECIMENTO E INSTALACAO</t>
  </si>
  <si>
    <t>LUVA REDUCAO ACO GALVANIZADO 3X1.1/2" - FORNECIMENTO E INSTALACAO</t>
  </si>
  <si>
    <t>LUVA REDUCAO ACO GALVANIZADO 3X2" - FORNECIMENTO E INSTALACAO</t>
  </si>
  <si>
    <t>LUVA REDUCAO ACO GALVANIZADO 3X2.1/2" - FORNECIMENTO E INSTALACAO</t>
  </si>
  <si>
    <t>LUVA REDUCAO ACO GALVANIZADO 4X2" - FORNECIMENTO E INSTALACAO</t>
  </si>
  <si>
    <t>LUVA REDUCAO ACO GALVANIZADO 4X2.1/2" - FORNECIMENTO E INSTALACAO</t>
  </si>
  <si>
    <t>LUVA REDUCAO ACO GALVANIZADO 4X3" - FORNECIMENTO E INSTALACAO</t>
  </si>
  <si>
    <t>LUVA SIMPLES, PVC, SERIE NORMAL, ESGOTO PREDIAL, DN 100 MM, JUNTA ELÁSTICA, FORNECIDO E INSTALADO EM PRUMADA DE ESGOTO SANITÁRIO OU VENTILAÇÃO. AF_12/2014</t>
  </si>
  <si>
    <t>LUVA SIMPLES, PVC, SERIE NORMAL, ESGOTO PREDIAL, DN 100 MM, JUNTA ELÁSTICA, FORNECIDO E INSTALADO EM RAMAL DE DESCARGA OU RAMAL DE ESGOTO SANITÁRIO. AF_12/2014</t>
  </si>
  <si>
    <t>LUVA SIMPLES, PVC, SERIE NORMAL, ESGOTO PREDIAL, DN 100 MM, JUNTA ELÁSTICA, FORNECIDO E INSTALADO EM SUBCOLETOR AÉREO DE ESGOTO SANITÁRIO. AF_12/2014</t>
  </si>
  <si>
    <t>LUVA SIMPLES, PVC, SERIE NORMAL, ESGOTO PREDIAL, DN 40 MM, JUNTA SOLDÁVEL, FORNECIDO E INSTALADO EM RAMAL DE DESCARGA OU RAMAL DE ESGOTO SANITÁRIO. AF_12/2014_P</t>
  </si>
  <si>
    <t>LUVA SIMPLES, PVC, SERIE NORMAL, ESGOTO PREDIAL, DN 50 MM, JUNTA ELÁSTICA, FORNECIDO E INSTALADO EM PRUMADA DE ESGOTO SANITÁRIO OU VENTILAÇÃO. AF_12/2014</t>
  </si>
  <si>
    <t>LUVA SIMPLES, PVC, SERIE NORMAL, ESGOTO PREDIAL, DN 50 MM, JUNTA ELÁSTICA, FORNECIDO E INSTALADO EM RAMAL DE DESCARGA OU RAMAL DE ESGOTO SANITÁRIO. AF_12/2014</t>
  </si>
  <si>
    <t>LUVA SIMPLES, PVC, SERIE NORMAL, ESGOTO PREDIAL, DN 75 MM, JUNTA ELÁSTICA, FORNECIDO E INSTALADO EM PRUMADA DE ESGOTO SANITÁRIO OU VENTILAÇÃO. AF_12/2014</t>
  </si>
  <si>
    <t>LUVA SIMPLES, PVC, SERIE NORMAL, ESGOTO PREDIAL, DN 75 MM, JUNTA ELÁSTICA, FORNECIDO E INSTALADO EM RAMAL DE DESCARGA OU RAMAL DE ESGOTO SANITÁRIO. AF_12/2014</t>
  </si>
  <si>
    <t>LUVA SIMPLES, PVC, SERIE R, ÁGUA PLUVIAL, DN 100 MM, JUNTA ELÁSTICA, FORNECIDO E INSTALADO EM CONDUTORES VERTICAIS DE ÁGUAS PLUVIAIS. AF_12/2014</t>
  </si>
  <si>
    <t>LUVA SIMPLES, PVC, SERIE R, ÁGUA PLUVIAL, DN 100 MM, JUNTA ELÁSTICA, FORNECIDO E INSTALADO EM RAMAL DE ENCAMINHAMENTO. AF_12/2014</t>
  </si>
  <si>
    <t>LUVA SIMPLES, PVC, SERIE R, ÁGUA PLUVIAL, DN 150 MM, JUNTA ELÁSTICA, FORNECIDO E INSTALADO EM CONDUTORES VERTICAIS DE ÁGUAS PLUVIAIS. AF_12/2014</t>
  </si>
  <si>
    <t>LUVA SIMPLES, PVC, SERIE R, ÁGUA PLUVIAL, DN 40 MM, JUNTA SOLDÁVEL, FORNECIDO E INSTALADO EM RAMAL DE ENCAMINHAMENTO. AF_12/2014_P</t>
  </si>
  <si>
    <t>LUVA SIMPLES, PVC, SERIE R, ÁGUA PLUVIAL, DN 50 MM, JUNTA ELÁSTICA, FORNECIDO E INSTALADO EM RAMAL DE ENCAMINHAMENTO. AF_12/2014</t>
  </si>
  <si>
    <t>LUVA SIMPLES, PVC, SERIE R, ÁGUA PLUVIAL, DN 75 MM, JUNTA ELÁSTICA, FORNECIDO E INSTALADO EM CONDUTORES VERTICAIS DE ÁGUAS PLUVIAIS. AF_12/2014</t>
  </si>
  <si>
    <t>LUVA SIMPLES, PVC, SERIE R, ÁGUA PLUVIAL, DN 75 MM, JUNTA ELÁSTICA, FORNECIDO E INSTALADO EM RAMAL DE ENCAMINHAMENTO. AF_12/2014</t>
  </si>
  <si>
    <t>LUVA SOLDÁVEL E COM ROSCA, PVC, SOLDÁVEL, DN 25MM X 3/4 ”, INSTALADO EM PRUMADA DE ÁGUA – FORNECIMENTO E INSTALAÇÃO. AF_12/2014_P</t>
  </si>
  <si>
    <t>LUVA SOLDÁVEL E COM ROSCA, PVC, SOLDÁVEL, DN 25MM X 3/4 ”, INSTALADO EM RAMAL OU SUB-RAMAL DE ÁGUA – FORNECIMENTO E INSTALAÇÃO. AF_12/2014_P</t>
  </si>
  <si>
    <t>LUVA SOLDÁVEL E COM ROSCA, PVC, SOLDÁVEL, DN 32MM X 1 ”, INSTALADO EM PRUMADA DE ÁGUA – FORNECIMENTO E INSTALAÇÃO. AF_12/2014_P</t>
  </si>
  <si>
    <t>LUVA SOLDÁVEL E COM ROSCA, PVC, SOLDÁVEL, DN 32MM X 1 ”, INSTALADO EM RAMAL OU SUB-RAMAL DE ÁGUA – FORNECIMENTO E INSTALAÇÃO. AF_12/2014_P</t>
  </si>
  <si>
    <t>LUVA SOLDÁVEL E COM ROSCA, PVC, SOLDÁVEL, DN 32MM X 1 , INSTALADO EM RAMAL DE DISTRIBUIÇÃO DE ÁGUA FORNECIMENTO E INSTALAÇÃO. AF_12/2014_P</t>
  </si>
  <si>
    <t>LUVA, CPVC, SOLDÁVEL, DN 15MM, INSTALADO EM RAMAL OU SUB-RAMAL DE ÁGUA – FORNECIMENTO E INSTALAÇÃO. AF_12/2014</t>
  </si>
  <si>
    <t>LUVA, PVC, SOLDÁVEL, DN 20MM, INSTALADO EM RAMAL DE DISTRIBUIÇÃO DE ÁGUA FORNECIMENTO E INSTALAÇÃO. AF_12/2014_P</t>
  </si>
  <si>
    <t>LUVA, PVC, SOLDÁVEL, DN 20MM, INSTALADO EM RAMAL OU SUB-RAMAL DE ÁGUA – FORNECIMENTO E INSTALAÇÃO . AF_12/2014_P</t>
  </si>
  <si>
    <t>LUVA, PVC, SOLDÁVEL, DN 25MM, INSTALADO EM DRENO DE AR-CONDICIONADO – FORNECIMENTO E INSTALAÇÃO. AF_12/2014_P</t>
  </si>
  <si>
    <t>LUVA, PVC, SOLDÁVEL, DN 25MM, INSTALADO EM PRUMADA DE ÁGUA – FORNECIMENTO E INSTALAÇÃO. AF_12/2014_P</t>
  </si>
  <si>
    <t>LUVA, PVC, SOLDÁVEL, DN 25MM, INSTALADO EM RAMAL DE DISTRIBUIÇÃO DE ÁGUA FORNECIMENTO E INSTALAÇÃO. AF_12/2014_P</t>
  </si>
  <si>
    <t>LUVA, PVC, SOLDÁVEL, DN 25MM, INSTALADO EM RAMAL OU SUB-RAMAL DE ÁGUA – FORNECIMENTO E INSTALAÇÃO . AF_12/2014_P</t>
  </si>
  <si>
    <t>LUVA, PVC, SOLDÁVEL, DN 32MM, INSTALADO EM PRUMADA DE ÁGUA – FORNECIMENTO E INSTALAÇÃO. AF_12/2014_P</t>
  </si>
  <si>
    <t>LUVA, PVC, SOLDÁVEL, DN 32MM, INSTALADO EM RAMAL DE DISTRIBUIÇÃO DE ÁGUA FORNECIMENTO E INSTALAÇÃO. AF_12/2014_P</t>
  </si>
  <si>
    <t>LUVA, PVC, SOLDÁVEL, DN 32MM, INSTALADO EM RAMAL OU SUB-RAMAL DE ÁGUA – FORNECIMENTO E INSTALAÇÃO. AF_12/2014_P</t>
  </si>
  <si>
    <t>LUVA, PVC, SOLDÁVEL, DN 40MM, INSTALADO EM PRUMADA DE ÁGUA – FORNECIMENTO E INSTALAÇÃO. AF_12/2014_P</t>
  </si>
  <si>
    <t>LUVA, PVC, SOLDÁVEL, DN 50MM, INSTALADO EM PRUMADA DE ÁGUA – FORNECIMENTO E INSTALAÇÃO. AF_12/2014_P</t>
  </si>
  <si>
    <t>LUVA, PVC, SOLDÁVEL, DN 60MM, INSTALADO EM PRUMADA DE ÁGUA – FORNECIMENTO E INSTALAÇÃO. AF_12/2014_P</t>
  </si>
  <si>
    <t>LUVA, PVC, SOLDÁVEL, DN 75MM, INSTALADO EM PRUMADA DE ÁGUA – FORNECIMENTO E INSTALAÇÃO. AF_12/2014_P</t>
  </si>
  <si>
    <t>LUVA, PVC, SOLDÁVEL, DN 85MM, INSTALADO EM PRUMADA DE ÁGUA – FORNECIMENTO E INSTALAÇÃO. AF_12/2014_P</t>
  </si>
  <si>
    <t>MACANETA TIPO ALAVANCA, PADRAO MEDIO</t>
  </si>
  <si>
    <t>MACARANDUBA APARELHADA 3" X 3"</t>
  </si>
  <si>
    <t>MACARANDUBA APARELHADA 3" X 4.1/2"</t>
  </si>
  <si>
    <t>MACARANDUBA APARELHADA 3" X 6"</t>
  </si>
  <si>
    <t>MACARANDUBA APARELHADA DE 3" X 9"</t>
  </si>
  <si>
    <t>MACARIQUEIRO COM ENCARGOS COMPLEMENTARES</t>
  </si>
  <si>
    <t>MANOMETRO 0 A 200 PSI (0 A 14 KGF/CM2), D = 50MM - FORNECIMENTO E COLOCACAO</t>
  </si>
  <si>
    <t>73968/001</t>
  </si>
  <si>
    <t>MANTA IMPERMEABILIZANTE A BASE DE ASFALTO - FORNECIMENTO E INSTALACAO</t>
  </si>
  <si>
    <t>MANUTENCAO - CAMINHAO BASCULANTE 10 M3</t>
  </si>
  <si>
    <t>MANUTENCAO - CAMINHAO BASCULANTE TRUCADO - CARGA UTIL = 10 M3, 16,3 TON</t>
  </si>
  <si>
    <t>MANUTENCAO - CAMINHAO DISTRIBUIDOR DE ASFALTO</t>
  </si>
  <si>
    <t>MANUTENCAO - CAMINHÃO TOCO VW 8120 EURO III 115 CV, CARROC. FIXA MADEIRA, PBT 7700 KG, C.UTIL + CARROC 4640 KG, COM MUNCK MADAL MD-6501 CARGA MAX 3,25T (A 2M) E 1,62T (A 4M)</t>
  </si>
  <si>
    <t>MANUTENCAO - GRUPO GERADOR 150 KVA</t>
  </si>
  <si>
    <t>MANUTENCAO - MAQUINA DE DEMARCAR FAIXAS AUTOPROP.</t>
  </si>
  <si>
    <t>MANUTENCAO - USINA DE ASFALTO A FRIO ALMEIDA PMF-35 DPD CAP 60/80 T/H - 30 HP (ELETRICA)</t>
  </si>
  <si>
    <t>MANUTENCAO GRUPO DE SOLDAGEM BAMBOZZI 375-A</t>
  </si>
  <si>
    <t>MANUTENCAO GUINDASTE MADAL MD-10A</t>
  </si>
  <si>
    <t>MANUTENCAO/CAMINHAO CARROCERIA FIXA FORD F-12000 - 142CV</t>
  </si>
  <si>
    <t>MAO FRANCESA EXECUTADA COM MADEIRA NAO APARELHADA 5X6 CM, PARA BEIRAL COM COMPRIMENTO DE 80CM</t>
  </si>
  <si>
    <t>MAO-DEOBRA - CAMINHÃO TOCO VW 8120 EURO III 115 CV, CARROC. FIXA MADEIRA, PBT 7700 KG, C.UTIL + CARROC 4640 KG, COM MUNCK MADAL MD-6501 CARGA MAX 3,25T (A 2M) E 1,62T (A 4M)</t>
  </si>
  <si>
    <t>MAQUINA DE DEMARCAR FAIXAS AUTOPROP. - CHP</t>
  </si>
  <si>
    <t>MAQUINA DE JUNTAS GAS 8,25CV PART MANUAL (CI) INCL OPERADOR</t>
  </si>
  <si>
    <t>MAQUINA DE JUNTAS GAS 8,25CV PART MANUAL (CP) INCL OPERADOR</t>
  </si>
  <si>
    <t>MAQUINA DE PINTAR FAIXA CONSMAQ FX24 14HP - CHP</t>
  </si>
  <si>
    <t>MAQUINA DE SOLDA A ARCO 375A DIESEL 33CV (CP) EXCL OPERADOR</t>
  </si>
  <si>
    <t>MAQUINA POLIDORA 4HP 12A 220V EXCL ESMERIL E OPERADOR (CP)</t>
  </si>
  <si>
    <t>MAQUINA POLIDORA 4HP 12AMP 220V EXCL ESMERIL E OPERADOR (CI)</t>
  </si>
  <si>
    <t>MAQUINA SOLDA ARCO 375A DIESEL 33CV CHI DIURNO EXCLUSIVE OPERADOR</t>
  </si>
  <si>
    <t>MAQUINA SOLDA ARCO 375A DIESEL 33CV CHI NOTURNO EXCLUSIVE OPERADOR</t>
  </si>
  <si>
    <t>MAQUINA SOLDA ARCO 375A DIESEL 33CV CHP DIURNO EXCLUSIVE OPERADOR</t>
  </si>
  <si>
    <t>MARCENEIRO COM ENCARGOS COMPLEMENTARES</t>
  </si>
  <si>
    <t>MARCO DE MADEIRA REGIONAL 1A 7X3,0CM</t>
  </si>
  <si>
    <t>MARCO DE MADEIRA REGIONAL 2A 7X3,0CM</t>
  </si>
  <si>
    <t>MARCO MADEIRA REGIONAL 1A 7X3,5CM - P</t>
  </si>
  <si>
    <t>MARMORISTA/GRANITEIRO COM ENCARGOS COMPLEMENTARES</t>
  </si>
  <si>
    <t>79518/002</t>
  </si>
  <si>
    <t>MARROAMENTO DE MATERIAL DE 2A CATEGORIA, ROCHA DECOMPOSTA PARA REDUÇÃO A PEDRA-DE-MÃO</t>
  </si>
  <si>
    <t>79518/001</t>
  </si>
  <si>
    <t>MARROAMENTO EM MATERIAL DE 3A CATEGORIA, ROCHA VIVA PARA REDUÇÃO A PEDRA- DE-MÃO</t>
  </si>
  <si>
    <t>MARTELETE OU ROMPEDOR PNEUMÁTICO MANUAL 28KG, FREQUENCIA DE IMPACTO 1230/MINUTO - CHI DIURNO</t>
  </si>
  <si>
    <t>MARTELETE OU ROMPEDOR PNEUMÁTICO MANUAL 28KG, FREQUENCIA DE IMPACTO 1230/MINUTO - CHP DIURNO</t>
  </si>
  <si>
    <t>MARTELETE OU ROMPEDOR PNEUMÁTICO MANUAL 28KG, FREQUENCIA DE IMPACTO 1230/MINUTO - DEPRECIAÇÃO E JUROS</t>
  </si>
  <si>
    <t>MARTELETE OU ROMPEDOR PNEUMÁTICO MANUAL 28KG, FREQUENCIA DE IMPACTO 1230/MINUTO - MANUTENÇÃO</t>
  </si>
  <si>
    <t>MARTELETE OU ROMPEDOR PNEUMÁTICO MANUAL 28KG, FREQUENCIA DE IMPACTO 1230/MINUTO - MÃO DE OBRA NA OPERAÇÃO DIURNA</t>
  </si>
  <si>
    <t>MASSA ÚNICA, PARA RECEBIMENTO DE PINTURA OU CERÂMICA, EM ARGAMASSA INDUSTRIALIZADA, APLICADO COM EQUIPAMENTO DE MISTURA E PROJEÇÃO DE 1,5 M3/H, EM FACES INTERNAS DE PAREDES DE AMBIENTES COM ÁREA ENTRE 5M2 E 10M2, ESPESSURA 10MM, SEM TALISCAS. AF_06/2</t>
  </si>
  <si>
    <t>MASSA ÚNICA, PARA RECEBIMENTO DE PINTURA OU CERÂMICA, EM ARGAMASSA INDUSTRIALIZADA, APLICADO COM EQUIPAMENTO DE MISTURA E PROJEÇÃO DE 1,5 M3/H, EM FACES INTERNAS DE PAREDES DE AMBIENTES COM ÁREA ENTRE 5M2 E 10M2, ESPESSURA 5MM, SEM TALISCAS. AF_06/20</t>
  </si>
  <si>
    <t>MASSA ÚNICA, PARA RECEBIMENTO DE PINTURA OU CERÂMICA, EM ARGAMASSA INDUSTRIALIZADA, APLICADO COM EQUIPAMENTO DE MISTURA E PROJEÇÃO DE 1,5 M3/H, EM FACES INTERNAS DE PAREDES DE AMBIENTES COM ÁREA MAIOR QUE 10M2, ESPESSURA 5MM, SEM TALISCAS. AF_06/2014</t>
  </si>
  <si>
    <t>MASSA ÚNICA, PARA RECEBIMENTO DE PINTURA OU CERÂMICA, EM ARGAMASSA INDUSTRIALIZADA, APLICADO COM EQUIPAMENTO DE MISTURA E PROJEÇÃO DE 1,5 M3/H, EM FACES INTERNAS DE PAREDES DE AMBIENTES COM ÁREA MAIOR QUE 10M2, ESPESSURA 10MM, SEM TALISCAS. AF_06/201</t>
  </si>
  <si>
    <t>MASSA ÚNICA, PARA RECEBIMENTO DE PINTURA OU CERÂMICA, EM ARGAMASSA INDUSTRIALIZADA, APLICADO COM EQUIPAMENTO DE MISTURA E PROJEÇÃO DE 1,5 M3/H, EM FACES INTERNAS DE PAREDES DE AMBIENTES COM ÁREA MENOR QUE 5M2, ESPESSURA 10MM, SEM TALISCAS. AF_06/2014</t>
  </si>
  <si>
    <t>MASSA ÚNICA, PARA RECEBIMENTO DE PINTURA OU CERÂMICA, EM ARGAMASSA INDUSTRIALIZADA, APLICADO COM EQUIPAMENTO DE MISTURA E PROJEÇÃO DE 1,5 M3/H, EM FACES INTERNAS DE PAREDES DE AMBIENTES COM ÁREA MENOR QUE 5M2, ESPESSURA 5MM, SEM TALISCAS. AF_06/2014</t>
  </si>
  <si>
    <t>MASSA ÚNICA, PARA RECEBIMENTO DE PINTURA, EM ARGAMASSA INDUSTRIALIZADA, APLICADO COM EQUIPAMENTO DE MISTURA E PROJEÇÃO DE 1,5 M3/H, EM FACES INTERNAS DE PAREDES DE AMBIENTES COM ÁREA MAIOR QUE 10M2, ESPESSURA 10MM, COM TALISCAS. AF_06/2014</t>
  </si>
  <si>
    <t>MASSA ÚNICA, PARA RECEBIMENTO DE PINTURA, EM ARGAMASSA INDUSTRIALIZADA, APLICADO COM EQUIPAMENTO DE MISTURA E PROJEÇÃO DE 1,5 M3/H, EM FACES INTERNAS DE PAREDES DE AMBIENTES COM ÁREA MAIOR QUE 10M2, ESPESSURA 20MM, COM TALISCAS. AF_06/2014</t>
  </si>
  <si>
    <t>MASSA ÚNICA, PARA RECEBIMENTO DE PINTURA, EM ARGAMASSA INDUSTRIALIZADA, APLICADO COM EQUIPAMENTO DE MISTURA E PROJEÇÃO DE 1,5 M3/H, EM FACES INTERNAS DE PAREDES DE AMBIENTES COM ÁREA MENOR QUE 10M2, ESPESSURA 10MM, COM TALISCAS. AF_06/2014</t>
  </si>
  <si>
    <t>MASSA ÚNICA, PARA RECEBIMENTO DE PINTURA, EM ARGAMASSA INDUSTRIALIZADA, APLICADO COM EQUIPAMENTO DE MISTURA E PROJEÇÃO DE 1,5 M3/H, EM FACES INTERNAS DE PAREDES DE AMBIENTES COM ÁREA MENOR QUE 10M2, ESPESSURA 20MM, COM TALISCAS. AF_06/2014</t>
  </si>
  <si>
    <t>MASSA ÚNICA, PARA RECEBIMENTO DE PINTURA, EM ARGAMASSA TRAÇO 1:2:8, PREPARO MANUAL, APLICADA MANUALMENTE EM FACES INTERNAS DE PAREDES DE AMBIENTES COM ÁREA MAIOR QUE 10M2, ESPESSURA DE 10MM, COM EXECUÇÃO DE TALISCAS. AF_06/2014</t>
  </si>
  <si>
    <t>MASSA ÚNICA, PARA RECEBIMENTO DE PINTURA, EM ARGAMASSA TRAÇO 1:2:8, PREPARO MANUAL, APLICADA MANUALMENTE EM FACES INTERNAS DE PAREDES DE AMBIENTES COM ÁREA MAIOR QUE 10M2, ESPESSURA DE 20MM, COM EXECUÇÃO DE TALISCAS. AF_06/2014</t>
  </si>
  <si>
    <t>MASSA ÚNICA, PARA RECEBIMENTO DE PINTURA, EM ARGAMASSA TRAÇO 1:2:8, PREPARO MANUAL, APLICADA MANUALMENTE EM FACES INTERNAS DE PAREDES DE AMBIENTES COM ÁREA MENOR QUE 10M2, ESPESSURA DE 10MM, COM EXECUÇÃO DE TALISCAS. AF_06/2014</t>
  </si>
  <si>
    <t>MASSA ÚNICA, PARA RECEBIMENTO DE PINTURA, EM ARGAMASSA TRAÇO 1:2:8, PREPARO MANUAL, APLICADA MANUALMENTE EM FACES INTERNAS DE PAREDES DE AMBIENTES COM ÁREA MENOR QUE 10M2, ESPESSURA DE 20MM, COM EXECUÇÃO DE TALISCAS. AF_06/2014</t>
  </si>
  <si>
    <t>MASSA ÚNICA, PARA RECEBIMENTO DE PINTURA, EM ARGAMASSA TRAÇO 1:2:8, PREPARO MECÂNICO COM BETONEIRA 400L, APLICADA MANUALMENTE EM FACES INTERNAS DE PAREDES DE AMBIENTES COM ÁREA MAIOR QUE 10M2, ESPESSURA DE 10MM, COM EXECUÇÃO DE TALISCAS. AF_06/2014</t>
  </si>
  <si>
    <t>MASSA ÚNICA, PARA RECEBIMENTO DE PINTURA, EM ARGAMASSA TRAÇO 1:2:8, PREPARO MECÂNICO COM BETONEIRA 400L, APLICADA MANUALMENTE EM FACES INTERNAS DE PAREDES DE AMBIENTES COM ÁREA MAIOR QUE 10M2, ESPESSURA DE 20MM, COM EXECUÇÃO DE TALISCAS. AF_06/2014</t>
  </si>
  <si>
    <t>MASSA ÚNICA, PARA RECEBIMENTO DE PINTURA, EM ARGAMASSA TRAÇO 1:2:8, PREPARO MECÂNICO COM BETONEIRA 400L, APLICADA MANUALMENTE EM FACES INTERNAS DE PAREDES DE AMBIENTES COM ÁREA MENOR QUE 10M2, ESPESSURA DE 10MM, COM EXECUÇÃO DE TALISCAS. AF_06/2014</t>
  </si>
  <si>
    <t>MASSA ÚNICA, PARA RECEBIMENTO DE PINTURA, EM ARGAMASSA TRAÇO 1:2:8, PREPARO MECÂNICO COM BETONEIRA 400L, APLICADA MANUALMENTE EM FACES INTERNAS DE PAREDES DE AMBIENTES COM ÁREA MENOR QUE 10M2, ESPESSURA DE 20MM, COM EXECUÇÃO DE TALISCAS. AF_06/2014</t>
  </si>
  <si>
    <t>MASTRO SIMPLES DE FERRO GALVANIZADO P/ PARA-RAIOS H=3,00M INCLUINDO BASE - FORNECIMENTO E INSTALACAO</t>
  </si>
  <si>
    <t>MATERIAL NA OPERACAO - CAMINHÃO TOCO VW 8120 EURO III 115 CV, CARROC. FIXA MADEIRA, PBT 7700 KG, C.UTIL + CARROC 4640 KG, COM MUNCK MADAL MD-6501 CARGA MAX 3,25T (A 2M) E 1,62T (A 4M)</t>
  </si>
  <si>
    <t>MECÃNICO DE EQUIPAMENTOS PESADOS COM ENCARGOS COMPLEMENTARES</t>
  </si>
  <si>
    <t>MEIA CANA 2,5X2,5CM COM ACABAMENTO PARA FORRO DE MADEIRA</t>
  </si>
  <si>
    <t>74223/001</t>
  </si>
  <si>
    <t>MEIO-FIO (GUIA) DE CONCRETO PRE-MOLDADO, DIMENSÕES 12X15X30X100CM (FACE SUPERIORXFACE INFERIORXALTURAXCOMPRIMENTO),REJUNTADO C/ARGAMASSA 1:4 CIMENTO:AREIA, INCLUINDO ESCAVAÇÃO E REATERRO.</t>
  </si>
  <si>
    <t>74237/001</t>
  </si>
  <si>
    <t>MEIO-FIO COM SARJETA, EXECUTADO C/EXTRUSORA (SARJETA 30X8CM MEIO- FIO 15X10CM X H=23CM), INCLUI ESC.E ACERTO FAIXA 0,45M</t>
  </si>
  <si>
    <t>73789/002</t>
  </si>
  <si>
    <t>MEIO-FIO DE CONCRETO MOLDADO NO LOCAL, USINADO 15 MPA, COM 0,30 M ALTURA X 0,15 M BASE, REJUNTE EM ARGAMASSA TRACO 1:3,5 (CIMENTO E AREIA)</t>
  </si>
  <si>
    <t>73789/001</t>
  </si>
  <si>
    <t>MEIO-FIO DE CONCRETO MOLDADO NO LOCAL, USINADO 15 MPA, COM 0,45 M ALTURA X 0,15 M BASE, REJUNTE EM ARGAMASSA TRACO 1:3,5 (CIMENTO E AREIA)</t>
  </si>
  <si>
    <t>MEIO-FIO DE CONCRETO PRE-MOLDADO 12 X 30 CM, SOBRE BASE DE CONCRETO SIMPLES E REJUNTADO COM ARGAMASSA TRACO 1:3 (CIMENTO E AREIA)</t>
  </si>
  <si>
    <t>73763/005</t>
  </si>
  <si>
    <t>MEIO-FIO E SARJETA CONJUGADOS DE CONCRETO 15 MPA, 30 CM BASE X 26 CM ALTURA, MOLDADO "IN LOCO" COM EXTRUSORA</t>
  </si>
  <si>
    <t>73763/004</t>
  </si>
  <si>
    <t>MEIO-FIO E SARJETA CONJUGADOS DE CONCRETO 15 MPA, 35 CM BASE X 30 CM ALTURA, MOLDADO "IN LOCO" COM EXTRUSORA</t>
  </si>
  <si>
    <t>73763/003</t>
  </si>
  <si>
    <t>MEIO-FIO E SARJETA CONJUGADOS DE CONCRETO 15 MPA, 47 CM BASE X 30 CM ALTURA, MOLDADO "IN LOCO" COM EXTRUSORA</t>
  </si>
  <si>
    <t>73763/002</t>
  </si>
  <si>
    <t>MEIO-FIO E SARJETA DE CONCRETO MOLDADO NO LOCAL, USINADO 15 MPA, COM 0,45 M BASE X 0,30 M ALTURA, REJUNTE EM ARGAMASSA TRACO 1:3,5 (CIMENTO E AREIA)</t>
  </si>
  <si>
    <t>73763/001</t>
  </si>
  <si>
    <t>MEIO-FIO E SARJETA DE CONCRETO MOLDADO NO LOCAL, USINADO 15 MPA, COM 0,65 M BASE X 0,30 M ALTURA, REJUNTE EM ARGAMASSA TRACO 1:3,5 (CIMENTO E AREIA)</t>
  </si>
  <si>
    <t>74223/002</t>
  </si>
  <si>
    <t>MEIO-FIO EM PEDRA GRANITICA, REJUNTADO C/ARGAMASSA CIMENTO E AREIA 1:3</t>
  </si>
  <si>
    <t>MEIO-FIO GRANITICO 100 X 50 X 15CM, SOBRE BASE DE CONCRETO SIMPLES E REJUNTADO COM ARGAMASSA TRACO 1:3 (CIMENTO E AREIA)</t>
  </si>
  <si>
    <t>74234/001</t>
  </si>
  <si>
    <t>MICTORIO SIFONADO DE LOUCA BRANCA COM PERTENCES, COM REGISTRO DE PRESSAO 1/2" COM CANOPLA CROMADA ACABAMENTO SIMPLES E CONJUNTO PARA FIXACAO - FORNECIMENTO E INSTALACAO</t>
  </si>
  <si>
    <t>MISTURADOR DE ARGAMASSA, EIXO HORIZONTAL, CAPACIDADE DE MISTURA 160 KG, MOTOR ELÉTRICO POTÊNCIA 3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</si>
  <si>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</si>
  <si>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</si>
  <si>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</si>
  <si>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</si>
  <si>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</si>
  <si>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300 KG, MOTOR ELÉTRICO POTÊNCIA 5 CV - CHI DIURNO. AF_06/2014</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</si>
  <si>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</si>
  <si>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</si>
  <si>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</si>
  <si>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</si>
  <si>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</si>
  <si>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CHI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</si>
  <si>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</si>
  <si>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</si>
  <si>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</si>
  <si>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</si>
  <si>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CHP DIURNO. AF_06/2014</t>
  </si>
  <si>
    <t>MISTURADOR MONOCOMANDO PARA CHUVEIRO, BASE BRUTA E ACABAMENTO CROMOADO, FORNECIDO E INSTALADO EM RAMAL DE ÁGUA. AF_12/2014</t>
  </si>
  <si>
    <t>MOBILIZACAO E INSTALACAO DE 01 EQUIPAMENTO DE SONDAGEM, DISTANCIA ACIMA DE 20KM</t>
  </si>
  <si>
    <t>MOBILIZACAO E INSTALACAO DE 01 EQUIPAMENTO DE SONDAGEM, DISTANCIA ATE 10KM</t>
  </si>
  <si>
    <t>MOBILIZACAO E INSTALACAO DE 01 EQUIPAMENTO DE SONDAGEM, DISTANCIA DE 10KM ATE 20KM</t>
  </si>
  <si>
    <t>74213/001</t>
  </si>
  <si>
    <t>MODULO TIPO: REDE DE AGUA, COM FORNECIMENTO E ASSENTAMENTO DE TUBO FºFº DN 200 MM-K7, COMPREENDENDO: LOCACAO, CADASTRAMENTO DE INTERFERENCIAS, ESCAVACAO E REATERRO COMPACTADO DE VALA, EXCETO ROCHA, ATE 1,50 M. INCLUSIVE. ATENÇÃO: VIDE DESCRIÇÃOCOMPLE</t>
  </si>
  <si>
    <t>74215/003</t>
  </si>
  <si>
    <t>MODULO TIPO: REDE DE AGUA, COM FORNECIMENTO E ASSENTAMENTO DE TUBO PVC DEFOFO 100MM EB-1208 P/ REDE AGUA JE 1 MPA, COMPREENDENDO: LOCACAO, CADASTRAMENTO DE INTERFERENCIAS, ESCAVACAO E REATERRO COMPACTADO DE VALA, EXCETO ROCHA, ATE 1,50 M.</t>
  </si>
  <si>
    <t>74215/002</t>
  </si>
  <si>
    <t>MODULO TIPO: REDE DE AGUA, COM FORNECIMENTO E ASSENTAMENTO DE TUBO PVC DEFOFO 150MM EB-1208 P/ REDE AGUA JE 1 MPA, COMPREENDENDO: LOCACAO, CADASTRAMENTO DE INTERFERENCIAS, ESCAVACAO E REATERRO COMPACTADO DE VALA, EXCETO ROCHA, ATE 1,50 M.</t>
  </si>
  <si>
    <t>74215/001</t>
  </si>
  <si>
    <t>MODULO TIPO: REDE DE AGUA, COM FORNECIMENTO E ASSENTAMENTO DE TUBO PVC DEFOFO 200MM EB-1208 P/ REDE AGUA JE 1 MPA, COMPREENDENDO: LOCACAO, CADASTRAMENTO DE INTERFERENCIAS, ESCAVACAO E REATERRO COMPACTADO DE VALA, EXCETO ROCHA, ATE 1,50 M.</t>
  </si>
  <si>
    <t>MOLA HIDRAULICA DE PISO PARA PORTA DE VIDRO TEMPERADO</t>
  </si>
  <si>
    <t>MONTADOR (TUBO AÇO/EQUIPAMENTOS) COM ENCARGOS COMPLEMENTARES</t>
  </si>
  <si>
    <t>MONTADOR COM ENCARGOS COMPLEMENTARES</t>
  </si>
  <si>
    <t>MONTADOR DE ESTRUTURA METÁLICA COM ENCARGOS COMPLEMENTARES</t>
  </si>
  <si>
    <t>MONTADOR ELETROMECÃNICO COM ENCARGOS COMPLEMENTARES</t>
  </si>
  <si>
    <t>MONTADOR INDUSTRIAL COM ENCARGOS COMPLEMENTARES</t>
  </si>
  <si>
    <t>73756/001</t>
  </si>
  <si>
    <t>MONTAGEM / DESMONTAGEM DE USINA CONCRETO TIPO PAREDE C/SILOS HORIZONTAL P/3 AGREGADOS, INCLUSIVE MECANICO (PESADO)</t>
  </si>
  <si>
    <t>MOTO BOMBA SOBRE RODAS GAS DE 10,5CV A 3600RPM (CI) C/BOMBA CENTRIFUGAAUTO- ESCORVANTE DE ROTOR ABERTO BOCAIS DE 3" - EXCL OPERADOR</t>
  </si>
  <si>
    <t>MOTO BOMBA SOBRE RODAS GAS DE 10,5CV A 3600RPM (CP) C/BOMBA CENTRIFUGAAUTO- ESCORVANTE DE ROTOR ABERTO BOCAIS DE 3" - EXCL OPERADOR</t>
  </si>
  <si>
    <t>MOTOBOMBA CENTRÍFUGA, MOTOR A GASOLINA, POTÊNCIA 5,42 HP, BOCAIS 1 1/2 ” X 1”, DIÂMETRO ROTOR 143 MM HM/Q = 6 MCA / 16,8 M3/H A 38 MCA / 6,6 M3/H - CHI DIURNO. AF_06/2014</t>
  </si>
  <si>
    <t>MOTOBOMBA CENTRÍFUGA, MOTOR A GASOLINA, POTÊNCIA 5,42 HP, BOCAIS 1 1/2 ” X 1”, DIÂMETRO ROTOR 143 MM HM/Q = 6 MCA / 16,8 M3/H A 38 MCA / 6,6 M3/H - CHP DIURNO. AF_06/2014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</si>
  <si>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</si>
  <si>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</si>
  <si>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</si>
  <si>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</si>
  <si>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MOTOBOMBA TRASH (PARA ÁGUA SUJA) AUTO ESCORVANTE, MOTOR GASOLINA DE 6,41 HP, DIÂMETROS DE SUCÇÃO X RECALQUE: 3 ” X 3”, HM/Q = 10 MCA / 60 M3/H A 23 MCA / 0 M3/H - CHI DIURNO. AF_10/2014</t>
  </si>
  <si>
    <t>MOTOBOMBA TRASH (PARA ÁGUA SUJA) AUTO ESCORVANTE, MOTOR GASOLINA DE 6,41 HP, DIÂMETROS DE SUCÇÃO X RECALQUE: 3 ” X 3”, HM/Q = 10 MCA / 60 M3/H A 23 MCA / 0 M3/H - CHP DIURNO. AF_10/2014</t>
  </si>
  <si>
    <t>MOTOBOMBA TRASH (PARA ÁGUA SUJA) AUTO ESCORVANTE, MOTOR GASOLINA DE 6,41 HP, DIÂMETROS DE SUCÇÃO X RECALQUE: 3 ” X 3”, HM/Q = 10 MCA / 60 M3/H A 23 MCA / 0 M3/H - DEPRECIAÇÃO. AF_10/2014</t>
  </si>
  <si>
    <t>MOTOBOMBA TRASH (PARA ÁGUA SUJA) AUTO ESCORVANTE, MOTOR GASOLINA DE 6,41 HP, DIÂMETROS DE SUCÇÃO X RECALQUE: 3 ” X 3”, HM/Q = 10 MCA / 60 M3/H A 23 MCA / 0 M3/H - JUROS. AF_10/2014</t>
  </si>
  <si>
    <t>MOTOBOMBA TRASH (PARA ÁGUA SUJA) AUTO ESCORVANTE, MOTOR GASOLINA DE 6,41 HP, DIÂMETROS DE SUCÇÃO X RECALQUE: 3 ” X 3”, HM/Q = 10 MCA / 60 M3/H A 23 MCA / 0 M3/H - MANUTENÇÃO. AF_10/2014</t>
  </si>
  <si>
    <t>MOTOBOMBA TRASH (PARA ÁGUA SUJA) AUTO ESCORVANTE, MOTOR GASOLINA DE 6,41 HP, DIÂMETROS DE SUCÇÃO X RECALQUE: 3 ” X 3”, HM/Q = 10 MCA / 60 M3/H A 23 MCA / 0 M3/H - MATERIAIS NA OPERAÇÃO. AF_10/2014</t>
  </si>
  <si>
    <t>MOTONIVELADORA POTÊNCIA BÁSICA LÍQUIDA (PRIMEIRA MARCHA) 125 HP, PESO BRUTO 13032 KG, LARGURA DA LÂMINA DE 3,7 M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</si>
  <si>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</si>
  <si>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</si>
  <si>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</si>
  <si>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MOTONIVELADORA POTÊNCIA BÁSICA LÍQUIDA (PRIMEIRA MARCHA) 125 HP, PESO BRUTO 13032 KG, LARGURA DA LÂMINA DE 3,7 M - MANUTENÇÃO. AF_06/2014</t>
  </si>
  <si>
    <t>MOTONIVELADORA POTÊNCIA BÁSICA LÍQUIDA (PRIMEIRA MARCHA) 125 HP, PESO BRUTO 13032 KG, LARGURA DA LÂMINA DE 3,7 M - MATERIAIS NA OPERAÇÃO. AF_06/2014</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</si>
  <si>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</si>
  <si>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</si>
  <si>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</si>
  <si>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</si>
  <si>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</si>
  <si>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</si>
  <si>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MOTOSCRAPER 270HP - CUSTO COM MATERIAIS NA OPERACAO</t>
  </si>
  <si>
    <t>MOTOSCRAPER 270HP -CUSTO COM MA0-DE-0BRA NA OPERACAO DIURNA</t>
  </si>
  <si>
    <t>MOTOSCRAPER 270HP -CUSTO COM MA0-DE-0BRA NA OPERACAO NOTURNA</t>
  </si>
  <si>
    <t>73781/001</t>
  </si>
  <si>
    <t>MUFLA TERMINAL PRIMARIA UNIPOLAR USO INTERNO PARA CABO 35/120MM2, ISOLACAO 15/25KV EM EPR - BORRACHA DE SILICONE. FORNECIMENTO E INSTALACAO.</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</si>
  <si>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</si>
  <si>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</si>
  <si>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</si>
  <si>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</si>
  <si>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73844/001</t>
  </si>
  <si>
    <t>MURO DE ARRIMO DE ALVENARIA DE PEDRA ARGAMASSADA</t>
  </si>
  <si>
    <t>73844/002</t>
  </si>
  <si>
    <t>MURO DE ARRIMO DE ALVENARIA DE TIJOLOS</t>
  </si>
  <si>
    <t>73843/001</t>
  </si>
  <si>
    <t>MURO DE ARRIMO DE CONCRETO CICLOPICO COM 30% DE PEDRA DE MAO</t>
  </si>
  <si>
    <t>MÃO FRANCESA EM BARRA DE FERRO CHATO RETANGULAR 2" X 1/4", REFORÇADA, 30 X 25 CM</t>
  </si>
  <si>
    <t>MÃO FRANCESA EM BARRA DE FERRO CHATO RETANGULAR 2" X 1/4", REFORÇADA, 40 X 30 CM</t>
  </si>
  <si>
    <t>MÃO-DE-OBRA OPERAÇÃO DIURNA - VEÍCULO LEVE</t>
  </si>
  <si>
    <t>NIPLE DE ACO GALVANIZADO 1" - FORNECIMENTO E INSTALACAO</t>
  </si>
  <si>
    <t>NIPLE DE ACO GALVANIZADO 1.1/2" - FORNECIMENTO E INSTALACAO</t>
  </si>
  <si>
    <t>NIPLE DE ACO GALVANIZADO 1.1/4" - FORNECIMENTO E INSTALACAO</t>
  </si>
  <si>
    <t>NIPLE DE ACO GALVANIZADO 1/2" - FORNECIMENTO E INSTALACAO</t>
  </si>
  <si>
    <t>NIPLE DE ACO GALVANIZADO 2" - FORNECIMENTO E INSTALACAO</t>
  </si>
  <si>
    <t>NIPLE DE ACO GALVANIZADO 2.1/2" - FORNECIMENTO E INSTALACAO</t>
  </si>
  <si>
    <t>NIPLE DE ACO GALVANIZADO 3" - FORNECIMENTO E INSTALACAO</t>
  </si>
  <si>
    <t>NIPLE DE ACO GALVANIZADO 3/4" - FORNECIMENTO E INSTALACAO</t>
  </si>
  <si>
    <t>NIPLE DE ACO GALVANIZADO 4" - FORNECIMENTO E INSTALACAO</t>
  </si>
  <si>
    <t>NIPLE DE ACO GALVANIZADO 5" - FORNECIMENTO E INSTALACAO</t>
  </si>
  <si>
    <t>NIPLE DE ACO GALVANIZADO 6" - FORNECIMENTO E INSTALACAO</t>
  </si>
  <si>
    <t>NIVEL WILD-NA-Z</t>
  </si>
  <si>
    <t>NIVELADOR COM ENCARGOS COMPLEMENTARES</t>
  </si>
  <si>
    <t>OPERADOR DE ACABADORA COM ENCARGOS COMPLEMENTARES</t>
  </si>
  <si>
    <t>OPERADOR DE BETONEIRA (CAMINHÃO) COM ENCARGOS COMPLEMENTARES</t>
  </si>
  <si>
    <t>OPERADOR DE BETONEIRA ESTACIONÁRIA/MISTURADOR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</si>
  <si>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</si>
  <si>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</si>
  <si>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</si>
  <si>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</si>
  <si>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</si>
  <si>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MARTELETE OU MARTELETEIRO COM ENCARGOS COMPLEMENTARES</t>
  </si>
  <si>
    <t>OPERADOR DE MOTO-ESCREIPER COM ENCARGOS COMPLEMENTARES</t>
  </si>
  <si>
    <t>OPERADOR DE MOTONIVELADORA COM ENCARGOS COMPLEMENTARES</t>
  </si>
  <si>
    <t>OPERADOR DE MÁQUINAS E EQUIPAMENTOS COM ENCARGOS COMPLEMENTARES</t>
  </si>
  <si>
    <t>OPERADOR DE PAVIMENTADORA COM ENCARGOS COMPLEMENTARES</t>
  </si>
  <si>
    <t>OPERADOR DE PÁ CARREGADEIRA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</si>
  <si>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</si>
  <si>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</si>
  <si>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</si>
  <si>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</si>
  <si>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PARA-RAIO TP VALVULA 15KV/5KA - FORNECIMENTO E INSTALACAO</t>
  </si>
  <si>
    <t>PARA-RAIOS TIPO FRANKLIN - CABO E SUPORTE ISOLADOR</t>
  </si>
  <si>
    <t>PAREDE DE ADOBE PARA FORNOS</t>
  </si>
  <si>
    <t>PASSEIO EM CONCRETO DESEMPENADO, TRACO 1:2,5:3,5 E ESPESSURA 5CM</t>
  </si>
  <si>
    <t>PASTA DE CIMENTO PORTLAND, ESPESSURA 1MM</t>
  </si>
  <si>
    <t>PASTILHEIRO COM ENCARGOS COMPLEMENTARES</t>
  </si>
  <si>
    <t>73764/003</t>
  </si>
  <si>
    <t>PAVIMENTACAO EM BLOCOS DE CONCRETO SEXTAVADO, ESPESSURA 10 CM, COM JUNTA RÍGIDA, EM ARGAMASSA TRACO 1:4 (CIMENTO E AREIA) , ASSENTADOS SOBRE COLCHAO DE PO DE PEDRA, COM APOIO DE CAMINHÃO TOCO.</t>
  </si>
  <si>
    <t>73764/006</t>
  </si>
  <si>
    <t>PAVIMENTACAO EM BLOCOS DE CONCRETO SEXTAVADO, ESPESSURA 10CM, FCK 35MPA, ASSENTADOS SOBRE COLCHAO DE AREIA.</t>
  </si>
  <si>
    <t>73764/001</t>
  </si>
  <si>
    <t>PAVIMENTACAO EM BLOCOS DE CONCRETO SEXTAVADO, ESPESSURA 6 CM, JUNTA RÍGIDA, COM ARGAMASSA NO TRACO 1:4 (CIMENTO E AREIA), ASSENTADOS SOBRE COLCHAO DE PO DE PEDRA, COM APOIO DE CAMINHÃO TOCO.</t>
  </si>
  <si>
    <t>73764/004</t>
  </si>
  <si>
    <t>PAVIMENTACAO EM BLOCOS DE CONCRETO SEXTAVADO, ESPESSURA 6,0 CM, FCK 35MPA, ASSENTADOS SOBRE COLCHAO DE AREIA.</t>
  </si>
  <si>
    <t>73764/002</t>
  </si>
  <si>
    <t>PAVIMENTACAO EM BLOCOS DE CONCRETO SEXTAVADO, ESPESSURA 8 CM, COM JUNTA RÍGIDA, EM ARGAMASSA NO TRACO 1:4 (CIMENTO E AREIA), ASSENTADOS SOBRE COLCHAO DE PO DE PEDRA, COM APOIO DE CAMINHÃO TOCO</t>
  </si>
  <si>
    <t>73764/005</t>
  </si>
  <si>
    <t>PAVIMENTACAO EM BLOCOS DE CONCRETO SEXTAVADO, ESPESSURA 8CM, FCK 35MPA, ASSENTADOS SOBRE COLCHAO DE AREIA.</t>
  </si>
  <si>
    <t>PAVIMENTACAO EM PARALELEPIPEDO SOBRE COLCHAO DE AREIA 10CM, REJUNTADO COM AREIA</t>
  </si>
  <si>
    <t>73765/001</t>
  </si>
  <si>
    <t>PAVIMENTACAO EM PARALELEPIPEDO SOBRE COLCHAO DE PO DE PEDRA ESPESSURA 10CM, REJUNTADO COM ARGAMASSA DE CIMENTO E AREIA TRACO 1:3 (CIMENTO E AREIA)</t>
  </si>
  <si>
    <t>73765/002</t>
  </si>
  <si>
    <t>PAVIMENTACAO EM PARALELEPIPEDO SOBRE COLCHAO DE PO DE PEDRA ESPESSURA 10CM, REJUNTADO COM BETUME E PEDRISCO</t>
  </si>
  <si>
    <t>73818/001</t>
  </si>
  <si>
    <t>PAVIMENTACAO EM PEDRISCO, ESPESSURA 5CM</t>
  </si>
  <si>
    <t>PAVIMENTO EM PARALELEPIPEDO SOBRE COLCHAO DE AREIA REJUNTADO COM ARGAMASSA DE CIMENTO E AREIA NO TRAÇO 1:3 (PEDRAS PEQUENAS 30 A 35 PECAS POR M2)</t>
  </si>
  <si>
    <t>PEDREIRO COM ENCARGOS COMPLEMENTARES</t>
  </si>
  <si>
    <t>PEITORIL CERAMICO COM LARGURA DE 15CM, ASSENTADO COM ARGAMASSA TRACO 1:3 (CIMENTO E AREIA GROSSA), PREPARO MANUAL DA ARGAMASSA</t>
  </si>
  <si>
    <t>PEITORIL CIMENTADO LISO 20X3CM TRACO 1:4 (CIMENTO E AREIA)</t>
  </si>
  <si>
    <t>PEITORIL EM GRANILITE PREMOLDADO, COMPRIMENTO DE 13 A 20CM, ASSENTADO COM ARGAMASSA TRACO 1:3 (CIMENTO E AREIA MEDIA),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</si>
  <si>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</si>
  <si>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</si>
  <si>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74163/002</t>
  </si>
  <si>
    <t>PERFURACAO DE POCO COM PERFURATRIZ A PERCUSSAO</t>
  </si>
  <si>
    <t>74163/001</t>
  </si>
  <si>
    <t>PERFURACAO DE POCO COM PERFURATRIZ PNEUMATICA</t>
  </si>
  <si>
    <t>PERFURACAO MANUAL DIAMETRO 20 CM (5 TF)</t>
  </si>
  <si>
    <t>PINHO DE TERCEIRA 1" X 12" E 1" X 9"</t>
  </si>
  <si>
    <t>PINHO TERCEIRA 2,5X10CM</t>
  </si>
  <si>
    <t>PINTOR COM ENCARGOS COMPLEMENTARES</t>
  </si>
  <si>
    <t>PINTOR DE LETREIROS COM ENCARGOS COMPLEMENTARES</t>
  </si>
  <si>
    <t>PINTOR PARA TINTA EPÓXI COM ENCARGOS COMPLEMENTARES</t>
  </si>
  <si>
    <t>PINTURA A BASE DE CAL COM PIGMENTO E FIXADOR A BASE DE OLEO DE LINHAÇA, TRES DEMAOS</t>
  </si>
  <si>
    <t>79334/001</t>
  </si>
  <si>
    <t>PINTURA A BASE DE CAL E FIXADOR A BASE DE COLA, DUAS DEMAOS</t>
  </si>
  <si>
    <t>73999/001</t>
  </si>
  <si>
    <t>PINTURA A BASE DE CAL E FIXADOR A BASE DE OLEO DE LINHACA, TRES DEMAOS</t>
  </si>
  <si>
    <t>79498/001</t>
  </si>
  <si>
    <t>PINTURA A OLEO BRILHANTE SOBRE SUPERFICIE METALICA, UMA DEMAO INCLUSO UMA DEMAO DE FUNDO ANTICORROSIVO</t>
  </si>
  <si>
    <t>PINTURA A OLEO, 1 DEMAO</t>
  </si>
  <si>
    <t>PINTURA A OLEO, 2 DEMAOS</t>
  </si>
  <si>
    <t>79497/001</t>
  </si>
  <si>
    <t>PINTURA A OLEO, 3 DEMAOS</t>
  </si>
  <si>
    <t>PINTURA ACRILICA DE FAIXAS DE DEMARCACAO EM QUADRA POLIESPORTIVA, 5 CM DE LARGURA</t>
  </si>
  <si>
    <t>74245/001</t>
  </si>
  <si>
    <t>PINTURA ACRILICA EM PISO CIMENTADO DUAS DEMAOS</t>
  </si>
  <si>
    <t>79500/002</t>
  </si>
  <si>
    <t>PINTURA ACRILICA EM PISO CIMENTADO, TRES DEMAOS</t>
  </si>
  <si>
    <t>PINTURA ACRILICA PARA SINALIZAÇÃO HORIZONTAL EM PISO CIMENTADO</t>
  </si>
  <si>
    <t>PINTURA ADESIVA P/ CONCRETO, A BASE DE RESINA EPOXI ( SIKADUR 32 )</t>
  </si>
  <si>
    <t>79495/003</t>
  </si>
  <si>
    <t>PINTURA C/REGULADOR DE BRILHO EM UMA DEMAO ADICIONADO AO PVA</t>
  </si>
  <si>
    <t>PINTURA COM LIQUIDO PARA BRILHO, UMA DEMAO</t>
  </si>
  <si>
    <t>PINTURA COM TINTA A BASE DE BORRACHA CLORADA , DE FAIXAS DE DEMARCACAO, EM QUADRA POLIESPORTIVA, 5 CM DE LARGURA.</t>
  </si>
  <si>
    <t>ML</t>
  </si>
  <si>
    <t>PINTURA COM TINTA A BASE DE BORRACHA CLORADA, 2 DEMAOS</t>
  </si>
  <si>
    <t>73791/001</t>
  </si>
  <si>
    <t>PINTURA COM TINTA EM PO INDUSTRIALIZADA A BASE DE CAL, DUAS DEMAOS</t>
  </si>
  <si>
    <t>PINTURA COM TINTA EM PO INDUSTRIALIZADA A BASE DE CAL, TRES DEMAOS</t>
  </si>
  <si>
    <t>PINTURA COM TINTA IMPERMEAVEL MINERAL EM PO, DUAS DEMAOS</t>
  </si>
  <si>
    <t>PINTURA COM TINTA PROTETORA ACABAMENTO ALUMINIO, DUAS DEMAOS SOBRE SUPERFICIE METALICA</t>
  </si>
  <si>
    <t>79515/001</t>
  </si>
  <si>
    <t>PINTURA COM TINTA PROTETORA ACABAMENTO ALUMINIO, TRES DEMAOS</t>
  </si>
  <si>
    <t>PINTURA COM TINTA PROTETORA ACABAMENTO ALUMINIO, UMA DEMAO SOBRE SUPERFCIE METALICA</t>
  </si>
  <si>
    <t>73794/001</t>
  </si>
  <si>
    <t>PINTURA COM TINTA PROTETORA ACABAMENTO GRAFITE ESMALTE SOBRE SUPERFICIE METALICA, 2 DEMAOS</t>
  </si>
  <si>
    <t>PINTURA COM VERNIZ POLIURETANO, 2 DEMAOS</t>
  </si>
  <si>
    <t>PINTURA DE LIGACAO COM EMULSAO RR-1C</t>
  </si>
  <si>
    <t>PINTURA DE LIGACAO COM EMULSAO RR-2C</t>
  </si>
  <si>
    <t>PINTURA DE NATA DE CIMENTO, 3 DEMAOS</t>
  </si>
  <si>
    <t>79494/001</t>
  </si>
  <si>
    <t>PINTURA DE QUADRO ESCOLAR COM TINTA ESMALTE ACABAMENTO FOSCO, DUAS DEMAOS SOBRE MASSA ACRILICA</t>
  </si>
  <si>
    <t>PINTURA DE SUPERFICIE C/TINTA GRAFITE</t>
  </si>
  <si>
    <t>PINTURA EM VERNIZ SINTETICO BRILHANTE EM MADEIRA, TRES DEMAOS</t>
  </si>
  <si>
    <t>PINTURA EPOXI INCLUSO EMASSAMENTO E FUNDO PREPARADOR</t>
  </si>
  <si>
    <t>PINTURA EPOXI, DUAS DEMAOS</t>
  </si>
  <si>
    <t>79514/001</t>
  </si>
  <si>
    <t>PINTURA EPOXI, TRES DEMAOS</t>
  </si>
  <si>
    <t>73739/001</t>
  </si>
  <si>
    <t>PINTURA ESMALTE ACETINADO EM MADEIRA, DUAS DEMAOS</t>
  </si>
  <si>
    <t>74065/002</t>
  </si>
  <si>
    <t>PINTURA ESMALTE ACETINADO PARA MADEIRA, DUAS DEMAOS, SOBRE FUNDO NIVELADOR BRANCO</t>
  </si>
  <si>
    <t>73924/002</t>
  </si>
  <si>
    <t>PINTURA ESMALTE ACETINADO, DUAS DEMAOS, SOBRE SUPERFICIE METALICA</t>
  </si>
  <si>
    <t>73924/001</t>
  </si>
  <si>
    <t>PINTURA ESMALTE ALTO BRILHO, DUAS DEMAOS, SOBRE SUPERFICIE METALICA</t>
  </si>
  <si>
    <t>PINTURA ESMALTE BRILHANTE (2 DEMAOS) SOBRE SUPERFICIE METALICA, INCLUSIVE PROTECAO COM ZARCAO (1 DEMAO)</t>
  </si>
  <si>
    <t>74065/003</t>
  </si>
  <si>
    <t>PINTURA ESMALTE BRILHANTE PARA MADEIRA, DUAS DEMAOS, SOBRE FUNDO NIVELADOR BRANCO</t>
  </si>
  <si>
    <t>PINTURA ESMALTE FOSCO EM MADEIRA, DUAS DEMAOS</t>
  </si>
  <si>
    <t>74065/001</t>
  </si>
  <si>
    <t>PINTURA ESMALTE FOSCO PARA MADEIRA, DUAS DEMAOS, SOBRE FUNDO NIVELADOR BRANCO</t>
  </si>
  <si>
    <t>73924/003</t>
  </si>
  <si>
    <t>PINTURA ESMALTE FOSCO, DUAS DEMAOS, SOBRE SUPERFICIE METALICA</t>
  </si>
  <si>
    <t>74145/001</t>
  </si>
  <si>
    <t>PINTURA ESMALTE FOSCO, DUAS DEMAOS, SOBRE SUPERFICIE METALICA, INCLUSO UMA DEMAO DE FUNDO ANTICORROSIVO. UTILIZACAO DE REVOLVER ( AR-COMPRIMIDO).</t>
  </si>
  <si>
    <t>83696/001</t>
  </si>
  <si>
    <t>PINTURA GUARDA-CORPO GUARDA-RODA E MURETA PROTECAO COM CAL EM PONTES EVIADUTOS MEDIDA PELO DOBRO DA AREA TOTAL (LARGURAXALTURA).</t>
  </si>
  <si>
    <t>73978/001</t>
  </si>
  <si>
    <t>PINTURA HIDROFUGANTE COM SILICONE SOBRE PISO CIMENTADO, UMA DEMAO</t>
  </si>
  <si>
    <t>PINTURA IMUNIZANTE FUNGICIDA A BASE DE CARBOLINEUM, DUAS DEMAOS</t>
  </si>
  <si>
    <t>PINTURA IMUNIZANTE PARA MADEIRA, DUAS DEMAOS</t>
  </si>
  <si>
    <t>PINTURA PARA TELHAS DE ALUMINIO COM TINTA ESMALTE AUTOMOTIVA</t>
  </si>
  <si>
    <t>79499/001</t>
  </si>
  <si>
    <t>PINTURA POSTE RETO DE ACO 3,5 A 6M C/1 DEMAO D/TINTA GRAFITE C/PROPRIEDADES DE PRIMER E ACABAMENTO - OBS: C/ALTO TEOR DE ZARCAO</t>
  </si>
  <si>
    <t>PINTURA PVA, TRES DEMAOS</t>
  </si>
  <si>
    <t>PINTURA VERNIZ POLIURETANO BRILHANTE EM MADEIRA, TRES DEMAOS</t>
  </si>
  <si>
    <t>PINTURA VERNIZ TIPO GOMA LACA DISSOLVIDO EM ALCOOL</t>
  </si>
  <si>
    <t>PISO CIMENTADO E=1,5CM C/ARGAMASSA 1:3 CIMENTO AREIA ALISADO COLHER SOBRE BASE EXISTENTE.</t>
  </si>
  <si>
    <t>73922/003</t>
  </si>
  <si>
    <t>PISO CIMENTADO TRACO 1:3 (CIMENTO E AREIA) ACABAMENTO LISO ESPESSURA 2,0CM, PREPARO MANUAL DA ARGAMASSA</t>
  </si>
  <si>
    <t>73922/005</t>
  </si>
  <si>
    <t>PISO CIMENTADO TRACO 1:3 (CIMENTO E AREIA) ACABAMENTO LISO ESPESSURA 3,0CM, PREPARO MANUAL DA ARGAMASSA</t>
  </si>
  <si>
    <t>73922/001</t>
  </si>
  <si>
    <t>PISO CIMENTADO TRACO 1:3 (CIMENTO E AREIA) ACABAMENTO LISO ESPESSURA 3,5CM, PREPARO MANUAL DA ARGAMASSA</t>
  </si>
  <si>
    <t>76447/001</t>
  </si>
  <si>
    <t>PISO CIMENTADO TRACO 1:3 (CIMENTO E AREIA) ACABAMENTO LISO ESPESSURA 2,5 CM PREPARO MECANICO DA ARGAMASSA</t>
  </si>
  <si>
    <t>73974/001</t>
  </si>
  <si>
    <t>PISO CIMENTADO TRACO 1:3 (CIMENTO E AREIA) ACABAMENTO RUSTICO ESPESSURA 2CM, PREPARO MECANICO DA ARGAMASSA</t>
  </si>
  <si>
    <t>PISO CIMENTADO TRACO 1:3 (CIMENTO E AREIA) ACABAMENTO RUSTICO ESPESSURA 2 CM COM JUNTAS PLASTICAS DE DILATACAO, PREPARO MANUAL DA ARGAMASSA</t>
  </si>
  <si>
    <t>73991/002</t>
  </si>
  <si>
    <t>PISO CIMENTADO TRACO 1:3 (CIMENTO E AREIA) COM ACABAMENTO LISO ESPESSURA 1,5CM PREPARO MANUAL DA ARGAMASSA</t>
  </si>
  <si>
    <t>73991/004</t>
  </si>
  <si>
    <t>PISO CIMENTADO TRACO 1:3 (CIMENTO E AREIA) COM ACABAMENTO LISO ESPESSURA 1,5CM, PREPARO MANUAL DA ARGAMASSA INCLUSO ADITIVO IMPERMEABILIZANTE</t>
  </si>
  <si>
    <t>PISO CIMENTADO TRACO 1:3 (CIMENTO E AREIA) COM ACABAMENTO LISO ESPESSURA 3CM COM JUNTAS DE MADEIRA, PREPARO MANUAL DA ARGAMASSA INCLUSO ADITIVO IMPERMEABILIZANTE</t>
  </si>
  <si>
    <t>73991/003</t>
  </si>
  <si>
    <t>PISO CIMENTADO TRACO 1:3 (CIMENTO E AREIA) COM ACABAMENTO LISO ESPESSURA 3CM PREPARO MECANICO ARGAMASSA INCLUSO ADITIVO IMPERMEABILIZANTE</t>
  </si>
  <si>
    <t>73923/003</t>
  </si>
  <si>
    <t>PISO CIMENTADO TRACO 1:3 (CIMENTO E AREIA), COM ACABAMENTO RUSTICO E FRISADO ESPESSURA 2CM, PREPARO MANUAL</t>
  </si>
  <si>
    <t>PISO CIMENTADO TRACO 1:3 (CIMENTO/AREIA) ACABAMENTO LISO PREPARO MANUAL DA ARGAMASSA INCLUSO ADITIVO IMPERMEABILIZANTE</t>
  </si>
  <si>
    <t>73922/004</t>
  </si>
  <si>
    <t>PISO CIMENTADO TRACO 1:4 (CIMENTO E AREIA) ACABAMENTO LISO ESPESSURA 2,0CM, PREPARO MANUAL DA ARGAMASSA</t>
  </si>
  <si>
    <t>73922/002</t>
  </si>
  <si>
    <t>PISO CIMENTADO TRACO 1:4 (CIMENTO E AREIA) ACABAMENTO LISO ESPESSURA 2,5CM PREPARO MANUAL DA ARGAMASSA</t>
  </si>
  <si>
    <t>76448/001</t>
  </si>
  <si>
    <t>PISO CIMENTADO TRACO 1:4 (CIMENTO E AREIA) ACABAMENTO RUSTICO ESPESSURA 1,5 CM PREPARO MANUAL DA ARGAMASSA</t>
  </si>
  <si>
    <t>73923/001</t>
  </si>
  <si>
    <t>PISO CIMENTADO TRACO 1:4 (CIMENTO E AREIA) ACABAMENTO RUSTICO ESPESSURA 2CM, ARGAMASSA COM PREPARO MANUAL</t>
  </si>
  <si>
    <t>73991/001</t>
  </si>
  <si>
    <t>PISO CIMENTADO TRACO 1:4 (CIMENTO E AREIA) COM ACABAMENTO LISO ESPESSURA 1,5CM, PREPARO MANUAL DA ARGAMASSA INCLUSO ADITIVO IMPERMEABILIZANTE</t>
  </si>
  <si>
    <t>74079/001</t>
  </si>
  <si>
    <t>PISO CIMENTADO TRACO 1:4 (CIMENTO E AREIA) COM ACABAMENTO LISO ESPESSURA 2,0CM COM JUNTAS PLASTICAS DE DILATACAO E PREPARO MANUAL DA ARGAMASSA</t>
  </si>
  <si>
    <t>73923/002</t>
  </si>
  <si>
    <t>PISO CIMENTADO TRACO 1:4 (CIMENTO E AREIA), COM ACABAMENTO RUSTICO ESPESSURA 3CM, PREPARO MANUAL</t>
  </si>
  <si>
    <t>74079/002</t>
  </si>
  <si>
    <t>PISO CIMENTADO TRAÇO 1:3 (CIMENTO E AREIA) ACABAMENTO LISO ESPESSURA 2CM COM JUNTA BATIDA E PREPARO MANUAL DA ARGAMASSA</t>
  </si>
  <si>
    <t>PISO CIMENTADO TRAÇO 1:3 (CIMENTO E AREIA) ACABAMENTO LISO PIGMENTADO ESPESSURA 1,5CM COM JUNTAS PLASTICAS DE DILATACAO E ARGAMASSA EM PREPARO MANUAL</t>
  </si>
  <si>
    <t>76448/003</t>
  </si>
  <si>
    <t>PISO CIMENTADO TRAÇO 1:4 (CIMENTO E AREIA) ACABAMENTO RUSTICO ESPESSURA 2,5 CM PREPARO MANUAL DA ARGAMASSA</t>
  </si>
  <si>
    <t>76448/002</t>
  </si>
  <si>
    <t>PISO CIMENTADO TRAÇO 1:4 (CIMENTO E AREIA) ACABAMENTO RUSTICO ESPESSURA 3,5 CM PREPARO MANUAL DA ARGAMASSA</t>
  </si>
  <si>
    <t>PISO DE BORRACHA CANELADA, ESPESSURA 3,5MM, FIXADO COM COLA</t>
  </si>
  <si>
    <t>PISO DE BORRACHA FRISADO, ESPESSURA 7MM, ASSENTADO COM ARGAMASSA TRACO 1:3 (CIMENTO E AREIA)</t>
  </si>
  <si>
    <t>PISO DE BORRACHA PASTILHADO, ESPESSURA 7MM, ASSENTADO COM ARGAMASSA TRACO 1:3 (CIMENTO E AREIA)</t>
  </si>
  <si>
    <t>73876/001</t>
  </si>
  <si>
    <t>PISO DE BORRACHA PASTILHADO, ESPESSURA 7MM, FIXADO COM COLA</t>
  </si>
  <si>
    <t>PISO DE CONCRETO ACABAMENTO RÚSTICO ESPESSURA 7CM COM JUNTAS EM MADEIRA</t>
  </si>
  <si>
    <t>74147/001</t>
  </si>
  <si>
    <t>PISO EM BLOCO SEXTAVADO 30X30CM, ESPESSURA 8CM, ASSENTADO SOBRE COLCHAO DE AREIA ESPESSURA 6CM</t>
  </si>
  <si>
    <t>PISO EM CONCRETO 20 MPA PREPARO MECANICO, ESPESSURA 7CM, INCLUSO JUNTAS DE DILATACAO EM MADEIRA</t>
  </si>
  <si>
    <t>PISO EM CONCRETO 20 MPA PREPARO MECANICO, ESPESSURA 7CM, INCLUSO JUNTAS DE DILATACAO EM POLIURETANO 2X2M</t>
  </si>
  <si>
    <t>PISO EM CONCRETO 20 MPA PREPARO MECANICO, ESPESSURA 7CM, INCLUSO SELANTE ELASTICO A BASE DE POLIURETANO</t>
  </si>
  <si>
    <t>PISO EM CONCRETO 20 MPA USINADO, ESPESSURA 7CM E JUNTAS SERRADAS 2X2M, INCLUSO POLIMENTO COM DESEMPENADEIRA ELETRICA</t>
  </si>
  <si>
    <t>PISO EM CONCRETO 20MPA PREPARO MECANICO, ESPESSURA 7 CM, COM ARMACAO EM TELA SOLDADA</t>
  </si>
  <si>
    <t>PISO EM CONCRETO ESPESSURA 7CM, COM JUNTA EM GRAMA</t>
  </si>
  <si>
    <t>PISO EM GRANILITE, MARMORITE OU GRANITINA ESPESSURA 8 MM, INCLUSO JUNTAS DE DILATACAO PLASTICAS</t>
  </si>
  <si>
    <t>PISO EM GRANITO BRANCO 50X50CM LEVIGADO ESPESSURA 2CM, ASSENTADO COM ARGAMASSA COLANTE DUPLA COLAGEM, COM REJUNTAMENTO EM CIMENTO BRANCO</t>
  </si>
  <si>
    <t>73921/002</t>
  </si>
  <si>
    <t>PISO EM PEDRA ARDOSIA ASSENTADO SOBRE ARGAMASSA COLANTE REJUNTADO COM CIMENTO COMUM</t>
  </si>
  <si>
    <t>74160/001</t>
  </si>
  <si>
    <t>PISO EM PEDRA ARDOSIA IRREGULAR ASSENTADO SOBRE ARGAMASSA TRACO 1:0,5:5 (CIMENTO, CAL E AREIA), REJUNTADO COM CIMENTO BRANCO</t>
  </si>
  <si>
    <t>74235/001</t>
  </si>
  <si>
    <t>PISO EM PEDRA PORTUGUESA ASSENTADO SOBRE ARGAMASSA TRACO 1:5 (CIMENTO E SAIBRO), REJUNTADO COM CIMENTO COMUM</t>
  </si>
  <si>
    <t>PISO EM PEDRA PORTUGUESA ASSENTADO SOBRE BASE DE AREIA, REJUNTADO COM CIMENTO COMUM</t>
  </si>
  <si>
    <t>73921/001</t>
  </si>
  <si>
    <t>PISO EM PEDRA PORTUGUESA ASSENTADO SOBRE BASE DE SAIBRO, REJUNTADO COM CIMENTO BRANCO</t>
  </si>
  <si>
    <t>PISO EM PEDRA PORTUGUESA BRANCA, ASSENTADA SOBRE ARGAMASSA SECA TRACO 1:6 (CIMENTO E AREIA) E REJUNTADA COM ARGAMASSA SECA TRACO 1:2 (CIMENTO E AREIA)</t>
  </si>
  <si>
    <t>73743/001</t>
  </si>
  <si>
    <t>PISO EM PEDRA SÃO TOME ASSENTADO SOBRE ARGAMASSA 1:3 (CIMENTO E AREIA) REJUNTADO COM CIMENTO BRANCO</t>
  </si>
  <si>
    <t>PISO EM TABUA CORRIDA DE MADEIRA ESPESSURA 2,5CM FIXADO EM PECAS DE MADEIRA E ASSENTADO EM ARGAMASSA TRACO 1:4 (CIMENTO/AREIA)</t>
  </si>
  <si>
    <t>73734/001</t>
  </si>
  <si>
    <t>PISO EM TACO DE MADEIRA 7X21CM, ASSENTADO COM ARGAMASSA TRACO 1:4 (CIMENTO E AREIA MEDIA)</t>
  </si>
  <si>
    <t>PISO EM TACO DE MADEIRA 7X21CM, FIXADO COM COLA BASE DE PVA</t>
  </si>
  <si>
    <t>PISO GRANITO ASSENTADO SOBRE ARGAMASSA CIMENTO / CAL / AREIA TRACO 1:0,25:3 INCLUSIVE REJUNTE EM CIMENTO</t>
  </si>
  <si>
    <t>PISO INDUSTRIAL ALTA RESISTENCIA, ESPESSURA 12MM, INCLUSO JUNTAS DE DILATACAO PLASTICAS E POLIMENTO MECANIZADO</t>
  </si>
  <si>
    <t>PISO INDUSTRIAL DE ALTA RESISTENCIA, ESPESSURA 8MM, INCLUSO JUNTAS DE DILATACAO PLASTICAS E POLIMENTO MECANIZADO</t>
  </si>
  <si>
    <t>PISO MARMORE BRANCO ASSENTADO SOBRE ARGAMASSA TRACO 1:4 (CIMENTO/AREIA)</t>
  </si>
  <si>
    <t>PISO PARQUET DE MADEIRA DE LEI FIXADO COM COLA BASE DE PVA</t>
  </si>
  <si>
    <t>PISO VINILICO SEMIFLEXIVEL PADRAO LISO, ESPESSURA 2MM, FIXADO COM COLA</t>
  </si>
  <si>
    <t>PISO VINILICO SEMIFLEXIVEL PADRAO LISO, ESPESSURA 3,2MM, FIXADO COM COLA</t>
  </si>
  <si>
    <t>73916/001</t>
  </si>
  <si>
    <t>PLACA DE IDENTIFICAÇÃO EM CHAPA GALVANIZADA NUM. 18, 12X18CM</t>
  </si>
  <si>
    <t>73916/003</t>
  </si>
  <si>
    <t>PLACA DE IDENTIFICAÇÃO EM CHAPA GALVANIZADA NUM. 18, DIMENSÕES 8X12CM</t>
  </si>
  <si>
    <t>73916/002</t>
  </si>
  <si>
    <t>PLACA ESMALTADA PARA IDENTIFICAÇÃO NR DE RUA, DIMENSÕES 45X25CM</t>
  </si>
  <si>
    <t>PLACA IDENTIFICACAO ACRILICO 25X8CM BORDA POLIDA - FORNECIMENTO E COLOCACAO</t>
  </si>
  <si>
    <t>PLACA INAUGURACAO EM ALUMINIO 0,40X0,60M FORNECIMENTO E COLOCACAO</t>
  </si>
  <si>
    <t>PLANTIO DE ARBUSTO COM ALTURA 50 A 100CM, EM CAVA DE 60X60X60CM</t>
  </si>
  <si>
    <t>73967/001</t>
  </si>
  <si>
    <t>PLANTIO DE ARBUSTO, ALTURA MAIOR QUE 1,00M, EM CAVAS DE 80X80X80CM</t>
  </si>
  <si>
    <t>73967/002</t>
  </si>
  <si>
    <t>PLANTIO DE ARVORE REGIONAL, ALTURA MAIOR QUE 2,00M, EM CAVAS DE 80X80X80CM</t>
  </si>
  <si>
    <t>74118/001</t>
  </si>
  <si>
    <t>PLANTIO DE CERCA VIVA COM ARBUSTOS DE ALTURA 50 A 100CM, COM 4UN/M</t>
  </si>
  <si>
    <t>74236/001</t>
  </si>
  <si>
    <t>PLANTIO DE GRAMA BATATAIS EM PLACAS</t>
  </si>
  <si>
    <t>PLANTIO DE GRAMA ESMERALDA EM ROLO</t>
  </si>
  <si>
    <t>PLANTIO DE GRAMA SAO CARLOS EM LEIVAS</t>
  </si>
  <si>
    <t>PLATAFORMA MADEIRA P/ ANDAIME TUBULAR APROVEITAMENTO 20 VEZES</t>
  </si>
  <si>
    <t>POCEIRO COM ENCARGOS COMPLEMENTARES</t>
  </si>
  <si>
    <t>POCO DE VISITA EM ALVENARIA, PARA REDE D=0,40 M, PARTE FIXA C/ 1,00 M DE ALTURA</t>
  </si>
  <si>
    <t>POCO DE VISITA EM ALVENARIA, PARA REDE D=0,60 M, PARTE FIXA C/ 1,00 M DE ALTURA</t>
  </si>
  <si>
    <t>POCO DE VISITA EM ALVENARIA, PARA REDE D=0,80 M, PARTE FIXA C/ 1,00 M DE ALTURA</t>
  </si>
  <si>
    <t>POCO DE VISITA EM ALVENARIA, PARA REDE D=1,20 M, PARTE FIXA C/ 1,00 M DE ALTURA E USO DE ESCAVADEIRA HIDRAULICA</t>
  </si>
  <si>
    <t>POCO DE VISITA EM ALVENARIA, PARA REDE D=1,50 M, PARTE FIXA C/ 1,00 M DE ALTURA E USO DE ESCAVADEIRA HIDRAULICA</t>
  </si>
  <si>
    <t>74224/001</t>
  </si>
  <si>
    <t>POCO DE VISITA PARA DRENAGEM PLUVIAL, EM CONCRETO ESTRUTURAL, DIMENSOES INTERNAS DE 90X150X80CM (LARGXCOMPXALT), PARA REDE DE 600 MM, EXCLUSOS TAMPAO E CHAMINE.</t>
  </si>
  <si>
    <t>73963/009</t>
  </si>
  <si>
    <t>POCO DE VISITA PARA REDE DE ESG. SANIT., EM ANEIS DE CONCRETO, DIÂMETRO = 110CM, PROF = 170CM, INCLUINDO DEGRAU, EXCLUINDO TAMPAO FERRO FUNDIDO.</t>
  </si>
  <si>
    <t>73963/004</t>
  </si>
  <si>
    <t>POCO DE VISITA PARA REDE DE ESG. SANIT., EM ANEIS DE CONCRETO, DIÂMETRO = 60CM E 110CM, PROF = 105CM, INCLUINDO DEGRAU, EXCLUINDO TAMPAO FERRO FUNDIDO.</t>
  </si>
  <si>
    <t>73963/005</t>
  </si>
  <si>
    <t>POCO DE VISITA PARA REDE DE ESG. SANIT., EM ANEIS DE CONCRETO, DIÂMETRO = 60CM E 110CM, PROF = 120CM, INCLUINDO DEGRAU, EXCLUINDO TAMPAO FERRO FUNDIDO.</t>
  </si>
  <si>
    <t>73963/006</t>
  </si>
  <si>
    <t>POCO DE VISITA PARA REDE DE ESG. SANIT., EM ANEIS DE CONCRETO, DIÂMETRO = 60CM E 110CM, PROF = 140CM, INCLUINDO DEGRAU, EXCLUINDO TAMPAO FERRO FUNDIDO.</t>
  </si>
  <si>
    <t>73963/007</t>
  </si>
  <si>
    <t>POCO DE VISITA PARA REDE DE ESG. SANIT., EM ANEIS DE CONCRETO, DIÂMETRO = 60CM E 110CM, PROF = 150CM, INCLUINDO DEGRAU, EXCLUINDO TAMPAO FERRO FUNDIDO.</t>
  </si>
  <si>
    <t>73963/008</t>
  </si>
  <si>
    <t>POCO DE VISITA PARA REDE DE ESG. SANIT., EM ANEIS DE CONCRETO, DIÂMETRO = 60CM E 110CM, PROF = 160CM, INCLUINDO DEGRAU, EXCLUINDO TAMPAO FERRO FUNDIDO.</t>
  </si>
  <si>
    <t>73963/010</t>
  </si>
  <si>
    <t>POCO DE VISITA PARA REDE DE ESG. SANIT., EM ANEIS DE CONCRETO, DIÂMETRO = 60CM E 110CM, PROF = 200CM, INCLUINDO DEGRAU, EXCLUINDO TAMPAO FERRO FUNDIDO.</t>
  </si>
  <si>
    <t>73963/011</t>
  </si>
  <si>
    <t>POCO DE VISITA PARA REDE DE ESG. SANIT., EM ANEIS DE CONCRETO, DIÂMETRO = 60CM E 110CM, PROF = 230CM, INCLUINDO DEGRAU, EXCLUINDO TAMPAO FERRO FUNDIDO.</t>
  </si>
  <si>
    <t>73963/045</t>
  </si>
  <si>
    <t>POCO DE VISITA PARA REDE DE ESG. SANIT., EM ANEIS DE CONCRETO, DIÂMETRO = 60CM E 110CM, PROF = 240CM, INCLUINDO DEGRAU, EXCLUINDO TAMPAO FERRO FUNDIDO.</t>
  </si>
  <si>
    <t>73963/046</t>
  </si>
  <si>
    <t>POCO DE VISITA PARA REDE DE ESG. SANIT., EM ANEIS DE CONCRETO, DIÂMETRO = 60CM E 110CM, PROF = 250CM, INCLUINDO DEGRAU, EXCLUINDO TAMPAO FERRO FUNDIDO.</t>
  </si>
  <si>
    <t>73963/012</t>
  </si>
  <si>
    <t>POCO DE VISITA PARA REDE DE ESG. SANIT., EM ANEIS DE CONCRETO, DIÂMETRO = 60CM E 110CM, PROF = 260CM, INCLUINDO DEGRAU, EXCLUINDO TAMPAO FERRO FUNDIDO.</t>
  </si>
  <si>
    <t>73963/047</t>
  </si>
  <si>
    <t>POCO DE VISITA PARA REDE DE ESG. SANIT., EM ANEIS DE CONCRETO, DIÂMETRO = 60CM E 110CM, PROF = 280CM, INCLUINDO DEGRAU, EXCLUINDO TAMPAO FERRO FUNDIDO.</t>
  </si>
  <si>
    <t>73963/013</t>
  </si>
  <si>
    <t>POCO DE VISITA PARA REDE DE ESG. SANIT., EM ANEIS DE CONCRETO, DIÂMETRO = 60CM E 110CM, PROF = 290CM, INCLUINDO DEGRAU, EXCLUINDO TAMPAO FERRO FUNDIDO.</t>
  </si>
  <si>
    <t>73963/048</t>
  </si>
  <si>
    <t>POCO DE VISITA PARA REDE DE ESG. SANIT., EM ANEIS DE CONCRETO, DIÂMETRO = 60CM E 110CM, PROF = 310CM, INCLUINDO DEGRAU, EXCLUINDO TAMPAO FERRO FUNDIDO.</t>
  </si>
  <si>
    <t>73963/014</t>
  </si>
  <si>
    <t>POCO DE VISITA PARA REDE DE ESG. SANIT., EM ANEIS DE CONCRETO, DIÂMETRO = 60CM E 110CM, PROF = 320CM, INCLUINDO DEGRAU, EXCLUINDO TAMPAO FERRO FUNDIDO.</t>
  </si>
  <si>
    <t>73963/015</t>
  </si>
  <si>
    <t>POCO DE VISITA PARA REDE DE ESG. SANIT., EM ANEIS DE CONCRETO, DIÂMETRO = 60CM E 110CM, PROF = 350CM, INCLUINDO DEGRAU, EXCLUINDO TAMPAO FERRO FUNDIDO.</t>
  </si>
  <si>
    <t>73963/016</t>
  </si>
  <si>
    <t>POCO DE VISITA PARA REDE DE ESG. SANIT., EM ANEIS DE CONCRETO, DIÂMETRO = 60CM E 110CM, PROF = 380CM, INCLUINDO DEGRAU, EXCLUINDO TAMPAO FERRO FUNDIDO.</t>
  </si>
  <si>
    <t>73963/017</t>
  </si>
  <si>
    <t>POCO DE VISITA PARA REDE DE ESG. SANIT., EM ANEIS DE CONCRETO, DIÂMETRO = 60CM E 110CM, PROF = 410CM, INCLUINDO DEGRAU, EXCLUINDO TAMPAO FERRO FUNDIDO.</t>
  </si>
  <si>
    <t>73963/018</t>
  </si>
  <si>
    <t>POCO DE VISITA PARA REDE DE ESG. SANIT., EM ANEIS DE CONCRETO, DIÂMETRO = 60CM E 110CM, PROF = 440CM, INCLUINDO DEGRAU, EXCLUINDO TAMPAO FERRO FUNDIDO.</t>
  </si>
  <si>
    <t>73963/019</t>
  </si>
  <si>
    <t>POCO DE VISITA PARA REDE DE ESG. SANIT., EM ANEIS DE CONCRETO, DIÂMETRO = 60CM E 110CM, PROF = 470CM, INCLUINDO DEGRAU, EXCLUINDO TAMPAO FERRO FUNDIDO.</t>
  </si>
  <si>
    <t>73963/020</t>
  </si>
  <si>
    <t>POCO DE VISITA PARA REDE DE ESG. SANIT., EM ANEIS DE CONCRETO, DIÂMETRO = 60CM E 110CM, PROF = 500CM, INCLUINDO DEGRAU, EXCLUINDO TAMPAO FERRO FUNDIDO.</t>
  </si>
  <si>
    <t>73963/021</t>
  </si>
  <si>
    <t>POCO DE VISITA PARA REDE DE ESG. SANIT., EM ANEIS DE CONCRETO, DIÂMETRO = 60CM E 110CM, PROF = 530CM, INCLUINDO DEGRAU, EXCLUINDO TAMPAO FERRO FUNDIDO.</t>
  </si>
  <si>
    <t>73963/022</t>
  </si>
  <si>
    <t>POCO DE VISITA PARA REDE DE ESG. SANIT., EM ANEIS DE CONCRETO, DIÂMETRO = 60CM E 110CM, PROF = 560CM, INCLUINDO DEGRAU, EXCLUINDO TAMPAO FERRO FUNDIDO.</t>
  </si>
  <si>
    <t>73963/023</t>
  </si>
  <si>
    <t>POCO DE VISITA PARA REDE DE ESG. SANIT., EM ANEIS DE CONCRETO, DIÂMETRO = 60CM E 110CM, PROF = 590CM, INCLUINDO DEGRAU, EXCLUINDO TAMPAO FERRO FUNDIDO.</t>
  </si>
  <si>
    <t>73963/025</t>
  </si>
  <si>
    <t>POCO DE VISITA PARA REDE DE ESG. SANIT., EM ANEIS DE CONCRETO, DIÂMETRO = 60CM E 110CM, PROF = 650CM, INCLUINDO DEGRAU, EXCLUINDO TAMPAO FERRO FUNDIDO.</t>
  </si>
  <si>
    <t>73963/026</t>
  </si>
  <si>
    <t>POCO DE VISITA PARA REDE DE ESG. SANIT., EM ANEIS DE CONCRETO, DIÂMETRO = 60CM E 110CM, PROF = 680CM, INCLUINDO DEGRAU, EXCLUINDO TAMPAO FERRO FUNDIDO.</t>
  </si>
  <si>
    <t>73963/024</t>
  </si>
  <si>
    <t>POCO DE VISITA PARA REDE DE ESG. SANIT., EM ANEIS DE CONCRETO, DIÂMETRO = 60CM E 110CM, PROF = 690CM, INCLUINDO DEGRAU, EXCLUINDO TAMPAO FERRO FUNDIDO.</t>
  </si>
  <si>
    <t>73963/027</t>
  </si>
  <si>
    <t>POCO DE VISITA PARA REDE DE ESG. SANIT., EM ANEIS DE CONCRETO, DIÂMETRO = 60CM E 110CM, PROF = 710CM, INCLUINDO DEGRAU, EXCLUINDO TAMPAO FERRO FUNDIDO.</t>
  </si>
  <si>
    <t>73963/002</t>
  </si>
  <si>
    <t>POCO DE VISITA PARA REDE DE ESG. SANIT., EM ANEIS DE CONCRETO, DIÂMETRO = 60CM, PROF = 100CM, INCLUINDO DEGRAU, EXCLUINDO TAMPAO FERRO FUNDIDO.</t>
  </si>
  <si>
    <t>73963/003</t>
  </si>
  <si>
    <t>POCO DE VISITA PARA REDE DE ESG. SANIT., EM ANEIS DE CONCRETO, DIÂMETRO = 60CM, PROF = 60CM, INCLUINDO DEGRAU, EXCLUINDO TAMPAO FERRO FUNDIDO.</t>
  </si>
  <si>
    <t>73963/001</t>
  </si>
  <si>
    <t>POCO DE VISITA PARA REDE DE ESG. SANIT., EM ANEIS DE CONCRETO, DIÂMETRO = 60CM, PROF=80CM, INCLUINDO DEGRAU, EXCLUINDO TAMPAO FERRO FUNDIDO.</t>
  </si>
  <si>
    <t>74212/001</t>
  </si>
  <si>
    <t>POCO DE VISITA PARA REDE DE ESGOTO SANITARIO, EM ALVENARIA, DIAMETRO = 60 CM, PROF 160 CM, INCLUINDO TAMPAO FERRO FUNDIDO</t>
  </si>
  <si>
    <t>74214/001</t>
  </si>
  <si>
    <t>POCO DE VISITA PARA REDE DE ESGOTO SANITÁRIO, EM ALVENARIA, DIAMETRO 120 CM, PROF ATE 200 CM, INCLUINDO TAMPAO FERRO FUNDIDO</t>
  </si>
  <si>
    <t>74214/002</t>
  </si>
  <si>
    <t>POCO DE VISITA PARA REDE DE ESGOTO SANITÁRIO, EM ALVENARIA, DIAMETRO 120 CM, PROF ATE 400 CM, INCLUINDO TAMPAO FERRO FUNDIDO</t>
  </si>
  <si>
    <t>74124/002</t>
  </si>
  <si>
    <t>POCO VISITA AG PLUV:CONC ARM 1,10X1,10X1,40M COLETOR D=60CM PAREDE E=15CM BASE CONC FCK=10MPA REVEST C/ARG CIM/AREIA 1:4 DEGRAUS FF INCL FORN TODOS MATERIAIS</t>
  </si>
  <si>
    <t>74124/003</t>
  </si>
  <si>
    <t>POCO VISITA AG PLUV:CONC ARM 1,20X1,20X1,40M COLETOR D=70CM PAREDE E=15CM BASE CONC FCK=10MPA REVEST C/ARG CIM/AREIA 1:4 DEGRAUS FF INCL FORN TODOS MATERIAIS</t>
  </si>
  <si>
    <t>74124/004</t>
  </si>
  <si>
    <t>POCO VISITA AG PLUV:CONC ARM 1,30X1,30X1,40M COLETOR D=80CM PAREDE E=15CM BASE CONC FCK=10MPA REVEST C/ARG CIM/AREIA 1:4 DEGRAUS FF INCL FORN TODOS MATERIAIS</t>
  </si>
  <si>
    <t>74124/006</t>
  </si>
  <si>
    <t>POCO VISITA AG PLUV:CONC ARM 1,50X1,50X1,60M COLETOR D=1M PA REDE E=15CM BASE CONC FCK=10MPA REVEST C/ARG CIM/AREIA 1:4 DEGRAUS FF INCL FORN TODOS MATERIAIS</t>
  </si>
  <si>
    <t>74124/007</t>
  </si>
  <si>
    <t>POCO VISITA AG PLUV:CONC ARM 1,60X1,60X1,70M COLETOR D=1,10M PAREDE E=15CM BASE CONC FCK=10MPA REVEST C/ARG CIM/AREIA 1:4 DEGRAUS FF INCL FORN TODOS MATERIAIS</t>
  </si>
  <si>
    <t>74124/008</t>
  </si>
  <si>
    <t>POCO VISITA AG PLUV:CONC ARM 1,70X1,70X1,80M COLETOR D=1,20M PAREDE E=15CM BASE CONC FCK=10MPA REVEST C/ARG CIM/AREIA 1:4 DEGRAUS FF INCL FORN TODOS MATERIAIS</t>
  </si>
  <si>
    <t>74124/001</t>
  </si>
  <si>
    <t>POCO VISITA AG PLUV:CONC ARM 1X1X1,40M COLETOR D=40 A 50CM PAREDE E=15CM BASE CONC FCK=10MPA REVEST C/ARG CIM/AREIA 1:4 DEGRAUS FF INCL FORN TODOS MATERIAIS</t>
  </si>
  <si>
    <t>74124/005</t>
  </si>
  <si>
    <t>POCO VISITA CONCRETO ARMADO P/AG PLUV 1,40X1,40X1,50M COLETOR D=90CM PAREDE E=15CM BASE CONCRETO FCK=10MPA REVESTIDO C/ARG CIM/AREIA 1:4 DEGRAUS FF INCL FORN TODOS MATERIAIS</t>
  </si>
  <si>
    <t>73963/034</t>
  </si>
  <si>
    <t>POCO VISITA ESG SANIT ANEL CONC PRE MOLD PROF=2,30M C/TAMPAO FF TIPO MEDIO(AD)D=60CM 125KG/DEGRAUS FF/REJUNTAMENTO ANEIS/ REVEST LISO CALHA INTERNA C/ARG CIM/AREIA 1:4. BASE/BANQUETA EM CONCR FCK=10MPA</t>
  </si>
  <si>
    <t>73963/041</t>
  </si>
  <si>
    <t>POCO VISITA ESG SANIT ANEL CONC PRE MOLD PROF=4,40M C/TAMPAO FF TIPO MEDIO(AD)D=60CM 125KG/DEGRAUS FF/REJUNTAMENTO ANEIS/ REVEST LISO CALHA INTERNA C/ARG CIM/AREIA 1:4. BASE/BANQUETA EM CONCR FCK=10MPA</t>
  </si>
  <si>
    <t>73963/044</t>
  </si>
  <si>
    <t>POCO VISITA ESG SANIT ANEL CONC PRE-MOLD PROF=0,80M C/TAMPAO FF TIPO MEDIO(AD)D=60CM 125KG/DEGRAUS FF/REJUNTAMENTO ANEIS/ REVEST LISO CALHA INTERNA C/ARG CIM/AREIA 1:4. BASE/BANQUETA EM CONCR FCK=10MPA</t>
  </si>
  <si>
    <t>73963/028</t>
  </si>
  <si>
    <t>POCO VISITA ESG SANIT ANEL CONC PRE-MOLD PROF=1,20M C/TAMPAO FF TIPO MEDIO(AD)D=60CM 125KG/DEGRAUS FF/REJUNTAMENTO ANEIS/ REVEST LISO CALHA INTERNA C/ARG CIM/AREIA 1:4. BASE/BANQUETA EM CONCR FCK=10MPA</t>
  </si>
  <si>
    <t>73963/029</t>
  </si>
  <si>
    <t>POCO VISITA ESG SANIT ANEL CONC PRE-MOLD PROF=1,40M C/TAMPAO FF TIPO MEDIO(AD)D=60CM 125KG/DEGRAUS FF/REJUNTAMENTO ANEIS/ REVEST LISO CALHA INTERNA C/ARG CIM/AREIA 1:4. BASE/BANQUETA EM CONCR FCK=10MPA</t>
  </si>
  <si>
    <t>73963/030</t>
  </si>
  <si>
    <t>POCO VISITA ESG SANIT ANEL CONC PRE-MOLD PROF=1,50M C/TAMPAO FF TIPO MEDIO(AD)D=60CM 125KG/DEGRAUS FF/REJUNTAMENTO ANEIS/ REVEST LISO CALHA INTERNA C/ARG CIM/AREIA 1:4. BASE/BANQUETA EM CONCR FCK=10MPA</t>
  </si>
  <si>
    <t>73963/031</t>
  </si>
  <si>
    <t>POCO VISITA ESG SANIT ANEL CONC PRE-MOLD PROF=1,60M C/TAMPAO FF TIPO MEDIO(AD)D=60CM 125KG/DEGRAUS FF/REJUNTAMENTO ANEIS/ REVEST LISO CALHA INTERNA C/ARG CIM/AREIA 1:4. BASE/BANQUETA EM CONCR FCK=10MPA</t>
  </si>
  <si>
    <t>73963/032</t>
  </si>
  <si>
    <t>POCO VISITA ESG SANIT ANEL CONC PRE-MOLD PROF=1,70M C/TAMPAO FF TIPO MEDIO(AD)D=60CM 125KG/DEGRAUS FF/REJUNTAMENTO ANEIS/ REVEST LISO CALHA INTERNA C/ARG CIM/AREIA 1:4. BASE/BANQUETA EM CONCR FCK=10MPA</t>
  </si>
  <si>
    <t>73963/033</t>
  </si>
  <si>
    <t>POCO VISITA ESG SANIT ANEL CONC PRE-MOLD PROF=2,00M C/TAMPAO FF TIPO MEDIO(AD)D=60CM 125KG/DEGRAUS FF/REJUNTAMENTO ANEIS/ REVEST LISO CALHA INTERNA C/ARG CIM/AREIA 1:4. BASE/BANQUETA EM CONCR FCK=10MPA</t>
  </si>
  <si>
    <t>73963/035</t>
  </si>
  <si>
    <t>POCO VISITA ESG SANIT ANEL CONC PRE-MOLD PROF=2,60M C/TAMPAO FF TIPO MEDIO(AD)D=60CM 125KG/DEGRAUS FF/REJUNTAMENTO ANEIS/ REVEST LISO CALHA INTERNA C/ARG CIM/AREIA 1:4. BASE/BANQUETA EM CONCR FCK=10MPA</t>
  </si>
  <si>
    <t>73963/036</t>
  </si>
  <si>
    <t>POCO VISITA ESG SANIT ANEL CONC PRE-MOLD PROF=2,90M C/TAMPAO FF TIPO MEDIO(AD) D=60CM 125KG/DEGRAUS FF/REJUNTAMENTO ANEIS/ REVEST LISO CALHA INTERNA C/ARG CIM/AREIA 1:4. BASE/BANQUETA EM CONCR FCK=10MPA</t>
  </si>
  <si>
    <t>73963/037</t>
  </si>
  <si>
    <t>POCO VISITA ESG SANIT ANEL CONC PRE-MOLD PROF=3,20M C/TAMPAO FF TIPO MEDIO(AD)D=60CM 125KG/DEGRAUS FF/REJUNTAMENTOANEIS/ REVEST LISO CALHA INTERNA C/ARG CIM/AREIA 1:4. BASE/BANQUETA EM CONCR FCK=10MPA</t>
  </si>
  <si>
    <t>73963/038</t>
  </si>
  <si>
    <t>POCO VISITA ESG SANIT ANEL CONC PRE-MOLD PROF=3,50M C/TAMPAO FF TIPO MEDIO(AD)D=60CM 125KG/DEGRAUS FF/REJUNTAMENTO/ANEIS/ REVEST LISO CALHA INTERNA C/ARG CIM/AREIA 1:4. BASE/BANQUETA EM CONCR FCK=10MPA</t>
  </si>
  <si>
    <t>73963/039</t>
  </si>
  <si>
    <t>POCO VISITA ESG SANIT ANEL CONC PRE-MOLD PROF=3,80M C/TAMPAO FF TIPO MEDIO(AD)D=60CM 125KG/DEGRAUS FF/REJUNTAMENTO ANEIS/ REVEST LISO CALHA INTERNA C/ARG CIM/AREIA 1:4. BASE/BANQUETA EM CONCR FCK=10MPA</t>
  </si>
  <si>
    <t>73963/040</t>
  </si>
  <si>
    <t>POCO VISITA ESG SANIT ANEL CONC PRE-MOLD PROF=4,10M C/TAMPAO FF TIPO MEDIO(AD)D=60CM 125KG/DEGRAUS FF/REJUNTAMENTO ANEIS/ REVEST LISO CALHA INTERNA C/ARG CIM/AREIA 1:4. BASE/BANQUETA EM CONCR FCK=10MPA</t>
  </si>
  <si>
    <t>73963/042</t>
  </si>
  <si>
    <t>POCO VISITA ESG SANIT ANEL CONC PRE-MOLD PROF=4,70M C/TAMPAO FF TIPO MEDIO(AD)D=60CM 125KG/DEGRAUS FF/REJUNTAMENTO ANEIS/ REVEST LISO CALHA INTERNA C/ARG CIM/AREIA 1:4. BASE/BANQUETA EM CONCR FCK=10MPA</t>
  </si>
  <si>
    <t>73963/043</t>
  </si>
  <si>
    <t>POCO VISITA ESG SANIT ANEL CONC PRE-MOLD PROF=5,00M C/TAMPAO FF TIPO MEDIO(AD)D=60CM 125KG/DEGRAUS FF/REJUNTAMENTO ANEIS/ REVEST LISO CALHA INTERNA C/ARG CIM/AREIA 1:4. BASE/BANQUETA EM CONCR FCK=10MPA</t>
  </si>
  <si>
    <t>PODA DE ARVORES, COM LIMPEZA DE GALHOS SECOS E RETIRADA DE PARASITAS, INCLUINDO REMOCAO DE ENTULHO</t>
  </si>
  <si>
    <t>PODA E LIMPEZA DE ARBUSTO TIPO CERCA VIVA</t>
  </si>
  <si>
    <t>POLIMENTO E ENCERAMENTO DE PISO EM MADEIRA</t>
  </si>
  <si>
    <t>PONTALETES EM MASSARANDUBA SERRADA 3"X3" PARA TELHAS CERAMICAS, MEDIDOS PELA AREA REAL DA COBERTURA DO TELHADO, INCLUSO FORNECIMENTO E COLOCACAO</t>
  </si>
  <si>
    <t>PONTALETES EM MASSARANDUBA SERRADA 3"X3" PARA TELHAS ONDULADAS DE QUALQUER TIPO, MEDIDOS PELA AREA REAL DA COBERTURA DO TELHADO, INCLUSO FORNECIMENTO E COLOCACAO</t>
  </si>
  <si>
    <t>PONTO DE CONSUMO DE ÁGUA FRIA (SUBRAMAL) COM TUBULAÇÃO DE PVC, DN 25 MM, INSTALADO EM RAMAL DE ÁGUA. AF_12/2014</t>
  </si>
  <si>
    <t>PONTO DE CONSUMO TERMINAL DE ÁGUA QUENTE (SUBRAMAL) COM TUBULAÇÃO DE CPVC, DN 22 MM, INSTALADO EM RAMAL DE ÁGUA. AF_12/2014</t>
  </si>
  <si>
    <t>74084/001</t>
  </si>
  <si>
    <t>PORTA CADEADO ZINCADO OXIDADO PRETO COM CADEADO DE ACO GRAFITADO OXIDADO ENVERNIZADO 45MM</t>
  </si>
  <si>
    <t>PORTA CORTA-FOGO 90X210X4CM</t>
  </si>
  <si>
    <t>74071/002</t>
  </si>
  <si>
    <t>PORTA DE ABRIR EM ALUMINIO TIPO VENEZIANA, COM GUARNICAO</t>
  </si>
  <si>
    <t>74071/001</t>
  </si>
  <si>
    <t>PORTA DE ABRIR, EM ALUMINIO, CHAPA CORRUGADA COM GUARNICAO</t>
  </si>
  <si>
    <t>74136/003</t>
  </si>
  <si>
    <t>PORTA DE ACO CHAPA 24, DE ENROLAR, RAIADA, LARGA COM ACABAMENTO GALVANIZADO NATURAL</t>
  </si>
  <si>
    <t>74136/002</t>
  </si>
  <si>
    <t>PORTA DE ACO CHAPA 24, DE ENROLAR, VAZADA TIJOLINHO OU EQUIVALENTE COM RETANGULO OU CIRCULO, ACABAMENTO GALVANIZADO NATURAL</t>
  </si>
  <si>
    <t>74136/001</t>
  </si>
  <si>
    <t>PORTA DE ACO DE ENROLAR TIPO GRADE, CHAPA 16</t>
  </si>
  <si>
    <t>PORTA DE CHAPA DE ACO PRE-ZINCADO OU COM ADICAO DE COBRE, DE ABRIR, COM TRAVESSAS PARA VIDROS 87X210CM, EXCLUINDO VIDROS</t>
  </si>
  <si>
    <t>74232/001</t>
  </si>
  <si>
    <t>PORTA DE CHAPA DOBRADA DE ACO PRE-ZINCADO OU COM ADICAO DE COBRE, DE ABRIR COM POSTIGO PARA VIDRO, 87X210CM</t>
  </si>
  <si>
    <t>PORTA DE CORRER EM ALUMINIO, COM DUAS FOLHAS PARA VIDRO, INCLUSO GUARNICAO E VIDRO LISO INCOLOR</t>
  </si>
  <si>
    <t>73933/004</t>
  </si>
  <si>
    <t>PORTA DE FERRO DE ABRIR TIPO BARRA CHATA, COM REQUADRO E GUARNICAO COMPLETA</t>
  </si>
  <si>
    <t>PORTA DE FERRO PARA LIXEIRA, DE ABRIR, TIPO CHAPA, 70X210CM , COM GUARNICOES</t>
  </si>
  <si>
    <t>73933/003</t>
  </si>
  <si>
    <t>PORTA DE FERRO TIPO VENEZIANA, DE ABRIR, SEM BANDEIRA SEM FERRAGENS</t>
  </si>
  <si>
    <t>73933/002</t>
  </si>
  <si>
    <t>PORTA DE FERRO, DE ABRIR, TIPO CHAPA LISA, COM GUARNICOES</t>
  </si>
  <si>
    <t>73933/001</t>
  </si>
  <si>
    <t>PORTA DE FERRO, DE ABRIR, TIPO GRADE COM CHAPA, 87X210CM, COM GUARNICOES</t>
  </si>
  <si>
    <t>73880/002</t>
  </si>
  <si>
    <t>PORTA DE MADEIRA ALMOFADADA SEMI-OCA 1A, 80X210X3CM, INCLUSO ADUELA 2A, ALIZAR 2A E DOBRADICAS</t>
  </si>
  <si>
    <t>PORTA DE MADEIRA ALMOFADADA SEMIOCA 1A, 120X210X3CM, DUAS FOLHAS, INCLUSO ADUELA 1A, ALIZAR 1A E DOBRADICAS COM ANEIS</t>
  </si>
  <si>
    <t>PORTA DE MADEIRA ALMOFADADA SEMIOCA 1A, 140X210X3CM, DUAS FOLHAS, INCLUSO ADUELA 1A, ALIZAR 1A E DOBRADICAS COM ANEIS</t>
  </si>
  <si>
    <t>PORTA DE MADEIRA ALMOFADADA SEMIOCA 1A, 60X210X3CM, INCLUSO ADUELA 1A, ALIZAR 1A E DOBRADICAS COM ANEIS</t>
  </si>
  <si>
    <t>PORTA DE MADEIRA ALMOFADADA SEMIOCA 1A, 70X210X3CM, INCLUSO ADUELA 1A, ALIZAR 1A E DOBRADICAS COM ANEIS</t>
  </si>
  <si>
    <t>73910/009</t>
  </si>
  <si>
    <t>PORTA DE MADEIRA COMPENSADA LISA PARA CERA OU VERNIZ, 120X210X3,5CM, 2 FOLHAS, INCLUSO ADUELA 1A, ALIZAR 1A E DOBRADICAS COM ANEL</t>
  </si>
  <si>
    <t>73910/002</t>
  </si>
  <si>
    <t>PORTA DE MADEIRA COMPENSADA LISA PARA CERA OU VERNIZ, 60X210CM, INCLUSO ADUELA 1A, ALIZAR 1A E DOBRADICAS COM ANEL</t>
  </si>
  <si>
    <t>73910/004</t>
  </si>
  <si>
    <t>PORTA DE MADEIRA COMPENSADA LISA PARA CERA OU VERNIZ, 70X210CM, INCLUSO ADUELA 1A, ALIZAR 1A E DOBRADICAS COM ANEL</t>
  </si>
  <si>
    <t>73910/006</t>
  </si>
  <si>
    <t>PORTA DE MADEIRA COMPENSADA LISA PARA CERA OU VERNIZ, 80X210X3,5CM, INCLUSO ADUELA 1A, ALIZAR 1A E DOBRADICAS COM ANEL</t>
  </si>
  <si>
    <t>73910/007</t>
  </si>
  <si>
    <t>PORTA DE MADEIRA COMPENSADA LISA PARA CERA OU VERNIZ, 90X210X3,5CM, INCLUSO ADUELA 1A, ALIZAR 1A E DOBRADICAS COM ANEL</t>
  </si>
  <si>
    <t>73910/008</t>
  </si>
  <si>
    <t>PORTA DE MADEIRA COMPENSADA LISA PARA PINTURA, 120X210X3,5CM, 2 FOLHAS, INCLUSO ADUELA 2A, ALIZAR 2A E DOBRADICAS</t>
  </si>
  <si>
    <t>73910/011</t>
  </si>
  <si>
    <t>PORTA DE MADEIRA COMPENSADA LISA PARA PINTURA, 160X210X3,5CM, 2 FOLHAS, INCLUSO ADUELA 2A, ALIZAR 2A E DOBRADICAS</t>
  </si>
  <si>
    <t>73910/001</t>
  </si>
  <si>
    <t>PORTA DE MADEIRA COMPENSADA LISA PARA PINTURA, 60X210X3,5CM, INCLUSO ADUELA 2A, ALIZAR 2A E DOBRADICAS</t>
  </si>
  <si>
    <t>73910/003</t>
  </si>
  <si>
    <t>PORTA DE MADEIRA COMPENSADA LISA PARA PINTURA, 70X210X3,5CM, INCLUSO ADUELA 2A, ALIZAR 2A E DOBRADICAS</t>
  </si>
  <si>
    <t>73910/005</t>
  </si>
  <si>
    <t>PORTA DE MADEIRA COMPENSADA LISA PARA PINTURA, 80X210X3,5CM, INCLUSO ADUELA 2A, ALIZAR 2A E DOBRADICAS</t>
  </si>
  <si>
    <t>73910/010</t>
  </si>
  <si>
    <t>PORTA DE MADEIRA COMPENSADA LISA PARA PINTURA, 90X210X3,5CM, INCLUSO ADUELA 2A, ALIZAR 2A E DOBRADICAS</t>
  </si>
  <si>
    <t>PORTA DE MADEIRA MACICA REGIONAL 1A, DE CORRER P/VIDRO, COM ADUELA E ALIZAR DE 1A, TRILHO E RODIZIOS</t>
  </si>
  <si>
    <t>PORTA DE MADEIRA MACICA REGIONAL 1A, MEXICANA, 80X210X3,5CM, COM ADUELA E ALIZAR DE 1A, COM DOBRADICAS DE LATAO CROMADO COM ANEIS</t>
  </si>
  <si>
    <t>PORTA DE MADEIRA MACICA, REGIONAL 2A, MEXICANA, 80X210X3,5CM, COM ADUELA E ALIZAR DE 2A, COM DOBRADICAS DE LATAO CROMADO COM ANEIS</t>
  </si>
  <si>
    <t>74139/002</t>
  </si>
  <si>
    <t>PORTA DE MADEIRA PARA BANHEIRO, EM CHAPA DE MADEIRA COMPENSADA, REVESTIDA COM LAMINADO TEXTURIZADO, 60X160CM, INCLUSO MARCO E DOBRADICAS</t>
  </si>
  <si>
    <t>74139/001</t>
  </si>
  <si>
    <t>PORTA DE MADEIRA PARA BANHEIRO, EM CHAPA DE MADEIRA COMPENSADA, REVESTIDA COM LAMINADO TEXTURIZADO, 80X160CM, INCLUSO MARCO E DOBRADICAS</t>
  </si>
  <si>
    <t>73906/001</t>
  </si>
  <si>
    <t>PORTA DE MADEIRA TIPO VENEZIANA 1A, 70X210X3CM, INCLUSO ADUELA 1A, ALIZAR 1A E DOBRADICAS COM ANEIS</t>
  </si>
  <si>
    <t>73906/003</t>
  </si>
  <si>
    <t>PORTA DE MADEIRA TIPO VENEZIANA 1A, 80X210X3CM, INCLUSO ADUELA 1A, ALIZAR 1A E DOBRADICAS COM ANEIS</t>
  </si>
  <si>
    <t>73906/004</t>
  </si>
  <si>
    <t>PORTA DE MADEIRA TIPO VENEZIANA 2A, 120X210X3CM, 2 FOLHAS, INCLUSO ADUELA 1A, ALIZAR 1A E DOBRADICAS COM ANEIS</t>
  </si>
  <si>
    <t>73906/005</t>
  </si>
  <si>
    <t>PORTA DE MADEIRA TIPO VENEZIANA 2A, 140X210X3CM, 2 FOLHAS, INCLUSO ADUELA 1A, ALIZAR 1A E DOBRADICAS COM ANEIS</t>
  </si>
  <si>
    <t>73906/006</t>
  </si>
  <si>
    <t>PORTA DE MADEIRA TIPO VENEZIANA 2A, 60X210X3CM, INCLUSO ADUELA 1A, ALIZAR 1A E DOBRADICAS COM ANEIS</t>
  </si>
  <si>
    <t>PORTA DE MADEIRA VENEZIANA 2A, COM PREVISAO PARA VIDRO, 60X210X3CM, INCLUSO ADUELA 1A, ALIZAR 1A E DOBRADICAS COM ANEIS</t>
  </si>
  <si>
    <t>PORTA DE MADEIRA VENEZIANA 2A, COM PREVISAO PARA VIDRO, 70X210X3CM, INCLUSO ADUELA 1A, ALIZAR 1A E DOBRADICAS COM ANEIS</t>
  </si>
  <si>
    <t>PORTA DE MADEIRA VENEZIANA 2A, COM PREVISAO PARA VIDRO, 80X210X3CM, INCLUSO ADUELA 1A, ALIZAR 1A E DOBRADICAS COM ANEIS</t>
  </si>
  <si>
    <t>73838/001</t>
  </si>
  <si>
    <t>PORTA DE VIDRO TEMPERADO, 0,9X2,10M, ESPESSURA 10MM, INCLUSIVE ACESSORIOS</t>
  </si>
  <si>
    <t>73934/003</t>
  </si>
  <si>
    <t>PORTA EM CHAPA DE FIBRA DE EUCALIPTO LISA PARA PINTURA, 60X210X3,5CM, INCLUSO ADUELA 2A, ALIZAR 2A E DOBRADICAS</t>
  </si>
  <si>
    <t>73934/002</t>
  </si>
  <si>
    <t>PORTA EM CHAPA DE FIBRA DE EUCALIPTO LISA PARA PINTURA, 70X210X3,5CM, INCLUSO ADUELA 2A, ALIZAR 2A E DOBRADICAS</t>
  </si>
  <si>
    <t>73934/001</t>
  </si>
  <si>
    <t>PORTA EM CHAPA DE FIBRA DE EUCALIPTO LISA PARA PINTURA, 80X210X3,5CM, INCLUSO ADUELA 2A, ALIZAR 2A E DOBRADICAS</t>
  </si>
  <si>
    <t>PORTA EM FERRO QUADRICULADO PARA ABRIGO DE MEDIDORES E BOTIJOES, DE ABRIR, COM GUARNICOES</t>
  </si>
  <si>
    <t>PORTA MADEIRA 1A CORRER P/VIDRO 30MM/ GUARNICAO 15CM/ALIZAR</t>
  </si>
  <si>
    <t>PORTA PANTOGRAFICA PERFIL LAMINADO "U' INCLUSIVE ASSENTAMENTO E ACABAMENTO</t>
  </si>
  <si>
    <t>74038/001</t>
  </si>
  <si>
    <t>PORTAO COM MOUROES DE MADEIRA ROLICA, DIAMETRO 11CM, COM 5 FIOS DE ARAME FARPADO Nº 14 CLASSE 250, SEM DOBRADICAS</t>
  </si>
  <si>
    <t>74100/001</t>
  </si>
  <si>
    <t>PORTAO DE FERRO COM VARA 1/2", COM REQUADRO</t>
  </si>
  <si>
    <t>PORTAO DE FERRO EM CHAPA GALVANIZADA PLANA 14 GSG</t>
  </si>
  <si>
    <t>74238/002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</si>
  <si>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</si>
  <si>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</si>
  <si>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</si>
  <si>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PORTAO PARA PEDESTRES EM BARRAS DE FERRO RETANGULAR CHATA E TELA DE ARAME GALVANIZADO, FIO 8 BWG, MALHA QUADRADA 5X5CM, INCLUSIVE CADEADO E PINTURA PVA EM PILARES DE APOIO DE CONCRETO</t>
  </si>
  <si>
    <t>PORTAO PARA VEICULOS EM BARRAS DE FERRO RETANGULAR CHATA E TELA DE ARAME GALVANIZADO, FIO 8 BWG, MALHA QUADRADA 5X5CM, INCLUSIVE CADEADO E PINTURA PVA EM PILARES DE APOIO DE CONCRETO</t>
  </si>
  <si>
    <t>73769/001</t>
  </si>
  <si>
    <t>POSTE ACO CONICO CONTINUO CURVO SIMPLES SEM BASE C/JANELA 9M (INSPECAO) - FORNECIMENTO E INSTALACAO</t>
  </si>
  <si>
    <t>73783/001</t>
  </si>
  <si>
    <t>POSTE CONCRETO SECAO CIRCULAR COMPRIMENTO=5M CARGA NOMINAL TOPO 100KG INCLUSIVE ESCAVACAO EXCLUSIVE TRANSPORTE - FORNECIMENTO E COLOCACAO</t>
  </si>
  <si>
    <t>73783/017</t>
  </si>
  <si>
    <t>POSTE CONCRETO SEÇÃO CIRCULAR COMPRIMENTO=10M CARGA NOMINAL NO TOPO 600KG INCLUSIVE ESCAVACAO EXCLUSIVE TRANSPORTE - FORNECIMENTO E COLOCAÇÃO</t>
  </si>
  <si>
    <t>73783/009</t>
  </si>
  <si>
    <t>POSTE CONCRETO SEÇÃO CIRCULAR COMPRIMENTO=11M CARGA NOMINAL NO TOPO 300KG INCLUSIVE ESCAVACAO EXCLUSIVE TRANSPORTE - FORNECIMENTO E COLOCAÇÃO</t>
  </si>
  <si>
    <t>73783/010</t>
  </si>
  <si>
    <t>POSTE CONCRETO SEÇÃO CIRCULAR COMPRIMENTO=11M CARGA NOMINAL NO TOPO 400KG INCLUSIVE ESCAVACAO EXCLUSIVE TRANSPORTE - FORNECIMENTO E COLOCAÇÃO</t>
  </si>
  <si>
    <t>73783/008</t>
  </si>
  <si>
    <t>POSTE CONCRETO SEÇÃO CIRCULAR COMPRIMENTO=11M E CARGA NOMINAL 200KG INCLUSIVE ESCAVACAO EXCLUSIVE TRANSPORTE - FORNECIMENTO E COLOCAÇÃO</t>
  </si>
  <si>
    <t>73783/011</t>
  </si>
  <si>
    <t>POSTE CONCRETO SEÇÃO CIRCULAR COMPRIMENTO=14M CARGA NOMINAL NO TOPO 400KG INCLUSIVE ESCAVACAO EXCLUSIVE TRANSPORTE - FORNECIMENTO E COLOCAÇÃO</t>
  </si>
  <si>
    <t>73783/003</t>
  </si>
  <si>
    <t>POSTE CONCRETO SEÇÃO CIRCULAR COMPRIMENTO=5M CARGA NOMINAL TOPO 300KG INCLUSIVE ESCAVACAO EXCLUSIVE TRANSPORTE - FORNECIMENTO E COLOCAÇÃO</t>
  </si>
  <si>
    <t>73783/012</t>
  </si>
  <si>
    <t>POSTE CONCRETO SEÇÃO CIRCULAR COMPRIMENTO=7M CARGA NOMINAL NO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</si>
  <si>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</si>
  <si>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</si>
  <si>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</si>
  <si>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</si>
  <si>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73783/014</t>
  </si>
  <si>
    <t>POSTE CONCRETO SEÇÃO CIRCULAR COMPRIMENTO=9M CARGA NOMINAL NO TOPO 200KG INCLUSIVE ESCAVACAO EXCLUSIVE TRANSPORTE - FORNECIMENTO E COLOCAÇÃO</t>
  </si>
  <si>
    <t>73783/015</t>
  </si>
  <si>
    <t>POSTE CONCRETO SEÇÃO CIRCULAR COMPRIMENTO=9M CARGA NOMINAL NO TOPO 300KG INCLUSIVE ESCAVACAO EXCLUSIVE TRANSPORTE - FORNECIMENTO E COLOCAÇÃO</t>
  </si>
  <si>
    <t>73783/016</t>
  </si>
  <si>
    <t>POSTE CONCRETO SEÇÃO CIRCULAR COMPRIMENTO=9M CARGA NOMINAL NO TOPO 400KG INCLUSIVE ESCAVACAO EXCLUSIVE TRANSPORTE - FORNECIMENTO E COLOCAÇÃO</t>
  </si>
  <si>
    <t>73769/003</t>
  </si>
  <si>
    <t>POSTE DE ACO CONICO CONTINUO CURVO DUPLO, FLANGEADO, COM JANELA DE INSPECAO H=9M - FORNECIMENTO E INSTALACAO</t>
  </si>
  <si>
    <t>73769/004</t>
  </si>
  <si>
    <t>POSTE DE ACO CONICO CONTINUO RETO, FLANGEADO, H=9M - FORNECIMENTO E INSTALACAO</t>
  </si>
  <si>
    <t>73769/002</t>
  </si>
  <si>
    <t>POSTE DE AÇO CONICO CONTÍNUO CURVO SIMPLES, FLANGEADO, COM JANELA DE INSPEÇÃO H=9M - FORNECIMENTO E INSTALACAO</t>
  </si>
  <si>
    <t>POSTE DE CONCRETO DUPLO T H=10M CARGA NOMINAL 300KG INCLUSIVE ESCAVACAO, EXCLUSIVE TRANSPORTE -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</si>
  <si>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</si>
  <si>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</si>
  <si>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</si>
  <si>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METALICO DECORATIVO EXTERNO P/ JARDIM H = 2,50M D = 75MM C/ 1 LUMINARIA PARA LAMPADA INCANDESCENTE - FORNECIMENTO E INSTALACAO</t>
  </si>
  <si>
    <t>POSTE METALICO DECORATIVO EXTERNO P/ JARDIM H = 2,50M D = 75MM C/ 2 LUMINARIAS PARA LAMPADA INCANDESCENTE - FORNECIMENTO E INSTALACAO</t>
  </si>
  <si>
    <t>POÇO DE VISITA EM ALVENARIA, PARA REDE D=1,00 M, PARTE FIXA C/ 1,00 M DE ALTURA E USO DE RETROESCAVADEIRA</t>
  </si>
  <si>
    <t>73759/002</t>
  </si>
  <si>
    <t>PRE-MISTURADO A FRIO COM EMULSAO RM-1C, INCLUSO USINAGEM E APLICACAO, EXCLUSIVE TRANSPORTE</t>
  </si>
  <si>
    <t>74022/039</t>
  </si>
  <si>
    <t>PREPARACAO DE AMOSTRAS PARA ENSAIO DE CARACTERIZACAO - SOLOS</t>
  </si>
  <si>
    <t>PREPARO MANUAL DE TERRENO S/ RASPAGEM SUPERFICIAL</t>
  </si>
  <si>
    <t>PROJETOR DE ARGAMASSA, CAPACIDADE DE PROJEÇÃO 1,5 M3/H, ALCANCE DE 30 ATÉ 60 M, MOTOR ELÉTRICO POTÊNCIA 7,5 HP - CHI DIURNO.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</si>
  <si>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</si>
  <si>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</si>
  <si>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</si>
  <si>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</si>
  <si>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</si>
  <si>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</si>
  <si>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</si>
  <si>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</si>
  <si>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</si>
  <si>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</si>
  <si>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JUROS. AF_06/2014</t>
  </si>
  <si>
    <t>PROJETOR P/ FACHADA A PROVA DE TEMPO P/ LAMPADA INCANDESCENTE OU VAPOR MERCURIO - FORNECIMENTO E INSTALACAO</t>
  </si>
  <si>
    <t>73804/001</t>
  </si>
  <si>
    <t>PROTECAO DE FACHADA COM TELA DE POLIPROPILENO FIXADA EM ESTRUTURA DE MADEIRA COM ARAME GALVANIZADO</t>
  </si>
  <si>
    <t>PROTECAO MECANICA DE SUPERFICIE COM ARGAMASSA DE CIMENTO E AREIA, TRACO 1:3, E=2 CM</t>
  </si>
  <si>
    <t>PROTECAO MECANICA DE SUPERFICIE COM ARGAMASSA DE CIMENTO E AREIA, TRACO 1:3, E=2,5 CM</t>
  </si>
  <si>
    <t>PROTECAO MECANICA DE SUPERFICIE COM ARGAMASSA DE CIMENTO E AREIA, TRACO 1:3, E=3 CM</t>
  </si>
  <si>
    <t>PROTECAO MECANICA DE SUPERFICIE COM ARGAMASSA DE CIMENTO E AREIA, TRACO 1:3, JUNTA BATIDA, E=3 CM</t>
  </si>
  <si>
    <t>PROTECAO MECANICA DE SUPERFICIE COM ARGAMASSA DE CIMENTO E AREIA, TRACO 1:4, E=0,5 CM</t>
  </si>
  <si>
    <t>PROTECAO MECANICA DE SUPERFICIE COM ARGAMASSA DE CIMENTO E AREIA, TRACO 1:4, E=1,5 CM</t>
  </si>
  <si>
    <t>PROTECAO MECANICA DE SUPERFICIE COM ARGAMASSA DE CIMENTO E AREIA, TRACO 1:4, E=2 CM</t>
  </si>
  <si>
    <t>PROTECAO MECANICA DE SUPERFICIE COM ARGAMASSA DE CIMENTO E AREIA, TRACO 1:6, E=1,5 CM</t>
  </si>
  <si>
    <t>PROTECAO MECANICA DE SUPERFICIE COM ARGAMASSA DE CIMENTO E AREIA, TRACO 1:6, E=2 CM</t>
  </si>
  <si>
    <t>PROTECAO MECANICA DE SUPERFICIE COM ARGAMASSA DE CIMENTO E AREIA, TRACO 1:7 CM, E=3 CM</t>
  </si>
  <si>
    <t>PROTECAO MECANICA DE SUPERFICIE COM ARGAMASSA DE CIMENTO E AREIA, TRACO 1:7, E=1,5 CM</t>
  </si>
  <si>
    <t>73771/001</t>
  </si>
  <si>
    <t>PROTENSAO DE TIRANTES DE BARRA DE ACO CA-50 EXCL MATERIAIS</t>
  </si>
  <si>
    <t>PUXADOR CENTRAL PARA ESQUADRIA DE ALUMINIO</t>
  </si>
  <si>
    <t>PUXADOR CONCHA EM LATAO CROMADO OU POLIDO PARA PORTA OU JANELA DE CORRER, 3X9CM</t>
  </si>
  <si>
    <t>PUXADOR CONCHA EM LATAO CROMADO OU POLIDO PARA PORTA OU JANELA DE CORRER, COM FURO PARA CHAVE, 4X10CM</t>
  </si>
  <si>
    <t>PUXADOR TUBULAR DE CENTRO EM LATAO CROMADO PARA JANELAS</t>
  </si>
  <si>
    <t>PÁ CARREGADEIRA SOBRE RODAS, POTÊNCIA 197 HP, CAPACIDADE DA CAÇAMBA 2,5 A 3,5 M3, PESO OPERACIONAL 18338 KG - CHI DIURNO. AF_06/2014</t>
  </si>
  <si>
    <t>PÁ CARREGADEIRA SOBRE RODAS, POTÊNCIA 197 HP, CAPACIDADE DA CAÇAMBA 2,5 A 3,5 M3, PESO OPERACIONAL 18338 KG - CHP DIURNO.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</si>
  <si>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</si>
  <si>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</si>
  <si>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MANUTENÇÃO.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</si>
  <si>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</si>
  <si>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MANUTENCAO. AF_06/2014</t>
  </si>
  <si>
    <t>PÁ CARREGADEIRA SOBRE RODAS, POTÊNCIA LÍQUIDA 128 HP, CAPACIDADE DA CAÇAMBA 1,7 A 2,8 M3, PESO OPERACIONAL 11632 KG – MATERIAIS NA OPERAÇÃO. AF_06/2014</t>
  </si>
  <si>
    <t>PÁ CARREGADEIRA SOBRE RODAS, POTÊNCIA LÍQUIDA 128 HP, CAPACIDADE DA CAÇAMBA 1,7 A 2,8 M3, PESO OPERACIONAL 11632 KG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</si>
  <si>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</si>
  <si>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</si>
  <si>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</si>
  <si>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</si>
  <si>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</si>
  <si>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</si>
  <si>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</si>
  <si>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74131/001</t>
  </si>
  <si>
    <t>QUADRO DE DISTRIBUICAO DE ENERGIA DE EMBUTIR, EM CHAPA METALICA, PARA 3 DISJUNTORES TERMOMAGNETICOS MONOPOLARES SEM BARRAMENTO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</si>
  <si>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</si>
  <si>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</si>
  <si>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</si>
  <si>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</si>
  <si>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</si>
  <si>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</si>
  <si>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</si>
  <si>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</si>
  <si>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QUADRO DE DISTRIBUICAO PARA TELEFONE N.2, 20X20X12CM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</si>
  <si>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</si>
  <si>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N.4, 60X60X12CM EM CHAPA METALICA, DE EMBUTIR, SEM ACESSORIOS, PADRAO TELEBRAS, FORNECIMENTO E INSTALACAO</t>
  </si>
  <si>
    <t>QUADRO DE DISTRIBUICAO PARA TELEFONE N.5, 80X80X12CM EM CHAPA METALICA, SEM ACESSORIOS, PADRAO TELEBRAS, FORNECIMENTO E INSTALACAO</t>
  </si>
  <si>
    <t>74052/005</t>
  </si>
  <si>
    <t>QUADRO DE MEDICAO GERAL EM CHAPA METALICA PARA EDIFICIOS COM 16 APTOS, INCLUSIVE DISJUNTORES E ATERRAMENTO</t>
  </si>
  <si>
    <t>RALO SECO, PVC, DN 100 X 40 MM, JUNTA SOLDÁVEL, FORNECIDO E INSTALADO EM RAMAL DE DESCARGA OU EM RAMAL DE ESGOTO SANITÁRIO. AF_12/2014_P</t>
  </si>
  <si>
    <t>RALO SIFONADO, PVC, DN 100 X 40 MM, JUNTA SOLDÁVEL, FORNECIDO E INSTALADO EM RAMAIS DE ENCAMINHAMENTO DE ÁGUA PLUVIAL. AF_12/2014_P</t>
  </si>
  <si>
    <t>RALO SIFONADO, PVC, DN 100 X 40 MM, JUNTA SOLDÁVEL, FORNECIDO E INSTALADO EM RAMAL DE DESCARGA OU EM RAMAL DE ESGOTO SANITÁRIO. AF_12/2014_P</t>
  </si>
  <si>
    <t>74216/001</t>
  </si>
  <si>
    <t>RAMAL PREDIAL DE ESGOTO EM TUBO PVC ESGOTO DN 100MM - FORNECIMENTO, INSTALACAO, ESCAVACAO E REATERRO</t>
  </si>
  <si>
    <t>74253/001</t>
  </si>
  <si>
    <t>RAMAL PREDIAL EM TUBO PEAD 20MM - FORNECIMENTO, INSTALAÇÃO, ESCAVAÇÃO E REATERRO</t>
  </si>
  <si>
    <t>RASPAGEM / CALAFETACAO TACOS MADEIRA 1 DEMAO CERA</t>
  </si>
  <si>
    <t>RASTELEIRO COM ENCARGOS COMPLEMENTARES</t>
  </si>
  <si>
    <t>73790/004</t>
  </si>
  <si>
    <t>REASSENTAMENTO DE PARALELEPIPEDO SOBRE COLCHAO DE PO DE PEDRA ESPESSURA 10CM, REJUNTADO COM ARGAMASSA TRACO 1:3 (CIMENTO E AREIA), CONSIDERANDO APROVEITAMENTO DO PARALELEPIPEDO</t>
  </si>
  <si>
    <t>73790/002</t>
  </si>
  <si>
    <t>REASSENTAMENTO DE PARALELEPIPEDO SOBRE COLCHAO DE PO DE PEDRA ESPESSURA 10CM, REJUNTADO COM BETUME E PEDRISCO, CONSIDERANDO APROVEITAMENTO DO PARALELEPIPEDO</t>
  </si>
  <si>
    <t>73964/002</t>
  </si>
  <si>
    <t>REATER VALA/CAVA COMPACT/MACO CAMADAS 30CM EM BECO ATE 2,50M LARGURA EM FAVELAS</t>
  </si>
  <si>
    <t>REATERRO APILOADO (MANUAL) DE VALA COM DESLOCAMENTO DE MATERIAL EM CAMADAS DE 20 CM (BECOS, FAVELAS ETC.)</t>
  </si>
  <si>
    <t>REATERRO APILOADO EM CAMADAS 0,20M, UTILIZANDO MATERIAL ARGILO-ARENOSO ADQUIRIDO EM JAZIDA, JÁ CONSIDERANDO UM ACRÉSCIMO DE 25% NO VOLUME DO MATERIAL ADQUIRIDO, NÃO CONSIDERANDO O TRANSPORTE ATÉ O REATERRO</t>
  </si>
  <si>
    <t>73964/006</t>
  </si>
  <si>
    <t>REATERRO DE VALA COM COMPACTAÇÃO MANUAL</t>
  </si>
  <si>
    <t>REATERRO DE VALA COM MATERIAL GRANULAR (PEDRISCO)</t>
  </si>
  <si>
    <t>REATERRO DE VALA COM MATERIAL GRANULAR DE EMPRESTIMO ADENSADO E VIBRADO</t>
  </si>
  <si>
    <t>REATERRO DE VALA COM MATERIAL GRANULAR REAPROVEITADO ADENSADO E VIBRADO</t>
  </si>
  <si>
    <t>73964/001</t>
  </si>
  <si>
    <t>REATERRO DE VALA/CAVA COMPACTADA A MACO EM CAMADAS DE 20CM ( EM BECOS DE ATÉ 2,50M DE LARGURA EM FAVELAS)</t>
  </si>
  <si>
    <t>REATERRO DE VALA/CAVA SEM CONTROLE DE COMPACTAÇÃO , UTILIZANDO RETRO- ESCAVADEIRA E COMPACTACADOR VIBRATORIO COM MATERIAL REAPROVEITADO</t>
  </si>
  <si>
    <t>73964/004</t>
  </si>
  <si>
    <t>REATERRO DE VALAS / CAVAS, COMPACTADA A MAÇO, EM CAMADAS DE ATÉ 30 CM.</t>
  </si>
  <si>
    <t>79510/002</t>
  </si>
  <si>
    <t>REATERRO DE VALAS/CAVAS COM PÓ-DE-PEDRA, INCLUSIVE MATERIAL E COMPACTAÇÃO, EM BECOS DE ATÉ 2,5M DE LARGURA, EM FAVELAS</t>
  </si>
  <si>
    <t>74015/001</t>
  </si>
  <si>
    <t>REATERRO E COMPACTACAO MECANICO DE VALA COM COMPACTADOR MANUAL TIPO SOQUETE VIBRATORIO</t>
  </si>
  <si>
    <t>REATERRO MANUAL COM APILOAMENTO MECANICO</t>
  </si>
  <si>
    <t>REATERRO MANUAL SEM APILOAMENTO</t>
  </si>
  <si>
    <t>73964/003</t>
  </si>
  <si>
    <t>REATERRO VALA/CAVA C/TRATOR 200CV EXCL COMPACTACAO</t>
  </si>
  <si>
    <t>REATOR PARA LAMPADA FLUORESCENTE 1X20W PARTIDA CONVENCIONAL FORNECIMENTO E INSTALACAO</t>
  </si>
  <si>
    <t>REATOR PARA LAMPADA FLUORESCENTE 1X20W PARTIDA RAPIDA FORNECIMENTO E INSTALACAO</t>
  </si>
  <si>
    <t>REATOR PARA LAMPADA FLUORESCENTE 1X40W PARTIDA CONVENCIONAL FORNECIMENTO E INSTALACAO</t>
  </si>
  <si>
    <t>REATOR PARA LAMPADA FLUORESCENTE 1X40W PARTIDA RAPIDA FORNECIMENTO E INSTALACAO</t>
  </si>
  <si>
    <t>REATOR PARA LAMPADA FLUORESCENTE 2X40W PARTIDA RAPIDA FORNECIMENTO E INSTALACAO</t>
  </si>
  <si>
    <t>REATOR PARA LAMPADA VAPOR DE MERCURIO 125W USO EXTERNO</t>
  </si>
  <si>
    <t>REATOR PARA LAMPADA VAPOR DE MERCURIO 250W USO EXTERNO</t>
  </si>
  <si>
    <t>REATOR PARA LAMPADA VAPOR DE MERCURIO USO EXTERNO 220V/400W</t>
  </si>
  <si>
    <t>REATOR PARA LAMPADA VAPOR DE SODIO ALTA PRESSAO - 220V/250W - USO EXTERNO</t>
  </si>
  <si>
    <t>REBOCO ARGAMASSA TRACO 1:2 (CAL E AREIA FINA PENEIRADA), ESPESSURA 0,5CM, PREPARO MANUAL DA ARGAMASSA</t>
  </si>
  <si>
    <t>74001/001</t>
  </si>
  <si>
    <t>REBOCO COM ARGAMASSA PRE-FABRICADA, ESPESSURA 0,5CM, PREPARO MECANICO DA ARGAMASSA</t>
  </si>
  <si>
    <t>REBOCO COM ARGAMASSA PRÉ-FABRICADA, ACABAMENTO CAMURCADO, ESPESSURA 0,3CM, PREPARO MANUAL</t>
  </si>
  <si>
    <t>REBOCO COM ARGAMASSA PRÉ-FABRICADA, ACABAMENTO FRISADO, ESPESSURA 0,7CM, PREPARO MECANICO</t>
  </si>
  <si>
    <t>REBOCO TRACO 1:3 (CIMENTO E AREIA MEDIA NAO PENEIRADA), BASE PARA TINTA EPOXI, PREPARO MANUAL DA ARGAMASSA</t>
  </si>
  <si>
    <t>RECICLADORA DE ASFALTO A FRIO SOBRE RODAS, LARGURA FRESAGEM DE 2,0 M, POTÊNCIA 422 HP - CHI DIURNO. AF_11/2014</t>
  </si>
  <si>
    <t>RECICLADORA DE ASFALTO A FRIO SOBRE RODAS, LARGURA FRESAGEM DE 2,0 M, POTÊNCIA 422 HP - CHP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</si>
  <si>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</si>
  <si>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</si>
  <si>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</si>
  <si>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</si>
  <si>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RECOLOCACAO DE BATENTES DE MADEIRA, CONSIDERANDO REAPROVEITAMENTO DE MATERIAL</t>
  </si>
  <si>
    <t>RECOLOCACAO DE BATENTES METALICOS, CONSIDERANDO REAPROVEITAMENTO DO MATERIAL</t>
  </si>
  <si>
    <t>RECOLOCACAO DE CUMEEIRAS CERAMICAS COM ARGAMASSA TRACO 1:2:8 (CIMENTO, CAL E AREIA), CONSIDERANDO APROVEITAMENTO DO MATERIAL</t>
  </si>
  <si>
    <t>RECOLOCACAO DE DIVISORIAS TIPO CHAPAS OU TABUAS, EXCLUSIVE ENTARUGAMENTO, CONSIDERANDO REAPROVEITAMENTO DO MATERIAL</t>
  </si>
  <si>
    <t>RECOLOCACAO DE DIVISORIAS TIPO CHAPAS OU TABUAS, INCLUSIVE ENTARUGAMENTO, CONSIDERANDO REAPROVEITAMENTO DO MATERIAL</t>
  </si>
  <si>
    <t>RECOLOCACAO DE FERRAGENS EM MADEIRAMENTO DE TELHADO, CONSIDERANDO REAPROVEITAMENTO DE MATERIAL</t>
  </si>
  <si>
    <t>RECOLOCACAO DE FOLHAS DE PORTA DE PASSAGEM OU JANELA, CONSIDERANDO REAPROVEITAMENTO DO MATERIAL</t>
  </si>
  <si>
    <t>RECOLOCACAO DE MADEIRAMENTO DE TELHADO, CONSIDERANDO REAPROVEITAMENTO DE MATERIAL</t>
  </si>
  <si>
    <t>RECOLOCACAO DE MADEIRAMENTO DO TELHADO - CAIBROS, CONSIDERANDO REAPROVEITAMENTO DE MATERIAL</t>
  </si>
  <si>
    <t>RECOLOCACAO DE PISO DE TABUAS DE MADEIRA, CONSIDERANDO REAPROVEITAMENTO DO MATERIAL</t>
  </si>
  <si>
    <t>RECOLOCACAO DE PLACAS DIVISORIAS DE GRANILITE, CONSIDERANDO REAPROVEITAMENTO DO MATERIAL</t>
  </si>
  <si>
    <t>RECOLOCACAO DE RIPAS EM MADEIRAMENTO DE TELHADO, CONSIDERANDO REAPROVEITAMENTO DE MATERIAL</t>
  </si>
  <si>
    <t>RECOLOCACAO DE RODAPE DE MADEIRA E CORDAO, CONSIDERANDO REAPROVEITAMENTO DO MATERIAL</t>
  </si>
  <si>
    <t>RECOLOCACAO DE TACOS DE MADEIRA COM REAPROVEITAMENTO DE MATERIAL E ASSENTAMENTO COM ARGAMASSA 1:4 (CIMENTO E AREIA)</t>
  </si>
  <si>
    <t>RECOLOCACAO DE TELHAS CERAMICAS TIPO FRANCESA, CONSIDERANDO REAPROVEITAMENTO DE MATERIAL</t>
  </si>
  <si>
    <t>RECOLOCACAO DE TELHAS CERAMICAS TIPO PLAN, CONSIDERANDO REAPROVEITAMENTO DE MATERIAL</t>
  </si>
  <si>
    <t>RECOLOCACAO DE TELHAS ONDULADAS COM MASSA PARA VEDACAO, CONSIDERANDO REAPROVEITAMENTO DE MATERIAL</t>
  </si>
  <si>
    <t>RECOLOCACO DE FORROS EM REGUA DE PVC E PERFIS, CONSIDERANDO REAPROVEITAMENTO DO MATERIAL</t>
  </si>
  <si>
    <t>RECOLOCAÇÃO DE TELHA DE FIBROCIMENTO ESTRUTURAL LARGURA ÚTIL 49CM OU 44CM, CONSIDERANDO O REAPROVEITAMENTO DO MATERIAL A EXCEÇÃO DO CONJUNTO DE ARRUELAS DE VEDAÇÃO</t>
  </si>
  <si>
    <t>RECOLOCAÇÃO DE TELHA DE FIBROCIMENTO ESTRUTURAL LARGURA ÚTIL 90CM, CONSIDERANDO O REAPROVEITAMENTO DO MATERIAL A EXCEÇÃO DO CONJUNTO DE ARRUELAS DE VEDAÇÃO</t>
  </si>
  <si>
    <t>RECOMPOSICAO DE PAVIMENTACAO TIPO BLOKRET SOBRE COLCHAO DE AREIA COM REAPROVEITAMENTO DE MATERIAL</t>
  </si>
  <si>
    <t>73957/001</t>
  </si>
  <si>
    <t>RECOMPOSICAO DE PISO EM PEDRA PORTUGUESA, ASSENTADA SOBRE ARGAMASSA TRACO 1:5 (CIMENTO E SAIBRO), REJUNTADO COM CIMENTO COMUM, COM APROVEITAMENTO DA PEDRA</t>
  </si>
  <si>
    <t>RECOMPOSICAO DE REVESTIMENTO PRIMARIO MEDIDO P/ VOLUME COMPACTADO</t>
  </si>
  <si>
    <t>RECOMPOSICAO PARCIAL DO ARAME FARPADO Nº 14 CLASSE 250, FIXADO EM CERCA COM MOURÕES DE CONCRETO, RETO, 15X15CM</t>
  </si>
  <si>
    <t>REDUÇÃO EXCÊNTRICA, PVC, SERIE R, ÁGUA PLUVIAL, DN 100 X 75 MM, JUNTA ELÁSTICA, FORNECIDO E INSTALADO EM CONDUTORES VERTICAIS DE ÁGUAS PLUVIAIS. AF_12/2014</t>
  </si>
  <si>
    <t>REDUÇÃO EXCÊNTRICA, PVC, SERIE R, ÁGUA PLUVIAL, DN 100 X 75 MM, JUNTA ELÁSTICA, FORNECIDO E INSTALADO EM RAMAL DE ENCAMINHAMENTO. AF_12/2014</t>
  </si>
  <si>
    <t>REDUÇÃO EXCÊNTRICA,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</si>
  <si>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</si>
  <si>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REDUÇÃO EXCÊNTRICA, PVC, SERIE R, ÁGUA PLUVIAL, DN 75 X 50 MM, JUNTA ELÁSTICA, FORNECIDO E INSTALADO EM RAMAL DE ENCAMINHAMENTO. AF_12/2014</t>
  </si>
  <si>
    <t>74082/001</t>
  </si>
  <si>
    <t>REFLETOR REDONDO EM ALUMINIO COM SUPORTE E ALCA REGULAVEL PARA FIXACAO, COM LAMPADA VAPOR DE MERCURIO 250W</t>
  </si>
  <si>
    <t>74246/001</t>
  </si>
  <si>
    <t>REFLETOR RETANGULAR FECHADO COM LAMPADA VAPOR METALICO 400 W</t>
  </si>
  <si>
    <t>73870/004</t>
  </si>
  <si>
    <t>REGISTRO DE ESFERA EM BRONZE D= 1.1/4" FORNEC E COLOCACAO</t>
  </si>
  <si>
    <t>REGISTRO DE GAVETA BRUTO, LATÃO, ROSCÁVEL, 1/2 ”, FORNECIDO E INSTALADO EM RAMAL DE ÁGUA. AF_12/2014</t>
  </si>
  <si>
    <t>REGISTRO DE GAVETA BRUTO, LATÃO, ROSCÁVEL, 3/4 ”, FORNECIDO E INSTALADO EM RAMAL DE ÁGUA. AF_12/2014</t>
  </si>
  <si>
    <t>REGISTRO DE GAVETA COM CANOPLA Ø 25MM (1 ”) - FORNECIMENTO E INSTALAÇÃO</t>
  </si>
  <si>
    <t>73797/001</t>
  </si>
  <si>
    <t>REGISTRO DE GAVETA COM CANOPLA Ø 32MM (1.1/4") - FORNECIMENTO E INSTALAÇÃO</t>
  </si>
  <si>
    <t>REGISTRO DE PRESSAO CROMADO C/ CANOPLA 1/2" - FORNECIMENTO E INSTALACAO</t>
  </si>
  <si>
    <t>REGISTRO DE PRESSÃO BRUTO, LATÃO, ROSCÁVEL, 1/2 ”, FORNECIDO E INSTALADO EM RAMAL DE ÁGUA. AF_12/2014</t>
  </si>
  <si>
    <t>REGISTRO DE PRESSÃO BRUTO, ROSCÁVEL, 3/4 ”, FORNECIDO E INSTALADO EM RAMAL DE ÁGUA. AF_12/2014</t>
  </si>
  <si>
    <t>REGISTRO DE PRESSÃO COM CANOPLA Ø 15MM (1/2") - FORNECIMENTO E INSTALAÇÃO</t>
  </si>
  <si>
    <t>74184/001</t>
  </si>
  <si>
    <t>REGISTRO GAVETA 1" BRUTO LATAO - FORNECIMENTO E INSTALACAO</t>
  </si>
  <si>
    <t>74175/001</t>
  </si>
  <si>
    <t>REGISTRO GAVETA 1" COM CANOPLA ACABAMENTO CROMADO SIMPLES - FORNECIMENTO E INSTALACAO</t>
  </si>
  <si>
    <t>74182/001</t>
  </si>
  <si>
    <t>REGISTRO GAVETA 1.1/2" BRUTO LATAO - FORNECIMENTO E INSTALACAO</t>
  </si>
  <si>
    <t>74174/001</t>
  </si>
  <si>
    <t>REGISTRO GAVETA 1.1/2" COM CANOPLA ACABAMENTO CROMADO SIMPLES - FORNECIMENTO E INSTALACAO</t>
  </si>
  <si>
    <t>74183/001</t>
  </si>
  <si>
    <t>REGISTRO GAVETA 1.1/4" BRUTO LATAO - FORNECIMENTO E INSTALACAO</t>
  </si>
  <si>
    <t>74177/001</t>
  </si>
  <si>
    <t>REGISTRO GAVETA 1/2" COM CANOPLA ACABAMENTO CROMADO SIMPLES - FORNECIMENTO E INSTALACAO</t>
  </si>
  <si>
    <t>74181/001</t>
  </si>
  <si>
    <t>REGISTRO GAVETA 2" BRUTO LATAO - FORNECIMENTO E INSTALACAO</t>
  </si>
  <si>
    <t>74176/001</t>
  </si>
  <si>
    <t>REGISTRO GAVETA 3/4" COM CANOPLA ACABAMENTO CROMADO SIMPLES - FORNECIMENTO E INSTALACAO</t>
  </si>
  <si>
    <t>REGISTRO PRESSAO 3/4" COM CANOPLA ACABAMENTO CROMADO - FORNECIMENTO E INSTALACAO</t>
  </si>
  <si>
    <t>74169/001</t>
  </si>
  <si>
    <t>REGISTRO/VALVULA GLOBO ANGULAR 45 GRAUS EM LATAO PARA HIDRANTES DE INCÊNDIO PREDIAL DN 2.1/2" - FORNECIMENTO E INSTALACAO</t>
  </si>
  <si>
    <t>REGUA VIBRADORA DUPLA GASOLINA 3/4 CV A 3600 RPM FREQUENCIA - EXCLUSIVE OPERADOR (CI)</t>
  </si>
  <si>
    <t>REGUA VIBRATORIA DUPLA GASOLINA 3/4CV A 3600RPM DE FREQUENCIA - EXCLUSIVE OPERADOR (CP)</t>
  </si>
  <si>
    <t>REGULARIZACAO DE SUPERFICIE DE CONC. APARENTE</t>
  </si>
  <si>
    <t>REGULARIZACAO DE SUPERFICIES EM TERRA COM MOTONIVELADORA</t>
  </si>
  <si>
    <t>REGULARIZACAO E COMPACTACAO DE SUBLEITO ATE 20 CM DE ESPESSURA</t>
  </si>
  <si>
    <t>REGULARIZACAO E COMPACTACAO MANUAL DE TERRENO COM SOQUETE</t>
  </si>
  <si>
    <t>83695/001</t>
  </si>
  <si>
    <t>REJUNTAMENTO PAVIMENTACAO PARALELEPIPEDO BETUME CASCALH INCL MATERIAIS</t>
  </si>
  <si>
    <t>RELE FOTOELETRICO P/ COMANDO DE ILUMINACAO EXTERNA 220V/1000W - FORNECIMENTO E INSTALACAO</t>
  </si>
  <si>
    <t>REMOCAO DE AZULEJO E SUBSTRATO DE ADERENCIA EM ARGAMASSA</t>
  </si>
  <si>
    <t>REMOCAO DE BLOKRET COM EMPILHAMENTO</t>
  </si>
  <si>
    <t>REMOCAO DE CALHAS E CONDUTORES DE AGUAS PLUVIAIS</t>
  </si>
  <si>
    <t>REMOCAO DE DISPOSITIVOS PARA FUNCIONAMENTO DE APARELHOS SANITARIOS</t>
  </si>
  <si>
    <t>REMOCAO DE DISPOSITIVOS PARA FUNCIONAMENTO DE PIA DE COZINHA</t>
  </si>
  <si>
    <t>REMOCAO DE FIACAO ELETRICA</t>
  </si>
  <si>
    <t>REMOCAO DE FORRO DE MADEIRA (LAMBRI) C/ REAPROVEITAMENTO</t>
  </si>
  <si>
    <t>REMOCAO DE PEITORIL EM MARMORE OU GRANITO</t>
  </si>
  <si>
    <t>79516/001</t>
  </si>
  <si>
    <t>REMOCAO DE PINTURA A OLEO/ESMALTE SOBRE SUPERFICIE METALICA</t>
  </si>
  <si>
    <t>73874/001</t>
  </si>
  <si>
    <t>REMOCAO DE PINTURAS COM JATEAMENTO DE AREIA, EM SUPERFICIES METALICAS</t>
  </si>
  <si>
    <t>REMOCAO DE PISO EM CARPETE</t>
  </si>
  <si>
    <t>REMOCAO DE PISO EM PLACAS DE BORRACHA COLADA</t>
  </si>
  <si>
    <t>REMOCAO DE PROTECAO MECANICA DE IMPERMEABILIZACAO</t>
  </si>
  <si>
    <t>REMOCAO DE RALO SECO OU SIFONADO</t>
  </si>
  <si>
    <t>REMOCAO DE RODAPE CERAMICO</t>
  </si>
  <si>
    <t>REMOCAO DE RODAPE DE MARMORE OU GRANITO</t>
  </si>
  <si>
    <t>REMOCAO DE RODAPE VINILICO OU DE BORRACHA COLADA</t>
  </si>
  <si>
    <t>REMOCAO DE RUFO OU CALHA METALICA</t>
  </si>
  <si>
    <t>REMOCAO DE TOMADAS OU INTERRUPTORES ELETRICOS</t>
  </si>
  <si>
    <t>REMOCAO DE VIDRO COMUM</t>
  </si>
  <si>
    <t>REMOCAO MANUAL DE ENTULHO</t>
  </si>
  <si>
    <t>REMOCAO MANUAL DE PASSEIO EM PEDRA PORTUGUESA</t>
  </si>
  <si>
    <t>REMOCAO MANUAL DE PAVIMENTACAO DE LAJOES DE GRANITO EM PASSEIOS</t>
  </si>
  <si>
    <t>REMOCAO TUBULACAO FF C/ DN 400 A 600MM EXCLUINDO ESCAVACAO/REATERRO</t>
  </si>
  <si>
    <t>REMOCAO TUBULACAO FF C/ DN 50 A 300MM EXCLUINDO ESCAVACAO/REATERRO</t>
  </si>
  <si>
    <t>REMOCAO TUBULACAO FF C/ DN 700 A 1200MM EXCLUINDO ESCAVACAO/REATERRO</t>
  </si>
  <si>
    <t>REMOÇÃO DE PINTURA PVA/ACRILICA</t>
  </si>
  <si>
    <t>REMOÇÃO DE VERNIZ SOBRE MADEIRA</t>
  </si>
  <si>
    <t>REPARO ESTRUTURAL DE ESTRUTURAS DE CONCRETO COM ARGAMASSA POLIMERICA DE ALTO DESEMPENHO, E=2 CM</t>
  </si>
  <si>
    <t>REPARO/COLAGEM DE ESTRUTURAS DE CONCRETO COM ADESIVO ESTRUTURAL A BASE DE EPOXI, E=2 MM</t>
  </si>
  <si>
    <t>REPOSICAO DE BLOCOS DE CONCRETO HEXAGONAL, TIPO BLOKRET, SOBRE COXIM AREIA</t>
  </si>
  <si>
    <t>73896/001</t>
  </si>
  <si>
    <t>RETIRADA CUIDADOSA DE AZULEJOS/LADRILHOS E ARGAMASSA DE ASSENTAMENTO</t>
  </si>
  <si>
    <t>RETIRADA DE ALVENARIA DE TIJOLOS DE VIDRO</t>
  </si>
  <si>
    <t>RETIRADA DE APARELHOS DE ILUMINACAO C/ REAPROVEITAMENTO DE LAMPADAS</t>
  </si>
  <si>
    <t>RETIRADA DE APARELHOS SANITARIOS</t>
  </si>
  <si>
    <t>RETIRADA DE ASSOALHO DE MADEIRA, EXCLUSIVE RETIRADA DE VIGAMENTO</t>
  </si>
  <si>
    <t>RETIRADA DE ASSOALHO DE MADEIRA, INCLUSIVE RETIRADA DE VIGAMENTO</t>
  </si>
  <si>
    <t>RETIRADA DE AZULEJO COLADO</t>
  </si>
  <si>
    <t>RETIRADA DE BATENTES DE MADEIRA</t>
  </si>
  <si>
    <t>RETIRADA DE BATENTES METALICOS</t>
  </si>
  <si>
    <t>RETIRADA DE COBERTURA COM TELHA ARDOSIA, INCLUINDO ESTRUTURA DE MADEIRA</t>
  </si>
  <si>
    <t>RETIRADA DE CUMEEIRAS CERAMICAS</t>
  </si>
  <si>
    <t>RETIRADA DE CUMEEIRAS EM ALUMINIO</t>
  </si>
  <si>
    <t>RETIRADA DE DIVISORIAS EM CHAPAS DE MADEIRA, COM MONTANTES METALICOS</t>
  </si>
  <si>
    <t>RETIRADA DE ENTARUGAMENTO DE FORRO</t>
  </si>
  <si>
    <t>RETIRADA DE ESQUADRIAS METALICAS</t>
  </si>
  <si>
    <t>RETIRADA DE ESTRUTURA DE MADEIRA COM TESOURAS PARA TELHAS CERAMICAS OU DE VIDRO</t>
  </si>
  <si>
    <t>RETIRADA DE ESTRUTURA DE MADEIRA COM TESOURAS PARA TELHAS ONDULADAS</t>
  </si>
  <si>
    <t>RETIRADA DE ESTRUTURA DE MADEIRA PONTALETEADA PARA TELHAS CERAMICAS OU DE VIDRO</t>
  </si>
  <si>
    <t>RETIRADA DE ESTRUTURA DE MADEIRA PONTALETEADA PARA TELHAS ONDULADAS</t>
  </si>
  <si>
    <t>RETIRADA DE FOLHAS DE PORTA DE PASSAGEM OU JANELA</t>
  </si>
  <si>
    <t>RETIRADA DE FORRO DE MADEIRA EM TABUAS</t>
  </si>
  <si>
    <t>RETIRADA DE FORRO EM REGUAS DE PVC, INCLUSIVE RETIRADA DE PERFIS</t>
  </si>
  <si>
    <t>RETIRADA DE GRAMA EM PLACAS</t>
  </si>
  <si>
    <t>RETIRADA DE MEIO FIO C/ EMPILHAMENTO E S/ REMOCAO</t>
  </si>
  <si>
    <t>RETIRADA DE PLACAS DIVISORIAS DE GRANILITE</t>
  </si>
  <si>
    <t>RETIRADA DE RODAPES DE MADEIRA, INCLUSIVE RETIRADA DE CORDAO</t>
  </si>
  <si>
    <t>RETIRADA DE TACOS DE MADEIRA</t>
  </si>
  <si>
    <t>RETIRADA DE TELHAS DE CERAMICAS OU DE VIDRO</t>
  </si>
  <si>
    <t>RETIRADA DE TELHAS ONDULADAS</t>
  </si>
  <si>
    <t>RETIRADA DE TUBULACAO DE FERRO GALVANIZADO S/ ESCAVACAO OU RASGO EM ALVENARIA</t>
  </si>
  <si>
    <t>RETIRADA DE TUBULACAO HIDROSSANITARIA APARENTE COM CONEXOES, Ø 1/2" A 2"</t>
  </si>
  <si>
    <t>RETIRADA DE TUBULACAO HIDROSSANITARIA APARENTE COM CONEXOES, Ø 2 1/2" A 4"</t>
  </si>
  <si>
    <t>RETIRADA DE TUBULACAO HIDROSSANITARIA EMBUTIDA COM CONEXOES Ø 1/2" A 2"</t>
  </si>
  <si>
    <t>RETIRADA DE TUBULACAO HIDROSSANITARIA EMBUTIDA COM CONEXOES, Ø 2 1/2" A 4"</t>
  </si>
  <si>
    <t>73790/003</t>
  </si>
  <si>
    <t>RETIRADA, LIMPEZA E REASSENTAMENTO DE PARALELEPIPEDO SOBRE COLCHAO DE PO DE PEDRA ESPESSURA 10CM, REJUNTADO COM ARGAMASSA TRACO 1:3 (CIMENTO E AREIA), CONSIDERANDO APROVEITAMENTO DO PARALELEPIPEDO</t>
  </si>
  <si>
    <t>73790/001</t>
  </si>
  <si>
    <t>RETIRADA, LIMPEZA E REASSENTAMENTO DE PARALELEPIPEDO SOBRE COLCHAO DE PO DE PEDRA ESPESSURA 10CM, REJUNTADO COM BETUME E PEDRISCO, CONSIDERANDO APROVEITAMENTO DO PARALELEPIPEDO</t>
  </si>
  <si>
    <t>RETIRADAS DE DIVISORIAS EM CHAPAS OU TABUAS, COM RETIRADA DO ENTARUGAMENTO</t>
  </si>
  <si>
    <t>RETIRADAS DE DIVISORIAS EM CHAPAS OU TABUAS, SEM RETIRADA DO ENTARUGAMENTO</t>
  </si>
  <si>
    <t>RETRO-ESCAVADEIRA, 74HP (VU=6 ANOS) - MÃO-DE-OBRA/OPERAÇÃO NOTURNO</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</si>
  <si>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</si>
  <si>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</si>
  <si>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</si>
  <si>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</si>
  <si>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</si>
  <si>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</si>
  <si>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</si>
  <si>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</si>
  <si>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</si>
  <si>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</si>
  <si>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</si>
  <si>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</si>
  <si>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</si>
  <si>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</si>
  <si>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</si>
  <si>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</si>
  <si>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</si>
  <si>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4X4, POTÊNCIA LÍQ. 88 HP, CAÇAMBA CARREG. CAP. MÍN. 1 M3, CAÇAMBA RETRO CAP. 0,26 M3, PESO OPERACIONAL MÍN. 6.674 KG, PROFUNDIDADE ESCAVAÇÃO MÁX. 4,37 M - MATERIAIS NA OPERAÇÃO.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</si>
  <si>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</si>
  <si>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</si>
  <si>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</si>
  <si>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</si>
  <si>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GRÊS OU SEMI- GRÊS DE DIMENSÕES 20X20 CM APLICADAS EM AMBIENTES DE ÁREA MAIOR QUE 5 M² NA ALTURA INTEIRA DAS PAREDES. AF_06/2014</t>
  </si>
  <si>
    <t>REVESTIMENTO CERÂMICO PARA PAREDES INTERNAS COM PLACAS TIPO GRÊS OU SEMI- GRÊS DE DIMENSÕES 20X20 CM APLICADAS EM AMBIENTES DE ÁREA MAIOR QUE 5 M² A MEIA ALTURA DAS PAREDES. AF_06/2014</t>
  </si>
  <si>
    <t>REVESTIMENTO CERÂMICO PARA PAREDES INTERNAS COM PLACAS TIPO GRÊS OU SEMI- GRÊS DE DIMENSÕES 20X20 CM APLICADAS EM AMBIENTES DE ÁREA MENOR QUE 5 M² NA ALTURA INTEIRA DAS PAREDES. AF_06/2014</t>
  </si>
  <si>
    <t>REVESTIMENTO CERÂMICO PARA PAREDES INTERNAS COM PLACAS TIPO GRÊS OU SEMI- GRÊS DE DIMENSÕES 20X20 CM APLICADAS EM AMBIENTES DE ÁREA MENOR QUE 5 M² A MEIA ALTURA DAS PAREDES. AF_06/2014</t>
  </si>
  <si>
    <t>REVESTIMENTO CERÂMICO PARA PAREDES INTERNAS COM PLACAS TIPO GRÊS OU SEMI- GRÊS DE DIMENSÕES 25X35 CM APLICADAS EM AMBIENTES DE ÁREA MAIOR QUE 5 M² NA ALTURA INTEIRA DAS PAREDES. AF_06/2014</t>
  </si>
  <si>
    <t>REVESTIMENTO CERÂMICO PARA PAREDES INTERNAS COM PLACAS TIPO GRÊS OU SEMI- GRÊS DE DIMENSÕES 25X35 CM APLICADAS EM AMBIENTES DE ÁREA MAIOR QUE 5 M² A MEIA ALTURA DAS PAREDES. AF_06/2014</t>
  </si>
  <si>
    <t>REVESTIMENTO CERÂMICO PARA PAREDES INTERNAS COM PLACAS TIPO GRÊS OU SEMI- GRÊS DE DIMENSÕES 25X35 CM APLICADAS EM AMBIENTES DE ÁREA MENOR QUE 5 M² NA ALTURA INTEIRA DAS PAREDES. AF_06/2014</t>
  </si>
  <si>
    <t>REVESTIMENTO CERÂMICO PARA PAREDES INTERNAS COM PLACAS TIPO GRÊS OU SEMI- GRÊS DE DIMENSÕES 25X35 CM APLICADAS EM AMBIENTES DE ÁREA MENOR QUE 5 M² A MEIA ALTURA DAS PAREDES. AF_06/2014</t>
  </si>
  <si>
    <t>REVESTIMENTO CERÂMICO PARA PAREDES INTERNAS COM PLACAS TIPO GRÊS OU SEMI- GRÊS DE DIMENSÕES 33X45 CM APLICADAS EM AMBIENTES DE ÁREA MAIOR QUE 5 M² NA ALTURA INTEIRA DAS PAREDES. AF_06/2014</t>
  </si>
  <si>
    <t>REVESTIMENTO CERÂMICO PARA PAREDES INTERNAS COM PLACAS TIPO GRÊS OU SEMI- GRÊS DE DIMENSÕES 33X45 CM APLICADAS EM AMBIENTES DE ÁREA MENOR QUE 5 M² NA ALTURA INTEIRA DAS PAREDES. AF_06/2014</t>
  </si>
  <si>
    <t>REVESTIMENTO CERÂMICO PARA PAREDES INTERNAS COM PLACAS TIPO GRÊS OU SEMI- GRÊS DE DIMENSÕES 33X45 CM APLICADAS EM AMBIENTES DE ÁREA MENOR QUE 5 M² A MEIA ALTURA DAS PAREDES. AF_06/2014</t>
  </si>
  <si>
    <t>REVESTIMENTO CERÂMICO PARA PAREDES INTERNAS COM PLACAS TIPO GRÊS OU SEMI- GRÊS DE DIMENSÕES 33X45 CM APLICADAS EM AMBIENTES DEÁREA MAIOR QUE 5 M² A MEIA ALTURA DAS PAREDES. AF_06/2014</t>
  </si>
  <si>
    <t>REVESTIMENTO CERÂMICO PARA PISO COM PLACAS TIPO GRÊS DE DIMENSÕES 35X35 CM APLICADA EM AMBIENTES DE ÁREA ENTRE 5 M2 E 10 M2. AF_06/2014</t>
  </si>
  <si>
    <t>REVESTIMENTO CERÂMICO PARA PISO COM PLACAS TIPO GRÊS DE DIMENSÕES 35X35 CM APLICADA EM AMBIENTES DE ÁREA MAIOR QUE 10 M2. AF_06/2014</t>
  </si>
  <si>
    <t>REVESTIMENTO CERÂMICO PARA PISO COM PLACAS TIPO GRÊS DE DIMENSÕES 35X35 CM APLICADA EM AMBIENTES DE ÁREA MENOR QUE 5 M2. AF_06/2014</t>
  </si>
  <si>
    <t>REVESTIMENTO CERÂMICO PARA PISO COM PLACAS TIPO GRÊS DE DIMENSÕES 45X45 CM APLICADA EM AMBIENTES DE ÁREA ENTRE 5 M2 E 10 M2. AF_06/2014</t>
  </si>
  <si>
    <t>REVESTIMENTO CERÂMICO PARA PISO COM PLACAS TIPO GRÊS DE DIMENSÕES 45X45 CM APLICADA EM AMBIENTES DE ÁREA MAIOR QUE 10 M2. AF_06/2014</t>
  </si>
  <si>
    <t>REVESTIMENTO CERÂMICO PARA PISO COM PLACAS TIPO GRÊS DE DIMENSÕES 45X45 CM APLICADA EM AMBIENTES DE ÁREA MENOR QUE 5 M2. AF_06/2014</t>
  </si>
  <si>
    <t>REVESTIMENTO CERÂMICO PARA PISO COM PLACAS TIPO GRÊS DE DIMENSÕES 60X60 CM APLICADA EM AMBIENTES DE ÁREA ENTRE 5 M2 E 10 M2. AF_06/2014</t>
  </si>
  <si>
    <t>REVESTIMENTO CERÂMICO PARA PISO COM PLACAS TIPO GRÊS DE DIMENSÕES 60X60 CM APLICADA EM AMBIENTES DE ÁREA MAIOR QUE 10 M2. AF_06/2014</t>
  </si>
  <si>
    <t>REVESTIMENTO CERÂMICO PARA PISO COM PLACAS TIPO GRÊS DE DIMENSÕES 60X60 CM APLICADA EM AMBIENTES DE ÁREA MENOR QUE 5 M2.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</si>
  <si>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</si>
  <si>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</si>
  <si>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45X45 CM APLICADA EM AMBIENTES DE ÁREA MENOR QUE 5 M². AF_06/2014</t>
  </si>
  <si>
    <t>REVESTIMENTO COM MARMORE ACINZENTADO POLIDO 20X30CM, ESPESSURA DE 2CM, ASSENTADO COM ARGAMASSA PRE-FABRICADA DE CIMENTO COLANTE E REJUNTAMENTO COM ARGAMASSA PRE-FABRICADA PARA REJUNTAMENTO</t>
  </si>
  <si>
    <t>REVESTIMENTO DE PAREDE COM PEDRA ARDOSIA CINZA 30X30X1CM, ASSENTADO COM ARGAMASSA TRACO 1:2:2 (CIMENTO, SAIBRO E AREIA MEDIA NAO PENEIRADA) PREPARO MANUAL DA ARGAMASSA</t>
  </si>
  <si>
    <t>REVESTIMENTO DE PAREDE COM PEDRA ARDOSIA CINZA 40X40X1CM, ASSENTAMENTO COM ARGAMASSA TRACO 1:2:2 (CIMENTO, SAIBRO E AREIA MEDIA NAO PENEIRADA) PREPARO MANUAL DA ARGAMASSA</t>
  </si>
  <si>
    <t>REVESTIMENTO DE PAREDE COM PEDRA BASALTO CINZA 20X40CM IRREGULAR, ASSENTAMENTO COM ARGAMASSA TRACO 1:4 (CIMENTO E AREIA MEDIA NAO PENEIRADA), PREPARO MANUAL DA ARGAMASSA</t>
  </si>
  <si>
    <t>REVESTIMENTO DE PAREDE COM PEDRA SAO TOME 20X40CM, ASSENTAMENTO COM ARGAMASSA TRACO 1:2:2 (CIMENTO, SAIBRO E AREIA MEDIA NAO PENEIRADA), PREPARO MANUAL DA ARGAMASSA</t>
  </si>
  <si>
    <t>REVESTIMENTO DE POCOS C/ TUBOS DE CONCRETO</t>
  </si>
  <si>
    <t>REVESTIMENTO EM LAMINADO MELAMINICO TEXTURIZADO, ESPESSURA 1,3MM, FIXADO COM COLA</t>
  </si>
  <si>
    <t>REVISAO GERAL DE TELHADOS DE TELHAS CERAMICAS</t>
  </si>
  <si>
    <t>REVOLVIMENTO E DESTORROAMENTO MANUAL DE SUPERFÍCIE GRAMADA COM PROFUNDIDADE ATÉ 20CM</t>
  </si>
  <si>
    <t>REVOLVIMENTO MANUAL DE SOLO, PROFUNDIDADE ATÉ 20CM</t>
  </si>
  <si>
    <t>RIPA DE MASSARANDUBA APARELHADA 1,5X4 CM, INCLUSO FORNECIMENTO E COLOCACAO</t>
  </si>
  <si>
    <t>RIPA DE MASSARANDUBA SERRADA 1,5X4 CM, INCLUSO FORNECIMENTO E COLOCACAO</t>
  </si>
  <si>
    <t>RODAPE BORRACHA LISO, ALTURA 7CM, ESPESSURA 1MM, FIXADO COM COLA</t>
  </si>
  <si>
    <t>RODAPE EM ARDOSIA ALTURA 8CM ASSENTADO COM ARGAMASSA TRACO 1:2:8 (CIMENTO, CAL E AREIA) REJUNTE EM CIMENTO BRANCO</t>
  </si>
  <si>
    <t>RODAPE EM ARDOSIA ASSENTADO COM ARGAMASSA TRACO 1:4 (CIMENTO E AREIA) ALTURA 10CM</t>
  </si>
  <si>
    <t>RODAPE EM ARGAMASSA TRACO 1:2:8 (CIMENTO, CAL E AREIA) ALTURA 8CM</t>
  </si>
  <si>
    <t>RODAPE EM ARGAMASSA TRACO 1:3 (CIMENTO E AREIA) ALTURA 8CM</t>
  </si>
  <si>
    <t>RODAPE EM CONCRETO (CIMENTO, AREIA GROSSA E PEDRISCO), ALTURA 8CM</t>
  </si>
  <si>
    <t>RODAPE EM MADEIRA, ALTURA 7CM, FIXADO COM COLA</t>
  </si>
  <si>
    <t>73886/001</t>
  </si>
  <si>
    <t>RODAPE EM MADEIRA, ALTURA 7CM, FIXADO EM PECAS DE MADEIRA</t>
  </si>
  <si>
    <t>73742/001</t>
  </si>
  <si>
    <t>RODAPE EM MARMORE BRANCO ASSENTADO COM ARGAMASSA TRACO 1:2:8 (CIMENTO, CAL E AREIA) ALTURA 7CM</t>
  </si>
  <si>
    <t>RODAPE EM MARMORE BRANCO ASSENTADO COM ARGAMASSA TRACO 1:4 (CIMENTO E AREIA) ALTURA 7CM</t>
  </si>
  <si>
    <t>73850/001</t>
  </si>
  <si>
    <t>RODAPE EM MARMORITE, ALTURA 10CM</t>
  </si>
  <si>
    <t>RODAPE VINILICO ALTURA 5CM, ESPESSURA 1MM, FIXADO COM COLA</t>
  </si>
  <si>
    <t>RODAPÉ CERÂMICO DE 7CM DE ALTURA COM PLACAS TIPO GRÊS DE DIMENSÕES 35X35CM. AF_06/2014</t>
  </si>
  <si>
    <t>RODAPÉ CERÂMICO DE 7CM DE ALTURA COM PLACAS TIPO GRÊS DE DIMENSÕES 45X45CM. AF_06/2014</t>
  </si>
  <si>
    <t>RODAPÉ CERÂMICO DE 7CM DE ALTURA COM PLACAS TIPO GRÊS DE DIMENSÕES 60X60CM . AF_06/2014</t>
  </si>
  <si>
    <t>RODATETO EM MADEIRA DE LEI 4,0X1,5CM</t>
  </si>
  <si>
    <t>RODATETO EM MADEIRA DE LEI 7,0X2,5CM</t>
  </si>
  <si>
    <t>ROLDANA FIXA DUPLA DE LATAO COM ROLAMENTO PARA PORTA OU JANELA DE CORRER</t>
  </si>
  <si>
    <t>ROLO COMPACTADOR DE PNEUS ESTATICO PARA ASFALTO, PRESSAO VARIAVEL, POTENCIA 99HP, PESO OPERACIONAL SEM/COM LASTRO 8,3/21,0 T - CUSTO COM MAO - DE-OBRA NA OPERACAO DIURNA</t>
  </si>
  <si>
    <t>ROLO COMPACTADOR DE PNEUS ESTÁTICO PARA ASFALTO, PRESSÃO VARIÁVEL, POTÊNCIA 99HP, PESO OPERACIONAL SEM/COM LASTRO 8,3/21,0 T - CHI DIURNO</t>
  </si>
  <si>
    <t>ROLO COMPACTADOR DE PNEUS ESTÁTICO PARA ASFALTO, PRESSÃO VARIÁVEL, POTÊNCIA 99HP, PESO OPERACIONAL SEM/COM LASTRO 8,3/21,0 T - CHI NOTURNO</t>
  </si>
  <si>
    <t>ROLO COMPACTADOR DE PNEUS ESTÁTICO PARA ASFALTO, PRESSÃO VARIÁVEL, POTÊNCIA 99HP, PESO OPERACIONAL SEM/COM LASTRO 8,3/21,0 T - CHP DIURNO</t>
  </si>
  <si>
    <t>ROLO COMPACTADOR DE PNEUS ESTÁTICO PARA ASFALTO, PRESSÃO VARIÁVEL, POTÊNCIA 99HP, PESO OPERACIONAL SEM/COM LASTRO 8,3/21,0 T - CHP NOTURNO</t>
  </si>
  <si>
    <t>ROLO COMPACTADOR DE PNEUS ESTÁTICO PARA ASFALTO, PRESSÃO VARIÁVEL, POTÊNCIA 99HP, PESO OPERACIONAL SEM/COM LASTRO 8,3/21,0 T - CUSTO COM MATERIAIS NA OPERAÇÃO NOTURNA</t>
  </si>
  <si>
    <t>ROLO COMPACTADOR DE PNEUS ESTÁTICO PARA ASFALTO, PRESSÃO VARIÁVEL, POTÊNCIA 99HP, PESO OPERACIONAL SEM/COM LASTRO 8,3/21,0 T - DEPRECIAÇÃO E JUROS</t>
  </si>
  <si>
    <t>ROLO COMPACTADOR DE PNEUS ESTÁTICO, PRESSÃO VARIÁVEL, POTÊNCIA 111 HP, PESO SEM/COM LASTRO 9,5 / 26 T, LARGURA DE TRABALHO 1,90 M - CHI DIURNO. AF_07/2014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</si>
  <si>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</si>
  <si>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</si>
  <si>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</si>
  <si>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</si>
  <si>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DE PNEUS ESTÁTICO, PRESSÃO VARIÁVEL, POTÊNCIA 111 HP, PESO SEM/COM LASTRO 9,5 / 26 T, LARGURA DE TRABALHO 1,90 M - MATERIAIS NA OPERAÇÃO. AF_07/2014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</si>
  <si>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</si>
  <si>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</si>
  <si>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</si>
  <si>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</si>
  <si>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</si>
  <si>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</si>
  <si>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PNEUMÁTICO, AUTO-PROPEL., PRESSÃO VARIÁVEL, 99HP, PESO OPERACIONAL SEM OU COM LASTRO 8,3/21,0 T - CUSTO COM MATERIAIS NA OPERAÇÃO</t>
  </si>
  <si>
    <t>ROLO COMPACTADOR PNEUMÁTICO, AUTO-PROPEL., PRESSÃO VARIÁVEL, 99HP, PESO OPERACIONAL SEM OU COM LASTRO 8,3/21,0 T - MANUTENÇÃO.</t>
  </si>
  <si>
    <t>ROLO COMPACTADOR VIBRATORIO DE UM CILINDRO LISO DE ACO, POTENCIA 80 HP, PESO OPERACIONAL MAXIMO 8,5 T, LARGURA TRABALHO 1,676 M - CHI DIURNO. AF_06/2014</t>
  </si>
  <si>
    <t>ROLO COMPACTADOR VIBRATORIO DE UM CILINDRO LISO DE ACO, POTENCIA 80 HP, PESO OPERACIONAL MAXIMO 8,5 T, LARGURA TRABALHO 1,676 M - CHP DIURNO. AF_06/2014</t>
  </si>
  <si>
    <t>ROLO COMPACTADOR VIBRATORIO DE UM CILINDRO LISO DE ACO, POTENCIA 80 HP, PESO OPERACIONAL MAXIMO 8,5 T, LARGURA TRABALHO 1,676 M - DEPRECIAÇÃO. AF_06/2014</t>
  </si>
  <si>
    <t>ROLO COMPACTADOR VIBRATORIO DE UM CILINDRO LISO DE ACO, POTENCIA 80 HP, PESO OPERACIONAL MAXIMO 8,5 T, LARGURA TRABALHO 1,676 M - JUROS. AF_06/2014</t>
  </si>
  <si>
    <t>ROLO COMPACTADOR VIBRATORIO DE UM CILINDRO LISO DE ACO, POTENCIA 80 HP, PESO OPERACIONAL MAXIMO 8,5 T, LARGURA TRABALHO 1,676 M - MANUTENÇÃO. AF_06/2014</t>
  </si>
  <si>
    <t>ROLO COMPACTADOR VIBRATORIO DE UM CILINDRO LISO DE ACO, POTENCIA 80 HP, PESO OPERACIONAL MAXIMO 8,5 T, LARGURA TRABALHO 1,676 M - MATERIAIS NA OPERAÇÃO. AF_06/2014</t>
  </si>
  <si>
    <t>ROLO COMPACTADOR VIBRATORIO DE UM CILINDRO LISO DE ACO, POTENCIA 80HP, PESO MAXIMO OPERACIONAL 8,1T - MANUTENCAO</t>
  </si>
  <si>
    <t>ROLO COMPACTADOR VIBRATORIO PE DE CARNEIRO PARA SOLOS, POTENCIA 80HP, PESO MÁXIMO OPERACIONAL 8,8T</t>
  </si>
  <si>
    <t>ROLO COMPACTADOR VIBRATORIO PE DE CARNEIRO PARA SOLOS, POTENCIA 80HP, PESO MÁXIMO OPERACIONAL 8,8T - DEPRECIACAO</t>
  </si>
  <si>
    <t>ROLO COMPACTADOR VIBRATORIO PE DE CARNEIRO PARA SOLOS, POTENCIA 80HP, PESO MÁXIMO OPERACIONAL 8,8T - JUROS</t>
  </si>
  <si>
    <t>ROLO COMPACTADOR VIBRATORIO PE DE CARNEIRO PARA SOLOS, POTENCIA 80HP, PESO MÁXIMO OPERACIONAL 8,8T - MANUTENCAO</t>
  </si>
  <si>
    <t>ROLO COMPACTADOR VIBRATORIO, CILINDRO LISO, AUTO-PROPELIDO 80HP, PESO MAXIMO OPERACIONAL 8,1T - CHP DIURNO - JUROS E DEPRECIACAO</t>
  </si>
  <si>
    <t>ROLO COMPACTADOR VIBRATORIO, TANDEM, CILINDRO LISO AUTO-PROPEL. 40HP - 4,4T, IMPACTO DINAMICO 3,1T, VU 5 ANOS - CUSTO COM MATERIAIS NA OPERAÇÃO.</t>
  </si>
  <si>
    <t>ROLO COMPACTADOR VIBRATORIO, TANDEM, CILINDRO LISO, AUTO-PROPEL. 40HP - 4,4T, IMPACTO DINAMICO 3,1T, VU 5 ANOS - MANUTENCAO.</t>
  </si>
  <si>
    <t>ROLO COMPACTADOR VIBRATÓRIO DE CILINDRO LISO, AUTO-PROP., POTÊNCIA 80HP, PESO MÁXIMO OPERACIONAL 8,1T - CUSTO DA MÃO-DE-OBRA NA OPERAÇÃO</t>
  </si>
  <si>
    <t>ROLO COMPACTADOR VIBRATÓRIO DE CILINDRO LISO, AUTO-PROPEL. 80HP, PESO MÁXIMO OPERACIONAL 8,1T - CUSTO DE MATERIAIS NA OPERAÇÃO</t>
  </si>
  <si>
    <t>ROLO COMPACTADOR VIBRATÓRIO DE CILINDRO LISO, AUTO-PROPEL. DE AÇO, 80HP - 8,1T - CHI DIURNO</t>
  </si>
  <si>
    <t>ROLO COMPACTADOR VIBRATÓRIO DE UM CILINDRO AÇO LISO, POTÊNCIA 80 HP, PESO OPERACIONAL MÁXIMO 8,1 T, IMPACTO DINÂMICO 16,15 / 9,5 T, LARGURA DE TRABALHO 1,68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</si>
  <si>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</si>
  <si>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</si>
  <si>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</si>
  <si>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</si>
  <si>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MATERIAIS NA OPERAÇÃO. AF_06/2014</t>
  </si>
  <si>
    <t>ROLO COMPACTADOR VIBRATÓRIO PÉ DE CARNEIRO, OPERADO POR CONTROLE REMOTO, 17HP - 1,65T - MANUTENÇÃO.</t>
  </si>
  <si>
    <t>ROLO COMPACTADOR VIBRATÓRIO PÉ DE CARNEIRO, OPERADO POR CONTROLE REMOTO, POTÊNCIA 17HP, PESO OPERACIONAL 1,65T - CHI</t>
  </si>
  <si>
    <t>ROLO COMPACTADOR VIBRATÓRIO PÉ DE CARNEIRO, OPERADO POR CONTROLE REMOTO, POTÊNCIA 17HP, PESO OPERACIONAL 1,65T - CHI NOTURNO</t>
  </si>
  <si>
    <t>ROLO COMPACTADOR VIBRATÓRIO PÉ DE CARNEIRO, OPERADO POR CONTROLE REMOTO, POTÊNCIA 17HP, PESO OPERACIONAL 1,65T - CHP DIURNO</t>
  </si>
  <si>
    <t>ROLO COMPACTADOR VIBRATÓRIO PÉ DE CARNEIRO, OPERADO POR CONTROLE REMOTO, POTÊNCIA 17HP, PESO OPERACIONAL 1,65T - CHP NOTURNO</t>
  </si>
  <si>
    <t>ROLO COMPACTADOR VIBRATÓRIO PÉ DE CARNEIRO, OPERADO POR CONTROLE REMOTO, POTÊNCIA 17HP, PESO OPERACIONAL 1,65T - DEPRECIAÇÃO E JUROS</t>
  </si>
  <si>
    <t>ROLO COMPACTADOR VIBRATÓRIO REBOCÁVEL AÇO LISO, PESO 4,7T, IMPACTO DINÂMICO 18,3T - CHI DIURNO</t>
  </si>
  <si>
    <t>ROLO COMPACTADOR VIBRATÓRIO REBOCÁVEL AÇO LISO, PESO 4,7T, IMPACTO DINÂMICO 18,3T - CHI NOTURNO</t>
  </si>
  <si>
    <t>ROLO COMPACTADOR VIBRATÓRIO REBOCÁVEL AÇO LISO, PESO 4,7T, IMPACTO DINÂMICO 18,3T - CHP DIURNO</t>
  </si>
  <si>
    <t>ROLO COMPACTADOR VIBRATÓRIO REBOCÁVEL AÇO LISO, PESO 4,7T, IMPACTO DINÂMICO 18,3T - CHP NOTURNO</t>
  </si>
  <si>
    <t>ROLO COMPACTADOR VIBRATÓRIO REBOCÁVEL AÇO LISO, PESO 4,7T, IMPACTO DINÂMICO 18,3T - CUSTO COM MAO-DE-OBRA NA OPERACAO DIURNA</t>
  </si>
  <si>
    <t>ROLO COMPACTADOR VIBRATÓRIO REBOCÁVEL AÇO LISO, PESO 4,7T, IMPACTO DINÂMICO 18,3T - CUSTO COM MATERIAIS NA OPERACAO</t>
  </si>
  <si>
    <t>ROLO COMPACTADOR VIBRATÓRIO REBOCÁVEL AÇO LISO, PESO 4,7T, IMPACTO DINÂMICO 18,3T - CUSTO COM MÃO -DE-OBRA NA OPERAÇÃO NOTURNA</t>
  </si>
  <si>
    <t>ROLO COMPACTADOR VIBRATÓRIO REBOCÁVEL AÇO LISO, PESO 4,7T, IMPACTO DINÂMICO 18,3T - DEPRECIAÇÃO E JUROS</t>
  </si>
  <si>
    <t>ROLO COMPACTADOR VIBRATÓRIO REBOCÁVEL CILINDRO LISO, 4,7T, IMPACTO DINÂMICO 18,3T - MANUTENÇÃO.</t>
  </si>
  <si>
    <t>ROLO COMPACTADOR VIBRATÓRIO TANDEM AÇO LISO, POTÊNCIA 58 HP, PESO SEM/COM LASTRO 6,5 / 9,4 T, LARGURA DE TRABALHO 1,2 M - CHI DIURNO. AF_06/2014</t>
  </si>
  <si>
    <t>ROLO COMPACTADOR VIBRATÓRIO TANDEM AÇO LISO, POTÊNCIA 58 HP, PESO SEM/COM LASTRO 6,5 / 9,4 T, LARGURA DE TRABALHO 1,2 M - CHP DIURNO. AF_06/2014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</si>
  <si>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</si>
  <si>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</si>
  <si>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</si>
  <si>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</si>
  <si>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CILINDRO LISO, AUTO-PROPEL. 80HP, PESO MÁXIMO OPERACIONAL 8,1T - CHP DIURNO</t>
  </si>
  <si>
    <t>ROLO COMPACTADOR VIBRATÓRIO, TANDEM, AUTO PROPEL., CILINDRO LISO DE AÇO, 40HP - 4,4T, IMPACTO DINÂMICO 3,1T- VU 5 ANOS - CHP DIURNO.</t>
  </si>
  <si>
    <t>ROLO COMPACTADOR VIBRATÓRIO, TANDEM, CILINDRO LISO DE AÇO, AUTO-PROPEL., 40HP - 4,4T, IMPACTO DINÂMICO 3,1T, VU 5 ANOS - DEPRECIAÇÃO E JUROS</t>
  </si>
  <si>
    <t>ROLO COMPACTADOR VIBRATÓRIO, TANDEM, CILINDRO LISO, AUTO-PROPEL. - 40HP - 4,4T, IMPACTO DINÂMICO 3,1T, VU 5 ANOS - MAO DE OBRA NA OPERACAO.</t>
  </si>
  <si>
    <t>ROLO VIBRATORIO LISO 7T AUTO-PROPULSOR DIESEL 76,5H (CI) INCL OPERADORLARG TOTAL 2,015M</t>
  </si>
  <si>
    <t>ROMPEDOR PNEUMATICO 32,6KG CONSUMO AR 38,8L (CP) S/OPERADOR PONTEIRA E MANGUEIRA-FREQUENCIA DE IMPACTO DE 1110 IMP/MIN</t>
  </si>
  <si>
    <t>ROMPEDOR PNEUNATICO 32,6KG CONSUMO AR 38,8L (CI) S/OPERADOR PONTEIRA E MANGUEIRA - FREQUENCIA DE IMPACTOS 1110 IMP/MIN</t>
  </si>
  <si>
    <t>RUFO EM CHAPA DE ACO GALVANIZADO NUMERO 24, DESENVOLVIMENTO DE 16CM</t>
  </si>
  <si>
    <t>RUFO EM CHAPA DE ACO GALVANIZADO NUMERO 24, DESENVOLVIMENTO DE 25CM</t>
  </si>
  <si>
    <t>RUFO EM CONCRETO ARMADO, LARGURA 40CM E ESPESSURA 7CM</t>
  </si>
  <si>
    <t>74098/001</t>
  </si>
  <si>
    <t>RUFO EM CONCRETO ARMADO, LARGURA 40CM, ESPESSURA 3CM</t>
  </si>
  <si>
    <t>73868/001</t>
  </si>
  <si>
    <t>RUFO EM FIBROCIMENTO, INCLUSO ACESSORIOS DE FIXACAO E VEDACAO</t>
  </si>
  <si>
    <t>SABONETEIRA DE SOBREPOR (FIXADA NA PAREDE), TIPO CONCHA, EM ACO INOXIDAVEL - FORNECIMENTO E INSTALACAO</t>
  </si>
  <si>
    <t>SANCA DE GESSO, ALTURA 15CM, MOLDADA NA OBRA</t>
  </si>
  <si>
    <t>73752/001</t>
  </si>
  <si>
    <t>SANITARIO COM VASO E CHUVEIRO PARA PESSOAL DE OBRA, COLETIVO DE 2 MODULOS E 4M2, PAREDES CHAPAS DE MADEIRA COMPENSADA PLASTIFICADA 10MM, TELHAS ONDULADAS DE 6MM DE FIBROCIMENTO, INCLUSIVE INSTALACAO E APARELHOS, REAPROVEITADO 2 VEZES (INSTALACOES E A</t>
  </si>
  <si>
    <t>SARJETA CORTE EM TALUDES TRIANG 1,25X0,25M ESP=0,08 REV CONC SIMPLES INCL ESCAVACAO MEC ACERTO MANUAL TERRENO FORNEC MAT E REJUNTAMENTO</t>
  </si>
  <si>
    <t>SARJETA CORTE EM TALUDES TRIANG 1,50X0,30M, ESP=0,08 M REV.CONC. SIMPLES INCL ESCAVACAO MEC ACERTO MANUAL TERRENO FORNEC MAT E REJUNTAMENTO</t>
  </si>
  <si>
    <t>SARJETA CORTE TALUDES TRIANG 1,85X0,35M ESP=0,08 REV CONC. SIMPLES INCL ESCAVACAO MEC ACERTO MANUAL TERRENO FORNEC MAT E REJUNTAMENTO</t>
  </si>
  <si>
    <t>74012/001</t>
  </si>
  <si>
    <t>SARJETA EM CONCRETO, PREPARO MANUAL, COM SEIXO ROLADO, ESPESSURA = 8CM, LARGURA = 40CM.</t>
  </si>
  <si>
    <t>SECCIONADOR TRIPOLAR 15KV/400A ACIONAM SIMULT PUNHO MANOBRA (COMANDO) - FORNECIMENTO E INSTALACAO</t>
  </si>
  <si>
    <t>SECCIONADOR TRIPOLAR 15KV/400A ACIONAM SIMULT VARA MANOBRA (MANOBRA) - FORNECIMENTO E INSTALACAO</t>
  </si>
  <si>
    <t>SERRA CIRCULAR MAKITA 5900B 7` 2,3HP - CHI</t>
  </si>
  <si>
    <t>SERRA CIRCULAR MAKITA 5900B 7` 2,3HP - CHP</t>
  </si>
  <si>
    <t>SERRALHEIRO COM ENCARGOS COMPLEMENTARES</t>
  </si>
  <si>
    <t>SERVENTE COM ENCARGOS COMPLEMENTARES</t>
  </si>
  <si>
    <t>SERVICOS TOPOGRAFICOS PARA PAVIMENTACAO, INCLUSIVE NOTA DE SERVICOS, ACOMPANHAMENTO E GREIDE</t>
  </si>
  <si>
    <t>SIFÃO DO TIPO FLEXÍVEL EM PVC 3/4" X 1.1/2" - FORNECIMENTO E INSTALAÇÃO. AF_12/2013</t>
  </si>
  <si>
    <t>SIFÃO DO TIPO GARRAFA EM METAL CROMADO 1 X 1.1/2" - FORNECIMENTO E INSTALAÇÃO. AF_12/2013</t>
  </si>
  <si>
    <t>SIFÃO DO TIPO GARRAFA EM PVC 1.1/4" - FORNECIMENTO E INSTALAÇÃO. AF_12/2013</t>
  </si>
  <si>
    <t>SINALIZACAO HORIZONTAL COM TINTA RETRORREFLETIVA A BASE DE RESINA ACRILICA COM MICROESFERAS DE VIDRO</t>
  </si>
  <si>
    <t>SOCADOR PNEUMATICO 18,5KG CONSUMO AR 0,82M3/M (CP) INCL OPERADOR</t>
  </si>
  <si>
    <t>SOCADOR PNEUMATICO 18.5KG CONSUMO AR 0,82M3/M (CI) INCL OPERADOR</t>
  </si>
  <si>
    <t>SOLDA DE TOPO DESCENDENTE, EM CHAPA ACO CHANFR 3/8" ESP (P/ ASSENT TUBULACAO OU PECA DE ACO) UTILIZANDO CONVERSOR DIESEL</t>
  </si>
  <si>
    <t>SOLDA DE TOPO DESCENDENTE, EM CHAPA ACO CHANFR 5/16" ESP (P/ ASSENT TUBULACAO OU PECA DE ACO) UTILIZANDO CONVERSOR DIESEL.</t>
  </si>
  <si>
    <t>SOLDA TOPO DESCENDENTE CHANFRADA ESPESSURA=1/4" CHAPA/PERFIL/TUBO ACO COM CONVERSOR DIESEL.</t>
  </si>
  <si>
    <t>SOLDADOR A (PARA SOLDA A SER TESTADA COM RAIOS "X") COM ENCARGOS COMPLEMENTARES</t>
  </si>
  <si>
    <t>SOLDADOR COM ENCARGOS COMPLEMENTARES</t>
  </si>
  <si>
    <t>SOLEIRA CERAMICA PEI-4 LARGURA 15CM ASSENTADA SOBRE ARGAMASSA CIMENTO E AREIA TRACO 1:4</t>
  </si>
  <si>
    <t>SOLEIRA DE CIMENTADO LISO LARGURA 15CM EXECUTADA COM ARGAMASSA TRACO 1:3 (CIMENTO E AREIA)</t>
  </si>
  <si>
    <t>SOLEIRA DE MARMORE BRANCO, LARGURA 15CM, ESPESSURA 3CM, ASSENTADA SOBRE ARGAMASSA TRACO 1:4 (CIMENTO E AREIA)</t>
  </si>
  <si>
    <t>74111/001</t>
  </si>
  <si>
    <t>SOLEIRA DE MARMORE BRANCO, LARGURA 5CM, ESPESSURA 3CM, ASSENTADA COM ARGAMASSA COLANTE</t>
  </si>
  <si>
    <t>74159/001</t>
  </si>
  <si>
    <t>SOLEIRA EM ARDOSIA LARGURA 15CM ASSENTADA COM ARGAMASSA DE CIMENTO E AREIA TRACO 1:4 REJUNTE EM CIMENTO BRANCO</t>
  </si>
  <si>
    <t>74192/001</t>
  </si>
  <si>
    <t>SOLEIRA EM MARMORITE LARGURA 15CM SOBRE ARGAMASSA TRACO 1:4 (CIMENTO E AREIA)</t>
  </si>
  <si>
    <t>SONDADOR COM ENCARGOS COMPLEMENTARES</t>
  </si>
  <si>
    <t>SOQUETE COMPACTADOR 72KG GASOLINA, 3HP (CHP) EXCLUSIVE OPERADOR.</t>
  </si>
  <si>
    <t>74040/002</t>
  </si>
  <si>
    <t>SOQUETE COMPACTADOR 72KG, GASOLINA, 3HP, (CHI), EXCLUSIVE OPERADOR.</t>
  </si>
  <si>
    <t>73738/001</t>
  </si>
  <si>
    <t>STARTER DE 20W OU 40W FORNECIMENTO E COLOCACAO</t>
  </si>
  <si>
    <t>74198/001</t>
  </si>
  <si>
    <t>SUMIDOURO EM ALVENARIA DE TIJOLO CERAMICO MACICO DIAMETRO 1,20M E ALTURA 5,00M, COM TAMPA EM CONCRETO ARMADO DIAMETRO 1,40M E ESPESSURA 10CM</t>
  </si>
  <si>
    <t>74198/002</t>
  </si>
  <si>
    <t>SUMIDOURO EM ALVENARIA DE TIJOLO CERAMICO MACIÇO DIAMETRO 1,40M E ALTURA 5,00M, COM TAMPA EM CONCRETO ARMADO DIAMETRO 1,60M E ESPESSURA 10CM</t>
  </si>
  <si>
    <t>74144/002</t>
  </si>
  <si>
    <t>SUPORTE APOIO CAIXA D AGUA BARROTES MADEIRA DE 1</t>
  </si>
  <si>
    <t>SUPORTE PARA TRANSFORMADOR EM POSTE DE CONCRETO CIRCULAR</t>
  </si>
  <si>
    <t>TABEIRA DE MADEIRA LEI, 1A QUALIDADE, 2,5X30,0CM PARA BEIRAL DE TELHADO</t>
  </si>
  <si>
    <t>TACO DE ALVENARIA (2,5X10X20)CM</t>
  </si>
  <si>
    <t>TACO DE CANELA 2,5X10X10CM</t>
  </si>
  <si>
    <t>TAMPA DE CONCRETO ARMADO 60X60X5CM PARA CAIXA</t>
  </si>
  <si>
    <t>TAMPA EM CONCRETO ARMADO 60X60X5CM P/CX INSPECAO/FOSSA SEPTICA</t>
  </si>
  <si>
    <t>TAMPAO DE FERRO FUNDIDO, D = 60CM, 175KG, P = CHAMINE CX AREIA/POCO VISITA ASSENTADO COM ARG CIM/AREIA 1:4, FORNECIMENTO E ASSENTAMENTO</t>
  </si>
  <si>
    <t>TAMPAO FERRO FUNDIDO P/ POCO DE VISITA, 175 KG, TIPO T-170 - FORNECIMENTO E INSTALACAO</t>
  </si>
  <si>
    <t>TAMPAO FERRO FUNDIDO P/ POCO DE VISITA, 79,5 KG, TIPO T-100 - FORNECIMENTO E INSTALACAO</t>
  </si>
  <si>
    <t>TAMPAO FOFO P/ CAIXA R1 PADRAO TELEBRAS COMPLETO - FORNECIMENTO E INSTALACAO</t>
  </si>
  <si>
    <t>TAMPAO FOFO P/ CAIXA R2 PADRAO TELEBRAS COMPLETO - FORNECIMENTO E INSTALACAO</t>
  </si>
  <si>
    <t>TANQUE DE ASFALTO ESTACIONÁRIO COM MAÇARICO, CAPACIDADE 20.000 L - CHI DIURNO. AF_06/2014</t>
  </si>
  <si>
    <t>TANQUE DE ASFALTO ESTACIONÁRIO COM MAÇARICO, CAPACIDADE 20.000 L - CHP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</si>
  <si>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</si>
  <si>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</si>
  <si>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</si>
  <si>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</si>
  <si>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TANQUE DE ASFALTO ESTACIONÁRIO COM SERPENTINA, CAPACIDADE 30.000 L - CHI DIURNO. AF_06/2014</t>
  </si>
  <si>
    <t>TANQUE DE ASFALTO ESTACIONÁRIO COM SERPENTINA, CAPACIDADE 30.000 L - CHP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</si>
  <si>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</si>
  <si>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</si>
  <si>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</si>
  <si>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</si>
  <si>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TANQUE DE LOUÇA BRANCA COM COLUNA, 22L OU EQUIVALENTE - FORNECIMENTO E INSTALAÇÃO. AF_12/2013_P</t>
  </si>
  <si>
    <t>TANQUE DE LOUÇA BRANCA COM COLUNA, 22L OU EQUIVALENTE, INCLUSO SIFÃO FLEXÍVEL EM PVC, VÁLVULA PLÁSTICA E TORNEIRA DE METAL CROMADO PADRÃO POPULAR - FORNECIMENTO E INSTALAÇÃO. AF_12/2013_P</t>
  </si>
  <si>
    <t>TANQUE DE LOUÇA BRANCA COM COLUNA, 22L OU EQUIVALENTE, INCLUSO SIFÃO FLEXÍVEL EM PVC, VÁLVULA PLÁSTICA E TORNEIRA DE PLÁSTICO - FORNECIMENTO E INSTALAÇÃO. AF_12/2013_P</t>
  </si>
  <si>
    <t>TANQUE DE LOUÇA BRANCA SUSPENSO, 18L OU EQUIVALENTE - FORNECIMENTO E INSTALAÇÃO. AF_12/2013_P</t>
  </si>
  <si>
    <t>TANQUE DE LOUÇA BRANCA SUSPENSO, 18L OU EQUIVALENTE, INCLUSO SIFÃO TIPO GARRAFA EM PVC, VÁLVULA PLÁSTICA E TORNEIRA DE METAL CROMADO PADRÃO POPULAR - FORNECIMENTO E INSTALAÇÃO. AF_12/2013_P</t>
  </si>
  <si>
    <t>TANQUE DE LOUÇA BRANCA SUSPENSO, 18L OU EQUIVALENTE, INCLUSO SIFÃO TIPO GARRAFA EM PVC, VÁLVULA PLÁSTICA E TORNEIRA DE PLÁSTICO - FORNECIMENTO E INSTALAÇÃO. AF_12/2013_P</t>
  </si>
  <si>
    <t>TANQUE DE MÁRMORE SINTÉTICO SUSPENSO, 22L OU EQUIVALENTE - FORNECIMENTO E INSTALAÇÃO. AF_12/2013_P</t>
  </si>
  <si>
    <t>TANQUE DE MÁRMORE SINTÉTICO SUSPENSO, 22L OU EQUIVALENTE, INCLUSO SIFÃO FLEXÍVEL EM PVC, VÁLVULA PLÁSTICA E TORNEIRA DE METAL CROMADO PADRÃO POPULAR - FORNECIMENTO E INSTALAÇÃO. AF_12/2013_P</t>
  </si>
  <si>
    <t>TANQUE DE MÁRMORE SINTÉTICO SUSPENSO, 22L OU EQUIVALENTE, INCLUSO SIFÃO FLEXÍVEL EM PVC, VÁLVULA PLÁSTICA E TORNEIRA DE PLÁSTICO - FORNECIMENTO E INSTALAÇÃO. AF_12/2013_P</t>
  </si>
  <si>
    <t>TANQUE DE MÁRMORE SINTÉTICO SUSPENSO, 22L OU EQUIVALENTE, INCLUSO SIFÃO TIPO GARRAFA EM PVC, VÁLVULA PLÁSTICA E TORNEIRA DE METAL CROMADO PADRÃO POPULAR - FORNECIMENTO E INSTALAÇÃO. AF_12/2013_P</t>
  </si>
  <si>
    <t>TANQUE DE MÁRMORE SINTÉTICO SUSPENSO, 22L OU EQUIVALENTE, INCLUSO SIFÃO TIPO GARRAFA EM PVC, VÁLVULA PLÁSTICA E TORNEIRA DE PLÁSTICO - FORNECIMENTO E INSTALAÇÃO. AF_12/2013_P</t>
  </si>
  <si>
    <t>74220/001</t>
  </si>
  <si>
    <t>TAPUME DE CHAPA DE MADEIRA COMPENSADA, E= 6MM, COM PINTURA A CAL E REAPROVEITAMENTO DE 2X</t>
  </si>
  <si>
    <t>TAQUEADOR OU TAQUEIRO COM ENCARGOS COMPLEMENTARES</t>
  </si>
  <si>
    <t>74046/001</t>
  </si>
  <si>
    <t>TARJETA DE FERRO CROMADO DE SOBREPOR 2"</t>
  </si>
  <si>
    <t>74046/002</t>
  </si>
  <si>
    <t>TARJETA TIPO LIVRE/OCUPADO PARA PORTA DE BANHEIRO</t>
  </si>
  <si>
    <t>TE DE ACO GALVANIZADO 1" - FORNECIMENTO E INSTALACAO</t>
  </si>
  <si>
    <t>TE DE ACO GALVANIZADO 1.1/2" - FORNECIMENTO E INSTALACAO</t>
  </si>
  <si>
    <t>TE DE ACO GALVANIZADO 1.1/4" - FORNECIMENTO E INSTALACAO</t>
  </si>
  <si>
    <t>TE DE ACO GALVANIZADO 2" - FORNECIMENTO E INSTALACAO</t>
  </si>
  <si>
    <t>TE DE ACO GALVANIZADO 2.1/2" - FORNECIMENTO E INSTALACAO</t>
  </si>
  <si>
    <t>TE DE ACO GALVANIZADO 3" - FORNECIMENTO E INSTALACAO</t>
  </si>
  <si>
    <t>TE DE ACO GALVANIZADO 3/4" - FORNECIMENTO E INSTALACAO</t>
  </si>
  <si>
    <t>TE DE ACO GALVANIZADO 4" - FORNECIMENTO E INSTALACAO</t>
  </si>
  <si>
    <t>TE DE ACO GALVANIZADO 5" - FORNECIMENTO E INSTALACAO</t>
  </si>
  <si>
    <t>TE DE ACO GALVANIZADO 6" - FORNECIMENTO E INSTALACAO</t>
  </si>
  <si>
    <t>TE DE COBRE 15MM LIGAÇÃO SOLDADA - FORNECIMENTO E INSTALACAO</t>
  </si>
  <si>
    <t>TE DE COBRE 22MM LIGAÇÃO SOLDADA - FORNECIMENTO E INSTALACAO</t>
  </si>
  <si>
    <t>TE DE COBRE 28MM LIGAÇÃO SOLDADA - FORNECIMENTO E INSTALACAO</t>
  </si>
  <si>
    <t>TE DE COBRE 35MM LIGAÇÃO SOLDADA - FORNECIMENTO E INSTALACAO</t>
  </si>
  <si>
    <t>TE DE COBRE 42MM LIGAÇÃO SOLDADA - FORNECIMENTO E INSTALACAO</t>
  </si>
  <si>
    <t>TE DE COBRE 54MM LIGAÇÃO SOLDADA - FORNECIMENTO E INSTALACAO</t>
  </si>
  <si>
    <t>TE DE COBRE 66MM LIGAÇÃO SOLDADA - FORNECIMENTO E INSTALACAO</t>
  </si>
  <si>
    <t>TE DE COBRE 79MM LIGAÇÃO SOLDADA - FORNECIMENTO E INSTALACAO</t>
  </si>
  <si>
    <t>TE DE REDUÇÃO, PVC, SOLDÁVEL, DN 75MM X 50MM, INSTALADO EM PRUMADA DE ÁGUA – FORNECIMENTO E INSTALAÇÃO. AF_12/2014_P</t>
  </si>
  <si>
    <t>TE DE REDUÇÃO, PVC, SOLDÁVEL, DN 85MM X 60MM, INSTALADO EM PRUMADA DE ÁGUA – FORNECIMENTO E INSTALAÇÃO. AF_12/2014_P</t>
  </si>
  <si>
    <t>TE MISTURADOR DE TRANSIÇÃO, CPVC, SOLDÁVEL, DN 22MM X 3/4 , INSTALADO EM RAMAL OU SUB-RAMAL DE ÁGUA FORNECIMENTO E INSTALAÇÃO. AF_12/2014</t>
  </si>
  <si>
    <t>TE PVC PARA COLETOR ESGOTO, EB644, D=100MM, COM JUNTA ELASTICA.</t>
  </si>
  <si>
    <t>TE, CPVC, SOLDÁVEL, DN 15MM, INSTALADO EM RAMAL OU SUB-RAMAL DE ÁGUA – FORNECIMENTO E INSTALAÇÃO. AF_12/2014</t>
  </si>
  <si>
    <t>TE, CPVC, SOLDÁVEL, DN 22MM, INSTALADO EM RAMAL OU SUB-RAMAL DE ÁGUA – FORNECIMENTO E INSTALAÇÃO. AF_12/2014</t>
  </si>
  <si>
    <t>TE, PVC, SERIE NORMAL, ESGOTO PREDIAL, DN 100 X 100 MM, JUNTA ELÁSTICA, FORNECIDO E INSTALADO EM PRUMADA DE ESGOTO SANITÁRIO OU VENTILAÇÃO. AF_12/2014</t>
  </si>
  <si>
    <t>TE, PVC, SERIE NORMAL, ESGOTO PREDIAL, DN 100 X 100 MM, JUNTA ELÁSTICA, FORNECIDO E INSTALADO EM RAMAL DE DESCARGA OU RAMAL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</si>
  <si>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</si>
  <si>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</si>
  <si>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TE, PVC, SERIE NORMAL, ESGOTO PREDIAL, DN 40 X 40 MM, JUNTA SOLDÁVEL, FORNECIDO E INSTALADO EM RAMAL DE DESCARGA OU RAMAL DE ESGOTO SANITÁRIO. AF_12/2014_P</t>
  </si>
  <si>
    <t>TE, PVC, SERIE NORMAL, ESGOTO PREDIAL, DN 50 X 50 MM, JUNTA ELÁSTICA, FORNECIDO E INSTALADO EM PRUMADA DE ESGOTO SANITÁRIO OU VENTILAÇÃO. AF_12/2014</t>
  </si>
  <si>
    <t>TE, PVC, SERIE NORMAL, ESGOTO PREDIAL, DN 50 X 50 MM, JUNTA ELÁSTICA, FORNECIDO E INSTALADO EM RAMAL DE DESCARGA OU RAMAL DE ESGOTO SANITÁRIO. AF_12/2014</t>
  </si>
  <si>
    <t>TE, PVC, SERIE NORMAL, ESGOTO PREDIAL, DN 75 X 75 MM, JUNTA ELÁSTICA, FORNECIDO E INSTALADO EM PRUMADA DE ESGOTO SANITÁRIO OU VENTILAÇÃO. AF_12/2014</t>
  </si>
  <si>
    <t>TE, PVC, SERIE NORMAL, ESGOTO PREDIAL, DN 75 X 75 MM, JUNTA ELÁSTICA, FORNECIDO E INSTALADO EM RAMAL DE DESCARGA OU RAMAL DE ESGOTO SANITÁRIO. AF_12/2014</t>
  </si>
  <si>
    <t>TE, PVC, SOLDÁVEL, DN 20MM, INSTALADO EM RAMAL DE DISTRIBUIÇÃO DE ÁGUA FORNECIMENTO E INSTALAÇÃO. AF_12/2014_P</t>
  </si>
  <si>
    <t>TE, PVC, SOLDÁVEL, DN 20MM, INSTALADO EM RAMAL OU SUB-RAMAL DE ÁGUA – FORNECIMENTO E INSTALAÇÃO. AF_12/2014_P</t>
  </si>
  <si>
    <t>TE, PVC, SOLDÁVEL, DN 25MM, INSTALADO EM DRENO DE AR-CONDICIONADO – FORNECIMENTO E INSTALAÇÃO. AF_12/2014_P</t>
  </si>
  <si>
    <t>TE, PVC, SOLDÁVEL, DN 25MM, INSTALADO EM PRUMADA DE ÁGUA – FORNECIMENTO E INSTALAÇÃO. AF_12/2014_P</t>
  </si>
  <si>
    <t>TE, PVC, SOLDÁVEL, DN 25MM, INSTALADO EM RAMAL DE DISTRIBUIÇÃO DE ÁGUA FORNECIMENTO E INSTALAÇÃO. AF_12/2014_P</t>
  </si>
  <si>
    <t>TE, PVC, SOLDÁVEL, DN 25MM, INSTALADO EM RAMAL OU SUB-RAMAL DE ÁGUA – FORNECIMENTO E INSTALAÇÃO. AF_12/2014_P</t>
  </si>
  <si>
    <t>TE, PVC, SOLDÁVEL, DN 32MM, INSTALADO EM PRUMADA DE ÁGUA – FORNECIMENTO E INSTALAÇÃO. AF_12/2014_P</t>
  </si>
  <si>
    <t>TE, PVC, SOLDÁVEL, DN 32MM, INSTALADO EM RAMAL DE DISTRIBUIÇÃO DE ÁGUA FORNECIMENTO E INSTALAÇÃO. AF_12/2014_P</t>
  </si>
  <si>
    <t>TE, PVC, SOLDÁVEL, DN 32MM, INSTALADO EM RAMAL OU SUB-RAMAL DE ÁGUA – FORNECIMENTO E INSTALAÇÃO. AF_12/2014_P</t>
  </si>
  <si>
    <t>TE, PVC, SOLDÁVEL, DN 40MM, INSTALADO EM PRUMADA DE ÁGUA – FORNECIMENTO E INSTALAÇÃO. AF_12/2014_P</t>
  </si>
  <si>
    <t>TE, PVC, SOLDÁVEL, DN 50MM, INSTALADO EM PRUMADA DE ÁGUA – FORNECIMENTO E INSTALAÇÃO. AF_12/2014_P</t>
  </si>
  <si>
    <t>TE, PVC, SOLDÁVEL, DN 60MM, INSTALADO EM PRUMADA DE ÁGUA – FORNECIMENTO E INSTALAÇÃO. AF_12/2014_P</t>
  </si>
  <si>
    <t>TE, PVC, SOLDÁVEL, DN 75MM, INSTALADO EM PRUMADA DE ÁGUA – FORNECIMENTO E INSTALAÇÃO. AF_12/2014_P</t>
  </si>
  <si>
    <t>TE, PVC, SOLDÁVEL, DN 85MM, INSTALADO EM PRUMADA DE ÁGUA – FORNECIMENTO E INSTALAÇÃO. AF_12/2014_P</t>
  </si>
  <si>
    <t>TELHADISTA COM ENCARGOS COMPLEMENTARES</t>
  </si>
  <si>
    <t>74088/001</t>
  </si>
  <si>
    <t>TELHAMENTO COM TELHA DE FIBROCIMENTO ONDULADA, ESPESSURA 6MM, INCLUSO JUNTAS DE VEDACAO E ACESSORIOS DE FIXACAO, EXCLUINDO MADEIRAMENTO</t>
  </si>
  <si>
    <t>TEODOLITO CONVENCIONAL DE MICROMETRO C/LEITURA NUMERICA (CP) PRECISAO DE 6S PARA LEVANTAMENTO DE TERRENOS DIVERSOS</t>
  </si>
  <si>
    <t>TERCA DE MASSARANDUBA APARELHADA 3"X3" PARA COBERTURA DE QUALQUER TIPO, INCLUSO FORNECIMENTO E COLOCACAO</t>
  </si>
  <si>
    <t>TERCA DE MASSARANDUBA APARELHADA 3"X4.1/2" PARA COBERTURA DE QUALQUER TIPO, INCLUSO FORNECIMENTO E COLOCACAO</t>
  </si>
  <si>
    <t>TERCA DE MASSARANDUBA APARELHADA 3"X6" PARA COBERTURA DE QUALQUER TIPO, INCLUSO FORNECIMENTO E COLOCACAO</t>
  </si>
  <si>
    <t>TERCA DE MASSARANDUBA APARELHADA 3"X9" PARA COBERTURA DE QUALQUER TIPO, INCLUSO FORNECIMENTO E COLOCACAO</t>
  </si>
  <si>
    <t>TERCA DE MASSARANDUBA SERRADA 3 ”X6” PARA COBERTURA DE QUALQUER TIPO, INCLUSO FORNECIMENTO E COLOCACAO</t>
  </si>
  <si>
    <t>TERCA DE MASSARANDUBA SERRADA 3"X3" PARA COBERTURA DE QUALQUER TIPO, INCLUSO FORNECIMENTO E COLOCACAO</t>
  </si>
  <si>
    <t>TERCA DE MASSARANDUBA SERRADA 3"X4.1/2" PARA COBERTURA DE QUALQUER TIPO, INCLUSO FORNECIMENTO E COLOCAÇÃO</t>
  </si>
  <si>
    <t>TERCA DE MASSARANDUBA SERRADA 3"X9" PARA COBERTURA DE QUALQUER TIPO, INCLUSO FORNECIMENTO E COLOCACAO</t>
  </si>
  <si>
    <t>73782/004</t>
  </si>
  <si>
    <t>TERMINAL A PRESSAO REFORCADO PARA CONEXAO DE CABO DE COBRE A BARRA, CABO 150 E 185MM2 - FORNECIMENTO E INSTALACAO</t>
  </si>
  <si>
    <t>73782/005</t>
  </si>
  <si>
    <t>TERMINAL A PRESSAO REFORCADO PARA CONEXAO DE CABO DE COBRE A BARRA, CABO 16 E 25MM2 - FORNECIMENTO E INSTALACAO</t>
  </si>
  <si>
    <t>73782/002</t>
  </si>
  <si>
    <t>TERMINAL A PRESSAO REFORCADO PARA CONEXAO DE CABO DE COBRE A BARRA, CABO 50 E 70MM2 - FORNECIMENTO E INSTALACAO</t>
  </si>
  <si>
    <t>73782/003</t>
  </si>
  <si>
    <t>TERMINAL A PRESSAO REFORCADO PARA CONEXAO DE CABO DE COBRE A BARRA, CABO 95 E 120MM2 - FORNECIMENTO E INSTALACAO</t>
  </si>
  <si>
    <t>TERMINAL AEREO EM ACO GALVANIZADO COM BASE DE FIXACAO H = 30CM</t>
  </si>
  <si>
    <t>TERMINAL OU CONECTOR DE PRESSAO - PARA CABO 10MM2 - FORNECIMENTO E INSTALACAO</t>
  </si>
  <si>
    <t>TERMINAL OU CONECTOR DE PRESSAO - PARA CABO 120MM2 - FORNECIMENTO E INSTALACAO</t>
  </si>
  <si>
    <t>TERMINAL OU CONECTOR DE PRESSAO - PARA CABO 150MM2 - FORNECIMENTO E INSTALACAO</t>
  </si>
  <si>
    <t>TERMINAL OU CONECTOR DE PRESSAO - PARA CABO 16MM2 - FORNECIMENTO E INSTALACAO</t>
  </si>
  <si>
    <t>TERMINAL OU CONECTOR DE PRESSAO - PARA CABO 185MM2 - FORNECIMENTO E INSTALACAO</t>
  </si>
  <si>
    <t>TERMINAL OU CONECTOR DE PRESSAO - PARA CABO 240MM2 - FORNECIMENTO E INSTALACAO</t>
  </si>
  <si>
    <t>TERMINAL OU CONECTOR DE PRESSAO - PARA CABO 25MM2 - FORNECIMENTO E INSTALACAO</t>
  </si>
  <si>
    <t>TERMINAL OU CONECTOR DE PRESSAO - PARA CABO 300MM2 -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</si>
  <si>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</si>
  <si>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</si>
  <si>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</si>
  <si>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</si>
  <si>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73939/016</t>
  </si>
  <si>
    <t>TESOURA COMPLETA EM MACARANDUBA APARELHADA, PARA TELHADOS COM VAOS DE 11M</t>
  </si>
  <si>
    <t>73939/014</t>
  </si>
  <si>
    <t>TESOURA COMPLETA EM MASSARANDUBA APARELHADA, PARA TELHADOS COM VAOS DE 10M</t>
  </si>
  <si>
    <t>73939/018</t>
  </si>
  <si>
    <t>TESOURA COMPLETA EM MASSARANDUBA APARELHADA, PARA TELHADOS COM VAOS DE 12M</t>
  </si>
  <si>
    <t>73939/020</t>
  </si>
  <si>
    <t>TESOURA COMPLETA EM MASSARANDUBA APARELHADA, PARA TELHADOS COM VAOS DE 14M</t>
  </si>
  <si>
    <t>73939/002</t>
  </si>
  <si>
    <t>TESOURA COMPLETA EM MASSARANDUBA APARELHADA, PARA TELHADOS COM VAOS DE 4M</t>
  </si>
  <si>
    <t>73939/004</t>
  </si>
  <si>
    <t>TESOURA COMPLETA EM MASSARANDUBA APARELHADA, PARA TELHADOS COM VAOS DE 5M</t>
  </si>
  <si>
    <t>73939/006</t>
  </si>
  <si>
    <t>TESOURA COMPLETA EM MASSARANDUBA APARELHADA, PARA TELHADOS COM VAOS DE 6M</t>
  </si>
  <si>
    <t>73939/008</t>
  </si>
  <si>
    <t>TESOURA COMPLETA EM MASSARANDUBA APARELHADA, PARA TELHADOS COM VAOS DE 7M</t>
  </si>
  <si>
    <t>73939/010</t>
  </si>
  <si>
    <t>TESOURA COMPLETA EM MASSARANDUBA APARELHADA, PARA TELHADOS COM VAOS DE 8M</t>
  </si>
  <si>
    <t>73939/012</t>
  </si>
  <si>
    <t>TESOURA COMPLETA EM MASSARANDUBA APARELHADA, PARA TELHADOS COM VAOS DE 9M</t>
  </si>
  <si>
    <t>73939/013</t>
  </si>
  <si>
    <t>TESOURA COMPLETA EM MASSARANDUBA SERRADA, PARA TELHADOS COM VAOS DE 10M</t>
  </si>
  <si>
    <t>73939/015</t>
  </si>
  <si>
    <t>TESOURA COMPLETA EM MASSARANDUBA SERRADA, PARA TELHADOS COM VAOS DE 11M</t>
  </si>
  <si>
    <t>73939/017</t>
  </si>
  <si>
    <t>TESOURA COMPLETA EM MASSARANDUBA SERRADA, PARA TELHADOS COM VAOS DE 12M</t>
  </si>
  <si>
    <t>73939/019</t>
  </si>
  <si>
    <t>TESOURA COMPLETA EM MASSARANDUBA SERRADA, PARA TELHADOS COM VAOS DE 14M</t>
  </si>
  <si>
    <t>73939/001</t>
  </si>
  <si>
    <t>TESOURA COMPLETA EM MASSARANDUBA SERRADA, PARA TELHADOS COM VAOS DE 4M</t>
  </si>
  <si>
    <t>73939/003</t>
  </si>
  <si>
    <t>TESOURA COMPLETA EM MASSARANDUBA SERRADA, PARA TELHADOS COM VAOS DE 5M</t>
  </si>
  <si>
    <t>73939/005</t>
  </si>
  <si>
    <t>TESOURA COMPLETA EM MASSARANDUBA SERRADA, PARA TELHADOS COM VAOS DE 6M</t>
  </si>
  <si>
    <t>73939/007</t>
  </si>
  <si>
    <t>TESOURA COMPLETA EM MASSARANDUBA SERRADA, PARA TELHADOS COM VAOS DE 7M</t>
  </si>
  <si>
    <t>73939/009</t>
  </si>
  <si>
    <t>TESOURA COMPLETA EM MASSARANDUBA SERRADA, PARA TELHADOS COM VAOS DE 8M</t>
  </si>
  <si>
    <t>73939/011</t>
  </si>
  <si>
    <t>TESOURA COMPLETA EM MASSARANDUBA SERRADA, PARA TELHADOS COM VAOS DE 9M</t>
  </si>
  <si>
    <t>TESTEIRA OU RODAPE VINILICO 6CM FIXADO COM COLA</t>
  </si>
  <si>
    <t>79504/005</t>
  </si>
  <si>
    <t>TIRANTE PROTENDIDO P/ ANCORAGEM EM SOLO C/ 6 FIOS ACO DURO 8MM, INCLUSIVE PROTEÇÃO ANTICORR0SIVA.</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</si>
  <si>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</si>
  <si>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</si>
  <si>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</si>
  <si>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</si>
  <si>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</si>
  <si>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</si>
  <si>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</si>
  <si>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</si>
  <si>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79504/009</t>
  </si>
  <si>
    <t>TIRANTES P/PROTENSAO E ANCORAGEM EM SOLO TRECHO ANCOR C/ 6 FIOS ACO DURO 8MM , INCLUSIVE PROTECAO ANTICORROSIVA.</t>
  </si>
  <si>
    <t>79504/010</t>
  </si>
  <si>
    <t>TIRANTES P/PROTENSAO E ANCORAGEM EM SOLO TRECHO ANCOR C/ 8 FIOS ACO DURO 8MM , INCLUSIVE PROTECAO ANTICORROSIVA.</t>
  </si>
  <si>
    <t>79504/011</t>
  </si>
  <si>
    <t>TIRANTES P/PROTENSAO E ANCORAGEM EM SOLO TRECHO ANCOR C/10 FIOS ACO DURO 8MM .</t>
  </si>
  <si>
    <t>79504/012</t>
  </si>
  <si>
    <t>TIRANTES P/PROTENSAO E ANCORAGEM EM SOLO TRECHO ANCOR C/16 FIOS ACO DURO 8MM .</t>
  </si>
  <si>
    <t>79504/006</t>
  </si>
  <si>
    <t>TIRANTES P/PROTENSAO E ANCORAGEM EM SOLO TRECHO LIVRE C/ 8 FIOS ACO DURO 8MM INCLUSIVE PROTECAO ANTICORROSIVA.</t>
  </si>
  <si>
    <t>79504/007</t>
  </si>
  <si>
    <t>TIRANTES P/PROTENSAO E ANCORAGEM EM SOLO TRECHO LIVRE C/10 FIOS ACO DURO 8MM INCLUSIVE PROTECAO ANTICORROSIVA.</t>
  </si>
  <si>
    <t>79504/008</t>
  </si>
  <si>
    <t>TIRANTES P/PROTENSAO E ANCORAGEM EM SOLO TRECHO LIVRE C/16 FIOS ACO DURO 8MM INCLUSIVE PROTECAO ANTICORROSIVA.</t>
  </si>
  <si>
    <t>TOMADA 3P+T 30A/440V SEM PLACA - FORNECIMENTO E INSTALACAO</t>
  </si>
  <si>
    <t>TOMADA DE EMBUTIR 2P+T 10A/250V C/ PLACA - FORNECIMENTO E INSTALACAO</t>
  </si>
  <si>
    <t>TOMADA DE EMBUTIR 2P+T 20A/250V C/ PLACA - FORNECIMENTO E INSTALACAO</t>
  </si>
  <si>
    <t>TOMADA DUPLA DE EMBUTIR 2X2P+T 10A/250V C/ PLACA - FORNECIMENTO E INSTALACAO</t>
  </si>
  <si>
    <t>TOMADA PARA TELEFONE DE 4 POLOS PADRAO TELEBRAS - FORNECIMENTO E INSTALACAO</t>
  </si>
  <si>
    <t>TORNEIRA BOIA METALICA D=32MM (1 1/4")</t>
  </si>
  <si>
    <t>TORNEIRA BOIA METALICA D=40MM (1 1/2")</t>
  </si>
  <si>
    <t>TORNEIRA CROMADA 1/2" OU 3/4" PARA TANQUE, PADRÃO MÉDIO - FORNECIMENTO E INSTALAÇÃO. AF_12/2013</t>
  </si>
  <si>
    <t>TORNEIRA CROMADA 1/2" OU 3/4" PARA TANQUE, PADRÃO POPULAR - FORNECIMENTO E INSTALAÇÃO. AF_12/2013</t>
  </si>
  <si>
    <t>TORNEIRA CROMADA DE MESA, 1/2" OU 3/4", PARA LAVATÓRIO, PADRÃO POPULAR - FORNECIMENTO E INSTALAÇÃO. AF_12/2013</t>
  </si>
  <si>
    <t>TORNEIRA CROMADA LONGA, DE PAREDE, 1/2 ” OU 3/4”, PARA PIA DE COZINHA, PADRÃO MÉDIO - FORNECIMENTO E INSTALAÇÃO. AF_12/2013</t>
  </si>
  <si>
    <t>TORNEIRA CROMADA LONGA, DE PAREDE, 1/2" OU 3/4", PARA PIA DE COZINHA, PADRÃO POPULAR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</si>
  <si>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</si>
  <si>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</si>
  <si>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74058/003</t>
  </si>
  <si>
    <t>TORNEIRA DE BOIA REAL 1 ” COM BALAO PLASTICO - FORNECIMENTO E INSTALACAO</t>
  </si>
  <si>
    <t>74058/001</t>
  </si>
  <si>
    <t>TORNEIRA DE BOIA REAL 1/2 ” COM BALAO METALICO - FORNECIMENTO E INSTALACAO</t>
  </si>
  <si>
    <t>74058/002</t>
  </si>
  <si>
    <t>TORNEIRA DE BOIA VAZAO TOTAL 3/4 ” COM BALAO PLASTICO - FORNECIMENTO E INSTALACAO</t>
  </si>
  <si>
    <t>74058/004</t>
  </si>
  <si>
    <t>TORNEIRA DE BÓIA REAL 2" COM BALAO PLASTICO - FORNECIMENTO E INSTALACAO</t>
  </si>
  <si>
    <t>TORNEIRA PLÁSTICA 3/4" PARA TANQUE - FORNECIMENTO E INSTALAÇÃO. AF_12/2013</t>
  </si>
  <si>
    <t>TRANQUETA DE LATAO CROMADO PARA FECHADURA DE PORTA DE BANHEIRO COM ROSETA DE LATAO CROMADO SEM FECHADURA E MACANETA</t>
  </si>
  <si>
    <t>73857/010</t>
  </si>
  <si>
    <t>TRANSFORMADOR DISTRIBUICAO 1000KVA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</si>
  <si>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</si>
  <si>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</si>
  <si>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</si>
  <si>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EM ÓLEO MINERAL FORNECIMENTO E INSTALACAO</t>
  </si>
  <si>
    <t>73857/004</t>
  </si>
  <si>
    <t>TRANSFORMADOR DISTRIBUICAO 225KVA TRIFASICO 60HZ CLASSE 15KV IMERSO EM ÓLEO MINERAL FORNECIMENTO E INSTALACAO</t>
  </si>
  <si>
    <t>73857/005</t>
  </si>
  <si>
    <t>TRANSFORMADOR DISTRIBUICAO 300KVA TRIFASICO 60HZ CLASSE 15KV IMERSO EM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</si>
  <si>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</si>
  <si>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</si>
  <si>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</si>
  <si>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</si>
  <si>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73857/006</t>
  </si>
  <si>
    <t>TRANSFORMADOR DISTRIBUICAO 500KVA TRIFASICO 60HZ CLASSE 15KV IMERSO EM ÓLEO MINERAL FORNECIMENTO E INSTALACAO</t>
  </si>
  <si>
    <t>73857/009</t>
  </si>
  <si>
    <t>TRANSFORMADOR DISTRIBUICAO 750KVA TRIFASICO 60HZ CLASSE 15KV IMERSO EM ÓLEO MINERAL FORNECIMENTO E INSTALACAO</t>
  </si>
  <si>
    <t>73857/001</t>
  </si>
  <si>
    <t>TRANSFORMADOR DISTRIBUICAO 75KVA TRIFASICO 60HZ CLASSE 15KV IMERSO EM ÓLEO MINERAL FORNECIMENTO E INSTALACAO</t>
  </si>
  <si>
    <t>TRANSPORTE COMERCIAL COM CAMINHAO BASCULANTE 6 M3, RODOVIA COM REVESTIMENTO PRIMARIO</t>
  </si>
  <si>
    <t>M3XKM</t>
  </si>
  <si>
    <t>TXKM</t>
  </si>
  <si>
    <t>TRANSPORTE COMERCIAL COM CAMINHAO BASCULANTE 6 M3, RODOVIA EM LEITO NATURAL</t>
  </si>
  <si>
    <t>TRANSPORTE COMERCIAL COM CAMINHAO BASCULANTE 6 M3, RODOVIA PAVIMENTADA</t>
  </si>
  <si>
    <t>TRANSPORTE COMERCIAL COM CAMINHAO CARROCERIA 9 T, RODOVIA COM REVESTIMENTO PRIMARIO</t>
  </si>
  <si>
    <t>TRANSPORTE COMERCIAL COM CAMINHAO CARROCERIA 9 T, RODOVIA EM LEITO NATURAL</t>
  </si>
  <si>
    <t>TRANSPORTE COMERCIAL COM CAMINHAO CARROCERIA 9 T, RODOVIA PAVIMENTADA</t>
  </si>
  <si>
    <t>TRANSPORTE COMERCIAL DE BRITA</t>
  </si>
  <si>
    <t>TRANSPORTE DE ENTULHO COM CAMINHAO BASCULANTE 6 M3, RODOVIA PAVIMENTADA, DMT 0,5 A 1,0 KM</t>
  </si>
  <si>
    <t>TRANSPORTE DE ENTULHO COM CAMINHÃO BASCULANTE 6 M3, RODOVIA PAVIMENTADA, DMT ATE 0,5 KM</t>
  </si>
  <si>
    <t>TRANSPORTE DE MATERIAL DE QUALQUER NATUREZA DMT &gt; 10 KM, COM CAMINHAO BASCULANTE DE 4,0 M3.</t>
  </si>
  <si>
    <t>TRANSPORTE DE PAVIMENTACAO REMOVIDA (RODOVIAS NAO URBANAS)</t>
  </si>
  <si>
    <t>TRANSPORTE DE TUBOS DE FERRO DUTIL DN 100</t>
  </si>
  <si>
    <t>TRANSPORTE DE TUBOS DE FERRO DUTIL DN 1000</t>
  </si>
  <si>
    <t>TRANSPORTE DE TUBOS DE FERRO DUTIL DN 1100</t>
  </si>
  <si>
    <t>TRANSPORTE DE TUBOS DE FERRO DUTIL DN 1200</t>
  </si>
  <si>
    <t>TRANSPORTE DE TUBOS DE FERRO DUTIL DN 150</t>
  </si>
  <si>
    <t>TRANSPORTE DE TUBOS DE FERRO DUTIL DN 200</t>
  </si>
  <si>
    <t>TRANSPORTE DE TUBOS DE FERRO DUTIL DN 250</t>
  </si>
  <si>
    <t>TRANSPORTE DE TUBOS DE FERRO DUTIL DN 300</t>
  </si>
  <si>
    <t>TRANSPORTE DE TUBOS DE FERRO DUTIL DN 350</t>
  </si>
  <si>
    <t>TRANSPORTE DE TUBOS DE FERRO DUTIL DN 400</t>
  </si>
  <si>
    <t>TRANSPORTE DE TUBOS DE FERRO DUTIL DN 450</t>
  </si>
  <si>
    <t>TRANSPORTE DE TUBOS DE FERRO DUTIL DN 500</t>
  </si>
  <si>
    <t>TRANSPORTE DE TUBOS DE FERRO DUTIL DN 600</t>
  </si>
  <si>
    <t>TRANSPORTE DE TUBOS DE FERRO DUTIL DN 700</t>
  </si>
  <si>
    <t>TRANSPORTE DE TUBOS DE FERRO DUTIL DN 75</t>
  </si>
  <si>
    <t>TRANSPORTE DE TUBOS DE FERRO DUTIL DN 800</t>
  </si>
  <si>
    <t>TRANSPORTE DE TUBOS DE FERRO DUTIL DN 900</t>
  </si>
  <si>
    <t>TRANSPORTE DE TUBOS DE PVC DN 100</t>
  </si>
  <si>
    <t>TRANSPORTE DE TUBOS DE PVC DN 1000</t>
  </si>
  <si>
    <t>TRANSPORTE DE TUBOS DE PVC DN 125</t>
  </si>
  <si>
    <t>TRANSPORTE DE TUBOS DE PVC DN 150</t>
  </si>
  <si>
    <t>TRANSPORTE DE TUBOS DE PVC DN 200</t>
  </si>
  <si>
    <t>TRANSPORTE DE TUBOS DE PVC DN 25</t>
  </si>
  <si>
    <t>TRANSPORTE DE TUBOS DE PVC DN 250</t>
  </si>
  <si>
    <t>TRANSPORTE DE TUBOS DE PVC DN 300</t>
  </si>
  <si>
    <t>TRANSPORTE DE TUBOS DE PVC DN 350</t>
  </si>
  <si>
    <t>TRANSPORTE DE TUBOS DE PVC DN 400</t>
  </si>
  <si>
    <t>TRANSPORTE DE TUBOS DE PVC DN 50</t>
  </si>
  <si>
    <t>TRANSPORTE DE TUBOS DE PVC DN 500</t>
  </si>
  <si>
    <t>TRANSPORTE DE TUBOS DE PVC DN 600</t>
  </si>
  <si>
    <t>TRANSPORTE DE TUBOS DE PVC DN 700</t>
  </si>
  <si>
    <t>TRANSPORTE DE TUBOS DE PVC DN 75</t>
  </si>
  <si>
    <t>TRANSPORTE DE TUBOS DE PVC DN 800</t>
  </si>
  <si>
    <t>TRANSPORTE DE TUBOS DE PVC DN 900</t>
  </si>
  <si>
    <t>74023/005</t>
  </si>
  <si>
    <t>TRANSPORTE HORIZONTAL DE MATERIAIS DIVERSOS A 100M</t>
  </si>
  <si>
    <t>74023/001</t>
  </si>
  <si>
    <t>TRANSPORTE HORIZONTAL DE MATERIAIS DIVERSOS A 30M</t>
  </si>
  <si>
    <t>74023/002</t>
  </si>
  <si>
    <t>TRANSPORTE HORIZONTAL DE MATERIAIS DIVERSOS A 40M</t>
  </si>
  <si>
    <t>74023/003</t>
  </si>
  <si>
    <t>TRANSPORTE HORIZONTAL DE MATERIAIS DIVERSOS A 50M</t>
  </si>
  <si>
    <t>74023/004</t>
  </si>
  <si>
    <t>TRANSPORTE HORIZONTAL DE MATERIAIS DIVERSOS A 60M</t>
  </si>
  <si>
    <t>TRANSPORTE HORIZONTAL, BLOCOS CERÂMICOS FURADOS NA HORIZONTAL 9X19X19 CM, CARRINHO PARA MINI PÁLETES, 100M. AF_06/2014</t>
  </si>
  <si>
    <t>TRANSPORTE HORIZONTAL, BLOCOS CERÂMICOS FURADOS NA HORIZONTAL 9X19X19 CM, CARRINHO PARA MINI PÁLETES, 30M. AF_06/2014</t>
  </si>
  <si>
    <t>TRANSPORTE HORIZONTAL, BLOCOS CERÂMICOS FURADOS NA HORIZONTAL 9X19X19 CM, CARRINHO PARA MINI PÁLETES, 50M. AF_06/2014</t>
  </si>
  <si>
    <t>TRANSPORTE HORIZONTAL, BLOCOS CERÂMICOS FURADOS NA HORIZONTAL 9X19X19 CM, CARRINHO PARA MINI PÁLETES, 75M. AF_06/2014</t>
  </si>
  <si>
    <t>TRANSPORTE HORIZONTAL, BLOCOS CERÂMICOS FURADOS NA HORIZONTAL 9X19X19 CM, CARRINHO PLATAFORMA, 100M. AF_06/2014</t>
  </si>
  <si>
    <t>TRANSPORTE HORIZONTAL, BLOCOS CERÂMICOS FURADOS NA HORIZONTAL 9X19X19 CM, CARRINHO PLATAFORMA, 30M. AF_06/2014</t>
  </si>
  <si>
    <t>TRANSPORTE HORIZONTAL, BLOCOS CERÂMICOS FURADOS NA HORIZONTAL 9X19X19 CM, CARRINHO PLATAFORMA, 50M. AF_06/2014</t>
  </si>
  <si>
    <t>TRANSPORTE HORIZONTAL, BLOCOS CERÂMICOS FURADOS NA HORIZONTAL 9X19X19 CM, CARRINHO PLATAFORMA, 75M. AF_06/2014</t>
  </si>
  <si>
    <t>TRANSPORTE HORIZONTAL, BLOCOS CERÂMICOS FURADOS NA HORIZONTAL 9X19X19 CM, MANUAL, 30M. AF_06/2014</t>
  </si>
  <si>
    <t>TRANSPORTE HORIZONTAL, BLOCOS VAZADOS DE CONCRETO OU CERÂMICO 19X19X39 CM, CARRINHO PARA MINI PÁLETES, 100M. AF_06/2014</t>
  </si>
  <si>
    <t>TRANSPORTE HORIZONTAL, BLOCOS VAZADOS DE CONCRETO OU CERÂMICO 19X19X39 CM, CARRINHO PARA MINI PÁLETES, 30M. AF_06/2014</t>
  </si>
  <si>
    <t>TRANSPORTE HORIZONTAL, BLOCOS VAZADOS DE CONCRETO OU CERÂMICO 19X19X39 CM, CARRINHO PARA MINI PÁLETES, 50M. AF_06/2014</t>
  </si>
  <si>
    <t>TRANSPORTE HORIZONTAL, BLOCOS VAZADOS DE CONCRETO OU CERÂMICO 19X19X39 CM, CARRINHO PARA MINI PÁLETES, 75M. AF_06/2014</t>
  </si>
  <si>
    <t>TRANSPORTE HORIZONTAL, BLOCOS VAZADOS DE CONCRETO OU CERÂMICO 19X19X39 CM, CARRINHO PLATAFORMA, 100M. AF_06/2014</t>
  </si>
  <si>
    <t>TRANSPORTE HORIZONTAL, BLOCOS VAZADOS DE CONCRETO OU CERÂMICO 19X19X39 CM, CARRINHO PLATAFORMA, 30M. AF_06/2014</t>
  </si>
  <si>
    <t>TRANSPORTE HORIZONTAL, BLOCOS VAZADOS DE CONCRETO OU CERÂMICO 19X19X39 CM, CARRINHO PLATAFORMA, 50M. AF_06/2014</t>
  </si>
  <si>
    <t>TRANSPORTE HORIZONTAL, BLOCOS VAZADOS DE CONCRETO OU CERÂMICO 19X19X39 CM, CARRINHO PLATAFORMA, 75M. AF_06/2014</t>
  </si>
  <si>
    <t>TRANSPORTE HORIZONTAL, BLOCOS VAZADOS DE CONCRETO OU CERÂMICO 19X19X39 CM, MANUAL, 30M. AF_06/2014</t>
  </si>
  <si>
    <t>TRANSPORTE HORIZONTAL, LATA DE 18 L,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</si>
  <si>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</si>
  <si>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</si>
  <si>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</si>
  <si>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MANUAL, 30M. AF_06/2014</t>
  </si>
  <si>
    <t>TRANSPORTE HORIZONTAL, MASSA/GRANEL, JERICA 90L, 100M. AF_06/2014</t>
  </si>
  <si>
    <t>TRANSPORTE HORIZONTAL, MASSA/GRANEL, JERICA 90L, 30M. AF_06/2014</t>
  </si>
  <si>
    <t>TRANSPORTE HORIZONTAL, MASSA/GRANEL, JERICA 90L, 50M. AF_06/2014</t>
  </si>
  <si>
    <t>TRANSPORTE HORIZONTAL, MASSA/GRANEL, JERICA 90L, 75M. AF_06/2014</t>
  </si>
  <si>
    <t>TRANSPORTE HORIZONTAL, PLACAS CERÂMICAS, CARRINHO PARA MINI PÁLETES,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</si>
  <si>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</si>
  <si>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</si>
  <si>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</si>
  <si>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PLATAFORMA,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</si>
  <si>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</si>
  <si>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</si>
  <si>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</si>
  <si>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MANUAL, 30M. AF_06/2014</t>
  </si>
  <si>
    <t>TRANSPORTE HORIZONTAL, SACOS 20 KG, CARRINHO PLATAFORMA, 100M. AF_06/2014</t>
  </si>
  <si>
    <t>TRANSPORTE HORIZONTAL, SACOS 20 KG, CARRINHO PLATAFORMA, 30M. AF_06/2014</t>
  </si>
  <si>
    <t>TRANSPORTE HORIZONTAL, SACOS 20 KG, CARRINHO PLATAFORMA, 50M. AF_06/2014</t>
  </si>
  <si>
    <t>TRANSPORTE HORIZONTAL, SACOS 20 KG, CARRINHO PLATAFORMA, 75M. AF_06/2014</t>
  </si>
  <si>
    <t>TRANSPORTE HORIZONTAL, SACOS 20 KG, MANUAL, 30M. AF_06/2014</t>
  </si>
  <si>
    <t>TRANSPORTE HORIZONTAL, SACOS 30 KG, CARRINHO PLATAFORMA, 100M. AF_06/2014</t>
  </si>
  <si>
    <t>TRANSPORTE HORIZONTAL, SACOS 30 KG, CARRINHO PLATAFORMA, 30M. AF_06/2014</t>
  </si>
  <si>
    <t>TRANSPORTE HORIZONTAL, SACOS 30 KG, CARRINHO PLATAFORMA, 50M. AF_06/2014</t>
  </si>
  <si>
    <t>TRANSPORTE HORIZONTAL, SACOS 30 KG, CARRINHO PLATAFORMA, 75M. AF_06/2014</t>
  </si>
  <si>
    <t>TRANSPORTE HORIZONTAL, SACOS 30 KG, MANUAL, 30M. AF_06/2014</t>
  </si>
  <si>
    <t>TRANSPORTE HORIZONTAL, SACOS 50 KG, CARRINHO PLATAFORMA, 100M. AF_06/2014</t>
  </si>
  <si>
    <t>TRANSPORTE HORIZONTAL, SACOS 50 KG, CARRINHO PLATAFORMA, 30M. AF_06/2014</t>
  </si>
  <si>
    <t>TRANSPORTE HORIZONTAL, SACOS 50 KG, CARRINHO PLATAFORMA, 50M. AF_06/2014</t>
  </si>
  <si>
    <t>TRANSPORTE HORIZONTAL, SACOS 50 KG, CARRINHO PLATAFORMA, 75M. AF_06/2014</t>
  </si>
  <si>
    <t>TRANSPORTE HORIZONTAL, SACOS 50 KG, MANUAL, 30M. AF_06/2014</t>
  </si>
  <si>
    <t>TRANSPORTE LOCAL COM CAMINHAO BASCULANTE 6 M3, RODOVIA COM REVESTIMENTO PRIMARIO, DMT 200 A 400 M</t>
  </si>
  <si>
    <t>TRANSPORTE LOCAL COM CAMINHAO BASCULANTE 6 M3, RODOVIA COM REVESTIMENTO PRIMARIO, DMT 400 A 600 M</t>
  </si>
  <si>
    <t>TRANSPORTE LOCAL COM CAMINHAO BASCULANTE 6 M3, RODOVIA COM REVESTIMENTO PRIMARIO, DMT 600 A 800 M</t>
  </si>
  <si>
    <t>TRANSPORTE LOCAL COM CAMINHAO BASCULANTE 6 M3, RODOVIA COM REVESTIMENTO PRIMARIO, DMT 800 A 1.000 M</t>
  </si>
  <si>
    <t>TRANSPORTE LOCAL COM CAMINHAO BASCULANTE 6 M3, RODOVIA COM REVESTIMENTO PRIMARIO, DMT ATE 200 M</t>
  </si>
  <si>
    <t>TRANSPORTE LOCAL COM CAMINHAO BASCULANTE 6 M3, RODOVIA EM LEITO NATURAL</t>
  </si>
  <si>
    <t>TRANSPORTE LOCAL COM CAMINHAO BASCULANTE 6 M3, RODOVIA EM LEITO NATURAL, DMT 200 A 400 M</t>
  </si>
  <si>
    <t>TRANSPORTE LOCAL COM CAMINHAO BASCULANTE 6 M3, RODOVIA EM LEITO NATURAL, DMT 400 A 600 M</t>
  </si>
  <si>
    <t>TRANSPORTE LOCAL COM CAMINHAO BASCULANTE 6 M3, RODOVIA EM LEITO NATURAL, DMT 600 A 800 M</t>
  </si>
  <si>
    <t>TRANSPORTE LOCAL COM CAMINHAO BASCULANTE 6 M3, RODOVIA EM LEITO NATURAL, DMT 800 A 1.000 M</t>
  </si>
  <si>
    <t>TRANSPORTE LOCAL COM CAMINHAO BASCULANTE 6 M3, RODOVIA EM LEITO NATURAL, DMT ATE 200 M</t>
  </si>
  <si>
    <t>TRANSPORTE LOCAL COM CAMINHAO BASCULANTE 6 M3, RODOVIA PAVIMENTADA ( PARA DISTANCIAS SUPERIORES A 4 KM )</t>
  </si>
  <si>
    <t>TRANSPORTE LOCAL COM CAMINHAO BASCULANTE 6 M3, RODOVIA PAVIMENTADA, DMT 200 A 400 M</t>
  </si>
  <si>
    <t>TRANSPORTE LOCAL COM CAMINHAO BASCULANTE 6 M3, RODOVIA PAVIMENTADA, DMT 400 A 600 M</t>
  </si>
  <si>
    <t>TRANSPORTE LOCAL COM CAMINHAO BASCULANTE 6 M3, RODOVIA PAVIMENTADA, DMT 600 A 800 M</t>
  </si>
  <si>
    <t>TRANSPORTE LOCAL COM CAMINHAO BASCULANTE 6 M3, RODOVIA PAVIMENTADA, DMT 800 A 1.000 M</t>
  </si>
  <si>
    <t>TRANSPORTE LOCAL COM CAMINHÃO BASCULANTE 6 M3, RODOVIA COM REVESTIMENTO PRIMARIO</t>
  </si>
  <si>
    <t>TRANSPORTE LOCAL COM CAMINHÃO BASCULANTE 6 M3, RODOVIA PAVIMENTADA, DMT ATE 200 M</t>
  </si>
  <si>
    <t>TRANSPORTE LOCAL DE MASSA ASFALTICA - PAVIMENTACAO URBANA</t>
  </si>
  <si>
    <t>TRANSPORTE LOCAL DE MATERIAL BETUMINOSO (RODOVIAS NAO URBANAS)</t>
  </si>
  <si>
    <t>TRANSPORTE QQ NAT CAM BASCULANTE 30 KM/H 8.00 T EXCL DESPE- SA CARGA/DESC ESPERA DO CAMINHAO/SERVENTE/E OU EQUIP AUX.</t>
  </si>
  <si>
    <t>T/KM</t>
  </si>
  <si>
    <t>73901/001</t>
  </si>
  <si>
    <t>TRANSPORTE VERTICAL MANUAL DE MATERIAIS DIVERSOS A 1ª LAJE</t>
  </si>
  <si>
    <t>73901/003</t>
  </si>
  <si>
    <t>73901/004</t>
  </si>
  <si>
    <t>TRANSPORTE VERTICAL MANUAL DE MATERIAIS DIVERSOS A 2ª LAJE</t>
  </si>
  <si>
    <t>73901/002</t>
  </si>
  <si>
    <t>TRANSPORTE VERTICAL, BLOCOS CERÂMICOS FURADOS NA HORIZONTAL 9X19X19 CM, MANUAL, 1 PAVIMENTO. AF_06/2014</t>
  </si>
  <si>
    <t>TRANSPORTE VERTICAL, BLOCOS VAZADOS DE CONCRETO OU CERÂMICO 19X19X39 CM, MANUAL, 1 PAVIMENTO. AF_06/2014</t>
  </si>
  <si>
    <t>TRANSPORTE VERTICAL, LATA DE 18 L, MANUAL, 1 PAVIMENTO. AF_06/2014</t>
  </si>
  <si>
    <t>TRANSPORTE VERTICAL, MASSA/GRANEL LATA DE 10 L, MANUAL, 1 PAVIMENTO. AF_06/2014</t>
  </si>
  <si>
    <t>TRANSPORTE VERTICAL, PLACAS CERÂMICAS, MANUAL, 1 PAVIMENTO. AF_06/2014</t>
  </si>
  <si>
    <t>TRANSPORTE VERTICAL, SACOS 20 KG, MANUAL, 1 PAVIMENTO. AF_06/2014</t>
  </si>
  <si>
    <t>TRANSPORTE VERTICAL, SACOS 30 KG, MANUAL, 1 PAVIMENTO. AF_06/2014</t>
  </si>
  <si>
    <t>TRANSPORTE VERTICAL, SACOS 50 KG, MANUAL, 1 PAVIMENTO. AF_06/2014</t>
  </si>
  <si>
    <t>TRATAMENTO EM CONCRETO COM ESTUQUE E LIXAMENTO</t>
  </si>
  <si>
    <t>TRATAMENTO SUPERFICIAL DUPLO - TSD, COM EMULSAO RR-2C</t>
  </si>
  <si>
    <t>TRATAMENTO SUPERFICIAL SIMPLES - TSS, COM EMULSAO RR-2C</t>
  </si>
  <si>
    <t>TRATAMENTO SUPERFICIAL TRIPLO - TST, COM EMULSAO RR-2C</t>
  </si>
  <si>
    <t>TRATOR DE ESTEIRAS - D6 - CUSTOS C/ MAT. NA OPERACAO</t>
  </si>
  <si>
    <t>TRATOR DE ESTEIRAS - D6 - DEPRECIACAO</t>
  </si>
  <si>
    <t>TRATOR DE ESTEIRAS - D6 - JUROS</t>
  </si>
  <si>
    <t>TRATOR DE ESTEIRAS - D6 - MANUTENCAO</t>
  </si>
  <si>
    <t>TRATOR DE ESTEIRAS - D6 - MAO DE OBRA NA OPERACAO</t>
  </si>
  <si>
    <t>TRATOR DE ESTEIRAS 153HP PESO OPERACIONAL 15T, COM RODA MOTRIZ ELEVADA (VU=10AN0S) -DEPRECIAO E JUROS</t>
  </si>
  <si>
    <t>TRATOR DE ESTEIRAS 99HP, PESO OPERACIONAL 8,5T - MAO-DE-OBRA NA OPERACAO DIURNA</t>
  </si>
  <si>
    <t>TRATOR DE ESTEIRAS CATERPILLAR D6 153HP (VU=10AN0S) - CHP DIURNO</t>
  </si>
  <si>
    <t>TRATOR DE ESTEIRAS CATERPILLAR D6 153HP (VU=10AN0S) - MANUTENCAO</t>
  </si>
  <si>
    <t>TRATOR DE ESTEIRAS COM LAMINA - POTENCIA 305 HP - PESO OPERACIONAL 37 T (VU=10ANOS) - CHP DIURNO</t>
  </si>
  <si>
    <t>TRATOR DE ESTEIRAS COM LAMINA - POTENCIA 305 HP - PESO OPERACIONAL 37 T (VU=10ANOS) - DEPRECIACAO E JUROS</t>
  </si>
  <si>
    <t>TRATOR DE ESTEIRAS COM LAMINA - POTENCIA 305 HP - PESO OPERACIONAL 37 T (VU=10ANOS) - MANUTENCAO</t>
  </si>
  <si>
    <t>TRATOR DE ESTEIRAS COM LAMINA - POTENCIA 305 HP - PESO OPERACIONAL 37 T (VU=10ANOS) -CHI DIURNO</t>
  </si>
  <si>
    <t>TRATOR DE ESTEIRAS COM LAMINA - POTENCIA 305 HP - PESO OPERACIONAL 37 T - MAO-DE-OBRA NA OPERACAO DIURNA</t>
  </si>
  <si>
    <t>TRATOR DE ESTEIRAS POTENCIA 165 HP, PESO OPERACIONAL 17,1T - MAO-DE-OBRA NA OPERACAO NOTURNA</t>
  </si>
  <si>
    <t>74036/001</t>
  </si>
  <si>
    <t>TRATOR DE ESTEIRAS, 153HP - CHI - INCLUSIVE OPERADOR</t>
  </si>
  <si>
    <t>TRATOR DE ESTEIRAS, POTÊNCIA 100 HP, PESO OPERACIONAL 9,4 T, COM LÂMINA 2,19 M3 - CHI DIURNO. AF_06/2014</t>
  </si>
  <si>
    <t>TRATOR DE ESTEIRAS, POTÊNCIA 100 HP, PESO OPERACIONAL 9,4 T, COM LÂMINA 2,19 M3 - CHP DIURNO.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</si>
  <si>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</si>
  <si>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</si>
  <si>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MANUTENÇÃO. AF_06/2014</t>
  </si>
  <si>
    <t>TRATOR DE ESTEIRAS, POTÊNCIA 100 HP, PESO OPERACIONAL 9,4 T, COM LÂMINA 2,19 M3 - MATERIAIS NA OPERAÇÃO. AF_06/2014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</si>
  <si>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</si>
  <si>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</si>
  <si>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</si>
  <si>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MANUTENCAO. AF_10/2014</t>
  </si>
  <si>
    <t>TRATOR DE ESTEIRAS, POTÊNCIA 125 HP, PESO OPERACIONAL 12,9 T, COM LÂMINA 2,7 M3 - MATERIAIS NA OPERACAO. AF_10/2014</t>
  </si>
  <si>
    <t>TRATOR DE ESTEIRAS, POTÊNCIA 125 HP, PESO OPERACIONAL 12,9 T, COM LÂMINA 2,7 M3- CHP DIURNO. AF_10/2014</t>
  </si>
  <si>
    <t>TRATOR DE ESTEIRAS, POTÊNCIA 150 HP, PESO OPERACIONAL 16,7 T, COM RODA MOTRIZ ELEVADA E LÂMINA 3,18 M3 - CHI DIURNO. AF_06/2014</t>
  </si>
  <si>
    <t>TRATOR DE ESTEIRAS, POTÊNCIA 150 HP, PESO OPERACIONAL 16,7 T, COM RODA MOTRIZ ELEVADA E LÂMINA 3,18 M3 - CHP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</si>
  <si>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</si>
  <si>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</si>
  <si>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MANUTENÇÃO. AF_06/2014</t>
  </si>
  <si>
    <t>TRATOR DE ESTEIRAS, POTÊNCIA 150 HP, PESO OPERACIONAL 16,7 T, COM RODA MOTRIZ ELEVADA E LÂMINA 3,18 M3 - MATERIAIS NA OPERAÇÃO. AF_06/2014</t>
  </si>
  <si>
    <t>TRATOR DE ESTEIRAS, POTÊNCIA 170 HP, PESO OPERACIONAL 19 T, CAÇAMBA 5,2 M3 - CHI DIURNO. AF_06/2014</t>
  </si>
  <si>
    <t>TRATOR DE ESTEIRAS, POTÊNCIA 170 HP, PESO OPERACIONAL 19 T, CAÇAMBA 5,2 M3 - CHP DIURNO. AF_06/2014</t>
  </si>
  <si>
    <t>TRATOR DE ESTEIRAS, POTÊNCIA 170 HP, PESO OPERACIONAL 19 T, CAÇAMBA 5,2 M3 - DEPRECIAÇÃO. AF_06/2014</t>
  </si>
  <si>
    <t>TRATOR DE ESTEIRAS, POTÊNCIA 170 HP, PESO OPERACIONAL 19 T, CAÇAMBA 5,2 M3 - MANUTENÇÃO. AF_06/2014</t>
  </si>
  <si>
    <t>TRATOR DE ESTEIRAS, POTÊNCIA 170 HP, PESO OPERACIONAL 19 T, CAÇAMBA 5,2 M3 - MATERIAIS NA OPERAÇÃO. AF_06/2014</t>
  </si>
  <si>
    <t>TRATOR DE ESTEIRAS, POTÊNCIA 170 HP, PESO OPERACIONAL 19 T, CAÇAMBA 5,2 M3- JUROS. AF_06/2014</t>
  </si>
  <si>
    <t>TRATOR DE ESTEIRAS, POTÊNCIA 347 HP, PESO OPERACIONAL 38,5 T, COM LÂMINA 8,70 M3 - CHI DIURNO. AF_06/2014</t>
  </si>
  <si>
    <t>TRATOR DE ESTEIRAS, POTÊNCIA 347 HP, PESO OPERACIONAL 38,5 T, COM LÂMINA 8,70 M3 - CHP DIURNO. AF_06/2014</t>
  </si>
  <si>
    <t>TRATOR DE ESTEIRAS, POTÊNCIA 347 HP, PESO OPERACIONAL 38,5 T, COM LÂMINA 8,70 M3 - DEPRECIAÇÃO. AF_06/2014</t>
  </si>
  <si>
    <t>TRATOR DE ESTEIRAS, POTÊNCIA 347 HP, PESO OPERACIONAL 38,5 T, COM LÂMINA 8,70 M3 - JUROS. AF_06/2014</t>
  </si>
  <si>
    <t>TRATOR DE ESTEIRAS, POTÊNCIA 347 HP, PESO OPERACIONAL 38,5 T, COM LÂMINA 8,70 M3 - MANUTENÇÃO. AF_06/2014</t>
  </si>
  <si>
    <t>TRATOR DE ESTEIRAS, POTÊNCIA 347 HP, PESO OPERACIONAL 38,5 T, COM LÂMINA 8,70 M3 - MATERIAIS NA OPERAÇÃO. AF_06/2014</t>
  </si>
  <si>
    <t>TRATOR DE PNEUS 110 A 126 HP - MAO-DE-OBRA NA OPERACAO NOTURNA</t>
  </si>
  <si>
    <t>TRATOR DE PNEUS COM POTENCIA DE 122 CV, TRACAO 4 X 4, PESO COM LASTRO DE 4510 KG - MANUTENÇÃO. AF_06/2014</t>
  </si>
  <si>
    <t>TRATOR DE PNEUS MOTOR DIESEL 61CV (CI) INCL OPERADOR</t>
  </si>
  <si>
    <t>TRATOR DE PNEUS MOTOR DIESEL 61CV INCL OPERADOR (CP)</t>
  </si>
  <si>
    <t>TRATOR DE PNEUS, POTÊNCIA 122 CV, TRAÇÃO 4X4, PESO COM LASTRO DE 4.510 KG - CHI DIURNO. AF_06/2014</t>
  </si>
  <si>
    <t>TRATOR DE PNEUS, POTÊNCIA 122 CV, TRAÇÃO 4X4, PESO COM LASTRO DE 4.510 KG - CHP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</si>
  <si>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</si>
  <si>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</si>
  <si>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MATERIAIS NA OPERAÇÃO. AF_06/2014</t>
  </si>
  <si>
    <t>TRATOR DE PNEUS, POTÊNCIA 85 CV, TRAÇÃO 4X4, PESO COM LASTRO DE 4.675 KG - CHI DIURNO. AF_06/2014</t>
  </si>
  <si>
    <t>TRATOR DE PNEUS, POTÊNCIA 85 CV, TRAÇÃO 4X4, PESO COM LASTRO DE 4.675 KG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</si>
  <si>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</si>
  <si>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</si>
  <si>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MANUTENÇÃO. AF_06/2014</t>
  </si>
  <si>
    <t>TRATOR DE PNEUS, POTÊNCIA 85 CV, TRAÇÃO 4X4, PESO COM LASTRO DE 4.675 KG - MATERIAIS NA OPERAÇÃO. AF_06/2014</t>
  </si>
  <si>
    <t>74036/002</t>
  </si>
  <si>
    <t>TRATOR ESTEIRAS DIESEL 140CV - CHP - INCLUSIVE OPERADOR</t>
  </si>
  <si>
    <t>TRATOR ESTEIRAS DIESEL APROX 335CV C/LAMINA 5000KG (CI) INCL OPERADOR</t>
  </si>
  <si>
    <t>TRATOR ESTEIRAS DIESEL APROX 335CV C/LAMINA 5000KG (CP) INCL OPERADOR</t>
  </si>
  <si>
    <t>TRATOR PNEUS TRAÇÃO 4X2, 82 CV, PESO C/ LASTRO 4,555 T - MAO-DE-OBRA OPERACAO NOTURNA</t>
  </si>
  <si>
    <t>TRATOR PNEUS TRAÇÃO 4X2, 82 CV, PESO C/ LASTRO 4,555 T - MÃO-DE-OBRA OPERACAO DIURNA</t>
  </si>
  <si>
    <t>TRATOR SOBRE ESTEIRAS 305HP - MAO-DE-OBRA NA OPERACAO NOTURNA</t>
  </si>
  <si>
    <t>TRATORISTA COM ENCARGOS COMPLEMENTARES</t>
  </si>
  <si>
    <t>TRELICA DE MADEIRA, RIPAS 4X1,5CM E REQUADROS 7,5X7,5CM</t>
  </si>
  <si>
    <t>TRILHO "U" DE ALUMINIO, 40X40MM E ROLDANA FIXA DUPLA DE LATAO COM ROLAMENTO PARA PORTA OU JANELA DE CORRER</t>
  </si>
  <si>
    <t>TRILHO QUADRADO DE ALUMINIO 1/4" PARA RODIZIOS</t>
  </si>
  <si>
    <t>TUBO CA-1 CONCR ARMADO P/GALERIAS AGUAS PLUV DIAM=0,80M FORNEC MAT COM AREIA CIMENTO 1:4 - FORNECIMENTO E ASSENTAMENTO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</si>
  <si>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</si>
  <si>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</si>
  <si>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</si>
  <si>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</si>
  <si>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73976/004</t>
  </si>
  <si>
    <t>TUBO DE AÇO GALVANIZADO COM COSTURA 1" (25MM), INCLUSIVE CONEXOES - FORNECIMENTO E INSTALACAO</t>
  </si>
  <si>
    <t>73976/006</t>
  </si>
  <si>
    <t>TUBO DE AÇO GALVANIZADO COM COSTURA 1.1/2" (40MM), INCLUSIVE CONEXOES - FORNECIMENTO E INSTALACAO</t>
  </si>
  <si>
    <t>73976/005</t>
  </si>
  <si>
    <t>TUBO DE AÇO GALVANIZADO COM COSTURA 1.1/4" (32MM), INCLUSIVE CONEXOES - FORNECIMENTO E INSTALACAO</t>
  </si>
  <si>
    <t>73976/002</t>
  </si>
  <si>
    <t>TUBO DE AÇO GALVANIZADO COM COSTURA 1/2" (15MM), INCLUSIVE CONEXÕES - FORNECIMENTO E INSTALAÇÃO</t>
  </si>
  <si>
    <t>73976/007</t>
  </si>
  <si>
    <t>TUBO DE AÇO GALVANIZADO COM COSTURA 2" (50MM), INCLUSIVE CONEXOES - FORNECIMENTO E INSTALACAO</t>
  </si>
  <si>
    <t>73976/008</t>
  </si>
  <si>
    <t>TUBO DE AÇO GALVANIZADO COM COSTURA 2.1/2" (65MM), INCLUSIVE CONEXOES - FORNECIMENTO E INSTALACAO</t>
  </si>
  <si>
    <t>73976/009</t>
  </si>
  <si>
    <t>TUBO DE AÇO GALVANIZADO COM COSTURA 3" (80MM), INCLUSIVE CONEXOES - FORNECIMENTO E INSTALACAO</t>
  </si>
  <si>
    <t>73976/003</t>
  </si>
  <si>
    <t>TUBO DE AÇO GALVANIZADO COM COSTURA 3/4" (20MM), INCLUSIVE CONEXÕES - FORNECIMENTO E INSTALAÇÃO</t>
  </si>
  <si>
    <t>73976/010</t>
  </si>
  <si>
    <t>TUBO DE AÇO GALVANIZADO COM COSTURA 4" (100MM), INCLUSIVE CONEXOES - FORNECIMENTO E INSTALACAO</t>
  </si>
  <si>
    <t>73976/011</t>
  </si>
  <si>
    <t>TUBO DE AÇO GALVANIZADO COM COSTURA 6" (150MM), INCLUSIVE CONEXÕES - INSTALAÇÃO</t>
  </si>
  <si>
    <t>75027/001</t>
  </si>
  <si>
    <t>TUBO DE AÇO PRETO 2" SEM COSTURA SCHEDULE 40/NBR 5590, INCLUSIVE CONEXOES - FORNECIMENTO E INSTALACAO</t>
  </si>
  <si>
    <t>75027/002</t>
  </si>
  <si>
    <t>TUBO DE AÇO PRETO 2.1/2" SEM COSTURA SCHEDULE 40/NBR 5590, INCLUSIVE CONEXOES - FORNECIMENTO E INSTALACAO</t>
  </si>
  <si>
    <t>75027/003</t>
  </si>
  <si>
    <t>TUBO DE AÇO PRETO 3" SEM COSTURA SCHEDULE 40/NBR 5590, INCLUSIVE CONEXOES - FORNECIMENTO E INSTALACAO</t>
  </si>
  <si>
    <t>75027/004</t>
  </si>
  <si>
    <t>TUBO DE AÇO PRETO 4" SEM COSTURA SCHEDULE 40/NBR 5590, INCLUSIVE CONEXOES - FORNECIMENTO E INSTALACAO</t>
  </si>
  <si>
    <t>75027/005</t>
  </si>
  <si>
    <t>TUBO DE AÇO PRETO 6" SEM COSTURA SCHEDULE 40/NBR 5590, INCLUSIVE CONEXÕES - FORNECIMENTO E INSTALAÇÃO</t>
  </si>
  <si>
    <t>74061/009</t>
  </si>
  <si>
    <t>TUBO DE COBRE CLASSE "E" 104MM - FORNECIMENTO E INSTALACAO</t>
  </si>
  <si>
    <t>74061/001</t>
  </si>
  <si>
    <t>TUBO DE COBRE CLASSE "E" 15MM - FORNECIMENTO E INSTALACAO</t>
  </si>
  <si>
    <t>74061/002</t>
  </si>
  <si>
    <t>TUBO DE COBRE CLASSE "E" 22MM - FORNECIMENTO E INSTALACAO</t>
  </si>
  <si>
    <t>74061/003</t>
  </si>
  <si>
    <t>TUBO DE COBRE CLASSE "E" 28MM - FORNECIMENTO E INSTALACAO</t>
  </si>
  <si>
    <t>74061/004</t>
  </si>
  <si>
    <t>TUBO DE COBRE CLASSE "E" 35MM - FORNECIMENTO E INSTALACAO</t>
  </si>
  <si>
    <t>74061/005</t>
  </si>
  <si>
    <t>TUBO DE COBRE CLASSE "E" 42MM - FORNECIMENTO E INSTALACAO</t>
  </si>
  <si>
    <t>74061/006</t>
  </si>
  <si>
    <t>TUBO DE COBRE CLASSE "E" 54MM - FORNECIMENTO E INSTALACAO</t>
  </si>
  <si>
    <t>74061/007</t>
  </si>
  <si>
    <t>TUBO DE COBRE CLASSE "E" 66MM - FORNECIMENTO E INSTALACAO</t>
  </si>
  <si>
    <t>74061/008</t>
  </si>
  <si>
    <t>TUBO DE COBRE CLASSE "E" 79MM - FORNECIMENTO E INSTALACAO</t>
  </si>
  <si>
    <t>TUBO PVC CORRUGADO PERFURADO 100 MM C/ JUNTA ELASTICA PARA DRENAGEM.</t>
  </si>
  <si>
    <t>75029/001</t>
  </si>
  <si>
    <t>TUBO PVC CORRUGADO RIGIDO PERFURADO DN 150 PARA DRENAGEM - FORNECIMENTO E INSTALACAO</t>
  </si>
  <si>
    <t>TUBO PVC D=2 ” COM MATERIAL DRENANTE PARA DRENO/BARBACA - FORNECIMENTO E INSTALACAO</t>
  </si>
  <si>
    <t>TUBO PVC D=3" COM MATERIAL DRENANTE PARA DRENO/BARBACA - FORNECIMENTO E INSTALACAO</t>
  </si>
  <si>
    <t>TUBO PVC D=4" COM MATERIAL DRENANTE PARA DRENO/BARBACA - FORNECIMENTO E INSTALACAO</t>
  </si>
  <si>
    <t>TUBO PVC DN 100 MM PARA DRENAGEM - FORNECIMENTO E INSTALACAO</t>
  </si>
  <si>
    <t>TUBO PVC DN 75 MM PARA DRENAGEM - FORNECIMENTO E INSTALACAO</t>
  </si>
  <si>
    <t>TUBO PVC PARA ESGOTO, EB 644, D = 200 MM, COM JUNTA ELASTICA</t>
  </si>
  <si>
    <t>TUBO PVC PONTA/BOLSA C/ VIROLA DN=200MM P/ ESGOTO JUNTA COM ANEL</t>
  </si>
  <si>
    <t>TUBO PVC PONTA/BOLSA C/VIROLA DN=150MM P/ ESGOTO JUNTA C/ ANEL</t>
  </si>
  <si>
    <t>TUBO PVC, SERIE NORMAL, ESGOTO PREDIAL, DN 100 MM, FORNECIDO E INSTALADO EM PRUMADA DE ESGOTO SANITÁRIO OU VENTILAÇÃO. AF_12/2014_P</t>
  </si>
  <si>
    <t>TUBO PVC, SERIE NORMAL, ESGOTO PREDIAL, DN 100 MM, FORNECIDO E INSTALADO EM RAMAL DE DESCARGA OU RAMAL DE ESGOTO SANITÁRIO. AF_12/2014_P</t>
  </si>
  <si>
    <t>TUBO PVC, SERIE NORMAL, ESGOTO PREDIAL, DN 100 MM, FORNECIDO E INSTALADO EM SUBCOLETOR AÉREO DE ESGOTO SANITÁRIO. AF_12/2014_P</t>
  </si>
  <si>
    <t>TUBO PVC, SERIE NORMAL, ESGOTO PREDIAL, DN 150 MM, FORNECIDO E INSTALADO EM SUBCOLETOR AÉREO DE ESGOTO SANITÁRIO. AF_12/2014_P</t>
  </si>
  <si>
    <t>TUBO PVC, SERIE NORMAL, ESGOTO PREDIAL, DN 40 MM, FORNECIDO E INSTALADO EM RAMAL DE DESCARGA OU RAMAL DE ESGOTO SANITÁRIO. AF_12/2014_P</t>
  </si>
  <si>
    <t>TUBO PVC, SERIE NORMAL, ESGOTO PREDIAL, DN 50 MM, FORNECIDO E INSTALADO EM PRUMADA DE ESGOTO SANITÁRIO OU VENTILAÇÃO. AF_12/2014_P</t>
  </si>
  <si>
    <t>TUBO PVC, SERIE NORMAL, ESGOTO PREDIAL, DN 50 MM, FORNECIDO E INSTALADO EM RAMAL DE DESCARGA OU RAMAL DE ESGOTO SANITÁRIO. AF_12/2014_P</t>
  </si>
  <si>
    <t>TUBO PVC, SERIE NORMAL, ESGOTO PREDIAL, DN 75 MM, FORNECIDO E INSTALADO EM PRUMADA DE ESGOTO SANITÁRIO OU VENTILAÇÃO. AF_12/2014_P</t>
  </si>
  <si>
    <t>TUBO PVC, SERIE NORMAL, ESGOTO PREDIAL, DN 75 MM, FORNECIDO E INSTALADO EM RAMAL DE DESCARGA OU RAMAL DE ESGOTO SANITÁRIO. AF_12/2014_P</t>
  </si>
  <si>
    <t>TUBO PVC, SÉRIE R, ÁGUA PLUVIAL, DN 100 MM, FORNECIDO E INSTALADO EM CONDUTORES VERTICAIS DE ÁGUAS PLUVIAIS. AF_12/2014_P</t>
  </si>
  <si>
    <t>TUBO PVC, SÉRIE R, ÁGUA PLUVIAL, DN 100 MM, FORNECIDO E INSTALADO EM RAMAL DE ENCAMINHAMENTO. AF_12/2014_P</t>
  </si>
  <si>
    <t>TUBO PVC, SÉRIE R, ÁGUA PLUVIAL, DN 150 MM, FORNECIDO E INSTALADO EM CONDUTORES VERTICAIS DE ÁGUAS PLUVIAIS. AF_12/2014_P</t>
  </si>
  <si>
    <t>TUBO PVC, SÉRIE R, ÁGUA PLUVIAL, DN 40 MM, FORNECIDO E INSTALADO EM RAMAL DE ENCAMINHAMENTO. AF_12/2014_P</t>
  </si>
  <si>
    <t>TUBO PVC, SÉRIE R, ÁGUA PLUVIAL, DN 50 MM, FORNECIDO E INSTALADO EM RAMAL DE ENCAMINHAMENTO. AF_12/2014_P</t>
  </si>
  <si>
    <t>TUBO PVC, SÉRIE R, ÁGUA PLUVIAL, DN 75 MM, FORNECIDO E INSTALADO EM CONDUTORES VERTICAIS DE ÁGUAS PLUVIAIS. AF_12/2014_P</t>
  </si>
  <si>
    <t>TUBO PVC, SÉRIE R, ÁGUA PLUVIAL, DN 75 MM, FORNECIDO E INSTALADO EM RAMAL DE ENCAMINHAMENTO. AF_12/2014_P</t>
  </si>
  <si>
    <t>TUBO, CPVC, SOLDÁVEL, DN 15MM, INSTALADO EM RAMAL OU SUB-RAMAL DE ÁGUA – FORNECIMENTO E INSTALAÇÃO. AF_12/2014</t>
  </si>
  <si>
    <t>TUBO, CPVC, SOLDÁVEL, DN 22MM, INSTALADO EM RAMAL DE DISTRIBUIÇÃO DE ÁGUA FORNECIMENTO E INSTALAÇÃO. AF_12/2014</t>
  </si>
  <si>
    <t>TUBO, CPVC, SOLDÁVEL, DN 22MM, INSTALADO EM RAMAL OU SUB-RAMAL DE ÁGUA – FORNECIMENTO E INSTALAÇÃO . AF_12/2014</t>
  </si>
  <si>
    <t>TUBO, CPVC, SOLDÁVEL, DN 28MM, INSTALADO EM RAMAL DE DISTRIBUIÇÃO DE ÁGUA FORNECIMENTO E INSTALAÇÃO. AF_12/2014</t>
  </si>
  <si>
    <t>TUBO, CPVC, SOLDÁVEL, DN 28MM, INSTALADO EM RAMAL OU SUB-RAMAL DE ÁGUA – FORNECIMENTO E INSTALAÇÃO. AF_12/2014</t>
  </si>
  <si>
    <t>TUBO, PVC, SOLDÁVEL, DN 20MM, INSTALADO EM RAMAL DE DISTRIBUIÇÃO DE ÁGUA FORNECIMENTO E INSTALAÇÃO. AF_12/2014_P</t>
  </si>
  <si>
    <t>TUBO, PVC, SOLDÁVEL, DN 20MM, INSTALADO EM RAMAL OU SUB-RAMAL DE ÁGUA – FORNECIMENTO E INSTALAÇÃO. AF_12/2014_P</t>
  </si>
  <si>
    <t>TUBO, PVC, SOLDÁVEL, DN 25MM, INSTALADO EM DRENO DE AR-CONDICIONADO – FORNECIMENTO E INSTALAÇÃO. AF_12/2014_P</t>
  </si>
  <si>
    <t>TUBO, PVC, SOLDÁVEL, DN 25MM, INSTALADO EM PRUMADA DE ÁGUA – FORNECIMENTO E INSTALAÇÃO. AF_12/2014_P</t>
  </si>
  <si>
    <t>TUBO, PVC, SOLDÁVEL, DN 25MM, INSTALADO EM RAMAL DE DISTRIBUIÇÃO DE ÁGUA FORNECIMENTO E INSTALAÇÃO. AF_12/2014_P</t>
  </si>
  <si>
    <t>TUBO, PVC, SOLDÁVEL, DN 25MM, INSTALADO EM RAMAL OU SUB-RAMAL DE ÁGUA – FORNECIMENTO E INSTALAÇÃO . AF_12/2014_P</t>
  </si>
  <si>
    <t>TUBO, PVC, SOLDÁVEL, DN 32MM, INSTALADO EM PRUMADA DE ÁGUA – FORNECIMENTO E INSTALAÇÃO. AF_12/2014_P</t>
  </si>
  <si>
    <t>TUBO, PVC, SOLDÁVEL, DN 32MM, INSTALADO EM RAMAL DE DISTRIBUIÇÃO DE ÁGUA FORNECIMENTO E INSTALAÇÃO. AF_12/2014_P</t>
  </si>
  <si>
    <t>TUBO, PVC, SOLDÁVEL, DN 32MM, INSTALADO EM RAMAL OU SUB-RAMAL DE ÁGUA – FORNECIMENTO E INSTALAÇÃO . AF_12/2014_P</t>
  </si>
  <si>
    <t>TUBO, PVC, SOLDÁVEL, DN 40MM, INSTALADO EM PRUMADA DE ÁGUA – FORNECIMENTO E INSTALAÇÃO. AF_12/2014_P</t>
  </si>
  <si>
    <t>TUBO, PVC, SOLDÁVEL, DN 50MM, INSTALADO EM PRUMADA DE ÁGUA – FORNECIMENTO E INSTALAÇÃO. AF_12/2014_P</t>
  </si>
  <si>
    <t>TUBO, PVC, SOLDÁVEL, DN 60MM, INSTALADO EM PRUMADA DE ÁGUA – FORNECIMENTO E INSTALAÇÃO. AF_12/2014_P</t>
  </si>
  <si>
    <t>TUBO, PVC, SOLDÁVEL, DN 75MM, INSTALADO EM PRUMADA DE ÁGUA – FORNECIMENTO E INSTALAÇÃO. AF_12/2014_P</t>
  </si>
  <si>
    <t>TUBO, PVC, SOLDÁVEL, DN 85MM, INSTALADO EM PRUMADA DE ÁGUA – FORNECIMENTO E INSTALAÇÃO. AF_12/2014_P</t>
  </si>
  <si>
    <t>TÉCNICO DE LABORATÓRIO COM ENCARGOS COMPLEMENTARES</t>
  </si>
  <si>
    <t>TÉCNICO DE SONDAGEM COM ENCARGOS COMPLEMENTARES</t>
  </si>
  <si>
    <t>TÊ COM BUCHA DE LATÃO NA BOLSA CENTRAL, PVC, SOLDÁVEL, DN 20MM X 1/2 ”, INSTALADO EM RAMAL OU SUB-RAMAL DE ÁGUA – FORNECIMENTO E INSTALAÇÃO. AF_12/2014_P</t>
  </si>
  <si>
    <t>TÊ COM BUCHA DE LATÃO NA BOLSA CENTRAL, PVC, SOLDÁVEL, DN 25MM X 1/2 ”, INSTALADO EM PRUMADA DE ÁGUA – FORNECIMENTO E INSTALAÇÃO. AF_12/2014_P</t>
  </si>
  <si>
    <t>TÊ COM BUCHA DE LATÃO NA BOLSA CENTRAL, PVC, SOLDÁVEL, DN 25MM X 1/2 ”, INSTALADO EM RAMAL OU SUB-RAMAL DE ÁGUA – FORNECIMENTO E INSTALAÇÃO. AF_12/2014_P</t>
  </si>
  <si>
    <t>TÊ COM BUCHA DE LATÃO NA BOLSA CENTRAL, PVC, SOLDÁVEL, DN 25MM X 1/2 , INSTALADO EM RAMAL DE DISTRIBUIÇÃO DE ÁGUA FORNECIMENTO E INSTALAÇÃO. AF_12/2014_P</t>
  </si>
  <si>
    <t>TÊ COM BUCHA DE LATÃO NA BOLSA CENTRAL, PVC, SOLDÁVEL, DN 32MM X 3/4 ”, INSTALADO EM PRUMADA DE ÁGUA – FORNECIMENTO E INSTALAÇÃO. AF_12/2014_P</t>
  </si>
  <si>
    <t>TÊ COM BUCHA DE LATÃO NA BOLSA CENTRAL, PVC, SOLDÁVEL, DN 32MM X 3/4 ”, INSTALADO EM RAMAL OU SUB-RAMAL DE ÁGUA – FORNECIMENTO E INSTALAÇÃO. AF_12/2014_P</t>
  </si>
  <si>
    <t>TÊ COM BUCHA DE LATÃO NA BOLSA CENTRAL, PVC, SOLDÁVEL, DN 32MM X 3/4 , INSTALADO EM RAMAL DE DISTRIBUIÇÃO DE ÁGUA FORNECIMENTO E INSTALAÇÃO. AF_12/2014_P</t>
  </si>
  <si>
    <t>TÊ DE INSPEÇÃO, PVC, SERIE R, ÁGUA PLUVIAL, DN 100 MM, JUNTA ELÁSTICA, FORNECIDO E INSTALADO EM CONDUTORES VERTICAIS DE ÁGUAS PLUVIAIS. AF_12/2014</t>
  </si>
  <si>
    <t>TÊ DE INSPEÇÃO, PVC, SERIE R, ÁGUA PLUVIAL, DN 100 MM, JUNTA ELÁSTICA, FORNECIDO E INSTALADO EM RAMAL DE ENCAMINHAMENTO. AF_12/2014</t>
  </si>
  <si>
    <t>TÊ DE INSPEÇÃO, PVC, SERIE R, ÁGUA PLUVIAL, DN 75 MM, JUNTA ELÁSTICA, FORNECIDO E INSTALADO EM CONDUTORES VERTICAIS DE ÁGUAS PLUVIAIS. AF_12/2014</t>
  </si>
  <si>
    <t>TÊ DE INSPEÇÃO, PVC, SERIE R, ÁGUA PLUVIAL, DN 75 MM, JUNTA ELÁSTICA, FORNECIDO E INSTALADO EM RAMAL DE ENCAMINHAMENTO. AF_12/2014</t>
  </si>
  <si>
    <t>TÊ DE REDUÇÃO, PVC, SOLDÁVEL, DN 25MM X 20MM, INSTALADO EM PRUMADA DE ÁGUA – FORNECIMENTO E INSTALAÇÃO. AF_12/2014_P</t>
  </si>
  <si>
    <t>TÊ DE REDUÇÃO, PVC, SOLDÁVEL, DN 25MM X 20MM, INSTALADO EM RAMAL DE DISTRIBUIÇÃO DE ÁGUA FORNECIMENTO E INSTALAÇÃO. AF_12/2014_P</t>
  </si>
  <si>
    <t>TÊ DE REDUÇÃO, PVC, SOLDÁVEL, DN 25MM X 20MM, INSTALADO EM RAMAL OU SUB- RAMAL DE ÁGUA – FORNECIMENTO E INSTALAÇÃO. AF_12/2014_P</t>
  </si>
  <si>
    <t>TÊ DE REDUÇÃO, PVC, SOLDÁVEL, DN 32MM X 25MM, INSTALADO EM PRUMADA DE ÁGUA – FORNECIMENTO E INSTALAÇÃO. AF_12/2014_P</t>
  </si>
  <si>
    <t>TÊ DE REDUÇÃO, PVC, SOLDÁVEL, DN 32MM X 25MM, INSTALADO EM RAMAL DE DISTRIBUIÇÃO DE ÁGUA FORNECIMENTO E INSTALAÇÃO. AF_12/2014_P</t>
  </si>
  <si>
    <t>TÊ DE REDUÇÃO, PVC, SOLDÁVEL, DN 32MM X 25MM, INSTALADO EM RAMAL OU SUB- RAMAL DE ÁGUA – FORNECIMENTO E INSTALAÇÃO. AF_12/2014_P</t>
  </si>
  <si>
    <t>TÊ DE REDUÇÃO, PVC, SOLDÁVEL, DN 40MM X 32MM, INSTALADO EM PRUMADA DE ÁGUA – FORNECIMENTO E INSTALAÇÃO. AF_12/2014_P</t>
  </si>
  <si>
    <t>TÊ DE REDUÇÃO, PVC, SOLDÁVEL, DN 50MM X 25MM, INSTALADO EM PRUMADA DE ÁGUA – FORNECIMENTO E INSTALAÇÃO. AF_12/2014_P</t>
  </si>
  <si>
    <t>TÊ DE REDUÇÃO, PVC, SOLDÁVEL, DN 50MM X 40MM, INSTALADO EM PRUMADA DE ÁGUA – FORNECIMENTO E INSTALAÇÃO. AF_12/2014_P</t>
  </si>
  <si>
    <t>TÊ SOLDÁVEL E COM ROSCA NA BOLSA CENTRAL, PVC, SOLDÁVEL, DN 20MM X 1/2 , INSTALADO EM RAMAL DE DISTRIBUIÇÃO DE ÁGUA FORNECIMENTO E INSTALAÇÃO. AF_12/2014_P</t>
  </si>
  <si>
    <t>TÊ, PVC, SERIE R, ÁGUA PLUVIAL, DN 100 X 100 MM, JUNTA ELÁSTICA, FORNECIDO E INSTALADO EM CONDUTORES VERTICAIS DE ÁGUAS PLUVIAIS. AF_12/2014</t>
  </si>
  <si>
    <t>TÊ, PVC, SERIE R, ÁGUA PLUVIAL, DN 100 X 100 MM, JUNTA ELÁSTICA, FORNECIDO E INSTALADO EM RAMAL DE ENCAMINHAMENTO. AF_12/2014</t>
  </si>
  <si>
    <t>TÊ, PVC, SERIE R, ÁGUA PLUVIAL, DN 100 X 75 MM, JUNTA ELÁSTICA, FORNECIDO E INSTALADO EM CONDUTORES VERTICAIS DE ÁGUAS PLUVIAIS. AF_12/2014</t>
  </si>
  <si>
    <t>TÊ, PVC, SERIE R, ÁGUA PLUVIAL, DN 100 X 75 MM, JUNTA ELÁSTICA, FORNECIDO E INSTALADO EM RAMAL DE ENCAMINHAMENTO. AF_12/2014</t>
  </si>
  <si>
    <t>TÊ, PVC, SERIE R, ÁGUA PLUVIAL, DN 150 X 100 MM, JUNTA ELÁSTICA, FORNECIDO E INSTALADO EM CONDUTORES VERTICAIS DE ÁGUAS PLUVIAIS. AF_12/2014</t>
  </si>
  <si>
    <t>TÊ, PVC, SERIE R, ÁGUA PLUVIAL, DN 150 X 150 MM, JUNTA ELÁSTICA, FORNECIDO E INSTALADO EM CONDUTORES VERTICAIS DE ÁGUAS PLUVIAIS. AF_12/2014</t>
  </si>
  <si>
    <t>TÊ, PVC, SERIE R, ÁGUA PLUVIAL, DN 75 MM, JUNTA ELÁSTICA, FORNECIDO E INSTALADO EM RAMAL DE ENCAMINHAMENTO. AF_12/2014</t>
  </si>
  <si>
    <t>TÊ, PVC, SERIE R, ÁGUA PLUVIAL, DN 75 X 75 MM, JUNTA ELÁSTICA, FORNECIDO E INSTALADO EM CONDUTORES VERTICAIS DE ÁGUAS PLUVIAIS. AF_12/2014</t>
  </si>
  <si>
    <t>UMEDECIMENTO DE MATERIAL PARA FECHAMENTO DE VALAS.</t>
  </si>
  <si>
    <t>UNIAO DE ACO GALVANIZADO 1" - FORNECIMENTO E INSTALACAO</t>
  </si>
  <si>
    <t>UNIAO DE ACO GALVANIZADO 1.1/2" - FORNECIMENTO E INSTALACAO</t>
  </si>
  <si>
    <t>UNIAO DE ACO GALVANIZADO 1.1/4" - FORNECIMENTO E INSTALACAO</t>
  </si>
  <si>
    <t>UNIAO DE ACO GALVANIZADO 1/2" - FORNECIMENTO E INSTALACAO</t>
  </si>
  <si>
    <t>UNIAO DE ACO GALVANIZADO 2" - FORNECIMENTO E INSTALACAO</t>
  </si>
  <si>
    <t>UNIAO DE ACO GALVANIZADO 2.1/2" - FORNECIMENTO E INSTALACAO</t>
  </si>
  <si>
    <t>UNIAO DE ACO GALVANIZADO 3" - FORNECIMENTO E INSTALACAO</t>
  </si>
  <si>
    <t>UNIAO DE ACO GALVANIZADO 3/4" - FORNECIMENTO E INSTALACAO</t>
  </si>
  <si>
    <t>UNIAO DE ACO GALVANIZADO 4" - FORNECIMENTO E INSTALACAO</t>
  </si>
  <si>
    <t>UNIÃO, PVC, SOLDÁVEL, DN 20MM, INSTALADO EM RAMAL DE DISTRIBUIÇÃO DE ÁGUA FORNECIMENTO E INSTALAÇÃO. AF_12/2014_P</t>
  </si>
  <si>
    <t>UNIÃO, PVC, SOLDÁVEL, DN 20MM, INSTALADO EM RAMAL OU SUB-RAMAL DE ÁGUA – FORNECIMENTO E INSTALAÇÃO . AF_12/2014_P</t>
  </si>
  <si>
    <t>UNIÃO, PVC, SOLDÁVEL, DN 25MM, INSTALADO EM PRUMADA DE ÁGUA – FORNECIMENTO E INSTALAÇÃO. AF_12/2014_P</t>
  </si>
  <si>
    <t>UNIÃO, PVC, SOLDÁVEL, DN 25MM, INSTALADO EM RAMAL DE DISTRIBUIÇÃO DE ÁGUA FORNECIMENTO E INSTALAÇÃO. AF_12/2014_P</t>
  </si>
  <si>
    <t>UNIÃO, PVC, SOLDÁVEL, DN 25MM, INSTALADO EM RAMAL OU SUB-RAMAL DE ÁGUA – FORNECIMENTO E INSTALAÇÃO. AF_12/2014_P</t>
  </si>
  <si>
    <t>UNIÃO, PVC, SOLDÁVEL, DN 32MM, INSTALADO EM PRUMADA DE ÁGUA – FORNECIMENTO E INSTALAÇÃO. AF_12/2014_P</t>
  </si>
  <si>
    <t>UNIÃO, PVC, SOLDÁVEL, DN 32MM, INSTALADO EM RAMAL DE DISTRIBUIÇÃO DE ÁGUA FORNECIMENTO E INSTALAÇÃO. AF_12/2014_P</t>
  </si>
  <si>
    <t>UNIÃO, PVC, SOLDÁVEL, DN 32MM, INSTALADO EM RAMAL OU SUB-RAMAL DE ÁGUA – FORNECIMENTO E INSTALAÇÃO. AF_12/2014_P</t>
  </si>
  <si>
    <t>UNIÃO, PVC, SOLDÁVEL, DN 40MM, INSTALADO EM PRUMADA DE ÁGUA – FORNECIMENTO E INSTALAÇÃO. AF_12/2014_P</t>
  </si>
  <si>
    <t>UNIÃO, PVC, SOLDÁVEL, DN 50MM, INSTALADO EM PRUMADA DE ÁGUA FORNECIMENTO E INSTALAÇÃO. AF_12/2014_P</t>
  </si>
  <si>
    <t>UNIÃO, PVC, SOLDÁVEL, DN 60MM, INSTALADO EM PRUMADA DE ÁGUA – FORNECIMENTO E INSTALAÇÃO. AF_12/2014_P</t>
  </si>
  <si>
    <t>UNIÃO, PVC, SOLDÁVEL, DN 75MM, INSTALADO EM PRUMADA DE ÁGUA – FORNECIMENTO E INSTALAÇÃO. AF_12/2014_P</t>
  </si>
  <si>
    <t>UNIÃO, PVC, SOLDÁVEL, DN 85MM, INSTALADO EM PRUMADA DE ÁGUA – FORNECIMENTO E INSTALAÇÃO. AF_12/2014_P</t>
  </si>
  <si>
    <t>USINA DA ASFALTO A QUENTE, FIXA, CAPACIDADE 40 A 80TON/H - MÃO-DE-OBRA NA OPERAÇÃO DIURNA</t>
  </si>
  <si>
    <t>USINA DA ASFALTO A QUENTE, FIXA, CAPACIDADE 40 A 80TON/H - MÃO-DE-OBRA NA OPERAÇÃO NOTURNA</t>
  </si>
  <si>
    <t>USINA DE ASFALTO A FRIO ALMEIDA PMF - 35 DPD CAP/60/80 T/H 30 HP (ELETRICA)</t>
  </si>
  <si>
    <t>USINA DE ASFALTO A QUENTE FIXA CAP.40/80 TON/H - CHP DIURNO</t>
  </si>
  <si>
    <t>USINA DE ASFALTO A QUENTE FIXA CAP.40/80 TON/H - CHP NOTURNO</t>
  </si>
  <si>
    <t>USINA DE ASFALTO A QUENTE FIXA CAP.40/80 TON/H-DEPRECIACA0 E JUROS</t>
  </si>
  <si>
    <t>USINA DE ASFALTO A QUENTE FIXA CAP.40/80 TON/H-MANUTENCAO</t>
  </si>
  <si>
    <t>USINA DE ASFALTO A QUENTE FIXA CAP.40/80 TON/H-MATERIAL E OPERACAO</t>
  </si>
  <si>
    <t>USINA DE CONCRETO FIXA CAPACIDADE 90/120 M³, 63HP - CHI DIURNO</t>
  </si>
  <si>
    <t>USINA DE CONCRETO FIXA CAPACIDADE 90/120 M³, 63HP - CHI NOTURNO</t>
  </si>
  <si>
    <t>USINA DE CONCRETO FIXA CAPACIDADE 90/120 M³, 63HP - CHP DIURNO</t>
  </si>
  <si>
    <t>USINA DE CONCRETO FIXA CAPACIDADE 90/120 M³, 63HP - CHP NOTURNO</t>
  </si>
  <si>
    <t>USINA DE CONCRETO FIXA CAPACIDADE 90/120 M³, 63HP - DEPRECIAÇÃO E JUROS</t>
  </si>
  <si>
    <t>USINA DE CONCRETO FIXA CAPACIDADE 90/120 M³, 63HP - MANUTENÇÃO</t>
  </si>
  <si>
    <t>USINA DE CONCRETO FIXA CAPACIDADE 90/120 M³, 63HP - MATERIAIS NA OPERAÇÃO</t>
  </si>
  <si>
    <t>USINA DE CONCRETO FIXA CAPACIDADE 90/120 M³, 63HP - MÃO-DE-OBRA NA OPERAÇÃO DIURNA</t>
  </si>
  <si>
    <t>USINA DE CONCRETO FIXA CAPACIDADE 90/120 M³, 63HP - MÃO-DE-OBRA NA OPERAÇÃO NOTURNA</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</si>
  <si>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</si>
  <si>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</si>
  <si>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</si>
  <si>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</si>
  <si>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</si>
  <si>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PUGG- MILL A SER MONTADO SOBRE CAMINHÃO - MATERIAIS NA OPERAÇÃO. AF_10/2014</t>
  </si>
  <si>
    <t>USINA DOSADOR/MISTURADOR AGREG CONCR C/SILO CIM P/50T (CI) INCL MAO- DE-OBRA P/ALIMENTACAO E OPERACAO DA CENTRAL</t>
  </si>
  <si>
    <t>USINA DOSADORA/MIST AGREG CONCR C/SILO CIM P/50T (CP) INCL MAO-DE- OBRAP/ALIMENTACAO E OPER</t>
  </si>
  <si>
    <t>USINA MIST A FRIO CAPAC 50T/H (CP) INCL EQUIPE DE OPERACAO</t>
  </si>
  <si>
    <t>USINA MISTURADORA DE SOLOS, DOSADORES TRIPLOS, CALHA VIBRATÓRIA, CAPACIDADE 200/500 TON, 201HP - MATERIAIS NA OPERAÇÃO</t>
  </si>
  <si>
    <t>USINA MISTURADORA DE SOLOS, DOSADORES TRIPLOS, CALHA VIBRATÓRIA, CAPCIDADE 200/500 TON, 201HP - CHI NOTURNO</t>
  </si>
  <si>
    <t>USINA MISTURADORA DE SOLOS, DOSADORES TRIPLOS, CALHA VIBRATÓRIA, CAPCIDADE 200/500 TON, 201HP - DEPRECIAÇÃO E JUROS</t>
  </si>
  <si>
    <t>USINA MISTURADORA DE SOLOS, DOSADORES TRIPLOS, CALHA VIBRATÓRIA, CAPCIDADE 200/500 TON, 201HP - MANUTENÇÃO</t>
  </si>
  <si>
    <t>USINA MISTURADORA DE SOLOS, DOSADORES TRIPLOS, CALHA VIBRATÓRIA, CAPCIDADE 200/500 TON, 201HP - MÃO-DE-OBRA NA OPERAÇÃO DIURNA</t>
  </si>
  <si>
    <t>USINA MISTURADORA DE SOLOS, DOSADORES TRIPLOS, CALHA VIBRATÓRIA, CAPCIDADE 200/500 TON, 201HP - MÃO-DE-OBRA NA OPERAÇÃO NOTURNA</t>
  </si>
  <si>
    <t>USINA P/MISTURA BETUM ALTA CLASSE A QUENTE CAPAC 60/90T/H-CP INCL EQUIPE DE OPERACAO</t>
  </si>
  <si>
    <t>USINA PRE-MISTURADORA DE SOLOS CAPAC 350/600T/H (CF) INCL EQUIPE DE OPERACAO</t>
  </si>
  <si>
    <t>USINA PRE-MISTURADORA DE SOLOS CAPAC 350/600T/H (CI) INCL EQUIPE DE OPERACAO</t>
  </si>
  <si>
    <t>USINA PRE-MISTURADORA DE SOLOS CAPAC 350/600T/H (CP) INCL EQUIPE DE OPERACAO</t>
  </si>
  <si>
    <t>USINAGEM DE CBUQ COM CAP 50/70, PARA BINDER</t>
  </si>
  <si>
    <t>USINAGEM DE CBUQ COM CAP 50/70, PARA CAPA DE ROLAMENTO</t>
  </si>
  <si>
    <t>VALETA PROT DE CORTE TRAPEZOIDAL 0,80X2,00X0,60M ESP=0,08 CONCR SIMPLES INCL ESCAVACAO MEC ACERTO MANUAL TERRENO FORNEC MAT E REJUNTAMENTO</t>
  </si>
  <si>
    <t>VALETA PROT DE CORTE TRAPEZOIDAL 1,00X2,20X0,60M ESP=0,08M CONCR SIMPLES INCL ESCAVACAO MEC ATERRO MANUAL TERRENO FORNEC MAT E REJUNTAMENTO</t>
  </si>
  <si>
    <t>73795/009</t>
  </si>
  <si>
    <t>VALVULA DE RETENCAO HORIZONTAL Ø 25MM (1 ”) - FORNECIMENTO E INSTALACAO</t>
  </si>
  <si>
    <t>VALVULA DE RETENCAO VERTICAL BRONZE (PN-16) 1/2" 200 PSI - EXTREMIDADE COM ROSCA - FORNECIMENTO E INSTALACAO</t>
  </si>
  <si>
    <t>VALVULA DESCARGA 1.1/2" COM REGISTRO, ACABAMENTO EM METAL CROMADO - FORNECIMENTO E INSTALACAO</t>
  </si>
  <si>
    <t>74093/001</t>
  </si>
  <si>
    <t>VALVULA PE COM CRIVO BRONZE 1.1/4" - FORNECIMENTO E INSTALACAO</t>
  </si>
  <si>
    <t>74091/001</t>
  </si>
  <si>
    <t>VALVULA RETENCAO VERTICAL BRONZE (PN-16) 2.1/2" 200PSI - EXTREMIDADES COM ROSCA - FORNECIMENTO E INSTALACAO</t>
  </si>
  <si>
    <t>VASO SANITARIO INFANTIL SIFONADO, PARA VALVULA DE DESCARGA, EM LOUCA BRANCA, COM ACESSORIOS, INCLUSIVE ASSENTO PLASTICO, BOLSA DE BORRACHA PARA LIGACAO, TUBO PVC LIGACAO - FORNECIMENTO E INSTALACAO</t>
  </si>
  <si>
    <t>VASO SANITARIO SIFONADO LOUÇA BRANCA PADRAO POPULAR, COM CONJUNTO PARA FIXAÇAO PARA VASO SANITÁRIO COM PARAFUSO, ARRUELA E BUCHA - FORNECIMENTO E INSTALACAO</t>
  </si>
  <si>
    <t>VASO SANITÁRIO SIFONADO COM CAIXA ACOPLADA LOUÇA BRANCA - PADRÃO MÉDIO - FORNECIMENTO E INSTALAÇÃO. AF_12/2013_P</t>
  </si>
  <si>
    <t>VASO SANITÁRIO SIFONADO COM CAIXA ACOPLADA LOUÇA BRANCA - PADRÃO MÉDIO, INCLUSO ENGATE FLEXÍVEL EM METAL CROMADO, 1/2" X 40CM - FORNECIMENTO E INSTALAÇÃO. AF_12/2013_P</t>
  </si>
  <si>
    <t>VASO SANITÁRIO SIFONADO COM CAIXA ACOPLADA LOUÇA BRANCA - PADRÃO MÉDIO, INCLUSO ENGATE FLEXÍVEL EM PLÁSTICO BRANCO, 1/2" X 40CM - FORNECIMENTO E INSTALAÇÃO. AF_12/2013_P</t>
  </si>
  <si>
    <t>VASSOURA MECÂNICA REBOCÁVEL COM ESCOVA CILÍNDRICA, LARGURA ÚTIL DE VARRIMENTO DE 2,44 M - CHI DIURNO. AF_06/2014</t>
  </si>
  <si>
    <t>VASSOURA MECÂNICA REBOCÁVEL COM ESCOVA CILÍNDRICA, LARGURA ÚTIL DE VARRIMENTO DE 2,44 M - CHP DIURNO. AF_06/2014</t>
  </si>
  <si>
    <t>VASSOURA MECÂNICA REBOCÁVEL COM ESCOVA CILÍNDRICA, LARGURA ÚTIL DE VARRIMENTO DE 2,44 M - DEPRECIAÇÃO. AF_06/2014</t>
  </si>
  <si>
    <t>VASSOURA MECÂNICA REBOCÁVEL COM ESCOVA CILÍNDRICA, LARGURA ÚTIL DE VARRIMENTO DE 2,44 M - JUROS. AF_06/2014</t>
  </si>
  <si>
    <t>VASSOURA MECÂNICA REBOCÁVEL COM ESCOVA CILÍNDRICA, LARGURA ÚTIL DE VARRIMENTO DE 2,44 M - MANUTENÇÃO. AF_06/2014</t>
  </si>
  <si>
    <t>VEICULO UTILITARIO TIPO PICK-UP A GASOLINA COM 56,8CV - CHP</t>
  </si>
  <si>
    <t>VEICULO UTILITARIO TIPO PICK-UP A GASOLINA COM 56,8CV - CUSTOS C/MATERIAL NA OPERACAO</t>
  </si>
  <si>
    <t>VEICULO UTILITARIO TIPO PICK-UP A GASOLINA COM 56,8CV - DEPRECIACAO</t>
  </si>
  <si>
    <t>VEICULO UTILITARIO TIPO PICK-UP A GASOLINA COM 56,8CV - JUROS</t>
  </si>
  <si>
    <t>VEICULO UTILITARIO TIPO PICK-UP A GASOLINA COM 56,8CV - MANUTENCAO</t>
  </si>
  <si>
    <t>74200/001</t>
  </si>
  <si>
    <t>VERGA 10X10CM EM CONCRETO PRÉ-MOLDADO FCK=20MPA (PREPARO COM BETONEIRA) AÇO CA60, BITOLA FINA, INCLUSIVE FORMAS TABUA 3A.</t>
  </si>
  <si>
    <t>VERGAS 10X10 CM, PREMOLDADAS C/ CONCRETO FCK=15 MPA (PREPARO MECANICO), ACO CA-50 COM FORMAS TABUA DE PINHO 3A</t>
  </si>
  <si>
    <t>VERNIZ POLIURETANO BRILHANTE EM CONCRETO OU TIJOLO, TRES DEMAOS</t>
  </si>
  <si>
    <t>VERNIZ SINTETICO BRILHANTE EM CONCRETO OU TIJOLO, DUAS DEMAOS</t>
  </si>
  <si>
    <t>VERNIZ SINTETICO BRILHANTE, 2 DEMAOS</t>
  </si>
  <si>
    <t>VERNIZ SINTETICO EM MADEIRA, DUAS DEMAOS</t>
  </si>
  <si>
    <t>73825/002</t>
  </si>
  <si>
    <t>VERTEDOR TRIANGULAR DE ALUMINIO</t>
  </si>
  <si>
    <t>VIBRADOR DE IMERSAO MOTOR ELETR 2CV (CI) TUBO 48X480MM C/MANGOTE DE 5M COMP - EXCL OPERADOR</t>
  </si>
  <si>
    <t>VIBRADOR DE IMERSAO MOTOR ELETR 2CV (CP) TUBO DE 48X48 C/MANGOTE DE 5M COMP -EXCL OPERADOR</t>
  </si>
  <si>
    <t>VIBRADOR DE IMERSAO MOTOR GAS 3,5CV (CP) TUBO 48X480MM C/MANGOTE DE 5M COMP - EXCL OPERADOR</t>
  </si>
  <si>
    <t>VIBRADOR DE IMERSAO MOTOR GAS 3,5CV TUBO DE 48X480MM (CI) C/MANGOTE DE 5M COMP -EXCL OPERADOR</t>
  </si>
  <si>
    <t>VIBROACABADORA DE ASFALTO SOBRE ESTEIRAS, LARGURA DE PAVIMENTAÇÃO 1,90 M A 5,30 M, POTÊNCIA 105 HP CAPACIDADE 450 T/H - CHI DIURNO. AF_11/2014</t>
  </si>
  <si>
    <t>VIBROACABADORA DE ASFALTO SOBRE ESTEIRAS, LARGURA DE PAVIMENTAÇÃO 1,90 M A 5,30 M, POTÊNCIA 105 HP CAPACIDADE 450 T/H - CHP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</si>
  <si>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</si>
  <si>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</si>
  <si>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</si>
  <si>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</si>
  <si>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</si>
  <si>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</si>
  <si>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</si>
  <si>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</si>
  <si>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</si>
  <si>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</si>
  <si>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VIDRACEIRO COM ENCARGOS COMPLEMENTARES</t>
  </si>
  <si>
    <t>VIDRO ARAMADO, ESPESSURA 7MM</t>
  </si>
  <si>
    <t>VIDRO FANTASIA MARTELADO 4MM</t>
  </si>
  <si>
    <t>VIDRO FANTASIA TIPO CANELADO, ESPESSURA 4MM</t>
  </si>
  <si>
    <t>VIDRO LISO COMUM TRANSPARENTE, ESPESSURA 3MM</t>
  </si>
  <si>
    <t>VIDRO LISO COMUM TRANSPARENTE, ESPESSURA 4MM</t>
  </si>
  <si>
    <t>VIDRO LISO COMUM TRANSPARENTE, ESPESSURA 5MM</t>
  </si>
  <si>
    <t>VIDRO LISO COMUM TRANSPARENTE, ESPESSURA 6MM</t>
  </si>
  <si>
    <t>VIDRO LISO FUME, ESPESSURA 4MM</t>
  </si>
  <si>
    <t>VIDRO LISO FUME, ESPESSURA 6MM</t>
  </si>
  <si>
    <t>VIDRO TEMPERADO COLORIDO VERDE, ESPESSURA 10MM, FORNECIMENTO E INSTALACAO, INCLUSIVE MASSA PARA VEDACAO</t>
  </si>
  <si>
    <t>VIDRO TEMPERADO INCOLOR, ESPESSURA 10MM, FORNECIMENTO E INSTALACAO, INCLUSIVE MASSA PARA VEDACAO</t>
  </si>
  <si>
    <t>VIDRO TEMPERADO INCOLOR, ESPESSURA 6MM, FORNECIMENTO E INSTALACAO, INCLUSIVE MASSA PARA VEDACAO</t>
  </si>
  <si>
    <t>VIDRO TEMPERADO INCOLOR, ESPESSURA 8MM, FORNECIMENTO E INSTALACAO, INCLUSIVE MASSA PARA VEDACAO</t>
  </si>
  <si>
    <t>VIGIA NOTURNO COM ENCARGOS COMPLEMENTARES</t>
  </si>
  <si>
    <t>73870/003</t>
  </si>
  <si>
    <t>VÁLVULA DE ESFERA EM BRONZE Ø 1" - FORNECIMENTO E INSTALAÇÃO</t>
  </si>
  <si>
    <t>73870/005</t>
  </si>
  <si>
    <t>VÁLVULA DE ESFERA EM BRONZE Ø 1.1/2" - FORNECIMENTO E INSTALAÇÃO</t>
  </si>
  <si>
    <t>73870/001</t>
  </si>
  <si>
    <t>VÁLVULA DE ESFERA EM BRONZE Ø 1/2" - FORNECIMENTO E INSTALAÇÃO</t>
  </si>
  <si>
    <t>73870/006</t>
  </si>
  <si>
    <t>VÁLVULA DE ESFERA EM BRONZE Ø 2" - FORNECIMENTO E INSTALAÇÃO</t>
  </si>
  <si>
    <t>73870/002</t>
  </si>
  <si>
    <t>VÁLVULA DE ESFERA EM BRONZE Ø 3/4" - FORNECIMENTO E INSTALAÇÃO</t>
  </si>
  <si>
    <t>73796/007</t>
  </si>
  <si>
    <t>VÁLVULA DE PÉ COM CRIVO Ø 100MM (4") - FORNECIMENTO E INSTALAÇÃO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</si>
  <si>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</si>
  <si>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</si>
  <si>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</si>
  <si>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</si>
  <si>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</si>
  <si>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</si>
  <si>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</si>
  <si>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</si>
  <si>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</si>
  <si>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</si>
  <si>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</si>
  <si>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</si>
  <si>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73795/015</t>
  </si>
  <si>
    <t>VÁLVULA DE RETENÇÃO HORIZONTAL Ø 100MM (4") - FORNECIMENTO E INSTALAÇÃO</t>
  </si>
  <si>
    <t>73795/008</t>
  </si>
  <si>
    <t>VÁLVULA DE RETENÇÃO HORIZONTAL Ø 20MM (3/4") - FORNECIMENTO E INSTALAÇÃO</t>
  </si>
  <si>
    <t>73795/010</t>
  </si>
  <si>
    <t>VÁLVULA DE RETENÇÃO HORIZONTAL Ø 32MM (1.1/4") - FORNECIMENTO E INSTALAÇÃO</t>
  </si>
  <si>
    <t>73795/011</t>
  </si>
  <si>
    <t>VÁLVULA DE RETENÇÃO HORIZONTAL Ø 40MM (1.1/2") - FORNECIMENTO E INSTALAÇÃO</t>
  </si>
  <si>
    <t>73795/012</t>
  </si>
  <si>
    <t>VÁLVULA DE RETENÇÃO HORIZONTAL Ø 50MM (2") - FORNECIMENTO E INSTALAÇÃO</t>
  </si>
  <si>
    <t>73795/013</t>
  </si>
  <si>
    <t>VÁLVULA DE RETENÇÃO HORIZONTAL Ø 65MM (2.1/2") - FORNECIMENTO E INSTALAÇÃO</t>
  </si>
  <si>
    <t>73795/014</t>
  </si>
  <si>
    <t>VÁLVULA DE RETENÇÃO HORIZONTAL Ø 80MM (3") - FORNECIMENTO E INSTALAÇÃO</t>
  </si>
  <si>
    <t>73795/007</t>
  </si>
  <si>
    <t>VÁLVULA DE RETENÇÃO VERTICAL Ø 100MM (4") - FORNECIMENTO E INSTALAÇÃO</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</si>
  <si>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</si>
  <si>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</si>
  <si>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</si>
  <si>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</si>
  <si>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</si>
  <si>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INSTALAÇÃO</t>
  </si>
  <si>
    <t>73795/004</t>
  </si>
  <si>
    <t>VÁLVULA DE RETENÇÃO VERTICAL Ø 40MM (1.1/2") - FORNECIMENTO E INSTALAÇÃO</t>
  </si>
  <si>
    <t>73795/005</t>
  </si>
  <si>
    <t>VÁLVULA DE RETENÇÃO VERTICAL Ø 50MM (2") - FORNECIMENTO E INSTALAÇÃO</t>
  </si>
  <si>
    <t>73795/006</t>
  </si>
  <si>
    <t>VÁLVULA DE RETENÇÃO VERTICAL Ø 80MM (3") - FORNECIMENTO E INSTALAÇÃO</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</si>
  <si>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</si>
  <si>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</si>
  <si>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</si>
  <si>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ENCARGOS SOCIAIS SOBRE A MÃO DE OBRA</t>
  </si>
  <si>
    <t>CÓDIGO</t>
  </si>
  <si>
    <t>COM DESONERAÇÃO</t>
  </si>
  <si>
    <t>INSS</t>
  </si>
  <si>
    <t>SENAI</t>
  </si>
  <si>
    <t>Seguro Contra Acidentes de Trabalho</t>
  </si>
  <si>
    <t>Licença Paternidade</t>
  </si>
  <si>
    <t>Faltas Justificadas</t>
  </si>
  <si>
    <t>D</t>
  </si>
  <si>
    <t>*BDI = {((1+AC+S+R+G)x(1+DF)x(1+L)) / (1-I)} - 1</t>
  </si>
  <si>
    <t xml:space="preserve">   Administração Central (AC)</t>
  </si>
  <si>
    <t xml:space="preserve">   Riscos</t>
  </si>
  <si>
    <t xml:space="preserve">   Seguros e Garantias</t>
  </si>
  <si>
    <t>MÁXIMO</t>
  </si>
  <si>
    <t>MÍNIMO</t>
  </si>
  <si>
    <t>Preço Unitário Sem Desoneração</t>
  </si>
  <si>
    <t>Preço Unitário Com Desoneração</t>
  </si>
  <si>
    <t>Coeficiente</t>
  </si>
  <si>
    <t>Parcial Sem Desoneração</t>
  </si>
  <si>
    <t>Parcial Com Desoneração</t>
  </si>
  <si>
    <t>M-O-B</t>
  </si>
  <si>
    <t>SEM DESONERAÇÃO</t>
  </si>
  <si>
    <t>CONSTRUÇÃO</t>
  </si>
  <si>
    <t>BDI_SERV</t>
  </si>
  <si>
    <t>Código Comp.</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</si>
  <si>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</si>
  <si>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</si>
  <si>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</si>
  <si>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</si>
  <si>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</si>
  <si>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</si>
  <si>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</si>
  <si>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</si>
  <si>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</si>
  <si>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</si>
  <si>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</si>
  <si>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</si>
  <si>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</si>
  <si>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</si>
  <si>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</si>
  <si>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</si>
  <si>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</si>
  <si>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</si>
  <si>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</si>
  <si>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</si>
  <si>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</si>
  <si>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</si>
  <si>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</si>
  <si>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</si>
  <si>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</si>
  <si>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</si>
  <si>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</si>
  <si>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</si>
  <si>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</si>
  <si>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</si>
  <si>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0032</t>
  </si>
  <si>
    <t>0033</t>
  </si>
  <si>
    <t>0034</t>
  </si>
  <si>
    <t>0035</t>
  </si>
  <si>
    <t>0036</t>
  </si>
  <si>
    <t>0037</t>
  </si>
  <si>
    <t>0038</t>
  </si>
  <si>
    <t>0039</t>
  </si>
  <si>
    <t>0040</t>
  </si>
  <si>
    <t>0041</t>
  </si>
  <si>
    <t>0042</t>
  </si>
  <si>
    <t>0043</t>
  </si>
  <si>
    <t>Aux 0001</t>
  </si>
  <si>
    <t>Aux 0002</t>
  </si>
  <si>
    <t>Aux 0003</t>
  </si>
  <si>
    <t>Aux 0004</t>
  </si>
  <si>
    <t>Aux 0005</t>
  </si>
  <si>
    <t>Aux 0006</t>
  </si>
  <si>
    <t>Aux 0007</t>
  </si>
  <si>
    <t>Aux 0008</t>
  </si>
  <si>
    <t>Aux 0009</t>
  </si>
  <si>
    <t>Aux 00010</t>
  </si>
  <si>
    <t>Aux 00011</t>
  </si>
  <si>
    <t>Aux 00012</t>
  </si>
  <si>
    <t>Aux 00013</t>
  </si>
  <si>
    <t>Aux 00014</t>
  </si>
  <si>
    <t>Aux 00015</t>
  </si>
  <si>
    <t>Aux 00016</t>
  </si>
  <si>
    <t>Aux 00017</t>
  </si>
  <si>
    <t>Aux 00018</t>
  </si>
  <si>
    <t>Aux 00019</t>
  </si>
  <si>
    <t>Aux 00020</t>
  </si>
  <si>
    <t>Aux 00021</t>
  </si>
  <si>
    <t>Aux 00022</t>
  </si>
  <si>
    <t>Aux 00023</t>
  </si>
  <si>
    <t>Aux 00024</t>
  </si>
  <si>
    <t>Aux 00025</t>
  </si>
  <si>
    <t>Aux 00026</t>
  </si>
  <si>
    <t>Aux 00027</t>
  </si>
  <si>
    <t>Aux 00028</t>
  </si>
  <si>
    <t>Aux 00029</t>
  </si>
  <si>
    <t>PINTURA</t>
  </si>
  <si>
    <t>OBRA:CONSTRUÇÃO DE PÓRTICOS LIMITROFES</t>
  </si>
  <si>
    <t>LOCAL: MUNICÍPIO DE TRACUATEUA</t>
  </si>
  <si>
    <t>=</t>
  </si>
  <si>
    <t>largura</t>
  </si>
  <si>
    <t>altura</t>
  </si>
  <si>
    <t>L=</t>
  </si>
  <si>
    <t>x</t>
  </si>
  <si>
    <t>comp.</t>
  </si>
  <si>
    <t>quant.</t>
  </si>
  <si>
    <t>Proponente:</t>
  </si>
  <si>
    <t>Objeto:</t>
  </si>
  <si>
    <t>Endereço Da Obra:</t>
  </si>
  <si>
    <t>BDI (%):</t>
  </si>
  <si>
    <t>Data Base:</t>
  </si>
  <si>
    <t xml:space="preserve">Responsável Técnico:    </t>
  </si>
  <si>
    <t>Parcela do BDI</t>
  </si>
  <si>
    <t xml:space="preserve">AC = Taxa de Administração Central </t>
  </si>
  <si>
    <t>S e G = Taxas de Seguro e Garantia</t>
  </si>
  <si>
    <t>R = Taxa de Risco</t>
  </si>
  <si>
    <t>DF = Taxa de Despesas Financeiras</t>
  </si>
  <si>
    <t>L = Taxa de Lucro / Remuneração</t>
  </si>
  <si>
    <t>I = Taxa de incidência de Impostos (PIS, COFINS e ISS)</t>
  </si>
  <si>
    <t xml:space="preserve">Impostos </t>
  </si>
  <si>
    <t>ISS</t>
  </si>
  <si>
    <t>PIS</t>
  </si>
  <si>
    <t>6.3</t>
  </si>
  <si>
    <t>COFINS</t>
  </si>
  <si>
    <t>6.4</t>
  </si>
  <si>
    <t>Total Impostos =</t>
  </si>
  <si>
    <t>Fórmula para o cálculo de BDI</t>
  </si>
  <si>
    <t>Notas:</t>
  </si>
  <si>
    <t>1) Alíquota de ISS é determinada pela “Relação de Serviços”  do município onde se prestará o serviço conforme art. 1º e art.8º da Lei Complementar nº116/2001.</t>
  </si>
  <si>
    <t>2) Alíquota máxima de PIS é de até 1,65% conforme Lei nº10.637/02 em consonância com o Regime de Tributação da Empresa</t>
  </si>
  <si>
    <t>3) Alíquota máxima de COFINS é de 3% conforme inciso XX do art. 10 da Lei nº10.833/03.</t>
  </si>
  <si>
    <t>4) Os percentuais dos itens que compõem analiticamente o BDI são so limites referenciais máximos adotados pela Administração consoante com o art.40 inciso X da Lei 8.666/93.</t>
  </si>
  <si>
    <t>VALOR (C/ BDI)</t>
  </si>
  <si>
    <t>larg.</t>
  </si>
  <si>
    <t>CPRB</t>
  </si>
  <si>
    <t>Obs. Adequado ao Acordão 2622/2013 do TCU</t>
  </si>
  <si>
    <t>+</t>
  </si>
  <si>
    <t>Município/UF:</t>
  </si>
  <si>
    <t>HORISTA (%)</t>
  </si>
  <si>
    <t>MENSALISTA (%)</t>
  </si>
  <si>
    <t>GRUPO A</t>
  </si>
  <si>
    <t>A1</t>
  </si>
  <si>
    <t>A2</t>
  </si>
  <si>
    <t xml:space="preserve">SESI </t>
  </si>
  <si>
    <t>A3</t>
  </si>
  <si>
    <t>A4</t>
  </si>
  <si>
    <t xml:space="preserve">INCRA </t>
  </si>
  <si>
    <t>A5</t>
  </si>
  <si>
    <t xml:space="preserve">SEBRAE </t>
  </si>
  <si>
    <t>A6</t>
  </si>
  <si>
    <t xml:space="preserve">Salário Educação </t>
  </si>
  <si>
    <t>A7</t>
  </si>
  <si>
    <t>A8</t>
  </si>
  <si>
    <t xml:space="preserve">FGTS </t>
  </si>
  <si>
    <t>A9</t>
  </si>
  <si>
    <t xml:space="preserve">SECONCI </t>
  </si>
  <si>
    <t>Total</t>
  </si>
  <si>
    <t>GRUPO B</t>
  </si>
  <si>
    <t>B1</t>
  </si>
  <si>
    <t xml:space="preserve">Repouso Semanal Remunerado </t>
  </si>
  <si>
    <t>Não incide</t>
  </si>
  <si>
    <t>B2</t>
  </si>
  <si>
    <t>Feriados</t>
  </si>
  <si>
    <t>B3</t>
  </si>
  <si>
    <t xml:space="preserve">Auxílio - Enfermidade </t>
  </si>
  <si>
    <t>B4</t>
  </si>
  <si>
    <t>B5</t>
  </si>
  <si>
    <t>B6</t>
  </si>
  <si>
    <t>B7</t>
  </si>
  <si>
    <t xml:space="preserve">Dias de Chuvas </t>
  </si>
  <si>
    <t>B8</t>
  </si>
  <si>
    <t>B9</t>
  </si>
  <si>
    <t xml:space="preserve">Férias Gozadas </t>
  </si>
  <si>
    <t>B10</t>
  </si>
  <si>
    <t>GRUPO C</t>
  </si>
  <si>
    <t>C1</t>
  </si>
  <si>
    <t>C2</t>
  </si>
  <si>
    <t>C3</t>
  </si>
  <si>
    <t>C4</t>
  </si>
  <si>
    <t>C5</t>
  </si>
  <si>
    <t xml:space="preserve">Indenização Adicional </t>
  </si>
  <si>
    <t>GRUPO D</t>
  </si>
  <si>
    <t>D1</t>
  </si>
  <si>
    <t xml:space="preserve">Reincidência de Grupo A sobre Grupo B </t>
  </si>
  <si>
    <t>D2</t>
  </si>
  <si>
    <t>TOTAL (A+B+C+D)</t>
  </si>
  <si>
    <t>UN.</t>
  </si>
  <si>
    <t>1º MÊS</t>
  </si>
  <si>
    <t>2º MÊS</t>
  </si>
  <si>
    <t>3º MÊS</t>
  </si>
  <si>
    <t>15 dias</t>
  </si>
  <si>
    <t>TOTAL DO MÊS (R$)</t>
  </si>
  <si>
    <t>TOTAL (%)</t>
  </si>
  <si>
    <t>ACUMULADO NO MÊS (R$)</t>
  </si>
  <si>
    <t>ACUMULADO (%)</t>
  </si>
  <si>
    <t>TOTAL GERAL (R$)</t>
  </si>
  <si>
    <t>MEMÓRIA DE CÁLCULO 1</t>
  </si>
  <si>
    <t>MEMÓRIA DE CÁLCULO 2</t>
  </si>
  <si>
    <t>MEMÓRIA DE CÁLCULO 3</t>
  </si>
  <si>
    <t>MEMÓRIA DE CÁLCULO 4</t>
  </si>
  <si>
    <t xml:space="preserve"> </t>
  </si>
  <si>
    <t>MARUZA BAPTISTA</t>
  </si>
  <si>
    <t xml:space="preserve">PLANILHA DE COMPOSIÇÃO DO BDI </t>
  </si>
  <si>
    <t xml:space="preserve">PLANILHA DE COMPOSIÇÃO DE PREÇOS UNITÁRIOS/ OBRA </t>
  </si>
  <si>
    <t>COBERTURA</t>
  </si>
  <si>
    <t>INSTALAÇÕES ELÉTRICAS</t>
  </si>
  <si>
    <t>2.3</t>
  </si>
  <si>
    <t>2.4</t>
  </si>
  <si>
    <t>área total</t>
  </si>
  <si>
    <t>3.1</t>
  </si>
  <si>
    <t>4.1</t>
  </si>
  <si>
    <t>5.1</t>
  </si>
  <si>
    <t>Subtotal item 3</t>
  </si>
  <si>
    <t>Subtotal item 5</t>
  </si>
  <si>
    <t>FATOR DO BDI:</t>
  </si>
  <si>
    <t>S=</t>
  </si>
  <si>
    <t>V=</t>
  </si>
  <si>
    <t>área</t>
  </si>
  <si>
    <t>quantid.</t>
  </si>
  <si>
    <t>comprim.</t>
  </si>
  <si>
    <t>UNID</t>
  </si>
  <si>
    <t>Local/Obra:</t>
  </si>
  <si>
    <t>Arquiteta                  CAU: A28510-2</t>
  </si>
  <si>
    <t>ORÇAMENTO PREVISTO</t>
  </si>
  <si>
    <t>1.2</t>
  </si>
  <si>
    <t>quantid</t>
  </si>
  <si>
    <t>M2</t>
  </si>
  <si>
    <t>P=</t>
  </si>
  <si>
    <t>MEMÓRIA DE CÁLCULO 5</t>
  </si>
  <si>
    <t>PREFEITURA MUNICIPAL DE OURÉM</t>
  </si>
  <si>
    <t xml:space="preserve"> OURÉM - PA</t>
  </si>
  <si>
    <t>PLACA DE OBRA EM CHAPA DE ACO GALVANIZADO (2,00mx3,00m)</t>
  </si>
  <si>
    <t>Planilha</t>
  </si>
  <si>
    <t>M3</t>
  </si>
  <si>
    <t xml:space="preserve">M </t>
  </si>
  <si>
    <t>7.1</t>
  </si>
  <si>
    <t>8.1</t>
  </si>
  <si>
    <t>9.1</t>
  </si>
  <si>
    <t>9.2</t>
  </si>
  <si>
    <t>9.3</t>
  </si>
  <si>
    <t>9.4</t>
  </si>
  <si>
    <t>10.1</t>
  </si>
  <si>
    <t>INSTALAÇÕES HIDROSANITÁRIAS</t>
  </si>
  <si>
    <t>11.1</t>
  </si>
  <si>
    <t>12.1</t>
  </si>
  <si>
    <t>LIMPEZA FINAL</t>
  </si>
  <si>
    <t>13.1</t>
  </si>
  <si>
    <t>CUSTO TOTAL DA OBRA</t>
  </si>
  <si>
    <t>Subtotal item 2</t>
  </si>
  <si>
    <t>Subtotal item 6</t>
  </si>
  <si>
    <t>Subtotal item 7</t>
  </si>
  <si>
    <t>Subtotal item 8</t>
  </si>
  <si>
    <t>Subtotal item 9</t>
  </si>
  <si>
    <t>Subtotal item 10</t>
  </si>
  <si>
    <t>Subtotal item 11</t>
  </si>
  <si>
    <t>Subtotal item 12</t>
  </si>
  <si>
    <t>Subtotal item 13</t>
  </si>
  <si>
    <t>Prazo de Execução da Obra</t>
  </si>
  <si>
    <t>120 DIAS CORRIDOS</t>
  </si>
  <si>
    <t>-</t>
  </si>
  <si>
    <t>EXECUÇÃO DE ALMOXARIFADO EM CANTEIRO DE OBRA EM CHAPA DE MADEIRA COMPENSADA, INCLUSO PRATELEIRAS.</t>
  </si>
  <si>
    <t>comp. + 10cm</t>
  </si>
  <si>
    <t>larg.+ 10cm</t>
  </si>
  <si>
    <t>volume</t>
  </si>
  <si>
    <t>Sala de Observação</t>
  </si>
  <si>
    <t>ALVENARIA DE VEDAÇÃO DE BLOCOS CERÂMICOS FURADOS NA HORIZONTAL DE 9X14X19CM (ESPESSURA 9CM) DE PAREDES COM ÁREA LÍQUIDA MENOR QUE 6M² SEM VÃOS E ARGAMASSA DE ASSENTAMENTO COM PREPARO EM BETONEIRA. AF_06/2014</t>
  </si>
  <si>
    <t>PAREDES</t>
  </si>
  <si>
    <t>ALVENARIA DE TIJOLO CERÂMICO</t>
  </si>
  <si>
    <t>TELHAMENTO COM TELHA CERÂMICA CAPA-CANAL, TIPO PLAN, COM ATÉ 2 ÁGUAS, INCLUSO TRANSPORTE VERTICAL. AF_06/2016</t>
  </si>
  <si>
    <t>CUMEEIRA PARA TELHA CERÂMICA EMBOÇADA COM ARGAMASSA TRAÇO 1:2:9 (CIMENTO, CAL E AREIA) PARA TELHADOS COM ATÉ 2 ÁGUAS, INCLUSO TRANSPORTE VERTICAL. AF_06/2016</t>
  </si>
  <si>
    <t>SEDOP</t>
  </si>
  <si>
    <t>REVESTIMENTO DE PAREDES</t>
  </si>
  <si>
    <t>CHAPISCO APLICADO EM ALVENARIAS E ESTRUTURAS DE CONCRETO INTERNAS, COM COLHER DE PEDREIRO. ARGAMASSA TRAÇO 1:3 COM PREPARO MANUAL. AF_06/2014</t>
  </si>
  <si>
    <t>PAVIMENTAÇÃO</t>
  </si>
  <si>
    <t>LASTRO DE CONCRETO MAGRO, APLICADO EM PISOS OU RADIERS, ESPESSURA DE 5 CM. AF_07_2016</t>
  </si>
  <si>
    <t>CALÇADA</t>
  </si>
  <si>
    <t>EXECUÇÃO DE PASSEIO (CALÇADA) COM CONCRETO MOLDADO IN LOCO, FEITO EM OBRA, ACABAMENTO CONVENCIONAL, NÃO ARMADO. AF_07/2016</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</si>
  <si>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</si>
  <si>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</si>
  <si>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COMPOSIÇÃO DE CUSTOS UNITÁRIOS</t>
  </si>
  <si>
    <t>CPU-01</t>
  </si>
  <si>
    <t>PLANILHA</t>
  </si>
  <si>
    <t>CODIGO</t>
  </si>
  <si>
    <t>P.UNIT. S/BDI</t>
  </si>
  <si>
    <t>ALÍCOTA</t>
  </si>
  <si>
    <t>TOTAL (R$)</t>
  </si>
  <si>
    <t>CUSTO TOTAL SEM BDI</t>
  </si>
  <si>
    <t>MARUZA BAPTISTA                  (CAU: A28510-2)</t>
  </si>
  <si>
    <t>SINAPI - INSUMO</t>
  </si>
  <si>
    <t>MOLA HIDRÁULICA DE PISO P/ VIDRO TEMPERADO 10MM</t>
  </si>
  <si>
    <t>COM.-UNIT.</t>
  </si>
  <si>
    <t>01.</t>
  </si>
  <si>
    <t>PUXADOR TUBULAR RETO, DUPLO, EM ALUMINIO POLIDO, DIAMETRO APROX.DE 1", COMPRIMENTO APROX. DE 400 MM, PARA PORTAS DE MADEIRA OU VIDRO</t>
  </si>
  <si>
    <t>PORTA DE VIDRO TEMPERADO E= 10mm -  0,150m x 2,10m   (UNID)</t>
  </si>
  <si>
    <t>PORTA EM VIDRO TEMPERADO C/FERRAGENS SEM MOLAS</t>
  </si>
  <si>
    <t>FECHADURA DE EMBUTIR PARA PORTAS INTERNAS, COMPLETA, ACABAMENTO PADRÃO POPULAR, COM EXECUÇÃO DE FURO - FORNECIMENTO E INSTALAÇÃO. AF_08/2015</t>
  </si>
  <si>
    <t>FECHADURA DE EMBUTIR PARA PORTA DE BANHEIRO, COMPLETA, ACABAMENTO PADRÃO POPULAR, INCLUSO EXECUÇÃO DE FURO - FORNECIMENTO E INSTALAÇÃO. AF_08/2015</t>
  </si>
  <si>
    <t>Subtotal item 4</t>
  </si>
  <si>
    <t>Subtotal item 14</t>
  </si>
  <si>
    <t>BLOCOS:</t>
  </si>
  <si>
    <t>comprim. de ferro</t>
  </si>
  <si>
    <t>massa nominal Kg/m</t>
  </si>
  <si>
    <t>peso      de ferro</t>
  </si>
  <si>
    <t>ARRANQUES</t>
  </si>
  <si>
    <t>porta</t>
  </si>
  <si>
    <t>janela</t>
  </si>
  <si>
    <t>J-3</t>
  </si>
  <si>
    <t>J-1</t>
  </si>
  <si>
    <t>J-2</t>
  </si>
  <si>
    <t>÷</t>
  </si>
  <si>
    <t>comprimento total da cumeeira =</t>
  </si>
  <si>
    <t>COBERTURA EM POLICARBONATO FUMÊ - INCLUSIVE ESTRUTURA METÁLICA</t>
  </si>
  <si>
    <t xml:space="preserve">COBERTURA DA RAMPA </t>
  </si>
  <si>
    <t>CALHA QUADRADA DE CHAPA DE ACO GALVANIZADA NUM 26, CORTE 33 CM</t>
  </si>
  <si>
    <t>total</t>
  </si>
  <si>
    <t>perímet. do ambiente</t>
  </si>
  <si>
    <t>altura do revest.</t>
  </si>
  <si>
    <t>DEDUÇOES</t>
  </si>
  <si>
    <t>TOTAL DE PAREDE CHAPISCADA=</t>
  </si>
  <si>
    <t>TOTAL REBOCADO P/PINTURA =</t>
  </si>
  <si>
    <t>ambiemte</t>
  </si>
  <si>
    <t>perímet.</t>
  </si>
  <si>
    <t>TOTAL GERAL DE CALÇADA</t>
  </si>
  <si>
    <t>MASSA ÚNICA, PARA RECEBIMENTO DE PINTURA, EM ARGAMASSA TRAÇO 1:2:8, PREPARO MANUAL, APLICADA MANUALMENTE, ESPESSURA DE 20MM, COM EXECUÇÃO DE TALISCAS. AF_03/2015</t>
  </si>
  <si>
    <t>TOTAL DAS DUAS FACES DAS PORTAS</t>
  </si>
  <si>
    <t>localização</t>
  </si>
  <si>
    <t>Q=</t>
  </si>
  <si>
    <t>Banh. Sala Observação</t>
  </si>
  <si>
    <t>ambiente</t>
  </si>
  <si>
    <t>ESQUADRIA</t>
  </si>
  <si>
    <t>traspasse 3cm c/lado</t>
  </si>
  <si>
    <t>compri. Peitoril</t>
  </si>
  <si>
    <t>largura  peitoril</t>
  </si>
  <si>
    <t>total de comp.</t>
  </si>
  <si>
    <t>ÁGUA FRIA - ESGOTO</t>
  </si>
  <si>
    <t>13.2</t>
  </si>
  <si>
    <t>13.3</t>
  </si>
  <si>
    <t>13.4</t>
  </si>
  <si>
    <t>13.5</t>
  </si>
  <si>
    <t>14.1</t>
  </si>
  <si>
    <t>2.1</t>
  </si>
  <si>
    <t>2.2</t>
  </si>
  <si>
    <t>(blocos 0,80x0,80x0,30)</t>
  </si>
  <si>
    <t>ESPESSURA=</t>
  </si>
  <si>
    <t>ADAPTAÇÕES NO BLOCO EXISTENTE:</t>
  </si>
  <si>
    <t>Porta</t>
  </si>
  <si>
    <t>Recepção</t>
  </si>
  <si>
    <t>APLICAÇÃO MANUAL DE PINTURA COM TINTA LÁTEX ACRÍLICA EM PAREDES, DUAS DEMÃOS (BLOCO AMPLIAÇÃO)</t>
  </si>
  <si>
    <t>área de pintura</t>
  </si>
  <si>
    <t>DEDUÇÃO</t>
  </si>
  <si>
    <t>vão</t>
  </si>
  <si>
    <t>Copa</t>
  </si>
  <si>
    <t>FORRO</t>
  </si>
  <si>
    <t>FORRO EM RÉGUAS DE PVC, LISO, PARA AMBIENTES RESIDENCIAIS, INCLUSIVE ESTRUTURA DE FIXAÇÃO.</t>
  </si>
  <si>
    <t>TRAMA DE MADEIRA COMPOSTA POR RIPAS, CAIBROS E TERÇAS PARA TELHADOS DE ATÉ 2 ÁGUAS PARA TELHA DE ENCAIXE DE CERÂMICA OU DE CONCRETO, INCLUSO TRANSPORTE VERTICAL</t>
  </si>
  <si>
    <t>COMUNIDADE RIO GRANDE</t>
  </si>
  <si>
    <t>DEMOLIÇÕES E RETIRADAS</t>
  </si>
  <si>
    <t>RETIRADA DE ESTRUTURA DE MADEIRA PONTALETEADA PARA TELHAS CERAMICAS</t>
  </si>
  <si>
    <t>DEMOLICAO DE TELHAS CERAMICAS</t>
  </si>
  <si>
    <t>SINAPI-COMP.</t>
  </si>
  <si>
    <t>2.5</t>
  </si>
  <si>
    <t>2.6</t>
  </si>
  <si>
    <t>RETIRADA DE ESQUADRIA COM REAPROVEITAMENTO</t>
  </si>
  <si>
    <t>RETIRADA DE PISO CERÂMICO, INCLUSIVE CAMADA REGULARIZADORA</t>
  </si>
  <si>
    <t>FUNDAÇÃO CORRIDA C/PEDRA PRETA ARGAMASADA NO TRAÇO  1:8</t>
  </si>
  <si>
    <t>SINAPI-INSUMO</t>
  </si>
  <si>
    <t>IMUNIZAÇÃO</t>
  </si>
  <si>
    <t>RETIRADA DE PINTURA (COM ESCOVA DE AÇO)</t>
  </si>
  <si>
    <t xml:space="preserve">REVESTIMENTO CERÂMICO PARA PAREDES INTERNAS, MEIA PAREDE, OU PAREDE INTEIRA, PLACAS GRÊS OU SEMI-GRÊS DE 20X20 CM, PARA EDIFICAÇÕES HABITACIONAIS UNIFAMILIAR (CASAS) E EDIFICAÇÕES PÚBLICAS </t>
  </si>
  <si>
    <t>5.2</t>
  </si>
  <si>
    <t>5.3</t>
  </si>
  <si>
    <t>5.4</t>
  </si>
  <si>
    <t>5.5</t>
  </si>
  <si>
    <t>7.2</t>
  </si>
  <si>
    <t>7.3</t>
  </si>
  <si>
    <t>7.4</t>
  </si>
  <si>
    <t xml:space="preserve">REVESTIMENTO CERÂMICO PARA PISO COM PLACAS TIPO GRÉS DE DIMENSÕES 35X35 CM, PARA EDIFICAÇÃO HABITACIONAL UNIFAMILIAR (CASA) E EDIFICAÇÃO PÚBLICA </t>
  </si>
  <si>
    <t>ESQUADRIAS  FERRAGENS; SERRALHERIA E PEITORIS</t>
  </si>
  <si>
    <t>11.2</t>
  </si>
  <si>
    <t>11.3</t>
  </si>
  <si>
    <t>11.4</t>
  </si>
  <si>
    <t>11.5</t>
  </si>
  <si>
    <t>11.6</t>
  </si>
  <si>
    <t>11.7</t>
  </si>
  <si>
    <t>Pt</t>
  </si>
  <si>
    <t>REVISÃO DE PONTO DE ÁGUA</t>
  </si>
  <si>
    <t>REVISÃO DE PONTO DE ESGOTO</t>
  </si>
  <si>
    <t>REVISÃO DE PONTO DE LUZ</t>
  </si>
  <si>
    <t>Sala de Procedimentos</t>
  </si>
  <si>
    <t>Circulação 1</t>
  </si>
  <si>
    <t>Circulação 2</t>
  </si>
  <si>
    <t>Consultório 1</t>
  </si>
  <si>
    <t>Consultório 2</t>
  </si>
  <si>
    <t>WC - Consultório</t>
  </si>
  <si>
    <t>WC - Publico</t>
  </si>
  <si>
    <t>A DEMOLIÇÃO DA COBERTURA SERÁ NO PRÉDIO PRINCIPAL DA CUMEEIRA PARA OS FUNDOS</t>
  </si>
  <si>
    <t>Ambiente</t>
  </si>
  <si>
    <t>WC - Circulação 1</t>
  </si>
  <si>
    <t>Farmácia</t>
  </si>
  <si>
    <t>parede - hall entrada/Recepção</t>
  </si>
  <si>
    <t>abertura de váo janela p/nova sala observação</t>
  </si>
  <si>
    <t>abertura de vão porta banheiro nova sala observação</t>
  </si>
  <si>
    <t>abertura de vão porta WC consult. 1</t>
  </si>
  <si>
    <t>abertura de vão janela da farmácia</t>
  </si>
  <si>
    <t>Bh sala de Observação</t>
  </si>
  <si>
    <t>Sala de Vacina</t>
  </si>
  <si>
    <t>Sala de Curativos</t>
  </si>
  <si>
    <t>WC - consultório 1</t>
  </si>
  <si>
    <t>WC consultório 2</t>
  </si>
  <si>
    <t>WC público</t>
  </si>
  <si>
    <t>Recepção/atendimento</t>
  </si>
  <si>
    <t>Lavabo</t>
  </si>
  <si>
    <t>REFORMA DA UNIDADE DE SAÚDE DA FAMÍLIA RIO GRANDE</t>
  </si>
  <si>
    <t>ÍNDICES DE REFERÊNCIA   SINAPI DE SET. 2017  (DESONERADO)    E              SEDOP - SET. - 2017</t>
  </si>
  <si>
    <t>Sala de Utilidades</t>
  </si>
  <si>
    <t>Espess.</t>
  </si>
  <si>
    <t>balcão da recepção</t>
  </si>
  <si>
    <t>banco da recepção</t>
  </si>
  <si>
    <t>Volume de alvenaria a demolir</t>
  </si>
  <si>
    <t xml:space="preserve">ESCAVAÇÃO MANUAL DE VALAS. AF_03/2016 </t>
  </si>
  <si>
    <t>profund.</t>
  </si>
  <si>
    <t>cava dos blocos dos pilares</t>
  </si>
  <si>
    <t>CAVAS</t>
  </si>
  <si>
    <t>cto prédio / B-01:</t>
  </si>
  <si>
    <t>B-01 / B-02</t>
  </si>
  <si>
    <t>B-02 / B-03</t>
  </si>
  <si>
    <t>cava para fund. Corrida</t>
  </si>
  <si>
    <t>Parede do DML</t>
  </si>
  <si>
    <t>MOVIMENTO DE TERRA</t>
  </si>
  <si>
    <t>INFRAESTRUTURA</t>
  </si>
  <si>
    <t>4.2</t>
  </si>
  <si>
    <t>4.3</t>
  </si>
  <si>
    <t>4.4</t>
  </si>
  <si>
    <t>4.5</t>
  </si>
  <si>
    <t>4.6</t>
  </si>
  <si>
    <t>4.7</t>
  </si>
  <si>
    <t>4.8</t>
  </si>
  <si>
    <t>LASTRO DE CONCRETO, E = 5 CM, PREPARO MECÂNICO, INCLUSOS LANÇAMENTO E ADENSAMENTO. AF_07_2016</t>
  </si>
  <si>
    <t>CORTE E DOBRA DE AÇO CA-50, DIÂMETRO DE 10.0 MM, UTILIZADO EM ESTRUTURAS DIVERSAS, EXCETO LAJES. AF_12/2015</t>
  </si>
  <si>
    <t>ARMAÇÃO DE PILAR OU VIGA DE UMA ESTRUTURA CONVENCIONAL DE CONCRETO ARMADO EM UMA EDIFÍCAÇÃO TÉRREA OU SOBRADO UTILIZANDO AÇO CA-50 DE 8.0 MM - MONTAGEM. AF_12/2015</t>
  </si>
  <si>
    <t>CORTE E DOBRA DE AÇO CA-60, DIÂMETRO DE 5.0 MM, UTILIZADO EM ESTRUTURAS DIVERSAS, EXCETO LAJES. AF_12/2015</t>
  </si>
  <si>
    <t>CONCRETO FCK = 15MPA, TRAÇO 1:3,4:3,5 (CIMENTO/ AREIA MÉDIA/ BRITA 1 - PREPARO MANUAL. AF_07/2016</t>
  </si>
  <si>
    <t>SUPRAESTRUTURA</t>
  </si>
  <si>
    <t>5.6</t>
  </si>
  <si>
    <t>FABRICAÇÃO DE FÔRMA PARA PILARES E ESTRUTURAS SIMILARES, EM MADEIRA SERRADA, E=25 MM. AF_12/2015</t>
  </si>
  <si>
    <t>ARMAÇÃO DE PILAR OU VIGA DE UMA ESTRUTURA CONVENCIONAL DE CONCRETO ARMADO EM UMA EDIFÍCAÇÃO TÉRREA OU SOBRADO UTILIZANDO AÇO CA-50 DE 10.0 MM - MONTAGEM. AF_12/2015</t>
  </si>
  <si>
    <t>ARMAÇÃO DE PILAR OU VIGA DE UMA ESTRUTURA CONVENCIONAL DE CONCRETO ARMADO EM UMA EDIFÍCAÇÃO TÉRREA OU SOBRADO UTILIZANDO AÇO CA-60 DE 5.0 MM- MONTAGEM. AF_12/2015</t>
  </si>
  <si>
    <t>CONCRETO FCK = 20MPA, TRAÇO 1:2,7:3 (CIMENTO/ AREIA MÉDIA/ BRITA 1) - PREPARO MECÂNICO COM BETONEIRA 400 L. AF_07/2016</t>
  </si>
  <si>
    <t>LANÇAMENTO COM USO DE BALDES, ADENSAMENTO E ACABAMENTO DE CONCRETO EM ESTRUTURAS. AF_12/2015</t>
  </si>
  <si>
    <t>7.5</t>
  </si>
  <si>
    <t>10.2</t>
  </si>
  <si>
    <t>10.3</t>
  </si>
  <si>
    <t>10.4</t>
  </si>
  <si>
    <t>14.2</t>
  </si>
  <si>
    <t>15.1</t>
  </si>
  <si>
    <t>15.2</t>
  </si>
  <si>
    <t>16.1</t>
  </si>
  <si>
    <t xml:space="preserve">Blocos dos Pilares </t>
  </si>
  <si>
    <t>perímetro do bloco</t>
  </si>
  <si>
    <t>perímetro do pilar</t>
  </si>
  <si>
    <t>Fundação Corrida</t>
  </si>
  <si>
    <t>perímetro do de vala</t>
  </si>
  <si>
    <t>lados</t>
  </si>
  <si>
    <t>Perímetro de vala já com a dedução dos pilares</t>
  </si>
  <si>
    <t>Arranque dos Pilares 30x15 cm</t>
  </si>
  <si>
    <t>TOTAL DE FORMA</t>
  </si>
  <si>
    <t>BLOCOS</t>
  </si>
  <si>
    <t>ARRANQUE</t>
  </si>
  <si>
    <t>CORTE E DOBRA DE AÇO CA-50, DIÂMETRO DE 8,0 MM, UTILIZADO EM ESTRUTURA S DIVERSAS, EXCETO LAJES. AF_12/2015</t>
  </si>
  <si>
    <t>PILARES</t>
  </si>
  <si>
    <t>VIGAS</t>
  </si>
  <si>
    <t>comrim.</t>
  </si>
  <si>
    <t>Comprimento (V-01= 1,57 + V-02=6,24m) = 7,81m</t>
  </si>
  <si>
    <t>Perímetro (Vigas 30x15cm) = 2x30+15= 75cm</t>
  </si>
  <si>
    <t>Perímetro (Pilares 30x15cm) = 2x30+2x15= 90cm</t>
  </si>
  <si>
    <t>V-01</t>
  </si>
  <si>
    <t>V-02</t>
  </si>
  <si>
    <t xml:space="preserve">TOTAL DE CONCRETO = </t>
  </si>
  <si>
    <t>ITEM 5.5</t>
  </si>
  <si>
    <t>VOLUME DE LANÇAMENTO</t>
  </si>
  <si>
    <t>VIGAS - NIVEL 2,20m</t>
  </si>
  <si>
    <t>VIGAS - NÍVEL 2,20m</t>
  </si>
  <si>
    <t>VIGAS - NÍVEL 5,00m</t>
  </si>
  <si>
    <t>VIGAS - NIVEL 5,00m</t>
  </si>
  <si>
    <t>a) - Fechamento de um vão da parede da frente do hall de entrada: (para adaptação da sala de observação)</t>
  </si>
  <si>
    <t>b) - Fechamento de um vão da parede da frente do hall de entrada: (para adaptação da sala de observação)</t>
  </si>
  <si>
    <t>c) - Fechamento de um vão da parede da frente do hall de entrada: (para adaptação da sala de observação)</t>
  </si>
  <si>
    <t>d) - Fechamento do vão da parede lateral direita do hall de entrada: (para adaptação da sala de observação)</t>
  </si>
  <si>
    <t>area</t>
  </si>
  <si>
    <t>dedução da janela a ser instalada</t>
  </si>
  <si>
    <t>e) - Fechamento do vão da parede lateral esquerda do hall de entrada: (para adaptação da sala de observação)</t>
  </si>
  <si>
    <t>dedução da porta a ser instalada</t>
  </si>
  <si>
    <t>f) - Fechamento da parede da recepção p/circulação: (para adaptação da sala de observação)</t>
  </si>
  <si>
    <t>g) - Fechamento do vão da porta da sala de utilidade : (para adaptação do banheiro da sala de observação)</t>
  </si>
  <si>
    <t>h) - Fechamento do vão da porta do banheiro da circulação ( para abrir para o Consultório 1)</t>
  </si>
  <si>
    <t>i) - Fechamento do vão da porta do gabinete odontológico</t>
  </si>
  <si>
    <t>j) Paaredes para adaptação da sala do DML:</t>
  </si>
  <si>
    <t xml:space="preserve">k) Paaredes da fachada </t>
  </si>
  <si>
    <t>empena acima da viga lateral</t>
  </si>
  <si>
    <t>dedução de 3 pilares de 30 no comp</t>
  </si>
  <si>
    <t>dedução de 2 vigas de 30 na altura</t>
  </si>
  <si>
    <t>constante</t>
  </si>
  <si>
    <t>empena acima da parede da farmácia</t>
  </si>
  <si>
    <t>TOTAL DE ALVENARIA P/ADEQUAÇÕES</t>
  </si>
  <si>
    <t>Banheiro da circulação</t>
  </si>
  <si>
    <t>Gab. Odontológico</t>
  </si>
  <si>
    <t>Consultório de enfermagem</t>
  </si>
  <si>
    <t>cobertura do DML</t>
  </si>
  <si>
    <t>cobertura da parte dos fundos do prédio</t>
  </si>
  <si>
    <t>Porta de Acesso Principal</t>
  </si>
  <si>
    <t>Calha do encontro dos telhados</t>
  </si>
  <si>
    <t>TODO O MADEIRAMENTO DA COBERTURA RECEBERÁ A APLICAÇÃO DE IMUNIZANTE</t>
  </si>
  <si>
    <t>parte da cobertura do prédio principal</t>
  </si>
  <si>
    <t>garagem da ambulância</t>
  </si>
  <si>
    <t>Lixo / DML</t>
  </si>
  <si>
    <t>Copa / Farmácia</t>
  </si>
  <si>
    <t>TOTAS AS PAREDES NOVAS SERÃO CHAPISCADAS NAS DUAS FACES:</t>
  </si>
  <si>
    <t>TOTAL DE PAREDES NOVAS (ITEM 6.1 DA PLANILHA) =</t>
  </si>
  <si>
    <t>paredes (m2)</t>
  </si>
  <si>
    <t>faces</t>
  </si>
  <si>
    <t>chapisco</t>
  </si>
  <si>
    <t>a) - SALA DE UTILIDADES:</t>
  </si>
  <si>
    <t>(2 x 2,23m + 2 x 1,46m)= 7,38m</t>
  </si>
  <si>
    <t>Balancim</t>
  </si>
  <si>
    <t>Alvenaria nova</t>
  </si>
  <si>
    <t>b) - COPA:</t>
  </si>
  <si>
    <t>(2 x 2,90m + 2 x 2,50m)= 10,80m</t>
  </si>
  <si>
    <t>Visor de atendimento</t>
  </si>
  <si>
    <t>2.7</t>
  </si>
  <si>
    <t>a) -  RECEPÇÃO:</t>
  </si>
  <si>
    <t>perimet. da parede</t>
  </si>
  <si>
    <t>RETIRADA DE REVESTIMENTO CERÂMICO</t>
  </si>
  <si>
    <t>c) - FARMÁCIA:</t>
  </si>
  <si>
    <t>a) - FARMÁCIA:</t>
  </si>
  <si>
    <t>d) - SALA DE OBSERVAÇÃO:</t>
  </si>
  <si>
    <t>c) - BANHEIRO SALA OBSERVAÇÃO:</t>
  </si>
  <si>
    <t>(2 x 5,54m + 2 x 4,28m)= 19,64m</t>
  </si>
  <si>
    <t>perímet. Da parede</t>
  </si>
  <si>
    <t>parede que dá para sala de odontologia e curativos</t>
  </si>
  <si>
    <t>parede que dá para a porta de acesso</t>
  </si>
  <si>
    <t>parede que dá para o consult. de enfermagem</t>
  </si>
  <si>
    <t>parede da frente da copa</t>
  </si>
  <si>
    <t>parede da frente da farmãcia</t>
  </si>
  <si>
    <t xml:space="preserve">comprim. </t>
  </si>
  <si>
    <t>Espaço do portão de entrada até a área lajotada</t>
  </si>
  <si>
    <t>Espaço frontal a farmácia e a copa</t>
  </si>
  <si>
    <t>Espaço entre Farmácia e DML</t>
  </si>
  <si>
    <t>Consultório enfermagem</t>
  </si>
  <si>
    <t>WC consultório enferm.</t>
  </si>
  <si>
    <t>Consult. Odontológico</t>
  </si>
  <si>
    <t>Passagem p/bloco 2</t>
  </si>
  <si>
    <t>CALÇADA DO PORTÃO DE ACESSO</t>
  </si>
  <si>
    <t>ÁREA TOTAL</t>
  </si>
  <si>
    <t>DML</t>
  </si>
  <si>
    <t>PORTA EM VIDRO TEMPERADO 10mm DE 2 FLHS DE ABRIR S/BANDEIRA - 2,00x2,10m, FORNECIMENTO E INSTALAÇÃO</t>
  </si>
  <si>
    <t>Acesso principal</t>
  </si>
  <si>
    <t>ESQUADRIA DE ALUMINIO BASCULANTE C/VIDRO E FERRAGENS</t>
  </si>
  <si>
    <t>Banheiro  doconsult 1</t>
  </si>
  <si>
    <t>janela/S.Observ.</t>
  </si>
  <si>
    <t>janela/Farmácia</t>
  </si>
  <si>
    <t>janela/DML</t>
  </si>
  <si>
    <t>porta/DML</t>
  </si>
  <si>
    <t>porta/Principal</t>
  </si>
  <si>
    <t>e) - DML:</t>
  </si>
  <si>
    <t>(2 x 1,85m + 2 x 1,50m)= 5,55m</t>
  </si>
  <si>
    <t>b) -  SALA DE OTONTOLOGIA:</t>
  </si>
  <si>
    <t>c) -  CONSULTÓRIO MÉDICO 1:</t>
  </si>
  <si>
    <t>d) -  WC - CONSULTÓRIO MÉDICO 1:</t>
  </si>
  <si>
    <t>perímetro = (2X3,50+2X3,00) = 13,00</t>
  </si>
  <si>
    <t>perímetro = (2X3,50+2X3,98)= 14,96</t>
  </si>
  <si>
    <t>vão de porta que foi fechado</t>
  </si>
  <si>
    <t>balancim</t>
  </si>
  <si>
    <t>perímetro = (2X1,82+2X1,46)= 6,56</t>
  </si>
  <si>
    <t>perímetro = (2X2,23+2X1,46)= 7,38</t>
  </si>
  <si>
    <t>perímetro = (2X1,46)= 2,92</t>
  </si>
  <si>
    <t>perímetro = (2X3,49+3,38)= 10,36</t>
  </si>
  <si>
    <t>SERVIÇOS COMPLEMENTARES</t>
  </si>
  <si>
    <t>14.3</t>
  </si>
  <si>
    <t>16.2</t>
  </si>
  <si>
    <t>16.3</t>
  </si>
  <si>
    <t>17.1</t>
  </si>
  <si>
    <t>f) -  SALA DE OTONTOLOGIA:</t>
  </si>
  <si>
    <t>g) -  CONSULTÓRIO MÉDICO 1:</t>
  </si>
  <si>
    <t>e) -  CIRCULAÇÃO  1:</t>
  </si>
  <si>
    <t>h) -  WC - CONSULTÓRIO MÉDICO 1:</t>
  </si>
  <si>
    <t>i) -  WC - SALA OBSERVÇÃO (SALA DE UTILIDADES):</t>
  </si>
  <si>
    <t>j) -  CIRCULAÇÃO  1:</t>
  </si>
  <si>
    <t>k) - RECEPÇÃO</t>
  </si>
  <si>
    <t>perímet. Parede</t>
  </si>
  <si>
    <t>(4,01+3,64+0,27+1,90+4,28+5,54) = 19,64m</t>
  </si>
  <si>
    <t>a) SALA DE OBSERVAÇÃO</t>
  </si>
  <si>
    <t>janelas</t>
  </si>
  <si>
    <t>portas</t>
  </si>
  <si>
    <t>b) CIRCULAÇÃO 1</t>
  </si>
  <si>
    <t>(2X6,95+2X1,46)= 16,82m</t>
  </si>
  <si>
    <t>c) CIRCULAÇÃO 2</t>
  </si>
  <si>
    <t>(2X3,65+1,38)= 8,68m</t>
  </si>
  <si>
    <t>d) SALADE PROCEDIMENTOS</t>
  </si>
  <si>
    <t>(2X3,49+2X4,00)= 16,90m</t>
  </si>
  <si>
    <t>e) CONSULTÓRIO 1</t>
  </si>
  <si>
    <t>(2X3,5+2X3,00)= 13,00m</t>
  </si>
  <si>
    <t>(2X3,00+2X3,00)= 12,00m</t>
  </si>
  <si>
    <t>f) CONSULTÓRIO DE ENFERMAGEM</t>
  </si>
  <si>
    <t>g) GABINETE ODONTOLÓGICO</t>
  </si>
  <si>
    <t>(2X3,97+2X3,50)= 14,94m</t>
  </si>
  <si>
    <t>h) SALA DE CURATIVOS</t>
  </si>
  <si>
    <t>(2X3,50+2X2,48)= 11,96m</t>
  </si>
  <si>
    <t>i) SALA DE RECEPÇÃO</t>
  </si>
  <si>
    <t>(5,25+9,63+6,70+2,65+2x2,13+1,20+2,65+2,90)=</t>
  </si>
  <si>
    <t>visor de atendimento</t>
  </si>
  <si>
    <t>PAREDES EXTERNAS:</t>
  </si>
  <si>
    <t>a) PAREDE QUE DÁ PARA A ENTRADA PRINCIPAL  (INCLUSIVE O MURO)</t>
  </si>
  <si>
    <t>muro</t>
  </si>
  <si>
    <t>frente c/porta de acesso</t>
  </si>
  <si>
    <t>frente depois do muro</t>
  </si>
  <si>
    <t>empena até o telhado</t>
  </si>
  <si>
    <t>grade do muro</t>
  </si>
  <si>
    <t>porta de entrada</t>
  </si>
  <si>
    <t>b) PAREDE QUE DÁ PARA A RUA PRINCIPAL - VICINAL -  (INCLUSIVE O MURO)</t>
  </si>
  <si>
    <t>que dá para sala de observação</t>
  </si>
  <si>
    <t>que dá para as salas de vacina e procedimentos</t>
  </si>
  <si>
    <t>portão ambulância</t>
  </si>
  <si>
    <t>grades</t>
  </si>
  <si>
    <t>c) PAREDE QUE DÁ PARA A GARAGEM DA AMBULÂNCIA -  (INCLUSIVE O MURO)</t>
  </si>
  <si>
    <t>lateral do prédio</t>
  </si>
  <si>
    <t>muro - parede da garagem</t>
  </si>
  <si>
    <t>muro - garagem até dep. Lixo</t>
  </si>
  <si>
    <t>muro - garagem até portão de entrada</t>
  </si>
  <si>
    <t>frente dep. Lixo e DML</t>
  </si>
  <si>
    <t>portas dep. Lixo</t>
  </si>
  <si>
    <t>porta do DML</t>
  </si>
  <si>
    <t>d) PAREDE DOS FUNDOS DO PRÉDIO</t>
  </si>
  <si>
    <t>parede que dá para farmácia e copa</t>
  </si>
  <si>
    <t>parede que dá para dep. Lixo e DML</t>
  </si>
  <si>
    <t>janela DML e farmácia</t>
  </si>
  <si>
    <t>PINTURA ESMALTE FOSCO, DUAS DEMAOS, SOBRE SUPERFICIE METALICA, INCLUSO UMA DEMAO DE FUNDO ANTICORROSIVO.</t>
  </si>
  <si>
    <t>portão de entrada de ambulância</t>
  </si>
  <si>
    <t>porta dos depósitos de lixo</t>
  </si>
  <si>
    <t>grades do muro</t>
  </si>
  <si>
    <t>PAINEL EM ACM - - ESTRUTURADO (fachadas)</t>
  </si>
  <si>
    <t xml:space="preserve">TAMPO EM GRANITO VERDE UBATUBA </t>
  </si>
  <si>
    <t>painel superior</t>
  </si>
  <si>
    <t>paineis laterais</t>
  </si>
  <si>
    <t xml:space="preserve">CONCRETO ARMADO PARARUFOS </t>
  </si>
  <si>
    <t>perímetro de rufo</t>
  </si>
  <si>
    <t>espess.</t>
  </si>
  <si>
    <t>perímetro = 9,20+6,22+0,89 = 16,31m</t>
  </si>
  <si>
    <t>perímetro = 2,10+2,15 = 4,25m</t>
  </si>
  <si>
    <t>S. Observação</t>
  </si>
  <si>
    <t>Bh. S. Observação</t>
  </si>
  <si>
    <t>S. Curativos</t>
  </si>
  <si>
    <t>S. Vacina</t>
  </si>
  <si>
    <t>S. Procedimentos</t>
  </si>
  <si>
    <t>Bh Consult. 1</t>
  </si>
  <si>
    <t>Consut. 1</t>
  </si>
  <si>
    <t>Consult. Enferm.</t>
  </si>
  <si>
    <t>Bh. Cons. Enfer.</t>
  </si>
  <si>
    <t>Bh público</t>
  </si>
  <si>
    <t>Sala Odontologia</t>
  </si>
  <si>
    <t>Sal Curativos</t>
  </si>
  <si>
    <t>FORMA TABUA P/ CONCRETO EM FUNDACAO</t>
  </si>
  <si>
    <t>Subtotal item 15</t>
  </si>
  <si>
    <t>ÁREA TOTAL DO PISO</t>
  </si>
  <si>
    <t>ESPESS. DA ARGAMASSA</t>
  </si>
  <si>
    <t>VOLUME DE MASSA</t>
  </si>
  <si>
    <t>área x espessura</t>
  </si>
  <si>
    <t>PAREDES INTERNAS</t>
  </si>
  <si>
    <t>TOTAL DE PAREDES INTERNAS:</t>
  </si>
  <si>
    <t>TOTAL DE PAREDES EXTERNAS:</t>
  </si>
  <si>
    <t>Ponto de luz / força (c/tubul., cx. e fiaçao) ate 200W</t>
  </si>
  <si>
    <t>PONTO DE TOMADA RESIDENCIAL INCLUINDO TOMADA 20A/250V, CAIXA ELÉTRICA, ELETRODUTO, CABO, RASGO, QUEBRA E CHUMBAMENTO</t>
  </si>
  <si>
    <t>INSTALAR UM PONTO DE LUZ EM CADA AMBIENTE OUNDE FOI RETIRADO A COBERTURA</t>
  </si>
  <si>
    <t>TOTAL:</t>
  </si>
  <si>
    <t>PONTOS</t>
  </si>
  <si>
    <t>PT</t>
  </si>
  <si>
    <t xml:space="preserve">INSTALAR UM PONTO DE TOMADA 20A </t>
  </si>
  <si>
    <t>S. VACINA</t>
  </si>
  <si>
    <t>S. OBSERV.</t>
  </si>
  <si>
    <t>S. ODONTOLOGIA</t>
  </si>
  <si>
    <t>SALA PROCEDIM</t>
  </si>
  <si>
    <t>S. CURATIVOS</t>
  </si>
  <si>
    <t>Subtotal item 16</t>
  </si>
  <si>
    <t>Subtotal item 17</t>
  </si>
  <si>
    <t>CRONOGRAMA FÍSICO FINANCEIRO - PRAZO 90 DIAS CORRIDOS -</t>
  </si>
  <si>
    <t>UM.</t>
  </si>
  <si>
    <t>15.3</t>
  </si>
  <si>
    <t>15.4</t>
  </si>
  <si>
    <t>BACIA SIFONADA C/CX DESCARGA ACOPLADA C/ASSENTO</t>
  </si>
  <si>
    <t>LAVATORIO DE LOUÇA C/COL., TORNEIRA, SIFÃO E VALVULA.</t>
  </si>
  <si>
    <t>LIMPEZA GERAL E ENTREGA DA OBRA</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</si>
</sst>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8" formatCode="&quot;R$&quot;\ #,##0.00;[Red]\-&quot;R$&quot;\ #,##0.00"/>
    <numFmt numFmtId="43" formatCode="_-* #,##0.00_-;\-* #,##0.00_-;_-* &quot;-&quot;??_-;_-@_-"/>
    <numFmt numFmtId="164" formatCode="_(&quot;R$ &quot;* #,##0.00_);_(&quot;R$ &quot;* \(#,##0.00\);_(&quot;R$ &quot;* &quot;-&quot;??_);_(@_)"/>
    <numFmt numFmtId="165" formatCode="_(* #,##0.00_);_(* \(#,##0.00\);_(* &quot;-&quot;??_);_(@_)"/>
    <numFmt numFmtId="166" formatCode="#,##0.00&quot; &quot;;&quot; (&quot;#,##0.00&quot;)&quot;;&quot; -&quot;#&quot; &quot;;@&quot; &quot;"/>
    <numFmt numFmtId="167" formatCode="#,"/>
    <numFmt numFmtId="168" formatCode="#,#00"/>
    <numFmt numFmtId="169" formatCode="%#,#00"/>
    <numFmt numFmtId="170" formatCode="#.##000"/>
    <numFmt numFmtId="171" formatCode="#,##0.00000000000000"/>
    <numFmt numFmtId="172" formatCode="0.000000000000000%"/>
    <numFmt numFmtId="173" formatCode="_(* #,##0.000000_);_(* \(#,##0.000000\);_(* &quot;-&quot;??_);_(@_)"/>
    <numFmt numFmtId="174" formatCode="_-* #,##0.000_-;\-* #,##0.000_-;_-* &quot;-&quot;??_-;_-@_-"/>
    <numFmt numFmtId="175" formatCode="_-* #,##0.0000000_-;\-* #,##0.0000000_-;_-* &quot;-&quot;???????_-;_-@_-"/>
    <numFmt numFmtId="176" formatCode="_-* #,##0.0000000_-;\-* #,##0.0000000_-;_-* &quot;-&quot;??????_-;_-@_-"/>
    <numFmt numFmtId="177" formatCode="0.000"/>
    <numFmt numFmtId="178" formatCode="0.0"/>
    <numFmt numFmtId="179" formatCode="0.00000"/>
    <numFmt numFmtId="180" formatCode="0.000000"/>
    <numFmt numFmtId="181" formatCode="0.0000000"/>
    <numFmt numFmtId="182" formatCode="&quot;R$&quot;\ #,##0.00"/>
    <numFmt numFmtId="183" formatCode="_-[$R$-416]\ * #,##0.00_-;\-[$R$-416]\ * #,##0.00_-;_-[$R$-416]\ * &quot;-&quot;??_-;_-@_-"/>
    <numFmt numFmtId="184" formatCode="&quot;R$ &quot;#,##0.00;[Red]&quot;-R$ &quot;#,##0.00"/>
    <numFmt numFmtId="185" formatCode="#,##0.0000_ ;\-#,##0.0000\ "/>
    <numFmt numFmtId="186" formatCode="&quot;R$&quot;#,##0.00"/>
    <numFmt numFmtId="187" formatCode="0.0%"/>
    <numFmt numFmtId="188" formatCode="#,##0.0000"/>
  </numFmts>
  <fonts count="64">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sz val="8"/>
      <name val="Arial"/>
      <family val="2"/>
    </font>
    <font>
      <b/>
      <sz val="12"/>
      <name val="Arial"/>
      <family val="2"/>
    </font>
    <font>
      <sz val="11"/>
      <color theme="1"/>
      <name val="Calibri"/>
      <family val="2"/>
      <scheme val="minor"/>
    </font>
    <font>
      <sz val="10"/>
      <color rgb="FF000000"/>
      <name val="Arial1"/>
    </font>
    <font>
      <sz val="11"/>
      <color rgb="FF000000"/>
      <name val="Calibri"/>
      <family val="2"/>
    </font>
    <font>
      <b/>
      <sz val="11"/>
      <name val="Times New Roman"/>
      <family val="1"/>
    </font>
    <font>
      <sz val="11"/>
      <name val="ChelthmITC Bk BT"/>
    </font>
    <font>
      <sz val="11"/>
      <color indexed="18"/>
      <name val="Times New Roman"/>
      <family val="1"/>
    </font>
    <font>
      <sz val="11"/>
      <name val="Times New Roman"/>
      <family val="1"/>
    </font>
    <font>
      <b/>
      <sz val="11"/>
      <color indexed="18"/>
      <name val="Times New Roman"/>
      <family val="1"/>
    </font>
    <font>
      <i/>
      <sz val="11"/>
      <name val="Times New Roman"/>
      <family val="1"/>
    </font>
    <font>
      <b/>
      <i/>
      <u/>
      <sz val="11"/>
      <name val="Times New Roman"/>
      <family val="1"/>
    </font>
    <font>
      <sz val="12"/>
      <name val="Times New Roman"/>
      <family val="1"/>
    </font>
    <font>
      <sz val="1"/>
      <color indexed="16"/>
      <name val="Courier"/>
      <family val="3"/>
    </font>
    <font>
      <sz val="1"/>
      <color indexed="8"/>
      <name val="Courier"/>
      <family val="3"/>
    </font>
    <font>
      <b/>
      <sz val="1"/>
      <color indexed="16"/>
      <name val="Courier"/>
      <family val="3"/>
    </font>
    <font>
      <sz val="1"/>
      <color indexed="18"/>
      <name val="Courier"/>
      <family val="3"/>
    </font>
    <font>
      <sz val="10"/>
      <name val="MS Sans Serif"/>
      <family val="2"/>
    </font>
    <font>
      <vertAlign val="superscript"/>
      <sz val="9"/>
      <name val="Courier New"/>
      <family val="3"/>
    </font>
    <font>
      <b/>
      <sz val="1"/>
      <color indexed="8"/>
      <name val="Courier"/>
      <family val="3"/>
    </font>
    <font>
      <b/>
      <sz val="11"/>
      <name val="Arial"/>
      <family val="2"/>
    </font>
    <font>
      <b/>
      <sz val="9"/>
      <color rgb="FF000000"/>
      <name val="Tahoma"/>
      <family val="2"/>
    </font>
    <font>
      <b/>
      <sz val="8"/>
      <color rgb="FF000000"/>
      <name val="Tahoma"/>
      <family val="2"/>
    </font>
    <font>
      <b/>
      <sz val="7"/>
      <color rgb="FF000000"/>
      <name val="Tahoma"/>
      <family val="2"/>
    </font>
    <font>
      <b/>
      <sz val="8"/>
      <name val="Arial"/>
      <family val="2"/>
    </font>
    <font>
      <b/>
      <sz val="8"/>
      <color indexed="8"/>
      <name val="Arial"/>
      <family val="2"/>
    </font>
    <font>
      <sz val="8"/>
      <color indexed="8"/>
      <name val="Arial"/>
      <family val="2"/>
    </font>
    <font>
      <b/>
      <sz val="11"/>
      <color theme="1"/>
      <name val="Calibri"/>
      <family val="2"/>
      <scheme val="minor"/>
    </font>
    <font>
      <b/>
      <u/>
      <sz val="10"/>
      <name val="Arial"/>
      <family val="2"/>
    </font>
    <font>
      <sz val="11"/>
      <name val="Arial"/>
      <family val="2"/>
    </font>
    <font>
      <sz val="14"/>
      <name val="Arial"/>
      <family val="2"/>
    </font>
    <font>
      <b/>
      <sz val="14"/>
      <name val="Arial"/>
      <family val="2"/>
    </font>
    <font>
      <sz val="10"/>
      <color rgb="FF555555"/>
      <name val="Arial"/>
      <family val="2"/>
    </font>
    <font>
      <sz val="10"/>
      <color rgb="FF555555"/>
      <name val="Arial"/>
      <family val="2"/>
    </font>
    <font>
      <u/>
      <sz val="10"/>
      <color theme="10"/>
      <name val="Arial"/>
      <family val="2"/>
    </font>
    <font>
      <sz val="10"/>
      <color rgb="FF555555"/>
      <name val="Arial"/>
      <family val="2"/>
    </font>
    <font>
      <b/>
      <sz val="10"/>
      <color rgb="FF555555"/>
      <name val="Arial"/>
      <family val="2"/>
    </font>
    <font>
      <sz val="10"/>
      <color rgb="FF555555"/>
      <name val="Arial"/>
      <family val="2"/>
    </font>
    <font>
      <sz val="10"/>
      <color rgb="FF555555"/>
      <name val="Arial"/>
      <family val="2"/>
    </font>
    <font>
      <sz val="10"/>
      <color rgb="FF555555"/>
      <name val="Arial"/>
      <family val="2"/>
    </font>
    <font>
      <b/>
      <sz val="12"/>
      <color theme="1"/>
      <name val="Arial"/>
      <family val="2"/>
    </font>
    <font>
      <sz val="12"/>
      <name val="Arial"/>
      <family val="2"/>
    </font>
    <font>
      <u/>
      <sz val="12"/>
      <name val="Arial"/>
      <family val="2"/>
    </font>
    <font>
      <b/>
      <sz val="12"/>
      <color indexed="9"/>
      <name val="Arial"/>
      <family val="2"/>
    </font>
    <font>
      <b/>
      <sz val="12"/>
      <color rgb="FF000000"/>
      <name val="Arial"/>
      <family val="2"/>
    </font>
    <font>
      <sz val="12"/>
      <name val="Arial Narrow"/>
      <family val="2"/>
    </font>
    <font>
      <b/>
      <sz val="12"/>
      <name val="Arial Narrow"/>
      <family val="2"/>
    </font>
    <font>
      <sz val="12"/>
      <color rgb="FF000000"/>
      <name val="Arial Narrow"/>
      <family val="2"/>
    </font>
    <font>
      <b/>
      <sz val="12"/>
      <color rgb="FF000000"/>
      <name val="Tahoma"/>
      <family val="2"/>
    </font>
    <font>
      <b/>
      <sz val="18"/>
      <name val="Arial"/>
      <family val="2"/>
    </font>
    <font>
      <sz val="12"/>
      <color rgb="FFFF0000"/>
      <name val="Arial"/>
      <family val="2"/>
    </font>
    <font>
      <b/>
      <sz val="16"/>
      <name val="Arial"/>
      <family val="2"/>
    </font>
    <font>
      <b/>
      <sz val="12"/>
      <color rgb="FFFF0000"/>
      <name val="Arial"/>
      <family val="2"/>
    </font>
    <font>
      <b/>
      <sz val="9"/>
      <name val="Arial"/>
      <family val="2"/>
    </font>
    <font>
      <sz val="12"/>
      <color indexed="8"/>
      <name val="Arial"/>
      <family val="2"/>
    </font>
    <font>
      <b/>
      <sz val="14"/>
      <color theme="1"/>
      <name val="Arial"/>
      <family val="2"/>
    </font>
    <font>
      <sz val="12"/>
      <name val="Calibri"/>
      <family val="2"/>
    </font>
    <font>
      <b/>
      <i/>
      <sz val="12"/>
      <name val="Arial"/>
      <family val="2"/>
    </font>
  </fonts>
  <fills count="2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rgb="FFF9F9F9"/>
        <bgColor indexed="64"/>
      </patternFill>
    </fill>
    <fill>
      <patternFill patternType="solid">
        <fgColor rgb="FFFF0000"/>
        <bgColor indexed="64"/>
      </patternFill>
    </fill>
    <fill>
      <patternFill patternType="solid">
        <fgColor rgb="FFF2F2F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14999847407452621"/>
        <bgColor indexed="26"/>
      </patternFill>
    </fill>
    <fill>
      <patternFill patternType="solid">
        <fgColor theme="7" tint="0.79998168889431442"/>
        <bgColor indexed="64"/>
      </patternFill>
    </fill>
    <fill>
      <patternFill patternType="solid">
        <fgColor theme="0" tint="-0.249977111117893"/>
        <bgColor indexed="55"/>
      </patternFill>
    </fill>
    <fill>
      <patternFill patternType="solid">
        <fgColor theme="0"/>
        <bgColor indexed="26"/>
      </patternFill>
    </fill>
    <fill>
      <patternFill patternType="solid">
        <fgColor indexed="23"/>
        <bgColor indexed="55"/>
      </patternFill>
    </fill>
    <fill>
      <patternFill patternType="solid">
        <fgColor indexed="9"/>
        <bgColor indexed="26"/>
      </patternFill>
    </fill>
    <fill>
      <patternFill patternType="solid">
        <fgColor indexed="44"/>
        <bgColor indexed="31"/>
      </patternFill>
    </fill>
    <fill>
      <patternFill patternType="solid">
        <fgColor indexed="31"/>
        <bgColor indexed="22"/>
      </patternFill>
    </fill>
    <fill>
      <patternFill patternType="solid">
        <fgColor theme="0"/>
        <bgColor indexed="22"/>
      </patternFill>
    </fill>
    <fill>
      <patternFill patternType="solid">
        <fgColor theme="4" tint="0.59999389629810485"/>
        <bgColor indexed="26"/>
      </patternFill>
    </fill>
    <fill>
      <patternFill patternType="solid">
        <fgColor theme="0" tint="-0.14999847407452621"/>
        <bgColor indexed="55"/>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s>
  <borders count="1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medium">
        <color indexed="64"/>
      </left>
      <right style="medium">
        <color indexed="64"/>
      </right>
      <top style="medium">
        <color indexed="64"/>
      </top>
      <bottom/>
      <diagonal/>
    </border>
    <border>
      <left style="thin">
        <color indexed="64"/>
      </left>
      <right/>
      <top/>
      <bottom/>
      <diagonal/>
    </border>
    <border>
      <left/>
      <right/>
      <top style="medium">
        <color rgb="FFE4E4E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8"/>
      </left>
      <right style="thin">
        <color indexed="8"/>
      </right>
      <top/>
      <bottom style="thin">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top style="hair">
        <color indexed="8"/>
      </top>
      <bottom style="hair">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style="thin">
        <color indexed="8"/>
      </left>
      <right style="thin">
        <color indexed="64"/>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style="hair">
        <color indexed="8"/>
      </top>
      <bottom style="medium">
        <color indexed="64"/>
      </bottom>
      <diagonal/>
    </border>
    <border>
      <left/>
      <right style="thin">
        <color indexed="8"/>
      </right>
      <top style="hair">
        <color indexed="8"/>
      </top>
      <bottom style="medium">
        <color indexed="64"/>
      </bottom>
      <diagonal/>
    </border>
    <border>
      <left/>
      <right style="thin">
        <color indexed="8"/>
      </right>
      <top style="medium">
        <color indexed="64"/>
      </top>
      <bottom style="medium">
        <color indexed="8"/>
      </bottom>
      <diagonal/>
    </border>
    <border>
      <left style="medium">
        <color indexed="64"/>
      </left>
      <right style="medium">
        <color indexed="64"/>
      </right>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style="medium">
        <color indexed="64"/>
      </top>
      <bottom style="hair">
        <color indexed="8"/>
      </bottom>
      <diagonal/>
    </border>
    <border>
      <left style="thin">
        <color indexed="8"/>
      </left>
      <right style="thin">
        <color indexed="64"/>
      </right>
      <top style="hair">
        <color indexed="8"/>
      </top>
      <bottom style="hair">
        <color indexed="8"/>
      </bottom>
      <diagonal/>
    </border>
    <border>
      <left/>
      <right style="medium">
        <color indexed="64"/>
      </right>
      <top/>
      <bottom style="thin">
        <color indexed="8"/>
      </bottom>
      <diagonal/>
    </border>
    <border>
      <left/>
      <right style="thin">
        <color indexed="8"/>
      </right>
      <top style="medium">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right style="thin">
        <color indexed="64"/>
      </right>
      <top style="hair">
        <color indexed="8"/>
      </top>
      <bottom style="hair">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style="thin">
        <color indexed="64"/>
      </left>
      <right/>
      <top style="medium">
        <color indexed="64"/>
      </top>
      <bottom style="hair">
        <color indexed="8"/>
      </bottom>
      <diagonal/>
    </border>
    <border>
      <left/>
      <right/>
      <top style="medium">
        <color indexed="64"/>
      </top>
      <bottom style="hair">
        <color indexed="8"/>
      </bottom>
      <diagonal/>
    </border>
    <border>
      <left/>
      <right style="thin">
        <color indexed="8"/>
      </right>
      <top style="medium">
        <color indexed="64"/>
      </top>
      <bottom style="hair">
        <color indexed="8"/>
      </bottom>
      <diagonal/>
    </border>
    <border>
      <left/>
      <right style="thin">
        <color indexed="8"/>
      </right>
      <top style="medium">
        <color indexed="64"/>
      </top>
      <bottom/>
      <diagonal/>
    </border>
    <border>
      <left style="medium">
        <color indexed="8"/>
      </left>
      <right style="medium">
        <color indexed="64"/>
      </right>
      <top/>
      <bottom style="medium">
        <color indexed="8"/>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style="hair">
        <color indexed="8"/>
      </top>
      <bottom style="medium">
        <color indexed="64"/>
      </bottom>
      <diagonal/>
    </border>
    <border>
      <left style="thin">
        <color indexed="64"/>
      </left>
      <right style="thin">
        <color indexed="8"/>
      </right>
      <top style="hair">
        <color indexed="8"/>
      </top>
      <bottom style="medium">
        <color indexed="64"/>
      </bottom>
      <diagonal/>
    </border>
    <border>
      <left style="thin">
        <color indexed="8"/>
      </left>
      <right style="thin">
        <color indexed="64"/>
      </right>
      <top style="hair">
        <color indexed="8"/>
      </top>
      <bottom style="medium">
        <color indexed="64"/>
      </bottom>
      <diagonal/>
    </border>
    <border>
      <left/>
      <right/>
      <top style="hair">
        <color indexed="8"/>
      </top>
      <bottom style="medium">
        <color indexed="64"/>
      </bottom>
      <diagonal/>
    </border>
    <border>
      <left style="thin">
        <color indexed="8"/>
      </left>
      <right style="thin">
        <color indexed="8"/>
      </right>
      <top style="medium">
        <color indexed="64"/>
      </top>
      <bottom/>
      <diagonal/>
    </border>
    <border>
      <left style="thin">
        <color indexed="64"/>
      </left>
      <right/>
      <top style="medium">
        <color indexed="64"/>
      </top>
      <bottom/>
      <diagonal/>
    </border>
    <border>
      <left style="thin">
        <color indexed="8"/>
      </left>
      <right/>
      <top style="medium">
        <color indexed="64"/>
      </top>
      <bottom/>
      <diagonal/>
    </border>
    <border>
      <left style="thin">
        <color indexed="8"/>
      </left>
      <right/>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right style="thin">
        <color indexed="64"/>
      </right>
      <top style="hair">
        <color indexed="8"/>
      </top>
      <bottom style="medium">
        <color indexed="64"/>
      </bottom>
      <diagonal/>
    </border>
    <border>
      <left/>
      <right style="thin">
        <color indexed="64"/>
      </right>
      <top style="medium">
        <color indexed="64"/>
      </top>
      <bottom/>
      <diagonal/>
    </border>
    <border>
      <left style="thin">
        <color indexed="8"/>
      </left>
      <right style="thin">
        <color indexed="64"/>
      </right>
      <top style="medium">
        <color indexed="64"/>
      </top>
      <bottom style="hair">
        <color indexed="8"/>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bottom style="medium">
        <color indexed="64"/>
      </bottom>
      <diagonal/>
    </border>
    <border>
      <left style="double">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s>
  <cellStyleXfs count="61">
    <xf numFmtId="183" fontId="0" fillId="0" borderId="0"/>
    <xf numFmtId="166" fontId="9" fillId="0" borderId="0" applyBorder="0" applyProtection="0"/>
    <xf numFmtId="183" fontId="10" fillId="0" borderId="0" applyNumberFormat="0" applyBorder="0" applyProtection="0"/>
    <xf numFmtId="164" fontId="2" fillId="0" borderId="0" applyFont="0" applyFill="0" applyBorder="0" applyAlignment="0" applyProtection="0"/>
    <xf numFmtId="183" fontId="4" fillId="0" borderId="0"/>
    <xf numFmtId="9" fontId="2" fillId="0" borderId="0" applyFont="0" applyFill="0" applyBorder="0" applyAlignment="0" applyProtection="0"/>
    <xf numFmtId="165" fontId="2" fillId="0" borderId="0" applyFont="0" applyFill="0" applyBorder="0" applyAlignment="0" applyProtection="0"/>
    <xf numFmtId="9" fontId="8" fillId="0" borderId="0" applyFont="0" applyFill="0" applyBorder="0" applyAlignment="0" applyProtection="0"/>
    <xf numFmtId="183" fontId="4" fillId="0" borderId="0"/>
    <xf numFmtId="183" fontId="12" fillId="0" borderId="0"/>
    <xf numFmtId="9" fontId="4" fillId="0" borderId="0" applyFont="0" applyFill="0" applyBorder="0" applyAlignment="0" applyProtection="0"/>
    <xf numFmtId="165" fontId="4" fillId="0" borderId="0" applyFont="0" applyFill="0" applyBorder="0" applyAlignment="0" applyProtection="0"/>
    <xf numFmtId="183" fontId="18" fillId="0" borderId="0"/>
    <xf numFmtId="167" fontId="19" fillId="0" borderId="0">
      <protection locked="0"/>
    </xf>
    <xf numFmtId="167" fontId="19" fillId="0" borderId="0">
      <protection locked="0"/>
    </xf>
    <xf numFmtId="167" fontId="19" fillId="0" borderId="0">
      <protection locked="0"/>
    </xf>
    <xf numFmtId="167" fontId="19" fillId="0" borderId="0">
      <protection locked="0"/>
    </xf>
    <xf numFmtId="183" fontId="20" fillId="0" borderId="0">
      <protection locked="0"/>
    </xf>
    <xf numFmtId="167" fontId="19" fillId="0" borderId="0">
      <protection locked="0"/>
    </xf>
    <xf numFmtId="183" fontId="4" fillId="0" borderId="0"/>
    <xf numFmtId="167" fontId="19" fillId="0" borderId="0">
      <protection locked="0"/>
    </xf>
    <xf numFmtId="168" fontId="20" fillId="0" borderId="0">
      <protection locked="0"/>
    </xf>
    <xf numFmtId="167" fontId="21" fillId="0" borderId="0">
      <protection locked="0"/>
    </xf>
    <xf numFmtId="167" fontId="21" fillId="0" borderId="0">
      <protection locked="0"/>
    </xf>
    <xf numFmtId="164" fontId="4" fillId="0" borderId="0" applyFont="0" applyFill="0" applyBorder="0" applyAlignment="0" applyProtection="0"/>
    <xf numFmtId="3" fontId="4" fillId="0" borderId="0" applyFont="0" applyFill="0" applyBorder="0" applyAlignment="0" applyProtection="0"/>
    <xf numFmtId="183" fontId="4" fillId="0" borderId="0"/>
    <xf numFmtId="183" fontId="4" fillId="0" borderId="0"/>
    <xf numFmtId="183" fontId="4" fillId="0" borderId="0"/>
    <xf numFmtId="167" fontId="19" fillId="0" borderId="0">
      <protection locked="0"/>
    </xf>
    <xf numFmtId="169" fontId="20" fillId="0" borderId="0">
      <protection locked="0"/>
    </xf>
    <xf numFmtId="170" fontId="20" fillId="0" borderId="0">
      <protection locked="0"/>
    </xf>
    <xf numFmtId="9" fontId="4" fillId="0" borderId="0" applyFont="0" applyFill="0" applyBorder="0" applyAlignment="0" applyProtection="0"/>
    <xf numFmtId="167" fontId="22" fillId="0" borderId="0">
      <protection locked="0"/>
    </xf>
    <xf numFmtId="165" fontId="4" fillId="0" borderId="0" applyFont="0" applyFill="0" applyBorder="0" applyAlignment="0" applyProtection="0"/>
    <xf numFmtId="165" fontId="23" fillId="0" borderId="0" applyFont="0" applyFill="0" applyBorder="0" applyAlignment="0" applyProtection="0"/>
    <xf numFmtId="183" fontId="24" fillId="0" borderId="0"/>
    <xf numFmtId="167" fontId="25" fillId="0" borderId="0">
      <protection locked="0"/>
    </xf>
    <xf numFmtId="167" fontId="25" fillId="0" borderId="0">
      <protection locked="0"/>
    </xf>
    <xf numFmtId="165" fontId="4" fillId="0" borderId="0" applyFont="0" applyFill="0" applyBorder="0" applyAlignment="0" applyProtection="0"/>
    <xf numFmtId="170" fontId="4" fillId="0" borderId="0" applyFont="0" applyFill="0" applyBorder="0" applyAlignment="0" applyProtection="0"/>
    <xf numFmtId="3" fontId="4" fillId="0" borderId="0" applyFont="0" applyFill="0" applyBorder="0" applyAlignment="0" applyProtection="0"/>
    <xf numFmtId="183" fontId="1" fillId="0" borderId="0"/>
    <xf numFmtId="183" fontId="2" fillId="0" borderId="0"/>
    <xf numFmtId="183" fontId="4" fillId="0" borderId="0"/>
    <xf numFmtId="183" fontId="4" fillId="0" borderId="0"/>
    <xf numFmtId="183"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83" fontId="40" fillId="0" borderId="0" applyNumberFormat="0" applyFill="0" applyBorder="0" applyAlignment="0" applyProtection="0">
      <alignment vertical="top"/>
      <protection locked="0"/>
    </xf>
    <xf numFmtId="183" fontId="2" fillId="0" borderId="0"/>
    <xf numFmtId="43" fontId="2" fillId="0" borderId="0" quotePrefix="1" applyFont="0" applyFill="0" applyBorder="0" applyAlignment="0">
      <protection locked="0"/>
    </xf>
    <xf numFmtId="183" fontId="2" fillId="0" borderId="0"/>
    <xf numFmtId="183" fontId="2" fillId="0" borderId="0"/>
  </cellStyleXfs>
  <cellXfs count="1639">
    <xf numFmtId="183" fontId="0" fillId="0" borderId="0" xfId="0"/>
    <xf numFmtId="183" fontId="4" fillId="0" borderId="0" xfId="0" applyFont="1" applyAlignment="1">
      <alignment vertical="center" wrapText="1"/>
    </xf>
    <xf numFmtId="183" fontId="4" fillId="0" borderId="2" xfId="0" applyFont="1" applyBorder="1" applyAlignment="1">
      <alignment horizontal="center" vertical="center" wrapText="1"/>
    </xf>
    <xf numFmtId="183" fontId="3" fillId="0" borderId="4" xfId="0" applyFont="1" applyBorder="1" applyAlignment="1">
      <alignment vertical="center"/>
    </xf>
    <xf numFmtId="183" fontId="4" fillId="0" borderId="0" xfId="0" applyFont="1" applyBorder="1" applyAlignment="1">
      <alignment horizontal="center" vertical="center" wrapText="1"/>
    </xf>
    <xf numFmtId="183" fontId="3" fillId="0" borderId="6" xfId="0" applyFont="1" applyBorder="1" applyAlignment="1">
      <alignment vertical="center"/>
    </xf>
    <xf numFmtId="183" fontId="4" fillId="0" borderId="7" xfId="0" applyFont="1" applyBorder="1" applyAlignment="1">
      <alignment horizontal="center" vertical="center" wrapText="1"/>
    </xf>
    <xf numFmtId="183" fontId="4" fillId="0" borderId="0" xfId="0" applyFont="1" applyAlignment="1">
      <alignment horizontal="center" vertical="center" wrapText="1"/>
    </xf>
    <xf numFmtId="183" fontId="0" fillId="0" borderId="0" xfId="0" applyAlignment="1">
      <alignment vertical="center"/>
    </xf>
    <xf numFmtId="183" fontId="0" fillId="0" borderId="0" xfId="0" applyFill="1" applyAlignment="1">
      <alignment vertical="center"/>
    </xf>
    <xf numFmtId="183" fontId="4" fillId="0" borderId="0" xfId="0" applyFont="1" applyBorder="1" applyAlignment="1">
      <alignment vertical="center"/>
    </xf>
    <xf numFmtId="183" fontId="3" fillId="0" borderId="0" xfId="0" applyFont="1"/>
    <xf numFmtId="183" fontId="0" fillId="0" borderId="0" xfId="0" applyBorder="1"/>
    <xf numFmtId="183" fontId="11" fillId="0" borderId="11" xfId="9" applyFont="1" applyFill="1" applyBorder="1" applyAlignment="1" applyProtection="1">
      <alignment horizontal="center" vertical="center"/>
      <protection hidden="1"/>
    </xf>
    <xf numFmtId="183" fontId="13" fillId="0" borderId="28" xfId="9" applyFont="1" applyBorder="1" applyAlignment="1" applyProtection="1">
      <alignment vertical="center"/>
      <protection hidden="1"/>
    </xf>
    <xf numFmtId="183" fontId="14" fillId="0" borderId="0" xfId="9" applyFont="1" applyBorder="1" applyAlignment="1" applyProtection="1">
      <alignment horizontal="center" vertical="center"/>
    </xf>
    <xf numFmtId="183" fontId="11" fillId="0" borderId="28" xfId="9" applyFont="1" applyBorder="1" applyAlignment="1" applyProtection="1">
      <alignment horizontal="center" vertical="center"/>
      <protection hidden="1"/>
    </xf>
    <xf numFmtId="183" fontId="11" fillId="0" borderId="0" xfId="9" applyFont="1" applyBorder="1" applyAlignment="1" applyProtection="1">
      <alignment horizontal="left" vertical="center"/>
    </xf>
    <xf numFmtId="183" fontId="15" fillId="0" borderId="28" xfId="9" applyFont="1" applyBorder="1" applyAlignment="1" applyProtection="1">
      <alignment horizontal="center" vertical="center"/>
      <protection hidden="1"/>
    </xf>
    <xf numFmtId="183" fontId="14" fillId="0" borderId="28" xfId="9" applyFont="1" applyBorder="1" applyAlignment="1" applyProtection="1">
      <alignment horizontal="center" vertical="center"/>
    </xf>
    <xf numFmtId="183" fontId="16" fillId="0" borderId="0" xfId="9" applyFont="1" applyFill="1" applyBorder="1" applyAlignment="1" applyProtection="1">
      <alignment vertical="center"/>
    </xf>
    <xf numFmtId="183" fontId="13" fillId="0" borderId="0" xfId="9" applyFont="1" applyBorder="1" applyAlignment="1">
      <alignment vertical="center"/>
    </xf>
    <xf numFmtId="183" fontId="14" fillId="0" borderId="28" xfId="9" applyFont="1" applyBorder="1" applyAlignment="1" applyProtection="1">
      <alignment horizontal="center" vertical="center"/>
      <protection hidden="1"/>
    </xf>
    <xf numFmtId="10" fontId="16" fillId="0" borderId="0" xfId="9" applyNumberFormat="1" applyFont="1" applyFill="1" applyBorder="1" applyAlignment="1" applyProtection="1">
      <alignment vertical="center"/>
    </xf>
    <xf numFmtId="10" fontId="14" fillId="0" borderId="0" xfId="9" applyNumberFormat="1" applyFont="1" applyFill="1" applyBorder="1" applyAlignment="1" applyProtection="1">
      <alignment horizontal="left" vertical="center"/>
    </xf>
    <xf numFmtId="183" fontId="13" fillId="4" borderId="1" xfId="9" applyFont="1" applyFill="1" applyBorder="1" applyAlignment="1" applyProtection="1">
      <alignment vertical="center"/>
      <protection hidden="1"/>
    </xf>
    <xf numFmtId="183" fontId="14" fillId="4" borderId="2" xfId="9" applyFont="1" applyFill="1" applyBorder="1" applyAlignment="1" applyProtection="1">
      <alignment vertical="center"/>
    </xf>
    <xf numFmtId="183" fontId="17" fillId="4" borderId="6" xfId="9" applyFont="1" applyFill="1" applyBorder="1" applyAlignment="1">
      <alignment vertical="center"/>
    </xf>
    <xf numFmtId="183" fontId="17" fillId="4" borderId="7" xfId="9" applyFont="1" applyFill="1" applyBorder="1" applyAlignment="1">
      <alignment vertical="center"/>
    </xf>
    <xf numFmtId="183" fontId="4" fillId="0" borderId="1" xfId="0" applyFont="1" applyBorder="1" applyAlignment="1">
      <alignment horizontal="left" vertical="center"/>
    </xf>
    <xf numFmtId="165" fontId="4" fillId="0" borderId="3" xfId="6" applyFont="1" applyBorder="1" applyAlignment="1">
      <alignment horizontal="center" vertical="center"/>
    </xf>
    <xf numFmtId="183" fontId="3" fillId="0" borderId="0" xfId="0" applyFont="1" applyBorder="1" applyAlignment="1">
      <alignment horizontal="center" vertical="center"/>
    </xf>
    <xf numFmtId="183" fontId="3" fillId="0" borderId="7" xfId="0" applyFont="1" applyBorder="1" applyAlignment="1">
      <alignment horizontal="center" vertical="center"/>
    </xf>
    <xf numFmtId="183" fontId="4" fillId="0" borderId="0" xfId="4"/>
    <xf numFmtId="183" fontId="16" fillId="0" borderId="0" xfId="9" applyFont="1" applyBorder="1" applyAlignment="1" applyProtection="1">
      <alignment vertical="center"/>
    </xf>
    <xf numFmtId="183" fontId="4" fillId="0" borderId="4" xfId="4" applyBorder="1"/>
    <xf numFmtId="172" fontId="0" fillId="0" borderId="0" xfId="32" applyNumberFormat="1" applyFont="1"/>
    <xf numFmtId="183" fontId="7" fillId="0" borderId="0" xfId="0" applyFont="1" applyAlignment="1">
      <alignment vertical="center"/>
    </xf>
    <xf numFmtId="183" fontId="3" fillId="0" borderId="2" xfId="0" applyFont="1" applyBorder="1" applyAlignment="1">
      <alignment horizontal="center" vertical="center"/>
    </xf>
    <xf numFmtId="183" fontId="3" fillId="0" borderId="1" xfId="0" applyFont="1" applyBorder="1"/>
    <xf numFmtId="183" fontId="26" fillId="0" borderId="7" xfId="0" applyFont="1" applyBorder="1" applyAlignment="1"/>
    <xf numFmtId="165" fontId="30" fillId="5" borderId="10" xfId="11" applyNumberFormat="1" applyFont="1" applyFill="1" applyBorder="1" applyAlignment="1">
      <alignment horizontal="center" wrapText="1"/>
    </xf>
    <xf numFmtId="165" fontId="31" fillId="5" borderId="33" xfId="11" applyNumberFormat="1" applyFont="1" applyFill="1" applyBorder="1" applyAlignment="1">
      <alignment horizontal="center" vertical="center" wrapText="1"/>
    </xf>
    <xf numFmtId="165" fontId="31" fillId="5" borderId="9" xfId="11" applyFont="1" applyFill="1" applyBorder="1" applyAlignment="1">
      <alignment horizontal="left"/>
    </xf>
    <xf numFmtId="43" fontId="32" fillId="5" borderId="9" xfId="11" applyNumberFormat="1" applyFont="1" applyFill="1" applyBorder="1" applyAlignment="1">
      <alignment horizontal="center"/>
    </xf>
    <xf numFmtId="2" fontId="5" fillId="5" borderId="9" xfId="11" applyNumberFormat="1" applyFont="1" applyFill="1" applyBorder="1"/>
    <xf numFmtId="165" fontId="5" fillId="5" borderId="9" xfId="11" applyNumberFormat="1" applyFont="1" applyFill="1" applyBorder="1"/>
    <xf numFmtId="165" fontId="32" fillId="5" borderId="35" xfId="11" applyNumberFormat="1" applyFont="1" applyFill="1" applyBorder="1" applyAlignment="1">
      <alignment horizontal="center"/>
    </xf>
    <xf numFmtId="165" fontId="32" fillId="5" borderId="9" xfId="11" applyFont="1" applyFill="1" applyBorder="1" applyAlignment="1"/>
    <xf numFmtId="165" fontId="32" fillId="5" borderId="9" xfId="11" applyFont="1" applyFill="1" applyBorder="1"/>
    <xf numFmtId="43" fontId="32" fillId="5" borderId="9" xfId="11" applyNumberFormat="1" applyFont="1" applyFill="1" applyBorder="1" applyAlignment="1">
      <alignment horizontal="right"/>
    </xf>
    <xf numFmtId="165" fontId="31" fillId="5" borderId="35" xfId="11" applyNumberFormat="1" applyFont="1" applyFill="1" applyBorder="1" applyAlignment="1">
      <alignment horizontal="center" wrapText="1"/>
    </xf>
    <xf numFmtId="165" fontId="32" fillId="5" borderId="9" xfId="11" applyNumberFormat="1" applyFont="1" applyFill="1" applyBorder="1"/>
    <xf numFmtId="165" fontId="32" fillId="4" borderId="37" xfId="11" applyNumberFormat="1" applyFont="1" applyFill="1" applyBorder="1"/>
    <xf numFmtId="165" fontId="31" fillId="4" borderId="40" xfId="11" applyNumberFormat="1" applyFont="1" applyFill="1" applyBorder="1" applyAlignment="1">
      <alignment horizontal="center" vertical="top" wrapText="1"/>
    </xf>
    <xf numFmtId="183" fontId="4" fillId="0" borderId="2" xfId="43" applyFont="1" applyBorder="1" applyAlignment="1">
      <alignment vertical="center"/>
    </xf>
    <xf numFmtId="183" fontId="1" fillId="0" borderId="2" xfId="42" applyBorder="1"/>
    <xf numFmtId="183" fontId="1" fillId="0" borderId="3" xfId="42" applyBorder="1"/>
    <xf numFmtId="183" fontId="1" fillId="0" borderId="0" xfId="42"/>
    <xf numFmtId="183" fontId="4" fillId="0" borderId="0" xfId="43" applyFont="1" applyBorder="1" applyAlignment="1">
      <alignment vertical="center"/>
    </xf>
    <xf numFmtId="183" fontId="1" fillId="0" borderId="0" xfId="42" applyBorder="1"/>
    <xf numFmtId="183" fontId="1" fillId="0" borderId="5" xfId="42" applyBorder="1"/>
    <xf numFmtId="183" fontId="4" fillId="0" borderId="6" xfId="43" applyFont="1" applyBorder="1" applyAlignment="1">
      <alignment vertical="center"/>
    </xf>
    <xf numFmtId="183" fontId="4" fillId="0" borderId="7" xfId="43" applyFont="1" applyBorder="1" applyAlignment="1">
      <alignment vertical="center"/>
    </xf>
    <xf numFmtId="183" fontId="1" fillId="0" borderId="7" xfId="42" applyBorder="1"/>
    <xf numFmtId="183" fontId="1" fillId="0" borderId="8" xfId="42" applyBorder="1"/>
    <xf numFmtId="183" fontId="34" fillId="0" borderId="0" xfId="42" applyFont="1" applyBorder="1" applyAlignment="1">
      <alignment vertical="center"/>
    </xf>
    <xf numFmtId="2" fontId="30" fillId="4" borderId="30" xfId="42" applyNumberFormat="1" applyFont="1" applyFill="1" applyBorder="1" applyAlignment="1">
      <alignment horizontal="center"/>
    </xf>
    <xf numFmtId="183" fontId="30" fillId="5" borderId="32" xfId="42" applyFont="1" applyFill="1" applyBorder="1" applyAlignment="1">
      <alignment horizontal="center"/>
    </xf>
    <xf numFmtId="183" fontId="31" fillId="5" borderId="10" xfId="42" applyFont="1" applyFill="1" applyBorder="1" applyAlignment="1">
      <alignment horizontal="center"/>
    </xf>
    <xf numFmtId="2" fontId="31" fillId="5" borderId="10" xfId="42" applyNumberFormat="1" applyFont="1" applyFill="1" applyBorder="1" applyAlignment="1">
      <alignment horizontal="center"/>
    </xf>
    <xf numFmtId="49" fontId="30" fillId="5" borderId="34" xfId="42" applyNumberFormat="1" applyFont="1" applyFill="1" applyBorder="1" applyAlignment="1">
      <alignment horizontal="center"/>
    </xf>
    <xf numFmtId="183" fontId="32" fillId="5" borderId="9" xfId="42" applyFont="1" applyFill="1" applyBorder="1" applyAlignment="1">
      <alignment horizontal="center"/>
    </xf>
    <xf numFmtId="173" fontId="5" fillId="5" borderId="35" xfId="11" applyNumberFormat="1" applyFont="1" applyFill="1" applyBorder="1" applyAlignment="1">
      <alignment horizontal="center"/>
    </xf>
    <xf numFmtId="49" fontId="5" fillId="5" borderId="34" xfId="42" applyNumberFormat="1" applyFont="1" applyFill="1" applyBorder="1" applyAlignment="1">
      <alignment horizontal="center"/>
    </xf>
    <xf numFmtId="165" fontId="5" fillId="5" borderId="35" xfId="11" applyNumberFormat="1" applyFont="1" applyFill="1" applyBorder="1" applyAlignment="1">
      <alignment horizontal="center"/>
    </xf>
    <xf numFmtId="43" fontId="1" fillId="0" borderId="0" xfId="42" applyNumberFormat="1"/>
    <xf numFmtId="183" fontId="32" fillId="5" borderId="34" xfId="42" applyFont="1" applyFill="1" applyBorder="1" applyAlignment="1">
      <alignment horizontal="center" vertical="justify"/>
    </xf>
    <xf numFmtId="165" fontId="30" fillId="5" borderId="35" xfId="11" applyNumberFormat="1" applyFont="1" applyFill="1" applyBorder="1" applyAlignment="1">
      <alignment horizontal="center"/>
    </xf>
    <xf numFmtId="183" fontId="32" fillId="5" borderId="9" xfId="42" applyFont="1" applyFill="1" applyBorder="1"/>
    <xf numFmtId="165" fontId="32" fillId="5" borderId="35" xfId="11" applyNumberFormat="1" applyFont="1" applyFill="1" applyBorder="1"/>
    <xf numFmtId="165" fontId="32" fillId="5" borderId="16" xfId="11" applyFont="1" applyFill="1" applyBorder="1"/>
    <xf numFmtId="183" fontId="5" fillId="5" borderId="34" xfId="42" applyFont="1" applyFill="1" applyBorder="1" applyAlignment="1">
      <alignment horizontal="center"/>
    </xf>
    <xf numFmtId="183" fontId="32" fillId="5" borderId="16" xfId="42" applyFont="1" applyFill="1" applyBorder="1" applyAlignment="1"/>
    <xf numFmtId="10" fontId="32" fillId="0" borderId="18" xfId="42" applyNumberFormat="1" applyFont="1" applyFill="1" applyBorder="1" applyAlignment="1">
      <alignment horizontal="center" vertical="center" wrapText="1"/>
    </xf>
    <xf numFmtId="165" fontId="32" fillId="5" borderId="35" xfId="11" applyNumberFormat="1" applyFont="1" applyFill="1" applyBorder="1" applyAlignment="1">
      <alignment horizontal="right" vertical="top" wrapText="1"/>
    </xf>
    <xf numFmtId="175" fontId="1" fillId="0" borderId="0" xfId="42" applyNumberFormat="1"/>
    <xf numFmtId="183" fontId="5" fillId="4" borderId="36" xfId="42" applyFont="1" applyFill="1" applyBorder="1" applyAlignment="1">
      <alignment horizontal="center"/>
    </xf>
    <xf numFmtId="174" fontId="1" fillId="0" borderId="0" xfId="42" applyNumberFormat="1"/>
    <xf numFmtId="176" fontId="1" fillId="0" borderId="0" xfId="42" applyNumberFormat="1"/>
    <xf numFmtId="2" fontId="30" fillId="4" borderId="30" xfId="42" applyNumberFormat="1" applyFont="1" applyFill="1" applyBorder="1" applyAlignment="1">
      <alignment horizontal="center" vertical="center"/>
    </xf>
    <xf numFmtId="1" fontId="5" fillId="5" borderId="9" xfId="11" applyNumberFormat="1" applyFont="1" applyFill="1" applyBorder="1"/>
    <xf numFmtId="183" fontId="1" fillId="0" borderId="4" xfId="42" applyBorder="1" applyAlignment="1">
      <alignment horizontal="left" vertical="center"/>
    </xf>
    <xf numFmtId="183" fontId="1" fillId="0" borderId="0" xfId="42" applyBorder="1" applyAlignment="1">
      <alignment horizontal="center" vertical="center"/>
    </xf>
    <xf numFmtId="183" fontId="31" fillId="3" borderId="0" xfId="42" applyFont="1" applyFill="1" applyBorder="1" applyAlignment="1">
      <alignment horizontal="center" vertical="top" wrapText="1"/>
    </xf>
    <xf numFmtId="183" fontId="1" fillId="0" borderId="6" xfId="42" applyBorder="1" applyAlignment="1">
      <alignment horizontal="left" vertical="center"/>
    </xf>
    <xf numFmtId="183" fontId="1" fillId="0" borderId="7" xfId="42" applyBorder="1" applyAlignment="1">
      <alignment horizontal="center" vertical="center"/>
    </xf>
    <xf numFmtId="183" fontId="5" fillId="3" borderId="0" xfId="42" applyFont="1" applyFill="1" applyBorder="1" applyAlignment="1">
      <alignment horizontal="center"/>
    </xf>
    <xf numFmtId="165" fontId="32" fillId="3" borderId="0" xfId="11" applyNumberFormat="1" applyFont="1" applyFill="1" applyBorder="1"/>
    <xf numFmtId="165" fontId="31" fillId="3" borderId="0" xfId="11" applyNumberFormat="1" applyFont="1" applyFill="1" applyBorder="1" applyAlignment="1">
      <alignment horizontal="center" vertical="top" wrapText="1"/>
    </xf>
    <xf numFmtId="183" fontId="3" fillId="0" borderId="0" xfId="42" applyFont="1" applyBorder="1" applyAlignment="1">
      <alignment vertical="center"/>
    </xf>
    <xf numFmtId="183" fontId="1" fillId="0" borderId="4" xfId="42" applyBorder="1"/>
    <xf numFmtId="183" fontId="1" fillId="0" borderId="43" xfId="42" applyBorder="1" applyAlignment="1">
      <alignment horizontal="center" vertical="center" wrapText="1"/>
    </xf>
    <xf numFmtId="183" fontId="1" fillId="0" borderId="44" xfId="42" applyBorder="1" applyAlignment="1">
      <alignment horizontal="center" vertical="center" wrapText="1"/>
    </xf>
    <xf numFmtId="183" fontId="1" fillId="0" borderId="45" xfId="42" applyBorder="1" applyAlignment="1">
      <alignment horizontal="center" vertical="center" wrapText="1"/>
    </xf>
    <xf numFmtId="183" fontId="1" fillId="0" borderId="46" xfId="42" applyBorder="1" applyAlignment="1">
      <alignment horizontal="center" vertical="center" wrapText="1"/>
    </xf>
    <xf numFmtId="183" fontId="1" fillId="0" borderId="47" xfId="42" applyBorder="1" applyAlignment="1">
      <alignment horizontal="center"/>
    </xf>
    <xf numFmtId="183" fontId="1" fillId="0" borderId="26" xfId="42" applyBorder="1"/>
    <xf numFmtId="164" fontId="0" fillId="0" borderId="26" xfId="53" applyFont="1" applyBorder="1" applyAlignment="1">
      <alignment horizontal="center" vertical="center"/>
    </xf>
    <xf numFmtId="10" fontId="0" fillId="0" borderId="26" xfId="54" applyNumberFormat="1" applyFont="1" applyBorder="1" applyAlignment="1">
      <alignment horizontal="center" vertical="center"/>
    </xf>
    <xf numFmtId="164" fontId="0" fillId="0" borderId="0" xfId="53" applyFont="1" applyBorder="1" applyAlignment="1">
      <alignment horizontal="center" vertical="center"/>
    </xf>
    <xf numFmtId="164" fontId="0" fillId="0" borderId="5" xfId="53" applyFont="1" applyBorder="1" applyAlignment="1">
      <alignment horizontal="center" vertical="center"/>
    </xf>
    <xf numFmtId="164" fontId="0" fillId="0" borderId="48" xfId="53" applyFont="1" applyBorder="1" applyAlignment="1">
      <alignment horizontal="center" vertical="center"/>
    </xf>
    <xf numFmtId="183" fontId="1" fillId="0" borderId="4" xfId="42" applyBorder="1" applyAlignment="1">
      <alignment horizontal="center"/>
    </xf>
    <xf numFmtId="10" fontId="0" fillId="0" borderId="0" xfId="54" applyNumberFormat="1" applyFont="1" applyBorder="1" applyAlignment="1">
      <alignment horizontal="center" vertical="center"/>
    </xf>
    <xf numFmtId="2" fontId="1" fillId="0" borderId="0" xfId="42" applyNumberFormat="1"/>
    <xf numFmtId="183" fontId="1" fillId="0" borderId="0" xfId="42" applyFill="1" applyBorder="1"/>
    <xf numFmtId="164" fontId="0" fillId="0" borderId="0" xfId="53" applyFont="1" applyFill="1" applyBorder="1" applyAlignment="1">
      <alignment horizontal="center" vertical="center"/>
    </xf>
    <xf numFmtId="183" fontId="1" fillId="0" borderId="21" xfId="42" applyBorder="1"/>
    <xf numFmtId="164" fontId="0" fillId="0" borderId="21" xfId="53" applyFont="1" applyBorder="1" applyAlignment="1">
      <alignment horizontal="center" vertical="center"/>
    </xf>
    <xf numFmtId="164" fontId="0" fillId="0" borderId="49" xfId="53" applyFont="1" applyBorder="1" applyAlignment="1">
      <alignment horizontal="center" vertical="center"/>
    </xf>
    <xf numFmtId="183" fontId="1" fillId="0" borderId="47" xfId="42" applyBorder="1" applyAlignment="1">
      <alignment horizontal="left" vertical="center"/>
    </xf>
    <xf numFmtId="183" fontId="1" fillId="0" borderId="26" xfId="42" applyBorder="1" applyAlignment="1">
      <alignment horizontal="center" vertical="center"/>
    </xf>
    <xf numFmtId="183" fontId="1" fillId="0" borderId="48" xfId="42" applyBorder="1"/>
    <xf numFmtId="183" fontId="1" fillId="0" borderId="0" xfId="42" applyBorder="1" applyAlignment="1">
      <alignment horizontal="left" vertical="center"/>
    </xf>
    <xf numFmtId="183" fontId="1" fillId="0" borderId="50" xfId="42" applyBorder="1" applyAlignment="1">
      <alignment horizontal="center"/>
    </xf>
    <xf numFmtId="183" fontId="1" fillId="0" borderId="21" xfId="42" applyBorder="1" applyAlignment="1">
      <alignment horizontal="center" vertical="center"/>
    </xf>
    <xf numFmtId="183" fontId="1" fillId="0" borderId="49" xfId="42" applyBorder="1"/>
    <xf numFmtId="183" fontId="1" fillId="0" borderId="0" xfId="42" quotePrefix="1"/>
    <xf numFmtId="183" fontId="1" fillId="0" borderId="0" xfId="42" applyAlignment="1">
      <alignment horizontal="center"/>
    </xf>
    <xf numFmtId="183" fontId="1" fillId="0" borderId="0" xfId="42" applyAlignment="1">
      <alignment horizontal="center" vertical="center"/>
    </xf>
    <xf numFmtId="177" fontId="5" fillId="5" borderId="9" xfId="11" applyNumberFormat="1" applyFont="1" applyFill="1" applyBorder="1"/>
    <xf numFmtId="165" fontId="4" fillId="0" borderId="0" xfId="6" applyFont="1" applyBorder="1" applyAlignment="1">
      <alignment horizontal="left" vertical="center"/>
    </xf>
    <xf numFmtId="183" fontId="0" fillId="0" borderId="0" xfId="0" applyAlignment="1">
      <alignment horizontal="center" vertical="center"/>
    </xf>
    <xf numFmtId="183" fontId="0" fillId="0" borderId="0" xfId="0" applyAlignment="1">
      <alignment horizontal="left" vertical="center"/>
    </xf>
    <xf numFmtId="183" fontId="39" fillId="8" borderId="9" xfId="0" applyFont="1" applyFill="1" applyBorder="1" applyAlignment="1">
      <alignment horizontal="center" vertical="center" wrapText="1"/>
    </xf>
    <xf numFmtId="183" fontId="38" fillId="7" borderId="9" xfId="0" applyFont="1" applyFill="1" applyBorder="1" applyAlignment="1">
      <alignment horizontal="center" vertical="center" wrapText="1"/>
    </xf>
    <xf numFmtId="183" fontId="38" fillId="7" borderId="9" xfId="0" applyFont="1" applyFill="1" applyBorder="1" applyAlignment="1">
      <alignment horizontal="left" vertical="center" wrapText="1"/>
    </xf>
    <xf numFmtId="8" fontId="38" fillId="7" borderId="9" xfId="0" applyNumberFormat="1" applyFont="1" applyFill="1" applyBorder="1" applyAlignment="1">
      <alignment horizontal="center" vertical="center" wrapText="1"/>
    </xf>
    <xf numFmtId="17" fontId="38" fillId="7" borderId="9" xfId="0" applyNumberFormat="1" applyFont="1" applyFill="1" applyBorder="1" applyAlignment="1">
      <alignment horizontal="center" vertical="center" wrapText="1"/>
    </xf>
    <xf numFmtId="183" fontId="38" fillId="8" borderId="9" xfId="0" applyFont="1" applyFill="1" applyBorder="1" applyAlignment="1">
      <alignment horizontal="center" vertical="center" wrapText="1"/>
    </xf>
    <xf numFmtId="183" fontId="38" fillId="8" borderId="9" xfId="0" applyFont="1" applyFill="1" applyBorder="1" applyAlignment="1">
      <alignment horizontal="left" vertical="center" wrapText="1"/>
    </xf>
    <xf numFmtId="8" fontId="38" fillId="8" borderId="9" xfId="0" applyNumberFormat="1" applyFont="1" applyFill="1" applyBorder="1" applyAlignment="1">
      <alignment horizontal="center" vertical="center" wrapText="1"/>
    </xf>
    <xf numFmtId="17" fontId="38" fillId="8" borderId="9" xfId="0" applyNumberFormat="1" applyFont="1" applyFill="1" applyBorder="1" applyAlignment="1">
      <alignment horizontal="center" vertical="center" wrapText="1"/>
    </xf>
    <xf numFmtId="183" fontId="38" fillId="3" borderId="9" xfId="0" applyFont="1" applyFill="1" applyBorder="1" applyAlignment="1">
      <alignment horizontal="center" vertical="center" wrapText="1"/>
    </xf>
    <xf numFmtId="183" fontId="2" fillId="0" borderId="0" xfId="4" applyFont="1"/>
    <xf numFmtId="10" fontId="4" fillId="0" borderId="0" xfId="5" applyNumberFormat="1" applyFont="1"/>
    <xf numFmtId="10" fontId="4" fillId="0" borderId="0" xfId="4" applyNumberFormat="1"/>
    <xf numFmtId="183" fontId="2" fillId="0" borderId="51" xfId="4" applyFont="1" applyBorder="1" applyAlignment="1">
      <alignment horizontal="center" vertical="center"/>
    </xf>
    <xf numFmtId="10" fontId="4" fillId="0" borderId="51" xfId="5" applyNumberFormat="1" applyFont="1" applyBorder="1" applyAlignment="1">
      <alignment horizontal="center" vertical="center"/>
    </xf>
    <xf numFmtId="183" fontId="2" fillId="7" borderId="9" xfId="0" applyFont="1" applyFill="1" applyBorder="1" applyAlignment="1">
      <alignment horizontal="center" vertical="center" wrapText="1"/>
    </xf>
    <xf numFmtId="183" fontId="2" fillId="3" borderId="9" xfId="0" applyFont="1" applyFill="1" applyBorder="1" applyAlignment="1">
      <alignment horizontal="center" vertical="center" wrapText="1"/>
    </xf>
    <xf numFmtId="183" fontId="39" fillId="8" borderId="22" xfId="0" applyFont="1" applyFill="1" applyBorder="1" applyAlignment="1">
      <alignment horizontal="center" vertical="center" wrapText="1"/>
    </xf>
    <xf numFmtId="183" fontId="38" fillId="7" borderId="0" xfId="0" applyFont="1" applyFill="1" applyBorder="1" applyAlignment="1">
      <alignment horizontal="center" vertical="center" wrapText="1"/>
    </xf>
    <xf numFmtId="183" fontId="38" fillId="7" borderId="0" xfId="0" applyFont="1" applyFill="1" applyBorder="1" applyAlignment="1">
      <alignment horizontal="left" vertical="center" wrapText="1"/>
    </xf>
    <xf numFmtId="8" fontId="38" fillId="7" borderId="0" xfId="0" applyNumberFormat="1" applyFont="1" applyFill="1" applyBorder="1" applyAlignment="1">
      <alignment horizontal="center" vertical="center" wrapText="1"/>
    </xf>
    <xf numFmtId="17" fontId="38" fillId="7" borderId="0" xfId="0" applyNumberFormat="1" applyFont="1" applyFill="1" applyBorder="1" applyAlignment="1">
      <alignment horizontal="center" vertical="center" wrapText="1"/>
    </xf>
    <xf numFmtId="183" fontId="38" fillId="8" borderId="0" xfId="0" applyFont="1" applyFill="1" applyBorder="1" applyAlignment="1">
      <alignment horizontal="center" vertical="center" wrapText="1"/>
    </xf>
    <xf numFmtId="183" fontId="38" fillId="8" borderId="0" xfId="0" applyFont="1" applyFill="1" applyBorder="1" applyAlignment="1">
      <alignment horizontal="left" vertical="center" wrapText="1"/>
    </xf>
    <xf numFmtId="8" fontId="38" fillId="8" borderId="0" xfId="0" applyNumberFormat="1" applyFont="1" applyFill="1" applyBorder="1" applyAlignment="1">
      <alignment horizontal="center" vertical="center" wrapText="1"/>
    </xf>
    <xf numFmtId="17" fontId="38" fillId="8" borderId="0" xfId="0" applyNumberFormat="1" applyFont="1" applyFill="1" applyBorder="1" applyAlignment="1">
      <alignment horizontal="center" vertical="center" wrapText="1"/>
    </xf>
    <xf numFmtId="183" fontId="38" fillId="3" borderId="0" xfId="0" applyFont="1" applyFill="1" applyBorder="1" applyAlignment="1">
      <alignment horizontal="center" vertical="center" wrapText="1"/>
    </xf>
    <xf numFmtId="183" fontId="2" fillId="7" borderId="0" xfId="0" applyFont="1" applyFill="1" applyBorder="1" applyAlignment="1">
      <alignment horizontal="center" vertical="center" wrapText="1"/>
    </xf>
    <xf numFmtId="183" fontId="2" fillId="3" borderId="0" xfId="0" applyFont="1" applyFill="1" applyBorder="1" applyAlignment="1">
      <alignment horizontal="center" vertical="center" wrapText="1"/>
    </xf>
    <xf numFmtId="183" fontId="38" fillId="10" borderId="9" xfId="0" applyFont="1" applyFill="1" applyBorder="1" applyAlignment="1">
      <alignment horizontal="center" vertical="top" wrapText="1"/>
    </xf>
    <xf numFmtId="8" fontId="38" fillId="10" borderId="9" xfId="0" applyNumberFormat="1" applyFont="1" applyFill="1" applyBorder="1" applyAlignment="1">
      <alignment horizontal="right" vertical="top" wrapText="1"/>
    </xf>
    <xf numFmtId="183" fontId="38" fillId="7" borderId="9" xfId="0" applyFont="1" applyFill="1" applyBorder="1" applyAlignment="1">
      <alignment horizontal="center" vertical="top" wrapText="1"/>
    </xf>
    <xf numFmtId="183" fontId="41" fillId="7" borderId="9" xfId="0" applyFont="1" applyFill="1" applyBorder="1" applyAlignment="1">
      <alignment horizontal="center" vertical="center" wrapText="1"/>
    </xf>
    <xf numFmtId="183" fontId="38" fillId="3" borderId="0" xfId="0" applyFont="1" applyFill="1" applyBorder="1" applyAlignment="1">
      <alignment horizontal="left" vertical="center" wrapText="1"/>
    </xf>
    <xf numFmtId="8" fontId="38" fillId="3" borderId="0" xfId="0" applyNumberFormat="1" applyFont="1" applyFill="1" applyBorder="1" applyAlignment="1">
      <alignment horizontal="center" vertical="center" wrapText="1"/>
    </xf>
    <xf numFmtId="17" fontId="38" fillId="3" borderId="0" xfId="0" applyNumberFormat="1" applyFont="1" applyFill="1" applyBorder="1" applyAlignment="1">
      <alignment horizontal="center" vertical="center" wrapText="1"/>
    </xf>
    <xf numFmtId="183" fontId="0" fillId="3" borderId="0" xfId="0" applyFill="1"/>
    <xf numFmtId="183" fontId="0" fillId="0" borderId="9" xfId="0" applyBorder="1" applyAlignment="1">
      <alignment horizontal="center" vertical="center"/>
    </xf>
    <xf numFmtId="183" fontId="0" fillId="0" borderId="0" xfId="0" applyAlignment="1">
      <alignment wrapText="1"/>
    </xf>
    <xf numFmtId="183" fontId="0" fillId="0" borderId="9" xfId="0" applyBorder="1" applyAlignment="1">
      <alignment horizontal="center" vertical="center" wrapText="1"/>
    </xf>
    <xf numFmtId="183" fontId="42" fillId="6" borderId="9" xfId="0" applyFont="1" applyFill="1" applyBorder="1" applyAlignment="1">
      <alignment horizontal="center" vertical="center" wrapText="1"/>
    </xf>
    <xf numFmtId="183" fontId="42" fillId="6" borderId="9" xfId="0" applyFont="1" applyFill="1" applyBorder="1" applyAlignment="1">
      <alignment horizontal="left" vertical="center" wrapText="1"/>
    </xf>
    <xf numFmtId="8" fontId="42" fillId="6" borderId="9" xfId="0" applyNumberFormat="1" applyFont="1" applyFill="1" applyBorder="1" applyAlignment="1">
      <alignment horizontal="center" vertical="center" wrapText="1"/>
    </xf>
    <xf numFmtId="17" fontId="42" fillId="6" borderId="9" xfId="0" applyNumberFormat="1" applyFont="1" applyFill="1" applyBorder="1" applyAlignment="1">
      <alignment horizontal="center" vertical="center" wrapText="1"/>
    </xf>
    <xf numFmtId="183" fontId="38" fillId="6" borderId="0" xfId="0" applyFont="1" applyFill="1" applyBorder="1" applyAlignment="1">
      <alignment horizontal="center" vertical="center" wrapText="1"/>
    </xf>
    <xf numFmtId="183" fontId="38" fillId="6" borderId="0" xfId="0" applyFont="1" applyFill="1" applyBorder="1" applyAlignment="1">
      <alignment horizontal="left" vertical="center" wrapText="1"/>
    </xf>
    <xf numFmtId="8" fontId="38" fillId="6" borderId="0" xfId="0" applyNumberFormat="1" applyFont="1" applyFill="1" applyBorder="1" applyAlignment="1">
      <alignment horizontal="center" vertical="center" wrapText="1"/>
    </xf>
    <xf numFmtId="17" fontId="38" fillId="6" borderId="0" xfId="0" applyNumberFormat="1" applyFont="1" applyFill="1" applyBorder="1" applyAlignment="1">
      <alignment horizontal="center" vertical="center" wrapText="1"/>
    </xf>
    <xf numFmtId="183" fontId="0" fillId="3" borderId="0" xfId="0" applyFill="1" applyAlignment="1">
      <alignment vertical="center"/>
    </xf>
    <xf numFmtId="183" fontId="43" fillId="7" borderId="9" xfId="0" applyFont="1" applyFill="1" applyBorder="1" applyAlignment="1">
      <alignment horizontal="center" vertical="center" wrapText="1"/>
    </xf>
    <xf numFmtId="2" fontId="0" fillId="0" borderId="0" xfId="0" applyNumberFormat="1"/>
    <xf numFmtId="183" fontId="38" fillId="3" borderId="9" xfId="0" applyFont="1" applyFill="1" applyBorder="1" applyAlignment="1">
      <alignment vertical="top" wrapText="1"/>
    </xf>
    <xf numFmtId="183" fontId="0" fillId="3" borderId="9" xfId="0" applyFill="1" applyBorder="1" applyAlignment="1">
      <alignment horizontal="center" vertical="center"/>
    </xf>
    <xf numFmtId="183" fontId="38" fillId="3" borderId="9" xfId="0" applyFont="1" applyFill="1" applyBorder="1" applyAlignment="1">
      <alignment horizontal="center" vertical="top" wrapText="1"/>
    </xf>
    <xf numFmtId="8" fontId="38" fillId="3" borderId="9" xfId="0" applyNumberFormat="1" applyFont="1" applyFill="1" applyBorder="1" applyAlignment="1">
      <alignment horizontal="right" vertical="top" wrapText="1"/>
    </xf>
    <xf numFmtId="164" fontId="38" fillId="3" borderId="9" xfId="3" applyFont="1" applyFill="1" applyBorder="1" applyAlignment="1">
      <alignment horizontal="center" vertical="center" wrapText="1"/>
    </xf>
    <xf numFmtId="8" fontId="3" fillId="6" borderId="9" xfId="0" applyNumberFormat="1" applyFont="1" applyFill="1" applyBorder="1" applyAlignment="1">
      <alignment horizontal="center" vertical="center"/>
    </xf>
    <xf numFmtId="8" fontId="0" fillId="0" borderId="0" xfId="0" applyNumberFormat="1" applyAlignment="1">
      <alignment horizontal="center" vertical="center"/>
    </xf>
    <xf numFmtId="183" fontId="0" fillId="3" borderId="9" xfId="0" applyFill="1" applyBorder="1" applyAlignment="1">
      <alignment horizontal="center" vertical="center" wrapText="1"/>
    </xf>
    <xf numFmtId="183" fontId="38" fillId="9" borderId="9" xfId="0" applyFont="1" applyFill="1" applyBorder="1" applyAlignment="1">
      <alignment horizontal="center" vertical="top" wrapText="1"/>
    </xf>
    <xf numFmtId="8" fontId="38" fillId="9" borderId="9" xfId="0" applyNumberFormat="1" applyFont="1" applyFill="1" applyBorder="1" applyAlignment="1">
      <alignment horizontal="right" vertical="top" wrapText="1"/>
    </xf>
    <xf numFmtId="183" fontId="11" fillId="0" borderId="0" xfId="9" applyFont="1" applyFill="1" applyBorder="1" applyAlignment="1" applyProtection="1">
      <alignment horizontal="left" vertical="center"/>
    </xf>
    <xf numFmtId="183" fontId="40" fillId="7" borderId="0" xfId="56" applyFill="1" applyBorder="1" applyAlignment="1" applyProtection="1">
      <alignment vertical="top" wrapText="1"/>
    </xf>
    <xf numFmtId="183" fontId="38" fillId="7" borderId="0" xfId="0" applyFont="1" applyFill="1" applyBorder="1" applyAlignment="1">
      <alignment vertical="top" wrapText="1"/>
    </xf>
    <xf numFmtId="183" fontId="38" fillId="7" borderId="0" xfId="0" applyFont="1" applyFill="1" applyBorder="1" applyAlignment="1">
      <alignment horizontal="center" vertical="top" wrapText="1"/>
    </xf>
    <xf numFmtId="8" fontId="38" fillId="7" borderId="0" xfId="0" applyNumberFormat="1" applyFont="1" applyFill="1" applyBorder="1" applyAlignment="1">
      <alignment horizontal="right" vertical="top" wrapText="1"/>
    </xf>
    <xf numFmtId="183" fontId="38" fillId="7" borderId="0" xfId="0" applyFont="1" applyFill="1" applyBorder="1" applyAlignment="1">
      <alignment horizontal="right" vertical="top" wrapText="1"/>
    </xf>
    <xf numFmtId="183" fontId="44" fillId="7" borderId="9" xfId="0" applyFont="1" applyFill="1" applyBorder="1" applyAlignment="1">
      <alignment horizontal="center" vertical="center" wrapText="1"/>
    </xf>
    <xf numFmtId="183" fontId="3" fillId="3" borderId="0" xfId="0" applyFont="1" applyFill="1"/>
    <xf numFmtId="183" fontId="42" fillId="3" borderId="0" xfId="0" applyFont="1" applyFill="1" applyBorder="1" applyAlignment="1">
      <alignment horizontal="center" vertical="center" wrapText="1"/>
    </xf>
    <xf numFmtId="183" fontId="42" fillId="3" borderId="0" xfId="0" applyFont="1" applyFill="1" applyBorder="1" applyAlignment="1">
      <alignment horizontal="left" vertical="center" wrapText="1"/>
    </xf>
    <xf numFmtId="8" fontId="42" fillId="3" borderId="0" xfId="0" applyNumberFormat="1" applyFont="1" applyFill="1" applyBorder="1" applyAlignment="1">
      <alignment horizontal="center" vertical="center" wrapText="1"/>
    </xf>
    <xf numFmtId="17" fontId="42" fillId="3" borderId="0" xfId="0" applyNumberFormat="1" applyFont="1" applyFill="1" applyBorder="1" applyAlignment="1">
      <alignment horizontal="center" vertical="center" wrapText="1"/>
    </xf>
    <xf numFmtId="183" fontId="3" fillId="3" borderId="0" xfId="0" applyFont="1" applyFill="1" applyAlignment="1">
      <alignment horizontal="center" vertical="center"/>
    </xf>
    <xf numFmtId="183" fontId="38" fillId="3" borderId="9" xfId="0" applyFont="1" applyFill="1" applyBorder="1" applyAlignment="1">
      <alignment vertical="center" wrapText="1"/>
    </xf>
    <xf numFmtId="8" fontId="38" fillId="3" borderId="9" xfId="0" applyNumberFormat="1" applyFont="1" applyFill="1" applyBorder="1" applyAlignment="1">
      <alignment horizontal="center" vertical="center" wrapText="1"/>
    </xf>
    <xf numFmtId="183" fontId="0" fillId="3" borderId="0" xfId="0" applyFill="1" applyAlignment="1">
      <alignment horizontal="center" vertical="center"/>
    </xf>
    <xf numFmtId="183" fontId="38" fillId="0" borderId="9" xfId="0" applyFont="1" applyBorder="1" applyAlignment="1">
      <alignment horizontal="center" vertical="center"/>
    </xf>
    <xf numFmtId="183" fontId="38" fillId="3" borderId="9" xfId="0" applyFont="1" applyFill="1" applyBorder="1" applyAlignment="1">
      <alignment horizontal="left" vertical="center" wrapText="1"/>
    </xf>
    <xf numFmtId="8" fontId="38" fillId="10" borderId="9" xfId="0" applyNumberFormat="1" applyFont="1" applyFill="1" applyBorder="1" applyAlignment="1">
      <alignment horizontal="center" vertical="center" wrapText="1"/>
    </xf>
    <xf numFmtId="8" fontId="38" fillId="7" borderId="9" xfId="0" applyNumberFormat="1" applyFont="1" applyFill="1" applyBorder="1" applyAlignment="1">
      <alignment horizontal="right" vertical="center" wrapText="1"/>
    </xf>
    <xf numFmtId="8" fontId="38" fillId="3" borderId="9" xfId="0" applyNumberFormat="1" applyFont="1" applyFill="1" applyBorder="1" applyAlignment="1">
      <alignment horizontal="center" vertical="top" wrapText="1"/>
    </xf>
    <xf numFmtId="183" fontId="38" fillId="11" borderId="9" xfId="0" applyFont="1" applyFill="1" applyBorder="1" applyAlignment="1">
      <alignment vertical="top" wrapText="1"/>
    </xf>
    <xf numFmtId="183" fontId="38" fillId="11" borderId="9" xfId="0" applyFont="1" applyFill="1" applyBorder="1" applyAlignment="1">
      <alignment horizontal="center" vertical="top" wrapText="1"/>
    </xf>
    <xf numFmtId="183" fontId="38" fillId="11" borderId="9" xfId="0" applyFont="1" applyFill="1" applyBorder="1" applyAlignment="1">
      <alignment horizontal="center" vertical="center" wrapText="1"/>
    </xf>
    <xf numFmtId="8" fontId="38" fillId="11" borderId="9" xfId="0" applyNumberFormat="1" applyFont="1" applyFill="1" applyBorder="1" applyAlignment="1">
      <alignment horizontal="right" vertical="top" wrapText="1"/>
    </xf>
    <xf numFmtId="164" fontId="38" fillId="11" borderId="9" xfId="3" applyFont="1" applyFill="1" applyBorder="1" applyAlignment="1">
      <alignment horizontal="center" vertical="center" wrapText="1"/>
    </xf>
    <xf numFmtId="183" fontId="38" fillId="11" borderId="9" xfId="0" applyFont="1" applyFill="1" applyBorder="1" applyAlignment="1">
      <alignment horizontal="center" wrapText="1"/>
    </xf>
    <xf numFmtId="8" fontId="38" fillId="11" borderId="9" xfId="0" applyNumberFormat="1" applyFont="1" applyFill="1" applyBorder="1" applyAlignment="1">
      <alignment horizontal="right" vertical="center" wrapText="1"/>
    </xf>
    <xf numFmtId="8" fontId="38" fillId="11" borderId="9" xfId="0" applyNumberFormat="1" applyFont="1" applyFill="1" applyBorder="1" applyAlignment="1">
      <alignment horizontal="center" vertical="center" wrapText="1"/>
    </xf>
    <xf numFmtId="8" fontId="38" fillId="7" borderId="9" xfId="0" applyNumberFormat="1" applyFont="1" applyFill="1" applyBorder="1" applyAlignment="1">
      <alignment horizontal="center" vertical="top" wrapText="1"/>
    </xf>
    <xf numFmtId="183" fontId="38" fillId="11" borderId="9" xfId="0" applyFont="1" applyFill="1" applyBorder="1" applyAlignment="1">
      <alignment horizontal="left" vertical="center" wrapText="1"/>
    </xf>
    <xf numFmtId="183" fontId="38" fillId="3" borderId="9" xfId="0" applyFont="1" applyFill="1" applyBorder="1" applyAlignment="1">
      <alignment horizontal="left" vertical="top" wrapText="1"/>
    </xf>
    <xf numFmtId="8" fontId="38" fillId="11" borderId="9" xfId="0" applyNumberFormat="1" applyFont="1" applyFill="1" applyBorder="1" applyAlignment="1">
      <alignment horizontal="center" vertical="top" wrapText="1"/>
    </xf>
    <xf numFmtId="8" fontId="38" fillId="11" borderId="9" xfId="0" applyNumberFormat="1" applyFont="1" applyFill="1" applyBorder="1" applyAlignment="1">
      <alignment horizontal="center" wrapText="1"/>
    </xf>
    <xf numFmtId="183" fontId="38" fillId="7" borderId="0" xfId="0" applyFont="1" applyFill="1" applyBorder="1" applyAlignment="1">
      <alignment horizontal="left" vertical="top" wrapText="1"/>
    </xf>
    <xf numFmtId="183" fontId="42" fillId="6" borderId="22" xfId="0" applyFont="1" applyFill="1" applyBorder="1" applyAlignment="1">
      <alignment horizontal="center" vertical="center" wrapText="1"/>
    </xf>
    <xf numFmtId="183" fontId="42" fillId="6" borderId="22" xfId="0" applyFont="1" applyFill="1" applyBorder="1" applyAlignment="1">
      <alignment horizontal="left" vertical="center" wrapText="1"/>
    </xf>
    <xf numFmtId="8" fontId="42" fillId="6" borderId="22" xfId="0" applyNumberFormat="1" applyFont="1" applyFill="1" applyBorder="1" applyAlignment="1">
      <alignment horizontal="center" vertical="center" wrapText="1"/>
    </xf>
    <xf numFmtId="17" fontId="42" fillId="6" borderId="22" xfId="0" applyNumberFormat="1" applyFont="1" applyFill="1" applyBorder="1" applyAlignment="1">
      <alignment horizontal="center" vertical="center" wrapText="1"/>
    </xf>
    <xf numFmtId="8" fontId="3" fillId="6" borderId="22" xfId="0" applyNumberFormat="1" applyFont="1" applyFill="1" applyBorder="1" applyAlignment="1">
      <alignment horizontal="center" vertical="center"/>
    </xf>
    <xf numFmtId="8" fontId="38" fillId="9" borderId="9" xfId="0" applyNumberFormat="1" applyFont="1" applyFill="1" applyBorder="1" applyAlignment="1">
      <alignment horizontal="center" vertical="center" wrapText="1"/>
    </xf>
    <xf numFmtId="183" fontId="0" fillId="0" borderId="0" xfId="0" applyBorder="1" applyAlignment="1">
      <alignment horizontal="center" vertical="center"/>
    </xf>
    <xf numFmtId="183" fontId="44" fillId="3" borderId="9" xfId="0" applyFont="1" applyFill="1" applyBorder="1" applyAlignment="1">
      <alignment horizontal="center" vertical="center" wrapText="1"/>
    </xf>
    <xf numFmtId="177" fontId="38" fillId="11" borderId="9" xfId="0" applyNumberFormat="1" applyFont="1" applyFill="1" applyBorder="1" applyAlignment="1">
      <alignment horizontal="center" vertical="center" wrapText="1"/>
    </xf>
    <xf numFmtId="2" fontId="38" fillId="11" borderId="9" xfId="0" applyNumberFormat="1" applyFont="1" applyFill="1" applyBorder="1" applyAlignment="1">
      <alignment horizontal="center" vertical="center" wrapText="1"/>
    </xf>
    <xf numFmtId="178" fontId="38" fillId="11" borderId="9" xfId="0" applyNumberFormat="1" applyFont="1" applyFill="1" applyBorder="1" applyAlignment="1">
      <alignment horizontal="center" vertical="center" wrapText="1"/>
    </xf>
    <xf numFmtId="178" fontId="38" fillId="11" borderId="9" xfId="0" applyNumberFormat="1" applyFont="1" applyFill="1" applyBorder="1" applyAlignment="1">
      <alignment horizontal="center" vertical="top" wrapText="1"/>
    </xf>
    <xf numFmtId="2" fontId="38" fillId="11" borderId="9" xfId="0" applyNumberFormat="1" applyFont="1" applyFill="1" applyBorder="1" applyAlignment="1">
      <alignment horizontal="center" wrapText="1"/>
    </xf>
    <xf numFmtId="1" fontId="38" fillId="11" borderId="9" xfId="0" applyNumberFormat="1" applyFont="1" applyFill="1" applyBorder="1" applyAlignment="1">
      <alignment horizontal="center" vertical="center" wrapText="1"/>
    </xf>
    <xf numFmtId="179" fontId="38" fillId="11" borderId="9" xfId="0" applyNumberFormat="1" applyFont="1" applyFill="1" applyBorder="1" applyAlignment="1">
      <alignment horizontal="center" vertical="center" wrapText="1"/>
    </xf>
    <xf numFmtId="180" fontId="38" fillId="11" borderId="9" xfId="0" applyNumberFormat="1" applyFont="1" applyFill="1" applyBorder="1" applyAlignment="1">
      <alignment horizontal="center" vertical="center" wrapText="1"/>
    </xf>
    <xf numFmtId="177" fontId="38" fillId="7" borderId="9" xfId="0" applyNumberFormat="1" applyFont="1" applyFill="1" applyBorder="1" applyAlignment="1">
      <alignment horizontal="center" vertical="center" wrapText="1"/>
    </xf>
    <xf numFmtId="183" fontId="3" fillId="3" borderId="0" xfId="0" applyFont="1" applyFill="1" applyBorder="1" applyAlignment="1">
      <alignment horizontal="center" vertical="center"/>
    </xf>
    <xf numFmtId="183" fontId="38" fillId="9" borderId="9" xfId="0" applyFont="1" applyFill="1" applyBorder="1" applyAlignment="1">
      <alignment horizontal="center" wrapText="1"/>
    </xf>
    <xf numFmtId="183" fontId="38" fillId="10" borderId="9" xfId="0" applyFont="1" applyFill="1" applyBorder="1" applyAlignment="1">
      <alignment horizontal="center" wrapText="1"/>
    </xf>
    <xf numFmtId="183" fontId="38" fillId="11" borderId="22" xfId="0" applyFont="1" applyFill="1" applyBorder="1" applyAlignment="1">
      <alignment horizontal="left" vertical="center" wrapText="1"/>
    </xf>
    <xf numFmtId="183" fontId="38" fillId="11" borderId="22" xfId="0" applyFont="1" applyFill="1" applyBorder="1" applyAlignment="1">
      <alignment horizontal="center" vertical="center" wrapText="1"/>
    </xf>
    <xf numFmtId="8" fontId="38" fillId="11" borderId="22" xfId="0" applyNumberFormat="1" applyFont="1" applyFill="1" applyBorder="1" applyAlignment="1">
      <alignment horizontal="center" vertical="center" wrapText="1"/>
    </xf>
    <xf numFmtId="183" fontId="38" fillId="11" borderId="22" xfId="0" applyFont="1" applyFill="1" applyBorder="1" applyAlignment="1">
      <alignment horizontal="center" vertical="top" wrapText="1"/>
    </xf>
    <xf numFmtId="8" fontId="38" fillId="11" borderId="22" xfId="0" applyNumberFormat="1" applyFont="1" applyFill="1" applyBorder="1" applyAlignment="1">
      <alignment horizontal="right" vertical="top" wrapText="1"/>
    </xf>
    <xf numFmtId="183" fontId="43" fillId="7" borderId="10" xfId="0" applyFont="1" applyFill="1" applyBorder="1" applyAlignment="1">
      <alignment horizontal="center" vertical="center" wrapText="1"/>
    </xf>
    <xf numFmtId="183" fontId="38" fillId="8" borderId="22" xfId="0" applyFont="1" applyFill="1" applyBorder="1" applyAlignment="1">
      <alignment horizontal="center" vertical="center" wrapText="1"/>
    </xf>
    <xf numFmtId="183" fontId="42" fillId="6" borderId="18" xfId="0" applyFont="1" applyFill="1" applyBorder="1" applyAlignment="1">
      <alignment horizontal="center" vertical="center" wrapText="1"/>
    </xf>
    <xf numFmtId="183" fontId="43" fillId="7" borderId="18" xfId="0" applyFont="1" applyFill="1" applyBorder="1" applyAlignment="1">
      <alignment horizontal="center" vertical="center" wrapText="1"/>
    </xf>
    <xf numFmtId="183" fontId="0" fillId="0" borderId="18" xfId="0" applyBorder="1" applyAlignment="1">
      <alignment horizontal="center" vertical="center"/>
    </xf>
    <xf numFmtId="183" fontId="0" fillId="3" borderId="18" xfId="0" applyFill="1" applyBorder="1" applyAlignment="1">
      <alignment horizontal="center" vertical="center"/>
    </xf>
    <xf numFmtId="183" fontId="41" fillId="7" borderId="18" xfId="0" applyFont="1" applyFill="1" applyBorder="1" applyAlignment="1">
      <alignment horizontal="center" vertical="center" wrapText="1"/>
    </xf>
    <xf numFmtId="183" fontId="38" fillId="11" borderId="18" xfId="0" applyFont="1" applyFill="1" applyBorder="1" applyAlignment="1">
      <alignment horizontal="center" vertical="center" wrapText="1"/>
    </xf>
    <xf numFmtId="183" fontId="0" fillId="0" borderId="18" xfId="0" applyBorder="1" applyAlignment="1">
      <alignment horizontal="center" vertical="center" wrapText="1"/>
    </xf>
    <xf numFmtId="183" fontId="0" fillId="3" borderId="18" xfId="0" applyFill="1" applyBorder="1" applyAlignment="1">
      <alignment horizontal="center" vertical="center" wrapText="1"/>
    </xf>
    <xf numFmtId="183" fontId="2" fillId="3" borderId="18" xfId="0" applyFont="1" applyFill="1" applyBorder="1" applyAlignment="1">
      <alignment horizontal="center" vertical="center" wrapText="1"/>
    </xf>
    <xf numFmtId="183" fontId="44" fillId="7" borderId="18" xfId="0" applyFont="1" applyFill="1" applyBorder="1" applyAlignment="1">
      <alignment horizontal="center" vertical="center" wrapText="1"/>
    </xf>
    <xf numFmtId="183" fontId="0" fillId="0" borderId="25" xfId="0" applyBorder="1" applyAlignment="1">
      <alignment horizontal="center" vertical="center"/>
    </xf>
    <xf numFmtId="183" fontId="43" fillId="7" borderId="27" xfId="0" applyFont="1" applyFill="1" applyBorder="1" applyAlignment="1">
      <alignment horizontal="center" vertical="center" wrapText="1"/>
    </xf>
    <xf numFmtId="183" fontId="3" fillId="3" borderId="9" xfId="0" applyFont="1" applyFill="1" applyBorder="1" applyAlignment="1">
      <alignment horizontal="center" vertical="center"/>
    </xf>
    <xf numFmtId="183" fontId="3" fillId="0" borderId="7" xfId="0" applyFont="1" applyBorder="1" applyAlignment="1">
      <alignment vertical="center"/>
    </xf>
    <xf numFmtId="49" fontId="42" fillId="6" borderId="9" xfId="0" applyNumberFormat="1" applyFont="1" applyFill="1" applyBorder="1" applyAlignment="1">
      <alignment horizontal="center" vertical="center" wrapText="1"/>
    </xf>
    <xf numFmtId="183" fontId="4" fillId="0" borderId="0" xfId="0" applyFont="1" applyBorder="1" applyAlignment="1">
      <alignment vertical="center" wrapText="1"/>
    </xf>
    <xf numFmtId="49" fontId="0" fillId="0" borderId="9" xfId="0" applyNumberFormat="1" applyBorder="1" applyAlignment="1">
      <alignment horizontal="center" vertical="center"/>
    </xf>
    <xf numFmtId="49" fontId="42" fillId="12" borderId="9" xfId="0" applyNumberFormat="1" applyFont="1" applyFill="1" applyBorder="1" applyAlignment="1">
      <alignment horizontal="center" vertical="center" wrapText="1"/>
    </xf>
    <xf numFmtId="183" fontId="42" fillId="12" borderId="18" xfId="0" applyFont="1" applyFill="1" applyBorder="1" applyAlignment="1">
      <alignment horizontal="center" vertical="center" wrapText="1"/>
    </xf>
    <xf numFmtId="183" fontId="42" fillId="12" borderId="9" xfId="0" applyFont="1" applyFill="1" applyBorder="1" applyAlignment="1">
      <alignment horizontal="left" vertical="center" wrapText="1"/>
    </xf>
    <xf numFmtId="183" fontId="42" fillId="12" borderId="9" xfId="0" applyFont="1" applyFill="1" applyBorder="1" applyAlignment="1">
      <alignment horizontal="center" vertical="center" wrapText="1"/>
    </xf>
    <xf numFmtId="8" fontId="42" fillId="12" borderId="9" xfId="0" applyNumberFormat="1" applyFont="1" applyFill="1" applyBorder="1" applyAlignment="1">
      <alignment horizontal="center" vertical="center" wrapText="1"/>
    </xf>
    <xf numFmtId="17" fontId="42" fillId="12" borderId="9" xfId="0" applyNumberFormat="1" applyFont="1" applyFill="1" applyBorder="1" applyAlignment="1">
      <alignment horizontal="center" vertical="center" wrapText="1"/>
    </xf>
    <xf numFmtId="8" fontId="3" fillId="12" borderId="9" xfId="0" applyNumberFormat="1" applyFont="1" applyFill="1" applyBorder="1" applyAlignment="1">
      <alignment horizontal="center" vertical="center"/>
    </xf>
    <xf numFmtId="17" fontId="38" fillId="12" borderId="9" xfId="0" applyNumberFormat="1" applyFont="1" applyFill="1" applyBorder="1" applyAlignment="1">
      <alignment horizontal="center" vertical="center" wrapText="1"/>
    </xf>
    <xf numFmtId="183" fontId="42" fillId="12" borderId="25" xfId="0" applyFont="1" applyFill="1" applyBorder="1" applyAlignment="1">
      <alignment horizontal="center" vertical="center" wrapText="1"/>
    </xf>
    <xf numFmtId="183" fontId="42" fillId="12" borderId="22" xfId="0" applyFont="1" applyFill="1" applyBorder="1" applyAlignment="1">
      <alignment horizontal="left" vertical="center" wrapText="1"/>
    </xf>
    <xf numFmtId="183" fontId="42" fillId="12" borderId="22" xfId="0" applyFont="1" applyFill="1" applyBorder="1" applyAlignment="1">
      <alignment horizontal="center" vertical="center" wrapText="1"/>
    </xf>
    <xf numFmtId="8" fontId="42" fillId="12" borderId="22" xfId="0" applyNumberFormat="1" applyFont="1" applyFill="1" applyBorder="1" applyAlignment="1">
      <alignment horizontal="center" vertical="center" wrapText="1"/>
    </xf>
    <xf numFmtId="17" fontId="42" fillId="12" borderId="22" xfId="0" applyNumberFormat="1" applyFont="1" applyFill="1" applyBorder="1" applyAlignment="1">
      <alignment horizontal="center" vertical="center" wrapText="1"/>
    </xf>
    <xf numFmtId="8" fontId="3" fillId="12" borderId="22" xfId="0" applyNumberFormat="1" applyFont="1" applyFill="1" applyBorder="1" applyAlignment="1">
      <alignment horizontal="center" vertical="center"/>
    </xf>
    <xf numFmtId="183" fontId="42" fillId="4" borderId="25" xfId="0" applyFont="1" applyFill="1" applyBorder="1" applyAlignment="1">
      <alignment horizontal="center" vertical="center" wrapText="1"/>
    </xf>
    <xf numFmtId="183" fontId="42" fillId="4" borderId="22" xfId="0" applyFont="1" applyFill="1" applyBorder="1" applyAlignment="1">
      <alignment horizontal="center" vertical="center" wrapText="1"/>
    </xf>
    <xf numFmtId="183" fontId="36" fillId="0" borderId="2" xfId="0" applyFont="1" applyBorder="1" applyAlignment="1">
      <alignment vertical="center"/>
    </xf>
    <xf numFmtId="183" fontId="36" fillId="0" borderId="0" xfId="0" applyFont="1" applyBorder="1" applyAlignment="1">
      <alignment vertical="center"/>
    </xf>
    <xf numFmtId="165" fontId="4" fillId="0" borderId="0" xfId="6" applyFont="1" applyBorder="1" applyAlignment="1">
      <alignment horizontal="center" vertical="center"/>
    </xf>
    <xf numFmtId="10" fontId="3" fillId="0" borderId="7" xfId="5" applyNumberFormat="1" applyFont="1" applyBorder="1" applyAlignment="1">
      <alignment horizontal="center" vertical="center"/>
    </xf>
    <xf numFmtId="10" fontId="3" fillId="0" borderId="0" xfId="5" applyNumberFormat="1" applyFont="1" applyBorder="1" applyAlignment="1">
      <alignment horizontal="center" vertical="center"/>
    </xf>
    <xf numFmtId="183" fontId="4" fillId="0" borderId="52" xfId="0" applyFont="1" applyBorder="1" applyAlignment="1">
      <alignment horizontal="left" vertical="center"/>
    </xf>
    <xf numFmtId="183" fontId="3" fillId="4" borderId="9" xfId="0" applyFont="1" applyFill="1" applyBorder="1"/>
    <xf numFmtId="165" fontId="4" fillId="0" borderId="3" xfId="6" applyFont="1" applyBorder="1" applyAlignment="1">
      <alignment horizontal="center" vertical="center" wrapText="1"/>
    </xf>
    <xf numFmtId="165" fontId="4" fillId="0" borderId="5" xfId="6" applyFont="1" applyBorder="1" applyAlignment="1">
      <alignment horizontal="left" vertical="center"/>
    </xf>
    <xf numFmtId="165" fontId="4" fillId="0" borderId="8" xfId="6" applyFont="1" applyBorder="1" applyAlignment="1">
      <alignment horizontal="left" vertical="center"/>
    </xf>
    <xf numFmtId="183" fontId="0" fillId="0" borderId="53" xfId="0" applyBorder="1" applyAlignment="1">
      <alignment horizontal="center" vertical="center"/>
    </xf>
    <xf numFmtId="183" fontId="0" fillId="0" borderId="17" xfId="0" applyBorder="1" applyAlignment="1">
      <alignment horizontal="center" vertical="center"/>
    </xf>
    <xf numFmtId="183" fontId="0" fillId="0" borderId="23" xfId="0" applyBorder="1" applyAlignment="1">
      <alignment horizontal="center" vertical="center"/>
    </xf>
    <xf numFmtId="183" fontId="4" fillId="0" borderId="12" xfId="0" applyFont="1" applyBorder="1" applyAlignment="1">
      <alignment vertical="center" wrapText="1"/>
    </xf>
    <xf numFmtId="183" fontId="2" fillId="0" borderId="0" xfId="57" applyBorder="1"/>
    <xf numFmtId="183" fontId="3" fillId="0" borderId="0" xfId="57" applyFont="1" applyBorder="1"/>
    <xf numFmtId="183" fontId="3" fillId="0" borderId="5" xfId="57" applyFont="1" applyBorder="1"/>
    <xf numFmtId="183" fontId="2" fillId="0" borderId="0" xfId="57" applyFont="1" applyBorder="1"/>
    <xf numFmtId="2" fontId="2" fillId="3" borderId="0" xfId="57" applyNumberFormat="1" applyFont="1" applyFill="1" applyBorder="1" applyAlignment="1">
      <alignment horizontal="center"/>
    </xf>
    <xf numFmtId="2" fontId="2" fillId="3" borderId="0" xfId="57" applyNumberFormat="1" applyFill="1" applyBorder="1" applyAlignment="1">
      <alignment horizontal="center"/>
    </xf>
    <xf numFmtId="2" fontId="3" fillId="4" borderId="0" xfId="57" applyNumberFormat="1" applyFont="1" applyFill="1" applyBorder="1" applyAlignment="1">
      <alignment horizontal="center"/>
    </xf>
    <xf numFmtId="2" fontId="3" fillId="3" borderId="0" xfId="57" applyNumberFormat="1" applyFont="1" applyFill="1" applyBorder="1" applyAlignment="1">
      <alignment horizontal="center"/>
    </xf>
    <xf numFmtId="183" fontId="2" fillId="0" borderId="0" xfId="57" applyBorder="1" applyAlignment="1">
      <alignment horizontal="right"/>
    </xf>
    <xf numFmtId="183" fontId="2" fillId="0" borderId="0" xfId="58" applyNumberFormat="1" applyBorder="1" applyAlignment="1" applyProtection="1">
      <alignment horizontal="center" vertical="center"/>
    </xf>
    <xf numFmtId="183" fontId="45" fillId="7" borderId="9" xfId="0" applyFont="1" applyFill="1" applyBorder="1" applyAlignment="1">
      <alignment horizontal="center" vertical="center" wrapText="1"/>
    </xf>
    <xf numFmtId="183" fontId="38" fillId="10" borderId="9" xfId="0" applyFont="1" applyFill="1" applyBorder="1" applyAlignment="1">
      <alignment horizontal="center" vertical="center" wrapText="1"/>
    </xf>
    <xf numFmtId="17" fontId="42" fillId="6" borderId="0" xfId="0" applyNumberFormat="1" applyFont="1" applyFill="1" applyBorder="1" applyAlignment="1">
      <alignment horizontal="center" vertical="center" wrapText="1"/>
    </xf>
    <xf numFmtId="183" fontId="38" fillId="10" borderId="54" xfId="0" applyFont="1" applyFill="1" applyBorder="1" applyAlignment="1">
      <alignment horizontal="center" vertical="top" wrapText="1"/>
    </xf>
    <xf numFmtId="8" fontId="38" fillId="10" borderId="54" xfId="0" applyNumberFormat="1" applyFont="1" applyFill="1" applyBorder="1" applyAlignment="1">
      <alignment horizontal="center" vertical="center" wrapText="1"/>
    </xf>
    <xf numFmtId="183" fontId="43" fillId="7" borderId="22" xfId="0" applyFont="1" applyFill="1" applyBorder="1" applyAlignment="1">
      <alignment horizontal="center" vertical="center" wrapText="1"/>
    </xf>
    <xf numFmtId="183" fontId="38" fillId="7" borderId="54" xfId="0" applyFont="1" applyFill="1" applyBorder="1" applyAlignment="1">
      <alignment horizontal="center" vertical="top" wrapText="1"/>
    </xf>
    <xf numFmtId="8" fontId="38" fillId="7" borderId="54" xfId="0" applyNumberFormat="1" applyFont="1" applyFill="1" applyBorder="1" applyAlignment="1">
      <alignment horizontal="center" vertical="center" wrapText="1"/>
    </xf>
    <xf numFmtId="17" fontId="42" fillId="7" borderId="0" xfId="0" applyNumberFormat="1" applyFont="1" applyFill="1" applyBorder="1" applyAlignment="1">
      <alignment horizontal="center" vertical="center" wrapText="1"/>
    </xf>
    <xf numFmtId="8" fontId="3" fillId="0" borderId="0" xfId="0" applyNumberFormat="1" applyFont="1" applyAlignment="1">
      <alignment horizontal="center" vertical="center"/>
    </xf>
    <xf numFmtId="183" fontId="41" fillId="7" borderId="22" xfId="0" applyFont="1" applyFill="1" applyBorder="1" applyAlignment="1">
      <alignment horizontal="center" vertical="center" wrapText="1"/>
    </xf>
    <xf numFmtId="17" fontId="38" fillId="6" borderId="9" xfId="0" applyNumberFormat="1" applyFont="1" applyFill="1" applyBorder="1" applyAlignment="1">
      <alignment horizontal="center" vertical="center" wrapText="1"/>
    </xf>
    <xf numFmtId="17" fontId="42" fillId="12" borderId="0" xfId="0" applyNumberFormat="1" applyFont="1" applyFill="1" applyBorder="1" applyAlignment="1">
      <alignment horizontal="center" vertical="center" wrapText="1"/>
    </xf>
    <xf numFmtId="8" fontId="38" fillId="7" borderId="9" xfId="0" applyNumberFormat="1" applyFont="1" applyFill="1" applyBorder="1" applyAlignment="1">
      <alignment horizontal="right" vertical="top" wrapText="1"/>
    </xf>
    <xf numFmtId="183" fontId="44" fillId="7" borderId="22" xfId="0" applyFont="1" applyFill="1" applyBorder="1" applyAlignment="1">
      <alignment horizontal="center" vertical="center" wrapText="1"/>
    </xf>
    <xf numFmtId="183" fontId="44" fillId="3" borderId="22" xfId="0" applyFont="1" applyFill="1" applyBorder="1" applyAlignment="1">
      <alignment horizontal="center" vertical="center" wrapText="1"/>
    </xf>
    <xf numFmtId="17" fontId="38" fillId="12" borderId="0" xfId="0" applyNumberFormat="1" applyFont="1" applyFill="1" applyBorder="1" applyAlignment="1">
      <alignment horizontal="center" vertical="center" wrapText="1"/>
    </xf>
    <xf numFmtId="181" fontId="38" fillId="7" borderId="9" xfId="0" applyNumberFormat="1" applyFont="1" applyFill="1" applyBorder="1" applyAlignment="1">
      <alignment horizontal="center" vertical="center" wrapText="1"/>
    </xf>
    <xf numFmtId="180" fontId="38" fillId="7" borderId="9" xfId="0" applyNumberFormat="1" applyFont="1" applyFill="1" applyBorder="1" applyAlignment="1">
      <alignment horizontal="center" vertical="center" wrapText="1"/>
    </xf>
    <xf numFmtId="183" fontId="0" fillId="0" borderId="9" xfId="0" applyBorder="1"/>
    <xf numFmtId="2" fontId="38" fillId="7" borderId="9" xfId="0" applyNumberFormat="1" applyFont="1" applyFill="1" applyBorder="1" applyAlignment="1">
      <alignment horizontal="center" vertical="center" wrapText="1"/>
    </xf>
    <xf numFmtId="183" fontId="3" fillId="6" borderId="9" xfId="0" applyFont="1" applyFill="1" applyBorder="1" applyAlignment="1">
      <alignment horizontal="center" vertical="center"/>
    </xf>
    <xf numFmtId="183" fontId="3" fillId="6" borderId="9" xfId="0" applyFont="1" applyFill="1" applyBorder="1" applyAlignment="1">
      <alignment horizontal="left" vertical="center"/>
    </xf>
    <xf numFmtId="183" fontId="2" fillId="0" borderId="0" xfId="0" applyFont="1"/>
    <xf numFmtId="183" fontId="2" fillId="0" borderId="21" xfId="0" applyFont="1" applyBorder="1" applyAlignment="1">
      <alignment horizontal="center"/>
    </xf>
    <xf numFmtId="183" fontId="2" fillId="0" borderId="21" xfId="0" applyFont="1" applyBorder="1" applyAlignment="1">
      <alignment horizontal="left"/>
    </xf>
    <xf numFmtId="183" fontId="0" fillId="0" borderId="21" xfId="0" applyFont="1" applyBorder="1" applyAlignment="1">
      <alignment horizontal="center"/>
    </xf>
    <xf numFmtId="183" fontId="2" fillId="0" borderId="0" xfId="0" applyFont="1" applyFill="1" applyBorder="1" applyAlignment="1">
      <alignment horizontal="center"/>
    </xf>
    <xf numFmtId="183" fontId="4" fillId="0" borderId="0" xfId="4" applyBorder="1"/>
    <xf numFmtId="183" fontId="0" fillId="0" borderId="0" xfId="0" applyFill="1" applyBorder="1" applyAlignment="1">
      <alignment horizontal="left" vertical="top"/>
    </xf>
    <xf numFmtId="183" fontId="2" fillId="0" borderId="0" xfId="0" applyFont="1" applyAlignment="1">
      <alignment horizontal="center"/>
    </xf>
    <xf numFmtId="183" fontId="0" fillId="0" borderId="0" xfId="0" applyAlignment="1">
      <alignment horizontal="center"/>
    </xf>
    <xf numFmtId="183" fontId="2" fillId="0" borderId="0" xfId="0" applyFont="1" applyBorder="1"/>
    <xf numFmtId="183" fontId="2" fillId="3" borderId="0" xfId="0" applyFont="1" applyFill="1" applyBorder="1" applyAlignment="1"/>
    <xf numFmtId="183" fontId="0" fillId="3" borderId="0" xfId="0" applyFill="1" applyBorder="1"/>
    <xf numFmtId="183" fontId="2" fillId="0" borderId="0" xfId="0" applyFont="1" applyBorder="1" applyAlignment="1"/>
    <xf numFmtId="183" fontId="0" fillId="0" borderId="0" xfId="0" applyBorder="1" applyAlignment="1"/>
    <xf numFmtId="183" fontId="2" fillId="0" borderId="0" xfId="0" applyFont="1" applyBorder="1" applyAlignment="1">
      <alignment horizontal="center"/>
    </xf>
    <xf numFmtId="183" fontId="0" fillId="0" borderId="0" xfId="0" applyBorder="1" applyAlignment="1">
      <alignment horizontal="center"/>
    </xf>
    <xf numFmtId="183" fontId="2" fillId="0" borderId="0" xfId="0" applyFont="1" applyBorder="1" applyAlignment="1">
      <alignment horizontal="center" vertical="center"/>
    </xf>
    <xf numFmtId="2" fontId="2" fillId="0" borderId="0" xfId="0" applyNumberFormat="1" applyFont="1" applyBorder="1" applyAlignment="1">
      <alignment horizontal="center"/>
    </xf>
    <xf numFmtId="183" fontId="2" fillId="0" borderId="0" xfId="0" applyFont="1" applyBorder="1" applyAlignment="1">
      <alignment horizontal="center"/>
    </xf>
    <xf numFmtId="183" fontId="3" fillId="0" borderId="0" xfId="0" applyFont="1" applyBorder="1" applyAlignment="1">
      <alignment horizontal="left"/>
    </xf>
    <xf numFmtId="2" fontId="3" fillId="3" borderId="0" xfId="57" applyNumberFormat="1" applyFont="1" applyFill="1" applyBorder="1" applyAlignment="1">
      <alignment horizontal="center"/>
    </xf>
    <xf numFmtId="183" fontId="0" fillId="11" borderId="0" xfId="0" applyFill="1" applyAlignment="1">
      <alignment vertical="center"/>
    </xf>
    <xf numFmtId="183" fontId="4" fillId="11" borderId="0" xfId="0" applyFont="1" applyFill="1" applyAlignment="1">
      <alignment vertical="center" wrapText="1"/>
    </xf>
    <xf numFmtId="183" fontId="2" fillId="0" borderId="34" xfId="0" applyFont="1" applyBorder="1" applyAlignment="1">
      <alignment horizontal="center"/>
    </xf>
    <xf numFmtId="10" fontId="0" fillId="0" borderId="9" xfId="0" applyNumberFormat="1" applyBorder="1"/>
    <xf numFmtId="10" fontId="0" fillId="0" borderId="35" xfId="0" applyNumberFormat="1" applyBorder="1"/>
    <xf numFmtId="10" fontId="2" fillId="0" borderId="9" xfId="0" applyNumberFormat="1" applyFont="1" applyBorder="1"/>
    <xf numFmtId="10" fontId="2" fillId="0" borderId="35" xfId="0" applyNumberFormat="1" applyFont="1" applyBorder="1"/>
    <xf numFmtId="10" fontId="2" fillId="0" borderId="35" xfId="0" applyNumberFormat="1" applyFont="1" applyBorder="1" applyAlignment="1">
      <alignment horizontal="center"/>
    </xf>
    <xf numFmtId="183" fontId="2" fillId="0" borderId="32" xfId="0" applyFont="1" applyBorder="1" applyAlignment="1">
      <alignment horizontal="center"/>
    </xf>
    <xf numFmtId="10" fontId="0" fillId="0" borderId="10" xfId="0" applyNumberFormat="1" applyBorder="1"/>
    <xf numFmtId="10" fontId="0" fillId="0" borderId="33" xfId="0" applyNumberFormat="1" applyBorder="1"/>
    <xf numFmtId="10" fontId="0" fillId="0" borderId="9" xfId="0" applyNumberFormat="1" applyBorder="1" applyAlignment="1">
      <alignment vertical="center"/>
    </xf>
    <xf numFmtId="10" fontId="0" fillId="0" borderId="35" xfId="0" applyNumberFormat="1" applyBorder="1" applyAlignment="1">
      <alignment vertical="center"/>
    </xf>
    <xf numFmtId="183" fontId="2" fillId="0" borderId="34" xfId="0" applyFont="1" applyBorder="1" applyAlignment="1">
      <alignment horizontal="center" vertical="center"/>
    </xf>
    <xf numFmtId="10" fontId="2" fillId="0" borderId="33" xfId="0" applyNumberFormat="1" applyFont="1" applyBorder="1" applyAlignment="1">
      <alignment horizontal="center"/>
    </xf>
    <xf numFmtId="183" fontId="2" fillId="0" borderId="0" xfId="0" applyFont="1" applyBorder="1" applyAlignment="1">
      <alignment horizontal="center"/>
    </xf>
    <xf numFmtId="183" fontId="0" fillId="0" borderId="0" xfId="0" applyBorder="1" applyAlignment="1">
      <alignment horizontal="center"/>
    </xf>
    <xf numFmtId="2" fontId="3" fillId="3" borderId="0" xfId="57" applyNumberFormat="1" applyFont="1" applyFill="1" applyBorder="1" applyAlignment="1">
      <alignment horizontal="center"/>
    </xf>
    <xf numFmtId="10" fontId="0" fillId="11" borderId="0" xfId="0" applyNumberFormat="1" applyFill="1" applyAlignment="1">
      <alignment vertical="center"/>
    </xf>
    <xf numFmtId="183" fontId="5" fillId="0" borderId="0" xfId="0" applyFont="1"/>
    <xf numFmtId="183" fontId="5" fillId="0" borderId="0" xfId="0" applyFont="1" applyBorder="1"/>
    <xf numFmtId="183" fontId="30" fillId="0" borderId="0" xfId="0" applyFont="1" applyBorder="1" applyAlignment="1">
      <alignment horizontal="center"/>
    </xf>
    <xf numFmtId="184" fontId="0" fillId="0" borderId="0" xfId="0" applyNumberFormat="1"/>
    <xf numFmtId="183" fontId="7" fillId="3" borderId="16" xfId="59" applyNumberFormat="1" applyFont="1" applyFill="1" applyBorder="1" applyAlignment="1">
      <alignment vertical="center"/>
    </xf>
    <xf numFmtId="183" fontId="7" fillId="3" borderId="18" xfId="59" applyNumberFormat="1" applyFont="1" applyFill="1" applyBorder="1" applyAlignment="1">
      <alignment vertical="center"/>
    </xf>
    <xf numFmtId="183" fontId="7" fillId="3" borderId="16" xfId="59" applyFont="1" applyFill="1" applyBorder="1" applyAlignment="1">
      <alignment vertical="center"/>
    </xf>
    <xf numFmtId="183" fontId="7" fillId="3" borderId="13" xfId="59" applyFont="1" applyFill="1" applyBorder="1" applyAlignment="1">
      <alignment vertical="center"/>
    </xf>
    <xf numFmtId="183" fontId="7" fillId="3" borderId="13" xfId="59" applyNumberFormat="1" applyFont="1" applyFill="1" applyBorder="1" applyAlignment="1">
      <alignment vertical="center"/>
    </xf>
    <xf numFmtId="10" fontId="7" fillId="3" borderId="9" xfId="59" applyNumberFormat="1" applyFont="1" applyFill="1" applyBorder="1" applyAlignment="1">
      <alignment horizontal="left" vertical="center"/>
    </xf>
    <xf numFmtId="183" fontId="7" fillId="3" borderId="0" xfId="59" applyFont="1" applyFill="1" applyBorder="1" applyAlignment="1">
      <alignment horizontal="center" vertical="center" wrapText="1"/>
    </xf>
    <xf numFmtId="183" fontId="7" fillId="3" borderId="0" xfId="59" applyNumberFormat="1" applyFont="1" applyFill="1" applyBorder="1" applyAlignment="1">
      <alignment horizontal="center" vertical="center" wrapText="1"/>
    </xf>
    <xf numFmtId="183" fontId="7" fillId="2" borderId="11" xfId="0" applyFont="1" applyFill="1" applyBorder="1" applyAlignment="1">
      <alignment horizontal="center" vertical="center" wrapText="1"/>
    </xf>
    <xf numFmtId="183" fontId="47" fillId="0" borderId="2" xfId="0" applyFont="1" applyBorder="1" applyAlignment="1">
      <alignment vertical="center"/>
    </xf>
    <xf numFmtId="183" fontId="47" fillId="2" borderId="12" xfId="0" applyFont="1" applyFill="1" applyBorder="1" applyAlignment="1">
      <alignment horizontal="center" vertical="center" wrapText="1"/>
    </xf>
    <xf numFmtId="4" fontId="47" fillId="2" borderId="12" xfId="0" applyNumberFormat="1" applyFont="1" applyFill="1" applyBorder="1" applyAlignment="1">
      <alignment vertical="center" wrapText="1"/>
    </xf>
    <xf numFmtId="183" fontId="47" fillId="3" borderId="10" xfId="0" applyFont="1" applyFill="1" applyBorder="1" applyAlignment="1">
      <alignment horizontal="center" vertical="center" wrapText="1"/>
    </xf>
    <xf numFmtId="4" fontId="47" fillId="3" borderId="10" xfId="0" applyNumberFormat="1" applyFont="1" applyFill="1" applyBorder="1" applyAlignment="1">
      <alignment horizontal="center" vertical="center" wrapText="1"/>
    </xf>
    <xf numFmtId="182" fontId="47" fillId="3" borderId="10" xfId="0" applyNumberFormat="1" applyFont="1" applyFill="1" applyBorder="1" applyAlignment="1">
      <alignment horizontal="right" vertical="center" wrapText="1"/>
    </xf>
    <xf numFmtId="182" fontId="47" fillId="3" borderId="10" xfId="6" applyNumberFormat="1" applyFont="1" applyFill="1" applyBorder="1" applyAlignment="1">
      <alignment horizontal="right" vertical="center"/>
    </xf>
    <xf numFmtId="182" fontId="47" fillId="3" borderId="9" xfId="0" applyNumberFormat="1" applyFont="1" applyFill="1" applyBorder="1" applyAlignment="1">
      <alignment horizontal="right" vertical="center" wrapText="1"/>
    </xf>
    <xf numFmtId="183" fontId="47" fillId="0" borderId="0" xfId="0" applyFont="1" applyBorder="1" applyAlignment="1">
      <alignment horizontal="left" vertical="center" wrapText="1"/>
    </xf>
    <xf numFmtId="4" fontId="7" fillId="0" borderId="0" xfId="0" applyNumberFormat="1" applyFont="1" applyBorder="1" applyAlignment="1">
      <alignment horizontal="center" vertical="center" wrapText="1"/>
    </xf>
    <xf numFmtId="183" fontId="47" fillId="0" borderId="0" xfId="0" applyFont="1" applyAlignment="1">
      <alignment vertical="center"/>
    </xf>
    <xf numFmtId="4" fontId="7" fillId="0" borderId="0" xfId="0" applyNumberFormat="1" applyFont="1" applyBorder="1" applyAlignment="1">
      <alignment horizontal="right" vertical="center" wrapText="1"/>
    </xf>
    <xf numFmtId="183" fontId="47" fillId="0" borderId="0" xfId="0" applyFont="1" applyFill="1" applyBorder="1" applyAlignment="1">
      <alignment horizontal="left" vertical="center" wrapText="1"/>
    </xf>
    <xf numFmtId="4" fontId="7" fillId="0" borderId="0" xfId="0" applyNumberFormat="1" applyFont="1" applyFill="1" applyBorder="1" applyAlignment="1">
      <alignment horizontal="center" vertical="center" wrapText="1"/>
    </xf>
    <xf numFmtId="183" fontId="47" fillId="0" borderId="0" xfId="0" applyFont="1" applyBorder="1" applyAlignment="1">
      <alignment horizontal="right" vertical="center" wrapText="1"/>
    </xf>
    <xf numFmtId="183" fontId="47" fillId="0" borderId="0" xfId="0" applyFont="1" applyBorder="1" applyAlignment="1">
      <alignment vertical="center"/>
    </xf>
    <xf numFmtId="183" fontId="7" fillId="3" borderId="0" xfId="59" applyFont="1" applyFill="1" applyBorder="1" applyAlignment="1">
      <alignment horizontal="center" vertical="center"/>
    </xf>
    <xf numFmtId="183" fontId="7" fillId="3" borderId="0" xfId="59" applyFont="1" applyFill="1" applyBorder="1" applyAlignment="1">
      <alignment horizontal="left" vertical="center"/>
    </xf>
    <xf numFmtId="183" fontId="47" fillId="0" borderId="0" xfId="0" applyFont="1"/>
    <xf numFmtId="183" fontId="47" fillId="11" borderId="16" xfId="0" applyFont="1" applyFill="1" applyBorder="1" applyAlignment="1">
      <alignment horizontal="center"/>
    </xf>
    <xf numFmtId="2" fontId="47" fillId="11" borderId="13" xfId="0" applyNumberFormat="1" applyFont="1" applyFill="1" applyBorder="1" applyAlignment="1">
      <alignment horizontal="center"/>
    </xf>
    <xf numFmtId="183" fontId="47" fillId="11" borderId="18" xfId="0" applyFont="1" applyFill="1" applyBorder="1" applyAlignment="1">
      <alignment horizontal="center"/>
    </xf>
    <xf numFmtId="183" fontId="48" fillId="0" borderId="0" xfId="0" applyFont="1"/>
    <xf numFmtId="183" fontId="47" fillId="0" borderId="0" xfId="0" applyFont="1" applyBorder="1"/>
    <xf numFmtId="183" fontId="47" fillId="0" borderId="0" xfId="0" applyFont="1" applyBorder="1" applyAlignment="1">
      <alignment horizontal="center"/>
    </xf>
    <xf numFmtId="2" fontId="47" fillId="0" borderId="0" xfId="0" applyNumberFormat="1" applyFont="1" applyBorder="1" applyAlignment="1">
      <alignment horizontal="center"/>
    </xf>
    <xf numFmtId="183" fontId="47" fillId="0" borderId="0" xfId="0" applyFont="1" applyBorder="1" applyAlignment="1">
      <alignment wrapText="1"/>
    </xf>
    <xf numFmtId="183" fontId="7" fillId="0" borderId="0" xfId="0" applyFont="1" applyBorder="1" applyAlignment="1">
      <alignment horizontal="center"/>
    </xf>
    <xf numFmtId="183" fontId="47" fillId="0" borderId="0" xfId="0" applyFont="1" applyBorder="1" applyAlignment="1"/>
    <xf numFmtId="183" fontId="47" fillId="3" borderId="0" xfId="0" applyFont="1" applyFill="1" applyBorder="1"/>
    <xf numFmtId="183" fontId="7" fillId="0" borderId="0" xfId="0" applyFont="1" applyBorder="1"/>
    <xf numFmtId="183" fontId="7" fillId="0" borderId="0" xfId="57" applyFont="1" applyBorder="1"/>
    <xf numFmtId="183" fontId="47" fillId="0" borderId="0" xfId="57" applyFont="1" applyBorder="1"/>
    <xf numFmtId="183" fontId="47" fillId="0" borderId="0" xfId="57" applyFont="1" applyBorder="1" applyAlignment="1">
      <alignment horizontal="right"/>
    </xf>
    <xf numFmtId="2" fontId="47" fillId="3" borderId="0" xfId="57" applyNumberFormat="1" applyFont="1" applyFill="1" applyBorder="1" applyAlignment="1">
      <alignment horizontal="center"/>
    </xf>
    <xf numFmtId="2" fontId="47" fillId="0" borderId="0" xfId="57" applyNumberFormat="1" applyFont="1" applyBorder="1" applyAlignment="1">
      <alignment horizontal="center"/>
    </xf>
    <xf numFmtId="183" fontId="47" fillId="0" borderId="0" xfId="57" applyFont="1" applyBorder="1" applyAlignment="1">
      <alignment horizontal="center" wrapText="1"/>
    </xf>
    <xf numFmtId="183" fontId="47" fillId="0" borderId="0" xfId="57" applyFont="1" applyBorder="1" applyAlignment="1">
      <alignment horizontal="center"/>
    </xf>
    <xf numFmtId="2" fontId="47" fillId="14" borderId="13" xfId="57" applyNumberFormat="1" applyFont="1" applyFill="1" applyBorder="1" applyAlignment="1">
      <alignment horizontal="center" vertical="center"/>
    </xf>
    <xf numFmtId="40" fontId="47" fillId="3" borderId="0" xfId="42" applyNumberFormat="1" applyFont="1" applyFill="1" applyBorder="1" applyAlignment="1">
      <alignment horizontal="left"/>
    </xf>
    <xf numFmtId="40" fontId="7" fillId="3" borderId="0" xfId="42" applyNumberFormat="1" applyFont="1" applyFill="1" applyBorder="1" applyAlignment="1">
      <alignment horizontal="center"/>
    </xf>
    <xf numFmtId="2" fontId="47" fillId="0" borderId="0" xfId="0" applyNumberFormat="1" applyFont="1" applyBorder="1"/>
    <xf numFmtId="183" fontId="47" fillId="3" borderId="0" xfId="57" applyFont="1" applyFill="1" applyBorder="1" applyAlignment="1">
      <alignment vertical="center"/>
    </xf>
    <xf numFmtId="40" fontId="47" fillId="3" borderId="0" xfId="42" applyNumberFormat="1" applyFont="1" applyFill="1" applyBorder="1" applyAlignment="1">
      <alignment horizontal="center"/>
    </xf>
    <xf numFmtId="183" fontId="7" fillId="0" borderId="0" xfId="57" applyFont="1" applyBorder="1" applyAlignment="1">
      <alignment horizontal="left" wrapText="1"/>
    </xf>
    <xf numFmtId="183" fontId="47" fillId="0" borderId="0" xfId="57" applyFont="1" applyBorder="1" applyAlignment="1">
      <alignment horizontal="center" vertical="center"/>
    </xf>
    <xf numFmtId="183" fontId="47" fillId="0" borderId="0" xfId="57" applyFont="1" applyBorder="1" applyAlignment="1">
      <alignment horizontal="left"/>
    </xf>
    <xf numFmtId="183" fontId="47" fillId="3" borderId="0" xfId="57" applyFont="1" applyFill="1" applyBorder="1" applyAlignment="1">
      <alignment horizontal="center" vertical="center"/>
    </xf>
    <xf numFmtId="2" fontId="47" fillId="3" borderId="0" xfId="57" applyNumberFormat="1" applyFont="1" applyFill="1" applyBorder="1" applyAlignment="1">
      <alignment horizontal="center" vertical="center"/>
    </xf>
    <xf numFmtId="183" fontId="47" fillId="19" borderId="83" xfId="0" applyFont="1" applyFill="1" applyBorder="1" applyAlignment="1">
      <alignment horizontal="center" vertical="center"/>
    </xf>
    <xf numFmtId="183" fontId="47" fillId="19" borderId="88" xfId="0" applyFont="1" applyFill="1" applyBorder="1" applyAlignment="1">
      <alignment horizontal="center" vertical="center"/>
    </xf>
    <xf numFmtId="183" fontId="47" fillId="19" borderId="89" xfId="0" applyFont="1" applyFill="1" applyBorder="1" applyAlignment="1">
      <alignment horizontal="center" vertical="center"/>
    </xf>
    <xf numFmtId="183" fontId="47" fillId="19" borderId="90" xfId="0" applyFont="1" applyFill="1" applyBorder="1" applyAlignment="1">
      <alignment horizontal="center" vertical="center"/>
    </xf>
    <xf numFmtId="183" fontId="47" fillId="19" borderId="82" xfId="0" applyFont="1" applyFill="1" applyBorder="1" applyAlignment="1">
      <alignment horizontal="center" vertical="center"/>
    </xf>
    <xf numFmtId="10" fontId="47" fillId="18" borderId="98" xfId="0" applyNumberFormat="1" applyFont="1" applyFill="1" applyBorder="1" applyAlignment="1">
      <alignment horizontal="center" vertical="center"/>
    </xf>
    <xf numFmtId="10" fontId="47" fillId="18" borderId="84" xfId="0" applyNumberFormat="1" applyFont="1" applyFill="1" applyBorder="1" applyAlignment="1">
      <alignment horizontal="center" vertical="center"/>
    </xf>
    <xf numFmtId="10" fontId="47" fillId="18" borderId="99" xfId="0" applyNumberFormat="1" applyFont="1" applyFill="1" applyBorder="1" applyAlignment="1">
      <alignment horizontal="center" vertical="center"/>
    </xf>
    <xf numFmtId="183" fontId="47" fillId="20" borderId="65" xfId="0" applyFont="1" applyFill="1" applyBorder="1" applyAlignment="1">
      <alignment vertical="center"/>
    </xf>
    <xf numFmtId="183" fontId="47" fillId="20" borderId="66" xfId="0" applyFont="1" applyFill="1" applyBorder="1" applyAlignment="1">
      <alignment vertical="center"/>
    </xf>
    <xf numFmtId="183" fontId="47" fillId="21" borderId="71" xfId="0" applyFont="1" applyFill="1" applyBorder="1" applyAlignment="1">
      <alignment vertical="center"/>
    </xf>
    <xf numFmtId="183" fontId="47" fillId="0" borderId="59" xfId="0" applyFont="1" applyBorder="1"/>
    <xf numFmtId="183" fontId="47" fillId="21" borderId="66" xfId="0" applyFont="1" applyFill="1" applyBorder="1" applyAlignment="1">
      <alignment vertical="center"/>
    </xf>
    <xf numFmtId="183" fontId="47" fillId="21" borderId="65" xfId="0" applyFont="1" applyFill="1" applyBorder="1" applyAlignment="1">
      <alignment vertical="center"/>
    </xf>
    <xf numFmtId="183" fontId="47" fillId="20" borderId="67" xfId="0" applyFont="1" applyFill="1" applyBorder="1" applyAlignment="1">
      <alignment vertical="center"/>
    </xf>
    <xf numFmtId="183" fontId="47" fillId="21" borderId="91" xfId="0" applyFont="1" applyFill="1" applyBorder="1" applyAlignment="1">
      <alignment vertical="center"/>
    </xf>
    <xf numFmtId="183" fontId="47" fillId="21" borderId="85" xfId="0" applyFont="1" applyFill="1" applyBorder="1" applyAlignment="1">
      <alignment vertical="center"/>
    </xf>
    <xf numFmtId="183" fontId="47" fillId="0" borderId="65" xfId="0" applyFont="1" applyFill="1" applyBorder="1" applyAlignment="1">
      <alignment vertical="center"/>
    </xf>
    <xf numFmtId="183" fontId="47" fillId="0" borderId="67" xfId="0" applyFont="1" applyFill="1" applyBorder="1" applyAlignment="1">
      <alignment vertical="center"/>
    </xf>
    <xf numFmtId="183" fontId="47" fillId="20" borderId="66" xfId="0" applyFont="1" applyFill="1" applyBorder="1" applyAlignment="1">
      <alignment horizontal="center" vertical="center"/>
    </xf>
    <xf numFmtId="183" fontId="47" fillId="0" borderId="66" xfId="0" applyFont="1" applyFill="1" applyBorder="1" applyAlignment="1">
      <alignment vertical="center"/>
    </xf>
    <xf numFmtId="10" fontId="47" fillId="13" borderId="12" xfId="0" applyNumberFormat="1" applyFont="1" applyFill="1" applyBorder="1" applyAlignment="1">
      <alignment horizontal="center" vertical="center"/>
    </xf>
    <xf numFmtId="183" fontId="7" fillId="13" borderId="12" xfId="0" applyFont="1" applyFill="1" applyBorder="1" applyAlignment="1">
      <alignment horizontal="center" vertical="center"/>
    </xf>
    <xf numFmtId="184" fontId="7" fillId="13" borderId="19" xfId="0" applyNumberFormat="1" applyFont="1" applyFill="1" applyBorder="1" applyAlignment="1">
      <alignment horizontal="center" vertical="center"/>
    </xf>
    <xf numFmtId="183" fontId="7" fillId="3" borderId="0" xfId="0" applyNumberFormat="1" applyFont="1" applyFill="1" applyBorder="1" applyAlignment="1" applyProtection="1">
      <alignment horizontal="center" vertical="center" wrapText="1"/>
    </xf>
    <xf numFmtId="183" fontId="47" fillId="0" borderId="0" xfId="0" applyFont="1" applyBorder="1" applyAlignment="1">
      <alignment horizontal="center" vertical="center" wrapText="1"/>
    </xf>
    <xf numFmtId="183" fontId="7" fillId="3" borderId="26" xfId="59" applyNumberFormat="1" applyFont="1" applyFill="1" applyBorder="1" applyAlignment="1">
      <alignment vertical="center" wrapText="1"/>
    </xf>
    <xf numFmtId="183" fontId="7" fillId="3" borderId="21" xfId="59" applyNumberFormat="1" applyFont="1" applyFill="1" applyBorder="1" applyAlignment="1">
      <alignment vertical="center" wrapText="1"/>
    </xf>
    <xf numFmtId="183" fontId="7" fillId="3" borderId="26" xfId="0" applyNumberFormat="1" applyFont="1" applyFill="1" applyBorder="1" applyAlignment="1" applyProtection="1">
      <alignment vertical="center" wrapText="1"/>
    </xf>
    <xf numFmtId="183" fontId="7" fillId="3" borderId="0" xfId="0" applyNumberFormat="1" applyFont="1" applyFill="1" applyBorder="1" applyAlignment="1" applyProtection="1">
      <alignment vertical="center" wrapText="1"/>
    </xf>
    <xf numFmtId="183" fontId="7" fillId="3" borderId="7" xfId="0" applyNumberFormat="1" applyFont="1" applyFill="1" applyBorder="1" applyAlignment="1" applyProtection="1">
      <alignment vertical="center" wrapText="1"/>
    </xf>
    <xf numFmtId="183" fontId="50" fillId="0" borderId="0" xfId="4" applyFont="1" applyBorder="1" applyAlignment="1">
      <alignment vertical="center"/>
    </xf>
    <xf numFmtId="183" fontId="47" fillId="0" borderId="0" xfId="0" applyFont="1" applyAlignment="1">
      <alignment horizontal="center" vertical="center"/>
    </xf>
    <xf numFmtId="4" fontId="47" fillId="0" borderId="0" xfId="0" applyNumberFormat="1" applyFont="1" applyAlignment="1">
      <alignment vertical="center"/>
    </xf>
    <xf numFmtId="171" fontId="47" fillId="0" borderId="0" xfId="0" applyNumberFormat="1" applyFont="1" applyAlignment="1">
      <alignment vertical="center"/>
    </xf>
    <xf numFmtId="164" fontId="47" fillId="0" borderId="0" xfId="3" applyNumberFormat="1" applyFont="1" applyAlignment="1">
      <alignment vertical="center"/>
    </xf>
    <xf numFmtId="183" fontId="47" fillId="0" borderId="0" xfId="4" applyFont="1" applyBorder="1"/>
    <xf numFmtId="183" fontId="47" fillId="0" borderId="0" xfId="0" applyFont="1" applyFill="1" applyBorder="1" applyAlignment="1">
      <alignment horizontal="left" vertical="top"/>
    </xf>
    <xf numFmtId="183" fontId="51" fillId="0" borderId="0" xfId="60" applyFont="1" applyBorder="1" applyAlignment="1">
      <alignment vertical="center"/>
    </xf>
    <xf numFmtId="183" fontId="51" fillId="0" borderId="4" xfId="60" applyFont="1" applyBorder="1" applyAlignment="1">
      <alignment horizontal="center" vertical="center"/>
    </xf>
    <xf numFmtId="183" fontId="51" fillId="0" borderId="4" xfId="60" applyFont="1" applyBorder="1" applyAlignment="1">
      <alignment vertical="center"/>
    </xf>
    <xf numFmtId="183" fontId="18" fillId="0" borderId="0" xfId="4" applyNumberFormat="1" applyFont="1" applyBorder="1" applyAlignment="1">
      <alignment vertical="center" wrapText="1"/>
    </xf>
    <xf numFmtId="183" fontId="47" fillId="0" borderId="0" xfId="4" applyFont="1"/>
    <xf numFmtId="183" fontId="51" fillId="0" borderId="0" xfId="60" applyFont="1" applyBorder="1" applyAlignment="1">
      <alignment horizontal="center" vertical="center"/>
    </xf>
    <xf numFmtId="183" fontId="52" fillId="4" borderId="52" xfId="60" applyFont="1" applyFill="1" applyBorder="1" applyAlignment="1">
      <alignment horizontal="center" vertical="center"/>
    </xf>
    <xf numFmtId="183" fontId="51" fillId="0" borderId="103" xfId="60" applyFont="1" applyBorder="1" applyAlignment="1">
      <alignment horizontal="center" vertical="center"/>
    </xf>
    <xf numFmtId="183" fontId="51" fillId="0" borderId="105" xfId="60" applyFont="1" applyBorder="1" applyAlignment="1">
      <alignment horizontal="center" vertical="center"/>
    </xf>
    <xf numFmtId="183" fontId="51" fillId="0" borderId="106" xfId="60" applyFont="1" applyBorder="1" applyAlignment="1">
      <alignment horizontal="center" vertical="center"/>
    </xf>
    <xf numFmtId="10" fontId="53" fillId="0" borderId="107" xfId="32" applyNumberFormat="1" applyFont="1" applyFill="1" applyBorder="1" applyAlignment="1" applyProtection="1">
      <alignment horizontal="center" vertical="center"/>
    </xf>
    <xf numFmtId="10" fontId="53" fillId="0" borderId="103" xfId="32" applyNumberFormat="1" applyFont="1" applyFill="1" applyBorder="1" applyAlignment="1" applyProtection="1">
      <alignment horizontal="center" vertical="center"/>
    </xf>
    <xf numFmtId="10" fontId="53" fillId="0" borderId="105" xfId="32" applyNumberFormat="1" applyFont="1" applyFill="1" applyBorder="1" applyAlignment="1" applyProtection="1">
      <alignment horizontal="center" vertical="center"/>
    </xf>
    <xf numFmtId="10" fontId="51" fillId="0" borderId="105" xfId="60" applyNumberFormat="1" applyFont="1" applyBorder="1" applyAlignment="1">
      <alignment horizontal="center" vertical="center"/>
    </xf>
    <xf numFmtId="10" fontId="53" fillId="0" borderId="106" xfId="32" applyNumberFormat="1" applyFont="1" applyFill="1" applyBorder="1" applyAlignment="1" applyProtection="1">
      <alignment horizontal="center" vertical="center"/>
    </xf>
    <xf numFmtId="10" fontId="51" fillId="0" borderId="0" xfId="60" applyNumberFormat="1" applyFont="1" applyBorder="1" applyAlignment="1">
      <alignment vertical="center"/>
    </xf>
    <xf numFmtId="183" fontId="52" fillId="4" borderId="1" xfId="60" applyFont="1" applyFill="1" applyBorder="1" applyAlignment="1">
      <alignment horizontal="center" vertical="center"/>
    </xf>
    <xf numFmtId="10" fontId="52" fillId="0" borderId="102" xfId="32" applyNumberFormat="1" applyFont="1" applyFill="1" applyBorder="1" applyAlignment="1" applyProtection="1">
      <alignment horizontal="center" vertical="center"/>
    </xf>
    <xf numFmtId="10" fontId="51" fillId="0" borderId="103" xfId="32" applyNumberFormat="1" applyFont="1" applyFill="1" applyBorder="1" applyAlignment="1" applyProtection="1">
      <alignment horizontal="center" vertical="center"/>
    </xf>
    <xf numFmtId="10" fontId="52" fillId="0" borderId="0" xfId="32" applyNumberFormat="1" applyFont="1" applyFill="1" applyBorder="1" applyAlignment="1" applyProtection="1">
      <alignment horizontal="center" vertical="center"/>
    </xf>
    <xf numFmtId="183" fontId="52" fillId="0" borderId="0" xfId="60" applyFont="1" applyBorder="1" applyAlignment="1">
      <alignment vertical="center"/>
    </xf>
    <xf numFmtId="10" fontId="52" fillId="0" borderId="0" xfId="60" applyNumberFormat="1" applyFont="1" applyFill="1" applyBorder="1" applyAlignment="1">
      <alignment horizontal="center" vertical="center"/>
    </xf>
    <xf numFmtId="183" fontId="7" fillId="11" borderId="9" xfId="59" applyFont="1" applyFill="1" applyBorder="1" applyAlignment="1"/>
    <xf numFmtId="183" fontId="7" fillId="0" borderId="9" xfId="59" applyFont="1" applyBorder="1" applyAlignment="1"/>
    <xf numFmtId="183" fontId="7" fillId="11" borderId="0" xfId="59" applyFont="1" applyFill="1" applyBorder="1" applyAlignment="1"/>
    <xf numFmtId="183" fontId="7" fillId="0" borderId="0" xfId="59" applyFont="1" applyBorder="1" applyAlignment="1"/>
    <xf numFmtId="10" fontId="7" fillId="0" borderId="0" xfId="59" applyNumberFormat="1" applyFont="1" applyBorder="1" applyAlignment="1"/>
    <xf numFmtId="183" fontId="7" fillId="11" borderId="0" xfId="59" applyFont="1" applyFill="1" applyBorder="1" applyAlignment="1">
      <alignment vertical="center"/>
    </xf>
    <xf numFmtId="183" fontId="7" fillId="0" borderId="0" xfId="59" applyNumberFormat="1" applyFont="1" applyBorder="1" applyAlignment="1"/>
    <xf numFmtId="183" fontId="7" fillId="0" borderId="0" xfId="59" applyFont="1" applyBorder="1" applyAlignment="1">
      <alignment vertical="center"/>
    </xf>
    <xf numFmtId="183" fontId="7" fillId="11" borderId="0" xfId="0" applyNumberFormat="1" applyFont="1" applyFill="1" applyBorder="1" applyAlignment="1" applyProtection="1">
      <alignment vertical="center" wrapText="1"/>
    </xf>
    <xf numFmtId="183" fontId="49" fillId="17" borderId="0" xfId="59" applyFont="1" applyFill="1" applyBorder="1" applyAlignment="1"/>
    <xf numFmtId="10" fontId="7" fillId="0" borderId="9" xfId="59" applyNumberFormat="1" applyFont="1" applyBorder="1" applyAlignment="1">
      <alignment horizontal="left"/>
    </xf>
    <xf numFmtId="183" fontId="2" fillId="0" borderId="63" xfId="0" applyFont="1" applyBorder="1" applyAlignment="1">
      <alignment horizontal="center" vertical="center" wrapText="1"/>
    </xf>
    <xf numFmtId="183" fontId="2" fillId="0" borderId="107" xfId="0" applyFont="1" applyBorder="1" applyAlignment="1">
      <alignment horizontal="center" vertical="center" wrapText="1"/>
    </xf>
    <xf numFmtId="10" fontId="0" fillId="0" borderId="27" xfId="0" applyNumberFormat="1" applyBorder="1"/>
    <xf numFmtId="10" fontId="0" fillId="0" borderId="18" xfId="0" applyNumberFormat="1" applyBorder="1" applyAlignment="1">
      <alignment vertical="center"/>
    </xf>
    <xf numFmtId="10" fontId="0" fillId="0" borderId="18" xfId="0" applyNumberFormat="1" applyBorder="1"/>
    <xf numFmtId="183" fontId="2" fillId="0" borderId="35" xfId="0" applyFont="1" applyBorder="1"/>
    <xf numFmtId="183" fontId="2" fillId="0" borderId="35" xfId="0" applyFont="1" applyBorder="1" applyAlignment="1">
      <alignment wrapText="1"/>
    </xf>
    <xf numFmtId="183" fontId="2" fillId="0" borderId="108" xfId="0" applyFont="1" applyBorder="1"/>
    <xf numFmtId="10" fontId="2" fillId="0" borderId="18" xfId="0" applyNumberFormat="1" applyFont="1" applyBorder="1"/>
    <xf numFmtId="183" fontId="3" fillId="11" borderId="34" xfId="0" applyFont="1" applyFill="1" applyBorder="1" applyAlignment="1">
      <alignment horizontal="center"/>
    </xf>
    <xf numFmtId="183" fontId="3" fillId="11" borderId="35" xfId="0" applyFont="1" applyFill="1" applyBorder="1" applyAlignment="1">
      <alignment horizontal="center"/>
    </xf>
    <xf numFmtId="10" fontId="3" fillId="11" borderId="18" xfId="0" applyNumberFormat="1" applyFont="1" applyFill="1" applyBorder="1"/>
    <xf numFmtId="10" fontId="3" fillId="11" borderId="35" xfId="0" applyNumberFormat="1" applyFont="1" applyFill="1" applyBorder="1"/>
    <xf numFmtId="10" fontId="3" fillId="11" borderId="9" xfId="0" applyNumberFormat="1" applyFont="1" applyFill="1" applyBorder="1"/>
    <xf numFmtId="10" fontId="0" fillId="4" borderId="39" xfId="0" applyNumberFormat="1" applyFill="1" applyBorder="1"/>
    <xf numFmtId="10" fontId="0" fillId="4" borderId="40" xfId="0" applyNumberFormat="1" applyFill="1" applyBorder="1"/>
    <xf numFmtId="10" fontId="0" fillId="4" borderId="37" xfId="0" applyNumberFormat="1" applyFill="1" applyBorder="1"/>
    <xf numFmtId="183" fontId="3" fillId="11" borderId="60" xfId="0" applyFont="1" applyFill="1" applyBorder="1" applyAlignment="1">
      <alignment horizontal="center"/>
    </xf>
    <xf numFmtId="10" fontId="0" fillId="11" borderId="25" xfId="0" applyNumberFormat="1" applyFill="1" applyBorder="1"/>
    <xf numFmtId="10" fontId="0" fillId="11" borderId="61" xfId="0" applyNumberFormat="1" applyFill="1" applyBorder="1"/>
    <xf numFmtId="10" fontId="0" fillId="11" borderId="23" xfId="0" applyNumberFormat="1" applyFill="1" applyBorder="1"/>
    <xf numFmtId="10" fontId="0" fillId="11" borderId="22" xfId="0" applyNumberFormat="1" applyFill="1" applyBorder="1"/>
    <xf numFmtId="10" fontId="0" fillId="11" borderId="18" xfId="0" applyNumberFormat="1" applyFill="1" applyBorder="1"/>
    <xf numFmtId="10" fontId="0" fillId="11" borderId="35" xfId="0" applyNumberFormat="1" applyFill="1" applyBorder="1"/>
    <xf numFmtId="10" fontId="0" fillId="11" borderId="9" xfId="0" applyNumberFormat="1" applyFill="1" applyBorder="1"/>
    <xf numFmtId="183" fontId="3" fillId="3" borderId="47" xfId="0" applyFont="1" applyFill="1" applyBorder="1" applyAlignment="1">
      <alignment horizontal="center"/>
    </xf>
    <xf numFmtId="10" fontId="0" fillId="3" borderId="26" xfId="0" applyNumberFormat="1" applyFill="1" applyBorder="1"/>
    <xf numFmtId="10" fontId="0" fillId="3" borderId="48" xfId="0" applyNumberFormat="1" applyFill="1" applyBorder="1"/>
    <xf numFmtId="183" fontId="2" fillId="0" borderId="33" xfId="0" applyFont="1" applyBorder="1"/>
    <xf numFmtId="183" fontId="2" fillId="0" borderId="6" xfId="0" applyFont="1" applyBorder="1" applyAlignment="1">
      <alignment horizontal="center" vertical="center"/>
    </xf>
    <xf numFmtId="183" fontId="2" fillId="0" borderId="7" xfId="0" applyFont="1" applyBorder="1" applyAlignment="1">
      <alignment horizontal="center" vertical="center"/>
    </xf>
    <xf numFmtId="183" fontId="2" fillId="0" borderId="7" xfId="0" applyFont="1" applyBorder="1" applyAlignment="1">
      <alignment horizontal="center" vertical="center" wrapText="1"/>
    </xf>
    <xf numFmtId="183" fontId="2" fillId="0" borderId="8" xfId="0" applyFont="1" applyBorder="1" applyAlignment="1">
      <alignment horizontal="center" vertical="center" wrapText="1"/>
    </xf>
    <xf numFmtId="183" fontId="3" fillId="3" borderId="26" xfId="0" applyFont="1" applyFill="1" applyBorder="1" applyAlignment="1">
      <alignment horizontal="center"/>
    </xf>
    <xf numFmtId="10" fontId="3" fillId="3" borderId="26" xfId="0" applyNumberFormat="1" applyFont="1" applyFill="1" applyBorder="1"/>
    <xf numFmtId="10" fontId="3" fillId="3" borderId="48" xfId="0" applyNumberFormat="1" applyFont="1" applyFill="1" applyBorder="1"/>
    <xf numFmtId="183" fontId="7" fillId="11" borderId="34" xfId="59" applyFont="1" applyFill="1" applyBorder="1" applyAlignment="1">
      <alignment horizontal="left" vertical="center"/>
    </xf>
    <xf numFmtId="183" fontId="7" fillId="11" borderId="41" xfId="59" applyFont="1" applyFill="1" applyBorder="1" applyAlignment="1">
      <alignment horizontal="left" vertical="center"/>
    </xf>
    <xf numFmtId="183" fontId="7" fillId="11" borderId="34" xfId="59" applyFont="1" applyFill="1" applyBorder="1" applyAlignment="1">
      <alignment horizontal="left" vertical="center" wrapText="1"/>
    </xf>
    <xf numFmtId="183" fontId="7" fillId="11" borderId="9" xfId="59" applyFont="1" applyFill="1" applyBorder="1" applyAlignment="1">
      <alignment horizontal="left" wrapText="1"/>
    </xf>
    <xf numFmtId="4" fontId="7" fillId="2" borderId="12" xfId="0" applyNumberFormat="1" applyFont="1" applyFill="1" applyBorder="1" applyAlignment="1">
      <alignment vertical="center" wrapText="1"/>
    </xf>
    <xf numFmtId="4" fontId="7" fillId="3" borderId="0" xfId="0" applyNumberFormat="1" applyFont="1" applyFill="1" applyBorder="1" applyAlignment="1">
      <alignment horizontal="right" vertical="center" wrapText="1"/>
    </xf>
    <xf numFmtId="183" fontId="47" fillId="0" borderId="0" xfId="0" applyFont="1" applyBorder="1" applyAlignment="1">
      <alignment horizontal="center" vertical="center" wrapText="1"/>
    </xf>
    <xf numFmtId="183" fontId="7" fillId="0" borderId="0" xfId="0" applyFont="1" applyAlignment="1">
      <alignment horizontal="left" wrapText="1"/>
    </xf>
    <xf numFmtId="183" fontId="7" fillId="3" borderId="0" xfId="0" applyFont="1" applyFill="1" applyBorder="1" applyAlignment="1">
      <alignment horizontal="center"/>
    </xf>
    <xf numFmtId="183" fontId="0" fillId="0" borderId="0" xfId="0" applyBorder="1" applyAlignment="1">
      <alignment horizontal="center"/>
    </xf>
    <xf numFmtId="183" fontId="2" fillId="0" borderId="0" xfId="0" applyFont="1" applyBorder="1" applyAlignment="1">
      <alignment horizontal="center"/>
    </xf>
    <xf numFmtId="183" fontId="2" fillId="3" borderId="0" xfId="0" applyFont="1" applyFill="1" applyBorder="1" applyAlignment="1">
      <alignment horizontal="center"/>
    </xf>
    <xf numFmtId="183" fontId="47" fillId="0" borderId="0" xfId="57" applyFont="1" applyBorder="1" applyAlignment="1">
      <alignment horizontal="center" vertical="center" wrapText="1"/>
    </xf>
    <xf numFmtId="2" fontId="0" fillId="0" borderId="0" xfId="0" applyNumberFormat="1" applyBorder="1" applyAlignment="1">
      <alignment horizontal="center"/>
    </xf>
    <xf numFmtId="183" fontId="2" fillId="0" borderId="0" xfId="0" applyFont="1" applyBorder="1" applyAlignment="1">
      <alignment horizontal="center" vertical="center"/>
    </xf>
    <xf numFmtId="183" fontId="3" fillId="0" borderId="0" xfId="0" applyFont="1" applyBorder="1" applyAlignment="1">
      <alignment horizontal="left"/>
    </xf>
    <xf numFmtId="2" fontId="3" fillId="3" borderId="0" xfId="0" applyNumberFormat="1" applyFont="1" applyFill="1" applyBorder="1" applyAlignment="1">
      <alignment horizontal="center"/>
    </xf>
    <xf numFmtId="2" fontId="47" fillId="3" borderId="0" xfId="57" applyNumberFormat="1" applyFont="1" applyFill="1" applyBorder="1" applyAlignment="1">
      <alignment horizontal="center"/>
    </xf>
    <xf numFmtId="183" fontId="7" fillId="0" borderId="0" xfId="57" applyFont="1" applyBorder="1" applyAlignment="1">
      <alignment horizontal="left" wrapText="1"/>
    </xf>
    <xf numFmtId="183" fontId="47" fillId="3" borderId="0" xfId="0" applyFont="1" applyFill="1" applyBorder="1" applyAlignment="1">
      <alignment horizontal="center" vertical="center" wrapText="1"/>
    </xf>
    <xf numFmtId="4" fontId="47" fillId="3" borderId="0" xfId="0" applyNumberFormat="1" applyFont="1" applyFill="1" applyBorder="1" applyAlignment="1">
      <alignment vertical="center" wrapText="1"/>
    </xf>
    <xf numFmtId="183" fontId="47" fillId="3" borderId="0" xfId="0" applyFont="1" applyFill="1" applyBorder="1" applyAlignment="1">
      <alignment horizontal="left" vertical="center" wrapText="1"/>
    </xf>
    <xf numFmtId="4" fontId="47" fillId="3" borderId="13" xfId="0" applyNumberFormat="1" applyFont="1" applyFill="1" applyBorder="1" applyAlignment="1">
      <alignment horizontal="center" vertical="center" wrapText="1"/>
    </xf>
    <xf numFmtId="2" fontId="47" fillId="11" borderId="13" xfId="0" applyNumberFormat="1" applyFont="1" applyFill="1" applyBorder="1" applyAlignment="1">
      <alignment horizontal="center" vertical="center"/>
    </xf>
    <xf numFmtId="4" fontId="7" fillId="11" borderId="9" xfId="0" applyNumberFormat="1" applyFont="1" applyFill="1" applyBorder="1" applyAlignment="1">
      <alignment horizontal="right" vertical="center" wrapText="1"/>
    </xf>
    <xf numFmtId="183" fontId="0" fillId="0" borderId="0" xfId="0" applyBorder="1" applyAlignment="1">
      <alignment horizontal="center"/>
    </xf>
    <xf numFmtId="183" fontId="2" fillId="3" borderId="0" xfId="0" applyFont="1" applyFill="1" applyBorder="1" applyAlignment="1">
      <alignment horizontal="center"/>
    </xf>
    <xf numFmtId="183" fontId="2" fillId="0" borderId="0" xfId="0" applyFont="1" applyAlignment="1">
      <alignment horizontal="center"/>
    </xf>
    <xf numFmtId="183" fontId="2" fillId="0" borderId="0" xfId="0" applyFont="1" applyBorder="1" applyAlignment="1">
      <alignment horizontal="center"/>
    </xf>
    <xf numFmtId="4" fontId="7" fillId="2" borderId="81" xfId="0" applyNumberFormat="1" applyFont="1" applyFill="1" applyBorder="1" applyAlignment="1">
      <alignment horizontal="center" vertical="center" wrapText="1"/>
    </xf>
    <xf numFmtId="4" fontId="7" fillId="2" borderId="8" xfId="0" applyNumberFormat="1" applyFont="1" applyFill="1" applyBorder="1" applyAlignment="1">
      <alignment horizontal="center" vertical="center" wrapText="1"/>
    </xf>
    <xf numFmtId="185" fontId="7" fillId="3" borderId="12" xfId="0" applyNumberFormat="1" applyFont="1" applyFill="1" applyBorder="1" applyAlignment="1" applyProtection="1">
      <alignment horizontal="center" vertical="center" wrapText="1"/>
    </xf>
    <xf numFmtId="183" fontId="7" fillId="3" borderId="19" xfId="0" applyNumberFormat="1" applyFont="1" applyFill="1" applyBorder="1" applyAlignment="1" applyProtection="1">
      <alignment horizontal="center" vertical="center" wrapText="1"/>
    </xf>
    <xf numFmtId="183" fontId="47" fillId="0" borderId="0" xfId="0" applyFont="1" applyFill="1" applyBorder="1" applyAlignment="1">
      <alignment horizontal="center"/>
    </xf>
    <xf numFmtId="182" fontId="47" fillId="3" borderId="9" xfId="6" applyNumberFormat="1" applyFont="1" applyFill="1" applyBorder="1" applyAlignment="1">
      <alignment horizontal="right" vertical="center"/>
    </xf>
    <xf numFmtId="2" fontId="47" fillId="0" borderId="0" xfId="0" applyNumberFormat="1" applyFont="1" applyFill="1" applyBorder="1" applyAlignment="1">
      <alignment horizontal="center"/>
    </xf>
    <xf numFmtId="2" fontId="47" fillId="0" borderId="0" xfId="0" applyNumberFormat="1" applyFont="1" applyFill="1" applyBorder="1"/>
    <xf numFmtId="2" fontId="2" fillId="0" borderId="0" xfId="0" applyNumberFormat="1" applyFont="1" applyBorder="1" applyAlignment="1">
      <alignment horizontal="center"/>
    </xf>
    <xf numFmtId="183" fontId="2" fillId="3" borderId="0" xfId="0" applyFont="1" applyFill="1" applyBorder="1" applyAlignment="1">
      <alignment horizontal="center"/>
    </xf>
    <xf numFmtId="183" fontId="7" fillId="0" borderId="16" xfId="59" applyFont="1" applyFill="1" applyBorder="1" applyAlignment="1">
      <alignment vertical="center"/>
    </xf>
    <xf numFmtId="183" fontId="7" fillId="0" borderId="13" xfId="59" applyFont="1" applyFill="1" applyBorder="1" applyAlignment="1">
      <alignment vertical="center"/>
    </xf>
    <xf numFmtId="183" fontId="2" fillId="0" borderId="0" xfId="0" applyFont="1" applyFill="1" applyBorder="1"/>
    <xf numFmtId="183" fontId="7" fillId="0" borderId="0" xfId="0" applyFont="1" applyFill="1" applyBorder="1" applyAlignment="1">
      <alignment horizontal="center"/>
    </xf>
    <xf numFmtId="183" fontId="7" fillId="0" borderId="0" xfId="0" applyFont="1" applyFill="1" applyBorder="1"/>
    <xf numFmtId="183" fontId="7" fillId="11" borderId="18" xfId="59" applyFont="1" applyFill="1" applyBorder="1" applyAlignment="1"/>
    <xf numFmtId="183" fontId="47" fillId="0" borderId="14" xfId="0" applyFont="1" applyBorder="1" applyAlignment="1">
      <alignment vertical="center" textRotation="90"/>
    </xf>
    <xf numFmtId="183" fontId="47" fillId="0" borderId="12" xfId="0" applyFont="1" applyBorder="1" applyAlignment="1">
      <alignment vertical="center" textRotation="90"/>
    </xf>
    <xf numFmtId="183" fontId="47" fillId="0" borderId="19" xfId="0" applyFont="1" applyBorder="1" applyAlignment="1">
      <alignment vertical="center" textRotation="90"/>
    </xf>
    <xf numFmtId="183" fontId="47" fillId="0" borderId="85" xfId="0" applyFont="1" applyFill="1" applyBorder="1" applyAlignment="1">
      <alignment vertical="center"/>
    </xf>
    <xf numFmtId="183" fontId="47" fillId="0" borderId="66" xfId="0" applyFont="1" applyFill="1" applyBorder="1" applyAlignment="1">
      <alignment horizontal="center" vertical="center"/>
    </xf>
    <xf numFmtId="183" fontId="5" fillId="0" borderId="5" xfId="0" applyFont="1" applyBorder="1"/>
    <xf numFmtId="184" fontId="47" fillId="18" borderId="117" xfId="0" applyNumberFormat="1" applyFont="1" applyFill="1" applyBorder="1" applyAlignment="1">
      <alignment horizontal="center" vertical="center"/>
    </xf>
    <xf numFmtId="184" fontId="47" fillId="18" borderId="119" xfId="0" applyNumberFormat="1" applyFont="1" applyFill="1" applyBorder="1" applyAlignment="1">
      <alignment horizontal="center" vertical="center"/>
    </xf>
    <xf numFmtId="184" fontId="47" fillId="18" borderId="101" xfId="0" applyNumberFormat="1" applyFont="1" applyFill="1" applyBorder="1" applyAlignment="1">
      <alignment horizontal="center" vertical="center"/>
    </xf>
    <xf numFmtId="184" fontId="47" fillId="18" borderId="120" xfId="0" applyNumberFormat="1" applyFont="1" applyFill="1" applyBorder="1" applyAlignment="1">
      <alignment horizontal="center" vertical="center"/>
    </xf>
    <xf numFmtId="184" fontId="47" fillId="18" borderId="94" xfId="0" applyNumberFormat="1" applyFont="1" applyFill="1" applyBorder="1" applyAlignment="1">
      <alignment horizontal="center" vertical="center"/>
    </xf>
    <xf numFmtId="184" fontId="47" fillId="18" borderId="112" xfId="0" applyNumberFormat="1" applyFont="1" applyFill="1" applyBorder="1" applyAlignment="1">
      <alignment horizontal="center" vertical="center"/>
    </xf>
    <xf numFmtId="184" fontId="47" fillId="18" borderId="121" xfId="0" applyNumberFormat="1" applyFont="1" applyFill="1" applyBorder="1" applyAlignment="1">
      <alignment horizontal="center" vertical="center"/>
    </xf>
    <xf numFmtId="10" fontId="47" fillId="13" borderId="14" xfId="0" applyNumberFormat="1" applyFont="1" applyFill="1" applyBorder="1" applyAlignment="1">
      <alignment horizontal="center" vertical="center"/>
    </xf>
    <xf numFmtId="184" fontId="47" fillId="18" borderId="125" xfId="0" applyNumberFormat="1" applyFont="1" applyFill="1" applyBorder="1" applyAlignment="1">
      <alignment horizontal="center" vertical="center"/>
    </xf>
    <xf numFmtId="184" fontId="47" fillId="18" borderId="126" xfId="0" applyNumberFormat="1" applyFont="1" applyFill="1" applyBorder="1" applyAlignment="1">
      <alignment horizontal="center" vertical="center"/>
    </xf>
    <xf numFmtId="184" fontId="47" fillId="18" borderId="95" xfId="0" applyNumberFormat="1" applyFont="1" applyFill="1" applyBorder="1" applyAlignment="1">
      <alignment horizontal="center" vertical="center"/>
    </xf>
    <xf numFmtId="183" fontId="47" fillId="0" borderId="91" xfId="0" applyFont="1" applyFill="1" applyBorder="1" applyAlignment="1">
      <alignment vertical="center"/>
    </xf>
    <xf numFmtId="183" fontId="47" fillId="18" borderId="5" xfId="0" applyFont="1" applyFill="1" applyBorder="1" applyAlignment="1">
      <alignment vertical="center"/>
    </xf>
    <xf numFmtId="184" fontId="7" fillId="22" borderId="19" xfId="0" applyNumberFormat="1" applyFont="1" applyFill="1" applyBorder="1" applyAlignment="1">
      <alignment horizontal="center" vertical="center"/>
    </xf>
    <xf numFmtId="183" fontId="7" fillId="22" borderId="14" xfId="0" applyFont="1" applyFill="1" applyBorder="1" applyAlignment="1">
      <alignment vertical="center"/>
    </xf>
    <xf numFmtId="183" fontId="7" fillId="22" borderId="109" xfId="0" applyFont="1" applyFill="1" applyBorder="1" applyAlignment="1">
      <alignment vertical="center"/>
    </xf>
    <xf numFmtId="184" fontId="7" fillId="0" borderId="130" xfId="0" applyNumberFormat="1" applyFont="1" applyFill="1" applyBorder="1" applyAlignment="1">
      <alignment horizontal="center" vertical="center"/>
    </xf>
    <xf numFmtId="184" fontId="47" fillId="22" borderId="19" xfId="0" applyNumberFormat="1" applyFont="1" applyFill="1" applyBorder="1" applyAlignment="1">
      <alignment vertical="center"/>
    </xf>
    <xf numFmtId="183" fontId="47" fillId="0" borderId="0" xfId="0" applyFont="1" applyFill="1" applyBorder="1" applyAlignment="1">
      <alignment horizontal="center" vertical="center"/>
    </xf>
    <xf numFmtId="183" fontId="47" fillId="3" borderId="9" xfId="0" applyFont="1" applyFill="1" applyBorder="1" applyAlignment="1">
      <alignment horizontal="center" vertical="center" wrapText="1"/>
    </xf>
    <xf numFmtId="0" fontId="47" fillId="3" borderId="10" xfId="4" applyNumberFormat="1" applyFont="1" applyFill="1" applyBorder="1" applyAlignment="1">
      <alignment horizontal="center" vertical="center"/>
    </xf>
    <xf numFmtId="0" fontId="47" fillId="3" borderId="10" xfId="1" applyNumberFormat="1" applyFont="1" applyFill="1" applyBorder="1" applyAlignment="1">
      <alignment horizontal="center" vertical="center" wrapText="1"/>
    </xf>
    <xf numFmtId="0" fontId="47" fillId="3" borderId="21" xfId="4" applyNumberFormat="1" applyFont="1" applyFill="1" applyBorder="1" applyAlignment="1">
      <alignment horizontal="center" vertical="center"/>
    </xf>
    <xf numFmtId="0" fontId="47" fillId="11" borderId="13" xfId="0" applyNumberFormat="1" applyFont="1" applyFill="1" applyBorder="1" applyAlignment="1">
      <alignment horizontal="center" vertical="center" wrapText="1"/>
    </xf>
    <xf numFmtId="0" fontId="47" fillId="11" borderId="13" xfId="0" applyNumberFormat="1" applyFont="1" applyFill="1" applyBorder="1" applyAlignment="1">
      <alignment horizontal="left" vertical="center" wrapText="1"/>
    </xf>
    <xf numFmtId="0" fontId="47" fillId="0" borderId="0" xfId="0" applyNumberFormat="1" applyFont="1" applyBorder="1" applyAlignment="1">
      <alignment horizontal="center" vertical="center" wrapText="1"/>
    </xf>
    <xf numFmtId="0" fontId="47" fillId="0" borderId="0" xfId="0" applyNumberFormat="1" applyFont="1" applyBorder="1" applyAlignment="1">
      <alignment horizontal="left" vertical="center" wrapText="1"/>
    </xf>
    <xf numFmtId="0" fontId="7" fillId="2" borderId="12" xfId="0" applyNumberFormat="1" applyFont="1" applyFill="1" applyBorder="1" applyAlignment="1">
      <alignment horizontal="left" vertical="center" wrapText="1"/>
    </xf>
    <xf numFmtId="0" fontId="7" fillId="3" borderId="0" xfId="0" applyNumberFormat="1" applyFont="1" applyFill="1" applyBorder="1" applyAlignment="1">
      <alignment horizontal="center" vertical="center" wrapText="1"/>
    </xf>
    <xf numFmtId="0" fontId="7" fillId="3" borderId="0" xfId="0" applyNumberFormat="1" applyFont="1" applyFill="1" applyBorder="1" applyAlignment="1">
      <alignment horizontal="left" vertical="center" wrapText="1"/>
    </xf>
    <xf numFmtId="0" fontId="47" fillId="3" borderId="9" xfId="4" applyNumberFormat="1" applyFont="1" applyFill="1" applyBorder="1" applyAlignment="1">
      <alignment horizontal="center" vertical="center"/>
    </xf>
    <xf numFmtId="0" fontId="47" fillId="3" borderId="9" xfId="0" applyNumberFormat="1" applyFont="1" applyFill="1" applyBorder="1" applyAlignment="1">
      <alignment horizontal="center" vertical="center"/>
    </xf>
    <xf numFmtId="0" fontId="47" fillId="11" borderId="9" xfId="0" applyNumberFormat="1" applyFont="1" applyFill="1" applyBorder="1" applyAlignment="1">
      <alignment horizontal="center" vertical="center" wrapText="1"/>
    </xf>
    <xf numFmtId="0" fontId="47" fillId="11" borderId="9" xfId="0" applyNumberFormat="1" applyFont="1" applyFill="1" applyBorder="1" applyAlignment="1">
      <alignment horizontal="left" vertical="center" wrapText="1"/>
    </xf>
    <xf numFmtId="0" fontId="47" fillId="3" borderId="10" xfId="0" applyNumberFormat="1" applyFont="1" applyFill="1" applyBorder="1" applyAlignment="1">
      <alignment horizontal="center" vertical="center"/>
    </xf>
    <xf numFmtId="0" fontId="47" fillId="3" borderId="9" xfId="4" applyNumberFormat="1" applyFont="1" applyFill="1" applyBorder="1" applyAlignment="1">
      <alignment horizontal="center" vertical="center" wrapText="1"/>
    </xf>
    <xf numFmtId="0" fontId="47" fillId="3" borderId="22" xfId="4" applyNumberFormat="1" applyFont="1" applyFill="1" applyBorder="1" applyAlignment="1">
      <alignment horizontal="center" vertical="center" wrapText="1"/>
    </xf>
    <xf numFmtId="0" fontId="7" fillId="11" borderId="9" xfId="0" applyNumberFormat="1" applyFont="1" applyFill="1" applyBorder="1" applyAlignment="1">
      <alignment vertical="center"/>
    </xf>
    <xf numFmtId="0" fontId="47" fillId="3" borderId="0" xfId="4" applyNumberFormat="1" applyFont="1" applyFill="1" applyBorder="1" applyAlignment="1">
      <alignment horizontal="center" vertical="center"/>
    </xf>
    <xf numFmtId="0" fontId="7" fillId="3" borderId="0" xfId="0" applyNumberFormat="1" applyFont="1" applyFill="1" applyBorder="1" applyAlignment="1">
      <alignment vertical="center"/>
    </xf>
    <xf numFmtId="0" fontId="47" fillId="3" borderId="10" xfId="6" applyNumberFormat="1" applyFont="1" applyFill="1" applyBorder="1" applyAlignment="1">
      <alignment horizontal="center" vertical="center"/>
    </xf>
    <xf numFmtId="0" fontId="47" fillId="3" borderId="9" xfId="6" applyNumberFormat="1" applyFont="1" applyFill="1" applyBorder="1" applyAlignment="1">
      <alignment horizontal="center" vertical="center"/>
    </xf>
    <xf numFmtId="0" fontId="47" fillId="11" borderId="21" xfId="0" applyNumberFormat="1" applyFont="1" applyFill="1" applyBorder="1" applyAlignment="1">
      <alignment horizontal="center" vertical="center" wrapText="1"/>
    </xf>
    <xf numFmtId="0" fontId="47" fillId="3" borderId="10" xfId="60" applyNumberFormat="1" applyFont="1" applyFill="1" applyBorder="1" applyAlignment="1">
      <alignment horizontal="center" vertical="center"/>
    </xf>
    <xf numFmtId="0" fontId="47" fillId="3" borderId="10" xfId="60" applyNumberFormat="1" applyFont="1" applyFill="1" applyBorder="1" applyAlignment="1">
      <alignment horizontal="center" vertical="center" wrapText="1"/>
    </xf>
    <xf numFmtId="0" fontId="47" fillId="0" borderId="0" xfId="0" applyNumberFormat="1" applyFont="1" applyFill="1" applyBorder="1" applyAlignment="1">
      <alignment horizontal="left" vertical="center" wrapText="1"/>
    </xf>
    <xf numFmtId="0" fontId="7" fillId="2" borderId="11" xfId="0" applyNumberFormat="1" applyFont="1" applyFill="1" applyBorder="1" applyAlignment="1">
      <alignment horizontal="center" vertical="center" wrapText="1"/>
    </xf>
    <xf numFmtId="0" fontId="47" fillId="3" borderId="0" xfId="0" applyNumberFormat="1" applyFont="1" applyFill="1" applyBorder="1" applyAlignment="1">
      <alignment horizontal="center" vertical="center" wrapText="1"/>
    </xf>
    <xf numFmtId="0" fontId="47" fillId="3" borderId="0" xfId="0" applyNumberFormat="1" applyFont="1" applyFill="1" applyBorder="1" applyAlignment="1">
      <alignment horizontal="left" vertical="center" wrapText="1"/>
    </xf>
    <xf numFmtId="0" fontId="47" fillId="3" borderId="9" xfId="1" applyNumberFormat="1" applyFont="1" applyFill="1" applyBorder="1" applyAlignment="1">
      <alignment horizontal="center" vertical="center" wrapText="1"/>
    </xf>
    <xf numFmtId="0" fontId="47" fillId="0" borderId="0" xfId="0" applyNumberFormat="1" applyFont="1"/>
    <xf numFmtId="0" fontId="47" fillId="3" borderId="16" xfId="0" applyNumberFormat="1" applyFont="1" applyFill="1" applyBorder="1" applyAlignment="1">
      <alignment horizontal="center"/>
    </xf>
    <xf numFmtId="0" fontId="7" fillId="0" borderId="0" xfId="0" applyNumberFormat="1" applyFont="1"/>
    <xf numFmtId="0" fontId="47" fillId="3" borderId="0" xfId="0" applyNumberFormat="1" applyFont="1" applyFill="1" applyBorder="1"/>
    <xf numFmtId="0" fontId="47" fillId="3" borderId="18" xfId="0" applyNumberFormat="1" applyFont="1" applyFill="1" applyBorder="1" applyAlignment="1">
      <alignment horizontal="left"/>
    </xf>
    <xf numFmtId="0" fontId="0" fillId="3" borderId="0" xfId="0" applyNumberFormat="1" applyFill="1" applyBorder="1"/>
    <xf numFmtId="0" fontId="0" fillId="0" borderId="0" xfId="0" applyNumberFormat="1"/>
    <xf numFmtId="0" fontId="47" fillId="0" borderId="0" xfId="0" applyNumberFormat="1" applyFont="1" applyBorder="1"/>
    <xf numFmtId="0" fontId="0" fillId="0" borderId="0" xfId="0" applyNumberFormat="1" applyBorder="1"/>
    <xf numFmtId="0" fontId="47" fillId="0" borderId="0" xfId="0" applyNumberFormat="1" applyFont="1" applyBorder="1" applyAlignment="1"/>
    <xf numFmtId="0" fontId="47" fillId="0" borderId="0" xfId="0" applyNumberFormat="1" applyFont="1" applyAlignment="1">
      <alignment vertical="center"/>
    </xf>
    <xf numFmtId="0" fontId="47" fillId="0" borderId="0" xfId="0" applyNumberFormat="1" applyFont="1" applyAlignment="1"/>
    <xf numFmtId="0" fontId="47" fillId="3" borderId="0" xfId="0" applyNumberFormat="1" applyFont="1" applyFill="1" applyAlignment="1">
      <alignment horizontal="center"/>
    </xf>
    <xf numFmtId="0" fontId="48" fillId="0" borderId="0" xfId="0" applyNumberFormat="1" applyFont="1"/>
    <xf numFmtId="0" fontId="48" fillId="0" borderId="0" xfId="0" applyNumberFormat="1" applyFont="1" applyAlignment="1"/>
    <xf numFmtId="0" fontId="7" fillId="0" borderId="0" xfId="0" applyNumberFormat="1" applyFont="1" applyAlignment="1"/>
    <xf numFmtId="0" fontId="47" fillId="0" borderId="0" xfId="57" applyNumberFormat="1" applyFont="1" applyBorder="1"/>
    <xf numFmtId="0" fontId="47" fillId="0" borderId="0" xfId="57" applyNumberFormat="1" applyFont="1" applyBorder="1" applyAlignment="1">
      <alignment horizontal="center"/>
    </xf>
    <xf numFmtId="0" fontId="0" fillId="0" borderId="0" xfId="0" applyNumberFormat="1" applyBorder="1" applyAlignment="1">
      <alignment horizontal="center"/>
    </xf>
    <xf numFmtId="0" fontId="7" fillId="0" borderId="0" xfId="0" applyNumberFormat="1" applyFont="1" applyAlignment="1">
      <alignment wrapText="1"/>
    </xf>
    <xf numFmtId="0" fontId="47" fillId="3" borderId="0" xfId="0" applyNumberFormat="1" applyFont="1" applyFill="1" applyBorder="1" applyAlignment="1">
      <alignment horizontal="center" vertical="center"/>
    </xf>
    <xf numFmtId="0" fontId="0" fillId="0" borderId="0" xfId="0" applyNumberFormat="1" applyAlignment="1">
      <alignment horizontal="center" vertical="center"/>
    </xf>
    <xf numFmtId="0" fontId="47" fillId="0" borderId="16" xfId="0" applyNumberFormat="1" applyFont="1" applyFill="1" applyBorder="1" applyAlignment="1">
      <alignment horizontal="center"/>
    </xf>
    <xf numFmtId="0" fontId="47" fillId="0" borderId="18" xfId="0" applyNumberFormat="1" applyFont="1" applyFill="1" applyBorder="1" applyAlignment="1">
      <alignment horizontal="center"/>
    </xf>
    <xf numFmtId="183" fontId="47" fillId="0" borderId="0" xfId="0" applyFont="1" applyBorder="1" applyAlignment="1">
      <alignment horizontal="center" vertical="center" wrapText="1"/>
    </xf>
    <xf numFmtId="183" fontId="47" fillId="0" borderId="0" xfId="0" applyFont="1" applyBorder="1" applyAlignment="1">
      <alignment horizontal="center" vertical="center"/>
    </xf>
    <xf numFmtId="183" fontId="2" fillId="0" borderId="0" xfId="0" applyFont="1" applyBorder="1" applyAlignment="1">
      <alignment horizontal="center" vertical="center"/>
    </xf>
    <xf numFmtId="183" fontId="47" fillId="0" borderId="0" xfId="57" applyFont="1" applyBorder="1" applyAlignment="1">
      <alignment horizontal="center" vertical="center"/>
    </xf>
    <xf numFmtId="2" fontId="47" fillId="3" borderId="13" xfId="0" applyNumberFormat="1" applyFont="1" applyFill="1" applyBorder="1" applyAlignment="1">
      <alignment horizontal="center"/>
    </xf>
    <xf numFmtId="2" fontId="47" fillId="0" borderId="0" xfId="0" applyNumberFormat="1" applyFont="1" applyAlignment="1">
      <alignment vertical="center"/>
    </xf>
    <xf numFmtId="2" fontId="47" fillId="0" borderId="0" xfId="0" applyNumberFormat="1" applyFont="1" applyBorder="1" applyAlignment="1">
      <alignment horizontal="center" vertical="center"/>
    </xf>
    <xf numFmtId="2" fontId="47" fillId="0" borderId="0" xfId="0" applyNumberFormat="1" applyFont="1" applyAlignment="1"/>
    <xf numFmtId="2" fontId="47" fillId="0" borderId="0" xfId="0" applyNumberFormat="1" applyFont="1"/>
    <xf numFmtId="2" fontId="47" fillId="0" borderId="0" xfId="0" applyNumberFormat="1" applyFont="1" applyAlignment="1">
      <alignment horizontal="center" vertical="center"/>
    </xf>
    <xf numFmtId="183" fontId="47" fillId="0" borderId="0" xfId="0" applyFont="1" applyBorder="1" applyAlignment="1">
      <alignment horizontal="center"/>
    </xf>
    <xf numFmtId="183" fontId="0" fillId="0" borderId="0" xfId="0" applyBorder="1" applyAlignment="1">
      <alignment horizontal="center"/>
    </xf>
    <xf numFmtId="183" fontId="47" fillId="0" borderId="0" xfId="0" applyFont="1" applyBorder="1" applyAlignment="1">
      <alignment horizontal="center"/>
    </xf>
    <xf numFmtId="183" fontId="2" fillId="0" borderId="0" xfId="0" applyFont="1" applyBorder="1" applyAlignment="1">
      <alignment horizontal="center" vertical="center"/>
    </xf>
    <xf numFmtId="183" fontId="0" fillId="0" borderId="0" xfId="0" applyBorder="1" applyAlignment="1">
      <alignment horizontal="center"/>
    </xf>
    <xf numFmtId="183" fontId="47" fillId="0" borderId="0" xfId="57" applyFont="1" applyBorder="1" applyAlignment="1">
      <alignment horizontal="center"/>
    </xf>
    <xf numFmtId="4" fontId="47" fillId="3" borderId="9" xfId="0" applyNumberFormat="1" applyFont="1" applyFill="1" applyBorder="1" applyAlignment="1">
      <alignment horizontal="center" vertical="center" wrapText="1"/>
    </xf>
    <xf numFmtId="2" fontId="47" fillId="0" borderId="0" xfId="0" applyNumberFormat="1" applyFont="1" applyFill="1" applyBorder="1" applyAlignment="1">
      <alignment horizontal="center" vertical="center"/>
    </xf>
    <xf numFmtId="4" fontId="7" fillId="11" borderId="18" xfId="0" applyNumberFormat="1" applyFont="1" applyFill="1" applyBorder="1" applyAlignment="1">
      <alignment horizontal="right" vertical="center" wrapText="1"/>
    </xf>
    <xf numFmtId="0" fontId="7" fillId="24" borderId="14" xfId="0" applyNumberFormat="1" applyFont="1" applyFill="1" applyBorder="1" applyAlignment="1">
      <alignment horizontal="center" vertical="center" wrapText="1"/>
    </xf>
    <xf numFmtId="183" fontId="47" fillId="24" borderId="12" xfId="0" applyFont="1" applyFill="1" applyBorder="1" applyAlignment="1">
      <alignment horizontal="center" vertical="center" wrapText="1"/>
    </xf>
    <xf numFmtId="4" fontId="47" fillId="24" borderId="12" xfId="0" applyNumberFormat="1" applyFont="1" applyFill="1" applyBorder="1" applyAlignment="1">
      <alignment vertical="center" wrapText="1"/>
    </xf>
    <xf numFmtId="4" fontId="7" fillId="24" borderId="12" xfId="0" applyNumberFormat="1" applyFont="1" applyFill="1" applyBorder="1" applyAlignment="1">
      <alignment horizontal="right" vertical="center" wrapText="1"/>
    </xf>
    <xf numFmtId="0" fontId="7" fillId="24" borderId="12" xfId="0" applyNumberFormat="1" applyFont="1" applyFill="1" applyBorder="1" applyAlignment="1">
      <alignment horizontal="left" vertical="center" wrapText="1"/>
    </xf>
    <xf numFmtId="4" fontId="7" fillId="2" borderId="19" xfId="0" applyNumberFormat="1" applyFont="1" applyFill="1" applyBorder="1" applyAlignment="1">
      <alignment horizontal="right" vertical="center" wrapText="1"/>
    </xf>
    <xf numFmtId="183" fontId="7" fillId="24" borderId="14" xfId="0" applyNumberFormat="1" applyFont="1" applyFill="1" applyBorder="1" applyAlignment="1">
      <alignment horizontal="center" vertical="center" wrapText="1"/>
    </xf>
    <xf numFmtId="183" fontId="7" fillId="24" borderId="12" xfId="0" applyFont="1" applyFill="1" applyBorder="1" applyAlignment="1">
      <alignment horizontal="center" vertical="center" wrapText="1"/>
    </xf>
    <xf numFmtId="183" fontId="7" fillId="24" borderId="12" xfId="0" applyFont="1" applyFill="1" applyBorder="1" applyAlignment="1">
      <alignment horizontal="left" vertical="center" wrapText="1"/>
    </xf>
    <xf numFmtId="0" fontId="47" fillId="3" borderId="32" xfId="0" applyNumberFormat="1" applyFont="1" applyFill="1" applyBorder="1" applyAlignment="1">
      <alignment horizontal="center" vertical="center" wrapText="1"/>
    </xf>
    <xf numFmtId="0" fontId="47" fillId="11" borderId="41" xfId="0" applyNumberFormat="1" applyFont="1" applyFill="1" applyBorder="1" applyAlignment="1">
      <alignment horizontal="center" vertical="center" wrapText="1"/>
    </xf>
    <xf numFmtId="0" fontId="47" fillId="0" borderId="4" xfId="0" applyNumberFormat="1" applyFont="1" applyBorder="1" applyAlignment="1">
      <alignment horizontal="center" vertical="center" wrapText="1"/>
    </xf>
    <xf numFmtId="0" fontId="7" fillId="3" borderId="4" xfId="0" applyNumberFormat="1" applyFont="1" applyFill="1" applyBorder="1" applyAlignment="1">
      <alignment horizontal="center" vertical="center" wrapText="1"/>
    </xf>
    <xf numFmtId="0" fontId="47" fillId="11" borderId="34" xfId="0" applyNumberFormat="1" applyFont="1" applyFill="1" applyBorder="1" applyAlignment="1">
      <alignment horizontal="center" vertical="center" wrapText="1"/>
    </xf>
    <xf numFmtId="0" fontId="7" fillId="11" borderId="34" xfId="0" applyNumberFormat="1" applyFont="1" applyFill="1" applyBorder="1" applyAlignment="1">
      <alignment horizontal="center" vertical="center"/>
    </xf>
    <xf numFmtId="0" fontId="7" fillId="3" borderId="4" xfId="0" applyNumberFormat="1" applyFont="1" applyFill="1" applyBorder="1" applyAlignment="1">
      <alignment horizontal="center" vertical="center"/>
    </xf>
    <xf numFmtId="0" fontId="47" fillId="11" borderId="50" xfId="0" applyNumberFormat="1" applyFont="1" applyFill="1" applyBorder="1" applyAlignment="1">
      <alignment horizontal="center" vertical="center" wrapText="1"/>
    </xf>
    <xf numFmtId="0" fontId="47" fillId="3" borderId="4" xfId="0" applyNumberFormat="1" applyFont="1" applyFill="1" applyBorder="1" applyAlignment="1">
      <alignment horizontal="center" vertical="center" wrapText="1"/>
    </xf>
    <xf numFmtId="0" fontId="47" fillId="0" borderId="0" xfId="0" applyNumberFormat="1" applyFont="1" applyAlignment="1">
      <alignment horizontal="center"/>
    </xf>
    <xf numFmtId="0" fontId="2" fillId="0" borderId="0" xfId="0" applyNumberFormat="1" applyFont="1" applyBorder="1" applyAlignment="1">
      <alignment horizontal="center"/>
    </xf>
    <xf numFmtId="0" fontId="2" fillId="3" borderId="0" xfId="0" applyNumberFormat="1" applyFont="1" applyFill="1" applyBorder="1" applyAlignment="1">
      <alignment horizontal="center"/>
    </xf>
    <xf numFmtId="0" fontId="47" fillId="11" borderId="16" xfId="0" applyNumberFormat="1" applyFont="1" applyFill="1" applyBorder="1" applyAlignment="1">
      <alignment horizontal="center"/>
    </xf>
    <xf numFmtId="0" fontId="47" fillId="11" borderId="13" xfId="0" applyNumberFormat="1" applyFont="1" applyFill="1" applyBorder="1" applyAlignment="1">
      <alignment horizontal="center"/>
    </xf>
    <xf numFmtId="0" fontId="47" fillId="11" borderId="18" xfId="0" applyNumberFormat="1" applyFont="1" applyFill="1" applyBorder="1" applyAlignment="1">
      <alignment horizontal="center"/>
    </xf>
    <xf numFmtId="0" fontId="47" fillId="3" borderId="9" xfId="0" applyNumberFormat="1" applyFont="1" applyFill="1" applyBorder="1" applyAlignment="1">
      <alignment horizontal="center" vertical="center" wrapText="1"/>
    </xf>
    <xf numFmtId="183" fontId="47" fillId="0" borderId="0" xfId="0" applyFont="1" applyBorder="1" applyAlignment="1">
      <alignment horizontal="center"/>
    </xf>
    <xf numFmtId="2" fontId="47" fillId="0" borderId="0" xfId="0" applyNumberFormat="1" applyFont="1" applyBorder="1" applyAlignment="1">
      <alignment horizontal="center"/>
    </xf>
    <xf numFmtId="2" fontId="47" fillId="3" borderId="0" xfId="0" applyNumberFormat="1" applyFont="1" applyFill="1" applyBorder="1" applyAlignment="1">
      <alignment horizontal="center"/>
    </xf>
    <xf numFmtId="183" fontId="47" fillId="0" borderId="0" xfId="57" applyFont="1" applyBorder="1" applyAlignment="1">
      <alignment horizontal="center" vertical="center"/>
    </xf>
    <xf numFmtId="183" fontId="47" fillId="3" borderId="0" xfId="57" applyFont="1" applyFill="1" applyBorder="1" applyAlignment="1">
      <alignment horizontal="center" vertical="center" wrapText="1"/>
    </xf>
    <xf numFmtId="183" fontId="47" fillId="0" borderId="0" xfId="57" applyFont="1" applyBorder="1" applyAlignment="1">
      <alignment horizontal="center" vertical="center" wrapText="1"/>
    </xf>
    <xf numFmtId="183" fontId="47" fillId="0" borderId="0" xfId="0" applyFont="1" applyBorder="1" applyAlignment="1">
      <alignment vertical="center" wrapText="1"/>
    </xf>
    <xf numFmtId="2" fontId="47" fillId="0" borderId="0" xfId="0" applyNumberFormat="1" applyFont="1" applyBorder="1" applyAlignment="1"/>
    <xf numFmtId="183" fontId="47" fillId="3" borderId="10" xfId="0"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47" fillId="3" borderId="9" xfId="0" applyNumberFormat="1" applyFont="1" applyFill="1" applyBorder="1" applyAlignment="1">
      <alignment horizontal="center" vertical="center" wrapText="1"/>
    </xf>
    <xf numFmtId="0" fontId="7" fillId="24" borderId="14" xfId="0" applyNumberFormat="1" applyFont="1" applyFill="1" applyBorder="1" applyAlignment="1">
      <alignment horizontal="center" vertical="center" wrapText="1"/>
    </xf>
    <xf numFmtId="0" fontId="7" fillId="24" borderId="12" xfId="0" applyNumberFormat="1" applyFont="1" applyFill="1" applyBorder="1" applyAlignment="1">
      <alignment horizontal="center" vertical="center" wrapText="1"/>
    </xf>
    <xf numFmtId="183" fontId="47" fillId="0" borderId="0" xfId="0" applyFont="1" applyBorder="1" applyAlignment="1">
      <alignment horizontal="center"/>
    </xf>
    <xf numFmtId="183" fontId="7" fillId="3" borderId="0" xfId="59" applyNumberFormat="1" applyFont="1" applyFill="1" applyBorder="1" applyAlignment="1">
      <alignment vertical="center"/>
    </xf>
    <xf numFmtId="183" fontId="7" fillId="0" borderId="14" xfId="59" applyFont="1" applyFill="1" applyBorder="1" applyAlignment="1">
      <alignment vertical="center"/>
    </xf>
    <xf numFmtId="183" fontId="7" fillId="0" borderId="12" xfId="59" applyFont="1" applyFill="1" applyBorder="1" applyAlignment="1">
      <alignment vertical="center"/>
    </xf>
    <xf numFmtId="183" fontId="7" fillId="3" borderId="4" xfId="59" applyFont="1" applyFill="1" applyBorder="1" applyAlignment="1">
      <alignment horizontal="center" vertical="center"/>
    </xf>
    <xf numFmtId="183" fontId="7" fillId="3" borderId="5" xfId="0" applyNumberFormat="1" applyFont="1" applyFill="1" applyBorder="1" applyAlignment="1" applyProtection="1">
      <alignment horizontal="center" vertical="center" wrapText="1"/>
    </xf>
    <xf numFmtId="183" fontId="7" fillId="3" borderId="12" xfId="59" applyFont="1" applyFill="1" applyBorder="1" applyAlignment="1">
      <alignment vertical="center"/>
    </xf>
    <xf numFmtId="183" fontId="7" fillId="0" borderId="18" xfId="59" applyFont="1" applyFill="1" applyBorder="1" applyAlignment="1">
      <alignment vertical="center"/>
    </xf>
    <xf numFmtId="183" fontId="7" fillId="3" borderId="26" xfId="59" applyFont="1" applyFill="1" applyBorder="1" applyAlignment="1">
      <alignment vertical="center"/>
    </xf>
    <xf numFmtId="183" fontId="7" fillId="3" borderId="48" xfId="59" applyFont="1" applyFill="1" applyBorder="1" applyAlignment="1">
      <alignment vertical="center"/>
    </xf>
    <xf numFmtId="183" fontId="2" fillId="3" borderId="9" xfId="0" applyFont="1" applyFill="1" applyBorder="1" applyAlignment="1">
      <alignment vertical="center" wrapText="1"/>
    </xf>
    <xf numFmtId="4" fontId="7" fillId="24" borderId="12" xfId="0" applyNumberFormat="1" applyFont="1" applyFill="1" applyBorder="1" applyAlignment="1">
      <alignment vertical="center" wrapText="1"/>
    </xf>
    <xf numFmtId="4" fontId="47" fillId="0" borderId="9" xfId="0" applyNumberFormat="1" applyFont="1" applyFill="1" applyBorder="1" applyAlignment="1">
      <alignment horizontal="center" vertical="center" wrapText="1"/>
    </xf>
    <xf numFmtId="0" fontId="7" fillId="24" borderId="11" xfId="0" applyNumberFormat="1" applyFont="1" applyFill="1" applyBorder="1" applyAlignment="1">
      <alignment horizontal="center" vertical="center" wrapText="1"/>
    </xf>
    <xf numFmtId="4" fontId="7" fillId="24" borderId="19" xfId="0" applyNumberFormat="1" applyFont="1" applyFill="1" applyBorder="1" applyAlignment="1">
      <alignment horizontal="right" vertical="center" wrapText="1"/>
    </xf>
    <xf numFmtId="0" fontId="7" fillId="24" borderId="14" xfId="0" applyNumberFormat="1" applyFont="1" applyFill="1" applyBorder="1" applyAlignment="1">
      <alignment vertical="center" wrapText="1"/>
    </xf>
    <xf numFmtId="0" fontId="7" fillId="24" borderId="12" xfId="0" applyNumberFormat="1" applyFont="1" applyFill="1" applyBorder="1" applyAlignment="1">
      <alignment vertical="center" wrapText="1"/>
    </xf>
    <xf numFmtId="0" fontId="7" fillId="24" borderId="52" xfId="0" applyNumberFormat="1" applyFont="1" applyFill="1" applyBorder="1" applyAlignment="1">
      <alignment horizontal="center" vertical="center" wrapText="1"/>
    </xf>
    <xf numFmtId="183" fontId="47" fillId="0" borderId="9" xfId="0" applyFont="1" applyBorder="1" applyAlignment="1">
      <alignment horizontal="center" vertical="center"/>
    </xf>
    <xf numFmtId="183" fontId="7" fillId="11" borderId="104" xfId="59" applyFont="1" applyFill="1" applyBorder="1" applyAlignment="1"/>
    <xf numFmtId="183" fontId="7" fillId="0" borderId="16" xfId="59" applyFont="1" applyBorder="1" applyAlignment="1"/>
    <xf numFmtId="183" fontId="7" fillId="0" borderId="13" xfId="59" applyFont="1" applyBorder="1" applyAlignment="1"/>
    <xf numFmtId="183" fontId="7" fillId="0" borderId="4" xfId="0" applyFont="1" applyBorder="1" applyAlignment="1">
      <alignment horizontal="center"/>
    </xf>
    <xf numFmtId="183" fontId="47" fillId="0" borderId="5" xfId="0" applyFont="1" applyBorder="1"/>
    <xf numFmtId="183" fontId="47" fillId="0" borderId="4" xfId="0" applyFont="1" applyBorder="1"/>
    <xf numFmtId="183" fontId="48" fillId="0" borderId="0" xfId="0" applyFont="1" applyBorder="1"/>
    <xf numFmtId="0" fontId="47" fillId="0" borderId="0" xfId="0" applyNumberFormat="1" applyFont="1" applyAlignment="1">
      <alignment horizontal="center"/>
    </xf>
    <xf numFmtId="0" fontId="47" fillId="0" borderId="0" xfId="0" applyNumberFormat="1" applyFont="1" applyAlignment="1">
      <alignment horizontal="center" vertical="center"/>
    </xf>
    <xf numFmtId="0" fontId="47" fillId="0" borderId="0" xfId="0" applyNumberFormat="1" applyFont="1" applyAlignment="1">
      <alignment horizontal="center" vertical="center" wrapText="1"/>
    </xf>
    <xf numFmtId="0" fontId="47" fillId="0" borderId="0" xfId="57" applyNumberFormat="1" applyFont="1" applyBorder="1" applyAlignment="1">
      <alignment horizontal="center" vertical="center"/>
    </xf>
    <xf numFmtId="183" fontId="7" fillId="11" borderId="14" xfId="0" applyFont="1" applyFill="1" applyBorder="1" applyAlignment="1">
      <alignment horizontal="center" vertical="center"/>
    </xf>
    <xf numFmtId="0" fontId="46" fillId="23" borderId="14" xfId="59" applyNumberFormat="1" applyFont="1" applyFill="1" applyBorder="1" applyAlignment="1">
      <alignment horizontal="center" vertical="center"/>
    </xf>
    <xf numFmtId="183" fontId="7" fillId="11" borderId="14" xfId="0" applyFont="1" applyFill="1" applyBorder="1" applyAlignment="1">
      <alignment vertical="center"/>
    </xf>
    <xf numFmtId="0" fontId="2" fillId="0" borderId="0" xfId="0" applyNumberFormat="1" applyFont="1"/>
    <xf numFmtId="0" fontId="3" fillId="11" borderId="14" xfId="0" applyNumberFormat="1" applyFont="1" applyFill="1" applyBorder="1" applyAlignment="1">
      <alignment horizontal="center" vertical="center"/>
    </xf>
    <xf numFmtId="0" fontId="47" fillId="0" borderId="9" xfId="0" applyNumberFormat="1" applyFont="1" applyFill="1" applyBorder="1" applyAlignment="1">
      <alignment horizontal="center" vertical="center" wrapText="1"/>
    </xf>
    <xf numFmtId="183" fontId="47" fillId="3" borderId="9" xfId="0" applyFont="1" applyFill="1" applyBorder="1" applyAlignment="1">
      <alignment vertical="center" wrapText="1"/>
    </xf>
    <xf numFmtId="183" fontId="60" fillId="3" borderId="9" xfId="0" applyFont="1" applyFill="1" applyBorder="1" applyAlignment="1">
      <alignment vertical="center" wrapText="1"/>
    </xf>
    <xf numFmtId="183" fontId="47" fillId="3" borderId="132" xfId="0" applyFont="1" applyFill="1" applyBorder="1" applyAlignment="1">
      <alignment vertical="center" wrapText="1"/>
    </xf>
    <xf numFmtId="183" fontId="47" fillId="3" borderId="22" xfId="0" applyFont="1" applyFill="1" applyBorder="1" applyAlignment="1">
      <alignment vertical="center" wrapText="1"/>
    </xf>
    <xf numFmtId="0" fontId="7" fillId="11" borderId="30" xfId="0" applyNumberFormat="1" applyFont="1" applyFill="1" applyBorder="1" applyAlignment="1">
      <alignment horizontal="center" vertical="center" wrapText="1"/>
    </xf>
    <xf numFmtId="0" fontId="7" fillId="11" borderId="14" xfId="0" applyNumberFormat="1" applyFont="1" applyFill="1" applyBorder="1" applyAlignment="1">
      <alignment horizontal="center" vertical="center"/>
    </xf>
    <xf numFmtId="183" fontId="47" fillId="0" borderId="9" xfId="0" applyFont="1" applyFill="1" applyBorder="1" applyAlignment="1">
      <alignment horizontal="center" vertical="center" wrapText="1"/>
    </xf>
    <xf numFmtId="183" fontId="47" fillId="0" borderId="9" xfId="0" applyFont="1" applyFill="1" applyBorder="1" applyAlignment="1">
      <alignment horizontal="left" vertical="center" wrapText="1"/>
    </xf>
    <xf numFmtId="165" fontId="47" fillId="0" borderId="9" xfId="6" applyFont="1" applyFill="1" applyBorder="1" applyAlignment="1">
      <alignment horizontal="center" vertical="center" wrapText="1"/>
    </xf>
    <xf numFmtId="182" fontId="47" fillId="0" borderId="9" xfId="6" applyNumberFormat="1" applyFont="1" applyFill="1" applyBorder="1" applyAlignment="1">
      <alignment horizontal="right" vertical="center" wrapText="1"/>
    </xf>
    <xf numFmtId="0" fontId="7" fillId="24" borderId="32" xfId="0" applyNumberFormat="1" applyFont="1" applyFill="1" applyBorder="1" applyAlignment="1">
      <alignment horizontal="center" vertical="center" wrapText="1"/>
    </xf>
    <xf numFmtId="0" fontId="47" fillId="24" borderId="9" xfId="0" applyNumberFormat="1" applyFont="1" applyFill="1" applyBorder="1" applyAlignment="1">
      <alignment horizontal="center" vertical="center"/>
    </xf>
    <xf numFmtId="0" fontId="47" fillId="24" borderId="9" xfId="4" applyNumberFormat="1" applyFont="1" applyFill="1" applyBorder="1" applyAlignment="1">
      <alignment horizontal="center" vertical="center" wrapText="1"/>
    </xf>
    <xf numFmtId="0" fontId="7" fillId="24" borderId="9" xfId="0" applyNumberFormat="1" applyFont="1" applyFill="1" applyBorder="1" applyAlignment="1">
      <alignment horizontal="left" vertical="center" wrapText="1"/>
    </xf>
    <xf numFmtId="183" fontId="47" fillId="24" borderId="9" xfId="0" applyFont="1" applyFill="1" applyBorder="1" applyAlignment="1">
      <alignment horizontal="center" vertical="center" wrapText="1"/>
    </xf>
    <xf numFmtId="4" fontId="47" fillId="24" borderId="9" xfId="0" applyNumberFormat="1" applyFont="1" applyFill="1" applyBorder="1" applyAlignment="1">
      <alignment horizontal="center" vertical="center" wrapText="1"/>
    </xf>
    <xf numFmtId="182" fontId="47" fillId="24" borderId="9" xfId="0" applyNumberFormat="1" applyFont="1" applyFill="1" applyBorder="1" applyAlignment="1">
      <alignment horizontal="right" vertical="center" wrapText="1"/>
    </xf>
    <xf numFmtId="182" fontId="47" fillId="24" borderId="10" xfId="6" applyNumberFormat="1" applyFont="1" applyFill="1" applyBorder="1" applyAlignment="1">
      <alignment horizontal="right" vertical="center"/>
    </xf>
    <xf numFmtId="182" fontId="47" fillId="24" borderId="10" xfId="0" applyNumberFormat="1" applyFont="1" applyFill="1" applyBorder="1" applyAlignment="1">
      <alignment horizontal="right" vertical="center" wrapText="1"/>
    </xf>
    <xf numFmtId="0" fontId="7" fillId="11" borderId="4" xfId="0" applyNumberFormat="1" applyFont="1" applyFill="1" applyBorder="1" applyAlignment="1">
      <alignment horizontal="center" vertical="center" wrapText="1"/>
    </xf>
    <xf numFmtId="0" fontId="7" fillId="11" borderId="0" xfId="0" applyNumberFormat="1" applyFont="1" applyFill="1" applyBorder="1" applyAlignment="1">
      <alignment horizontal="center" vertical="center" wrapText="1"/>
    </xf>
    <xf numFmtId="0" fontId="7" fillId="11" borderId="0" xfId="0" applyNumberFormat="1" applyFont="1" applyFill="1" applyBorder="1" applyAlignment="1">
      <alignment horizontal="left" vertical="center" wrapText="1"/>
    </xf>
    <xf numFmtId="183" fontId="47" fillId="11" borderId="0" xfId="0" applyFont="1" applyFill="1" applyBorder="1" applyAlignment="1">
      <alignment horizontal="center" vertical="center" wrapText="1"/>
    </xf>
    <xf numFmtId="4" fontId="47" fillId="11" borderId="0" xfId="0" applyNumberFormat="1" applyFont="1" applyFill="1" applyBorder="1" applyAlignment="1">
      <alignment vertical="center" wrapText="1"/>
    </xf>
    <xf numFmtId="4" fontId="7" fillId="11" borderId="0" xfId="0" applyNumberFormat="1" applyFont="1" applyFill="1" applyBorder="1" applyAlignment="1">
      <alignment horizontal="right" vertical="center" wrapText="1"/>
    </xf>
    <xf numFmtId="183" fontId="60" fillId="0" borderId="9" xfId="0" applyFont="1" applyFill="1" applyBorder="1" applyAlignment="1">
      <alignment vertical="center" wrapText="1"/>
    </xf>
    <xf numFmtId="165" fontId="2" fillId="0" borderId="10" xfId="6" applyFont="1" applyFill="1" applyBorder="1" applyAlignment="1">
      <alignment horizontal="center" vertical="center" wrapText="1"/>
    </xf>
    <xf numFmtId="0" fontId="47" fillId="0" borderId="10" xfId="0" applyNumberFormat="1" applyFont="1" applyFill="1" applyBorder="1" applyAlignment="1">
      <alignment horizontal="center" vertical="center" wrapText="1"/>
    </xf>
    <xf numFmtId="183" fontId="47" fillId="0" borderId="10" xfId="0" applyFont="1" applyFill="1" applyBorder="1" applyAlignment="1">
      <alignment horizontal="left" vertical="center" wrapText="1"/>
    </xf>
    <xf numFmtId="182" fontId="47" fillId="0" borderId="10" xfId="6" applyNumberFormat="1" applyFont="1" applyFill="1" applyBorder="1" applyAlignment="1">
      <alignment horizontal="right" vertical="center" wrapText="1"/>
    </xf>
    <xf numFmtId="183" fontId="47" fillId="0" borderId="10" xfId="0" applyFont="1" applyFill="1" applyBorder="1" applyAlignment="1">
      <alignment horizontal="center" vertical="center" wrapText="1"/>
    </xf>
    <xf numFmtId="165" fontId="47" fillId="0" borderId="10" xfId="6" applyFont="1" applyFill="1" applyBorder="1" applyAlignment="1">
      <alignment horizontal="center" vertical="center" wrapText="1"/>
    </xf>
    <xf numFmtId="183" fontId="7" fillId="0" borderId="9" xfId="0" applyFont="1" applyFill="1" applyBorder="1" applyAlignment="1">
      <alignment horizontal="left" vertical="center" wrapText="1"/>
    </xf>
    <xf numFmtId="183" fontId="46" fillId="0" borderId="53" xfId="59" applyFont="1" applyFill="1" applyBorder="1" applyAlignment="1">
      <alignment vertical="center"/>
    </xf>
    <xf numFmtId="183" fontId="61" fillId="23" borderId="1" xfId="59" applyFont="1" applyFill="1" applyBorder="1" applyAlignment="1">
      <alignment horizontal="center" vertical="center"/>
    </xf>
    <xf numFmtId="183" fontId="61" fillId="0" borderId="59" xfId="59" applyFont="1" applyFill="1" applyBorder="1" applyAlignment="1">
      <alignment vertical="center"/>
    </xf>
    <xf numFmtId="183" fontId="0" fillId="0" borderId="5" xfId="0" applyBorder="1"/>
    <xf numFmtId="183" fontId="3" fillId="0" borderId="135" xfId="0" applyFont="1" applyBorder="1" applyAlignment="1">
      <alignment horizontal="center" vertical="center"/>
    </xf>
    <xf numFmtId="183" fontId="3" fillId="0" borderId="133" xfId="0" applyFont="1" applyBorder="1" applyAlignment="1">
      <alignment horizontal="center" vertical="center"/>
    </xf>
    <xf numFmtId="183" fontId="3" fillId="0" borderId="134" xfId="0" applyFont="1" applyBorder="1" applyAlignment="1">
      <alignment horizontal="center" vertical="center"/>
    </xf>
    <xf numFmtId="183" fontId="0" fillId="0" borderId="4" xfId="0" applyBorder="1"/>
    <xf numFmtId="0" fontId="47" fillId="0" borderId="9" xfId="0" applyNumberFormat="1" applyFont="1" applyBorder="1" applyAlignment="1">
      <alignment horizontal="center" vertical="center"/>
    </xf>
    <xf numFmtId="0" fontId="47" fillId="0" borderId="9" xfId="0" applyNumberFormat="1" applyFont="1" applyBorder="1" applyAlignment="1">
      <alignment vertical="center"/>
    </xf>
    <xf numFmtId="2" fontId="47" fillId="0" borderId="9" xfId="0" applyNumberFormat="1" applyFont="1" applyBorder="1" applyAlignment="1">
      <alignment horizontal="center" vertical="center"/>
    </xf>
    <xf numFmtId="0" fontId="47" fillId="0" borderId="35" xfId="0" applyNumberFormat="1" applyFont="1" applyBorder="1" applyAlignment="1">
      <alignment vertical="center"/>
    </xf>
    <xf numFmtId="2" fontId="47" fillId="3" borderId="9" xfId="0" applyNumberFormat="1" applyFont="1" applyFill="1" applyBorder="1" applyAlignment="1">
      <alignment horizontal="center" vertical="center"/>
    </xf>
    <xf numFmtId="4" fontId="47" fillId="3" borderId="9" xfId="0" applyNumberFormat="1" applyFont="1" applyFill="1" applyBorder="1" applyAlignment="1">
      <alignment vertical="center"/>
    </xf>
    <xf numFmtId="0" fontId="47" fillId="0" borderId="9" xfId="0" applyNumberFormat="1" applyFont="1" applyBorder="1" applyAlignment="1">
      <alignment horizontal="right" vertical="center"/>
    </xf>
    <xf numFmtId="183" fontId="47" fillId="0" borderId="36" xfId="0" applyFont="1" applyBorder="1" applyAlignment="1">
      <alignment horizontal="center" vertical="center"/>
    </xf>
    <xf numFmtId="0" fontId="47" fillId="0" borderId="37" xfId="0" applyNumberFormat="1" applyFont="1" applyBorder="1" applyAlignment="1">
      <alignment horizontal="center" vertical="center"/>
    </xf>
    <xf numFmtId="0" fontId="0" fillId="3" borderId="37" xfId="0" applyNumberFormat="1" applyFill="1" applyBorder="1"/>
    <xf numFmtId="2" fontId="47" fillId="3" borderId="37" xfId="0" applyNumberFormat="1" applyFont="1" applyFill="1" applyBorder="1" applyAlignment="1">
      <alignment horizontal="center" vertical="center"/>
    </xf>
    <xf numFmtId="0" fontId="7" fillId="3" borderId="40" xfId="0" applyNumberFormat="1" applyFont="1" applyFill="1" applyBorder="1" applyAlignment="1">
      <alignment vertical="center"/>
    </xf>
    <xf numFmtId="183" fontId="47" fillId="0" borderId="34" xfId="0" applyFont="1" applyBorder="1" applyAlignment="1">
      <alignment horizontal="center" vertical="center" wrapText="1"/>
    </xf>
    <xf numFmtId="183" fontId="47" fillId="0" borderId="0" xfId="0" applyFont="1" applyBorder="1" applyAlignment="1">
      <alignment horizontal="left" vertical="center"/>
    </xf>
    <xf numFmtId="183" fontId="7" fillId="0" borderId="16" xfId="59" applyFont="1" applyBorder="1" applyAlignment="1">
      <alignment horizontal="center"/>
    </xf>
    <xf numFmtId="183" fontId="47" fillId="0" borderId="10" xfId="0" applyFont="1" applyFill="1" applyBorder="1" applyAlignment="1">
      <alignment vertical="center" wrapText="1"/>
    </xf>
    <xf numFmtId="4" fontId="7" fillId="11" borderId="18" xfId="0" applyNumberFormat="1" applyFont="1" applyFill="1" applyBorder="1" applyAlignment="1">
      <alignment horizontal="right" vertical="center" wrapText="1"/>
    </xf>
    <xf numFmtId="0" fontId="47" fillId="0" borderId="0" xfId="0" applyNumberFormat="1" applyFont="1" applyFill="1" applyBorder="1" applyAlignment="1">
      <alignment horizontal="left" vertical="center" wrapText="1"/>
    </xf>
    <xf numFmtId="183" fontId="7" fillId="11" borderId="12" xfId="0" applyFont="1" applyFill="1" applyBorder="1" applyAlignment="1">
      <alignment horizontal="left" vertical="center" wrapText="1"/>
    </xf>
    <xf numFmtId="0" fontId="7" fillId="0" borderId="0" xfId="0" applyNumberFormat="1" applyFont="1" applyAlignment="1">
      <alignment horizontal="center"/>
    </xf>
    <xf numFmtId="0" fontId="47" fillId="0" borderId="0" xfId="0" applyNumberFormat="1" applyFont="1" applyAlignment="1">
      <alignment horizontal="center"/>
    </xf>
    <xf numFmtId="0" fontId="47" fillId="0" borderId="0" xfId="0" applyNumberFormat="1" applyFont="1" applyAlignment="1">
      <alignment horizontal="left"/>
    </xf>
    <xf numFmtId="0" fontId="47" fillId="0" borderId="0" xfId="0" applyNumberFormat="1" applyFont="1" applyAlignment="1">
      <alignment horizontal="center" vertical="center"/>
    </xf>
    <xf numFmtId="2" fontId="47" fillId="0" borderId="0" xfId="0" applyNumberFormat="1" applyFont="1" applyAlignment="1">
      <alignment horizontal="center"/>
    </xf>
    <xf numFmtId="0" fontId="47" fillId="0" borderId="0" xfId="0" applyNumberFormat="1" applyFont="1" applyAlignment="1">
      <alignment horizontal="center" vertical="center" wrapText="1"/>
    </xf>
    <xf numFmtId="0" fontId="2" fillId="3" borderId="0" xfId="0" applyNumberFormat="1" applyFont="1" applyFill="1" applyBorder="1" applyAlignment="1">
      <alignment horizontal="center"/>
    </xf>
    <xf numFmtId="0" fontId="47" fillId="0" borderId="0" xfId="0" applyNumberFormat="1" applyFont="1" applyBorder="1" applyAlignment="1">
      <alignment horizontal="center" vertical="center"/>
    </xf>
    <xf numFmtId="0" fontId="47" fillId="3" borderId="0" xfId="0" applyNumberFormat="1" applyFont="1" applyFill="1" applyBorder="1" applyAlignment="1">
      <alignment horizontal="center"/>
    </xf>
    <xf numFmtId="183" fontId="7" fillId="0" borderId="0" xfId="0" applyFont="1" applyBorder="1" applyAlignment="1">
      <alignment horizontal="left" wrapText="1"/>
    </xf>
    <xf numFmtId="0" fontId="7" fillId="26" borderId="11" xfId="0" applyNumberFormat="1" applyFont="1" applyFill="1" applyBorder="1" applyAlignment="1">
      <alignment horizontal="center" vertical="center" wrapText="1"/>
    </xf>
    <xf numFmtId="0" fontId="7" fillId="26" borderId="12" xfId="0" applyNumberFormat="1" applyFont="1" applyFill="1" applyBorder="1" applyAlignment="1">
      <alignment horizontal="center" vertical="center" wrapText="1"/>
    </xf>
    <xf numFmtId="0" fontId="7" fillId="26" borderId="12" xfId="0" applyNumberFormat="1" applyFont="1" applyFill="1" applyBorder="1" applyAlignment="1">
      <alignment horizontal="left" vertical="center" wrapText="1"/>
    </xf>
    <xf numFmtId="183" fontId="56" fillId="26" borderId="12" xfId="0" applyFont="1" applyFill="1" applyBorder="1" applyAlignment="1">
      <alignment horizontal="center" vertical="center" wrapText="1"/>
    </xf>
    <xf numFmtId="4" fontId="56" fillId="26" borderId="12" xfId="0" applyNumberFormat="1" applyFont="1" applyFill="1" applyBorder="1" applyAlignment="1">
      <alignment vertical="center" wrapText="1"/>
    </xf>
    <xf numFmtId="4" fontId="58" fillId="26" borderId="19" xfId="0" applyNumberFormat="1" applyFont="1" applyFill="1" applyBorder="1" applyAlignment="1">
      <alignment horizontal="right" vertical="center" wrapText="1"/>
    </xf>
    <xf numFmtId="183" fontId="47" fillId="0" borderId="9" xfId="0" applyFont="1" applyFill="1" applyBorder="1" applyAlignment="1">
      <alignment vertical="center" wrapText="1"/>
    </xf>
    <xf numFmtId="0" fontId="47" fillId="0" borderId="0" xfId="0" applyNumberFormat="1" applyFont="1" applyFill="1" applyBorder="1" applyAlignment="1">
      <alignment horizontal="center" vertical="center" wrapText="1"/>
    </xf>
    <xf numFmtId="0" fontId="47" fillId="0" borderId="4" xfId="0" applyNumberFormat="1" applyFont="1" applyFill="1" applyBorder="1" applyAlignment="1">
      <alignment horizontal="center" vertical="center" wrapText="1"/>
    </xf>
    <xf numFmtId="4" fontId="7" fillId="0" borderId="0" xfId="0" applyNumberFormat="1" applyFont="1" applyFill="1" applyBorder="1" applyAlignment="1">
      <alignment horizontal="right" vertical="center" wrapText="1"/>
    </xf>
    <xf numFmtId="0" fontId="47" fillId="11" borderId="12" xfId="0" applyNumberFormat="1" applyFont="1" applyFill="1" applyBorder="1"/>
    <xf numFmtId="0" fontId="47" fillId="11" borderId="19" xfId="0" applyNumberFormat="1" applyFont="1" applyFill="1" applyBorder="1"/>
    <xf numFmtId="0" fontId="47" fillId="0" borderId="2" xfId="0" applyNumberFormat="1" applyFont="1" applyBorder="1" applyAlignment="1"/>
    <xf numFmtId="0" fontId="48" fillId="0" borderId="2" xfId="0" applyNumberFormat="1" applyFont="1" applyBorder="1" applyAlignment="1"/>
    <xf numFmtId="0" fontId="47" fillId="0" borderId="26" xfId="0" applyNumberFormat="1" applyFont="1" applyFill="1" applyBorder="1" applyAlignment="1">
      <alignment horizontal="center"/>
    </xf>
    <xf numFmtId="2" fontId="47" fillId="0" borderId="26" xfId="0" applyNumberFormat="1" applyFont="1" applyFill="1" applyBorder="1" applyAlignment="1">
      <alignment horizontal="center"/>
    </xf>
    <xf numFmtId="0" fontId="47" fillId="11" borderId="14" xfId="0" applyNumberFormat="1" applyFont="1" applyFill="1" applyBorder="1" applyAlignment="1"/>
    <xf numFmtId="0" fontId="7" fillId="11" borderId="12" xfId="0" applyNumberFormat="1" applyFont="1" applyFill="1" applyBorder="1" applyAlignment="1"/>
    <xf numFmtId="183" fontId="7" fillId="11" borderId="12" xfId="0" applyFont="1" applyFill="1" applyBorder="1" applyAlignment="1">
      <alignment vertical="center"/>
    </xf>
    <xf numFmtId="183" fontId="7" fillId="11" borderId="12" xfId="0" applyFont="1" applyFill="1" applyBorder="1" applyAlignment="1">
      <alignment vertical="center" wrapText="1"/>
    </xf>
    <xf numFmtId="183" fontId="47" fillId="11" borderId="12" xfId="0" applyFont="1" applyFill="1" applyBorder="1"/>
    <xf numFmtId="183" fontId="47" fillId="11" borderId="19" xfId="0" applyFont="1" applyFill="1" applyBorder="1"/>
    <xf numFmtId="0" fontId="47" fillId="0" borderId="0" xfId="0" applyNumberFormat="1" applyFont="1" applyAlignment="1">
      <alignment horizontal="center" vertical="center"/>
    </xf>
    <xf numFmtId="0" fontId="7" fillId="11" borderId="14" xfId="0" applyNumberFormat="1" applyFont="1" applyFill="1" applyBorder="1" applyAlignment="1">
      <alignment horizontal="center" vertical="center"/>
    </xf>
    <xf numFmtId="0" fontId="47" fillId="0" borderId="0" xfId="0" applyNumberFormat="1" applyFont="1" applyAlignment="1">
      <alignment horizontal="center"/>
    </xf>
    <xf numFmtId="0" fontId="7" fillId="0" borderId="0" xfId="0" applyNumberFormat="1" applyFont="1" applyAlignment="1">
      <alignment horizontal="center"/>
    </xf>
    <xf numFmtId="0" fontId="7" fillId="11" borderId="14" xfId="0" applyNumberFormat="1" applyFont="1" applyFill="1" applyBorder="1" applyAlignment="1">
      <alignment horizontal="center" vertical="center"/>
    </xf>
    <xf numFmtId="0" fontId="47" fillId="0" borderId="0" xfId="0" applyNumberFormat="1" applyFont="1" applyFill="1" applyBorder="1" applyAlignment="1">
      <alignment horizontal="center"/>
    </xf>
    <xf numFmtId="0" fontId="47" fillId="0" borderId="0" xfId="0" applyNumberFormat="1" applyFont="1" applyBorder="1" applyAlignment="1">
      <alignment horizontal="center" vertical="center"/>
    </xf>
    <xf numFmtId="2" fontId="47" fillId="0" borderId="0" xfId="0" applyNumberFormat="1" applyFont="1" applyAlignment="1">
      <alignment horizontal="center"/>
    </xf>
    <xf numFmtId="0" fontId="2" fillId="0" borderId="0" xfId="0" applyNumberFormat="1" applyFont="1" applyBorder="1" applyAlignment="1">
      <alignment horizontal="center"/>
    </xf>
    <xf numFmtId="0" fontId="2" fillId="3" borderId="0" xfId="0" applyNumberFormat="1" applyFont="1" applyFill="1" applyBorder="1" applyAlignment="1">
      <alignment horizontal="center"/>
    </xf>
    <xf numFmtId="0" fontId="47" fillId="25" borderId="14" xfId="0" applyNumberFormat="1" applyFont="1" applyFill="1" applyBorder="1" applyAlignment="1">
      <alignment horizontal="center"/>
    </xf>
    <xf numFmtId="2" fontId="47" fillId="25" borderId="12" xfId="0" applyNumberFormat="1" applyFont="1" applyFill="1" applyBorder="1" applyAlignment="1">
      <alignment horizontal="center"/>
    </xf>
    <xf numFmtId="0" fontId="47" fillId="25" borderId="19" xfId="0" applyNumberFormat="1" applyFont="1" applyFill="1" applyBorder="1" applyAlignment="1">
      <alignment horizontal="left"/>
    </xf>
    <xf numFmtId="0" fontId="47" fillId="0" borderId="0" xfId="0" applyNumberFormat="1" applyFont="1" applyAlignment="1">
      <alignment horizontal="center" vertical="center"/>
    </xf>
    <xf numFmtId="0" fontId="7" fillId="11" borderId="14" xfId="0" applyNumberFormat="1" applyFont="1" applyFill="1" applyBorder="1" applyAlignment="1">
      <alignment horizontal="center" vertical="center"/>
    </xf>
    <xf numFmtId="2" fontId="47" fillId="0" borderId="0" xfId="0" applyNumberFormat="1" applyFont="1" applyAlignment="1">
      <alignment horizontal="center"/>
    </xf>
    <xf numFmtId="0" fontId="47" fillId="0" borderId="0" xfId="0" applyNumberFormat="1" applyFont="1" applyAlignment="1">
      <alignment horizontal="center" vertical="center" wrapText="1"/>
    </xf>
    <xf numFmtId="0" fontId="7" fillId="4" borderId="14" xfId="0" applyNumberFormat="1" applyFont="1" applyFill="1" applyBorder="1" applyAlignment="1">
      <alignment horizontal="center" vertical="center"/>
    </xf>
    <xf numFmtId="0" fontId="2" fillId="0" borderId="0" xfId="0" applyNumberFormat="1" applyFont="1" applyAlignment="1">
      <alignment horizontal="center" vertical="center"/>
    </xf>
    <xf numFmtId="2" fontId="0" fillId="0" borderId="0" xfId="0" applyNumberFormat="1" applyAlignment="1">
      <alignment horizontal="center" vertical="center"/>
    </xf>
    <xf numFmtId="0" fontId="2" fillId="0" borderId="0" xfId="0" applyNumberFormat="1" applyFont="1" applyAlignment="1"/>
    <xf numFmtId="0" fontId="0" fillId="0" borderId="0" xfId="0" applyNumberFormat="1" applyAlignment="1"/>
    <xf numFmtId="0" fontId="3" fillId="4" borderId="14" xfId="0" applyNumberFormat="1" applyFont="1" applyFill="1" applyBorder="1" applyAlignment="1">
      <alignment horizontal="center" vertical="center"/>
    </xf>
    <xf numFmtId="2" fontId="47" fillId="11" borderId="12" xfId="0" applyNumberFormat="1" applyFont="1" applyFill="1" applyBorder="1"/>
    <xf numFmtId="2" fontId="47" fillId="11" borderId="12" xfId="0" applyNumberFormat="1" applyFont="1" applyFill="1" applyBorder="1" applyAlignment="1">
      <alignment horizontal="center"/>
    </xf>
    <xf numFmtId="183" fontId="7" fillId="0" borderId="21" xfId="59" applyFont="1" applyBorder="1" applyAlignment="1"/>
    <xf numFmtId="183" fontId="7" fillId="11" borderId="14" xfId="59" applyFont="1" applyFill="1" applyBorder="1" applyAlignment="1"/>
    <xf numFmtId="183" fontId="7" fillId="11" borderId="62" xfId="59" applyFont="1" applyFill="1" applyBorder="1" applyAlignment="1"/>
    <xf numFmtId="0" fontId="47" fillId="11" borderId="14" xfId="0" applyNumberFormat="1" applyFont="1" applyFill="1" applyBorder="1" applyAlignment="1">
      <alignment horizontal="center"/>
    </xf>
    <xf numFmtId="0" fontId="7" fillId="11" borderId="14" xfId="0" applyNumberFormat="1" applyFont="1" applyFill="1" applyBorder="1" applyAlignment="1">
      <alignment horizontal="center" vertical="center"/>
    </xf>
    <xf numFmtId="0" fontId="47" fillId="0" borderId="0" xfId="0" applyNumberFormat="1" applyFont="1" applyAlignment="1">
      <alignment horizontal="center" vertical="center"/>
    </xf>
    <xf numFmtId="0" fontId="7" fillId="0" borderId="0" xfId="0" applyNumberFormat="1" applyFont="1" applyBorder="1" applyAlignment="1"/>
    <xf numFmtId="183" fontId="47" fillId="0" borderId="0" xfId="0" applyFont="1" applyBorder="1" applyAlignment="1">
      <alignment horizontal="center"/>
    </xf>
    <xf numFmtId="0" fontId="47" fillId="0" borderId="0" xfId="0" applyNumberFormat="1" applyFont="1" applyAlignment="1">
      <alignment horizontal="center" vertical="center"/>
    </xf>
    <xf numFmtId="0" fontId="7" fillId="11" borderId="14" xfId="0" applyNumberFormat="1" applyFont="1" applyFill="1" applyBorder="1" applyAlignment="1">
      <alignment horizontal="center" vertical="center"/>
    </xf>
    <xf numFmtId="0" fontId="2" fillId="0" borderId="0" xfId="0" applyNumberFormat="1" applyFont="1" applyAlignment="1">
      <alignment horizontal="center"/>
    </xf>
    <xf numFmtId="183" fontId="2" fillId="0" borderId="0" xfId="0" applyFont="1" applyBorder="1" applyAlignment="1">
      <alignment horizontal="center" vertical="center"/>
    </xf>
    <xf numFmtId="183" fontId="0" fillId="0" borderId="0" xfId="0" applyBorder="1" applyAlignment="1">
      <alignment horizontal="center"/>
    </xf>
    <xf numFmtId="183" fontId="47" fillId="0" borderId="0" xfId="57" applyFont="1" applyBorder="1" applyAlignment="1">
      <alignment horizontal="center"/>
    </xf>
    <xf numFmtId="2" fontId="47" fillId="11" borderId="12" xfId="0" applyNumberFormat="1" applyFont="1" applyFill="1" applyBorder="1" applyAlignment="1">
      <alignment horizontal="center" vertical="center"/>
    </xf>
    <xf numFmtId="0" fontId="7" fillId="11" borderId="14" xfId="0" applyNumberFormat="1" applyFont="1" applyFill="1" applyBorder="1" applyAlignment="1">
      <alignment horizontal="center" vertical="center"/>
    </xf>
    <xf numFmtId="2" fontId="7" fillId="0" borderId="0" xfId="0" applyNumberFormat="1" applyFont="1" applyAlignment="1">
      <alignment horizontal="center" vertical="center"/>
    </xf>
    <xf numFmtId="0" fontId="47" fillId="11" borderId="14" xfId="0" applyNumberFormat="1" applyFont="1" applyFill="1" applyBorder="1" applyAlignment="1">
      <alignment horizontal="center" vertical="center"/>
    </xf>
    <xf numFmtId="0" fontId="47" fillId="0" borderId="0" xfId="0" applyNumberFormat="1" applyFont="1" applyBorder="1" applyAlignment="1">
      <alignment vertical="center"/>
    </xf>
    <xf numFmtId="0" fontId="7" fillId="11" borderId="14" xfId="0" applyNumberFormat="1" applyFont="1" applyFill="1" applyBorder="1" applyAlignment="1"/>
    <xf numFmtId="2" fontId="7" fillId="11" borderId="12" xfId="0" applyNumberFormat="1" applyFont="1" applyFill="1" applyBorder="1" applyAlignment="1">
      <alignment horizontal="center"/>
    </xf>
    <xf numFmtId="0" fontId="7" fillId="11" borderId="19" xfId="0" applyNumberFormat="1" applyFont="1" applyFill="1" applyBorder="1" applyAlignment="1"/>
    <xf numFmtId="0" fontId="7" fillId="11" borderId="11" xfId="0" applyNumberFormat="1" applyFont="1" applyFill="1" applyBorder="1" applyAlignment="1">
      <alignment horizontal="center" vertical="center"/>
    </xf>
    <xf numFmtId="183" fontId="7" fillId="0" borderId="18" xfId="59" applyFont="1" applyFill="1" applyBorder="1" applyAlignment="1"/>
    <xf numFmtId="183" fontId="7" fillId="11" borderId="16" xfId="59" applyFont="1" applyFill="1" applyBorder="1" applyAlignment="1"/>
    <xf numFmtId="0" fontId="3" fillId="0" borderId="0" xfId="0" applyNumberFormat="1" applyFont="1" applyBorder="1" applyAlignment="1">
      <alignment horizontal="center"/>
    </xf>
    <xf numFmtId="0" fontId="46" fillId="23" borderId="14" xfId="59" applyNumberFormat="1" applyFont="1" applyFill="1" applyBorder="1" applyAlignment="1">
      <alignment vertical="center"/>
    </xf>
    <xf numFmtId="0" fontId="47" fillId="11" borderId="19" xfId="0" applyNumberFormat="1" applyFont="1" applyFill="1" applyBorder="1" applyAlignment="1"/>
    <xf numFmtId="0" fontId="47" fillId="11" borderId="12" xfId="0" applyNumberFormat="1" applyFont="1" applyFill="1" applyBorder="1" applyAlignment="1">
      <alignment horizontal="center" vertical="center"/>
    </xf>
    <xf numFmtId="0" fontId="2" fillId="0" borderId="0" xfId="0" applyNumberFormat="1" applyFont="1" applyAlignment="1">
      <alignment vertical="center"/>
    </xf>
    <xf numFmtId="0" fontId="7" fillId="11" borderId="14" xfId="0" applyNumberFormat="1" applyFont="1" applyFill="1" applyBorder="1" applyAlignment="1">
      <alignment horizontal="center" vertical="center"/>
    </xf>
    <xf numFmtId="0" fontId="47" fillId="0" borderId="0" xfId="0" applyNumberFormat="1" applyFont="1" applyAlignment="1">
      <alignment horizontal="center" vertical="center"/>
    </xf>
    <xf numFmtId="0" fontId="47" fillId="0" borderId="0" xfId="0" applyNumberFormat="1" applyFont="1" applyBorder="1" applyAlignment="1">
      <alignment horizontal="center" vertical="center"/>
    </xf>
    <xf numFmtId="183" fontId="47" fillId="0" borderId="0" xfId="57" applyFont="1" applyBorder="1" applyAlignment="1">
      <alignment horizontal="center"/>
    </xf>
    <xf numFmtId="0" fontId="47" fillId="4" borderId="14" xfId="0" applyNumberFormat="1" applyFont="1" applyFill="1" applyBorder="1" applyAlignment="1"/>
    <xf numFmtId="0" fontId="47" fillId="4" borderId="14" xfId="0" applyNumberFormat="1" applyFont="1" applyFill="1" applyBorder="1" applyAlignment="1">
      <alignment horizontal="center" vertical="center"/>
    </xf>
    <xf numFmtId="0" fontId="63" fillId="4" borderId="14" xfId="0" applyNumberFormat="1" applyFont="1" applyFill="1" applyBorder="1" applyAlignment="1">
      <alignment horizontal="center" vertical="center"/>
    </xf>
    <xf numFmtId="183" fontId="2" fillId="3" borderId="22" xfId="0" applyFont="1" applyFill="1" applyBorder="1" applyAlignment="1">
      <alignment vertical="center" wrapText="1"/>
    </xf>
    <xf numFmtId="183" fontId="47" fillId="3" borderId="22" xfId="0" applyFont="1" applyFill="1" applyBorder="1" applyAlignment="1">
      <alignment horizontal="center" vertical="center" wrapText="1"/>
    </xf>
    <xf numFmtId="4" fontId="47" fillId="3" borderId="22" xfId="0" applyNumberFormat="1" applyFont="1" applyFill="1" applyBorder="1" applyAlignment="1">
      <alignment horizontal="center" vertical="center" wrapText="1"/>
    </xf>
    <xf numFmtId="182" fontId="47" fillId="3" borderId="22" xfId="0" applyNumberFormat="1" applyFont="1" applyFill="1" applyBorder="1" applyAlignment="1">
      <alignment horizontal="right" vertical="center" wrapText="1"/>
    </xf>
    <xf numFmtId="182" fontId="47" fillId="3" borderId="22" xfId="6" applyNumberFormat="1" applyFont="1" applyFill="1" applyBorder="1" applyAlignment="1">
      <alignment horizontal="right" vertical="center"/>
    </xf>
    <xf numFmtId="183" fontId="47" fillId="0" borderId="0" xfId="0" applyFont="1" applyBorder="1" applyAlignment="1">
      <alignment horizontal="center"/>
    </xf>
    <xf numFmtId="183" fontId="2" fillId="0" borderId="0" xfId="0" applyFont="1" applyBorder="1" applyAlignment="1">
      <alignment horizontal="center" vertical="center"/>
    </xf>
    <xf numFmtId="183" fontId="0" fillId="0" borderId="0" xfId="0" applyBorder="1" applyAlignment="1">
      <alignment horizontal="center"/>
    </xf>
    <xf numFmtId="0" fontId="7" fillId="11" borderId="14" xfId="0" applyNumberFormat="1" applyFont="1" applyFill="1" applyBorder="1" applyAlignment="1">
      <alignment horizontal="center" vertical="center"/>
    </xf>
    <xf numFmtId="0" fontId="47" fillId="0" borderId="0" xfId="0" applyNumberFormat="1" applyFont="1" applyFill="1" applyBorder="1"/>
    <xf numFmtId="0" fontId="7" fillId="0" borderId="0" xfId="0" applyNumberFormat="1" applyFont="1" applyFill="1" applyBorder="1" applyAlignment="1">
      <alignment horizontal="left"/>
    </xf>
    <xf numFmtId="0" fontId="47" fillId="0" borderId="0" xfId="0" applyNumberFormat="1" applyFont="1" applyAlignment="1">
      <alignment horizontal="center" vertical="center"/>
    </xf>
    <xf numFmtId="0" fontId="47" fillId="0" borderId="0" xfId="0" applyNumberFormat="1" applyFont="1" applyFill="1" applyBorder="1" applyAlignment="1">
      <alignment horizontal="center" vertical="center"/>
    </xf>
    <xf numFmtId="0" fontId="47" fillId="0" borderId="0" xfId="0" applyNumberFormat="1" applyFont="1" applyFill="1" applyBorder="1" applyAlignment="1"/>
    <xf numFmtId="183" fontId="47" fillId="0" borderId="12" xfId="0" applyFont="1" applyBorder="1" applyAlignment="1">
      <alignment vertical="center"/>
    </xf>
    <xf numFmtId="183" fontId="47" fillId="3" borderId="0" xfId="0" applyFont="1" applyFill="1" applyBorder="1" applyAlignment="1">
      <alignment vertical="center"/>
    </xf>
    <xf numFmtId="183" fontId="47" fillId="11" borderId="13" xfId="0" applyFont="1" applyFill="1" applyBorder="1" applyAlignment="1">
      <alignment vertical="center"/>
    </xf>
    <xf numFmtId="183" fontId="47" fillId="3" borderId="15" xfId="0" applyFont="1" applyFill="1" applyBorder="1" applyAlignment="1">
      <alignment vertical="center"/>
    </xf>
    <xf numFmtId="183" fontId="47" fillId="3" borderId="16" xfId="0" applyFont="1" applyFill="1" applyBorder="1" applyAlignment="1">
      <alignment vertical="center"/>
    </xf>
    <xf numFmtId="183" fontId="47" fillId="11" borderId="16" xfId="0" applyFont="1" applyFill="1" applyBorder="1" applyAlignment="1">
      <alignment vertical="center"/>
    </xf>
    <xf numFmtId="183" fontId="47" fillId="3" borderId="23" xfId="0" applyFont="1" applyFill="1" applyBorder="1" applyAlignment="1">
      <alignment vertical="center"/>
    </xf>
    <xf numFmtId="183" fontId="47" fillId="11" borderId="0" xfId="0" applyFont="1" applyFill="1" applyBorder="1" applyAlignment="1">
      <alignment vertical="center"/>
    </xf>
    <xf numFmtId="9" fontId="0" fillId="0" borderId="9" xfId="5" applyFont="1" applyBorder="1" applyAlignment="1">
      <alignment horizontal="center" vertical="center"/>
    </xf>
    <xf numFmtId="10" fontId="0" fillId="0" borderId="9" xfId="5" applyNumberFormat="1" applyFont="1" applyBorder="1" applyAlignment="1">
      <alignment horizontal="center" vertical="center"/>
    </xf>
    <xf numFmtId="183" fontId="0" fillId="0" borderId="9" xfId="0" applyBorder="1" applyAlignment="1">
      <alignment vertical="center"/>
    </xf>
    <xf numFmtId="183" fontId="0" fillId="3" borderId="9" xfId="0" applyFill="1" applyBorder="1" applyAlignment="1">
      <alignment vertical="center"/>
    </xf>
    <xf numFmtId="4" fontId="4" fillId="0" borderId="9" xfId="0" applyNumberFormat="1" applyFont="1" applyBorder="1" applyAlignment="1">
      <alignment vertical="center"/>
    </xf>
    <xf numFmtId="183" fontId="47" fillId="24" borderId="12" xfId="0" applyFont="1" applyFill="1" applyBorder="1" applyAlignment="1">
      <alignment vertical="center"/>
    </xf>
    <xf numFmtId="10" fontId="0" fillId="0" borderId="10" xfId="5" applyNumberFormat="1" applyFont="1" applyBorder="1" applyAlignment="1">
      <alignment horizontal="center" vertical="center"/>
    </xf>
    <xf numFmtId="4" fontId="7" fillId="24" borderId="14" xfId="0" applyNumberFormat="1" applyFont="1" applyFill="1" applyBorder="1" applyAlignment="1">
      <alignment horizontal="right" vertical="center" wrapText="1"/>
    </xf>
    <xf numFmtId="9" fontId="0" fillId="24" borderId="62" xfId="5"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0" xfId="0" applyNumberFormat="1" applyFont="1" applyFill="1" applyBorder="1" applyAlignment="1">
      <alignment horizontal="left" vertical="center"/>
    </xf>
    <xf numFmtId="0" fontId="7" fillId="4" borderId="14" xfId="0" applyNumberFormat="1" applyFont="1" applyFill="1" applyBorder="1"/>
    <xf numFmtId="186" fontId="47" fillId="3" borderId="9" xfId="0" applyNumberFormat="1" applyFont="1" applyFill="1" applyBorder="1" applyAlignment="1">
      <alignment vertical="center"/>
    </xf>
    <xf numFmtId="186" fontId="47" fillId="3" borderId="22" xfId="0" applyNumberFormat="1" applyFont="1" applyFill="1" applyBorder="1" applyAlignment="1">
      <alignment vertical="center"/>
    </xf>
    <xf numFmtId="187" fontId="0" fillId="24" borderId="62" xfId="5" applyNumberFormat="1" applyFont="1" applyFill="1" applyBorder="1" applyAlignment="1">
      <alignment horizontal="center" vertical="center"/>
    </xf>
    <xf numFmtId="188" fontId="7" fillId="3" borderId="0" xfId="0" applyNumberFormat="1" applyFont="1" applyFill="1" applyBorder="1" applyAlignment="1">
      <alignment horizontal="right" vertical="center" wrapText="1"/>
    </xf>
    <xf numFmtId="10" fontId="0" fillId="3" borderId="9" xfId="0" applyNumberFormat="1" applyFill="1" applyBorder="1" applyAlignment="1">
      <alignment vertical="center"/>
    </xf>
    <xf numFmtId="183" fontId="0" fillId="4" borderId="9" xfId="0" applyFill="1" applyBorder="1" applyAlignment="1">
      <alignment vertical="center"/>
    </xf>
    <xf numFmtId="183" fontId="47" fillId="0" borderId="0" xfId="0" applyFont="1" applyBorder="1" applyAlignment="1">
      <alignment horizontal="center"/>
    </xf>
    <xf numFmtId="0" fontId="7" fillId="0" borderId="0" xfId="0" applyNumberFormat="1" applyFont="1" applyAlignment="1">
      <alignment horizontal="center"/>
    </xf>
    <xf numFmtId="0" fontId="7" fillId="0" borderId="0" xfId="0" applyNumberFormat="1" applyFont="1" applyBorder="1" applyAlignment="1">
      <alignment horizontal="left"/>
    </xf>
    <xf numFmtId="0" fontId="47" fillId="0" borderId="0" xfId="0" applyNumberFormat="1" applyFont="1" applyAlignment="1">
      <alignment horizontal="center" vertical="center"/>
    </xf>
    <xf numFmtId="0" fontId="7" fillId="11" borderId="14" xfId="0" applyNumberFormat="1" applyFont="1" applyFill="1" applyBorder="1" applyAlignment="1">
      <alignment horizontal="center" vertical="center"/>
    </xf>
    <xf numFmtId="183" fontId="2" fillId="0" borderId="0" xfId="0" applyFont="1" applyBorder="1" applyAlignment="1">
      <alignment horizontal="center" vertical="center"/>
    </xf>
    <xf numFmtId="183" fontId="47" fillId="0" borderId="0" xfId="0" applyFont="1" applyBorder="1" applyAlignment="1">
      <alignment horizontal="center"/>
    </xf>
    <xf numFmtId="183" fontId="7" fillId="0" borderId="5" xfId="59" applyFont="1" applyBorder="1" applyAlignment="1">
      <alignment horizontal="center"/>
    </xf>
    <xf numFmtId="183" fontId="7" fillId="0" borderId="0" xfId="59" applyFont="1" applyBorder="1" applyAlignment="1">
      <alignment horizontal="center"/>
    </xf>
    <xf numFmtId="0" fontId="7" fillId="11" borderId="14" xfId="0" applyNumberFormat="1" applyFont="1" applyFill="1" applyBorder="1" applyAlignment="1">
      <alignment horizontal="center" vertical="center"/>
    </xf>
    <xf numFmtId="0" fontId="47" fillId="0" borderId="0" xfId="0" applyNumberFormat="1" applyFont="1" applyAlignment="1">
      <alignment horizontal="center" vertical="center"/>
    </xf>
    <xf numFmtId="0" fontId="47" fillId="0" borderId="0" xfId="0" applyNumberFormat="1" applyFont="1" applyFill="1" applyBorder="1" applyAlignment="1">
      <alignment horizontal="left" vertical="center"/>
    </xf>
    <xf numFmtId="183" fontId="47" fillId="3" borderId="24" xfId="0" applyFont="1" applyFill="1" applyBorder="1" applyAlignment="1">
      <alignment horizontal="center" vertical="center" wrapText="1"/>
    </xf>
    <xf numFmtId="4" fontId="47" fillId="3" borderId="24" xfId="0" applyNumberFormat="1" applyFont="1" applyFill="1" applyBorder="1" applyAlignment="1">
      <alignment horizontal="center" vertical="center" wrapText="1"/>
    </xf>
    <xf numFmtId="182" fontId="47" fillId="3" borderId="0" xfId="0" applyNumberFormat="1" applyFont="1" applyFill="1" applyBorder="1" applyAlignment="1">
      <alignment horizontal="right" vertical="center" wrapText="1"/>
    </xf>
    <xf numFmtId="182" fontId="47" fillId="3" borderId="24" xfId="6" applyNumberFormat="1" applyFont="1" applyFill="1" applyBorder="1" applyAlignment="1">
      <alignment horizontal="right" vertical="center"/>
    </xf>
    <xf numFmtId="182" fontId="47" fillId="3" borderId="24" xfId="0" applyNumberFormat="1" applyFont="1" applyFill="1" applyBorder="1" applyAlignment="1">
      <alignment horizontal="right" vertical="center" wrapText="1"/>
    </xf>
    <xf numFmtId="10" fontId="0" fillId="0" borderId="22" xfId="5" applyNumberFormat="1" applyFont="1" applyBorder="1" applyAlignment="1">
      <alignment horizontal="center" vertical="center"/>
    </xf>
    <xf numFmtId="0" fontId="47" fillId="11" borderId="17" xfId="0" applyNumberFormat="1" applyFont="1" applyFill="1" applyBorder="1" applyAlignment="1">
      <alignment horizontal="left" vertical="center" wrapText="1"/>
    </xf>
    <xf numFmtId="4" fontId="7" fillId="11" borderId="104" xfId="0" applyNumberFormat="1" applyFont="1" applyFill="1" applyBorder="1" applyAlignment="1">
      <alignment horizontal="right" vertical="center" wrapText="1"/>
    </xf>
    <xf numFmtId="183" fontId="47" fillId="11" borderId="17" xfId="0" applyFont="1" applyFill="1" applyBorder="1" applyAlignment="1">
      <alignment vertical="center"/>
    </xf>
    <xf numFmtId="9" fontId="0" fillId="11" borderId="45" xfId="5" applyFont="1" applyFill="1" applyBorder="1" applyAlignment="1">
      <alignment horizontal="center" vertical="center"/>
    </xf>
    <xf numFmtId="0" fontId="47" fillId="11" borderId="6" xfId="0" applyNumberFormat="1" applyFont="1" applyFill="1" applyBorder="1" applyAlignment="1">
      <alignment horizontal="center" vertical="center" wrapText="1"/>
    </xf>
    <xf numFmtId="0" fontId="47" fillId="11" borderId="7" xfId="0" applyNumberFormat="1" applyFont="1" applyFill="1" applyBorder="1" applyAlignment="1">
      <alignment horizontal="center" vertical="center" wrapText="1"/>
    </xf>
    <xf numFmtId="0" fontId="47" fillId="11" borderId="7" xfId="0" applyNumberFormat="1" applyFont="1" applyFill="1" applyBorder="1" applyAlignment="1">
      <alignment horizontal="left" vertical="center" wrapText="1"/>
    </xf>
    <xf numFmtId="4" fontId="7" fillId="11" borderId="7" xfId="0" applyNumberFormat="1" applyFont="1" applyFill="1" applyBorder="1" applyAlignment="1">
      <alignment horizontal="center" vertical="center" wrapText="1"/>
    </xf>
    <xf numFmtId="4" fontId="7" fillId="11" borderId="95" xfId="0" applyNumberFormat="1" applyFont="1" applyFill="1" applyBorder="1" applyAlignment="1">
      <alignment horizontal="right" vertical="center" wrapText="1"/>
    </xf>
    <xf numFmtId="183" fontId="47" fillId="11" borderId="7" xfId="0" applyFont="1" applyFill="1" applyBorder="1" applyAlignment="1">
      <alignment vertical="center"/>
    </xf>
    <xf numFmtId="183" fontId="0" fillId="11" borderId="40" xfId="0" applyFill="1" applyBorder="1" applyAlignment="1">
      <alignment vertical="center"/>
    </xf>
    <xf numFmtId="0" fontId="47" fillId="3" borderId="9" xfId="60" applyNumberFormat="1" applyFont="1" applyFill="1" applyBorder="1" applyAlignment="1">
      <alignment horizontal="center" vertical="center" wrapText="1"/>
    </xf>
    <xf numFmtId="0" fontId="2" fillId="0" borderId="0" xfId="0" applyNumberFormat="1" applyFont="1" applyFill="1" applyBorder="1"/>
    <xf numFmtId="183" fontId="2" fillId="0" borderId="0" xfId="0" applyFont="1" applyBorder="1" applyAlignment="1">
      <alignment horizontal="left"/>
    </xf>
    <xf numFmtId="183" fontId="0" fillId="0" borderId="0" xfId="0" applyFont="1" applyBorder="1" applyAlignment="1">
      <alignment horizontal="center"/>
    </xf>
    <xf numFmtId="183" fontId="47" fillId="0" borderId="0" xfId="0" applyFont="1" applyBorder="1" applyAlignment="1">
      <alignment horizontal="center"/>
    </xf>
    <xf numFmtId="0" fontId="7" fillId="11" borderId="14" xfId="0" applyNumberFormat="1" applyFont="1" applyFill="1" applyBorder="1" applyAlignment="1">
      <alignment horizontal="center" vertical="center"/>
    </xf>
    <xf numFmtId="183" fontId="7" fillId="11" borderId="16" xfId="0" applyFont="1" applyFill="1" applyBorder="1" applyAlignment="1">
      <alignment horizontal="center"/>
    </xf>
    <xf numFmtId="183" fontId="7" fillId="11" borderId="18" xfId="0" applyFont="1" applyFill="1" applyBorder="1" applyAlignment="1">
      <alignment horizontal="center"/>
    </xf>
    <xf numFmtId="0" fontId="47" fillId="3" borderId="22" xfId="4" applyNumberFormat="1" applyFont="1" applyFill="1" applyBorder="1" applyAlignment="1">
      <alignment horizontal="center" vertical="center"/>
    </xf>
    <xf numFmtId="183" fontId="47" fillId="3" borderId="22" xfId="0" applyFont="1" applyFill="1" applyBorder="1" applyAlignment="1">
      <alignment vertical="center"/>
    </xf>
    <xf numFmtId="0" fontId="47" fillId="4" borderId="14" xfId="0" applyNumberFormat="1" applyFont="1" applyFill="1" applyBorder="1" applyAlignment="1">
      <alignment horizontal="center" vertical="center" wrapText="1"/>
    </xf>
    <xf numFmtId="0" fontId="47" fillId="4" borderId="12" xfId="0" applyNumberFormat="1" applyFont="1" applyFill="1" applyBorder="1" applyAlignment="1">
      <alignment horizontal="center" vertical="center" wrapText="1"/>
    </xf>
    <xf numFmtId="0" fontId="47" fillId="4" borderId="109" xfId="0" applyNumberFormat="1" applyFont="1" applyFill="1" applyBorder="1" applyAlignment="1">
      <alignment horizontal="left" vertical="center" wrapText="1"/>
    </xf>
    <xf numFmtId="4" fontId="7" fillId="4" borderId="109" xfId="0" applyNumberFormat="1" applyFont="1" applyFill="1" applyBorder="1" applyAlignment="1">
      <alignment vertical="center" wrapText="1"/>
    </xf>
    <xf numFmtId="4" fontId="7" fillId="4" borderId="136" xfId="0" applyNumberFormat="1" applyFont="1" applyFill="1" applyBorder="1" applyAlignment="1">
      <alignment horizontal="right" vertical="center" wrapText="1"/>
    </xf>
    <xf numFmtId="183" fontId="47" fillId="4" borderId="12" xfId="0" applyFont="1" applyFill="1" applyBorder="1" applyAlignment="1">
      <alignment vertical="center"/>
    </xf>
    <xf numFmtId="10" fontId="0" fillId="4" borderId="62" xfId="0" applyNumberFormat="1" applyFill="1" applyBorder="1" applyAlignment="1">
      <alignment vertical="center"/>
    </xf>
    <xf numFmtId="0" fontId="2" fillId="0" borderId="0" xfId="0" applyNumberFormat="1" applyFont="1" applyAlignment="1">
      <alignment horizontal="right"/>
    </xf>
    <xf numFmtId="0" fontId="0" fillId="0" borderId="0" xfId="0" applyNumberFormat="1" applyFont="1"/>
    <xf numFmtId="0" fontId="0" fillId="0" borderId="0" xfId="0" applyNumberFormat="1" applyFont="1" applyAlignment="1">
      <alignment horizontal="right"/>
    </xf>
    <xf numFmtId="10" fontId="0" fillId="4" borderId="9" xfId="0" applyNumberFormat="1" applyFill="1" applyBorder="1" applyAlignment="1">
      <alignment vertical="center"/>
    </xf>
    <xf numFmtId="0" fontId="47" fillId="11" borderId="1" xfId="0" applyNumberFormat="1" applyFont="1" applyFill="1" applyBorder="1" applyAlignment="1">
      <alignment horizontal="center" vertical="center"/>
    </xf>
    <xf numFmtId="2" fontId="47" fillId="11" borderId="2" xfId="0" applyNumberFormat="1" applyFont="1" applyFill="1" applyBorder="1" applyAlignment="1">
      <alignment horizontal="center" vertical="center"/>
    </xf>
    <xf numFmtId="0" fontId="47" fillId="11" borderId="3" xfId="0" applyNumberFormat="1" applyFont="1" applyFill="1" applyBorder="1" applyAlignment="1"/>
    <xf numFmtId="4" fontId="7" fillId="11" borderId="8" xfId="0" applyNumberFormat="1" applyFont="1" applyFill="1" applyBorder="1" applyAlignment="1">
      <alignment horizontal="right" vertical="center" wrapText="1"/>
    </xf>
    <xf numFmtId="10" fontId="4" fillId="4" borderId="10" xfId="0" applyNumberFormat="1" applyFont="1" applyFill="1" applyBorder="1" applyAlignment="1">
      <alignment vertical="center"/>
    </xf>
    <xf numFmtId="0" fontId="47" fillId="11" borderId="4" xfId="0" applyNumberFormat="1" applyFont="1" applyFill="1" applyBorder="1" applyAlignment="1">
      <alignment horizontal="center" vertical="center" wrapText="1"/>
    </xf>
    <xf numFmtId="0" fontId="47" fillId="11" borderId="0" xfId="0" applyNumberFormat="1" applyFont="1" applyFill="1" applyBorder="1" applyAlignment="1">
      <alignment horizontal="center" vertical="center" wrapText="1"/>
    </xf>
    <xf numFmtId="10" fontId="0" fillId="0" borderId="9" xfId="0" applyNumberFormat="1" applyFill="1" applyBorder="1" applyAlignment="1">
      <alignment vertical="center"/>
    </xf>
    <xf numFmtId="183" fontId="0" fillId="0" borderId="53" xfId="0" applyBorder="1" applyAlignment="1">
      <alignment vertical="center"/>
    </xf>
    <xf numFmtId="0" fontId="47" fillId="11" borderId="59" xfId="0" applyNumberFormat="1" applyFont="1" applyFill="1" applyBorder="1" applyAlignment="1">
      <alignment horizontal="left" vertical="center" wrapText="1"/>
    </xf>
    <xf numFmtId="4" fontId="7" fillId="11" borderId="24" xfId="0" applyNumberFormat="1" applyFont="1" applyFill="1" applyBorder="1" applyAlignment="1">
      <alignment horizontal="right" vertical="center" wrapText="1"/>
    </xf>
    <xf numFmtId="10" fontId="0" fillId="4" borderId="22" xfId="0" applyNumberFormat="1" applyFill="1" applyBorder="1" applyAlignment="1">
      <alignment vertical="center"/>
    </xf>
    <xf numFmtId="0" fontId="47" fillId="0" borderId="9" xfId="0" applyNumberFormat="1" applyFont="1" applyFill="1" applyBorder="1" applyAlignment="1">
      <alignment horizontal="left" vertical="center" wrapText="1"/>
    </xf>
    <xf numFmtId="4" fontId="7" fillId="0" borderId="9" xfId="0" applyNumberFormat="1" applyFont="1" applyFill="1" applyBorder="1" applyAlignment="1">
      <alignment horizontal="right" vertical="center" wrapText="1"/>
    </xf>
    <xf numFmtId="183" fontId="47" fillId="0" borderId="9" xfId="0" applyFont="1" applyFill="1" applyBorder="1" applyAlignment="1">
      <alignment vertical="center"/>
    </xf>
    <xf numFmtId="4" fontId="47" fillId="0" borderId="9" xfId="0" applyNumberFormat="1" applyFont="1" applyFill="1" applyBorder="1" applyAlignment="1">
      <alignment horizontal="right" vertical="center" wrapText="1"/>
    </xf>
    <xf numFmtId="186" fontId="47" fillId="0" borderId="9" xfId="0" applyNumberFormat="1" applyFont="1" applyFill="1" applyBorder="1" applyAlignment="1">
      <alignment horizontal="right" vertical="center" wrapText="1"/>
    </xf>
    <xf numFmtId="183" fontId="7" fillId="4" borderId="14" xfId="0" applyFont="1" applyFill="1" applyBorder="1" applyAlignment="1">
      <alignment horizontal="center"/>
    </xf>
    <xf numFmtId="183" fontId="47" fillId="0" borderId="0" xfId="0" applyFont="1" applyBorder="1" applyAlignment="1">
      <alignment horizontal="center"/>
    </xf>
    <xf numFmtId="183" fontId="7" fillId="0" borderId="5" xfId="59" applyFont="1" applyBorder="1" applyAlignment="1">
      <alignment horizontal="center"/>
    </xf>
    <xf numFmtId="183" fontId="7" fillId="0" borderId="0" xfId="59" applyFont="1" applyBorder="1" applyAlignment="1">
      <alignment horizontal="center"/>
    </xf>
    <xf numFmtId="0" fontId="47" fillId="0" borderId="0" xfId="0" applyNumberFormat="1" applyFont="1" applyAlignment="1">
      <alignment horizontal="center"/>
    </xf>
    <xf numFmtId="0" fontId="47" fillId="0" borderId="0" xfId="0" applyNumberFormat="1" applyFont="1" applyBorder="1" applyAlignment="1">
      <alignment horizontal="left" vertical="center"/>
    </xf>
    <xf numFmtId="0" fontId="47" fillId="0" borderId="0" xfId="0" applyNumberFormat="1" applyFont="1" applyAlignment="1">
      <alignment horizontal="left"/>
    </xf>
    <xf numFmtId="0" fontId="7" fillId="0" borderId="0" xfId="0" applyNumberFormat="1" applyFont="1" applyAlignment="1">
      <alignment horizontal="left"/>
    </xf>
    <xf numFmtId="0" fontId="7" fillId="0" borderId="0" xfId="0" applyNumberFormat="1" applyFont="1" applyAlignment="1">
      <alignment horizontal="center"/>
    </xf>
    <xf numFmtId="0" fontId="7" fillId="11" borderId="14" xfId="0" applyNumberFormat="1" applyFont="1" applyFill="1" applyBorder="1" applyAlignment="1">
      <alignment horizontal="center" vertical="center"/>
    </xf>
    <xf numFmtId="0" fontId="7" fillId="4" borderId="12" xfId="0" applyNumberFormat="1" applyFont="1" applyFill="1" applyBorder="1" applyAlignment="1">
      <alignment horizontal="left"/>
    </xf>
    <xf numFmtId="0" fontId="47" fillId="0" borderId="0" xfId="0" applyNumberFormat="1" applyFont="1" applyBorder="1" applyAlignment="1">
      <alignment horizontal="center" vertical="center"/>
    </xf>
    <xf numFmtId="0" fontId="47" fillId="0" borderId="0" xfId="0" applyNumberFormat="1" applyFont="1" applyAlignment="1">
      <alignment horizontal="center" vertical="center"/>
    </xf>
    <xf numFmtId="183" fontId="47" fillId="0" borderId="0" xfId="0" applyFont="1" applyAlignment="1">
      <alignment horizontal="center"/>
    </xf>
    <xf numFmtId="0" fontId="47" fillId="3" borderId="0" xfId="57" applyNumberFormat="1" applyFont="1" applyFill="1" applyBorder="1" applyAlignment="1">
      <alignment horizontal="left" vertical="center"/>
    </xf>
    <xf numFmtId="0" fontId="47" fillId="0" borderId="0" xfId="0" applyNumberFormat="1" applyFont="1" applyBorder="1" applyAlignment="1">
      <alignment horizontal="center"/>
    </xf>
    <xf numFmtId="183" fontId="47" fillId="0" borderId="0" xfId="57" applyFont="1" applyBorder="1" applyAlignment="1">
      <alignment horizontal="center" vertical="center"/>
    </xf>
    <xf numFmtId="183" fontId="47" fillId="0" borderId="0" xfId="0" applyFont="1" applyBorder="1" applyAlignment="1">
      <alignment horizontal="center" wrapText="1"/>
    </xf>
    <xf numFmtId="2" fontId="47" fillId="0" borderId="0" xfId="0" applyNumberFormat="1" applyFont="1" applyAlignment="1">
      <alignment horizontal="left" vertical="center"/>
    </xf>
    <xf numFmtId="0" fontId="47" fillId="0" borderId="0" xfId="0" applyNumberFormat="1" applyFont="1" applyFill="1" applyBorder="1" applyAlignment="1">
      <alignment vertical="center"/>
    </xf>
    <xf numFmtId="183" fontId="7" fillId="0" borderId="0" xfId="0" applyFont="1" applyBorder="1" applyAlignment="1"/>
    <xf numFmtId="0" fontId="2" fillId="0" borderId="0" xfId="0" applyNumberFormat="1" applyFont="1" applyFill="1" applyBorder="1" applyAlignment="1">
      <alignment horizontal="center" vertical="center"/>
    </xf>
    <xf numFmtId="2" fontId="7" fillId="11" borderId="13" xfId="0" applyNumberFormat="1" applyFont="1" applyFill="1" applyBorder="1" applyAlignment="1">
      <alignment horizontal="center"/>
    </xf>
    <xf numFmtId="0" fontId="47" fillId="0" borderId="0" xfId="0" applyNumberFormat="1" applyFont="1" applyFill="1" applyBorder="1" applyAlignment="1">
      <alignment vertical="center" wrapText="1"/>
    </xf>
    <xf numFmtId="183" fontId="47" fillId="0" borderId="0" xfId="0" applyFont="1" applyAlignment="1">
      <alignment horizontal="left"/>
    </xf>
    <xf numFmtId="183" fontId="7" fillId="4" borderId="14" xfId="0" applyFont="1" applyFill="1" applyBorder="1" applyAlignment="1">
      <alignment horizontal="center" vertical="center"/>
    </xf>
    <xf numFmtId="183" fontId="2" fillId="0" borderId="0" xfId="0" applyFont="1" applyAlignment="1">
      <alignment horizontal="left"/>
    </xf>
    <xf numFmtId="0" fontId="47" fillId="0" borderId="0" xfId="0" applyNumberFormat="1" applyFont="1" applyAlignment="1">
      <alignment horizontal="center"/>
    </xf>
    <xf numFmtId="183" fontId="47" fillId="0" borderId="0" xfId="57" applyFont="1" applyBorder="1" applyAlignment="1">
      <alignment horizontal="center" vertical="center"/>
    </xf>
    <xf numFmtId="183" fontId="47" fillId="0" borderId="0" xfId="0" applyFont="1" applyBorder="1" applyAlignment="1">
      <alignment horizontal="center" wrapText="1"/>
    </xf>
    <xf numFmtId="183" fontId="26" fillId="3" borderId="131" xfId="0" applyFont="1" applyFill="1" applyBorder="1" applyAlignment="1">
      <alignment vertical="center"/>
    </xf>
    <xf numFmtId="183" fontId="7" fillId="11" borderId="41" xfId="59" applyFont="1" applyFill="1" applyBorder="1" applyAlignment="1">
      <alignment vertical="center"/>
    </xf>
    <xf numFmtId="183" fontId="7" fillId="11" borderId="56" xfId="59" applyFont="1" applyFill="1" applyBorder="1" applyAlignment="1">
      <alignment vertical="center"/>
    </xf>
    <xf numFmtId="183" fontId="7" fillId="11" borderId="18" xfId="59" applyFont="1" applyFill="1" applyBorder="1" applyAlignment="1">
      <alignment vertical="center"/>
    </xf>
    <xf numFmtId="183" fontId="7" fillId="11" borderId="47" xfId="59" applyFont="1" applyFill="1" applyBorder="1" applyAlignment="1">
      <alignment vertical="center"/>
    </xf>
    <xf numFmtId="183" fontId="7" fillId="11" borderId="25" xfId="59" applyFont="1" applyFill="1" applyBorder="1" applyAlignment="1">
      <alignment vertical="center"/>
    </xf>
    <xf numFmtId="183" fontId="2" fillId="0" borderId="0" xfId="0" applyFont="1" applyAlignment="1">
      <alignment horizontal="center" vertical="center"/>
    </xf>
    <xf numFmtId="0" fontId="7" fillId="0" borderId="9" xfId="0" applyNumberFormat="1" applyFont="1" applyFill="1" applyBorder="1" applyAlignment="1">
      <alignment horizontal="center" vertical="center"/>
    </xf>
    <xf numFmtId="0" fontId="47" fillId="0" borderId="9" xfId="4" applyNumberFormat="1" applyFont="1" applyFill="1" applyBorder="1" applyAlignment="1">
      <alignment horizontal="center" vertical="center"/>
    </xf>
    <xf numFmtId="0" fontId="7" fillId="0" borderId="9" xfId="0" applyNumberFormat="1" applyFont="1" applyFill="1" applyBorder="1" applyAlignment="1">
      <alignment vertical="center"/>
    </xf>
    <xf numFmtId="0" fontId="47" fillId="0" borderId="9" xfId="0" applyNumberFormat="1" applyFont="1" applyFill="1" applyBorder="1" applyAlignment="1">
      <alignment horizontal="center" vertical="center"/>
    </xf>
    <xf numFmtId="0" fontId="47" fillId="3" borderId="10" xfId="0" applyNumberFormat="1" applyFont="1" applyFill="1" applyBorder="1" applyAlignment="1">
      <alignment horizontal="left" vertical="center" wrapText="1"/>
    </xf>
    <xf numFmtId="0" fontId="47" fillId="3" borderId="9" xfId="60" applyNumberFormat="1" applyFont="1" applyFill="1" applyBorder="1" applyAlignment="1">
      <alignment horizontal="center" vertical="center"/>
    </xf>
    <xf numFmtId="0" fontId="47" fillId="3" borderId="9" xfId="0" applyNumberFormat="1" applyFont="1" applyFill="1" applyBorder="1" applyAlignment="1">
      <alignment horizontal="left" vertical="center" wrapText="1"/>
    </xf>
    <xf numFmtId="0" fontId="47" fillId="3" borderId="0" xfId="4" applyNumberFormat="1" applyFont="1" applyFill="1" applyBorder="1" applyAlignment="1">
      <alignment horizontal="center" vertical="center" wrapText="1"/>
    </xf>
    <xf numFmtId="183" fontId="60" fillId="3" borderId="0" xfId="0" applyFont="1" applyFill="1" applyBorder="1" applyAlignment="1">
      <alignment vertical="center" wrapText="1"/>
    </xf>
    <xf numFmtId="0" fontId="47" fillId="3" borderId="22" xfId="0" applyNumberFormat="1" applyFont="1" applyFill="1" applyBorder="1" applyAlignment="1">
      <alignment horizontal="left" vertical="center" wrapText="1"/>
    </xf>
    <xf numFmtId="0" fontId="47" fillId="0" borderId="10" xfId="0" applyNumberFormat="1" applyFont="1" applyFill="1" applyBorder="1" applyAlignment="1">
      <alignment horizontal="center" vertical="center"/>
    </xf>
    <xf numFmtId="0" fontId="47" fillId="0" borderId="22" xfId="0" applyNumberFormat="1" applyFont="1" applyFill="1" applyBorder="1" applyAlignment="1">
      <alignment horizontal="center" vertical="center"/>
    </xf>
    <xf numFmtId="0" fontId="47" fillId="3" borderId="22" xfId="0" applyNumberFormat="1" applyFont="1" applyFill="1" applyBorder="1" applyAlignment="1">
      <alignment horizontal="center" vertical="center"/>
    </xf>
    <xf numFmtId="0" fontId="47" fillId="11" borderId="0" xfId="0" applyNumberFormat="1" applyFont="1" applyFill="1" applyBorder="1"/>
    <xf numFmtId="0" fontId="47" fillId="4" borderId="12" xfId="0" applyNumberFormat="1" applyFont="1" applyFill="1" applyBorder="1"/>
    <xf numFmtId="0" fontId="47" fillId="4" borderId="19" xfId="0" applyNumberFormat="1" applyFont="1" applyFill="1" applyBorder="1"/>
    <xf numFmtId="0" fontId="47" fillId="3" borderId="13" xfId="0" applyNumberFormat="1" applyFont="1" applyFill="1" applyBorder="1" applyAlignment="1">
      <alignment horizontal="center"/>
    </xf>
    <xf numFmtId="0" fontId="47" fillId="3" borderId="18" xfId="0" applyNumberFormat="1" applyFont="1" applyFill="1" applyBorder="1" applyAlignment="1">
      <alignment horizontal="center"/>
    </xf>
    <xf numFmtId="2" fontId="7" fillId="3" borderId="0" xfId="0" applyNumberFormat="1" applyFont="1" applyFill="1" applyBorder="1" applyAlignment="1"/>
    <xf numFmtId="183" fontId="7" fillId="3" borderId="0" xfId="0" applyFont="1" applyFill="1" applyBorder="1" applyAlignment="1"/>
    <xf numFmtId="0" fontId="47" fillId="3" borderId="25" xfId="0" applyNumberFormat="1" applyFont="1" applyFill="1" applyBorder="1" applyAlignment="1">
      <alignment horizontal="center"/>
    </xf>
    <xf numFmtId="2" fontId="47" fillId="0" borderId="13" xfId="0" applyNumberFormat="1" applyFont="1" applyFill="1" applyBorder="1" applyAlignment="1">
      <alignment horizontal="center" vertical="center"/>
    </xf>
    <xf numFmtId="0" fontId="47" fillId="11" borderId="19" xfId="0" applyNumberFormat="1" applyFont="1" applyFill="1" applyBorder="1" applyAlignment="1">
      <alignment horizontal="center"/>
    </xf>
    <xf numFmtId="0" fontId="7" fillId="0" borderId="0" xfId="0" applyNumberFormat="1" applyFont="1" applyBorder="1" applyAlignment="1">
      <alignment vertical="center"/>
    </xf>
    <xf numFmtId="4" fontId="47" fillId="0" borderId="10" xfId="0" applyNumberFormat="1" applyFont="1" applyFill="1" applyBorder="1" applyAlignment="1">
      <alignment horizontal="right" vertical="center" wrapText="1"/>
    </xf>
    <xf numFmtId="4" fontId="47" fillId="0" borderId="22" xfId="0" applyNumberFormat="1" applyFont="1" applyFill="1" applyBorder="1" applyAlignment="1">
      <alignment horizontal="right" vertical="center" wrapText="1"/>
    </xf>
    <xf numFmtId="2" fontId="47" fillId="0" borderId="0" xfId="0" applyNumberFormat="1" applyFont="1" applyAlignment="1">
      <alignment horizontal="center" vertical="center" wrapText="1"/>
    </xf>
    <xf numFmtId="0" fontId="47" fillId="0" borderId="0" xfId="0" applyNumberFormat="1" applyFont="1" applyAlignment="1">
      <alignment horizontal="center" vertical="center" wrapText="1"/>
    </xf>
    <xf numFmtId="0" fontId="47" fillId="11" borderId="0" xfId="0" applyNumberFormat="1" applyFont="1" applyFill="1" applyBorder="1" applyAlignment="1">
      <alignment horizontal="center"/>
    </xf>
    <xf numFmtId="2" fontId="47" fillId="11" borderId="0" xfId="0" applyNumberFormat="1" applyFont="1" applyFill="1" applyBorder="1" applyAlignment="1">
      <alignment horizontal="center" vertical="center"/>
    </xf>
    <xf numFmtId="0" fontId="48" fillId="0" borderId="0" xfId="0" applyNumberFormat="1" applyFont="1" applyAlignment="1">
      <alignment horizontal="center"/>
    </xf>
    <xf numFmtId="0" fontId="62" fillId="0" borderId="0" xfId="0" applyNumberFormat="1" applyFont="1" applyAlignment="1">
      <alignment horizontal="center" vertical="center"/>
    </xf>
    <xf numFmtId="0" fontId="47" fillId="4" borderId="16" xfId="0" applyNumberFormat="1" applyFont="1" applyFill="1" applyBorder="1" applyAlignment="1">
      <alignment horizontal="center"/>
    </xf>
    <xf numFmtId="2" fontId="47" fillId="4" borderId="13" xfId="0" applyNumberFormat="1" applyFont="1" applyFill="1" applyBorder="1" applyAlignment="1">
      <alignment horizontal="center"/>
    </xf>
    <xf numFmtId="0" fontId="47" fillId="4" borderId="18" xfId="0" applyNumberFormat="1" applyFont="1" applyFill="1" applyBorder="1" applyAlignment="1">
      <alignment horizontal="center"/>
    </xf>
    <xf numFmtId="4" fontId="47" fillId="0" borderId="0" xfId="0" applyNumberFormat="1" applyFont="1" applyAlignment="1">
      <alignment horizontal="center" vertical="center"/>
    </xf>
    <xf numFmtId="4" fontId="47" fillId="0" borderId="0" xfId="0" applyNumberFormat="1" applyFont="1" applyAlignment="1">
      <alignment horizontal="center"/>
    </xf>
    <xf numFmtId="0" fontId="47" fillId="4" borderId="18" xfId="0" applyNumberFormat="1" applyFont="1" applyFill="1" applyBorder="1" applyAlignment="1">
      <alignment horizontal="center" vertical="center"/>
    </xf>
    <xf numFmtId="183" fontId="7" fillId="0" borderId="14" xfId="0" applyFont="1" applyBorder="1" applyAlignment="1">
      <alignment horizontal="center" vertical="center"/>
    </xf>
    <xf numFmtId="0" fontId="47" fillId="3" borderId="0" xfId="0" applyNumberFormat="1" applyFont="1" applyFill="1" applyAlignment="1">
      <alignment horizontal="right"/>
    </xf>
    <xf numFmtId="0" fontId="47" fillId="3" borderId="0" xfId="57" applyNumberFormat="1" applyFont="1" applyFill="1" applyBorder="1" applyAlignment="1">
      <alignment vertical="center"/>
    </xf>
    <xf numFmtId="0" fontId="47" fillId="0" borderId="0" xfId="0" applyNumberFormat="1" applyFont="1" applyAlignment="1">
      <alignment horizontal="center"/>
    </xf>
    <xf numFmtId="0" fontId="47" fillId="0" borderId="0" xfId="0" applyNumberFormat="1" applyFont="1" applyAlignment="1">
      <alignment horizontal="left"/>
    </xf>
    <xf numFmtId="0" fontId="7" fillId="11" borderId="14" xfId="0" applyNumberFormat="1" applyFont="1" applyFill="1" applyBorder="1" applyAlignment="1">
      <alignment horizontal="center" vertical="center"/>
    </xf>
    <xf numFmtId="0" fontId="47" fillId="0" borderId="0" xfId="0" applyNumberFormat="1" applyFont="1" applyAlignment="1">
      <alignment horizontal="center" vertical="center" wrapText="1"/>
    </xf>
    <xf numFmtId="2" fontId="47" fillId="0" borderId="0" xfId="0" applyNumberFormat="1" applyFont="1" applyAlignment="1">
      <alignment horizontal="left" vertical="center"/>
    </xf>
    <xf numFmtId="0" fontId="2" fillId="0" borderId="0" xfId="0" applyNumberFormat="1" applyFont="1" applyBorder="1" applyAlignment="1">
      <alignment horizontal="center"/>
    </xf>
    <xf numFmtId="183" fontId="47" fillId="0" borderId="0" xfId="0" applyFont="1" applyFill="1" applyBorder="1" applyAlignment="1">
      <alignment vertical="center"/>
    </xf>
    <xf numFmtId="183" fontId="0" fillId="0" borderId="10" xfId="0" applyFill="1" applyBorder="1" applyAlignment="1">
      <alignment vertical="center"/>
    </xf>
    <xf numFmtId="183" fontId="0" fillId="0" borderId="53" xfId="0" applyFill="1" applyBorder="1" applyAlignment="1">
      <alignment vertical="center"/>
    </xf>
    <xf numFmtId="0" fontId="7" fillId="24" borderId="2" xfId="0" applyNumberFormat="1" applyFont="1" applyFill="1" applyBorder="1" applyAlignment="1">
      <alignment horizontal="center" vertical="center" wrapText="1"/>
    </xf>
    <xf numFmtId="0" fontId="7" fillId="24" borderId="2" xfId="0" applyNumberFormat="1" applyFont="1" applyFill="1" applyBorder="1" applyAlignment="1">
      <alignment horizontal="left" vertical="center" wrapText="1"/>
    </xf>
    <xf numFmtId="183" fontId="47" fillId="24" borderId="2" xfId="0" applyFont="1" applyFill="1" applyBorder="1" applyAlignment="1">
      <alignment horizontal="center" vertical="center" wrapText="1"/>
    </xf>
    <xf numFmtId="4" fontId="47" fillId="24" borderId="2" xfId="0" applyNumberFormat="1" applyFont="1" applyFill="1" applyBorder="1" applyAlignment="1">
      <alignment vertical="center" wrapText="1"/>
    </xf>
    <xf numFmtId="4" fontId="7" fillId="24" borderId="3" xfId="0" applyNumberFormat="1" applyFont="1" applyFill="1" applyBorder="1" applyAlignment="1">
      <alignment horizontal="right" vertical="center" wrapText="1"/>
    </xf>
    <xf numFmtId="9" fontId="0" fillId="24" borderId="134" xfId="5" applyFont="1" applyFill="1" applyBorder="1" applyAlignment="1">
      <alignment horizontal="center" vertical="center"/>
    </xf>
    <xf numFmtId="0" fontId="47" fillId="0" borderId="0" xfId="0" applyNumberFormat="1" applyFont="1" applyAlignment="1">
      <alignment horizontal="center" wrapText="1"/>
    </xf>
    <xf numFmtId="2" fontId="47" fillId="0" borderId="0" xfId="0" applyNumberFormat="1" applyFont="1" applyBorder="1" applyAlignment="1">
      <alignment horizontal="left" vertical="center"/>
    </xf>
    <xf numFmtId="0" fontId="47" fillId="0" borderId="2" xfId="0" applyNumberFormat="1" applyFont="1" applyFill="1" applyBorder="1" applyAlignment="1">
      <alignment horizontal="center" vertical="center"/>
    </xf>
    <xf numFmtId="2" fontId="47" fillId="0" borderId="2" xfId="0" applyNumberFormat="1" applyFont="1" applyFill="1" applyBorder="1" applyAlignment="1">
      <alignment horizontal="center" vertical="center"/>
    </xf>
    <xf numFmtId="0" fontId="47" fillId="0" borderId="2" xfId="0" applyNumberFormat="1" applyFont="1" applyFill="1" applyBorder="1" applyAlignment="1"/>
    <xf numFmtId="0" fontId="3" fillId="0" borderId="0" xfId="0" applyNumberFormat="1" applyFont="1" applyAlignment="1"/>
    <xf numFmtId="183" fontId="47" fillId="11" borderId="14" xfId="0" applyFont="1" applyFill="1" applyBorder="1" applyAlignment="1">
      <alignment horizontal="center" vertical="center"/>
    </xf>
    <xf numFmtId="183" fontId="47" fillId="11" borderId="19" xfId="0" applyFont="1" applyFill="1" applyBorder="1" applyAlignment="1">
      <alignment horizontal="center" vertical="center"/>
    </xf>
    <xf numFmtId="186" fontId="47" fillId="0" borderId="10" xfId="0" applyNumberFormat="1" applyFont="1" applyFill="1" applyBorder="1" applyAlignment="1">
      <alignment horizontal="right" vertical="center" wrapText="1"/>
    </xf>
    <xf numFmtId="186" fontId="47" fillId="0" borderId="22" xfId="0" applyNumberFormat="1" applyFont="1" applyFill="1" applyBorder="1" applyAlignment="1">
      <alignment horizontal="right" vertical="center" wrapText="1"/>
    </xf>
    <xf numFmtId="186" fontId="47" fillId="3" borderId="9" xfId="0" applyNumberFormat="1" applyFont="1" applyFill="1" applyBorder="1" applyAlignment="1">
      <alignment horizontal="right" vertical="center"/>
    </xf>
    <xf numFmtId="186" fontId="47" fillId="3" borderId="9" xfId="60" applyNumberFormat="1" applyFont="1" applyFill="1" applyBorder="1" applyAlignment="1">
      <alignment horizontal="right" vertical="center" wrapText="1"/>
    </xf>
    <xf numFmtId="186" fontId="47" fillId="3" borderId="9" xfId="4" applyNumberFormat="1" applyFont="1" applyFill="1" applyBorder="1" applyAlignment="1">
      <alignment horizontal="right" vertical="center"/>
    </xf>
    <xf numFmtId="183" fontId="0" fillId="3" borderId="53" xfId="0" applyFill="1" applyBorder="1" applyAlignment="1">
      <alignment vertical="center"/>
    </xf>
    <xf numFmtId="186" fontId="47" fillId="3" borderId="9" xfId="3" applyNumberFormat="1" applyFont="1" applyFill="1" applyBorder="1" applyAlignment="1">
      <alignment horizontal="right" vertical="center" wrapText="1"/>
    </xf>
    <xf numFmtId="186" fontId="47" fillId="3" borderId="22" xfId="3" applyNumberFormat="1" applyFont="1" applyFill="1" applyBorder="1" applyAlignment="1">
      <alignment horizontal="right" vertical="center" wrapText="1"/>
    </xf>
    <xf numFmtId="177" fontId="47" fillId="0" borderId="0" xfId="0" applyNumberFormat="1" applyFont="1" applyFill="1" applyBorder="1" applyAlignment="1">
      <alignment horizontal="center" vertical="center"/>
    </xf>
    <xf numFmtId="186" fontId="47" fillId="3" borderId="9" xfId="6" applyNumberFormat="1" applyFont="1" applyFill="1" applyBorder="1" applyAlignment="1">
      <alignment horizontal="right" vertical="center"/>
    </xf>
    <xf numFmtId="183" fontId="47" fillId="3" borderId="10" xfId="0" applyFont="1" applyFill="1" applyBorder="1" applyAlignment="1">
      <alignment vertical="center" wrapText="1"/>
    </xf>
    <xf numFmtId="183" fontId="47" fillId="3" borderId="12" xfId="0" applyFont="1" applyFill="1" applyBorder="1" applyAlignment="1">
      <alignment vertical="center"/>
    </xf>
    <xf numFmtId="4" fontId="47" fillId="0" borderId="10" xfId="0" applyNumberFormat="1" applyFont="1" applyFill="1" applyBorder="1" applyAlignment="1">
      <alignment vertical="center" wrapText="1"/>
    </xf>
    <xf numFmtId="186" fontId="47" fillId="0" borderId="10" xfId="0" applyNumberFormat="1" applyFont="1" applyFill="1" applyBorder="1" applyAlignment="1">
      <alignment vertical="center" wrapText="1"/>
    </xf>
    <xf numFmtId="2" fontId="7" fillId="0" borderId="0" xfId="0" applyNumberFormat="1" applyFont="1" applyAlignment="1"/>
    <xf numFmtId="2" fontId="47" fillId="0" borderId="12" xfId="0" applyNumberFormat="1" applyFont="1" applyBorder="1" applyAlignment="1"/>
    <xf numFmtId="2" fontId="47" fillId="0" borderId="19" xfId="0" applyNumberFormat="1" applyFont="1" applyBorder="1" applyAlignment="1">
      <alignment horizontal="center" vertical="center"/>
    </xf>
    <xf numFmtId="0" fontId="47" fillId="3" borderId="60" xfId="0" applyNumberFormat="1" applyFont="1" applyFill="1" applyBorder="1" applyAlignment="1">
      <alignment horizontal="center" vertical="center" wrapText="1"/>
    </xf>
    <xf numFmtId="0" fontId="47" fillId="3" borderId="22" xfId="6" applyNumberFormat="1" applyFont="1" applyFill="1" applyBorder="1" applyAlignment="1">
      <alignment horizontal="center" vertical="center"/>
    </xf>
    <xf numFmtId="10" fontId="0" fillId="24" borderId="62" xfId="5" applyNumberFormat="1" applyFont="1" applyFill="1" applyBorder="1" applyAlignment="1">
      <alignment horizontal="center" vertical="center"/>
    </xf>
    <xf numFmtId="9" fontId="47" fillId="18" borderId="96" xfId="0" applyNumberFormat="1" applyFont="1" applyFill="1" applyBorder="1" applyAlignment="1">
      <alignment horizontal="center" vertical="center"/>
    </xf>
    <xf numFmtId="9" fontId="47" fillId="18" borderId="97" xfId="0" applyNumberFormat="1" applyFont="1" applyFill="1" applyBorder="1" applyAlignment="1">
      <alignment horizontal="center" vertical="center"/>
    </xf>
    <xf numFmtId="184" fontId="47" fillId="18" borderId="3" xfId="0" applyNumberFormat="1" applyFont="1" applyFill="1" applyBorder="1" applyAlignment="1">
      <alignment horizontal="center" vertical="center"/>
    </xf>
    <xf numFmtId="184" fontId="47" fillId="18" borderId="5" xfId="0" applyNumberFormat="1" applyFont="1" applyFill="1" applyBorder="1" applyAlignment="1">
      <alignment horizontal="center" vertical="center"/>
    </xf>
    <xf numFmtId="184" fontId="47" fillId="18" borderId="8" xfId="0" applyNumberFormat="1" applyFont="1" applyFill="1" applyBorder="1" applyAlignment="1">
      <alignment horizontal="center" vertical="center"/>
    </xf>
    <xf numFmtId="184" fontId="47" fillId="18" borderId="78" xfId="0" applyNumberFormat="1" applyFont="1" applyFill="1" applyBorder="1" applyAlignment="1">
      <alignment horizontal="center" vertical="center"/>
    </xf>
    <xf numFmtId="184" fontId="47" fillId="18" borderId="114" xfId="0" applyNumberFormat="1" applyFont="1" applyFill="1" applyBorder="1" applyAlignment="1">
      <alignment horizontal="center" vertical="center"/>
    </xf>
    <xf numFmtId="183" fontId="47" fillId="18" borderId="72" xfId="0" applyFont="1" applyFill="1" applyBorder="1" applyAlignment="1">
      <alignment horizontal="left" vertical="center" wrapText="1"/>
    </xf>
    <xf numFmtId="183" fontId="47" fillId="18" borderId="70" xfId="0" applyFont="1" applyFill="1" applyBorder="1" applyAlignment="1">
      <alignment horizontal="left" vertical="center" wrapText="1"/>
    </xf>
    <xf numFmtId="183" fontId="47" fillId="18" borderId="83" xfId="0" applyFont="1" applyFill="1" applyBorder="1" applyAlignment="1">
      <alignment horizontal="left" vertical="center" wrapText="1"/>
    </xf>
    <xf numFmtId="0" fontId="7" fillId="0" borderId="110" xfId="0" applyNumberFormat="1" applyFont="1" applyBorder="1" applyAlignment="1">
      <alignment horizontal="center" vertical="center"/>
    </xf>
    <xf numFmtId="0" fontId="7" fillId="0" borderId="111" xfId="0" applyNumberFormat="1" applyFont="1" applyBorder="1" applyAlignment="1">
      <alignment horizontal="center" vertical="center"/>
    </xf>
    <xf numFmtId="0" fontId="7" fillId="0" borderId="77" xfId="0" applyNumberFormat="1" applyFont="1" applyBorder="1" applyAlignment="1">
      <alignment horizontal="center" vertical="center"/>
    </xf>
    <xf numFmtId="183" fontId="47" fillId="18" borderId="118" xfId="0" applyFont="1" applyFill="1" applyBorder="1" applyAlignment="1">
      <alignment horizontal="left" vertical="center" wrapText="1"/>
    </xf>
    <xf numFmtId="183" fontId="47" fillId="18" borderId="69" xfId="0" applyFont="1" applyFill="1" applyBorder="1" applyAlignment="1">
      <alignment horizontal="left" vertical="center" wrapText="1"/>
    </xf>
    <xf numFmtId="183" fontId="47" fillId="18" borderId="113" xfId="0" applyFont="1" applyFill="1" applyBorder="1" applyAlignment="1">
      <alignment horizontal="left" vertical="center" wrapText="1"/>
    </xf>
    <xf numFmtId="9" fontId="47" fillId="0" borderId="96" xfId="0" applyNumberFormat="1" applyFont="1" applyFill="1" applyBorder="1" applyAlignment="1">
      <alignment horizontal="center" vertical="center"/>
    </xf>
    <xf numFmtId="9" fontId="47" fillId="16" borderId="96" xfId="0" applyNumberFormat="1" applyFont="1" applyFill="1" applyBorder="1" applyAlignment="1">
      <alignment horizontal="center" vertical="center"/>
    </xf>
    <xf numFmtId="184" fontId="47" fillId="18" borderId="117" xfId="0" applyNumberFormat="1" applyFont="1" applyFill="1" applyBorder="1" applyAlignment="1">
      <alignment horizontal="center" vertical="center"/>
    </xf>
    <xf numFmtId="184" fontId="47" fillId="16" borderId="78" xfId="0" applyNumberFormat="1" applyFont="1" applyFill="1" applyBorder="1" applyAlignment="1">
      <alignment horizontal="center" vertical="center"/>
    </xf>
    <xf numFmtId="184" fontId="47" fillId="16" borderId="116" xfId="0" applyNumberFormat="1" applyFont="1" applyFill="1" applyBorder="1" applyAlignment="1">
      <alignment horizontal="center" vertical="center"/>
    </xf>
    <xf numFmtId="184" fontId="47" fillId="18" borderId="122" xfId="0" applyNumberFormat="1" applyFont="1" applyFill="1" applyBorder="1" applyAlignment="1">
      <alignment horizontal="center" vertical="center"/>
    </xf>
    <xf numFmtId="184" fontId="47" fillId="18" borderId="123" xfId="0" applyNumberFormat="1" applyFont="1" applyFill="1" applyBorder="1" applyAlignment="1">
      <alignment horizontal="center" vertical="center"/>
    </xf>
    <xf numFmtId="184" fontId="47" fillId="18" borderId="124" xfId="0" applyNumberFormat="1" applyFont="1" applyFill="1" applyBorder="1" applyAlignment="1">
      <alignment horizontal="center" vertical="center"/>
    </xf>
    <xf numFmtId="9" fontId="47" fillId="18" borderId="127" xfId="0" applyNumberFormat="1" applyFont="1" applyFill="1" applyBorder="1" applyAlignment="1">
      <alignment horizontal="center" vertical="center"/>
    </xf>
    <xf numFmtId="184" fontId="47" fillId="18" borderId="116" xfId="0" applyNumberFormat="1" applyFont="1" applyFill="1" applyBorder="1" applyAlignment="1">
      <alignment horizontal="center" vertical="center"/>
    </xf>
    <xf numFmtId="9" fontId="47" fillId="16" borderId="127" xfId="0" applyNumberFormat="1" applyFont="1" applyFill="1" applyBorder="1" applyAlignment="1">
      <alignment horizontal="center" vertical="center"/>
    </xf>
    <xf numFmtId="183" fontId="47" fillId="18" borderId="72" xfId="0" applyFont="1" applyFill="1" applyBorder="1" applyAlignment="1">
      <alignment vertical="center" wrapText="1"/>
    </xf>
    <xf numFmtId="183" fontId="47" fillId="18" borderId="70" xfId="0" applyFont="1" applyFill="1" applyBorder="1" applyAlignment="1">
      <alignment vertical="center" wrapText="1"/>
    </xf>
    <xf numFmtId="183" fontId="47" fillId="18" borderId="83" xfId="0" applyFont="1" applyFill="1" applyBorder="1" applyAlignment="1">
      <alignment vertical="center" wrapText="1"/>
    </xf>
    <xf numFmtId="9" fontId="47" fillId="18" borderId="100" xfId="0" applyNumberFormat="1" applyFont="1" applyFill="1" applyBorder="1" applyAlignment="1">
      <alignment horizontal="center" vertical="center"/>
    </xf>
    <xf numFmtId="184" fontId="47" fillId="18" borderId="79" xfId="0" applyNumberFormat="1" applyFont="1" applyFill="1" applyBorder="1" applyAlignment="1">
      <alignment horizontal="center" vertical="center"/>
    </xf>
    <xf numFmtId="183" fontId="7" fillId="19" borderId="74" xfId="0" applyFont="1" applyFill="1" applyBorder="1" applyAlignment="1">
      <alignment horizontal="center" vertical="center"/>
    </xf>
    <xf numFmtId="183" fontId="7" fillId="19" borderId="75" xfId="0" applyFont="1" applyFill="1" applyBorder="1" applyAlignment="1">
      <alignment horizontal="center" vertical="center"/>
    </xf>
    <xf numFmtId="183" fontId="7" fillId="19" borderId="76" xfId="0" applyFont="1" applyFill="1" applyBorder="1" applyAlignment="1">
      <alignment horizontal="center" vertical="center"/>
    </xf>
    <xf numFmtId="183" fontId="7" fillId="19" borderId="72" xfId="0" applyFont="1" applyFill="1" applyBorder="1" applyAlignment="1">
      <alignment horizontal="center" vertical="center"/>
    </xf>
    <xf numFmtId="184" fontId="47" fillId="18" borderId="86" xfId="0" applyNumberFormat="1" applyFont="1" applyFill="1" applyBorder="1" applyAlignment="1">
      <alignment horizontal="center" vertical="center"/>
    </xf>
    <xf numFmtId="184" fontId="47" fillId="18" borderId="115" xfId="0" applyNumberFormat="1" applyFont="1" applyFill="1" applyBorder="1" applyAlignment="1">
      <alignment horizontal="center" vertical="center"/>
    </xf>
    <xf numFmtId="183" fontId="7" fillId="19" borderId="73" xfId="0" applyFont="1" applyFill="1" applyBorder="1" applyAlignment="1">
      <alignment horizontal="center" vertical="center"/>
    </xf>
    <xf numFmtId="183" fontId="7" fillId="0" borderId="1" xfId="59" applyFont="1" applyFill="1" applyBorder="1" applyAlignment="1">
      <alignment horizontal="center"/>
    </xf>
    <xf numFmtId="183" fontId="7" fillId="0" borderId="3" xfId="59" applyFont="1" applyFill="1" applyBorder="1" applyAlignment="1">
      <alignment horizontal="center"/>
    </xf>
    <xf numFmtId="183" fontId="7" fillId="0" borderId="4" xfId="59" applyFont="1" applyFill="1" applyBorder="1" applyAlignment="1">
      <alignment horizontal="center"/>
    </xf>
    <xf numFmtId="183" fontId="7" fillId="0" borderId="5" xfId="59" applyFont="1" applyFill="1" applyBorder="1" applyAlignment="1">
      <alignment horizontal="center"/>
    </xf>
    <xf numFmtId="183" fontId="7" fillId="0" borderId="6" xfId="59" applyFont="1" applyFill="1" applyBorder="1" applyAlignment="1">
      <alignment horizontal="center"/>
    </xf>
    <xf numFmtId="183" fontId="7" fillId="0" borderId="8" xfId="59" applyFont="1" applyFill="1" applyBorder="1" applyAlignment="1">
      <alignment horizontal="center"/>
    </xf>
    <xf numFmtId="183" fontId="7" fillId="11" borderId="57" xfId="59" applyFont="1" applyFill="1" applyBorder="1" applyAlignment="1">
      <alignment horizontal="left" vertical="center"/>
    </xf>
    <xf numFmtId="183" fontId="7" fillId="11" borderId="39" xfId="59" applyFont="1" applyFill="1" applyBorder="1" applyAlignment="1">
      <alignment horizontal="left" vertical="center"/>
    </xf>
    <xf numFmtId="10" fontId="7" fillId="0" borderId="38" xfId="59" applyNumberFormat="1" applyFont="1" applyBorder="1" applyAlignment="1">
      <alignment horizontal="left" vertical="center"/>
    </xf>
    <xf numFmtId="10" fontId="7" fillId="0" borderId="29" xfId="59" applyNumberFormat="1" applyFont="1" applyBorder="1" applyAlignment="1">
      <alignment horizontal="left" vertical="center"/>
    </xf>
    <xf numFmtId="10" fontId="7" fillId="0" borderId="58" xfId="59" applyNumberFormat="1" applyFont="1" applyBorder="1" applyAlignment="1">
      <alignment horizontal="left" vertical="center"/>
    </xf>
    <xf numFmtId="183" fontId="57" fillId="0" borderId="1" xfId="59" applyFont="1" applyFill="1" applyBorder="1" applyAlignment="1">
      <alignment horizontal="center" vertical="center"/>
    </xf>
    <xf numFmtId="183" fontId="57" fillId="0" borderId="2" xfId="59" applyFont="1" applyFill="1" applyBorder="1" applyAlignment="1">
      <alignment horizontal="center" vertical="center"/>
    </xf>
    <xf numFmtId="183" fontId="57" fillId="0" borderId="3" xfId="59" applyFont="1" applyFill="1" applyBorder="1" applyAlignment="1">
      <alignment horizontal="center" vertical="center"/>
    </xf>
    <xf numFmtId="183" fontId="57" fillId="0" borderId="6" xfId="59" applyFont="1" applyFill="1" applyBorder="1" applyAlignment="1">
      <alignment horizontal="center" vertical="center"/>
    </xf>
    <xf numFmtId="183" fontId="57" fillId="0" borderId="7" xfId="59" applyFont="1" applyFill="1" applyBorder="1" applyAlignment="1">
      <alignment horizontal="center" vertical="center"/>
    </xf>
    <xf numFmtId="183" fontId="57" fillId="0" borderId="8" xfId="59" applyFont="1" applyFill="1" applyBorder="1" applyAlignment="1">
      <alignment horizontal="center" vertical="center"/>
    </xf>
    <xf numFmtId="10" fontId="7" fillId="0" borderId="16" xfId="59" applyNumberFormat="1" applyFont="1" applyBorder="1" applyAlignment="1">
      <alignment horizontal="left" vertical="center"/>
    </xf>
    <xf numFmtId="10" fontId="7" fillId="0" borderId="13" xfId="59" applyNumberFormat="1" applyFont="1" applyBorder="1" applyAlignment="1">
      <alignment horizontal="left" vertical="center"/>
    </xf>
    <xf numFmtId="10" fontId="7" fillId="0" borderId="42" xfId="59" applyNumberFormat="1" applyFont="1" applyBorder="1" applyAlignment="1">
      <alignment horizontal="left" vertical="center"/>
    </xf>
    <xf numFmtId="183" fontId="7" fillId="0" borderId="16" xfId="59" applyFont="1" applyBorder="1" applyAlignment="1">
      <alignment horizontal="left" vertical="center" wrapText="1"/>
    </xf>
    <xf numFmtId="183" fontId="7" fillId="0" borderId="13" xfId="59" applyFont="1" applyBorder="1" applyAlignment="1">
      <alignment horizontal="left" vertical="center" wrapText="1"/>
    </xf>
    <xf numFmtId="183" fontId="7" fillId="0" borderId="42" xfId="59" applyFont="1" applyBorder="1" applyAlignment="1">
      <alignment horizontal="left" vertical="center" wrapText="1"/>
    </xf>
    <xf numFmtId="183" fontId="7" fillId="0" borderId="16" xfId="59" applyFont="1" applyBorder="1" applyAlignment="1">
      <alignment horizontal="left" vertical="center"/>
    </xf>
    <xf numFmtId="183" fontId="7" fillId="0" borderId="13" xfId="59" applyFont="1" applyBorder="1" applyAlignment="1">
      <alignment horizontal="left" vertical="center"/>
    </xf>
    <xf numFmtId="183" fontId="7" fillId="0" borderId="42" xfId="59" applyFont="1" applyBorder="1" applyAlignment="1">
      <alignment horizontal="left" vertical="center"/>
    </xf>
    <xf numFmtId="183" fontId="7" fillId="19" borderId="92" xfId="0" applyFont="1" applyFill="1" applyBorder="1" applyAlignment="1">
      <alignment horizontal="center" vertical="center"/>
    </xf>
    <xf numFmtId="183" fontId="7" fillId="19" borderId="93" xfId="0" applyFont="1" applyFill="1" applyBorder="1" applyAlignment="1">
      <alignment horizontal="center" vertical="center"/>
    </xf>
    <xf numFmtId="183" fontId="47" fillId="18" borderId="64" xfId="0" applyFont="1" applyFill="1" applyBorder="1" applyAlignment="1">
      <alignment horizontal="left" vertical="center" wrapText="1"/>
    </xf>
    <xf numFmtId="183" fontId="7" fillId="0" borderId="20" xfId="59" applyFont="1" applyBorder="1" applyAlignment="1">
      <alignment horizontal="left" vertical="center"/>
    </xf>
    <xf numFmtId="183" fontId="7" fillId="0" borderId="17" xfId="59" applyFont="1" applyBorder="1" applyAlignment="1">
      <alignment horizontal="left" vertical="center"/>
    </xf>
    <xf numFmtId="183" fontId="7" fillId="0" borderId="46" xfId="59" applyFont="1" applyBorder="1" applyAlignment="1">
      <alignment horizontal="left" vertical="center"/>
    </xf>
    <xf numFmtId="183" fontId="7" fillId="19" borderId="80" xfId="0" applyFont="1" applyFill="1" applyBorder="1" applyAlignment="1">
      <alignment horizontal="center" vertical="center"/>
    </xf>
    <xf numFmtId="183" fontId="7" fillId="19" borderId="87" xfId="0" applyFont="1" applyFill="1" applyBorder="1" applyAlignment="1">
      <alignment horizontal="center" vertical="center"/>
    </xf>
    <xf numFmtId="183" fontId="7" fillId="19" borderId="1" xfId="0" applyFont="1" applyFill="1" applyBorder="1" applyAlignment="1">
      <alignment horizontal="center" vertical="center"/>
    </xf>
    <xf numFmtId="183" fontId="7" fillId="19" borderId="6" xfId="0" applyFont="1" applyFill="1" applyBorder="1" applyAlignment="1">
      <alignment horizontal="center" vertical="center"/>
    </xf>
    <xf numFmtId="184" fontId="47" fillId="22" borderId="128" xfId="0" applyNumberFormat="1" applyFont="1" applyFill="1" applyBorder="1" applyAlignment="1">
      <alignment horizontal="center" vertical="center"/>
    </xf>
    <xf numFmtId="184" fontId="47" fillId="22" borderId="129" xfId="0" applyNumberFormat="1" applyFont="1" applyFill="1" applyBorder="1" applyAlignment="1">
      <alignment horizontal="center" vertical="center"/>
    </xf>
    <xf numFmtId="183" fontId="49" fillId="17" borderId="2" xfId="59" applyFont="1" applyFill="1" applyBorder="1" applyAlignment="1">
      <alignment horizontal="center"/>
    </xf>
    <xf numFmtId="183" fontId="49" fillId="17" borderId="3" xfId="59" applyFont="1" applyFill="1" applyBorder="1" applyAlignment="1">
      <alignment horizontal="center"/>
    </xf>
    <xf numFmtId="9" fontId="47" fillId="18" borderId="68" xfId="5" applyFont="1" applyFill="1" applyBorder="1" applyAlignment="1" applyProtection="1">
      <alignment horizontal="center" vertical="center"/>
    </xf>
    <xf numFmtId="9" fontId="47" fillId="18" borderId="69" xfId="5" applyFont="1" applyFill="1" applyBorder="1" applyAlignment="1" applyProtection="1">
      <alignment horizontal="center" vertical="center"/>
    </xf>
    <xf numFmtId="9" fontId="47" fillId="18" borderId="112" xfId="5" applyFont="1" applyFill="1" applyBorder="1" applyAlignment="1" applyProtection="1">
      <alignment horizontal="center" vertical="center"/>
    </xf>
    <xf numFmtId="9" fontId="47" fillId="18" borderId="113" xfId="5" applyFont="1" applyFill="1" applyBorder="1" applyAlignment="1" applyProtection="1">
      <alignment horizontal="center" vertical="center"/>
    </xf>
    <xf numFmtId="183" fontId="7" fillId="22" borderId="14" xfId="0" applyFont="1" applyFill="1" applyBorder="1" applyAlignment="1">
      <alignment horizontal="center" vertical="center"/>
    </xf>
    <xf numFmtId="183" fontId="7" fillId="22" borderId="109" xfId="0" applyFont="1" applyFill="1" applyBorder="1" applyAlignment="1">
      <alignment horizontal="center" vertical="center"/>
    </xf>
    <xf numFmtId="183" fontId="7" fillId="18" borderId="4" xfId="0" applyFont="1" applyFill="1" applyBorder="1" applyAlignment="1">
      <alignment horizontal="center" vertical="center"/>
    </xf>
    <xf numFmtId="183" fontId="7" fillId="18" borderId="59" xfId="0" applyFont="1" applyFill="1" applyBorder="1" applyAlignment="1">
      <alignment horizontal="center" vertical="center"/>
    </xf>
    <xf numFmtId="183" fontId="7" fillId="18" borderId="6" xfId="0" applyFont="1" applyFill="1" applyBorder="1" applyAlignment="1">
      <alignment horizontal="center" vertical="center"/>
    </xf>
    <xf numFmtId="183" fontId="7" fillId="18" borderId="95" xfId="0" applyFont="1" applyFill="1" applyBorder="1" applyAlignment="1">
      <alignment horizontal="center" vertical="center"/>
    </xf>
    <xf numFmtId="183" fontId="46" fillId="15" borderId="56" xfId="59" applyFont="1" applyFill="1" applyBorder="1" applyAlignment="1">
      <alignment horizontal="center" vertical="center"/>
    </xf>
    <xf numFmtId="183" fontId="46" fillId="15" borderId="17" xfId="59" applyFont="1" applyFill="1" applyBorder="1" applyAlignment="1">
      <alignment horizontal="center" vertical="center"/>
    </xf>
    <xf numFmtId="183" fontId="46" fillId="15" borderId="2" xfId="59" applyFont="1" applyFill="1" applyBorder="1" applyAlignment="1">
      <alignment horizontal="center" vertical="center"/>
    </xf>
    <xf numFmtId="183" fontId="7" fillId="11" borderId="60" xfId="59" applyFont="1" applyFill="1" applyBorder="1" applyAlignment="1">
      <alignment horizontal="center" vertical="center" wrapText="1"/>
    </xf>
    <xf numFmtId="183" fontId="7" fillId="11" borderId="55" xfId="59" applyFont="1" applyFill="1" applyBorder="1" applyAlignment="1">
      <alignment horizontal="center" vertical="center" wrapText="1"/>
    </xf>
    <xf numFmtId="183" fontId="7" fillId="11" borderId="63" xfId="59" applyFont="1" applyFill="1" applyBorder="1" applyAlignment="1">
      <alignment horizontal="center" vertical="center" wrapText="1"/>
    </xf>
    <xf numFmtId="10" fontId="7" fillId="3" borderId="9" xfId="59" applyNumberFormat="1" applyFont="1" applyFill="1" applyBorder="1" applyAlignment="1">
      <alignment horizontal="left" vertical="center"/>
    </xf>
    <xf numFmtId="183" fontId="7" fillId="3" borderId="53" xfId="59" applyNumberFormat="1" applyFont="1" applyFill="1" applyBorder="1" applyAlignment="1">
      <alignment horizontal="center" vertical="center" wrapText="1"/>
    </xf>
    <xf numFmtId="183" fontId="7" fillId="3" borderId="59" xfId="59" applyNumberFormat="1" applyFont="1" applyFill="1" applyBorder="1" applyAlignment="1">
      <alignment horizontal="center" vertical="center" wrapText="1"/>
    </xf>
    <xf numFmtId="183" fontId="7" fillId="3" borderId="15" xfId="59" applyNumberFormat="1" applyFont="1" applyFill="1" applyBorder="1" applyAlignment="1">
      <alignment horizontal="center" vertical="center" wrapText="1"/>
    </xf>
    <xf numFmtId="183" fontId="7" fillId="3" borderId="27" xfId="59" applyNumberFormat="1" applyFont="1" applyFill="1" applyBorder="1" applyAlignment="1">
      <alignment horizontal="center" vertical="center" wrapText="1"/>
    </xf>
    <xf numFmtId="183" fontId="7" fillId="0" borderId="23" xfId="0" applyFont="1" applyFill="1" applyBorder="1" applyAlignment="1">
      <alignment horizontal="center" vertical="center"/>
    </xf>
    <xf numFmtId="183" fontId="7" fillId="0" borderId="25" xfId="0" applyFont="1" applyFill="1" applyBorder="1" applyAlignment="1">
      <alignment horizontal="center" vertical="center"/>
    </xf>
    <xf numFmtId="183" fontId="7" fillId="3" borderId="16" xfId="59" applyNumberFormat="1" applyFont="1" applyFill="1" applyBorder="1" applyAlignment="1">
      <alignment horizontal="left" vertical="center"/>
    </xf>
    <xf numFmtId="183" fontId="7" fillId="3" borderId="13" xfId="59" applyNumberFormat="1" applyFont="1" applyFill="1" applyBorder="1" applyAlignment="1">
      <alignment horizontal="left" vertical="center"/>
    </xf>
    <xf numFmtId="183" fontId="7" fillId="3" borderId="1" xfId="59" applyFont="1" applyFill="1" applyBorder="1" applyAlignment="1">
      <alignment horizontal="center" vertical="center"/>
    </xf>
    <xf numFmtId="183" fontId="7" fillId="3" borderId="3" xfId="59" applyFont="1" applyFill="1" applyBorder="1" applyAlignment="1">
      <alignment horizontal="center" vertical="center"/>
    </xf>
    <xf numFmtId="183" fontId="7" fillId="3" borderId="4" xfId="59" applyFont="1" applyFill="1" applyBorder="1" applyAlignment="1">
      <alignment horizontal="center" vertical="center"/>
    </xf>
    <xf numFmtId="183" fontId="7" fillId="3" borderId="5" xfId="59" applyFont="1" applyFill="1" applyBorder="1" applyAlignment="1">
      <alignment horizontal="center" vertical="center"/>
    </xf>
    <xf numFmtId="183" fontId="7" fillId="3" borderId="6" xfId="59" applyFont="1" applyFill="1" applyBorder="1" applyAlignment="1">
      <alignment horizontal="center" vertical="center"/>
    </xf>
    <xf numFmtId="183" fontId="7" fillId="3" borderId="8" xfId="59" applyFont="1" applyFill="1" applyBorder="1" applyAlignment="1">
      <alignment horizontal="center" vertical="center"/>
    </xf>
    <xf numFmtId="183" fontId="7" fillId="3" borderId="1" xfId="59" applyNumberFormat="1" applyFont="1" applyFill="1" applyBorder="1" applyAlignment="1">
      <alignment horizontal="center" vertical="center" wrapText="1"/>
    </xf>
    <xf numFmtId="183" fontId="7" fillId="3" borderId="2" xfId="59" applyNumberFormat="1" applyFont="1" applyFill="1" applyBorder="1" applyAlignment="1">
      <alignment horizontal="center" vertical="center" wrapText="1"/>
    </xf>
    <xf numFmtId="183" fontId="7" fillId="3" borderId="4" xfId="59" applyNumberFormat="1" applyFont="1" applyFill="1" applyBorder="1" applyAlignment="1">
      <alignment horizontal="center" vertical="center" wrapText="1"/>
    </xf>
    <xf numFmtId="183" fontId="7" fillId="3" borderId="0" xfId="59" applyNumberFormat="1" applyFont="1" applyFill="1" applyBorder="1" applyAlignment="1">
      <alignment horizontal="center" vertical="center" wrapText="1"/>
    </xf>
    <xf numFmtId="183" fontId="7" fillId="3" borderId="6" xfId="59" applyNumberFormat="1" applyFont="1" applyFill="1" applyBorder="1" applyAlignment="1">
      <alignment horizontal="center" vertical="center" wrapText="1"/>
    </xf>
    <xf numFmtId="183" fontId="7" fillId="3" borderId="7" xfId="59" applyNumberFormat="1" applyFont="1" applyFill="1" applyBorder="1" applyAlignment="1">
      <alignment horizontal="center" vertical="center" wrapText="1"/>
    </xf>
    <xf numFmtId="183" fontId="55" fillId="11" borderId="23" xfId="59" applyFont="1" applyFill="1" applyBorder="1" applyAlignment="1">
      <alignment horizontal="center" vertical="center"/>
    </xf>
    <xf numFmtId="183" fontId="55" fillId="11" borderId="53" xfId="59" applyFont="1" applyFill="1" applyBorder="1" applyAlignment="1">
      <alignment horizontal="center" vertical="center"/>
    </xf>
    <xf numFmtId="183" fontId="55" fillId="11" borderId="94" xfId="59" applyFont="1" applyFill="1" applyBorder="1" applyAlignment="1">
      <alignment horizontal="center" vertical="center"/>
    </xf>
    <xf numFmtId="4" fontId="7" fillId="11" borderId="16" xfId="0" applyNumberFormat="1" applyFont="1" applyFill="1" applyBorder="1" applyAlignment="1">
      <alignment horizontal="right" vertical="center" wrapText="1"/>
    </xf>
    <xf numFmtId="4" fontId="7" fillId="11" borderId="13" xfId="0" applyNumberFormat="1" applyFont="1" applyFill="1" applyBorder="1" applyAlignment="1">
      <alignment horizontal="right" vertical="center" wrapText="1"/>
    </xf>
    <xf numFmtId="4" fontId="7" fillId="11" borderId="18" xfId="0" applyNumberFormat="1" applyFont="1" applyFill="1" applyBorder="1" applyAlignment="1">
      <alignment horizontal="right" vertical="center" wrapText="1"/>
    </xf>
    <xf numFmtId="183" fontId="7" fillId="3" borderId="6" xfId="0" applyFont="1" applyFill="1" applyBorder="1" applyAlignment="1">
      <alignment horizontal="center" vertical="center" wrapText="1"/>
    </xf>
    <xf numFmtId="183" fontId="7" fillId="3" borderId="7" xfId="0" applyFont="1" applyFill="1" applyBorder="1" applyAlignment="1">
      <alignment horizontal="center" vertical="center" wrapText="1"/>
    </xf>
    <xf numFmtId="183" fontId="7" fillId="3" borderId="0" xfId="0" applyFont="1" applyFill="1" applyBorder="1" applyAlignment="1">
      <alignment horizontal="center" vertical="center" wrapText="1"/>
    </xf>
    <xf numFmtId="183" fontId="7" fillId="3" borderId="14" xfId="0" applyNumberFormat="1" applyFont="1" applyFill="1" applyBorder="1" applyAlignment="1" applyProtection="1">
      <alignment horizontal="right" vertical="center" wrapText="1"/>
    </xf>
    <xf numFmtId="183" fontId="7" fillId="3" borderId="12" xfId="0" applyNumberFormat="1" applyFont="1" applyFill="1" applyBorder="1" applyAlignment="1" applyProtection="1">
      <alignment horizontal="right" vertical="center" wrapText="1"/>
    </xf>
    <xf numFmtId="4" fontId="7" fillId="11" borderId="20" xfId="0" applyNumberFormat="1" applyFont="1" applyFill="1" applyBorder="1" applyAlignment="1">
      <alignment horizontal="right" vertical="center" wrapText="1"/>
    </xf>
    <xf numFmtId="4" fontId="7" fillId="11" borderId="17" xfId="0" applyNumberFormat="1" applyFont="1" applyFill="1" applyBorder="1" applyAlignment="1">
      <alignment horizontal="right" vertical="center" wrapText="1"/>
    </xf>
    <xf numFmtId="4" fontId="7" fillId="11" borderId="104" xfId="0" applyNumberFormat="1" applyFont="1" applyFill="1" applyBorder="1" applyAlignment="1">
      <alignment horizontal="right" vertical="center" wrapText="1"/>
    </xf>
    <xf numFmtId="0" fontId="47" fillId="11" borderId="16" xfId="4" applyNumberFormat="1" applyFont="1" applyFill="1" applyBorder="1" applyAlignment="1">
      <alignment horizontal="center" vertical="center"/>
    </xf>
    <xf numFmtId="0" fontId="47" fillId="11" borderId="18" xfId="4" applyNumberFormat="1" applyFont="1" applyFill="1" applyBorder="1" applyAlignment="1">
      <alignment horizontal="center" vertical="center"/>
    </xf>
    <xf numFmtId="0" fontId="47" fillId="11" borderId="9" xfId="4" applyNumberFormat="1" applyFont="1" applyFill="1" applyBorder="1" applyAlignment="1">
      <alignment horizontal="center" vertical="center"/>
    </xf>
    <xf numFmtId="4" fontId="7" fillId="11" borderId="94" xfId="0" applyNumberFormat="1" applyFont="1" applyFill="1" applyBorder="1" applyAlignment="1">
      <alignment horizontal="right" vertical="center" wrapText="1"/>
    </xf>
    <xf numFmtId="4" fontId="7" fillId="11" borderId="7" xfId="0" applyNumberFormat="1" applyFont="1" applyFill="1" applyBorder="1" applyAlignment="1">
      <alignment horizontal="right" vertical="center" wrapText="1"/>
    </xf>
    <xf numFmtId="4" fontId="7" fillId="11" borderId="95" xfId="0" applyNumberFormat="1" applyFont="1" applyFill="1" applyBorder="1" applyAlignment="1">
      <alignment horizontal="right" vertical="center" wrapText="1"/>
    </xf>
    <xf numFmtId="4" fontId="7" fillId="11" borderId="24" xfId="0" applyNumberFormat="1" applyFont="1" applyFill="1" applyBorder="1" applyAlignment="1">
      <alignment horizontal="right" vertical="center" wrapText="1"/>
    </xf>
    <xf numFmtId="4" fontId="7" fillId="4" borderId="31" xfId="0" applyNumberFormat="1" applyFont="1" applyFill="1" applyBorder="1" applyAlignment="1">
      <alignment horizontal="center" vertical="center" wrapText="1"/>
    </xf>
    <xf numFmtId="4" fontId="7" fillId="4" borderId="12" xfId="0" applyNumberFormat="1" applyFont="1" applyFill="1" applyBorder="1" applyAlignment="1">
      <alignment horizontal="center" vertical="center" wrapText="1"/>
    </xf>
    <xf numFmtId="183" fontId="3" fillId="0" borderId="14" xfId="43" applyFont="1" applyBorder="1" applyAlignment="1">
      <alignment horizontal="center" vertical="center"/>
    </xf>
    <xf numFmtId="183" fontId="3" fillId="0" borderId="12" xfId="43" applyFont="1" applyBorder="1" applyAlignment="1">
      <alignment horizontal="center" vertical="center"/>
    </xf>
    <xf numFmtId="183" fontId="3" fillId="0" borderId="19" xfId="43" applyFont="1" applyBorder="1" applyAlignment="1">
      <alignment horizontal="center" vertical="center"/>
    </xf>
    <xf numFmtId="165" fontId="30" fillId="4" borderId="31" xfId="11" applyNumberFormat="1" applyFont="1" applyFill="1" applyBorder="1" applyAlignment="1">
      <alignment horizontal="left" vertical="center" wrapText="1"/>
    </xf>
    <xf numFmtId="165" fontId="30" fillId="4" borderId="12" xfId="11" applyNumberFormat="1" applyFont="1" applyFill="1" applyBorder="1" applyAlignment="1">
      <alignment horizontal="left" vertical="center" wrapText="1"/>
    </xf>
    <xf numFmtId="165" fontId="30" fillId="4" borderId="19" xfId="11" applyNumberFormat="1" applyFont="1" applyFill="1" applyBorder="1" applyAlignment="1">
      <alignment horizontal="left" vertical="center" wrapText="1"/>
    </xf>
    <xf numFmtId="183" fontId="31" fillId="0" borderId="9" xfId="42" applyFont="1" applyFill="1" applyBorder="1" applyAlignment="1">
      <alignment horizontal="center"/>
    </xf>
    <xf numFmtId="183" fontId="5" fillId="5" borderId="41" xfId="42" applyFont="1" applyFill="1" applyBorder="1" applyAlignment="1">
      <alignment horizontal="center"/>
    </xf>
    <xf numFmtId="183" fontId="5" fillId="5" borderId="13" xfId="42" applyFont="1" applyFill="1" applyBorder="1" applyAlignment="1">
      <alignment horizontal="center"/>
    </xf>
    <xf numFmtId="183" fontId="5" fillId="5" borderId="42" xfId="42" applyFont="1" applyFill="1" applyBorder="1" applyAlignment="1">
      <alignment horizontal="center"/>
    </xf>
    <xf numFmtId="10" fontId="32" fillId="0" borderId="16" xfId="42" applyNumberFormat="1" applyFont="1" applyFill="1" applyBorder="1" applyAlignment="1">
      <alignment horizontal="center"/>
    </xf>
    <xf numFmtId="10" fontId="32" fillId="0" borderId="13" xfId="42" applyNumberFormat="1" applyFont="1" applyFill="1" applyBorder="1" applyAlignment="1">
      <alignment horizontal="center"/>
    </xf>
    <xf numFmtId="183" fontId="31" fillId="4" borderId="38" xfId="42" applyFont="1" applyFill="1" applyBorder="1" applyAlignment="1">
      <alignment horizontal="center" vertical="top" wrapText="1"/>
    </xf>
    <xf numFmtId="183" fontId="31" fillId="4" borderId="29" xfId="42" applyFont="1" applyFill="1" applyBorder="1" applyAlignment="1">
      <alignment horizontal="center" vertical="top" wrapText="1"/>
    </xf>
    <xf numFmtId="183" fontId="31" fillId="4" borderId="39" xfId="42" applyFont="1" applyFill="1" applyBorder="1" applyAlignment="1">
      <alignment horizontal="center" vertical="top" wrapText="1"/>
    </xf>
    <xf numFmtId="183" fontId="31" fillId="0" borderId="16" xfId="42" applyFont="1" applyFill="1" applyBorder="1" applyAlignment="1">
      <alignment horizontal="center"/>
    </xf>
    <xf numFmtId="183" fontId="31" fillId="0" borderId="13" xfId="42" applyFont="1" applyFill="1" applyBorder="1" applyAlignment="1">
      <alignment horizontal="center"/>
    </xf>
    <xf numFmtId="183" fontId="31" fillId="0" borderId="18" xfId="42" applyFont="1" applyFill="1" applyBorder="1" applyAlignment="1">
      <alignment horizontal="center"/>
    </xf>
    <xf numFmtId="183" fontId="27" fillId="0" borderId="26" xfId="8" applyFont="1" applyBorder="1" applyAlignment="1">
      <alignment horizontal="center" vertical="center"/>
    </xf>
    <xf numFmtId="183" fontId="29" fillId="0" borderId="0" xfId="8" applyFont="1" applyAlignment="1">
      <alignment horizontal="center" vertical="center"/>
    </xf>
    <xf numFmtId="183" fontId="3" fillId="0" borderId="0" xfId="42" applyFont="1" applyBorder="1" applyAlignment="1">
      <alignment horizontal="center" vertical="center"/>
    </xf>
    <xf numFmtId="183" fontId="34" fillId="0" borderId="0" xfId="42" applyFont="1" applyBorder="1" applyAlignment="1">
      <alignment horizontal="center" vertical="center"/>
    </xf>
    <xf numFmtId="183" fontId="4" fillId="0" borderId="0" xfId="42" applyFont="1" applyBorder="1" applyAlignment="1">
      <alignment horizontal="center" vertical="center"/>
    </xf>
    <xf numFmtId="183" fontId="1" fillId="0" borderId="14" xfId="42" applyBorder="1" applyAlignment="1">
      <alignment horizontal="center" vertical="center"/>
    </xf>
    <xf numFmtId="183" fontId="1" fillId="0" borderId="12" xfId="42" applyBorder="1" applyAlignment="1">
      <alignment horizontal="center" vertical="center"/>
    </xf>
    <xf numFmtId="183" fontId="1" fillId="0" borderId="19" xfId="42" applyBorder="1" applyAlignment="1">
      <alignment horizontal="center" vertical="center"/>
    </xf>
    <xf numFmtId="183" fontId="52" fillId="0" borderId="4" xfId="60" applyFont="1" applyBorder="1" applyAlignment="1">
      <alignment horizontal="center" vertical="center"/>
    </xf>
    <xf numFmtId="183" fontId="52" fillId="0" borderId="0" xfId="60" applyFont="1" applyBorder="1" applyAlignment="1">
      <alignment horizontal="center" vertical="center"/>
    </xf>
    <xf numFmtId="183" fontId="51" fillId="0" borderId="1" xfId="60" applyFont="1" applyBorder="1" applyAlignment="1">
      <alignment horizontal="center" vertical="center"/>
    </xf>
    <xf numFmtId="183" fontId="51" fillId="0" borderId="2" xfId="60" applyFont="1" applyBorder="1" applyAlignment="1">
      <alignment horizontal="center" vertical="center"/>
    </xf>
    <xf numFmtId="183" fontId="51" fillId="0" borderId="3" xfId="60" applyFont="1" applyBorder="1" applyAlignment="1">
      <alignment horizontal="center" vertical="center"/>
    </xf>
    <xf numFmtId="183" fontId="51" fillId="0" borderId="6" xfId="60" applyFont="1" applyBorder="1" applyAlignment="1">
      <alignment horizontal="center" vertical="center"/>
    </xf>
    <xf numFmtId="183" fontId="51" fillId="0" borderId="7" xfId="60" applyFont="1" applyBorder="1" applyAlignment="1">
      <alignment horizontal="center" vertical="center"/>
    </xf>
    <xf numFmtId="183" fontId="51" fillId="0" borderId="8" xfId="60" applyFont="1" applyBorder="1" applyAlignment="1">
      <alignment horizontal="center" vertical="center"/>
    </xf>
    <xf numFmtId="10" fontId="52" fillId="0" borderId="52" xfId="60" applyNumberFormat="1" applyFont="1" applyFill="1" applyBorder="1" applyAlignment="1">
      <alignment horizontal="center" vertical="center"/>
    </xf>
    <xf numFmtId="10" fontId="52" fillId="0" borderId="81" xfId="60" applyNumberFormat="1" applyFont="1" applyFill="1" applyBorder="1" applyAlignment="1">
      <alignment horizontal="center" vertical="center"/>
    </xf>
    <xf numFmtId="183" fontId="52" fillId="4" borderId="1" xfId="60" applyFont="1" applyFill="1" applyBorder="1" applyAlignment="1">
      <alignment horizontal="center" vertical="center"/>
    </xf>
    <xf numFmtId="183" fontId="52" fillId="4" borderId="2" xfId="60" applyFont="1" applyFill="1" applyBorder="1" applyAlignment="1">
      <alignment horizontal="center" vertical="center"/>
    </xf>
    <xf numFmtId="183" fontId="52" fillId="4" borderId="3" xfId="60" applyFont="1" applyFill="1" applyBorder="1" applyAlignment="1">
      <alignment horizontal="center" vertical="center"/>
    </xf>
    <xf numFmtId="183" fontId="51" fillId="0" borderId="104" xfId="60" applyFont="1" applyBorder="1" applyAlignment="1">
      <alignment horizontal="left" vertical="center"/>
    </xf>
    <xf numFmtId="183" fontId="51" fillId="0" borderId="44" xfId="60" applyFont="1" applyBorder="1" applyAlignment="1">
      <alignment horizontal="left" vertical="center"/>
    </xf>
    <xf numFmtId="183" fontId="51" fillId="0" borderId="20" xfId="60" applyFont="1" applyBorder="1" applyAlignment="1">
      <alignment horizontal="left" vertical="center"/>
    </xf>
    <xf numFmtId="183" fontId="51" fillId="0" borderId="18" xfId="60" applyFont="1" applyBorder="1" applyAlignment="1">
      <alignment horizontal="left" vertical="center"/>
    </xf>
    <xf numFmtId="183" fontId="51" fillId="0" borderId="9" xfId="60" applyFont="1" applyBorder="1" applyAlignment="1">
      <alignment horizontal="left" vertical="center"/>
    </xf>
    <xf numFmtId="183" fontId="51" fillId="0" borderId="16" xfId="60" applyFont="1" applyBorder="1" applyAlignment="1">
      <alignment horizontal="left" vertical="center"/>
    </xf>
    <xf numFmtId="183" fontId="51" fillId="0" borderId="39" xfId="60" applyFont="1" applyBorder="1" applyAlignment="1">
      <alignment horizontal="left" vertical="center"/>
    </xf>
    <xf numFmtId="183" fontId="51" fillId="0" borderId="37" xfId="60" applyFont="1" applyBorder="1" applyAlignment="1">
      <alignment horizontal="left" vertical="center"/>
    </xf>
    <xf numFmtId="183" fontId="51" fillId="0" borderId="38" xfId="60" applyFont="1" applyBorder="1" applyAlignment="1">
      <alignment horizontal="left" vertical="center"/>
    </xf>
    <xf numFmtId="183" fontId="54" fillId="0" borderId="0" xfId="4" applyFont="1" applyBorder="1" applyAlignment="1">
      <alignment horizontal="center" vertical="center"/>
    </xf>
    <xf numFmtId="183" fontId="47" fillId="0" borderId="0" xfId="0" applyFont="1" applyBorder="1" applyAlignment="1">
      <alignment horizontal="center"/>
    </xf>
    <xf numFmtId="183" fontId="51" fillId="0" borderId="0" xfId="60" applyFont="1" applyBorder="1" applyAlignment="1">
      <alignment horizontal="center" vertical="center"/>
    </xf>
    <xf numFmtId="183" fontId="51" fillId="0" borderId="0" xfId="60" applyFont="1" applyBorder="1" applyAlignment="1">
      <alignment vertical="center" wrapText="1"/>
    </xf>
    <xf numFmtId="183" fontId="52" fillId="4" borderId="14" xfId="60" applyFont="1" applyFill="1" applyBorder="1" applyAlignment="1">
      <alignment horizontal="center" vertical="center"/>
    </xf>
    <xf numFmtId="183" fontId="52" fillId="4" borderId="12" xfId="60" applyFont="1" applyFill="1" applyBorder="1" applyAlignment="1">
      <alignment horizontal="center" vertical="center"/>
    </xf>
    <xf numFmtId="183" fontId="52" fillId="4" borderId="19" xfId="60" applyFont="1" applyFill="1" applyBorder="1" applyAlignment="1">
      <alignment horizontal="center" vertical="center"/>
    </xf>
    <xf numFmtId="183" fontId="51" fillId="3" borderId="104" xfId="60" applyFont="1" applyFill="1" applyBorder="1" applyAlignment="1">
      <alignment horizontal="left" vertical="center"/>
    </xf>
    <xf numFmtId="183" fontId="51" fillId="3" borderId="44" xfId="60" applyFont="1" applyFill="1" applyBorder="1" applyAlignment="1">
      <alignment horizontal="left" vertical="center"/>
    </xf>
    <xf numFmtId="183" fontId="51" fillId="3" borderId="20" xfId="60" applyFont="1" applyFill="1" applyBorder="1" applyAlignment="1">
      <alignment horizontal="left" vertical="center"/>
    </xf>
    <xf numFmtId="183" fontId="7" fillId="3" borderId="23" xfId="59" applyNumberFormat="1" applyFont="1" applyFill="1" applyBorder="1" applyAlignment="1">
      <alignment horizontal="center" vertical="center" wrapText="1"/>
    </xf>
    <xf numFmtId="183" fontId="7" fillId="3" borderId="26" xfId="59" applyNumberFormat="1" applyFont="1" applyFill="1" applyBorder="1" applyAlignment="1">
      <alignment horizontal="center" vertical="center" wrapText="1"/>
    </xf>
    <xf numFmtId="183" fontId="7" fillId="3" borderId="21" xfId="59" applyNumberFormat="1" applyFont="1" applyFill="1" applyBorder="1" applyAlignment="1">
      <alignment horizontal="center" vertical="center" wrapText="1"/>
    </xf>
    <xf numFmtId="183" fontId="7" fillId="3" borderId="1" xfId="59" applyNumberFormat="1" applyFont="1" applyFill="1" applyBorder="1" applyAlignment="1">
      <alignment horizontal="center" vertical="center"/>
    </xf>
    <xf numFmtId="183" fontId="7" fillId="3" borderId="2" xfId="59" applyNumberFormat="1" applyFont="1" applyFill="1" applyBorder="1" applyAlignment="1">
      <alignment horizontal="center" vertical="center"/>
    </xf>
    <xf numFmtId="183" fontId="7" fillId="3" borderId="3" xfId="59" applyNumberFormat="1" applyFont="1" applyFill="1" applyBorder="1" applyAlignment="1">
      <alignment horizontal="center" vertical="center"/>
    </xf>
    <xf numFmtId="183" fontId="7" fillId="3" borderId="4" xfId="59" applyNumberFormat="1" applyFont="1" applyFill="1" applyBorder="1" applyAlignment="1">
      <alignment horizontal="center" vertical="center"/>
    </xf>
    <xf numFmtId="183" fontId="7" fillId="3" borderId="0" xfId="59" applyNumberFormat="1" applyFont="1" applyFill="1" applyBorder="1" applyAlignment="1">
      <alignment horizontal="center" vertical="center"/>
    </xf>
    <xf numFmtId="183" fontId="7" fillId="3" borderId="5" xfId="59" applyNumberFormat="1" applyFont="1" applyFill="1" applyBorder="1" applyAlignment="1">
      <alignment horizontal="center" vertical="center"/>
    </xf>
    <xf numFmtId="183" fontId="7" fillId="3" borderId="6" xfId="59" applyNumberFormat="1" applyFont="1" applyFill="1" applyBorder="1" applyAlignment="1">
      <alignment horizontal="center" vertical="center"/>
    </xf>
    <xf numFmtId="183" fontId="7" fillId="3" borderId="7" xfId="59" applyNumberFormat="1" applyFont="1" applyFill="1" applyBorder="1" applyAlignment="1">
      <alignment horizontal="center" vertical="center"/>
    </xf>
    <xf numFmtId="183" fontId="7" fillId="3" borderId="8" xfId="59" applyNumberFormat="1" applyFont="1" applyFill="1" applyBorder="1" applyAlignment="1">
      <alignment horizontal="center" vertical="center"/>
    </xf>
    <xf numFmtId="183" fontId="46" fillId="15" borderId="46" xfId="59" applyFont="1" applyFill="1" applyBorder="1" applyAlignment="1">
      <alignment horizontal="center" vertical="center"/>
    </xf>
    <xf numFmtId="183" fontId="7" fillId="11" borderId="60" xfId="59" applyFont="1" applyFill="1" applyBorder="1" applyAlignment="1">
      <alignment horizontal="left" vertical="center" wrapText="1"/>
    </xf>
    <xf numFmtId="183" fontId="7" fillId="11" borderId="32" xfId="59" applyFont="1" applyFill="1" applyBorder="1" applyAlignment="1">
      <alignment horizontal="left" vertical="center" wrapText="1"/>
    </xf>
    <xf numFmtId="183" fontId="7" fillId="3" borderId="22" xfId="59" applyNumberFormat="1" applyFont="1" applyFill="1" applyBorder="1" applyAlignment="1">
      <alignment horizontal="center" vertical="center" wrapText="1"/>
    </xf>
    <xf numFmtId="183" fontId="7" fillId="3" borderId="10" xfId="59" applyNumberFormat="1" applyFont="1" applyFill="1" applyBorder="1" applyAlignment="1">
      <alignment horizontal="center" vertical="center" wrapText="1"/>
    </xf>
    <xf numFmtId="183" fontId="57" fillId="11" borderId="23" xfId="59" applyFont="1" applyFill="1" applyBorder="1" applyAlignment="1">
      <alignment horizontal="center" vertical="center"/>
    </xf>
    <xf numFmtId="183" fontId="57" fillId="11" borderId="26" xfId="59" applyFont="1" applyFill="1" applyBorder="1" applyAlignment="1">
      <alignment horizontal="center" vertical="center"/>
    </xf>
    <xf numFmtId="183" fontId="57" fillId="11" borderId="25" xfId="59" applyFont="1" applyFill="1" applyBorder="1" applyAlignment="1">
      <alignment horizontal="center" vertical="center"/>
    </xf>
    <xf numFmtId="183" fontId="57" fillId="11" borderId="53" xfId="59" applyFont="1" applyFill="1" applyBorder="1" applyAlignment="1">
      <alignment horizontal="center" vertical="center"/>
    </xf>
    <xf numFmtId="183" fontId="57" fillId="11" borderId="0" xfId="59" applyFont="1" applyFill="1" applyBorder="1" applyAlignment="1">
      <alignment horizontal="center" vertical="center"/>
    </xf>
    <xf numFmtId="183" fontId="57" fillId="11" borderId="59" xfId="59" applyFont="1" applyFill="1" applyBorder="1" applyAlignment="1">
      <alignment horizontal="center" vertical="center"/>
    </xf>
    <xf numFmtId="183" fontId="57" fillId="11" borderId="15" xfId="59" applyFont="1" applyFill="1" applyBorder="1" applyAlignment="1">
      <alignment horizontal="center" vertical="center"/>
    </xf>
    <xf numFmtId="183" fontId="57" fillId="11" borderId="21" xfId="59" applyFont="1" applyFill="1" applyBorder="1" applyAlignment="1">
      <alignment horizontal="center" vertical="center"/>
    </xf>
    <xf numFmtId="183" fontId="57" fillId="11" borderId="27" xfId="59" applyFont="1" applyFill="1" applyBorder="1" applyAlignment="1">
      <alignment horizontal="center" vertical="center"/>
    </xf>
    <xf numFmtId="183" fontId="7" fillId="11" borderId="22" xfId="59" applyFont="1" applyFill="1" applyBorder="1" applyAlignment="1">
      <alignment horizontal="center" vertical="center"/>
    </xf>
    <xf numFmtId="183" fontId="7" fillId="11" borderId="24" xfId="59" applyFont="1" applyFill="1" applyBorder="1" applyAlignment="1">
      <alignment horizontal="center" vertical="center"/>
    </xf>
    <xf numFmtId="183" fontId="7" fillId="11" borderId="10" xfId="59" applyFont="1" applyFill="1" applyBorder="1" applyAlignment="1">
      <alignment horizontal="center" vertical="center"/>
    </xf>
    <xf numFmtId="183" fontId="7" fillId="15" borderId="16" xfId="59" applyFont="1" applyFill="1" applyBorder="1" applyAlignment="1">
      <alignment horizontal="center"/>
    </xf>
    <xf numFmtId="183" fontId="7" fillId="15" borderId="13" xfId="59" applyFont="1" applyFill="1" applyBorder="1" applyAlignment="1">
      <alignment horizontal="center"/>
    </xf>
    <xf numFmtId="183" fontId="7" fillId="15" borderId="26" xfId="59" applyFont="1" applyFill="1" applyBorder="1" applyAlignment="1">
      <alignment horizontal="center"/>
    </xf>
    <xf numFmtId="183" fontId="7" fillId="15" borderId="25" xfId="59" applyFont="1" applyFill="1" applyBorder="1" applyAlignment="1">
      <alignment horizontal="center"/>
    </xf>
    <xf numFmtId="183" fontId="7" fillId="11" borderId="9" xfId="59" applyFont="1" applyFill="1" applyBorder="1" applyAlignment="1">
      <alignment horizontal="left" vertical="center" wrapText="1"/>
    </xf>
    <xf numFmtId="183" fontId="7" fillId="0" borderId="9" xfId="59" applyFont="1" applyBorder="1" applyAlignment="1">
      <alignment horizontal="left" vertical="center"/>
    </xf>
    <xf numFmtId="183" fontId="7" fillId="0" borderId="16" xfId="59" applyFont="1" applyBorder="1" applyAlignment="1">
      <alignment horizontal="left"/>
    </xf>
    <xf numFmtId="183" fontId="7" fillId="0" borderId="13" xfId="59" applyFont="1" applyBorder="1" applyAlignment="1">
      <alignment horizontal="left"/>
    </xf>
    <xf numFmtId="183" fontId="7" fillId="0" borderId="23" xfId="59" applyNumberFormat="1" applyFont="1" applyBorder="1" applyAlignment="1">
      <alignment horizontal="center" vertical="center" wrapText="1"/>
    </xf>
    <xf numFmtId="183" fontId="7" fillId="0" borderId="26" xfId="59" applyNumberFormat="1" applyFont="1" applyBorder="1" applyAlignment="1">
      <alignment horizontal="center" vertical="center" wrapText="1"/>
    </xf>
    <xf numFmtId="183" fontId="7" fillId="0" borderId="53" xfId="59" applyNumberFormat="1" applyFont="1" applyBorder="1" applyAlignment="1">
      <alignment horizontal="center" vertical="center" wrapText="1"/>
    </xf>
    <xf numFmtId="183" fontId="7" fillId="0" borderId="0" xfId="59" applyNumberFormat="1" applyFont="1" applyBorder="1" applyAlignment="1">
      <alignment horizontal="center" vertical="center" wrapText="1"/>
    </xf>
    <xf numFmtId="183" fontId="7" fillId="0" borderId="15" xfId="59" applyNumberFormat="1" applyFont="1" applyBorder="1" applyAlignment="1">
      <alignment horizontal="center" vertical="center" wrapText="1"/>
    </xf>
    <xf numFmtId="183" fontId="7" fillId="0" borderId="21" xfId="59" applyNumberFormat="1" applyFont="1" applyBorder="1" applyAlignment="1">
      <alignment horizontal="center" vertical="center" wrapText="1"/>
    </xf>
    <xf numFmtId="183" fontId="7" fillId="0" borderId="1" xfId="59" applyFont="1" applyBorder="1" applyAlignment="1">
      <alignment horizontal="center"/>
    </xf>
    <xf numFmtId="183" fontId="7" fillId="0" borderId="3" xfId="59" applyFont="1" applyBorder="1" applyAlignment="1">
      <alignment horizontal="center"/>
    </xf>
    <xf numFmtId="183" fontId="7" fillId="0" borderId="4" xfId="59" applyFont="1" applyBorder="1" applyAlignment="1">
      <alignment horizontal="center"/>
    </xf>
    <xf numFmtId="183" fontId="7" fillId="0" borderId="5" xfId="59" applyFont="1" applyBorder="1" applyAlignment="1">
      <alignment horizontal="center"/>
    </xf>
    <xf numFmtId="183" fontId="7" fillId="0" borderId="6" xfId="59" applyFont="1" applyBorder="1" applyAlignment="1">
      <alignment horizontal="center"/>
    </xf>
    <xf numFmtId="183" fontId="7" fillId="0" borderId="8" xfId="59" applyFont="1" applyBorder="1" applyAlignment="1">
      <alignment horizontal="center"/>
    </xf>
    <xf numFmtId="183" fontId="3" fillId="4" borderId="57" xfId="0" applyFont="1" applyFill="1" applyBorder="1" applyAlignment="1">
      <alignment horizontal="center"/>
    </xf>
    <xf numFmtId="183" fontId="3" fillId="4" borderId="58" xfId="0" applyFont="1" applyFill="1" applyBorder="1" applyAlignment="1">
      <alignment horizontal="center"/>
    </xf>
    <xf numFmtId="183" fontId="2" fillId="4" borderId="30" xfId="0" applyFont="1" applyFill="1" applyBorder="1" applyAlignment="1">
      <alignment horizontal="center"/>
    </xf>
    <xf numFmtId="183" fontId="2" fillId="4" borderId="62" xfId="0" applyFont="1" applyFill="1" applyBorder="1" applyAlignment="1">
      <alignment horizontal="center"/>
    </xf>
    <xf numFmtId="183" fontId="3" fillId="4" borderId="14" xfId="0" applyFont="1" applyFill="1" applyBorder="1" applyAlignment="1">
      <alignment horizontal="center"/>
    </xf>
    <xf numFmtId="183" fontId="3" fillId="4" borderId="12" xfId="0" applyFont="1" applyFill="1" applyBorder="1" applyAlignment="1">
      <alignment horizontal="center"/>
    </xf>
    <xf numFmtId="183" fontId="3" fillId="4" borderId="19" xfId="0" applyFont="1" applyFill="1" applyBorder="1" applyAlignment="1">
      <alignment horizontal="center"/>
    </xf>
    <xf numFmtId="183" fontId="3" fillId="3" borderId="41" xfId="0" applyFont="1" applyFill="1" applyBorder="1" applyAlignment="1">
      <alignment horizontal="center"/>
    </xf>
    <xf numFmtId="183" fontId="3" fillId="3" borderId="13" xfId="0" applyFont="1" applyFill="1" applyBorder="1" applyAlignment="1">
      <alignment horizontal="center"/>
    </xf>
    <xf numFmtId="183" fontId="3" fillId="3" borderId="42" xfId="0" applyFont="1" applyFill="1" applyBorder="1" applyAlignment="1">
      <alignment horizontal="center"/>
    </xf>
    <xf numFmtId="183" fontId="2" fillId="0" borderId="103" xfId="0" applyFont="1" applyBorder="1" applyAlignment="1">
      <alignment horizontal="center" vertical="center"/>
    </xf>
    <xf numFmtId="183" fontId="2" fillId="0" borderId="106" xfId="0" applyFont="1" applyBorder="1" applyAlignment="1">
      <alignment horizontal="center" vertical="center"/>
    </xf>
    <xf numFmtId="183" fontId="2" fillId="0" borderId="0" xfId="0" applyFont="1" applyAlignment="1">
      <alignment horizontal="left"/>
    </xf>
    <xf numFmtId="183" fontId="2" fillId="0" borderId="0" xfId="0" applyFont="1" applyAlignment="1">
      <alignment horizontal="center"/>
    </xf>
    <xf numFmtId="183" fontId="47" fillId="0" borderId="0" xfId="0" applyFont="1" applyAlignment="1">
      <alignment horizontal="left"/>
    </xf>
    <xf numFmtId="183" fontId="47" fillId="0" borderId="0" xfId="0" applyFont="1" applyBorder="1" applyAlignment="1">
      <alignment horizontal="left"/>
    </xf>
    <xf numFmtId="183" fontId="7" fillId="0" borderId="0" xfId="0" applyFont="1" applyAlignment="1">
      <alignment horizontal="left"/>
    </xf>
    <xf numFmtId="183" fontId="7" fillId="4" borderId="12" xfId="0" applyFont="1" applyFill="1" applyBorder="1" applyAlignment="1">
      <alignment horizontal="left" vertical="center"/>
    </xf>
    <xf numFmtId="183" fontId="7" fillId="4" borderId="19" xfId="0" applyFont="1" applyFill="1" applyBorder="1" applyAlignment="1">
      <alignment horizontal="left" vertical="center"/>
    </xf>
    <xf numFmtId="183" fontId="47" fillId="4" borderId="12" xfId="0" applyFont="1" applyFill="1" applyBorder="1" applyAlignment="1">
      <alignment horizontal="left" vertical="center"/>
    </xf>
    <xf numFmtId="183" fontId="47" fillId="4" borderId="19" xfId="0" applyFont="1" applyFill="1" applyBorder="1" applyAlignment="1">
      <alignment horizontal="left" vertical="center"/>
    </xf>
    <xf numFmtId="0" fontId="7" fillId="0" borderId="0" xfId="0" applyNumberFormat="1" applyFont="1" applyAlignment="1">
      <alignment horizontal="left"/>
    </xf>
    <xf numFmtId="183" fontId="47" fillId="0" borderId="0" xfId="0" applyFont="1" applyAlignment="1">
      <alignment horizontal="left" vertical="center"/>
    </xf>
    <xf numFmtId="0" fontId="7" fillId="11" borderId="14" xfId="0" applyNumberFormat="1" applyFont="1" applyFill="1" applyBorder="1" applyAlignment="1">
      <alignment horizontal="left" vertical="center"/>
    </xf>
    <xf numFmtId="0" fontId="7" fillId="11" borderId="12" xfId="0" applyNumberFormat="1" applyFont="1" applyFill="1" applyBorder="1" applyAlignment="1">
      <alignment horizontal="left" vertical="center"/>
    </xf>
    <xf numFmtId="0" fontId="7" fillId="11" borderId="19" xfId="0" applyNumberFormat="1" applyFont="1" applyFill="1" applyBorder="1" applyAlignment="1">
      <alignment horizontal="left" vertical="center"/>
    </xf>
    <xf numFmtId="0" fontId="7" fillId="11" borderId="12" xfId="0" applyNumberFormat="1" applyFont="1" applyFill="1" applyBorder="1" applyAlignment="1">
      <alignment horizontal="left"/>
    </xf>
    <xf numFmtId="0" fontId="7" fillId="11" borderId="19" xfId="0" applyNumberFormat="1" applyFont="1" applyFill="1" applyBorder="1" applyAlignment="1">
      <alignment horizontal="left"/>
    </xf>
    <xf numFmtId="183" fontId="7" fillId="15" borderId="135" xfId="59" applyFont="1" applyFill="1" applyBorder="1" applyAlignment="1">
      <alignment horizontal="center"/>
    </xf>
    <xf numFmtId="183" fontId="7" fillId="15" borderId="133" xfId="59" applyFont="1" applyFill="1" applyBorder="1" applyAlignment="1">
      <alignment horizontal="center"/>
    </xf>
    <xf numFmtId="183" fontId="7" fillId="15" borderId="134" xfId="59" applyFont="1" applyFill="1" applyBorder="1" applyAlignment="1">
      <alignment horizontal="center"/>
    </xf>
    <xf numFmtId="183" fontId="55" fillId="0" borderId="57" xfId="0" applyFont="1" applyBorder="1" applyAlignment="1">
      <alignment horizontal="center"/>
    </xf>
    <xf numFmtId="183" fontId="55" fillId="0" borderId="29" xfId="0" applyFont="1" applyBorder="1" applyAlignment="1">
      <alignment horizontal="center"/>
    </xf>
    <xf numFmtId="183" fontId="55" fillId="0" borderId="7" xfId="0" applyFont="1" applyBorder="1" applyAlignment="1">
      <alignment horizontal="center"/>
    </xf>
    <xf numFmtId="183" fontId="55" fillId="0" borderId="8" xfId="0" applyFont="1" applyBorder="1" applyAlignment="1">
      <alignment horizontal="center"/>
    </xf>
    <xf numFmtId="183" fontId="7" fillId="11" borderId="43" xfId="59" applyFont="1" applyFill="1" applyBorder="1" applyAlignment="1">
      <alignment horizontal="left"/>
    </xf>
    <xf numFmtId="183" fontId="7" fillId="11" borderId="44" xfId="59" applyFont="1" applyFill="1" applyBorder="1" applyAlignment="1">
      <alignment horizontal="left"/>
    </xf>
    <xf numFmtId="183" fontId="7" fillId="11" borderId="34" xfId="59" applyFont="1" applyFill="1" applyBorder="1" applyAlignment="1">
      <alignment horizontal="left"/>
    </xf>
    <xf numFmtId="183" fontId="7" fillId="11" borderId="9" xfId="59" applyFont="1" applyFill="1" applyBorder="1" applyAlignment="1">
      <alignment horizontal="left"/>
    </xf>
    <xf numFmtId="183" fontId="7" fillId="11" borderId="34" xfId="59" applyFont="1" applyFill="1" applyBorder="1" applyAlignment="1">
      <alignment horizontal="left" wrapText="1"/>
    </xf>
    <xf numFmtId="183" fontId="7" fillId="11" borderId="9" xfId="59" applyFont="1" applyFill="1" applyBorder="1" applyAlignment="1">
      <alignment horizontal="left" wrapText="1"/>
    </xf>
    <xf numFmtId="183" fontId="7" fillId="11" borderId="34" xfId="59" applyFont="1" applyFill="1" applyBorder="1" applyAlignment="1">
      <alignment horizontal="left" vertical="center" wrapText="1"/>
    </xf>
    <xf numFmtId="183" fontId="7" fillId="0" borderId="20" xfId="59" applyFont="1" applyBorder="1" applyAlignment="1">
      <alignment horizontal="left"/>
    </xf>
    <xf numFmtId="183" fontId="7" fillId="0" borderId="17" xfId="59" applyFont="1" applyBorder="1" applyAlignment="1">
      <alignment horizontal="left"/>
    </xf>
    <xf numFmtId="183" fontId="7" fillId="3" borderId="16" xfId="59" applyFont="1" applyFill="1" applyBorder="1" applyAlignment="1">
      <alignment horizontal="left" vertical="center"/>
    </xf>
    <xf numFmtId="183" fontId="7" fillId="3" borderId="13" xfId="59" applyFont="1" applyFill="1" applyBorder="1" applyAlignment="1">
      <alignment horizontal="left" vertical="center"/>
    </xf>
    <xf numFmtId="183" fontId="7" fillId="11" borderId="44" xfId="59" applyFont="1" applyFill="1" applyBorder="1" applyAlignment="1">
      <alignment horizontal="center"/>
    </xf>
    <xf numFmtId="183" fontId="7" fillId="11" borderId="23" xfId="59" applyFont="1" applyFill="1" applyBorder="1" applyAlignment="1">
      <alignment horizontal="center" vertical="center" wrapText="1"/>
    </xf>
    <xf numFmtId="183" fontId="7" fillId="11" borderId="25" xfId="59" applyFont="1" applyFill="1" applyBorder="1" applyAlignment="1">
      <alignment horizontal="center" vertical="center" wrapText="1"/>
    </xf>
    <xf numFmtId="183" fontId="7" fillId="11" borderId="53" xfId="59" applyFont="1" applyFill="1" applyBorder="1" applyAlignment="1">
      <alignment horizontal="center" vertical="center" wrapText="1"/>
    </xf>
    <xf numFmtId="183" fontId="7" fillId="11" borderId="59" xfId="59" applyFont="1" applyFill="1" applyBorder="1" applyAlignment="1">
      <alignment horizontal="center" vertical="center" wrapText="1"/>
    </xf>
    <xf numFmtId="183" fontId="7" fillId="11" borderId="15" xfId="59" applyFont="1" applyFill="1" applyBorder="1" applyAlignment="1">
      <alignment horizontal="center" vertical="center" wrapText="1"/>
    </xf>
    <xf numFmtId="183" fontId="7" fillId="11" borderId="27" xfId="59" applyFont="1" applyFill="1" applyBorder="1" applyAlignment="1">
      <alignment horizontal="center" vertical="center" wrapText="1"/>
    </xf>
    <xf numFmtId="183" fontId="7" fillId="11" borderId="12" xfId="0" applyFont="1" applyFill="1" applyBorder="1" applyAlignment="1">
      <alignment horizontal="left" vertical="center" wrapText="1"/>
    </xf>
    <xf numFmtId="183" fontId="7" fillId="11" borderId="19" xfId="0" applyFont="1" applyFill="1" applyBorder="1" applyAlignment="1">
      <alignment horizontal="left" vertical="center" wrapText="1"/>
    </xf>
    <xf numFmtId="183" fontId="7" fillId="11" borderId="12" xfId="0" applyFont="1" applyFill="1" applyBorder="1" applyAlignment="1">
      <alignment horizontal="left" vertical="center"/>
    </xf>
    <xf numFmtId="183" fontId="7" fillId="11" borderId="19" xfId="0" applyFont="1" applyFill="1" applyBorder="1" applyAlignment="1">
      <alignment horizontal="left" vertical="center"/>
    </xf>
    <xf numFmtId="10" fontId="7" fillId="0" borderId="9" xfId="59" applyNumberFormat="1" applyFont="1" applyBorder="1" applyAlignment="1">
      <alignment horizontal="left"/>
    </xf>
    <xf numFmtId="183" fontId="7" fillId="0" borderId="23" xfId="59" applyFont="1" applyBorder="1" applyAlignment="1">
      <alignment horizontal="left" vertical="center" wrapText="1"/>
    </xf>
    <xf numFmtId="183" fontId="7" fillId="0" borderId="26" xfId="59" applyFont="1" applyBorder="1" applyAlignment="1">
      <alignment horizontal="left" vertical="center" wrapText="1"/>
    </xf>
    <xf numFmtId="183" fontId="7" fillId="0" borderId="25" xfId="59" applyFont="1" applyBorder="1" applyAlignment="1">
      <alignment horizontal="left" vertical="center" wrapText="1"/>
    </xf>
    <xf numFmtId="183" fontId="7" fillId="0" borderId="15" xfId="59" applyFont="1" applyBorder="1" applyAlignment="1">
      <alignment horizontal="left" vertical="center" wrapText="1"/>
    </xf>
    <xf numFmtId="183" fontId="7" fillId="0" borderId="21" xfId="59" applyFont="1" applyBorder="1" applyAlignment="1">
      <alignment horizontal="left" vertical="center" wrapText="1"/>
    </xf>
    <xf numFmtId="183" fontId="7" fillId="0" borderId="27" xfId="59" applyFont="1" applyBorder="1" applyAlignment="1">
      <alignment horizontal="left" vertical="center" wrapText="1"/>
    </xf>
    <xf numFmtId="0" fontId="46" fillId="23" borderId="31" xfId="59" applyNumberFormat="1" applyFont="1" applyFill="1" applyBorder="1" applyAlignment="1">
      <alignment horizontal="left" vertical="center"/>
    </xf>
    <xf numFmtId="0" fontId="46" fillId="23" borderId="12" xfId="59" applyNumberFormat="1" applyFont="1" applyFill="1" applyBorder="1" applyAlignment="1">
      <alignment horizontal="left" vertical="center"/>
    </xf>
    <xf numFmtId="0" fontId="46" fillId="23" borderId="19" xfId="59" applyNumberFormat="1" applyFont="1" applyFill="1" applyBorder="1" applyAlignment="1">
      <alignment horizontal="left" vertical="center"/>
    </xf>
    <xf numFmtId="183" fontId="7" fillId="0" borderId="2" xfId="59" applyFont="1" applyBorder="1" applyAlignment="1">
      <alignment horizontal="center"/>
    </xf>
    <xf numFmtId="183" fontId="7" fillId="0" borderId="0" xfId="59" applyFont="1" applyBorder="1" applyAlignment="1">
      <alignment horizontal="center"/>
    </xf>
    <xf numFmtId="183" fontId="7" fillId="0" borderId="7" xfId="59" applyFont="1" applyBorder="1" applyAlignment="1">
      <alignment horizontal="center"/>
    </xf>
    <xf numFmtId="183" fontId="7" fillId="0" borderId="20" xfId="59" applyFont="1" applyFill="1" applyBorder="1" applyAlignment="1">
      <alignment horizontal="center"/>
    </xf>
    <xf numFmtId="183" fontId="7" fillId="0" borderId="17" xfId="59" applyFont="1" applyFill="1" applyBorder="1" applyAlignment="1">
      <alignment horizontal="center"/>
    </xf>
    <xf numFmtId="183" fontId="7" fillId="0" borderId="46" xfId="59" applyFont="1" applyFill="1" applyBorder="1" applyAlignment="1">
      <alignment horizontal="center"/>
    </xf>
    <xf numFmtId="2" fontId="47" fillId="0" borderId="0" xfId="0" applyNumberFormat="1" applyFont="1" applyAlignment="1">
      <alignment horizontal="left"/>
    </xf>
    <xf numFmtId="0" fontId="7" fillId="0" borderId="0" xfId="0" applyNumberFormat="1" applyFont="1" applyBorder="1" applyAlignment="1">
      <alignment horizontal="left"/>
    </xf>
    <xf numFmtId="0" fontId="7" fillId="11" borderId="12" xfId="0" applyNumberFormat="1" applyFont="1" applyFill="1" applyBorder="1" applyAlignment="1">
      <alignment horizontal="left" vertical="center" wrapText="1"/>
    </xf>
    <xf numFmtId="0" fontId="7" fillId="11" borderId="2" xfId="0" applyNumberFormat="1" applyFont="1" applyFill="1" applyBorder="1" applyAlignment="1">
      <alignment horizontal="left" vertical="center" wrapText="1"/>
    </xf>
    <xf numFmtId="0" fontId="7" fillId="11" borderId="3" xfId="0" applyNumberFormat="1" applyFont="1" applyFill="1" applyBorder="1" applyAlignment="1">
      <alignment horizontal="left" vertical="center" wrapText="1"/>
    </xf>
    <xf numFmtId="0" fontId="7" fillId="11" borderId="19" xfId="0" applyNumberFormat="1" applyFont="1" applyFill="1" applyBorder="1" applyAlignment="1">
      <alignment horizontal="left" vertical="center" wrapText="1"/>
    </xf>
    <xf numFmtId="0" fontId="7" fillId="0" borderId="2" xfId="0" applyNumberFormat="1" applyFont="1" applyBorder="1" applyAlignment="1">
      <alignment horizontal="left"/>
    </xf>
    <xf numFmtId="0" fontId="47" fillId="0" borderId="0" xfId="0" applyNumberFormat="1" applyFont="1" applyAlignment="1">
      <alignment horizontal="center" vertical="center" wrapText="1"/>
    </xf>
    <xf numFmtId="183" fontId="7" fillId="0" borderId="48" xfId="59" applyNumberFormat="1" applyFont="1" applyBorder="1" applyAlignment="1">
      <alignment horizontal="center" vertical="center" wrapText="1"/>
    </xf>
    <xf numFmtId="183" fontId="7" fillId="0" borderId="5" xfId="59" applyNumberFormat="1" applyFont="1" applyBorder="1" applyAlignment="1">
      <alignment horizontal="center" vertical="center" wrapText="1"/>
    </xf>
    <xf numFmtId="183" fontId="7" fillId="0" borderId="94" xfId="59" applyNumberFormat="1" applyFont="1" applyBorder="1" applyAlignment="1">
      <alignment horizontal="center" vertical="center" wrapText="1"/>
    </xf>
    <xf numFmtId="183" fontId="7" fillId="0" borderId="7" xfId="59" applyNumberFormat="1" applyFont="1" applyBorder="1" applyAlignment="1">
      <alignment horizontal="center" vertical="center" wrapText="1"/>
    </xf>
    <xf numFmtId="183" fontId="7" fillId="0" borderId="8" xfId="59" applyNumberFormat="1" applyFont="1" applyBorder="1" applyAlignment="1">
      <alignment horizontal="center" vertical="center" wrapText="1"/>
    </xf>
    <xf numFmtId="0" fontId="7" fillId="0" borderId="0" xfId="0" applyNumberFormat="1" applyFont="1" applyAlignment="1">
      <alignment horizontal="left" vertical="center"/>
    </xf>
    <xf numFmtId="0" fontId="7" fillId="0" borderId="0" xfId="0" applyNumberFormat="1" applyFont="1" applyBorder="1" applyAlignment="1">
      <alignment horizontal="center"/>
    </xf>
    <xf numFmtId="0" fontId="7" fillId="11" borderId="31" xfId="0" applyNumberFormat="1" applyFont="1" applyFill="1" applyBorder="1" applyAlignment="1">
      <alignment horizontal="left" wrapText="1"/>
    </xf>
    <xf numFmtId="0" fontId="7" fillId="11" borderId="12" xfId="0" applyNumberFormat="1" applyFont="1" applyFill="1" applyBorder="1" applyAlignment="1">
      <alignment horizontal="left" wrapText="1"/>
    </xf>
    <xf numFmtId="0" fontId="7" fillId="11" borderId="19" xfId="0" applyNumberFormat="1" applyFont="1" applyFill="1" applyBorder="1" applyAlignment="1">
      <alignment horizontal="left" wrapText="1"/>
    </xf>
    <xf numFmtId="183" fontId="55" fillId="0" borderId="21" xfId="0" applyFont="1" applyBorder="1" applyAlignment="1">
      <alignment horizontal="center"/>
    </xf>
    <xf numFmtId="0" fontId="7" fillId="0" borderId="2" xfId="0" applyNumberFormat="1" applyFont="1" applyBorder="1" applyAlignment="1">
      <alignment horizontal="center"/>
    </xf>
    <xf numFmtId="183" fontId="7" fillId="11" borderId="36" xfId="59" applyFont="1" applyFill="1" applyBorder="1" applyAlignment="1">
      <alignment horizontal="left" vertical="center" wrapText="1"/>
    </xf>
    <xf numFmtId="183" fontId="7" fillId="11" borderId="37" xfId="59" applyFont="1" applyFill="1" applyBorder="1" applyAlignment="1">
      <alignment horizontal="left" vertical="center" wrapText="1"/>
    </xf>
    <xf numFmtId="183" fontId="7" fillId="11" borderId="94" xfId="59" applyFont="1" applyFill="1" applyBorder="1" applyAlignment="1">
      <alignment horizontal="center" vertical="center" wrapText="1"/>
    </xf>
    <xf numFmtId="183" fontId="7" fillId="11" borderId="95" xfId="59" applyFont="1" applyFill="1" applyBorder="1" applyAlignment="1">
      <alignment horizontal="center" vertical="center" wrapText="1"/>
    </xf>
    <xf numFmtId="183" fontId="7" fillId="0" borderId="94" xfId="59" applyFont="1" applyBorder="1" applyAlignment="1">
      <alignment horizontal="left" vertical="center" wrapText="1"/>
    </xf>
    <xf numFmtId="183" fontId="7" fillId="0" borderId="7" xfId="59" applyFont="1" applyBorder="1" applyAlignment="1">
      <alignment horizontal="left" vertical="center" wrapText="1"/>
    </xf>
    <xf numFmtId="183" fontId="7" fillId="0" borderId="95" xfId="59" applyFont="1" applyBorder="1" applyAlignment="1">
      <alignment horizontal="left" vertical="center" wrapText="1"/>
    </xf>
    <xf numFmtId="183" fontId="7" fillId="15" borderId="22" xfId="59" applyFont="1" applyFill="1" applyBorder="1" applyAlignment="1">
      <alignment horizontal="center"/>
    </xf>
    <xf numFmtId="183" fontId="7" fillId="0" borderId="44" xfId="59" applyFont="1" applyFill="1" applyBorder="1" applyAlignment="1">
      <alignment horizontal="center"/>
    </xf>
    <xf numFmtId="183" fontId="7" fillId="0" borderId="45" xfId="59" applyFont="1" applyFill="1" applyBorder="1" applyAlignment="1">
      <alignment horizontal="center"/>
    </xf>
    <xf numFmtId="183" fontId="7" fillId="0" borderId="42" xfId="59" applyFont="1" applyBorder="1" applyAlignment="1">
      <alignment horizontal="left"/>
    </xf>
    <xf numFmtId="183" fontId="7" fillId="3" borderId="42" xfId="59" applyFont="1" applyFill="1" applyBorder="1" applyAlignment="1">
      <alignment horizontal="left" vertical="center"/>
    </xf>
    <xf numFmtId="0" fontId="7" fillId="11" borderId="14" xfId="0" applyNumberFormat="1" applyFont="1" applyFill="1" applyBorder="1" applyAlignment="1">
      <alignment horizontal="center" vertical="center"/>
    </xf>
    <xf numFmtId="0" fontId="7" fillId="11" borderId="109" xfId="0" applyNumberFormat="1" applyFont="1" applyFill="1" applyBorder="1" applyAlignment="1">
      <alignment horizontal="center" vertical="center"/>
    </xf>
    <xf numFmtId="0" fontId="46" fillId="23" borderId="31" xfId="59" applyNumberFormat="1" applyFont="1" applyFill="1" applyBorder="1" applyAlignment="1">
      <alignment horizontal="left" vertical="center" wrapText="1"/>
    </xf>
    <xf numFmtId="0" fontId="46" fillId="23" borderId="12" xfId="59" applyNumberFormat="1" applyFont="1" applyFill="1" applyBorder="1" applyAlignment="1">
      <alignment horizontal="left" vertical="center" wrapText="1"/>
    </xf>
    <xf numFmtId="0" fontId="46" fillId="23" borderId="19" xfId="59" applyNumberFormat="1" applyFont="1" applyFill="1" applyBorder="1" applyAlignment="1">
      <alignment horizontal="left" vertical="center" wrapText="1"/>
    </xf>
    <xf numFmtId="183" fontId="47" fillId="0" borderId="0" xfId="0" applyFont="1" applyBorder="1" applyAlignment="1">
      <alignment horizontal="center" vertical="center"/>
    </xf>
    <xf numFmtId="0" fontId="47" fillId="0" borderId="0" xfId="0" applyNumberFormat="1" applyFont="1" applyAlignment="1">
      <alignment horizontal="left"/>
    </xf>
    <xf numFmtId="0" fontId="47" fillId="0" borderId="0" xfId="0" applyNumberFormat="1" applyFont="1" applyAlignment="1">
      <alignment horizontal="center"/>
    </xf>
    <xf numFmtId="0" fontId="7" fillId="4" borderId="12" xfId="0" applyNumberFormat="1" applyFont="1" applyFill="1" applyBorder="1" applyAlignment="1">
      <alignment horizontal="left" wrapText="1"/>
    </xf>
    <xf numFmtId="0" fontId="7" fillId="4" borderId="19" xfId="0" applyNumberFormat="1" applyFont="1" applyFill="1" applyBorder="1" applyAlignment="1">
      <alignment horizontal="left" wrapText="1"/>
    </xf>
    <xf numFmtId="183" fontId="55" fillId="0" borderId="0" xfId="0" applyFont="1" applyBorder="1" applyAlignment="1">
      <alignment horizontal="center"/>
    </xf>
    <xf numFmtId="183" fontId="46" fillId="23" borderId="12" xfId="59" applyFont="1" applyFill="1" applyBorder="1" applyAlignment="1">
      <alignment horizontal="left" vertical="center"/>
    </xf>
    <xf numFmtId="183" fontId="46" fillId="23" borderId="19" xfId="59" applyFont="1" applyFill="1" applyBorder="1" applyAlignment="1">
      <alignment horizontal="left" vertical="center"/>
    </xf>
    <xf numFmtId="0" fontId="7" fillId="0" borderId="0" xfId="0" applyNumberFormat="1" applyFont="1" applyAlignment="1">
      <alignment horizontal="center"/>
    </xf>
    <xf numFmtId="0" fontId="7" fillId="0" borderId="53" xfId="0" applyNumberFormat="1" applyFont="1" applyBorder="1" applyAlignment="1">
      <alignment horizontal="left"/>
    </xf>
    <xf numFmtId="0" fontId="47" fillId="0" borderId="0" xfId="0" applyNumberFormat="1" applyFont="1" applyAlignment="1">
      <alignment horizontal="left" vertical="center"/>
    </xf>
    <xf numFmtId="183" fontId="7" fillId="15" borderId="43" xfId="59" applyFont="1" applyFill="1" applyBorder="1" applyAlignment="1">
      <alignment horizontal="center"/>
    </xf>
    <xf numFmtId="183" fontId="7" fillId="15" borderId="44" xfId="59" applyFont="1" applyFill="1" applyBorder="1" applyAlignment="1">
      <alignment horizontal="center"/>
    </xf>
    <xf numFmtId="183" fontId="7" fillId="0" borderId="9" xfId="59" applyFont="1" applyFill="1" applyBorder="1" applyAlignment="1">
      <alignment horizontal="center"/>
    </xf>
    <xf numFmtId="183" fontId="7" fillId="0" borderId="16" xfId="59" applyFont="1" applyFill="1" applyBorder="1" applyAlignment="1">
      <alignment horizontal="center"/>
    </xf>
    <xf numFmtId="183" fontId="7" fillId="11" borderId="9" xfId="59" applyFont="1" applyFill="1" applyBorder="1" applyAlignment="1">
      <alignment horizontal="center"/>
    </xf>
    <xf numFmtId="0" fontId="7" fillId="4" borderId="12" xfId="0" applyNumberFormat="1" applyFont="1" applyFill="1" applyBorder="1" applyAlignment="1">
      <alignment horizontal="left" vertical="center"/>
    </xf>
    <xf numFmtId="0" fontId="7" fillId="4" borderId="19" xfId="0" applyNumberFormat="1" applyFont="1" applyFill="1" applyBorder="1" applyAlignment="1">
      <alignment horizontal="left" vertical="center"/>
    </xf>
    <xf numFmtId="0" fontId="3" fillId="4" borderId="12" xfId="0" applyNumberFormat="1" applyFont="1" applyFill="1" applyBorder="1" applyAlignment="1">
      <alignment horizontal="left" vertical="center"/>
    </xf>
    <xf numFmtId="0" fontId="3" fillId="4" borderId="19" xfId="0" applyNumberFormat="1" applyFont="1" applyFill="1" applyBorder="1" applyAlignment="1">
      <alignment horizontal="left" vertical="center"/>
    </xf>
    <xf numFmtId="0" fontId="2" fillId="0" borderId="0" xfId="0" applyNumberFormat="1" applyFont="1" applyAlignment="1">
      <alignment horizontal="left"/>
    </xf>
    <xf numFmtId="0" fontId="0" fillId="0" borderId="0" xfId="0" applyNumberFormat="1" applyAlignment="1">
      <alignment horizontal="left"/>
    </xf>
    <xf numFmtId="0" fontId="47" fillId="3" borderId="0" xfId="0" applyNumberFormat="1" applyFont="1" applyFill="1" applyAlignment="1">
      <alignment horizontal="right"/>
    </xf>
    <xf numFmtId="183" fontId="2" fillId="0" borderId="0" xfId="0" applyFont="1" applyBorder="1" applyAlignment="1">
      <alignment horizontal="center" vertical="center"/>
    </xf>
    <xf numFmtId="0" fontId="7" fillId="11" borderId="14" xfId="0" applyNumberFormat="1" applyFont="1" applyFill="1" applyBorder="1" applyAlignment="1">
      <alignment horizontal="left" vertical="center" wrapText="1"/>
    </xf>
    <xf numFmtId="0" fontId="47" fillId="0" borderId="0" xfId="0" applyNumberFormat="1" applyFont="1" applyBorder="1" applyAlignment="1">
      <alignment horizontal="left"/>
    </xf>
    <xf numFmtId="183" fontId="47" fillId="0" borderId="0" xfId="57" applyFont="1" applyBorder="1" applyAlignment="1">
      <alignment horizontal="center" vertical="center"/>
    </xf>
    <xf numFmtId="183" fontId="47" fillId="0" borderId="0" xfId="0" applyFont="1" applyBorder="1" applyAlignment="1">
      <alignment horizontal="center" wrapText="1"/>
    </xf>
    <xf numFmtId="183" fontId="7" fillId="0" borderId="41" xfId="59" applyFont="1" applyFill="1" applyBorder="1" applyAlignment="1">
      <alignment horizontal="center"/>
    </xf>
    <xf numFmtId="183" fontId="7" fillId="0" borderId="13" xfId="59" applyFont="1" applyFill="1" applyBorder="1" applyAlignment="1">
      <alignment horizontal="center"/>
    </xf>
    <xf numFmtId="183" fontId="55" fillId="0" borderId="26" xfId="0" applyFont="1" applyBorder="1" applyAlignment="1">
      <alignment horizontal="center"/>
    </xf>
    <xf numFmtId="0" fontId="47" fillId="4" borderId="12" xfId="0" applyNumberFormat="1" applyFont="1" applyFill="1" applyBorder="1" applyAlignment="1">
      <alignment horizontal="left" vertical="center" wrapText="1"/>
    </xf>
    <xf numFmtId="0" fontId="47" fillId="4" borderId="19" xfId="0" applyNumberFormat="1" applyFont="1" applyFill="1" applyBorder="1" applyAlignment="1">
      <alignment horizontal="left" vertical="center" wrapText="1"/>
    </xf>
    <xf numFmtId="0" fontId="63" fillId="4" borderId="12" xfId="0" applyNumberFormat="1" applyFont="1" applyFill="1" applyBorder="1" applyAlignment="1">
      <alignment horizontal="left" vertical="center" wrapText="1"/>
    </xf>
    <xf numFmtId="0" fontId="63" fillId="4" borderId="19" xfId="0" applyNumberFormat="1" applyFont="1" applyFill="1" applyBorder="1" applyAlignment="1">
      <alignment horizontal="left" vertical="center" wrapText="1"/>
    </xf>
    <xf numFmtId="183" fontId="7" fillId="15" borderId="9" xfId="59" applyFont="1" applyFill="1" applyBorder="1" applyAlignment="1">
      <alignment horizontal="center"/>
    </xf>
    <xf numFmtId="0" fontId="47" fillId="0" borderId="0" xfId="0" applyNumberFormat="1" applyFont="1" applyBorder="1" applyAlignment="1">
      <alignment horizontal="left" vertical="center"/>
    </xf>
    <xf numFmtId="0" fontId="47" fillId="0" borderId="2" xfId="0" applyNumberFormat="1" applyFont="1" applyBorder="1" applyAlignment="1">
      <alignment horizontal="center"/>
    </xf>
    <xf numFmtId="0" fontId="47" fillId="0" borderId="0" xfId="0" applyNumberFormat="1" applyFont="1" applyBorder="1" applyAlignment="1">
      <alignment horizontal="center" vertical="center"/>
    </xf>
    <xf numFmtId="183" fontId="3" fillId="0" borderId="0" xfId="0" applyFont="1" applyAlignment="1">
      <alignment horizontal="left"/>
    </xf>
    <xf numFmtId="0" fontId="47" fillId="0" borderId="0" xfId="0" applyNumberFormat="1" applyFont="1" applyBorder="1" applyAlignment="1">
      <alignment horizontal="right"/>
    </xf>
    <xf numFmtId="0" fontId="46" fillId="11" borderId="12" xfId="59" applyNumberFormat="1" applyFont="1" applyFill="1" applyBorder="1" applyAlignment="1">
      <alignment horizontal="left" vertical="center"/>
    </xf>
    <xf numFmtId="0" fontId="46" fillId="11" borderId="19" xfId="59" applyNumberFormat="1" applyFont="1" applyFill="1" applyBorder="1" applyAlignment="1">
      <alignment horizontal="left" vertical="center"/>
    </xf>
    <xf numFmtId="0" fontId="7" fillId="4" borderId="12" xfId="0" applyNumberFormat="1" applyFont="1" applyFill="1" applyBorder="1" applyAlignment="1">
      <alignment horizontal="left"/>
    </xf>
    <xf numFmtId="0" fontId="7" fillId="4" borderId="19" xfId="0" applyNumberFormat="1" applyFont="1" applyFill="1" applyBorder="1" applyAlignment="1">
      <alignment horizontal="left"/>
    </xf>
    <xf numFmtId="0" fontId="47" fillId="0" borderId="0" xfId="0" applyNumberFormat="1" applyFont="1" applyAlignment="1">
      <alignment horizontal="center" vertical="center"/>
    </xf>
    <xf numFmtId="0" fontId="3" fillId="0" borderId="4" xfId="0" applyNumberFormat="1" applyFont="1" applyBorder="1" applyAlignment="1">
      <alignment horizontal="center"/>
    </xf>
    <xf numFmtId="0" fontId="3" fillId="0" borderId="0" xfId="0" applyNumberFormat="1" applyFont="1" applyAlignment="1">
      <alignment horizontal="center"/>
    </xf>
    <xf numFmtId="183" fontId="0" fillId="0" borderId="0" xfId="0" applyAlignment="1">
      <alignment horizontal="center" vertical="center" wrapText="1"/>
    </xf>
    <xf numFmtId="0" fontId="2" fillId="0" borderId="0" xfId="0" applyNumberFormat="1" applyFont="1" applyBorder="1" applyAlignment="1">
      <alignment horizontal="center"/>
    </xf>
    <xf numFmtId="2" fontId="47" fillId="0" borderId="4" xfId="0" applyNumberFormat="1" applyFont="1" applyBorder="1" applyAlignment="1">
      <alignment horizontal="left" vertical="center"/>
    </xf>
    <xf numFmtId="2" fontId="47" fillId="0" borderId="0" xfId="0" applyNumberFormat="1" applyFont="1" applyAlignment="1">
      <alignment horizontal="left" vertical="center"/>
    </xf>
    <xf numFmtId="2" fontId="47" fillId="0" borderId="14" xfId="0" applyNumberFormat="1" applyFont="1" applyBorder="1" applyAlignment="1">
      <alignment horizontal="center" vertical="center"/>
    </xf>
    <xf numFmtId="2" fontId="47" fillId="0" borderId="12" xfId="0" applyNumberFormat="1" applyFont="1" applyBorder="1" applyAlignment="1">
      <alignment horizontal="center" vertical="center"/>
    </xf>
    <xf numFmtId="10" fontId="14" fillId="0" borderId="4" xfId="10" applyNumberFormat="1" applyFont="1" applyFill="1" applyBorder="1" applyAlignment="1" applyProtection="1">
      <alignment horizontal="center" vertical="center"/>
    </xf>
    <xf numFmtId="10" fontId="14" fillId="0" borderId="5" xfId="10" applyNumberFormat="1" applyFont="1" applyFill="1" applyBorder="1" applyAlignment="1" applyProtection="1">
      <alignment horizontal="center" vertical="center"/>
    </xf>
    <xf numFmtId="183" fontId="35" fillId="0" borderId="1" xfId="0" applyFont="1" applyBorder="1" applyAlignment="1">
      <alignment horizontal="center" vertical="center"/>
    </xf>
    <xf numFmtId="183" fontId="35" fillId="0" borderId="2" xfId="0" applyFont="1" applyBorder="1" applyAlignment="1">
      <alignment horizontal="center" vertical="center"/>
    </xf>
    <xf numFmtId="183" fontId="35" fillId="0" borderId="3" xfId="0" applyFont="1" applyBorder="1" applyAlignment="1">
      <alignment horizontal="center" vertical="center"/>
    </xf>
    <xf numFmtId="183" fontId="35" fillId="0" borderId="4" xfId="0" applyFont="1" applyBorder="1" applyAlignment="1">
      <alignment horizontal="center" vertical="center"/>
    </xf>
    <xf numFmtId="183" fontId="35" fillId="0" borderId="0" xfId="0" applyFont="1" applyBorder="1" applyAlignment="1">
      <alignment horizontal="center" vertical="center"/>
    </xf>
    <xf numFmtId="183" fontId="35" fillId="0" borderId="5" xfId="0" applyFont="1" applyBorder="1" applyAlignment="1">
      <alignment horizontal="center" vertical="center"/>
    </xf>
    <xf numFmtId="183" fontId="35" fillId="0" borderId="6" xfId="0" applyFont="1" applyBorder="1" applyAlignment="1">
      <alignment horizontal="center" vertical="center"/>
    </xf>
    <xf numFmtId="183" fontId="35" fillId="0" borderId="7" xfId="0" applyFont="1" applyBorder="1" applyAlignment="1">
      <alignment horizontal="center" vertical="center"/>
    </xf>
    <xf numFmtId="183" fontId="35" fillId="0" borderId="8" xfId="0" applyFont="1" applyBorder="1" applyAlignment="1">
      <alignment horizontal="center" vertical="center"/>
    </xf>
    <xf numFmtId="183" fontId="3" fillId="0" borderId="1" xfId="0" applyFont="1" applyBorder="1" applyAlignment="1">
      <alignment horizontal="left"/>
    </xf>
    <xf numFmtId="183" fontId="3" fillId="0" borderId="2" xfId="0" applyFont="1" applyBorder="1" applyAlignment="1">
      <alignment horizontal="left"/>
    </xf>
    <xf numFmtId="183" fontId="3" fillId="0" borderId="3" xfId="0" applyFont="1" applyBorder="1" applyAlignment="1">
      <alignment horizontal="left"/>
    </xf>
    <xf numFmtId="183" fontId="3" fillId="0" borderId="4" xfId="0" applyFont="1" applyBorder="1" applyAlignment="1">
      <alignment horizontal="left"/>
    </xf>
    <xf numFmtId="183" fontId="3" fillId="0" borderId="0" xfId="0" applyFont="1" applyBorder="1" applyAlignment="1">
      <alignment horizontal="left"/>
    </xf>
    <xf numFmtId="183" fontId="3" fillId="0" borderId="5" xfId="0" applyFont="1" applyBorder="1" applyAlignment="1">
      <alignment horizontal="left"/>
    </xf>
    <xf numFmtId="183" fontId="3" fillId="0" borderId="6" xfId="0" applyFont="1" applyBorder="1" applyAlignment="1">
      <alignment horizontal="left"/>
    </xf>
    <xf numFmtId="183" fontId="3" fillId="0" borderId="7" xfId="0" applyFont="1" applyBorder="1" applyAlignment="1">
      <alignment horizontal="left"/>
    </xf>
    <xf numFmtId="183" fontId="3" fillId="0" borderId="8" xfId="0" applyFont="1" applyBorder="1" applyAlignment="1">
      <alignment horizontal="left"/>
    </xf>
    <xf numFmtId="183" fontId="11" fillId="0" borderId="14" xfId="9" applyFont="1" applyFill="1" applyBorder="1" applyAlignment="1" applyProtection="1">
      <alignment horizontal="center" vertical="center"/>
    </xf>
    <xf numFmtId="183" fontId="11" fillId="0" borderId="12" xfId="9" applyFont="1" applyFill="1" applyBorder="1" applyAlignment="1" applyProtection="1">
      <alignment horizontal="center" vertical="center"/>
    </xf>
    <xf numFmtId="183" fontId="11" fillId="0" borderId="19" xfId="9" applyFont="1" applyFill="1" applyBorder="1" applyAlignment="1" applyProtection="1">
      <alignment horizontal="center" vertical="center"/>
    </xf>
    <xf numFmtId="183" fontId="14" fillId="0" borderId="1" xfId="4" applyFont="1" applyBorder="1" applyAlignment="1">
      <alignment horizontal="center" vertical="center"/>
    </xf>
    <xf numFmtId="183" fontId="14" fillId="0" borderId="3" xfId="4" applyFont="1" applyBorder="1" applyAlignment="1">
      <alignment horizontal="center" vertical="center"/>
    </xf>
    <xf numFmtId="10" fontId="11" fillId="0" borderId="4" xfId="10" applyNumberFormat="1" applyFont="1" applyBorder="1" applyAlignment="1" applyProtection="1">
      <alignment horizontal="center" vertical="center"/>
    </xf>
    <xf numFmtId="10" fontId="11" fillId="0" borderId="5" xfId="10" applyNumberFormat="1" applyFont="1" applyBorder="1" applyAlignment="1" applyProtection="1">
      <alignment horizontal="center" vertical="center"/>
    </xf>
    <xf numFmtId="183" fontId="14" fillId="0" borderId="4" xfId="4" applyFont="1" applyBorder="1" applyAlignment="1">
      <alignment horizontal="center" vertical="center"/>
    </xf>
    <xf numFmtId="183" fontId="14" fillId="0" borderId="5" xfId="4" applyFont="1" applyBorder="1" applyAlignment="1">
      <alignment horizontal="center" vertical="center"/>
    </xf>
    <xf numFmtId="183" fontId="11" fillId="0" borderId="4" xfId="9" applyFont="1" applyFill="1" applyBorder="1" applyAlignment="1" applyProtection="1">
      <alignment horizontal="left" vertical="center"/>
    </xf>
    <xf numFmtId="183" fontId="11" fillId="0" borderId="0" xfId="9" applyFont="1" applyFill="1" applyBorder="1" applyAlignment="1" applyProtection="1">
      <alignment horizontal="left" vertical="center"/>
    </xf>
    <xf numFmtId="183" fontId="4" fillId="0" borderId="4" xfId="4" applyBorder="1" applyAlignment="1">
      <alignment horizontal="center"/>
    </xf>
    <xf numFmtId="183" fontId="4" fillId="0" borderId="5" xfId="4" applyBorder="1" applyAlignment="1">
      <alignment horizontal="center"/>
    </xf>
    <xf numFmtId="183" fontId="14" fillId="0" borderId="0" xfId="4" applyNumberFormat="1" applyFont="1" applyAlignment="1">
      <alignment horizontal="justify" vertical="center" wrapText="1"/>
    </xf>
    <xf numFmtId="183" fontId="14" fillId="0" borderId="6" xfId="4" applyFont="1" applyBorder="1" applyAlignment="1">
      <alignment horizontal="center" vertical="center"/>
    </xf>
    <xf numFmtId="183" fontId="14" fillId="0" borderId="8" xfId="4" applyFont="1" applyBorder="1" applyAlignment="1">
      <alignment horizontal="center" vertical="center"/>
    </xf>
    <xf numFmtId="10" fontId="11" fillId="4" borderId="1" xfId="10" applyNumberFormat="1" applyFont="1" applyFill="1" applyBorder="1" applyAlignment="1" applyProtection="1">
      <alignment horizontal="center" vertical="center"/>
    </xf>
    <xf numFmtId="10" fontId="11" fillId="4" borderId="3" xfId="10" applyNumberFormat="1" applyFont="1" applyFill="1" applyBorder="1" applyAlignment="1" applyProtection="1">
      <alignment horizontal="center" vertical="center"/>
    </xf>
    <xf numFmtId="10" fontId="11" fillId="4" borderId="4" xfId="10" applyNumberFormat="1" applyFont="1" applyFill="1" applyBorder="1" applyAlignment="1" applyProtection="1">
      <alignment horizontal="center" vertical="center"/>
    </xf>
    <xf numFmtId="10" fontId="11" fillId="4" borderId="5" xfId="10" applyNumberFormat="1" applyFont="1" applyFill="1" applyBorder="1" applyAlignment="1" applyProtection="1">
      <alignment horizontal="center" vertical="center"/>
    </xf>
    <xf numFmtId="10" fontId="11" fillId="4" borderId="6" xfId="10" applyNumberFormat="1" applyFont="1" applyFill="1" applyBorder="1" applyAlignment="1" applyProtection="1">
      <alignment horizontal="center" vertical="center"/>
    </xf>
    <xf numFmtId="10" fontId="11" fillId="4" borderId="8" xfId="10" applyNumberFormat="1" applyFont="1" applyFill="1" applyBorder="1" applyAlignment="1" applyProtection="1">
      <alignment horizontal="center" vertical="center"/>
    </xf>
    <xf numFmtId="10" fontId="11" fillId="4" borderId="4" xfId="9" applyNumberFormat="1" applyFont="1" applyFill="1" applyBorder="1" applyAlignment="1" applyProtection="1">
      <alignment horizontal="center" vertical="center"/>
    </xf>
    <xf numFmtId="10" fontId="11" fillId="4" borderId="0" xfId="9" applyNumberFormat="1" applyFont="1" applyFill="1" applyBorder="1" applyAlignment="1" applyProtection="1">
      <alignment horizontal="center" vertical="center"/>
    </xf>
    <xf numFmtId="183" fontId="14" fillId="0" borderId="2" xfId="4" applyFont="1" applyBorder="1" applyAlignment="1">
      <alignment horizontal="left" vertical="center"/>
    </xf>
    <xf numFmtId="183" fontId="28" fillId="0" borderId="0" xfId="4" applyFont="1" applyBorder="1" applyAlignment="1">
      <alignment horizontal="center" vertical="center"/>
    </xf>
    <xf numFmtId="183" fontId="27" fillId="0" borderId="0" xfId="4" applyFont="1" applyBorder="1" applyAlignment="1">
      <alignment horizontal="center" vertical="center"/>
    </xf>
    <xf numFmtId="183" fontId="37" fillId="0" borderId="1" xfId="0" applyFont="1" applyBorder="1" applyAlignment="1">
      <alignment horizontal="center" vertical="center"/>
    </xf>
    <xf numFmtId="183" fontId="37" fillId="0" borderId="2" xfId="0" applyFont="1" applyBorder="1" applyAlignment="1">
      <alignment horizontal="center" vertical="center"/>
    </xf>
    <xf numFmtId="183" fontId="37" fillId="0" borderId="3" xfId="0" applyFont="1" applyBorder="1" applyAlignment="1">
      <alignment horizontal="center" vertical="center"/>
    </xf>
    <xf numFmtId="183" fontId="37" fillId="0" borderId="4" xfId="0" applyFont="1" applyBorder="1" applyAlignment="1">
      <alignment horizontal="center" vertical="center"/>
    </xf>
    <xf numFmtId="183" fontId="37" fillId="0" borderId="0" xfId="0" applyFont="1" applyBorder="1" applyAlignment="1">
      <alignment horizontal="center" vertical="center"/>
    </xf>
    <xf numFmtId="183" fontId="37" fillId="0" borderId="5" xfId="0" applyFont="1" applyBorder="1" applyAlignment="1">
      <alignment horizontal="center" vertical="center"/>
    </xf>
    <xf numFmtId="183" fontId="37" fillId="0" borderId="6" xfId="0" applyFont="1" applyBorder="1" applyAlignment="1">
      <alignment horizontal="center" vertical="center"/>
    </xf>
    <xf numFmtId="183" fontId="37" fillId="0" borderId="7" xfId="0" applyFont="1" applyBorder="1" applyAlignment="1">
      <alignment horizontal="center" vertical="center"/>
    </xf>
    <xf numFmtId="183" fontId="37" fillId="0" borderId="8" xfId="0" applyFont="1" applyBorder="1" applyAlignment="1">
      <alignment horizontal="center" vertical="center"/>
    </xf>
    <xf numFmtId="183" fontId="3" fillId="0" borderId="14" xfId="0" applyFont="1" applyBorder="1" applyAlignment="1">
      <alignment horizontal="center" vertical="center"/>
    </xf>
    <xf numFmtId="183" fontId="3" fillId="0" borderId="12" xfId="0" applyFont="1" applyBorder="1" applyAlignment="1">
      <alignment horizontal="center" vertical="center"/>
    </xf>
    <xf numFmtId="183" fontId="3" fillId="0" borderId="19" xfId="0" applyFont="1" applyBorder="1" applyAlignment="1">
      <alignment horizontal="center" vertical="center"/>
    </xf>
    <xf numFmtId="183" fontId="3" fillId="0" borderId="4" xfId="0" applyFont="1" applyBorder="1" applyAlignment="1">
      <alignment horizontal="center" vertical="center"/>
    </xf>
    <xf numFmtId="183" fontId="3" fillId="0" borderId="6" xfId="0" applyFont="1" applyBorder="1" applyAlignment="1">
      <alignment horizontal="center" vertical="center"/>
    </xf>
    <xf numFmtId="10" fontId="3" fillId="0" borderId="5" xfId="0" applyNumberFormat="1" applyFont="1" applyBorder="1" applyAlignment="1">
      <alignment horizontal="center" vertical="center"/>
    </xf>
    <xf numFmtId="10" fontId="3" fillId="0" borderId="8" xfId="0" applyNumberFormat="1" applyFont="1" applyBorder="1" applyAlignment="1">
      <alignment horizontal="center" vertical="center"/>
    </xf>
    <xf numFmtId="0" fontId="47" fillId="0" borderId="9" xfId="0" applyNumberFormat="1" applyFont="1" applyBorder="1" applyAlignment="1">
      <alignment horizontal="left" vertical="center"/>
    </xf>
    <xf numFmtId="0" fontId="47" fillId="0" borderId="16" xfId="0" applyNumberFormat="1" applyFont="1" applyBorder="1" applyAlignment="1">
      <alignment horizontal="left" vertical="center" wrapText="1"/>
    </xf>
    <xf numFmtId="0" fontId="47" fillId="0" borderId="13" xfId="0" applyNumberFormat="1" applyFont="1" applyBorder="1" applyAlignment="1">
      <alignment horizontal="left" vertical="center" wrapText="1"/>
    </xf>
    <xf numFmtId="0" fontId="47" fillId="0" borderId="18" xfId="0" applyNumberFormat="1" applyFont="1" applyBorder="1" applyAlignment="1">
      <alignment horizontal="left" vertical="center" wrapText="1"/>
    </xf>
    <xf numFmtId="0" fontId="7" fillId="0" borderId="37" xfId="0" applyNumberFormat="1" applyFont="1" applyBorder="1" applyAlignment="1">
      <alignment horizontal="right" vertical="center"/>
    </xf>
    <xf numFmtId="183" fontId="47" fillId="0" borderId="0" xfId="0" applyFont="1" applyBorder="1" applyAlignment="1">
      <alignment horizontal="left" vertical="center"/>
    </xf>
    <xf numFmtId="183" fontId="55" fillId="0" borderId="2" xfId="0" applyFont="1" applyBorder="1" applyAlignment="1">
      <alignment horizontal="center"/>
    </xf>
    <xf numFmtId="183" fontId="61" fillId="23" borderId="119" xfId="59" applyFont="1" applyFill="1" applyBorder="1" applyAlignment="1">
      <alignment horizontal="left" vertical="center"/>
    </xf>
    <xf numFmtId="183" fontId="61" fillId="23" borderId="2" xfId="59" applyFont="1" applyFill="1" applyBorder="1" applyAlignment="1">
      <alignment horizontal="left" vertical="center"/>
    </xf>
    <xf numFmtId="183" fontId="61" fillId="23" borderId="3" xfId="59" applyFont="1" applyFill="1" applyBorder="1" applyAlignment="1">
      <alignment horizontal="left" vertical="center"/>
    </xf>
    <xf numFmtId="183" fontId="3" fillId="0" borderId="133" xfId="0" applyFont="1" applyBorder="1" applyAlignment="1">
      <alignment horizontal="center" vertical="center"/>
    </xf>
    <xf numFmtId="183" fontId="7" fillId="0" borderId="23" xfId="59" applyFont="1" applyBorder="1" applyAlignment="1">
      <alignment horizontal="center" vertical="center" wrapText="1"/>
    </xf>
    <xf numFmtId="183" fontId="7" fillId="0" borderId="26" xfId="59" applyFont="1" applyBorder="1" applyAlignment="1">
      <alignment horizontal="center" vertical="center" wrapText="1"/>
    </xf>
    <xf numFmtId="183" fontId="7" fillId="0" borderId="25" xfId="59" applyFont="1" applyBorder="1" applyAlignment="1">
      <alignment horizontal="center" vertical="center" wrapText="1"/>
    </xf>
    <xf numFmtId="183" fontId="7" fillId="0" borderId="15" xfId="59" applyFont="1" applyBorder="1" applyAlignment="1">
      <alignment horizontal="center" vertical="center" wrapText="1"/>
    </xf>
    <xf numFmtId="183" fontId="7" fillId="0" borderId="21" xfId="59" applyFont="1" applyBorder="1" applyAlignment="1">
      <alignment horizontal="center" vertical="center" wrapText="1"/>
    </xf>
    <xf numFmtId="183" fontId="7" fillId="0" borderId="27" xfId="59" applyFont="1" applyBorder="1" applyAlignment="1">
      <alignment horizontal="center" vertical="center" wrapText="1"/>
    </xf>
    <xf numFmtId="183" fontId="7" fillId="0" borderId="9" xfId="59" applyFont="1" applyBorder="1" applyAlignment="1">
      <alignment horizontal="left"/>
    </xf>
    <xf numFmtId="183" fontId="59" fillId="11" borderId="9" xfId="59" applyFont="1" applyFill="1" applyBorder="1" applyAlignment="1">
      <alignment horizontal="left"/>
    </xf>
  </cellXfs>
  <cellStyles count="61">
    <cellStyle name="0,0_x000d__x000a_NA_x000d__x000a_" xfId="12"/>
    <cellStyle name="Comma" xfId="13"/>
    <cellStyle name="Comma0" xfId="14"/>
    <cellStyle name="Currency" xfId="15"/>
    <cellStyle name="Currency0" xfId="16"/>
    <cellStyle name="Data" xfId="17"/>
    <cellStyle name="Date" xfId="18"/>
    <cellStyle name="Euro" xfId="19"/>
    <cellStyle name="Excel Built-in Excel Built-in Excel Built-in Excel Built-in Excel Built-in Excel Built-in Excel Built-in Separador de milhares 4" xfId="1"/>
    <cellStyle name="Excel Built-in Normal" xfId="2"/>
    <cellStyle name="Fixed" xfId="20"/>
    <cellStyle name="Fixo" xfId="21"/>
    <cellStyle name="Heading 1" xfId="22"/>
    <cellStyle name="Heading 2" xfId="23"/>
    <cellStyle name="Hiperlink" xfId="56" builtinId="8"/>
    <cellStyle name="Moeda" xfId="3" builtinId="4"/>
    <cellStyle name="Moeda 2" xfId="24"/>
    <cellStyle name="Moeda 3" xfId="53"/>
    <cellStyle name="Moeda0" xfId="25"/>
    <cellStyle name="Normal" xfId="0" builtinId="0"/>
    <cellStyle name="Normal 17" xfId="59"/>
    <cellStyle name="Normal 2" xfId="4"/>
    <cellStyle name="Normal 2 2" xfId="8"/>
    <cellStyle name="Normal 2 2 2" xfId="44"/>
    <cellStyle name="Normal 2 22" xfId="60"/>
    <cellStyle name="Normal 2 3" xfId="43"/>
    <cellStyle name="Normal 2_Orçamento Duque de Caxias" xfId="26"/>
    <cellStyle name="Normal 29" xfId="45"/>
    <cellStyle name="Normal 3" xfId="27"/>
    <cellStyle name="Normal 4" xfId="28"/>
    <cellStyle name="Normal 5" xfId="42"/>
    <cellStyle name="Normal 6" xfId="46"/>
    <cellStyle name="Normal_Leis Sociais" xfId="9"/>
    <cellStyle name="Normal_PLANILHA PREÃ‡O GLOBAL BANHEIRO 21 - ANEXO I(1)" xfId="57"/>
    <cellStyle name="Percent" xfId="29"/>
    <cellStyle name="Percentual" xfId="30"/>
    <cellStyle name="Ponto" xfId="31"/>
    <cellStyle name="Porcentagem" xfId="5" builtinId="5"/>
    <cellStyle name="Porcentagem 2" xfId="32"/>
    <cellStyle name="Porcentagem 3" xfId="10"/>
    <cellStyle name="Porcentagem 4" xfId="7"/>
    <cellStyle name="Porcentagem 5" xfId="54"/>
    <cellStyle name="Separador de m" xfId="33"/>
    <cellStyle name="Separador de milhares 10 2" xfId="47"/>
    <cellStyle name="Separador de milhares 14" xfId="48"/>
    <cellStyle name="Separador de milhares 2" xfId="11"/>
    <cellStyle name="Separador de milhares 2 2" xfId="34"/>
    <cellStyle name="Separador de milhares 2 2 2" xfId="49"/>
    <cellStyle name="Separador de milhares 3" xfId="35"/>
    <cellStyle name="Separador de milhares 30" xfId="50"/>
    <cellStyle name="Separador de milhares 4" xfId="51"/>
    <cellStyle name="Separador de milhares 5" xfId="58"/>
    <cellStyle name="Separador de milhares 6" xfId="52"/>
    <cellStyle name="SUB" xfId="36"/>
    <cellStyle name="Titulo1" xfId="37"/>
    <cellStyle name="Titulo2" xfId="38"/>
    <cellStyle name="Vírgula" xfId="6" builtinId="3"/>
    <cellStyle name="Vírgula 2" xfId="39"/>
    <cellStyle name="Vírgula 3" xfId="40"/>
    <cellStyle name="Vírgula 5" xfId="55"/>
    <cellStyle name="Vírgula0" xfId="41"/>
  </cellStyles>
  <dxfs count="1">
    <dxf>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76200</xdr:colOff>
          <xdr:row>1</xdr:row>
          <xdr:rowOff>57150</xdr:rowOff>
        </xdr:from>
        <xdr:to>
          <xdr:col>8</xdr:col>
          <xdr:colOff>1019175</xdr:colOff>
          <xdr:row>15</xdr:row>
          <xdr:rowOff>152400</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720587</xdr:colOff>
      <xdr:row>0</xdr:row>
      <xdr:rowOff>1</xdr:rowOff>
    </xdr:from>
    <xdr:to>
      <xdr:col>5</xdr:col>
      <xdr:colOff>1126434</xdr:colOff>
      <xdr:row>4</xdr:row>
      <xdr:rowOff>2474</xdr:rowOff>
    </xdr:to>
    <xdr:pic>
      <xdr:nvPicPr>
        <xdr:cNvPr id="2" name="Imagem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1662" y="1"/>
          <a:ext cx="1215473" cy="669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1485900</xdr:colOff>
      <xdr:row>24</xdr:row>
      <xdr:rowOff>81421</xdr:rowOff>
    </xdr:from>
    <xdr:to>
      <xdr:col>7</xdr:col>
      <xdr:colOff>95250</xdr:colOff>
      <xdr:row>26</xdr:row>
      <xdr:rowOff>9525</xdr:rowOff>
    </xdr:to>
    <xdr:pic>
      <xdr:nvPicPr>
        <xdr:cNvPr id="3" name="Picture 1" descr="image001">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5101096"/>
          <a:ext cx="2867025" cy="65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247650</xdr:colOff>
      <xdr:row>5</xdr:row>
      <xdr:rowOff>19050</xdr:rowOff>
    </xdr:from>
    <xdr:to>
      <xdr:col>20</xdr:col>
      <xdr:colOff>352425</xdr:colOff>
      <xdr:row>31</xdr:row>
      <xdr:rowOff>187939</xdr:rowOff>
    </xdr:to>
    <xdr:pic>
      <xdr:nvPicPr>
        <xdr:cNvPr id="6" name="Imagem 3">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2050" y="1019175"/>
          <a:ext cx="5591175" cy="591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8</xdr:col>
          <xdr:colOff>47625</xdr:colOff>
          <xdr:row>2</xdr:row>
          <xdr:rowOff>38100</xdr:rowOff>
        </xdr:from>
        <xdr:to>
          <xdr:col>10</xdr:col>
          <xdr:colOff>428625</xdr:colOff>
          <xdr:row>6</xdr:row>
          <xdr:rowOff>171450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95250</xdr:colOff>
          <xdr:row>1</xdr:row>
          <xdr:rowOff>47625</xdr:rowOff>
        </xdr:from>
        <xdr:to>
          <xdr:col>7</xdr:col>
          <xdr:colOff>1038225</xdr:colOff>
          <xdr:row>6</xdr:row>
          <xdr:rowOff>152400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104775</xdr:colOff>
          <xdr:row>1</xdr:row>
          <xdr:rowOff>85725</xdr:rowOff>
        </xdr:from>
        <xdr:to>
          <xdr:col>16</xdr:col>
          <xdr:colOff>466725</xdr:colOff>
          <xdr:row>6</xdr:row>
          <xdr:rowOff>266700</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200025</xdr:colOff>
          <xdr:row>1</xdr:row>
          <xdr:rowOff>19050</xdr:rowOff>
        </xdr:from>
        <xdr:to>
          <xdr:col>17</xdr:col>
          <xdr:colOff>19050</xdr:colOff>
          <xdr:row>6</xdr:row>
          <xdr:rowOff>342900</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104775</xdr:colOff>
          <xdr:row>1</xdr:row>
          <xdr:rowOff>57150</xdr:rowOff>
        </xdr:from>
        <xdr:to>
          <xdr:col>16</xdr:col>
          <xdr:colOff>466725</xdr:colOff>
          <xdr:row>6</xdr:row>
          <xdr:rowOff>400050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209550</xdr:colOff>
          <xdr:row>2</xdr:row>
          <xdr:rowOff>19050</xdr:rowOff>
        </xdr:from>
        <xdr:to>
          <xdr:col>16</xdr:col>
          <xdr:colOff>390525</xdr:colOff>
          <xdr:row>7</xdr:row>
          <xdr:rowOff>85725</xdr:rowOff>
        </xdr:to>
        <xdr:sp macro="" textlink="">
          <xdr:nvSpPr>
            <xdr:cNvPr id="16385" name="Object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142875</xdr:colOff>
          <xdr:row>1</xdr:row>
          <xdr:rowOff>76200</xdr:rowOff>
        </xdr:from>
        <xdr:to>
          <xdr:col>16</xdr:col>
          <xdr:colOff>457200</xdr:colOff>
          <xdr:row>7</xdr:row>
          <xdr:rowOff>209550</xdr:rowOff>
        </xdr:to>
        <xdr:sp macro="" textlink="">
          <xdr:nvSpPr>
            <xdr:cNvPr id="17409" name="Object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11907</xdr:colOff>
      <xdr:row>0</xdr:row>
      <xdr:rowOff>23813</xdr:rowOff>
    </xdr:from>
    <xdr:to>
      <xdr:col>1</xdr:col>
      <xdr:colOff>335757</xdr:colOff>
      <xdr:row>2</xdr:row>
      <xdr:rowOff>328613</xdr:rowOff>
    </xdr:to>
    <xdr:pic>
      <xdr:nvPicPr>
        <xdr:cNvPr id="2" name="Imagem 1" descr="F:\LOGOMARCA PREFEITURA  final.jpg">
          <a:extLst>
            <a:ext uri="{FF2B5EF4-FFF2-40B4-BE49-F238E27FC236}">
              <a16:creationId xmlns=""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7" y="23813"/>
          <a:ext cx="866775" cy="628650"/>
        </a:xfrm>
        <a:prstGeom prst="rect">
          <a:avLst/>
        </a:prstGeom>
        <a:noFill/>
        <a:ln>
          <a:noFill/>
        </a:ln>
      </xdr:spPr>
    </xdr:pic>
    <xdr:clientData/>
  </xdr:twoCellAnchor>
  <xdr:twoCellAnchor editAs="oneCell">
    <xdr:from>
      <xdr:col>4</xdr:col>
      <xdr:colOff>934642</xdr:colOff>
      <xdr:row>0</xdr:row>
      <xdr:rowOff>19895</xdr:rowOff>
    </xdr:from>
    <xdr:to>
      <xdr:col>4</xdr:col>
      <xdr:colOff>1741722</xdr:colOff>
      <xdr:row>2</xdr:row>
      <xdr:rowOff>327421</xdr:rowOff>
    </xdr:to>
    <xdr:pic>
      <xdr:nvPicPr>
        <xdr:cNvPr id="3" name="Imagem 2" descr="BRASÃO.jpg">
          <a:extLst>
            <a:ext uri="{FF2B5EF4-FFF2-40B4-BE49-F238E27FC236}">
              <a16:creationId xmlns=""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stretch>
          <a:fillRect/>
        </a:stretch>
      </xdr:blipFill>
      <xdr:spPr>
        <a:xfrm>
          <a:off x="6525817" y="19895"/>
          <a:ext cx="807080" cy="6313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464283</xdr:colOff>
      <xdr:row>0</xdr:row>
      <xdr:rowOff>38100</xdr:rowOff>
    </xdr:from>
    <xdr:to>
      <xdr:col>10</xdr:col>
      <xdr:colOff>1049789</xdr:colOff>
      <xdr:row>2</xdr:row>
      <xdr:rowOff>180975</xdr:rowOff>
    </xdr:to>
    <xdr:pic>
      <xdr:nvPicPr>
        <xdr:cNvPr id="4" name="Imagem 3" descr="tracuateua.jpg">
          <a:extLst>
            <a:ext uri="{FF2B5EF4-FFF2-40B4-BE49-F238E27FC236}">
              <a16:creationId xmlns=""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9758" y="38100"/>
          <a:ext cx="585506" cy="5619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66675</xdr:colOff>
          <xdr:row>0</xdr:row>
          <xdr:rowOff>66675</xdr:rowOff>
        </xdr:from>
        <xdr:to>
          <xdr:col>15</xdr:col>
          <xdr:colOff>552450</xdr:colOff>
          <xdr:row>6</xdr:row>
          <xdr:rowOff>114300</xdr:rowOff>
        </xdr:to>
        <xdr:sp macro="" textlink="">
          <xdr:nvSpPr>
            <xdr:cNvPr id="26625" name="Object 1" hidden="1">
              <a:extLst>
                <a:ext uri="{63B3BB69-23CF-44E3-9099-C40C66FF867C}">
                  <a14:compatExt spid="_x0000_s26625"/>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114300</xdr:colOff>
          <xdr:row>1</xdr:row>
          <xdr:rowOff>114300</xdr:rowOff>
        </xdr:from>
        <xdr:to>
          <xdr:col>10</xdr:col>
          <xdr:colOff>1152525</xdr:colOff>
          <xdr:row>8</xdr:row>
          <xdr:rowOff>85725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05\p&#250;blica\Documents%20and%20Settings\loca&#231;&#227;o\Desktop\Marcelo\-%20Arquivo%20Arquivo\ZZ%20Boletins%20de%20medi&#231;&#227;o%20R1\Tail&#226;ndia%20R1%20Medicoes%20Revisadas\Documents%20and%20Settings\Computador\Meus%20documentos\Cl&#225;udio\Funda&#231;&#227;o\Drenage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eguesia1\1.engenharia\1.ENGENHARIA\4.Freguesia\Or&#231;amento%20de%20venda\Quantidades\Qtde%20F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ELIADESK2\Scopus\orca_note\Scopus\822_Semin&#225;rio%20Maria%20Mater\822_Lev_Plan\822_Planilha%20QxPU_parc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elia\clelia\Orcamento\HAQUI\001-VIG_FUND-AGO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aptista4\Arquivos%20OPUS_01\Downloads\Osvaldo\ELETRONORTE\Nova%20pasta\Anexo%2004-Planilha%20de%20Quantidades%20e%20Pre&#231;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
      <sheetName val="DRE - 01"/>
      <sheetName val="DRE - 02"/>
      <sheetName val="DRE - 03"/>
      <sheetName val="DRE - 04"/>
      <sheetName val="DRE - 05"/>
      <sheetName val="DRE - 06"/>
      <sheetName val="DRE - 07"/>
      <sheetName val="DRE - 08"/>
      <sheetName val="DRE - 09"/>
      <sheetName val="DRE - 10"/>
      <sheetName val="DRE - 11"/>
      <sheetName val="DRE - 12"/>
      <sheetName val="DRE - 13"/>
    </sheetNames>
    <sheetDataSet>
      <sheetData sheetId="0">
        <row r="4">
          <cell r="C4" t="str">
            <v>CÓDIGO</v>
          </cell>
          <cell r="D4" t="str">
            <v>ITEM</v>
          </cell>
          <cell r="E4" t="str">
            <v>DESCRIÇÃO DO INSUMO</v>
          </cell>
          <cell r="F4" t="str">
            <v>UNID.</v>
          </cell>
          <cell r="G4" t="str">
            <v>PÇO. UNIT.</v>
          </cell>
          <cell r="H4" t="str">
            <v>QTDE. CONTRATO</v>
          </cell>
        </row>
        <row r="5">
          <cell r="C5" t="str">
            <v>AD05050100</v>
          </cell>
          <cell r="D5">
            <v>1</v>
          </cell>
          <cell r="E5" t="str">
            <v>Ensaio de andensamento edométrico em solo.</v>
          </cell>
          <cell r="F5" t="str">
            <v>un</v>
          </cell>
          <cell r="G5">
            <v>509.17</v>
          </cell>
          <cell r="H5">
            <v>44</v>
          </cell>
        </row>
        <row r="6">
          <cell r="C6" t="str">
            <v>AD05050200</v>
          </cell>
          <cell r="D6">
            <v>2</v>
          </cell>
          <cell r="E6" t="str">
            <v>Ensaio de laboratorio da Densidade Real.</v>
          </cell>
          <cell r="F6" t="str">
            <v>un</v>
          </cell>
          <cell r="G6">
            <v>56.78</v>
          </cell>
          <cell r="H6">
            <v>29</v>
          </cell>
        </row>
        <row r="7">
          <cell r="C7" t="str">
            <v>AD05050250</v>
          </cell>
          <cell r="D7">
            <v>3</v>
          </cell>
          <cell r="E7" t="str">
            <v>Ensaio em laboratorio do Limite de Liquidez.</v>
          </cell>
          <cell r="F7" t="str">
            <v>un</v>
          </cell>
          <cell r="G7">
            <v>41.29</v>
          </cell>
          <cell r="H7">
            <v>14</v>
          </cell>
        </row>
        <row r="8">
          <cell r="C8" t="str">
            <v>AD05050300</v>
          </cell>
          <cell r="D8">
            <v>4</v>
          </cell>
          <cell r="E8" t="str">
            <v xml:space="preserve">Ensaio em laboratório do limite de plasticidade. </v>
          </cell>
          <cell r="F8" t="str">
            <v>un</v>
          </cell>
          <cell r="G8">
            <v>41.29</v>
          </cell>
          <cell r="H8">
            <v>14</v>
          </cell>
        </row>
        <row r="9">
          <cell r="C9" t="str">
            <v>AD05050350</v>
          </cell>
          <cell r="D9">
            <v>5</v>
          </cell>
          <cell r="E9" t="str">
            <v>Ensaio em laboratório, do Peso Especifico.</v>
          </cell>
          <cell r="F9" t="str">
            <v>un</v>
          </cell>
          <cell r="G9">
            <v>22.86</v>
          </cell>
          <cell r="H9">
            <v>29</v>
          </cell>
        </row>
        <row r="10">
          <cell r="C10" t="str">
            <v>AD05050450</v>
          </cell>
          <cell r="D10">
            <v>6</v>
          </cell>
          <cell r="E10" t="str">
            <v>Ensaio Índice de Suporte Califórnia - Proctor Normal.</v>
          </cell>
          <cell r="F10" t="str">
            <v>un</v>
          </cell>
          <cell r="G10">
            <v>414.42</v>
          </cell>
          <cell r="H10">
            <v>43</v>
          </cell>
        </row>
        <row r="11">
          <cell r="C11" t="str">
            <v>AD05050700</v>
          </cell>
          <cell r="D11">
            <v>7</v>
          </cell>
          <cell r="E11" t="str">
            <v>Sondagem manual com pa e picareta por metro.</v>
          </cell>
          <cell r="F11" t="str">
            <v>m</v>
          </cell>
          <cell r="G11">
            <v>56.78</v>
          </cell>
          <cell r="H11">
            <v>280</v>
          </cell>
        </row>
        <row r="12">
          <cell r="C12" t="str">
            <v>AD20050050</v>
          </cell>
          <cell r="D12">
            <v>8</v>
          </cell>
          <cell r="E12" t="str">
            <v>Barracão de obra com paredes de madeira.</v>
          </cell>
          <cell r="F12" t="str">
            <v>m2</v>
          </cell>
          <cell r="G12">
            <v>141.75</v>
          </cell>
          <cell r="H12">
            <v>250</v>
          </cell>
        </row>
        <row r="13">
          <cell r="C13" t="str">
            <v>AD20050300</v>
          </cell>
          <cell r="D13">
            <v>9</v>
          </cell>
          <cell r="E13" t="str">
            <v>Tapume de vedação ou proteção.</v>
          </cell>
          <cell r="F13" t="str">
            <v>m2</v>
          </cell>
          <cell r="G13">
            <v>19.16</v>
          </cell>
          <cell r="H13">
            <v>24000</v>
          </cell>
        </row>
        <row r="14">
          <cell r="C14" t="str">
            <v>AD20200050</v>
          </cell>
          <cell r="D14">
            <v>10</v>
          </cell>
          <cell r="E14" t="str">
            <v>Instalação e ligação provisórias de energia.</v>
          </cell>
          <cell r="F14" t="str">
            <v>un</v>
          </cell>
          <cell r="G14">
            <v>595.94000000000005</v>
          </cell>
          <cell r="H14">
            <v>2</v>
          </cell>
        </row>
        <row r="15">
          <cell r="C15" t="str">
            <v xml:space="preserve">AD40050056 </v>
          </cell>
          <cell r="D15">
            <v>11</v>
          </cell>
          <cell r="E15" t="str">
            <v xml:space="preserve">Almoxarife(inclusive encargos sociais). </v>
          </cell>
          <cell r="F15" t="str">
            <v>h</v>
          </cell>
          <cell r="G15">
            <v>6.48</v>
          </cell>
          <cell r="H15">
            <v>1480</v>
          </cell>
        </row>
        <row r="16">
          <cell r="C16" t="str">
            <v>AD40050068</v>
          </cell>
          <cell r="D16">
            <v>12</v>
          </cell>
          <cell r="E16" t="str">
            <v>Apontador(inclusive encargos sociais).</v>
          </cell>
          <cell r="F16" t="str">
            <v>h</v>
          </cell>
          <cell r="G16">
            <v>6.48</v>
          </cell>
          <cell r="H16">
            <v>1480</v>
          </cell>
        </row>
        <row r="17">
          <cell r="C17" t="str">
            <v>AD40050074</v>
          </cell>
          <cell r="D17">
            <v>13</v>
          </cell>
          <cell r="E17" t="str">
            <v>Auxiliar de almoxarife(inclusive encargos sociais).</v>
          </cell>
          <cell r="F17" t="str">
            <v>h</v>
          </cell>
          <cell r="G17">
            <v>4.41</v>
          </cell>
          <cell r="H17">
            <v>1480</v>
          </cell>
        </row>
        <row r="18">
          <cell r="C18" t="str">
            <v>AD40050080</v>
          </cell>
          <cell r="D18">
            <v>14</v>
          </cell>
          <cell r="E18" t="str">
            <v>Auxiliar de escritório(inclusive encargos sociais).</v>
          </cell>
          <cell r="F18" t="str">
            <v>h</v>
          </cell>
          <cell r="G18">
            <v>5.32</v>
          </cell>
          <cell r="H18">
            <v>1480</v>
          </cell>
        </row>
        <row r="19">
          <cell r="C19" t="str">
            <v>AD40050086</v>
          </cell>
          <cell r="D19">
            <v>15</v>
          </cell>
          <cell r="E19" t="str">
            <v>Auxiliar técnico(inclusive encargos sociais).</v>
          </cell>
          <cell r="F19" t="str">
            <v>h</v>
          </cell>
          <cell r="G19">
            <v>8.1</v>
          </cell>
          <cell r="H19">
            <v>1480</v>
          </cell>
        </row>
        <row r="20">
          <cell r="C20" t="str">
            <v>AD40050092</v>
          </cell>
          <cell r="D20">
            <v>16</v>
          </cell>
          <cell r="E20" t="str">
            <v xml:space="preserve">Auxiliar de topografia(inclusive encargos sociais).     </v>
          </cell>
          <cell r="F20" t="str">
            <v>h</v>
          </cell>
          <cell r="G20">
            <v>4.5</v>
          </cell>
          <cell r="H20">
            <v>1480</v>
          </cell>
        </row>
        <row r="21">
          <cell r="C21" t="str">
            <v>AD40050098</v>
          </cell>
          <cell r="D21">
            <v>17</v>
          </cell>
          <cell r="E21" t="str">
            <v xml:space="preserve">Chefe de escritório(inclusive encargos sociais). </v>
          </cell>
          <cell r="F21" t="str">
            <v>h</v>
          </cell>
          <cell r="G21">
            <v>13.02</v>
          </cell>
          <cell r="H21">
            <v>1480</v>
          </cell>
        </row>
        <row r="22">
          <cell r="C22" t="str">
            <v>AD40050116</v>
          </cell>
          <cell r="D22">
            <v>18</v>
          </cell>
          <cell r="E22" t="str">
            <v>Encarregado(inclusive encargos sociais).</v>
          </cell>
          <cell r="F22" t="str">
            <v>h</v>
          </cell>
          <cell r="G22">
            <v>8.3699999999999992</v>
          </cell>
          <cell r="H22">
            <v>2960</v>
          </cell>
        </row>
        <row r="23">
          <cell r="C23" t="str">
            <v xml:space="preserve"> AD40050122</v>
          </cell>
          <cell r="D23">
            <v>19</v>
          </cell>
          <cell r="E23" t="str">
            <v>Engenheiro ou arquiteto jr(inclusive encargos sociais).</v>
          </cell>
          <cell r="F23" t="str">
            <v>h</v>
          </cell>
          <cell r="G23">
            <v>21.39</v>
          </cell>
          <cell r="H23">
            <v>1480</v>
          </cell>
        </row>
        <row r="24">
          <cell r="C24" t="str">
            <v>AD40050134</v>
          </cell>
          <cell r="D24">
            <v>20</v>
          </cell>
          <cell r="E24" t="str">
            <v xml:space="preserve">Engenheiro sênior(inclusive encargos sociais).  </v>
          </cell>
          <cell r="F24" t="str">
            <v>h</v>
          </cell>
          <cell r="G24">
            <v>54.35</v>
          </cell>
          <cell r="H24">
            <v>1110</v>
          </cell>
        </row>
        <row r="25">
          <cell r="C25" t="str">
            <v>AD40050146</v>
          </cell>
          <cell r="D25">
            <v>21</v>
          </cell>
          <cell r="E25" t="str">
            <v xml:space="preserve">Estagiário(inclusive encargos sociais).  </v>
          </cell>
          <cell r="F25" t="str">
            <v>h</v>
          </cell>
          <cell r="G25">
            <v>2.76</v>
          </cell>
          <cell r="H25">
            <v>2960</v>
          </cell>
        </row>
        <row r="26">
          <cell r="C26" t="str">
            <v>AD40050188</v>
          </cell>
          <cell r="D26">
            <v>22</v>
          </cell>
          <cell r="E26" t="str">
            <v>Secretaria(inclusive encargos sociais).</v>
          </cell>
          <cell r="F26" t="str">
            <v>h</v>
          </cell>
          <cell r="G26">
            <v>9.24</v>
          </cell>
          <cell r="H26">
            <v>1480</v>
          </cell>
        </row>
        <row r="27">
          <cell r="C27" t="str">
            <v>AD40050200</v>
          </cell>
          <cell r="D27">
            <v>23</v>
          </cell>
          <cell r="E27" t="str">
            <v xml:space="preserve">Supervisor de trafego(inclusive encargos sociais).    </v>
          </cell>
          <cell r="F27" t="str">
            <v>h</v>
          </cell>
          <cell r="G27">
            <v>29.17</v>
          </cell>
          <cell r="H27">
            <v>2960</v>
          </cell>
        </row>
        <row r="28">
          <cell r="C28" t="str">
            <v>AD40050212</v>
          </cell>
          <cell r="D28">
            <v>24</v>
          </cell>
          <cell r="E28" t="str">
            <v xml:space="preserve">Topógrafo A(inclusive encargos sociais).  </v>
          </cell>
          <cell r="F28" t="str">
            <v>h</v>
          </cell>
          <cell r="G28">
            <v>13.78</v>
          </cell>
          <cell r="H28">
            <v>740</v>
          </cell>
        </row>
        <row r="29">
          <cell r="C29" t="str">
            <v>AD40050218</v>
          </cell>
          <cell r="D29">
            <v>25</v>
          </cell>
          <cell r="E29" t="str">
            <v>Vigia(inclusive encargos sociais).</v>
          </cell>
          <cell r="F29" t="str">
            <v>h</v>
          </cell>
          <cell r="G29">
            <v>4.63</v>
          </cell>
          <cell r="H29">
            <v>2960</v>
          </cell>
        </row>
        <row r="30">
          <cell r="C30" t="str">
            <v xml:space="preserve"> AD10050050</v>
          </cell>
          <cell r="D30">
            <v>26</v>
          </cell>
          <cell r="E30" t="str">
            <v>Marcação de obra sem instrumento topográfico.</v>
          </cell>
          <cell r="F30" t="str">
            <v>m2</v>
          </cell>
          <cell r="G30">
            <v>0.95</v>
          </cell>
          <cell r="H30">
            <v>400</v>
          </cell>
        </row>
        <row r="31">
          <cell r="C31" t="str">
            <v>AD10100100</v>
          </cell>
          <cell r="D31">
            <v>27</v>
          </cell>
          <cell r="E31" t="str">
            <v>Locação de obra com aparelho topográfico.</v>
          </cell>
          <cell r="F31" t="str">
            <v>m</v>
          </cell>
          <cell r="G31">
            <v>6.75</v>
          </cell>
          <cell r="H31">
            <v>410</v>
          </cell>
        </row>
        <row r="32">
          <cell r="C32" t="str">
            <v>AD15150750</v>
          </cell>
          <cell r="D32">
            <v>28</v>
          </cell>
          <cell r="E32" t="str">
            <v>Veiculo motor 1.0 a gasolina sem motorista.</v>
          </cell>
          <cell r="F32" t="str">
            <v>mês</v>
          </cell>
          <cell r="G32">
            <v>1269.6600000000001</v>
          </cell>
          <cell r="H32">
            <v>8</v>
          </cell>
        </row>
        <row r="33">
          <cell r="C33" t="str">
            <v>AD20250050</v>
          </cell>
          <cell r="D33">
            <v>29</v>
          </cell>
          <cell r="E33" t="str">
            <v>Barragem de bloqueio, reaproveitamento 40 vezes.</v>
          </cell>
          <cell r="F33" t="str">
            <v>m</v>
          </cell>
          <cell r="G33">
            <v>0.98</v>
          </cell>
          <cell r="H33">
            <v>970</v>
          </cell>
        </row>
        <row r="34">
          <cell r="C34" t="str">
            <v>AD20250100</v>
          </cell>
          <cell r="D34">
            <v>30</v>
          </cell>
          <cell r="E34" t="str">
            <v>Barragem de bloqueio de obra, colocação e retirada.</v>
          </cell>
          <cell r="F34" t="str">
            <v>m</v>
          </cell>
          <cell r="G34">
            <v>3.26</v>
          </cell>
          <cell r="H34">
            <v>4200</v>
          </cell>
        </row>
        <row r="35">
          <cell r="C35" t="str">
            <v>AD20250200</v>
          </cell>
          <cell r="D35">
            <v>31</v>
          </cell>
          <cell r="E35" t="str">
            <v>Placa de sinalização para obra de via publica.</v>
          </cell>
          <cell r="F35" t="str">
            <v>un</v>
          </cell>
          <cell r="G35">
            <v>37.67</v>
          </cell>
          <cell r="H35">
            <v>43</v>
          </cell>
        </row>
        <row r="36">
          <cell r="C36" t="str">
            <v>AD20250250</v>
          </cell>
          <cell r="D36">
            <v>32</v>
          </cell>
          <cell r="E36" t="str">
            <v>Placa de sinalização para obra, colocação e retirada.</v>
          </cell>
          <cell r="F36" t="str">
            <v>un</v>
          </cell>
          <cell r="G36">
            <v>0.89</v>
          </cell>
          <cell r="H36">
            <v>173</v>
          </cell>
        </row>
        <row r="37">
          <cell r="C37" t="str">
            <v>AD20250300</v>
          </cell>
          <cell r="D37">
            <v>33</v>
          </cell>
          <cell r="E37" t="str">
            <v>Placa de identificação de obra publica.</v>
          </cell>
          <cell r="F37" t="str">
            <v>m2</v>
          </cell>
          <cell r="G37">
            <v>166.66</v>
          </cell>
          <cell r="H37">
            <v>22.4</v>
          </cell>
        </row>
        <row r="38">
          <cell r="C38" t="str">
            <v>AD25050050</v>
          </cell>
          <cell r="D38">
            <v>34</v>
          </cell>
          <cell r="E38" t="str">
            <v>Aluguel de balizador vaga-lume.</v>
          </cell>
          <cell r="F38" t="str">
            <v>mês</v>
          </cell>
          <cell r="G38">
            <v>86.83</v>
          </cell>
          <cell r="H38">
            <v>960</v>
          </cell>
        </row>
        <row r="39">
          <cell r="C39" t="str">
            <v xml:space="preserve">AD25050200/  </v>
          </cell>
          <cell r="D39">
            <v>35</v>
          </cell>
          <cell r="E39" t="str">
            <v>Aluguel de cavalete plástico universa.</v>
          </cell>
          <cell r="F39" t="str">
            <v>un.mês</v>
          </cell>
          <cell r="G39">
            <v>86.83</v>
          </cell>
          <cell r="H39">
            <v>600</v>
          </cell>
        </row>
        <row r="40">
          <cell r="C40" t="str">
            <v>AD25050250</v>
          </cell>
          <cell r="D40">
            <v>36</v>
          </cell>
          <cell r="E40" t="str">
            <v>Aluguel de cone canalizador empinhavel T-Topde.</v>
          </cell>
          <cell r="F40" t="str">
            <v>un.mês</v>
          </cell>
          <cell r="G40">
            <v>32.29</v>
          </cell>
          <cell r="H40">
            <v>600</v>
          </cell>
        </row>
        <row r="41">
          <cell r="C41" t="str">
            <v>AD35150050A</v>
          </cell>
          <cell r="D41">
            <v>37</v>
          </cell>
          <cell r="E41" t="str">
            <v>Controle tecnológico de obras em concreto armado.</v>
          </cell>
          <cell r="F41" t="str">
            <v>m3</v>
          </cell>
          <cell r="G41">
            <v>12.32</v>
          </cell>
          <cell r="H41">
            <v>382</v>
          </cell>
        </row>
        <row r="42">
          <cell r="C42" t="str">
            <v xml:space="preserve">SE25100100A  </v>
          </cell>
          <cell r="D42">
            <v>38</v>
          </cell>
          <cell r="E42" t="str">
            <v>Projeto executivo para urbanização/reurbanização.</v>
          </cell>
          <cell r="F42" t="str">
            <v>há</v>
          </cell>
          <cell r="G42">
            <v>34610.160000000003</v>
          </cell>
          <cell r="H42">
            <v>5.18</v>
          </cell>
        </row>
        <row r="43">
          <cell r="C43" t="str">
            <v>SE20100050</v>
          </cell>
          <cell r="D43">
            <v>39</v>
          </cell>
          <cell r="E43" t="str">
            <v>Lançamento de linha poligonal básica.</v>
          </cell>
          <cell r="F43" t="str">
            <v>Km</v>
          </cell>
          <cell r="G43">
            <v>159.44</v>
          </cell>
          <cell r="H43">
            <v>1</v>
          </cell>
        </row>
        <row r="44">
          <cell r="C44" t="str">
            <v>SE20102500A</v>
          </cell>
          <cell r="D44">
            <v>40</v>
          </cell>
          <cell r="E44" t="str">
            <v>Nivelamento de eixo de logradouro.</v>
          </cell>
          <cell r="F44" t="str">
            <v>Km</v>
          </cell>
          <cell r="G44">
            <v>74.489999999999995</v>
          </cell>
          <cell r="H44">
            <v>1</v>
          </cell>
        </row>
        <row r="45">
          <cell r="C45" t="str">
            <v>SE20150050</v>
          </cell>
          <cell r="D45">
            <v>41</v>
          </cell>
          <cell r="E45" t="str">
            <v>Levantamento fotográfico de aspecto de área urbana.</v>
          </cell>
          <cell r="F45" t="str">
            <v>un</v>
          </cell>
          <cell r="G45">
            <v>1.8</v>
          </cell>
          <cell r="H45">
            <v>259</v>
          </cell>
        </row>
        <row r="46">
          <cell r="C46" t="str">
            <v>SE20150250</v>
          </cell>
          <cell r="D46">
            <v>42</v>
          </cell>
          <cell r="E46" t="str">
            <v>Levantamento fotográfico aéreo vertical de área urbana.</v>
          </cell>
          <cell r="F46" t="str">
            <v>conj</v>
          </cell>
          <cell r="G46">
            <v>8267.76</v>
          </cell>
          <cell r="H46">
            <v>1</v>
          </cell>
        </row>
        <row r="47">
          <cell r="C47" t="str">
            <v>SE20101600</v>
          </cell>
          <cell r="D47">
            <v>43</v>
          </cell>
          <cell r="E47" t="str">
            <v>Levantamento cadastral das profundidades de tubos.</v>
          </cell>
          <cell r="F47" t="str">
            <v>un</v>
          </cell>
          <cell r="G47">
            <v>23.05</v>
          </cell>
          <cell r="H47">
            <v>137</v>
          </cell>
        </row>
        <row r="48">
          <cell r="C48" t="str">
            <v>SE30050100</v>
          </cell>
          <cell r="D48">
            <v>44</v>
          </cell>
          <cell r="E48" t="str">
            <v>Determinação da deformação com Viga Benkelmann.</v>
          </cell>
          <cell r="F48" t="str">
            <v>un</v>
          </cell>
          <cell r="G48">
            <v>53.9</v>
          </cell>
          <cell r="H48">
            <v>144</v>
          </cell>
        </row>
        <row r="49">
          <cell r="C49" t="str">
            <v>CE05100110</v>
          </cell>
          <cell r="D49">
            <v>45</v>
          </cell>
          <cell r="E49" t="str">
            <v>Consultor de serviços técnicos especializados.</v>
          </cell>
          <cell r="F49" t="str">
            <v>h</v>
          </cell>
          <cell r="G49">
            <v>89.23</v>
          </cell>
          <cell r="H49">
            <v>726</v>
          </cell>
        </row>
        <row r="50">
          <cell r="C50" t="str">
            <v>CO05050500</v>
          </cell>
          <cell r="D50">
            <v>46</v>
          </cell>
          <cell r="E50" t="str">
            <v>Plataforma ou passarela de Pinho.</v>
          </cell>
          <cell r="F50" t="str">
            <v>m2</v>
          </cell>
          <cell r="G50">
            <v>2.31</v>
          </cell>
          <cell r="H50">
            <v>187</v>
          </cell>
        </row>
        <row r="51">
          <cell r="C51" t="str">
            <v>CO05100050</v>
          </cell>
          <cell r="D51">
            <v>47</v>
          </cell>
          <cell r="E51" t="str">
            <v>Aluguel de andaime tubular sobre sapatas fixas.</v>
          </cell>
          <cell r="F51" t="str">
            <v>m2.mês</v>
          </cell>
          <cell r="G51">
            <v>2.2000000000000002</v>
          </cell>
          <cell r="H51">
            <v>2100</v>
          </cell>
        </row>
        <row r="52">
          <cell r="C52" t="str">
            <v>CO05150100</v>
          </cell>
          <cell r="D52">
            <v>48</v>
          </cell>
          <cell r="E52" t="str">
            <v>Montagem e desmontagem de andaime tubular.</v>
          </cell>
          <cell r="F52" t="str">
            <v>m2</v>
          </cell>
          <cell r="G52">
            <v>1.77</v>
          </cell>
          <cell r="H52">
            <v>350</v>
          </cell>
        </row>
        <row r="53">
          <cell r="C53" t="str">
            <v>CO05150300</v>
          </cell>
          <cell r="D53">
            <v>49</v>
          </cell>
          <cell r="E53" t="str">
            <v>Movimentação vertical ou horizontal de plataforma.</v>
          </cell>
          <cell r="F53" t="str">
            <v>m2</v>
          </cell>
          <cell r="G53">
            <v>0.14000000000000001</v>
          </cell>
          <cell r="H53">
            <v>350</v>
          </cell>
        </row>
        <row r="54">
          <cell r="C54" t="str">
            <v>MT05300100</v>
          </cell>
          <cell r="D54">
            <v>50</v>
          </cell>
          <cell r="E54" t="str">
            <v>Escavação manual em material de 1a categoria.</v>
          </cell>
          <cell r="F54" t="str">
            <v>m3</v>
          </cell>
          <cell r="G54">
            <v>12.4</v>
          </cell>
          <cell r="H54">
            <v>10700</v>
          </cell>
        </row>
        <row r="55">
          <cell r="C55" t="str">
            <v>MT10050050</v>
          </cell>
          <cell r="D55">
            <v>51</v>
          </cell>
          <cell r="E55" t="str">
            <v xml:space="preserve">Escavação mecânica, utilizando Retro-Escavadeira. </v>
          </cell>
          <cell r="F55" t="str">
            <v>m3</v>
          </cell>
          <cell r="G55">
            <v>2.77</v>
          </cell>
          <cell r="H55">
            <v>36800</v>
          </cell>
        </row>
        <row r="56">
          <cell r="C56" t="str">
            <v>MT10100050</v>
          </cell>
          <cell r="D56">
            <v>52</v>
          </cell>
          <cell r="E56" t="str">
            <v>Escavação mecânica, utilizando Escavadeira.</v>
          </cell>
          <cell r="F56" t="str">
            <v>m3</v>
          </cell>
          <cell r="G56">
            <v>0.96</v>
          </cell>
          <cell r="H56">
            <v>7300</v>
          </cell>
        </row>
        <row r="57">
          <cell r="C57" t="str">
            <v>MT15050250</v>
          </cell>
          <cell r="D57">
            <v>53</v>
          </cell>
          <cell r="E57" t="str">
            <v xml:space="preserve">Reaterro de vala com material de boa qualidade. </v>
          </cell>
          <cell r="F57" t="str">
            <v>m3</v>
          </cell>
          <cell r="G57">
            <v>9.3000000000000007</v>
          </cell>
          <cell r="H57">
            <v>13700</v>
          </cell>
        </row>
        <row r="58">
          <cell r="C58" t="str">
            <v>MT15050300</v>
          </cell>
          <cell r="D58">
            <v>54</v>
          </cell>
          <cell r="E58" t="str">
            <v>Reaterro de vala, com po-de-pedra.</v>
          </cell>
          <cell r="F58" t="str">
            <v>m3</v>
          </cell>
          <cell r="G58">
            <v>36.18</v>
          </cell>
          <cell r="H58">
            <v>19600</v>
          </cell>
        </row>
        <row r="59">
          <cell r="C59" t="str">
            <v>MT05250050</v>
          </cell>
          <cell r="D59">
            <v>55</v>
          </cell>
          <cell r="E59" t="str">
            <v>Desmonte manual de bloco de 3a categoria.</v>
          </cell>
          <cell r="F59" t="str">
            <v>m3</v>
          </cell>
          <cell r="G59">
            <v>32.14</v>
          </cell>
          <cell r="H59">
            <v>7050</v>
          </cell>
        </row>
        <row r="60">
          <cell r="C60" t="str">
            <v>MT05450050</v>
          </cell>
          <cell r="D60">
            <v>56</v>
          </cell>
          <cell r="E60" t="str">
            <v>Desmonte a fogo de bloco de material de 3a categoria.</v>
          </cell>
          <cell r="F60" t="str">
            <v>m3</v>
          </cell>
          <cell r="G60">
            <v>66.56</v>
          </cell>
          <cell r="H60">
            <v>8545</v>
          </cell>
        </row>
        <row r="61">
          <cell r="C61" t="str">
            <v>MT15150050</v>
          </cell>
          <cell r="D61">
            <v>57</v>
          </cell>
          <cell r="E61" t="str">
            <v>Preparo de solo ate 30cm de profundidade.</v>
          </cell>
          <cell r="F61" t="str">
            <v>m2</v>
          </cell>
          <cell r="G61">
            <v>5.46</v>
          </cell>
          <cell r="H61">
            <v>17842</v>
          </cell>
        </row>
        <row r="62">
          <cell r="C62" t="str">
            <v>MT20050050</v>
          </cell>
          <cell r="D62">
            <v>58</v>
          </cell>
          <cell r="E62" t="str">
            <v>Espalhamento de material de 1a categoria.</v>
          </cell>
          <cell r="F62" t="str">
            <v>m3</v>
          </cell>
          <cell r="G62">
            <v>0.24</v>
          </cell>
          <cell r="H62">
            <v>70776</v>
          </cell>
        </row>
        <row r="63">
          <cell r="C63" t="str">
            <v>TC05050350</v>
          </cell>
          <cell r="D63">
            <v>59</v>
          </cell>
          <cell r="E63" t="str">
            <v>Transporte de carga de qualquer natureza.</v>
          </cell>
          <cell r="F63" t="str">
            <v>t.Km</v>
          </cell>
          <cell r="G63">
            <v>0.39</v>
          </cell>
          <cell r="H63">
            <v>1880000</v>
          </cell>
        </row>
        <row r="64">
          <cell r="C64" t="str">
            <v>TC10050150</v>
          </cell>
          <cell r="D64">
            <v>60</v>
          </cell>
          <cell r="E64" t="str">
            <v>Carga manual e descarga mecânica.</v>
          </cell>
          <cell r="F64" t="str">
            <v>t</v>
          </cell>
          <cell r="G64">
            <v>7.38</v>
          </cell>
          <cell r="H64">
            <v>47000</v>
          </cell>
        </row>
        <row r="65">
          <cell r="C65" t="str">
            <v>EQ05050100A</v>
          </cell>
          <cell r="D65">
            <v>61</v>
          </cell>
          <cell r="E65" t="str">
            <v xml:space="preserve">Caminhão basculante. Custo horário produtivo.     </v>
          </cell>
          <cell r="F65" t="str">
            <v>h</v>
          </cell>
          <cell r="G65">
            <v>45.34</v>
          </cell>
          <cell r="H65">
            <v>2446</v>
          </cell>
        </row>
        <row r="66">
          <cell r="C66" t="str">
            <v>EQ05050103A</v>
          </cell>
          <cell r="D66">
            <v>62</v>
          </cell>
          <cell r="E66" t="str">
            <v>Caminhão basculante. Custo horário improdutivo.</v>
          </cell>
          <cell r="F66" t="str">
            <v>h</v>
          </cell>
          <cell r="G66">
            <v>25.39</v>
          </cell>
          <cell r="H66">
            <v>432</v>
          </cell>
        </row>
        <row r="67">
          <cell r="C67" t="str">
            <v>EQ05050300</v>
          </cell>
          <cell r="D67">
            <v>63</v>
          </cell>
          <cell r="E67" t="str">
            <v>Caminhão com Carroceria Fixa. Aluguel produtivo.</v>
          </cell>
          <cell r="F67" t="str">
            <v>h</v>
          </cell>
          <cell r="G67">
            <v>32.28</v>
          </cell>
          <cell r="H67">
            <v>1957</v>
          </cell>
        </row>
        <row r="68">
          <cell r="C68" t="str">
            <v>EQ05050306</v>
          </cell>
          <cell r="D68">
            <v>64</v>
          </cell>
          <cell r="E68" t="str">
            <v>Caminhão com Carroceria Fixa. Aluguel improdutivo.</v>
          </cell>
          <cell r="F68" t="str">
            <v>h</v>
          </cell>
          <cell r="G68">
            <v>8.5399999999999991</v>
          </cell>
          <cell r="H68">
            <v>346</v>
          </cell>
        </row>
        <row r="69">
          <cell r="C69" t="str">
            <v>EQ05050415</v>
          </cell>
          <cell r="D69">
            <v>65</v>
          </cell>
          <cell r="E69" t="str">
            <v xml:space="preserve">Caminhão Carroceria Fixa F-12000 Munck produtivo.               </v>
          </cell>
          <cell r="F69" t="str">
            <v>h</v>
          </cell>
          <cell r="G69">
            <v>53.72</v>
          </cell>
          <cell r="H69">
            <v>3453</v>
          </cell>
        </row>
        <row r="70">
          <cell r="C70" t="str">
            <v>EQ15050450</v>
          </cell>
          <cell r="D70">
            <v>66</v>
          </cell>
          <cell r="E70" t="str">
            <v xml:space="preserve">Pa-carregadeira(Carregador frontal). Custo produtivo.  </v>
          </cell>
          <cell r="F70" t="str">
            <v>h</v>
          </cell>
          <cell r="G70">
            <v>68.34</v>
          </cell>
          <cell r="H70">
            <v>1345</v>
          </cell>
        </row>
        <row r="71">
          <cell r="C71" t="str">
            <v>EQ15050453</v>
          </cell>
          <cell r="D71">
            <v>67</v>
          </cell>
          <cell r="E71" t="str">
            <v>Pa-carregadeira(Carregador Frontal).Custo improdutivo.</v>
          </cell>
          <cell r="F71" t="str">
            <v>h</v>
          </cell>
          <cell r="G71">
            <v>31.05</v>
          </cell>
          <cell r="H71">
            <v>237</v>
          </cell>
        </row>
        <row r="72">
          <cell r="C72" t="str">
            <v>EQ15050500</v>
          </cell>
          <cell r="D72">
            <v>68</v>
          </cell>
          <cell r="E72" t="str">
            <v xml:space="preserve">Retro-Escavadeira/carregadeira. Custo produtivo. </v>
          </cell>
          <cell r="F72" t="str">
            <v>h</v>
          </cell>
          <cell r="G72">
            <v>45.49</v>
          </cell>
          <cell r="H72">
            <v>1439</v>
          </cell>
        </row>
        <row r="73">
          <cell r="C73" t="str">
            <v>EQ30050200</v>
          </cell>
          <cell r="D73">
            <v>69</v>
          </cell>
          <cell r="E73" t="str">
            <v>Betoneira com capacidade de 580l, Aluguel produtivo.</v>
          </cell>
          <cell r="F73" t="str">
            <v>h</v>
          </cell>
          <cell r="G73">
            <v>4.71</v>
          </cell>
          <cell r="H73">
            <v>2041</v>
          </cell>
        </row>
        <row r="74">
          <cell r="C74" t="str">
            <v>EQ30050206</v>
          </cell>
          <cell r="D74">
            <v>70</v>
          </cell>
          <cell r="E74" t="str">
            <v>Betoneira com capacidade de 580l Aluguel improdutivo.</v>
          </cell>
          <cell r="F74" t="str">
            <v>h</v>
          </cell>
          <cell r="G74">
            <v>1.56</v>
          </cell>
          <cell r="H74">
            <v>216</v>
          </cell>
        </row>
        <row r="75">
          <cell r="C75" t="str">
            <v>EQ15050550</v>
          </cell>
          <cell r="D75">
            <v>71</v>
          </cell>
          <cell r="E75" t="str">
            <v xml:space="preserve">Rompedor Pneumático de 32,6Kg Aluguel produtivo. </v>
          </cell>
          <cell r="F75" t="str">
            <v>h</v>
          </cell>
          <cell r="G75">
            <v>1.05</v>
          </cell>
          <cell r="H75">
            <v>648</v>
          </cell>
        </row>
        <row r="76">
          <cell r="C76" t="str">
            <v>EQ15050556</v>
          </cell>
          <cell r="D76">
            <v>72</v>
          </cell>
          <cell r="E76" t="str">
            <v>Rompedor Pneumático de 32,6Kg Aluguel improdutivo.</v>
          </cell>
          <cell r="F76" t="str">
            <v>h</v>
          </cell>
          <cell r="G76">
            <v>0.7</v>
          </cell>
          <cell r="H76">
            <v>72</v>
          </cell>
        </row>
        <row r="77">
          <cell r="C77" t="str">
            <v xml:space="preserve"> EQ20050800</v>
          </cell>
          <cell r="D77">
            <v>73</v>
          </cell>
          <cell r="E77" t="str">
            <v xml:space="preserve">Vassoura Mecânica, rebocável, Aluguel produtivo.   </v>
          </cell>
          <cell r="F77" t="str">
            <v>h</v>
          </cell>
          <cell r="G77">
            <v>3.58</v>
          </cell>
          <cell r="H77">
            <v>1712</v>
          </cell>
        </row>
        <row r="78">
          <cell r="C78" t="str">
            <v>EQ20050806</v>
          </cell>
          <cell r="D78">
            <v>74</v>
          </cell>
          <cell r="E78" t="str">
            <v>Vassoura Mecânica, rebocável, Aluguel improdutivo.</v>
          </cell>
          <cell r="F78" t="str">
            <v>h</v>
          </cell>
          <cell r="G78">
            <v>1.43</v>
          </cell>
          <cell r="H78">
            <v>216</v>
          </cell>
        </row>
        <row r="79">
          <cell r="C79" t="str">
            <v>EQ35100200</v>
          </cell>
          <cell r="D79">
            <v>75</v>
          </cell>
          <cell r="E79" t="str">
            <v xml:space="preserve">Bomba Centrífuga Submersível. Aluguel produtivo.    </v>
          </cell>
          <cell r="F79" t="str">
            <v>h</v>
          </cell>
          <cell r="G79">
            <v>3.6</v>
          </cell>
          <cell r="H79">
            <v>8632</v>
          </cell>
        </row>
        <row r="80">
          <cell r="C80" t="str">
            <v>EQ35100203</v>
          </cell>
          <cell r="D80">
            <v>76</v>
          </cell>
          <cell r="E80" t="str">
            <v>Bomba Centrífuga Submersível. Aluguel improdutivo.</v>
          </cell>
          <cell r="F80" t="str">
            <v>h</v>
          </cell>
          <cell r="G80">
            <v>1.4</v>
          </cell>
          <cell r="H80">
            <v>863</v>
          </cell>
        </row>
        <row r="81">
          <cell r="C81" t="str">
            <v>EQ45050159</v>
          </cell>
          <cell r="D81">
            <v>77</v>
          </cell>
          <cell r="E81" t="str">
            <v>Compressor de ar. Aluguel improdutivo.</v>
          </cell>
          <cell r="F81" t="str">
            <v>h</v>
          </cell>
          <cell r="G81">
            <v>3.64</v>
          </cell>
          <cell r="H81">
            <v>72</v>
          </cell>
        </row>
        <row r="82">
          <cell r="C82" t="str">
            <v>EQ45150100</v>
          </cell>
          <cell r="D82">
            <v>78</v>
          </cell>
          <cell r="E82" t="str">
            <v>Retificador de solda elétrica de 430A.</v>
          </cell>
          <cell r="F82" t="str">
            <v>h</v>
          </cell>
          <cell r="G82">
            <v>7.16</v>
          </cell>
          <cell r="H82">
            <v>1007</v>
          </cell>
        </row>
        <row r="83">
          <cell r="C83" t="str">
            <v>EQ40050150A</v>
          </cell>
          <cell r="D83">
            <v>79</v>
          </cell>
          <cell r="E83" t="str">
            <v>Equipamento de jato d'água (Sewer-Jet ou similar).</v>
          </cell>
          <cell r="F83" t="str">
            <v>h</v>
          </cell>
          <cell r="G83">
            <v>79.2</v>
          </cell>
          <cell r="H83">
            <v>1079</v>
          </cell>
        </row>
        <row r="84">
          <cell r="C84" t="str">
            <v>EQ40050153A</v>
          </cell>
          <cell r="D84">
            <v>80</v>
          </cell>
          <cell r="E84" t="str">
            <v>Equipamento de alta pressão  (Vac-All ou similar).</v>
          </cell>
          <cell r="F84" t="str">
            <v>h</v>
          </cell>
          <cell r="G84">
            <v>104.07</v>
          </cell>
          <cell r="H84">
            <v>1942</v>
          </cell>
        </row>
        <row r="85">
          <cell r="C85" t="str">
            <v>SC05050050</v>
          </cell>
          <cell r="D85">
            <v>81</v>
          </cell>
          <cell r="E85" t="str">
            <v>Arrancamento de aparelhos de iluminação.</v>
          </cell>
          <cell r="F85" t="str">
            <v>un</v>
          </cell>
          <cell r="G85">
            <v>1.67</v>
          </cell>
          <cell r="H85">
            <v>65</v>
          </cell>
        </row>
        <row r="86">
          <cell r="C86" t="str">
            <v>SC05050200</v>
          </cell>
          <cell r="D86">
            <v>82</v>
          </cell>
          <cell r="E86" t="str">
            <v>Arrancamento de grades, gradis, alambrados, cercas.</v>
          </cell>
          <cell r="F86" t="str">
            <v>m2</v>
          </cell>
          <cell r="G86">
            <v>4.43</v>
          </cell>
          <cell r="H86">
            <v>144</v>
          </cell>
        </row>
        <row r="87">
          <cell r="C87" t="str">
            <v>SC05050250</v>
          </cell>
          <cell r="D87">
            <v>83</v>
          </cell>
          <cell r="E87" t="str">
            <v>Arrancamento de meios-fios, de granito ou concreto.</v>
          </cell>
          <cell r="F87" t="str">
            <v>m</v>
          </cell>
          <cell r="G87">
            <v>4.87</v>
          </cell>
          <cell r="H87">
            <v>3739</v>
          </cell>
        </row>
        <row r="88">
          <cell r="C88" t="str">
            <v>SC05050300</v>
          </cell>
          <cell r="D88">
            <v>84</v>
          </cell>
          <cell r="E88" t="str">
            <v>Arrancamento de paralelepípedos.</v>
          </cell>
          <cell r="F88" t="str">
            <v>m2</v>
          </cell>
          <cell r="G88">
            <v>2.21</v>
          </cell>
          <cell r="H88">
            <v>860</v>
          </cell>
        </row>
        <row r="89">
          <cell r="C89" t="str">
            <v>SC05050500</v>
          </cell>
          <cell r="D89">
            <v>85</v>
          </cell>
          <cell r="E89" t="str">
            <v>Arrancamento tubos concreto manilhas ø 0,40 a 0,60m.</v>
          </cell>
          <cell r="F89" t="str">
            <v>m</v>
          </cell>
          <cell r="G89">
            <v>3.99</v>
          </cell>
          <cell r="H89">
            <v>328</v>
          </cell>
        </row>
        <row r="90">
          <cell r="C90" t="str">
            <v>SC05050601</v>
          </cell>
          <cell r="D90">
            <v>86</v>
          </cell>
          <cell r="E90" t="str">
            <v>Demolição manual de alvenaria de pedra argamassada.</v>
          </cell>
          <cell r="F90" t="str">
            <v>m3</v>
          </cell>
          <cell r="G90">
            <v>30.27</v>
          </cell>
          <cell r="H90">
            <v>324</v>
          </cell>
        </row>
        <row r="91">
          <cell r="C91" t="str">
            <v>SC05050750</v>
          </cell>
          <cell r="D91">
            <v>87</v>
          </cell>
          <cell r="E91" t="str">
            <v>Demolição manual de alvenaria de tijolos maciços.</v>
          </cell>
          <cell r="F91" t="str">
            <v>m3</v>
          </cell>
          <cell r="G91">
            <v>52.99</v>
          </cell>
          <cell r="H91">
            <v>130</v>
          </cell>
        </row>
        <row r="92">
          <cell r="C92" t="str">
            <v>SC05050850</v>
          </cell>
          <cell r="D92">
            <v>88</v>
          </cell>
          <cell r="E92" t="str">
            <v>Demolição manual de concreto simples.</v>
          </cell>
          <cell r="F92" t="str">
            <v>m3</v>
          </cell>
          <cell r="G92">
            <v>60.55</v>
          </cell>
          <cell r="H92">
            <v>1904</v>
          </cell>
        </row>
        <row r="93">
          <cell r="C93" t="str">
            <v>SC05050950</v>
          </cell>
          <cell r="D93">
            <v>89</v>
          </cell>
          <cell r="E93" t="str">
            <v>Demolição manual de concreto armado.</v>
          </cell>
          <cell r="F93" t="str">
            <v>m3</v>
          </cell>
          <cell r="G93">
            <v>85.78</v>
          </cell>
          <cell r="H93">
            <v>140</v>
          </cell>
        </row>
        <row r="94">
          <cell r="C94" t="str">
            <v>SC05051400</v>
          </cell>
          <cell r="D94">
            <v>90</v>
          </cell>
          <cell r="E94" t="str">
            <v>Demolição de revestimento em argamassa.</v>
          </cell>
          <cell r="F94" t="str">
            <v>m2</v>
          </cell>
          <cell r="G94">
            <v>2.21</v>
          </cell>
          <cell r="H94">
            <v>144</v>
          </cell>
        </row>
        <row r="95">
          <cell r="C95" t="str">
            <v>SC05051450</v>
          </cell>
          <cell r="D95">
            <v>91</v>
          </cell>
          <cell r="E95" t="str">
            <v>Demolição de revestimento em azulejos, cerâmicas.</v>
          </cell>
          <cell r="F95" t="str">
            <v>m2</v>
          </cell>
          <cell r="G95">
            <v>5.31</v>
          </cell>
          <cell r="H95">
            <v>130</v>
          </cell>
        </row>
        <row r="96">
          <cell r="C96" t="str">
            <v>SC05052150</v>
          </cell>
          <cell r="D96">
            <v>92</v>
          </cell>
          <cell r="E96" t="str">
            <v>Remoção de cobertura de telha francesa.</v>
          </cell>
          <cell r="F96" t="str">
            <v>m2</v>
          </cell>
          <cell r="G96">
            <v>8.26</v>
          </cell>
          <cell r="H96">
            <v>260</v>
          </cell>
        </row>
        <row r="97">
          <cell r="C97" t="str">
            <v>SC05052450</v>
          </cell>
          <cell r="D97">
            <v>93</v>
          </cell>
          <cell r="E97" t="str">
            <v>Remoção de cobertura de telha de fibro-cimento.</v>
          </cell>
          <cell r="F97" t="str">
            <v>m2</v>
          </cell>
          <cell r="G97">
            <v>3.87</v>
          </cell>
          <cell r="H97">
            <v>460</v>
          </cell>
        </row>
        <row r="98">
          <cell r="C98" t="str">
            <v>SC05052900</v>
          </cell>
          <cell r="D98">
            <v>94</v>
          </cell>
          <cell r="E98" t="str">
            <v xml:space="preserve">Remoção manual de passeio de pedra portuguesa. </v>
          </cell>
          <cell r="F98" t="str">
            <v>m2</v>
          </cell>
          <cell r="G98">
            <v>2.44</v>
          </cell>
          <cell r="H98">
            <v>2900</v>
          </cell>
        </row>
        <row r="99">
          <cell r="C99" t="str">
            <v>SC05053250</v>
          </cell>
          <cell r="D99">
            <v>95</v>
          </cell>
          <cell r="E99" t="str">
            <v>Remoção de tubulação ferro fundido ø50mm a 300mm.</v>
          </cell>
          <cell r="F99" t="str">
            <v>m</v>
          </cell>
          <cell r="G99">
            <v>11.88</v>
          </cell>
          <cell r="H99">
            <v>290</v>
          </cell>
        </row>
        <row r="100">
          <cell r="C100" t="str">
            <v>SC05100150</v>
          </cell>
          <cell r="D100">
            <v>96</v>
          </cell>
          <cell r="E100" t="str">
            <v>Demolição, com equipamento, concreto simples.</v>
          </cell>
          <cell r="F100" t="str">
            <v>m3</v>
          </cell>
          <cell r="G100">
            <v>43.52</v>
          </cell>
          <cell r="H100">
            <v>2160</v>
          </cell>
        </row>
        <row r="101">
          <cell r="C101" t="str">
            <v>SC05100300</v>
          </cell>
          <cell r="D101">
            <v>97</v>
          </cell>
          <cell r="E101" t="str">
            <v>Demolição, com equipamento concreto armado.</v>
          </cell>
          <cell r="F101" t="str">
            <v>m3</v>
          </cell>
          <cell r="G101">
            <v>73.98</v>
          </cell>
          <cell r="H101">
            <v>3400</v>
          </cell>
        </row>
        <row r="102">
          <cell r="C102" t="str">
            <v>SC05100500</v>
          </cell>
          <cell r="D102">
            <v>98</v>
          </cell>
          <cell r="E102" t="str">
            <v>Demolição com equipamento concreto asfáltico 10cm.</v>
          </cell>
          <cell r="F102" t="str">
            <v>m2</v>
          </cell>
          <cell r="G102">
            <v>8.98</v>
          </cell>
          <cell r="H102">
            <v>20100</v>
          </cell>
        </row>
        <row r="103">
          <cell r="C103" t="str">
            <v>SC10050250</v>
          </cell>
          <cell r="D103">
            <v>99</v>
          </cell>
          <cell r="E103" t="str">
            <v xml:space="preserve">Bombeiro hidráulico (inclusive encargos sociais).   </v>
          </cell>
          <cell r="F103" t="str">
            <v>h</v>
          </cell>
          <cell r="G103">
            <v>6.48</v>
          </cell>
          <cell r="H103">
            <v>2960</v>
          </cell>
        </row>
        <row r="104">
          <cell r="C104" t="str">
            <v>SC10050300</v>
          </cell>
          <cell r="D104">
            <v>100</v>
          </cell>
          <cell r="E104" t="str">
            <v xml:space="preserve">Calceteiro (inclusive encargos sociais).   </v>
          </cell>
          <cell r="F104" t="str">
            <v>h</v>
          </cell>
          <cell r="G104">
            <v>5.99</v>
          </cell>
          <cell r="H104">
            <v>1480</v>
          </cell>
        </row>
        <row r="105">
          <cell r="C105" t="str">
            <v>SC10050350</v>
          </cell>
          <cell r="D105">
            <v>101</v>
          </cell>
          <cell r="E105" t="str">
            <v>Carpinteiro de forma (inclusive encargos sociais).</v>
          </cell>
          <cell r="F105" t="str">
            <v>h</v>
          </cell>
          <cell r="G105">
            <v>5.99</v>
          </cell>
          <cell r="H105">
            <v>1480</v>
          </cell>
        </row>
        <row r="106">
          <cell r="C106" t="str">
            <v>SC10050450</v>
          </cell>
          <cell r="D106">
            <v>102</v>
          </cell>
          <cell r="E106" t="str">
            <v xml:space="preserve">Eletricista (inclusive encargos sociais). </v>
          </cell>
          <cell r="F106" t="str">
            <v>h</v>
          </cell>
          <cell r="G106">
            <v>6.48</v>
          </cell>
          <cell r="H106">
            <v>2960</v>
          </cell>
        </row>
        <row r="107">
          <cell r="C107" t="str">
            <v>SC10050900</v>
          </cell>
          <cell r="D107">
            <v>103</v>
          </cell>
          <cell r="E107" t="str">
            <v xml:space="preserve">Marteleteiro (inclusive encargos sociais). </v>
          </cell>
          <cell r="F107" t="str">
            <v>h</v>
          </cell>
          <cell r="G107">
            <v>5.99</v>
          </cell>
          <cell r="H107">
            <v>2960</v>
          </cell>
        </row>
        <row r="108">
          <cell r="C108" t="str">
            <v>SC10051100</v>
          </cell>
          <cell r="D108">
            <v>104</v>
          </cell>
          <cell r="E108" t="str">
            <v>Operador de máquinas.(inclusive encargos sociais).</v>
          </cell>
          <cell r="F108" t="str">
            <v>h</v>
          </cell>
          <cell r="G108">
            <v>6.48</v>
          </cell>
          <cell r="H108">
            <v>1480</v>
          </cell>
        </row>
        <row r="109">
          <cell r="C109" t="str">
            <v>SC10051200</v>
          </cell>
          <cell r="D109">
            <v>105</v>
          </cell>
          <cell r="E109" t="str">
            <v xml:space="preserve">Pedreiro (inclusive encargos sociais).   </v>
          </cell>
          <cell r="F109" t="str">
            <v>h</v>
          </cell>
          <cell r="G109">
            <v>5.99</v>
          </cell>
          <cell r="H109">
            <v>2960</v>
          </cell>
        </row>
        <row r="110">
          <cell r="C110" t="str">
            <v>SC10051450</v>
          </cell>
          <cell r="D110">
            <v>106</v>
          </cell>
          <cell r="E110" t="str">
            <v>Servente (inclusive encargos sociais).</v>
          </cell>
          <cell r="F110" t="str">
            <v>h</v>
          </cell>
          <cell r="G110">
            <v>4.3</v>
          </cell>
          <cell r="H110">
            <v>5920</v>
          </cell>
        </row>
        <row r="111">
          <cell r="C111" t="str">
            <v>SC10051500</v>
          </cell>
          <cell r="D111">
            <v>107</v>
          </cell>
          <cell r="E111" t="str">
            <v>Soldador em construção civil (inclusive encargos).</v>
          </cell>
          <cell r="F111" t="str">
            <v>h</v>
          </cell>
          <cell r="G111">
            <v>6.23</v>
          </cell>
          <cell r="H111">
            <v>1480</v>
          </cell>
        </row>
        <row r="112">
          <cell r="C112" t="str">
            <v>SC10100050</v>
          </cell>
          <cell r="D112">
            <v>108</v>
          </cell>
          <cell r="E112" t="str">
            <v xml:space="preserve">Operador de tráfego(inclusive encargos sociais). </v>
          </cell>
          <cell r="F112" t="str">
            <v>h</v>
          </cell>
          <cell r="G112">
            <v>7.08</v>
          </cell>
          <cell r="H112">
            <v>2960</v>
          </cell>
        </row>
        <row r="113">
          <cell r="C113" t="str">
            <v>SC05100050</v>
          </cell>
          <cell r="D113">
            <v>109</v>
          </cell>
          <cell r="E113" t="str">
            <v>Arrancamento de tampão de ferro fundido.</v>
          </cell>
          <cell r="F113" t="str">
            <v>un</v>
          </cell>
          <cell r="G113">
            <v>15.18</v>
          </cell>
          <cell r="H113">
            <v>22</v>
          </cell>
        </row>
        <row r="114">
          <cell r="C114" t="str">
            <v>SC15050100</v>
          </cell>
          <cell r="D114">
            <v>110</v>
          </cell>
          <cell r="E114" t="str">
            <v>Aditivo de reciclagem para mistura asfáltica a quente.</v>
          </cell>
          <cell r="F114" t="str">
            <v>t</v>
          </cell>
          <cell r="G114">
            <v>2857.32</v>
          </cell>
          <cell r="H114">
            <v>15</v>
          </cell>
        </row>
        <row r="115">
          <cell r="C115" t="str">
            <v>SC15050150</v>
          </cell>
          <cell r="D115">
            <v>111</v>
          </cell>
          <cell r="E115" t="str">
            <v>Areia grossa lavada. Fornecimento.</v>
          </cell>
          <cell r="F115" t="str">
            <v>m3</v>
          </cell>
          <cell r="G115">
            <v>21</v>
          </cell>
          <cell r="H115">
            <v>2000</v>
          </cell>
        </row>
        <row r="116">
          <cell r="C116" t="str">
            <v>SC15050200</v>
          </cell>
          <cell r="D116">
            <v>112</v>
          </cell>
          <cell r="E116" t="str">
            <v>Asfalto diluído tipo cura rápida CR-250</v>
          </cell>
          <cell r="F116" t="str">
            <v>t</v>
          </cell>
          <cell r="G116">
            <v>1468.02</v>
          </cell>
          <cell r="H116">
            <v>7</v>
          </cell>
        </row>
        <row r="117">
          <cell r="C117" t="str">
            <v>SC15050550</v>
          </cell>
          <cell r="D117">
            <v>113</v>
          </cell>
          <cell r="E117" t="str">
            <v xml:space="preserve">Saibro, inclusive transporte ate 20Km.Fornecimento. </v>
          </cell>
          <cell r="F117" t="str">
            <v>m3</v>
          </cell>
          <cell r="G117">
            <v>20.63</v>
          </cell>
          <cell r="H117">
            <v>184</v>
          </cell>
        </row>
        <row r="118">
          <cell r="C118" t="str">
            <v>SC15100050</v>
          </cell>
          <cell r="D118">
            <v>114</v>
          </cell>
          <cell r="E118" t="str">
            <v>Chapa de aço de 3/4"para passagem de veículos.</v>
          </cell>
          <cell r="F118" t="str">
            <v>m2</v>
          </cell>
          <cell r="G118">
            <v>17.100000000000001</v>
          </cell>
          <cell r="H118">
            <v>360</v>
          </cell>
        </row>
        <row r="119">
          <cell r="C119" t="str">
            <v>SC35050050A</v>
          </cell>
          <cell r="D119">
            <v>115</v>
          </cell>
          <cell r="E119" t="str">
            <v>Levantamento ou rebaixamento de tampão na rua.</v>
          </cell>
          <cell r="F119" t="str">
            <v>un</v>
          </cell>
          <cell r="G119">
            <v>86.15</v>
          </cell>
          <cell r="H119">
            <v>169</v>
          </cell>
        </row>
        <row r="120">
          <cell r="C120" t="str">
            <v>SC45050150</v>
          </cell>
          <cell r="D120">
            <v>116</v>
          </cell>
          <cell r="E120" t="str">
            <v>Toten informativo nas dimensões de (0,50x1,50)m.</v>
          </cell>
          <cell r="F120" t="str">
            <v>un</v>
          </cell>
          <cell r="G120">
            <v>2490</v>
          </cell>
          <cell r="H120">
            <v>29</v>
          </cell>
        </row>
        <row r="121">
          <cell r="C121" t="str">
            <v>SC45100200</v>
          </cell>
          <cell r="D121">
            <v>117</v>
          </cell>
          <cell r="E121" t="str">
            <v>Placa de inauguração em bronze.</v>
          </cell>
          <cell r="F121" t="str">
            <v>un</v>
          </cell>
          <cell r="G121">
            <v>1003.36</v>
          </cell>
          <cell r="H121">
            <v>1</v>
          </cell>
        </row>
        <row r="122">
          <cell r="C122" t="str">
            <v>FD05400100</v>
          </cell>
          <cell r="D122">
            <v>118</v>
          </cell>
          <cell r="E122" t="str">
            <v>Arrasamento de estaca concreto armado, ø40 a 50cm.</v>
          </cell>
          <cell r="F122" t="str">
            <v>un</v>
          </cell>
          <cell r="G122">
            <v>103.03</v>
          </cell>
          <cell r="H122">
            <v>23</v>
          </cell>
        </row>
        <row r="123">
          <cell r="C123" t="str">
            <v>FD05500050</v>
          </cell>
          <cell r="D123">
            <v>119</v>
          </cell>
          <cell r="E123" t="str">
            <v>Estaca raiz com diâmetro de 12", perfurada em solo.</v>
          </cell>
          <cell r="F123" t="str">
            <v>m</v>
          </cell>
          <cell r="G123">
            <v>248.49</v>
          </cell>
          <cell r="H123">
            <v>260</v>
          </cell>
        </row>
        <row r="124">
          <cell r="C124" t="str">
            <v>FD05650150</v>
          </cell>
          <cell r="D124">
            <v>120</v>
          </cell>
          <cell r="E124" t="str">
            <v>Estaca raiz com diâmetro de 10", perfurada em solo.</v>
          </cell>
          <cell r="F124" t="str">
            <v>m</v>
          </cell>
          <cell r="G124">
            <v>130</v>
          </cell>
          <cell r="H124">
            <v>86</v>
          </cell>
        </row>
        <row r="125">
          <cell r="C125" t="str">
            <v>FD10050100</v>
          </cell>
          <cell r="D125">
            <v>121</v>
          </cell>
          <cell r="E125" t="str">
            <v>Ensecadeira de estacas-prancha de aço, tipo Armco.</v>
          </cell>
          <cell r="F125" t="str">
            <v>m2</v>
          </cell>
          <cell r="G125">
            <v>127.53</v>
          </cell>
          <cell r="H125">
            <v>4200</v>
          </cell>
        </row>
        <row r="126">
          <cell r="C126" t="str">
            <v>FD10100050</v>
          </cell>
          <cell r="D126">
            <v>122</v>
          </cell>
          <cell r="E126" t="str">
            <v>Ensecadeira de estacas-prancha em Maçaranduba.</v>
          </cell>
          <cell r="F126" t="str">
            <v>m2</v>
          </cell>
          <cell r="G126">
            <v>70.5</v>
          </cell>
          <cell r="H126">
            <v>2395</v>
          </cell>
        </row>
        <row r="127">
          <cell r="C127" t="str">
            <v>ET15100100</v>
          </cell>
          <cell r="D127">
            <v>123</v>
          </cell>
          <cell r="E127" t="str">
            <v>Formas de madeira peças de concreto armado.</v>
          </cell>
          <cell r="F127" t="str">
            <v>m2</v>
          </cell>
          <cell r="G127">
            <v>25.9</v>
          </cell>
          <cell r="H127">
            <v>2986</v>
          </cell>
        </row>
        <row r="128">
          <cell r="C128" t="str">
            <v>ET15100200</v>
          </cell>
          <cell r="D128">
            <v>124</v>
          </cell>
          <cell r="E128" t="str">
            <v>Formas de madeira.</v>
          </cell>
          <cell r="F128" t="str">
            <v>m2</v>
          </cell>
          <cell r="G128">
            <v>34.86</v>
          </cell>
          <cell r="H128">
            <v>4352</v>
          </cell>
        </row>
        <row r="129">
          <cell r="C129" t="str">
            <v>ET15100250</v>
          </cell>
          <cell r="D129">
            <v>125</v>
          </cell>
          <cell r="E129" t="str">
            <v>Formas de madeira.</v>
          </cell>
          <cell r="F129" t="str">
            <v>m2</v>
          </cell>
          <cell r="G129">
            <v>29.62</v>
          </cell>
          <cell r="H129">
            <v>4406</v>
          </cell>
        </row>
        <row r="130">
          <cell r="C130" t="str">
            <v>ET20300050</v>
          </cell>
          <cell r="D130">
            <v>126</v>
          </cell>
          <cell r="E130" t="str">
            <v>Escoramento de formas.</v>
          </cell>
          <cell r="F130" t="str">
            <v>m2</v>
          </cell>
          <cell r="G130">
            <v>11.18</v>
          </cell>
          <cell r="H130">
            <v>3090</v>
          </cell>
        </row>
        <row r="131">
          <cell r="C131" t="str">
            <v>ET10050100</v>
          </cell>
          <cell r="D131">
            <v>127</v>
          </cell>
          <cell r="E131" t="str">
            <v>Aço CA-50 diâmetro de 6,3mm.</v>
          </cell>
          <cell r="F131" t="str">
            <v>kg</v>
          </cell>
          <cell r="G131">
            <v>2.64</v>
          </cell>
          <cell r="H131">
            <v>4750</v>
          </cell>
        </row>
        <row r="132">
          <cell r="C132" t="str">
            <v>ET10050103</v>
          </cell>
          <cell r="D132">
            <v>128</v>
          </cell>
          <cell r="E132" t="str">
            <v>Aço CA-50 diâmetro de 8mm.</v>
          </cell>
          <cell r="F132" t="str">
            <v>kg</v>
          </cell>
          <cell r="G132">
            <v>2.46</v>
          </cell>
          <cell r="H132">
            <v>1250</v>
          </cell>
        </row>
        <row r="133">
          <cell r="C133" t="str">
            <v>ET10050106</v>
          </cell>
          <cell r="D133">
            <v>129</v>
          </cell>
          <cell r="E133" t="str">
            <v>Aço CA-50 diâmetro de 10mm.</v>
          </cell>
          <cell r="F133" t="str">
            <v>kg</v>
          </cell>
          <cell r="G133">
            <v>2.2000000000000002</v>
          </cell>
          <cell r="H133">
            <v>7950</v>
          </cell>
        </row>
        <row r="134">
          <cell r="C134" t="str">
            <v>ET10050109</v>
          </cell>
          <cell r="D134">
            <v>130</v>
          </cell>
          <cell r="E134" t="str">
            <v>Aço CA-50 diâmetro de 12,5mm.</v>
          </cell>
          <cell r="F134" t="str">
            <v>kg</v>
          </cell>
          <cell r="G134">
            <v>2.1800000000000002</v>
          </cell>
          <cell r="H134">
            <v>5400</v>
          </cell>
        </row>
        <row r="135">
          <cell r="C135" t="str">
            <v>ET10050112</v>
          </cell>
          <cell r="D135">
            <v>131</v>
          </cell>
          <cell r="E135" t="str">
            <v>Aço CA-50 diâmetro de 16mm.</v>
          </cell>
          <cell r="F135" t="str">
            <v>kg</v>
          </cell>
          <cell r="G135">
            <v>2.1800000000000002</v>
          </cell>
          <cell r="H135">
            <v>2700</v>
          </cell>
        </row>
        <row r="136">
          <cell r="C136" t="str">
            <v>ET10050118</v>
          </cell>
          <cell r="D136">
            <v>132</v>
          </cell>
          <cell r="E136" t="str">
            <v>Aço CA-50 diâmetro de 25mm.</v>
          </cell>
          <cell r="F136" t="str">
            <v>kg</v>
          </cell>
          <cell r="G136">
            <v>2.19</v>
          </cell>
          <cell r="H136">
            <v>1400</v>
          </cell>
        </row>
        <row r="137">
          <cell r="C137" t="str">
            <v>ET10100056</v>
          </cell>
          <cell r="D137">
            <v>133</v>
          </cell>
          <cell r="E137" t="str">
            <v>Corte, dobragem, montagem aço CA-50 ø 6,3mm.</v>
          </cell>
          <cell r="F137" t="str">
            <v>kg</v>
          </cell>
          <cell r="G137">
            <v>1.28</v>
          </cell>
          <cell r="H137">
            <v>4750</v>
          </cell>
        </row>
        <row r="138">
          <cell r="C138" t="str">
            <v>ET10100062</v>
          </cell>
          <cell r="D138">
            <v>134</v>
          </cell>
          <cell r="E138" t="str">
            <v>Corte, dobragem, montagem aço CA-50 ø 12,5mm.</v>
          </cell>
          <cell r="F138" t="str">
            <v>kg</v>
          </cell>
          <cell r="G138">
            <v>0.96</v>
          </cell>
          <cell r="H138">
            <v>9450</v>
          </cell>
        </row>
        <row r="139">
          <cell r="C139" t="str">
            <v>ET10100065</v>
          </cell>
          <cell r="D139">
            <v>135</v>
          </cell>
          <cell r="E139" t="str">
            <v>Corte, dobragem, montagem aço CA-50 ø 6,3 a 12,5mm.</v>
          </cell>
          <cell r="F139" t="str">
            <v>kg</v>
          </cell>
          <cell r="G139">
            <v>1.1100000000000001</v>
          </cell>
          <cell r="H139">
            <v>13950</v>
          </cell>
        </row>
        <row r="140">
          <cell r="C140" t="str">
            <v>ET05250653</v>
          </cell>
          <cell r="D140">
            <v>136</v>
          </cell>
          <cell r="E140" t="str">
            <v>Lançamento de concreto.</v>
          </cell>
          <cell r="F140" t="str">
            <v>m3</v>
          </cell>
          <cell r="G140">
            <v>22.57</v>
          </cell>
          <cell r="H140">
            <v>187</v>
          </cell>
        </row>
        <row r="141">
          <cell r="C141" t="str">
            <v>ET45100071</v>
          </cell>
          <cell r="D141">
            <v>137</v>
          </cell>
          <cell r="E141" t="str">
            <v>Concreto bombeado usinado fck=30MPa.</v>
          </cell>
          <cell r="F141" t="str">
            <v>m3</v>
          </cell>
          <cell r="G141">
            <v>297.16000000000003</v>
          </cell>
          <cell r="H141">
            <v>195</v>
          </cell>
        </row>
        <row r="142">
          <cell r="C142" t="str">
            <v>ET60050059</v>
          </cell>
          <cell r="D142">
            <v>138</v>
          </cell>
          <cell r="E142" t="str">
            <v>Concreto usinado de 18MPa.</v>
          </cell>
          <cell r="F142" t="str">
            <v>m3</v>
          </cell>
          <cell r="G142">
            <v>185.77</v>
          </cell>
          <cell r="H142">
            <v>187</v>
          </cell>
        </row>
        <row r="143">
          <cell r="C143" t="str">
            <v>ET25050300</v>
          </cell>
          <cell r="D143">
            <v>139</v>
          </cell>
          <cell r="E143" t="str">
            <v>Fornecimento e montagem de estruturas metálicas.</v>
          </cell>
          <cell r="F143" t="str">
            <v>t</v>
          </cell>
          <cell r="G143">
            <v>7186.39</v>
          </cell>
          <cell r="H143">
            <v>36</v>
          </cell>
        </row>
        <row r="144">
          <cell r="C144" t="str">
            <v>ET25050450</v>
          </cell>
          <cell r="D144">
            <v>140</v>
          </cell>
          <cell r="E144" t="str">
            <v>Peças em chapa de aço 3/8", galvanizadas.</v>
          </cell>
          <cell r="F144" t="str">
            <v>Kg</v>
          </cell>
          <cell r="G144">
            <v>3.99</v>
          </cell>
          <cell r="H144">
            <v>2166</v>
          </cell>
        </row>
        <row r="145">
          <cell r="C145" t="str">
            <v>ET25050453</v>
          </cell>
          <cell r="D145">
            <v>141</v>
          </cell>
          <cell r="E145" t="str">
            <v>Peças em chapa de aço 3/8", galvanizadas.</v>
          </cell>
          <cell r="F145" t="str">
            <v>Kg</v>
          </cell>
          <cell r="G145">
            <v>4.26</v>
          </cell>
          <cell r="H145">
            <v>2078</v>
          </cell>
        </row>
        <row r="146">
          <cell r="C146" t="str">
            <v>ET25050456</v>
          </cell>
          <cell r="D146">
            <v>142</v>
          </cell>
          <cell r="E146" t="str">
            <v>Peças em chapa de aço 3/8", galvanizadas.</v>
          </cell>
          <cell r="F146" t="str">
            <v>Kg</v>
          </cell>
          <cell r="G146">
            <v>4.16</v>
          </cell>
          <cell r="H146">
            <v>1820</v>
          </cell>
        </row>
        <row r="147">
          <cell r="C147" t="str">
            <v>ET50050250</v>
          </cell>
          <cell r="D147">
            <v>143</v>
          </cell>
          <cell r="E147" t="str">
            <v>Muro de contenção em solo reforçado.</v>
          </cell>
          <cell r="F147" t="str">
            <v>m2</v>
          </cell>
          <cell r="G147">
            <v>145.63</v>
          </cell>
          <cell r="H147">
            <v>144</v>
          </cell>
        </row>
        <row r="148">
          <cell r="C148" t="str">
            <v>ET55100100</v>
          </cell>
          <cell r="D148">
            <v>144</v>
          </cell>
          <cell r="E148" t="str">
            <v>Canal pré-fabricado, em concreto armado seção U.</v>
          </cell>
          <cell r="F148" t="str">
            <v>m2</v>
          </cell>
          <cell r="G148">
            <v>384.26</v>
          </cell>
          <cell r="H148">
            <v>86</v>
          </cell>
        </row>
        <row r="149">
          <cell r="C149" t="str">
            <v>ET55100150</v>
          </cell>
          <cell r="D149">
            <v>145</v>
          </cell>
          <cell r="E149" t="str">
            <v>Cobertura de canal pré-fabricado em concreto armado.</v>
          </cell>
          <cell r="F149" t="str">
            <v>m2</v>
          </cell>
          <cell r="G149">
            <v>435.06</v>
          </cell>
          <cell r="H149">
            <v>58</v>
          </cell>
        </row>
        <row r="150">
          <cell r="C150" t="str">
            <v>ES05250359</v>
          </cell>
          <cell r="D150">
            <v>146</v>
          </cell>
          <cell r="E150" t="str">
            <v>Gradil em tubo de ferro galvanizado de 1 1/4".</v>
          </cell>
          <cell r="F150" t="str">
            <v>m</v>
          </cell>
          <cell r="G150">
            <v>338.32</v>
          </cell>
          <cell r="H150">
            <v>144</v>
          </cell>
        </row>
        <row r="151">
          <cell r="C151" t="str">
            <v>ES10250150</v>
          </cell>
          <cell r="D151">
            <v>147</v>
          </cell>
          <cell r="E151" t="str">
            <v xml:space="preserve">Peça em Angelim ou similar, de 2"x1".Fornecimento. </v>
          </cell>
          <cell r="F151" t="str">
            <v>m</v>
          </cell>
          <cell r="G151">
            <v>2.14</v>
          </cell>
          <cell r="H151">
            <v>150</v>
          </cell>
        </row>
        <row r="152">
          <cell r="C152" t="str">
            <v>ES10250200</v>
          </cell>
          <cell r="D152">
            <v>148</v>
          </cell>
          <cell r="E152" t="str">
            <v xml:space="preserve">Peça em Ipê ou similar, de 2"x8".  Fornecimento.    </v>
          </cell>
          <cell r="F152" t="str">
            <v>m</v>
          </cell>
          <cell r="G152">
            <v>30.26</v>
          </cell>
          <cell r="H152">
            <v>200</v>
          </cell>
        </row>
        <row r="153">
          <cell r="C153" t="str">
            <v>ES10250262</v>
          </cell>
          <cell r="D153">
            <v>149</v>
          </cell>
          <cell r="E153" t="str">
            <v>Peça em Maçaranduba ou similar, serrada, de 3"x6".</v>
          </cell>
          <cell r="F153" t="str">
            <v>m</v>
          </cell>
          <cell r="G153">
            <v>8.66</v>
          </cell>
          <cell r="H153">
            <v>100</v>
          </cell>
        </row>
        <row r="154">
          <cell r="C154" t="str">
            <v>ES99990050</v>
          </cell>
          <cell r="D154">
            <v>150</v>
          </cell>
          <cell r="E154" t="str">
            <v>Arruela de 5/16", inclusive transporte até a obra.</v>
          </cell>
          <cell r="F154" t="str">
            <v>un</v>
          </cell>
          <cell r="G154">
            <v>0.02</v>
          </cell>
          <cell r="H154">
            <v>863</v>
          </cell>
        </row>
        <row r="155">
          <cell r="C155" t="str">
            <v>ES99990700</v>
          </cell>
          <cell r="D155">
            <v>151</v>
          </cell>
          <cell r="E155" t="str">
            <v>Parafuso de (8x250)mm.</v>
          </cell>
          <cell r="F155" t="str">
            <v>un</v>
          </cell>
          <cell r="G155">
            <v>0.78</v>
          </cell>
          <cell r="H155">
            <v>863</v>
          </cell>
        </row>
        <row r="156">
          <cell r="C156" t="str">
            <v>ES99990800</v>
          </cell>
          <cell r="D156">
            <v>152</v>
          </cell>
          <cell r="E156" t="str">
            <v>Porca de 5/16", inclusive transporte até a obra.</v>
          </cell>
          <cell r="F156" t="str">
            <v>un</v>
          </cell>
          <cell r="G156">
            <v>0.04</v>
          </cell>
          <cell r="H156">
            <v>863</v>
          </cell>
        </row>
        <row r="157">
          <cell r="C157" t="str">
            <v>ES99990900</v>
          </cell>
          <cell r="D157">
            <v>153</v>
          </cell>
          <cell r="E157" t="str">
            <v>Prego com cabeça chata 23x54, em caixa de 100Kg.</v>
          </cell>
          <cell r="F157" t="str">
            <v>Kg</v>
          </cell>
          <cell r="G157">
            <v>3.01</v>
          </cell>
          <cell r="H157">
            <v>332</v>
          </cell>
        </row>
        <row r="158">
          <cell r="C158" t="str">
            <v>IT25100112</v>
          </cell>
          <cell r="D158">
            <v>154</v>
          </cell>
          <cell r="E158" t="str">
            <v>Kanalex diâmetro de 50mm (2" ).</v>
          </cell>
          <cell r="F158" t="str">
            <v>m</v>
          </cell>
          <cell r="G158">
            <v>4.55</v>
          </cell>
          <cell r="H158">
            <v>356</v>
          </cell>
        </row>
        <row r="159">
          <cell r="C159" t="str">
            <v>IT25100115</v>
          </cell>
          <cell r="D159">
            <v>155</v>
          </cell>
          <cell r="E159" t="str">
            <v>Kanalex diâmetro de 75mm (3" ).</v>
          </cell>
          <cell r="F159" t="str">
            <v>m</v>
          </cell>
          <cell r="G159">
            <v>5.98</v>
          </cell>
          <cell r="H159">
            <v>1766</v>
          </cell>
        </row>
        <row r="160">
          <cell r="C160" t="str">
            <v>IT25100118</v>
          </cell>
          <cell r="D160">
            <v>156</v>
          </cell>
          <cell r="E160" t="str">
            <v>Kanalex diâmetro de 100mm (4" ).</v>
          </cell>
          <cell r="F160" t="str">
            <v>m</v>
          </cell>
          <cell r="G160">
            <v>7.02</v>
          </cell>
          <cell r="H160">
            <v>2554</v>
          </cell>
        </row>
        <row r="161">
          <cell r="C161" t="str">
            <v>IT25100159</v>
          </cell>
          <cell r="D161">
            <v>157</v>
          </cell>
          <cell r="E161" t="str">
            <v>Linha dupla de Kanalex diâmetro de 75mm (3" ).</v>
          </cell>
          <cell r="F161" t="str">
            <v>m</v>
          </cell>
          <cell r="G161">
            <v>10.52</v>
          </cell>
          <cell r="H161">
            <v>3705</v>
          </cell>
        </row>
        <row r="162">
          <cell r="C162" t="str">
            <v>IT25100162</v>
          </cell>
          <cell r="D162">
            <v>158</v>
          </cell>
          <cell r="E162" t="str">
            <v>Linha dupla de Kanalex diâmetro de 100mm (4" ).</v>
          </cell>
          <cell r="F162" t="str">
            <v>m</v>
          </cell>
          <cell r="G162">
            <v>21.87</v>
          </cell>
          <cell r="H162">
            <v>6000</v>
          </cell>
        </row>
        <row r="163">
          <cell r="C163" t="str">
            <v xml:space="preserve"> IT25100165</v>
          </cell>
          <cell r="D163">
            <v>159</v>
          </cell>
          <cell r="E163" t="str">
            <v>Linha dupla de Kanalex diâmetro de 125mm (5" ).</v>
          </cell>
          <cell r="F163" t="str">
            <v>m</v>
          </cell>
          <cell r="G163">
            <v>29.6</v>
          </cell>
          <cell r="H163">
            <v>4000</v>
          </cell>
        </row>
        <row r="164">
          <cell r="C164" t="str">
            <v xml:space="preserve"> IT25340321</v>
          </cell>
          <cell r="D164">
            <v>160</v>
          </cell>
          <cell r="E164" t="str">
            <v>Cabo de cobre rígido, seção de 35mm2 XLPE.</v>
          </cell>
          <cell r="F164" t="str">
            <v>m</v>
          </cell>
          <cell r="G164">
            <v>11.38</v>
          </cell>
          <cell r="H164">
            <v>2842</v>
          </cell>
        </row>
        <row r="165">
          <cell r="C165" t="str">
            <v>IT25700100</v>
          </cell>
          <cell r="D165">
            <v>161</v>
          </cell>
          <cell r="E165" t="str">
            <v>Haste para aterramento, de cobre, de 5/8", com 3m.</v>
          </cell>
          <cell r="F165" t="str">
            <v xml:space="preserve"> un</v>
          </cell>
          <cell r="G165">
            <v>60.94</v>
          </cell>
          <cell r="H165">
            <v>29</v>
          </cell>
        </row>
        <row r="166">
          <cell r="C166" t="str">
            <v>IT25990100</v>
          </cell>
          <cell r="D166">
            <v>162</v>
          </cell>
          <cell r="E166" t="str">
            <v>Base de ferro retangular, para caixa subterrânea.</v>
          </cell>
          <cell r="F166" t="str">
            <v xml:space="preserve"> un</v>
          </cell>
          <cell r="G166">
            <v>117.72</v>
          </cell>
          <cell r="H166">
            <v>55</v>
          </cell>
        </row>
        <row r="167">
          <cell r="C167" t="str">
            <v>IT25990103</v>
          </cell>
          <cell r="D167">
            <v>163</v>
          </cell>
          <cell r="E167" t="str">
            <v>Tampa de ferro retangular, medindo (1,07x0,52)m.</v>
          </cell>
          <cell r="F167" t="str">
            <v xml:space="preserve"> un</v>
          </cell>
          <cell r="G167">
            <v>231.13</v>
          </cell>
          <cell r="H167">
            <v>55</v>
          </cell>
        </row>
        <row r="168">
          <cell r="C168" t="str">
            <v>RV15200409</v>
          </cell>
          <cell r="D168">
            <v>164</v>
          </cell>
          <cell r="E168" t="str">
            <v>Revestimento com granito Cinza flameado.</v>
          </cell>
          <cell r="F168" t="str">
            <v>m2</v>
          </cell>
          <cell r="G168">
            <v>82.41</v>
          </cell>
          <cell r="H168">
            <v>152</v>
          </cell>
        </row>
        <row r="169">
          <cell r="C169" t="str">
            <v>RV15250103</v>
          </cell>
          <cell r="D169">
            <v>165</v>
          </cell>
          <cell r="E169" t="str">
            <v>Piso de concreto simples,8cm de espessura.</v>
          </cell>
          <cell r="F169" t="str">
            <v>m2</v>
          </cell>
          <cell r="G169">
            <v>24.65</v>
          </cell>
          <cell r="H169">
            <v>1095</v>
          </cell>
        </row>
        <row r="170">
          <cell r="C170" t="str">
            <v>CI05750050</v>
          </cell>
          <cell r="D170">
            <v>166</v>
          </cell>
          <cell r="E170" t="str">
            <v>Cabine para quiosque em Fiber-Glass.</v>
          </cell>
          <cell r="F170" t="str">
            <v xml:space="preserve"> un   </v>
          </cell>
          <cell r="G170">
            <v>12250.73</v>
          </cell>
          <cell r="H170">
            <v>6</v>
          </cell>
        </row>
        <row r="171">
          <cell r="C171" t="str">
            <v>PT05300250</v>
          </cell>
          <cell r="D171">
            <v>167</v>
          </cell>
          <cell r="E171" t="str">
            <v>Pintura sobre concreto com uma demão de Primer.</v>
          </cell>
          <cell r="F171" t="str">
            <v>m2</v>
          </cell>
          <cell r="G171">
            <v>9.09</v>
          </cell>
          <cell r="H171">
            <v>542</v>
          </cell>
        </row>
        <row r="172">
          <cell r="C172" t="str">
            <v>PT05400106</v>
          </cell>
          <cell r="D172">
            <v>168</v>
          </cell>
          <cell r="E172" t="str">
            <v>Pintura interna ou externa sobre ferro, com esmalte.</v>
          </cell>
          <cell r="F172" t="str">
            <v>m2</v>
          </cell>
          <cell r="G172">
            <v>7.86</v>
          </cell>
          <cell r="H172">
            <v>1262</v>
          </cell>
        </row>
        <row r="173">
          <cell r="C173" t="str">
            <v>DR05200050</v>
          </cell>
          <cell r="D173">
            <v>169</v>
          </cell>
          <cell r="E173" t="str">
            <v>Tubo de concreto armado com diametro de 0,40m.</v>
          </cell>
          <cell r="F173" t="str">
            <v>m</v>
          </cell>
          <cell r="G173">
            <v>43.02</v>
          </cell>
          <cell r="H173">
            <v>768</v>
          </cell>
        </row>
        <row r="174">
          <cell r="C174" t="str">
            <v>DR05200100</v>
          </cell>
          <cell r="D174">
            <v>170</v>
          </cell>
          <cell r="E174" t="str">
            <v>Tubo de concreto armado com diâmetro de 0,50m.</v>
          </cell>
          <cell r="F174" t="str">
            <v>m</v>
          </cell>
          <cell r="G174">
            <v>62.61</v>
          </cell>
          <cell r="H174">
            <v>290</v>
          </cell>
        </row>
        <row r="175">
          <cell r="C175" t="str">
            <v>DR05200150</v>
          </cell>
          <cell r="D175">
            <v>171</v>
          </cell>
          <cell r="E175" t="str">
            <v>Tubo de concreto armado com diâmetro de 0,60m.</v>
          </cell>
          <cell r="F175" t="str">
            <v>m</v>
          </cell>
          <cell r="G175">
            <v>71.53</v>
          </cell>
          <cell r="H175">
            <v>54</v>
          </cell>
        </row>
        <row r="176">
          <cell r="C176" t="str">
            <v>DR05200200</v>
          </cell>
          <cell r="D176">
            <v>172</v>
          </cell>
          <cell r="E176" t="str">
            <v>Tubo de concreto armado com diâmetro de 0,70m.</v>
          </cell>
          <cell r="F176" t="str">
            <v>m</v>
          </cell>
          <cell r="G176">
            <v>106.59</v>
          </cell>
          <cell r="H176">
            <v>264</v>
          </cell>
        </row>
        <row r="177">
          <cell r="C177" t="str">
            <v>DR05200250</v>
          </cell>
          <cell r="D177">
            <v>173</v>
          </cell>
          <cell r="E177" t="str">
            <v>Tubo de concreto armado com diâmetro de 0,80m.</v>
          </cell>
          <cell r="F177" t="str">
            <v>m</v>
          </cell>
          <cell r="G177">
            <v>113.63</v>
          </cell>
          <cell r="H177">
            <v>38</v>
          </cell>
        </row>
        <row r="178">
          <cell r="C178" t="str">
            <v>DR05200350</v>
          </cell>
          <cell r="D178">
            <v>174</v>
          </cell>
          <cell r="E178" t="str">
            <v>Tubo de concreto armado com diametro de 1m.</v>
          </cell>
          <cell r="F178" t="str">
            <v>m</v>
          </cell>
          <cell r="G178">
            <v>189.28</v>
          </cell>
          <cell r="H178">
            <v>320</v>
          </cell>
        </row>
        <row r="179">
          <cell r="C179" t="str">
            <v>DR05200500</v>
          </cell>
          <cell r="D179">
            <v>175</v>
          </cell>
          <cell r="E179" t="str">
            <v>Tubo de concreto armado com diâmetro de 1,50m.</v>
          </cell>
          <cell r="F179" t="str">
            <v>m</v>
          </cell>
          <cell r="G179">
            <v>400.58</v>
          </cell>
          <cell r="H179">
            <v>214</v>
          </cell>
        </row>
        <row r="180">
          <cell r="C180" t="str">
            <v>DR05400100</v>
          </cell>
          <cell r="D180">
            <v>176</v>
          </cell>
          <cell r="E180" t="str">
            <v>Tubo de PVC rígido Vinilfort, diâmetro de 150mm.</v>
          </cell>
          <cell r="F180" t="str">
            <v>m</v>
          </cell>
          <cell r="G180">
            <v>19.47</v>
          </cell>
          <cell r="H180">
            <v>1643</v>
          </cell>
        </row>
        <row r="181">
          <cell r="C181" t="str">
            <v>DR05400150</v>
          </cell>
          <cell r="D181">
            <v>177</v>
          </cell>
          <cell r="E181" t="str">
            <v>Tubo de PVC rígido Vinilfort, diâmetro de 200mm.</v>
          </cell>
          <cell r="F181" t="str">
            <v>m</v>
          </cell>
          <cell r="G181">
            <v>27.22</v>
          </cell>
          <cell r="H181">
            <v>263</v>
          </cell>
        </row>
        <row r="182">
          <cell r="C182" t="str">
            <v>DR10050065</v>
          </cell>
          <cell r="D182">
            <v>178</v>
          </cell>
          <cell r="E182" t="str">
            <v>Tubo de ferro fundido K-9, diâmetro de 300mm.</v>
          </cell>
          <cell r="F182" t="str">
            <v>m</v>
          </cell>
          <cell r="G182">
            <v>370.29</v>
          </cell>
          <cell r="H182">
            <v>200</v>
          </cell>
        </row>
        <row r="183">
          <cell r="C183" t="str">
            <v>DR20100050</v>
          </cell>
          <cell r="D183">
            <v>179</v>
          </cell>
          <cell r="E183" t="str">
            <v>Poço de visita de (1,20x1,20x1,40)m ø 0,40 a 0,70m.</v>
          </cell>
          <cell r="F183" t="str">
            <v xml:space="preserve"> un</v>
          </cell>
          <cell r="G183">
            <v>704.13</v>
          </cell>
          <cell r="H183">
            <v>22</v>
          </cell>
        </row>
        <row r="184">
          <cell r="C184" t="str">
            <v>DR20100053</v>
          </cell>
          <cell r="D184">
            <v>180</v>
          </cell>
          <cell r="E184" t="str">
            <v>Poço de visita de (1,30 x1,30 x1,40)m ø de 0,80 m.</v>
          </cell>
          <cell r="F184" t="str">
            <v xml:space="preserve"> un</v>
          </cell>
          <cell r="G184">
            <v>750.69</v>
          </cell>
          <cell r="H184">
            <v>2</v>
          </cell>
        </row>
        <row r="185">
          <cell r="C185" t="str">
            <v>DR20100059</v>
          </cell>
          <cell r="D185">
            <v>181</v>
          </cell>
          <cell r="E185" t="str">
            <v>Poço de visita de (1.50x1.50x1.60)m ø1,00 m.</v>
          </cell>
          <cell r="F185" t="str">
            <v xml:space="preserve"> un</v>
          </cell>
          <cell r="G185">
            <v>948.69</v>
          </cell>
          <cell r="H185">
            <v>11</v>
          </cell>
        </row>
        <row r="186">
          <cell r="C186" t="str">
            <v>DR20100068</v>
          </cell>
          <cell r="D186">
            <v>182</v>
          </cell>
          <cell r="E186" t="str">
            <v>Poço de vista de ( 2x 2x2,10)m ø1,50m.</v>
          </cell>
          <cell r="F186" t="str">
            <v xml:space="preserve"> un</v>
          </cell>
          <cell r="G186">
            <v>1525.88</v>
          </cell>
          <cell r="H186">
            <v>7</v>
          </cell>
        </row>
        <row r="187">
          <cell r="C187" t="str">
            <v>DR20150053</v>
          </cell>
          <cell r="D187">
            <v>183</v>
          </cell>
          <cell r="E187" t="str">
            <v>Poço de visita para esgoto sanitário de 1m .</v>
          </cell>
          <cell r="F187" t="str">
            <v xml:space="preserve"> un</v>
          </cell>
          <cell r="G187">
            <v>129.63</v>
          </cell>
          <cell r="H187">
            <v>2</v>
          </cell>
        </row>
        <row r="188">
          <cell r="C188" t="str">
            <v>DR20150056</v>
          </cell>
          <cell r="D188">
            <v>184</v>
          </cell>
          <cell r="E188" t="str">
            <v xml:space="preserve">Poço de visita para esgoto sanitário de 1,05m.                      </v>
          </cell>
          <cell r="F188" t="str">
            <v xml:space="preserve"> un</v>
          </cell>
          <cell r="G188">
            <v>303.89</v>
          </cell>
          <cell r="H188">
            <v>1</v>
          </cell>
        </row>
        <row r="189">
          <cell r="C189" t="str">
            <v>DR20150059</v>
          </cell>
          <cell r="D189">
            <v>185</v>
          </cell>
          <cell r="E189" t="str">
            <v xml:space="preserve">Poço de visita para esgoto sanitário de 1,20m.  </v>
          </cell>
          <cell r="F189" t="str">
            <v xml:space="preserve"> un</v>
          </cell>
          <cell r="G189">
            <v>337.88</v>
          </cell>
          <cell r="H189">
            <v>15</v>
          </cell>
        </row>
        <row r="190">
          <cell r="C190" t="str">
            <v>DR20150062</v>
          </cell>
          <cell r="D190">
            <v>186</v>
          </cell>
          <cell r="E190" t="str">
            <v xml:space="preserve">Poço de visita de esgoto sanitário de 1,40m.      </v>
          </cell>
          <cell r="F190" t="str">
            <v xml:space="preserve"> un</v>
          </cell>
          <cell r="G190">
            <v>387.67</v>
          </cell>
          <cell r="H190">
            <v>5</v>
          </cell>
        </row>
        <row r="191">
          <cell r="C191" t="str">
            <v>DR20150065</v>
          </cell>
          <cell r="D191">
            <v>187</v>
          </cell>
          <cell r="E191" t="str">
            <v xml:space="preserve">Poço de visita de esgoto sanitário de 1,50m.  </v>
          </cell>
          <cell r="F191" t="str">
            <v xml:space="preserve"> un</v>
          </cell>
          <cell r="G191">
            <v>412.76</v>
          </cell>
          <cell r="H191">
            <v>7</v>
          </cell>
        </row>
        <row r="192">
          <cell r="C192" t="str">
            <v>DR20150068</v>
          </cell>
          <cell r="D192">
            <v>188</v>
          </cell>
          <cell r="E192" t="str">
            <v xml:space="preserve">Poço de visita de esgoto sanitário de 1,60m.          </v>
          </cell>
          <cell r="F192" t="str">
            <v xml:space="preserve"> un</v>
          </cell>
          <cell r="G192">
            <v>416.03</v>
          </cell>
          <cell r="H192">
            <v>4</v>
          </cell>
        </row>
        <row r="193">
          <cell r="C193" t="str">
            <v>DR20150071</v>
          </cell>
          <cell r="D193">
            <v>189</v>
          </cell>
          <cell r="E193" t="str">
            <v xml:space="preserve">Poço de visita de esgoto sanitário de 1,70m.   </v>
          </cell>
          <cell r="F193" t="str">
            <v xml:space="preserve"> un</v>
          </cell>
          <cell r="G193">
            <v>450.56</v>
          </cell>
          <cell r="H193">
            <v>2</v>
          </cell>
        </row>
        <row r="194">
          <cell r="C194" t="str">
            <v>DR20150074</v>
          </cell>
          <cell r="D194">
            <v>190</v>
          </cell>
          <cell r="E194" t="str">
            <v xml:space="preserve">Poço de visita de esgoto sanitário de 2m.       </v>
          </cell>
          <cell r="F194" t="str">
            <v xml:space="preserve"> un</v>
          </cell>
          <cell r="G194">
            <v>479.14</v>
          </cell>
          <cell r="H194">
            <v>12</v>
          </cell>
        </row>
        <row r="195">
          <cell r="C195" t="str">
            <v>DR20150077</v>
          </cell>
          <cell r="D195">
            <v>191</v>
          </cell>
          <cell r="E195" t="str">
            <v xml:space="preserve">Poço de visita de esgoto sanitário de 2,30m.        </v>
          </cell>
          <cell r="F195" t="str">
            <v xml:space="preserve"> un</v>
          </cell>
          <cell r="G195">
            <v>518.35</v>
          </cell>
          <cell r="H195">
            <v>2</v>
          </cell>
        </row>
        <row r="196">
          <cell r="C196" t="str">
            <v>DR30150103</v>
          </cell>
          <cell r="D196">
            <v>192</v>
          </cell>
          <cell r="E196" t="str">
            <v>Caixa de ralo de blocos de concreto prensado.</v>
          </cell>
          <cell r="F196" t="str">
            <v xml:space="preserve"> un</v>
          </cell>
          <cell r="G196">
            <v>541.29999999999995</v>
          </cell>
          <cell r="H196">
            <v>135</v>
          </cell>
        </row>
        <row r="197">
          <cell r="C197" t="str">
            <v>DR05300100</v>
          </cell>
          <cell r="D197">
            <v>193</v>
          </cell>
          <cell r="E197" t="str">
            <v>Manilha cerâmica vidrada, com diâmetro 0,15m.</v>
          </cell>
          <cell r="F197" t="str">
            <v>m</v>
          </cell>
          <cell r="G197">
            <v>16.14</v>
          </cell>
          <cell r="H197">
            <v>1240</v>
          </cell>
        </row>
        <row r="198">
          <cell r="C198" t="str">
            <v>DR35050250</v>
          </cell>
          <cell r="D198">
            <v>194</v>
          </cell>
          <cell r="E198" t="str">
            <v>Tampão de ferro fundido completo pesado, de 0,60m.</v>
          </cell>
          <cell r="F198" t="str">
            <v xml:space="preserve"> un</v>
          </cell>
          <cell r="G198">
            <v>209.66</v>
          </cell>
          <cell r="H198">
            <v>140</v>
          </cell>
        </row>
        <row r="199">
          <cell r="C199" t="str">
            <v>DR35050300</v>
          </cell>
          <cell r="D199">
            <v>195</v>
          </cell>
          <cell r="E199" t="str">
            <v>Tampão de ferro fundido completo, de 3 seções.</v>
          </cell>
          <cell r="F199" t="str">
            <v xml:space="preserve"> un</v>
          </cell>
          <cell r="G199">
            <v>1659.65</v>
          </cell>
          <cell r="H199">
            <v>9</v>
          </cell>
        </row>
        <row r="200">
          <cell r="C200" t="str">
            <v>DR55050450</v>
          </cell>
          <cell r="D200">
            <v>196</v>
          </cell>
          <cell r="E200" t="str">
            <v>Embasamento de tubulação, feito com pó-de-pedra.</v>
          </cell>
          <cell r="F200" t="str">
            <v>m3</v>
          </cell>
          <cell r="G200">
            <v>47.35</v>
          </cell>
          <cell r="H200">
            <v>200</v>
          </cell>
        </row>
        <row r="201">
          <cell r="C201" t="str">
            <v>DR75050077</v>
          </cell>
          <cell r="D201">
            <v>197</v>
          </cell>
          <cell r="E201" t="str">
            <v>Levantamento limpeza reassentamento tubos ø1,50m.</v>
          </cell>
          <cell r="F201" t="str">
            <v>m</v>
          </cell>
          <cell r="G201">
            <v>137.80000000000001</v>
          </cell>
          <cell r="H201">
            <v>576</v>
          </cell>
        </row>
        <row r="202">
          <cell r="C202" t="str">
            <v>BP05050050</v>
          </cell>
          <cell r="D202">
            <v>198</v>
          </cell>
          <cell r="E202" t="str">
            <v>Base de brita corrida.</v>
          </cell>
          <cell r="F202" t="str">
            <v>m3</v>
          </cell>
          <cell r="G202">
            <v>35.47</v>
          </cell>
          <cell r="H202">
            <v>7200</v>
          </cell>
        </row>
        <row r="203">
          <cell r="C203" t="str">
            <v>BP05050400A</v>
          </cell>
          <cell r="D203">
            <v>199</v>
          </cell>
          <cell r="E203" t="str">
            <v>Imprimação de base de pavimentação.</v>
          </cell>
          <cell r="F203" t="str">
            <v>m2</v>
          </cell>
          <cell r="G203">
            <v>2.04</v>
          </cell>
          <cell r="H203">
            <v>23998</v>
          </cell>
        </row>
        <row r="204">
          <cell r="C204" t="str">
            <v>BP05050100</v>
          </cell>
          <cell r="D204">
            <v>200</v>
          </cell>
          <cell r="E204" t="str">
            <v>Camada de bloqueio (colchão) de areia.</v>
          </cell>
          <cell r="F204" t="str">
            <v>m3</v>
          </cell>
          <cell r="G204">
            <v>29.11</v>
          </cell>
          <cell r="H204">
            <v>7200</v>
          </cell>
        </row>
        <row r="205">
          <cell r="C205" t="str">
            <v>BP05050103</v>
          </cell>
          <cell r="D205">
            <v>201</v>
          </cell>
          <cell r="E205" t="str">
            <v>Camada de bloqueio (colchão) de pó-de-pedra.</v>
          </cell>
          <cell r="F205" t="str">
            <v>m3</v>
          </cell>
          <cell r="G205">
            <v>31.41</v>
          </cell>
          <cell r="H205">
            <v>6000</v>
          </cell>
        </row>
        <row r="206">
          <cell r="C206" t="str">
            <v>BP10050659</v>
          </cell>
          <cell r="D206">
            <v>202</v>
          </cell>
          <cell r="E206" t="str">
            <v>Revestimento de CBUQ, com  10cm de espessura.</v>
          </cell>
          <cell r="F206" t="str">
            <v>m2</v>
          </cell>
          <cell r="G206">
            <v>24.98</v>
          </cell>
          <cell r="H206">
            <v>23998</v>
          </cell>
        </row>
        <row r="207">
          <cell r="C207" t="str">
            <v>BP10200368</v>
          </cell>
          <cell r="D207">
            <v>203</v>
          </cell>
          <cell r="E207" t="str">
            <v>Revestimento intertravado com peças de concreto.</v>
          </cell>
          <cell r="F207" t="str">
            <v>m2</v>
          </cell>
          <cell r="G207">
            <v>54.88</v>
          </cell>
          <cell r="H207">
            <v>18820</v>
          </cell>
        </row>
        <row r="208">
          <cell r="C208" t="str">
            <v>BP10250050</v>
          </cell>
          <cell r="D208">
            <v>204</v>
          </cell>
          <cell r="E208" t="str">
            <v>Paralelepípedos.Fornecimento.</v>
          </cell>
          <cell r="F208" t="str">
            <v xml:space="preserve"> un</v>
          </cell>
          <cell r="G208">
            <v>0.45</v>
          </cell>
          <cell r="H208">
            <v>2877</v>
          </cell>
        </row>
        <row r="209">
          <cell r="C209" t="str">
            <v>BP05050450</v>
          </cell>
          <cell r="D209">
            <v>205</v>
          </cell>
          <cell r="E209" t="str">
            <v>Regularização de subleito.</v>
          </cell>
          <cell r="F209" t="str">
            <v>m2</v>
          </cell>
          <cell r="G209">
            <v>0.41</v>
          </cell>
          <cell r="H209">
            <v>23998</v>
          </cell>
        </row>
        <row r="210">
          <cell r="C210" t="str">
            <v>BP20100053</v>
          </cell>
          <cell r="D210">
            <v>206</v>
          </cell>
          <cell r="E210" t="str">
            <v>Cordões de concreto simples, secção de (10x25)cm.</v>
          </cell>
          <cell r="F210" t="str">
            <v>m</v>
          </cell>
          <cell r="G210">
            <v>15.98</v>
          </cell>
          <cell r="H210">
            <v>864</v>
          </cell>
        </row>
        <row r="211">
          <cell r="C211" t="str">
            <v>BP05050250</v>
          </cell>
          <cell r="D211">
            <v>207</v>
          </cell>
          <cell r="E211" t="str">
            <v>Construção de aterro.</v>
          </cell>
          <cell r="F211" t="str">
            <v>m3</v>
          </cell>
          <cell r="G211">
            <v>1.1299999999999999</v>
          </cell>
          <cell r="H211">
            <v>5000</v>
          </cell>
        </row>
        <row r="212">
          <cell r="C212" t="str">
            <v>BP10050400A</v>
          </cell>
          <cell r="D212">
            <v>208</v>
          </cell>
          <cell r="E212" t="str">
            <v>Pintura de ligação.</v>
          </cell>
          <cell r="F212" t="str">
            <v>m2</v>
          </cell>
          <cell r="G212">
            <v>1.23</v>
          </cell>
          <cell r="H212">
            <v>23998</v>
          </cell>
        </row>
        <row r="213">
          <cell r="C213" t="str">
            <v>BP10050500</v>
          </cell>
          <cell r="D213">
            <v>209</v>
          </cell>
          <cell r="E213" t="str">
            <v>Recomposição de revestimento em concreto asfáltico.</v>
          </cell>
          <cell r="F213" t="str">
            <v>m2</v>
          </cell>
          <cell r="G213">
            <v>2.13</v>
          </cell>
          <cell r="H213">
            <v>2000</v>
          </cell>
        </row>
        <row r="214">
          <cell r="C214" t="str">
            <v>BP10150050</v>
          </cell>
          <cell r="D214">
            <v>210</v>
          </cell>
          <cell r="E214" t="str">
            <v>Junta de retração, serrada com disco de diamantes.</v>
          </cell>
          <cell r="F214" t="str">
            <v>m</v>
          </cell>
          <cell r="G214">
            <v>7.5</v>
          </cell>
          <cell r="H214">
            <v>415</v>
          </cell>
        </row>
        <row r="215">
          <cell r="C215" t="str">
            <v>BP10250050</v>
          </cell>
          <cell r="D215">
            <v>211</v>
          </cell>
          <cell r="E215" t="str">
            <v xml:space="preserve">Paralelepípedos.Fornecimento. </v>
          </cell>
          <cell r="F215" t="str">
            <v xml:space="preserve"> un</v>
          </cell>
          <cell r="G215">
            <v>0.45</v>
          </cell>
          <cell r="H215">
            <v>2877</v>
          </cell>
        </row>
        <row r="216">
          <cell r="C216" t="str">
            <v>BP15050050</v>
          </cell>
          <cell r="D216">
            <v>212</v>
          </cell>
          <cell r="E216" t="str">
            <v>Fresagem espessura de até 5cm.</v>
          </cell>
          <cell r="F216" t="str">
            <v>m2</v>
          </cell>
          <cell r="G216">
            <v>1.34</v>
          </cell>
          <cell r="H216">
            <v>16799</v>
          </cell>
        </row>
        <row r="217">
          <cell r="C217" t="str">
            <v>BP20150056</v>
          </cell>
          <cell r="D217">
            <v>213</v>
          </cell>
          <cell r="E217" t="str">
            <v>Sarjeta e meio-fio conjugados, de concreto simples.</v>
          </cell>
          <cell r="F217" t="str">
            <v>m</v>
          </cell>
          <cell r="G217">
            <v>44.43</v>
          </cell>
          <cell r="H217">
            <v>4315</v>
          </cell>
        </row>
        <row r="218">
          <cell r="C218" t="str">
            <v>PJ05100150</v>
          </cell>
          <cell r="D218">
            <v>214</v>
          </cell>
          <cell r="E218" t="str">
            <v>Plantio de grama em placas.</v>
          </cell>
          <cell r="F218" t="str">
            <v>m2</v>
          </cell>
          <cell r="G218">
            <v>6.48</v>
          </cell>
          <cell r="H218">
            <v>2213</v>
          </cell>
        </row>
        <row r="219">
          <cell r="C219" t="str">
            <v>PJ10050200</v>
          </cell>
          <cell r="D219">
            <v>215</v>
          </cell>
          <cell r="E219" t="str">
            <v>Plantio de árvore de 2m de altura.</v>
          </cell>
          <cell r="F219" t="str">
            <v xml:space="preserve"> un</v>
          </cell>
          <cell r="G219">
            <v>14.95</v>
          </cell>
          <cell r="H219">
            <v>283</v>
          </cell>
        </row>
        <row r="220">
          <cell r="C220" t="str">
            <v>PJ10150050</v>
          </cell>
          <cell r="D220">
            <v>216</v>
          </cell>
          <cell r="E220" t="str">
            <v>Árvores tipo 1 - Pseudobombax Ellipticum.</v>
          </cell>
          <cell r="F220" t="str">
            <v xml:space="preserve"> un</v>
          </cell>
          <cell r="G220">
            <v>12.9</v>
          </cell>
          <cell r="H220">
            <v>283</v>
          </cell>
        </row>
        <row r="221">
          <cell r="C221" t="str">
            <v>PJ10250056</v>
          </cell>
          <cell r="D221">
            <v>217</v>
          </cell>
          <cell r="E221" t="str">
            <v>Palmeira tipo 3 - Roystonea Oleracea.</v>
          </cell>
          <cell r="F221" t="str">
            <v xml:space="preserve"> un</v>
          </cell>
          <cell r="G221">
            <v>250</v>
          </cell>
          <cell r="H221">
            <v>20</v>
          </cell>
        </row>
        <row r="222">
          <cell r="C222" t="str">
            <v>PJ20100050</v>
          </cell>
          <cell r="D222">
            <v>218</v>
          </cell>
          <cell r="E222" t="str">
            <v>Arrancamento e replantio de árvore adulta.</v>
          </cell>
          <cell r="F222" t="str">
            <v xml:space="preserve"> un</v>
          </cell>
          <cell r="G222">
            <v>46.5</v>
          </cell>
          <cell r="H222">
            <v>32</v>
          </cell>
        </row>
        <row r="223">
          <cell r="C223" t="str">
            <v>PJ20100306</v>
          </cell>
          <cell r="D223">
            <v>219</v>
          </cell>
          <cell r="E223" t="str">
            <v>Remoção de árvore de grande porte.</v>
          </cell>
          <cell r="F223" t="str">
            <v xml:space="preserve"> un</v>
          </cell>
          <cell r="G223">
            <v>886.31</v>
          </cell>
          <cell r="H223">
            <v>10</v>
          </cell>
        </row>
        <row r="224">
          <cell r="C224" t="str">
            <v>PJ40100356</v>
          </cell>
          <cell r="D224">
            <v>220</v>
          </cell>
          <cell r="E224" t="str">
            <v>Tratamento fitossanitário em árvores.</v>
          </cell>
          <cell r="F224" t="str">
            <v xml:space="preserve"> un</v>
          </cell>
          <cell r="G224">
            <v>663.93</v>
          </cell>
          <cell r="H224">
            <v>100</v>
          </cell>
        </row>
        <row r="225">
          <cell r="C225" t="str">
            <v>PJ15050053</v>
          </cell>
          <cell r="D225">
            <v>221</v>
          </cell>
          <cell r="E225" t="str">
            <v>Cerca protetora para jardim.</v>
          </cell>
          <cell r="F225" t="str">
            <v>m2</v>
          </cell>
          <cell r="G225">
            <v>57.16</v>
          </cell>
          <cell r="H225">
            <v>200</v>
          </cell>
        </row>
        <row r="226">
          <cell r="C226" t="str">
            <v>PJ25050100</v>
          </cell>
          <cell r="D226">
            <v>222</v>
          </cell>
          <cell r="E226" t="str">
            <v>Banco para jardim, duplo, pés em ferro fundido.</v>
          </cell>
          <cell r="F226" t="str">
            <v xml:space="preserve"> un</v>
          </cell>
          <cell r="G226">
            <v>904.96</v>
          </cell>
          <cell r="H226">
            <v>36</v>
          </cell>
        </row>
        <row r="227">
          <cell r="C227" t="str">
            <v>PJ25050153</v>
          </cell>
          <cell r="D227">
            <v>223</v>
          </cell>
          <cell r="E227" t="str">
            <v>Mesa de jogos com 4 bancos.</v>
          </cell>
          <cell r="F227" t="str">
            <v xml:space="preserve"> un</v>
          </cell>
          <cell r="G227">
            <v>547.5</v>
          </cell>
          <cell r="H227">
            <v>14</v>
          </cell>
        </row>
        <row r="228">
          <cell r="C228" t="str">
            <v>PJ25100253</v>
          </cell>
          <cell r="D228">
            <v>224</v>
          </cell>
          <cell r="E228" t="str">
            <v>Brinquedo modelo A-08 Dupla Escalada.</v>
          </cell>
          <cell r="F228" t="str">
            <v xml:space="preserve"> un</v>
          </cell>
          <cell r="G228">
            <v>1730.38</v>
          </cell>
          <cell r="H228">
            <v>5</v>
          </cell>
        </row>
        <row r="229">
          <cell r="C229" t="str">
            <v>PJ25100350</v>
          </cell>
          <cell r="D229">
            <v>225</v>
          </cell>
          <cell r="E229" t="str">
            <v>Casa do Tarzan, referência M-45, conforme o modelo.</v>
          </cell>
          <cell r="F229" t="str">
            <v xml:space="preserve"> un</v>
          </cell>
          <cell r="G229">
            <v>2911.25</v>
          </cell>
          <cell r="H229">
            <v>1</v>
          </cell>
        </row>
        <row r="230">
          <cell r="C230" t="str">
            <v>PJ25100600</v>
          </cell>
          <cell r="D230">
            <v>226</v>
          </cell>
          <cell r="E230" t="str">
            <v>Etapa 8, conforme o modelo Pactaplayground.</v>
          </cell>
          <cell r="F230" t="str">
            <v xml:space="preserve"> un</v>
          </cell>
          <cell r="G230">
            <v>263.37</v>
          </cell>
          <cell r="H230">
            <v>1</v>
          </cell>
        </row>
        <row r="231">
          <cell r="C231" t="str">
            <v>PJ25101000</v>
          </cell>
          <cell r="D231">
            <v>227</v>
          </cell>
          <cell r="E231" t="str">
            <v>Prancha para abdominal, em madeira de Lei.</v>
          </cell>
          <cell r="F231" t="str">
            <v xml:space="preserve"> un</v>
          </cell>
          <cell r="G231">
            <v>288.86</v>
          </cell>
          <cell r="H231">
            <v>2</v>
          </cell>
        </row>
        <row r="232">
          <cell r="C232" t="str">
            <v>PJ15050153</v>
          </cell>
          <cell r="D232">
            <v>228</v>
          </cell>
          <cell r="E232" t="str">
            <v>Protetor de árvore em ferro de 3/8".</v>
          </cell>
          <cell r="F232" t="str">
            <v xml:space="preserve"> un</v>
          </cell>
          <cell r="G232">
            <v>40.17</v>
          </cell>
          <cell r="H232">
            <v>283</v>
          </cell>
        </row>
        <row r="233">
          <cell r="C233" t="str">
            <v>PJ20050200</v>
          </cell>
          <cell r="D233">
            <v>229</v>
          </cell>
          <cell r="E233" t="str">
            <v>Aterro com terra preta simples, para gramados.</v>
          </cell>
          <cell r="F233" t="str">
            <v>m3</v>
          </cell>
          <cell r="G233">
            <v>57.72</v>
          </cell>
          <cell r="H233">
            <v>303</v>
          </cell>
        </row>
        <row r="234">
          <cell r="C234" t="str">
            <v>PJ20050453</v>
          </cell>
          <cell r="D234">
            <v>230</v>
          </cell>
          <cell r="E234" t="str">
            <v>Irrigação de árvore e/ou palmeira com Caminhão Pipa.</v>
          </cell>
          <cell r="F234" t="str">
            <v xml:space="preserve"> un</v>
          </cell>
          <cell r="G234">
            <v>0.25</v>
          </cell>
          <cell r="H234">
            <v>303</v>
          </cell>
        </row>
        <row r="235">
          <cell r="C235" t="str">
            <v>PJ20050870</v>
          </cell>
          <cell r="D235">
            <v>231</v>
          </cell>
          <cell r="E235" t="str">
            <v xml:space="preserve">Revolvimento de solo até 20cm de profundidade.   </v>
          </cell>
          <cell r="F235" t="str">
            <v>m2</v>
          </cell>
          <cell r="G235">
            <v>0.67</v>
          </cell>
          <cell r="H235">
            <v>1000</v>
          </cell>
        </row>
        <row r="236">
          <cell r="C236" t="str">
            <v>PJ25250106</v>
          </cell>
          <cell r="D236">
            <v>232</v>
          </cell>
          <cell r="E236" t="str">
            <v>Frade metálico, em ferro fundido, modelo ciclovia.</v>
          </cell>
          <cell r="F236" t="str">
            <v xml:space="preserve"> un</v>
          </cell>
          <cell r="G236">
            <v>94.45</v>
          </cell>
          <cell r="H236">
            <v>505</v>
          </cell>
        </row>
        <row r="237">
          <cell r="C237" t="str">
            <v>PJ40050159</v>
          </cell>
          <cell r="D237">
            <v>233</v>
          </cell>
          <cell r="E237" t="str">
            <v>Remoção de espécies vegetais.</v>
          </cell>
          <cell r="F237" t="str">
            <v xml:space="preserve"> un</v>
          </cell>
          <cell r="G237">
            <v>207.92</v>
          </cell>
          <cell r="H237">
            <v>35</v>
          </cell>
        </row>
        <row r="238">
          <cell r="C238" t="str">
            <v>IP05100300</v>
          </cell>
          <cell r="D238">
            <v>234</v>
          </cell>
          <cell r="E238" t="str">
            <v>Poste de aço, reto, cônico contínuo de 4,5m.</v>
          </cell>
          <cell r="F238" t="str">
            <v xml:space="preserve"> un</v>
          </cell>
          <cell r="G238">
            <v>199.5</v>
          </cell>
          <cell r="H238">
            <v>70</v>
          </cell>
        </row>
        <row r="239">
          <cell r="C239" t="str">
            <v>IP05100553</v>
          </cell>
          <cell r="D239">
            <v>235</v>
          </cell>
          <cell r="E239" t="str">
            <v>Poste de aço, reto, de 7m.</v>
          </cell>
          <cell r="F239" t="str">
            <v xml:space="preserve"> un</v>
          </cell>
          <cell r="G239">
            <v>4336.38</v>
          </cell>
          <cell r="H239">
            <v>10</v>
          </cell>
        </row>
        <row r="240">
          <cell r="C240" t="str">
            <v>IP05100556</v>
          </cell>
          <cell r="D240">
            <v>236</v>
          </cell>
          <cell r="E240" t="str">
            <v>Poste de aço, reto, de 7m.</v>
          </cell>
          <cell r="F240" t="str">
            <v xml:space="preserve"> un</v>
          </cell>
          <cell r="G240">
            <v>4127</v>
          </cell>
          <cell r="H240">
            <v>20</v>
          </cell>
        </row>
        <row r="241">
          <cell r="C241" t="str">
            <v>IP05100562</v>
          </cell>
          <cell r="D241">
            <v>237</v>
          </cell>
          <cell r="E241" t="str">
            <v>Poste de aço, reto, de 7m.</v>
          </cell>
          <cell r="F241" t="str">
            <v xml:space="preserve"> un</v>
          </cell>
          <cell r="G241">
            <v>3360</v>
          </cell>
          <cell r="H241">
            <v>40</v>
          </cell>
        </row>
        <row r="242">
          <cell r="C242" t="str">
            <v>IP10300506</v>
          </cell>
          <cell r="D242">
            <v>238</v>
          </cell>
          <cell r="E242" t="str">
            <v>Conector tipo cunha, em liga de cobre estanhado.</v>
          </cell>
          <cell r="F242" t="str">
            <v xml:space="preserve"> un</v>
          </cell>
          <cell r="G242">
            <v>6.55</v>
          </cell>
          <cell r="H242">
            <v>32</v>
          </cell>
        </row>
        <row r="243">
          <cell r="C243" t="str">
            <v>IP15250100</v>
          </cell>
          <cell r="D243">
            <v>239</v>
          </cell>
          <cell r="E243" t="str">
            <v xml:space="preserve">Cabo de cobre nu, seção de 16mm2.  Fornecimento.  </v>
          </cell>
          <cell r="F243" t="str">
            <v>kg</v>
          </cell>
          <cell r="G243">
            <v>11.42</v>
          </cell>
          <cell r="H243">
            <v>140</v>
          </cell>
        </row>
        <row r="244">
          <cell r="C244" t="str">
            <v>IP15250109</v>
          </cell>
          <cell r="D244">
            <v>240</v>
          </cell>
          <cell r="E244" t="str">
            <v xml:space="preserve">Cabo de cobre nu, seção de 25mm2.  Fornecimento. </v>
          </cell>
          <cell r="F244" t="str">
            <v>kg</v>
          </cell>
          <cell r="G244">
            <v>11.42</v>
          </cell>
          <cell r="H244">
            <v>141.69999999999999</v>
          </cell>
        </row>
        <row r="245">
          <cell r="C245" t="str">
            <v>IP15300053</v>
          </cell>
          <cell r="D245">
            <v>241</v>
          </cell>
          <cell r="E245" t="str">
            <v>Cabo de cobre flexível, 750V, seção de 2x1,5mm2.</v>
          </cell>
          <cell r="F245" t="str">
            <v>m</v>
          </cell>
          <cell r="G245">
            <v>0.88</v>
          </cell>
          <cell r="H245">
            <v>2158</v>
          </cell>
        </row>
        <row r="246">
          <cell r="C246" t="str">
            <v>IP15300062</v>
          </cell>
          <cell r="D246">
            <v>242</v>
          </cell>
          <cell r="E246" t="str">
            <v>Cabo de cobre flexível, 750V, seção de 3x1,5mm2.</v>
          </cell>
          <cell r="F246" t="str">
            <v xml:space="preserve"> un</v>
          </cell>
          <cell r="G246">
            <v>4.62</v>
          </cell>
          <cell r="H246">
            <v>2158</v>
          </cell>
        </row>
        <row r="247">
          <cell r="C247" t="str">
            <v>IP15350350</v>
          </cell>
          <cell r="D247">
            <v>243</v>
          </cell>
          <cell r="E247" t="str">
            <v>Cabo de cobre rígido, seção de 10mm2, 1Kv,  XLPE.</v>
          </cell>
          <cell r="F247" t="str">
            <v>m</v>
          </cell>
          <cell r="G247">
            <v>2.2599999999999998</v>
          </cell>
          <cell r="H247">
            <v>5100</v>
          </cell>
        </row>
        <row r="248">
          <cell r="C248" t="str">
            <v>IP15350456</v>
          </cell>
          <cell r="D248">
            <v>244</v>
          </cell>
          <cell r="E248" t="str">
            <v>Cabo de cobre rígido, seção de 25mm2, 1Kv, XLPE.</v>
          </cell>
          <cell r="F248" t="str">
            <v>m</v>
          </cell>
          <cell r="G248">
            <v>4.4400000000000004</v>
          </cell>
          <cell r="H248">
            <v>144</v>
          </cell>
        </row>
        <row r="249">
          <cell r="C249" t="str">
            <v>IP15350556</v>
          </cell>
          <cell r="D249">
            <v>245</v>
          </cell>
          <cell r="E249" t="str">
            <v>Cabo de cobre rígido, seção de 50mm2, 1Kv, XLPE.</v>
          </cell>
          <cell r="F249" t="str">
            <v>m</v>
          </cell>
          <cell r="G249">
            <v>23.38</v>
          </cell>
          <cell r="H249">
            <v>1870</v>
          </cell>
        </row>
        <row r="250">
          <cell r="C250" t="str">
            <v>IP15450106</v>
          </cell>
          <cell r="D250">
            <v>246</v>
          </cell>
          <cell r="E250" t="str">
            <v>Colocação de 3 condutores singelos em linha de dutos.</v>
          </cell>
          <cell r="F250" t="str">
            <v>m</v>
          </cell>
          <cell r="G250">
            <v>1.42</v>
          </cell>
          <cell r="H250">
            <v>940</v>
          </cell>
        </row>
        <row r="251">
          <cell r="C251" t="str">
            <v>IP15450109</v>
          </cell>
          <cell r="D251">
            <v>247</v>
          </cell>
          <cell r="E251" t="str">
            <v>Colocação de 4 condutores singelos em linha de dutos.</v>
          </cell>
          <cell r="F251" t="str">
            <v>m</v>
          </cell>
          <cell r="G251">
            <v>1.96</v>
          </cell>
          <cell r="H251">
            <v>6180</v>
          </cell>
        </row>
        <row r="252">
          <cell r="C252" t="str">
            <v>IP35150050</v>
          </cell>
          <cell r="D252">
            <v>248</v>
          </cell>
          <cell r="E252" t="str">
            <v>Comando em grupo CRJ-04 ou similar, 85A.</v>
          </cell>
          <cell r="F252" t="str">
            <v xml:space="preserve"> un</v>
          </cell>
          <cell r="G252">
            <v>1984.4</v>
          </cell>
          <cell r="H252">
            <v>2</v>
          </cell>
        </row>
        <row r="253">
          <cell r="C253" t="str">
            <v>IP35150400</v>
          </cell>
          <cell r="D253">
            <v>249</v>
          </cell>
          <cell r="E253" t="str">
            <v>Comando para IP, caixa trifásico, capacidade de 45A.</v>
          </cell>
          <cell r="F253" t="str">
            <v xml:space="preserve"> un</v>
          </cell>
          <cell r="G253">
            <v>1238</v>
          </cell>
          <cell r="H253">
            <v>6</v>
          </cell>
        </row>
        <row r="254">
          <cell r="C254" t="str">
            <v>IP40050100</v>
          </cell>
          <cell r="D254">
            <v>250</v>
          </cell>
          <cell r="E254" t="str">
            <v>Chave blindada, bipolar, 60A. Fornecimento.</v>
          </cell>
          <cell r="F254" t="str">
            <v xml:space="preserve"> un</v>
          </cell>
          <cell r="G254">
            <v>127</v>
          </cell>
          <cell r="H254">
            <v>10</v>
          </cell>
        </row>
        <row r="255">
          <cell r="C255" t="str">
            <v>IP50300850</v>
          </cell>
          <cell r="D255">
            <v>251</v>
          </cell>
          <cell r="E255" t="str">
            <v>Reator subterrâneo para lâmpada de VS de 400W.</v>
          </cell>
          <cell r="F255" t="str">
            <v xml:space="preserve"> un</v>
          </cell>
          <cell r="G255">
            <v>79.099999999999994</v>
          </cell>
          <cell r="H255">
            <v>198</v>
          </cell>
        </row>
        <row r="256">
          <cell r="C256" t="str">
            <v>IP10350400</v>
          </cell>
          <cell r="D256">
            <v>252</v>
          </cell>
          <cell r="E256" t="str">
            <v>Caixa de ligação tipo Condulets R-15/LB-22.</v>
          </cell>
          <cell r="F256" t="str">
            <v xml:space="preserve"> un</v>
          </cell>
          <cell r="G256">
            <v>7.62</v>
          </cell>
          <cell r="H256">
            <v>40</v>
          </cell>
        </row>
        <row r="257">
          <cell r="C257" t="str">
            <v>IP20050050</v>
          </cell>
          <cell r="D257">
            <v>253</v>
          </cell>
          <cell r="E257" t="str">
            <v xml:space="preserve">Aterramento de caixa Hand-Hole. </v>
          </cell>
          <cell r="F257" t="str">
            <v xml:space="preserve"> un</v>
          </cell>
          <cell r="G257">
            <v>10.34</v>
          </cell>
          <cell r="H257">
            <v>140</v>
          </cell>
        </row>
        <row r="258">
          <cell r="C258" t="str">
            <v>IP25100153</v>
          </cell>
          <cell r="D258">
            <v>254</v>
          </cell>
          <cell r="E258" t="str">
            <v>Caixa Hand-Hole, (0,60x0,60)m.</v>
          </cell>
          <cell r="F258" t="str">
            <v xml:space="preserve"> un</v>
          </cell>
          <cell r="G258">
            <v>80.78</v>
          </cell>
          <cell r="H258">
            <v>140</v>
          </cell>
        </row>
        <row r="259">
          <cell r="C259" t="str">
            <v>IP25100165</v>
          </cell>
          <cell r="D259">
            <v>255</v>
          </cell>
          <cell r="E259" t="str">
            <v>Caixa Hand-Hole, (0,60x0,90)m.</v>
          </cell>
          <cell r="F259" t="str">
            <v xml:space="preserve"> un</v>
          </cell>
          <cell r="G259">
            <v>111.4</v>
          </cell>
          <cell r="H259">
            <v>20</v>
          </cell>
        </row>
        <row r="260">
          <cell r="C260" t="str">
            <v>IP50100200</v>
          </cell>
          <cell r="D260">
            <v>256</v>
          </cell>
          <cell r="E260" t="str">
            <v>Luminária decorativa LDRJ-06 para lâmpada VS.</v>
          </cell>
          <cell r="F260" t="str">
            <v xml:space="preserve"> un</v>
          </cell>
          <cell r="G260">
            <v>362.07</v>
          </cell>
          <cell r="H260">
            <v>360</v>
          </cell>
        </row>
        <row r="261">
          <cell r="C261" t="str">
            <v>IP50100250</v>
          </cell>
          <cell r="D261">
            <v>257</v>
          </cell>
          <cell r="E261" t="str">
            <v>Luminária decorativa tipo LDRJ-16/2.</v>
          </cell>
          <cell r="F261" t="str">
            <v xml:space="preserve"> un</v>
          </cell>
          <cell r="G261">
            <v>249.69</v>
          </cell>
          <cell r="H261">
            <v>280</v>
          </cell>
        </row>
        <row r="262">
          <cell r="C262" t="str">
            <v>IP50200050</v>
          </cell>
          <cell r="D262">
            <v>258</v>
          </cell>
          <cell r="E262" t="str">
            <v>Base simples para luminária LDRJ-06.</v>
          </cell>
          <cell r="F262" t="str">
            <v xml:space="preserve"> un</v>
          </cell>
          <cell r="G262">
            <v>40</v>
          </cell>
          <cell r="H262">
            <v>280</v>
          </cell>
        </row>
        <row r="263">
          <cell r="C263" t="str">
            <v>IP50250406</v>
          </cell>
          <cell r="D263">
            <v>259</v>
          </cell>
          <cell r="E263" t="str">
            <v>Lâmpada de multivapor metálico (MVM) 70W/220V.</v>
          </cell>
          <cell r="F263" t="str">
            <v xml:space="preserve"> un</v>
          </cell>
          <cell r="G263">
            <v>73.77</v>
          </cell>
          <cell r="H263">
            <v>80</v>
          </cell>
        </row>
        <row r="264">
          <cell r="C264" t="str">
            <v>IP50250412</v>
          </cell>
          <cell r="D264">
            <v>260</v>
          </cell>
          <cell r="E264" t="str">
            <v>Lâmpada de multivapor metálico (MVM) 150W/220V.</v>
          </cell>
          <cell r="F264" t="str">
            <v xml:space="preserve"> un</v>
          </cell>
          <cell r="G264">
            <v>163.22999999999999</v>
          </cell>
          <cell r="H264">
            <v>20</v>
          </cell>
        </row>
        <row r="265">
          <cell r="C265" t="str">
            <v>IP05350100</v>
          </cell>
          <cell r="D265">
            <v>261</v>
          </cell>
          <cell r="E265" t="str">
            <v>Fundação simples de concreto pré-moldado,RIOLUZ.</v>
          </cell>
          <cell r="F265" t="str">
            <v xml:space="preserve"> un</v>
          </cell>
          <cell r="G265">
            <v>55.26</v>
          </cell>
          <cell r="H265">
            <v>70</v>
          </cell>
        </row>
        <row r="266">
          <cell r="C266" t="str">
            <v>IP05350150</v>
          </cell>
          <cell r="D266">
            <v>262</v>
          </cell>
          <cell r="E266" t="str">
            <v>Fundação simples de concreto pré-moldado,RIOLUZ.</v>
          </cell>
          <cell r="F266" t="str">
            <v xml:space="preserve"> un</v>
          </cell>
          <cell r="G266">
            <v>61.7</v>
          </cell>
          <cell r="H266">
            <v>70</v>
          </cell>
        </row>
        <row r="267">
          <cell r="C267" t="str">
            <v>IP05550150</v>
          </cell>
          <cell r="D267">
            <v>263</v>
          </cell>
          <cell r="E267" t="str">
            <v>Braço, padrão RIOLUZ, de 1,5m até 2,50m.</v>
          </cell>
          <cell r="F267" t="str">
            <v xml:space="preserve"> un</v>
          </cell>
          <cell r="G267">
            <v>47.7</v>
          </cell>
          <cell r="H267">
            <v>280</v>
          </cell>
        </row>
        <row r="268">
          <cell r="C268" t="str">
            <v>IP15200050</v>
          </cell>
          <cell r="D268">
            <v>264</v>
          </cell>
          <cell r="E268" t="str">
            <v>Mufla, 12/20Kv, referência terminal modular TM.</v>
          </cell>
          <cell r="F268" t="str">
            <v xml:space="preserve"> un</v>
          </cell>
          <cell r="G268">
            <v>173.71</v>
          </cell>
          <cell r="H268">
            <v>40</v>
          </cell>
        </row>
        <row r="269">
          <cell r="C269" t="str">
            <v>IP15500100</v>
          </cell>
          <cell r="D269">
            <v>265</v>
          </cell>
          <cell r="E269" t="str">
            <v>Anilha de nylon para identificação de condutor XLPE.</v>
          </cell>
          <cell r="F269" t="str">
            <v xml:space="preserve"> un</v>
          </cell>
          <cell r="G269">
            <v>0.02</v>
          </cell>
          <cell r="H269">
            <v>324</v>
          </cell>
        </row>
        <row r="270">
          <cell r="C270" t="str">
            <v>IP15500150</v>
          </cell>
          <cell r="D270">
            <v>266</v>
          </cell>
          <cell r="E270" t="str">
            <v>Anilha de nylon para identificação de condutor XLPE.</v>
          </cell>
          <cell r="F270" t="str">
            <v xml:space="preserve"> un</v>
          </cell>
          <cell r="G270">
            <v>0.03</v>
          </cell>
          <cell r="H270">
            <v>324</v>
          </cell>
        </row>
        <row r="271">
          <cell r="C271" t="str">
            <v>IP20050053</v>
          </cell>
          <cell r="D271">
            <v>267</v>
          </cell>
          <cell r="E271" t="str">
            <v>Aterramento de poste de aço.</v>
          </cell>
          <cell r="F271" t="str">
            <v xml:space="preserve"> un</v>
          </cell>
          <cell r="G271">
            <v>18.57</v>
          </cell>
          <cell r="H271">
            <v>140</v>
          </cell>
        </row>
        <row r="272">
          <cell r="C272" t="str">
            <v>IP20050056</v>
          </cell>
          <cell r="D272">
            <v>268</v>
          </cell>
          <cell r="E272" t="str">
            <v>Aterramento de tampão.</v>
          </cell>
          <cell r="F272" t="str">
            <v xml:space="preserve"> un</v>
          </cell>
          <cell r="G272">
            <v>28.47</v>
          </cell>
          <cell r="H272">
            <v>140</v>
          </cell>
        </row>
        <row r="273">
          <cell r="C273" t="str">
            <v>IP20050153</v>
          </cell>
          <cell r="D273">
            <v>269</v>
          </cell>
          <cell r="E273" t="str">
            <v>Conjunto de aterramento de transformador.</v>
          </cell>
          <cell r="F273" t="str">
            <v xml:space="preserve"> un</v>
          </cell>
          <cell r="G273">
            <v>176.69</v>
          </cell>
          <cell r="H273">
            <v>53</v>
          </cell>
        </row>
        <row r="274">
          <cell r="C274" t="str">
            <v>IP30200509</v>
          </cell>
          <cell r="D274">
            <v>270</v>
          </cell>
          <cell r="E274" t="str">
            <v>Luva para eletroduto de PVC rígido de 50mm.</v>
          </cell>
          <cell r="F274" t="str">
            <v xml:space="preserve"> un</v>
          </cell>
          <cell r="G274">
            <v>3.43</v>
          </cell>
          <cell r="H274">
            <v>40</v>
          </cell>
        </row>
        <row r="275">
          <cell r="C275" t="str">
            <v>IP50300700</v>
          </cell>
          <cell r="D275">
            <v>271</v>
          </cell>
          <cell r="E275" t="str">
            <v>Reator subterrâneo lâmpada vapor de sódio de 70W.</v>
          </cell>
          <cell r="F275" t="str">
            <v xml:space="preserve"> un</v>
          </cell>
          <cell r="G275">
            <v>40.54</v>
          </cell>
          <cell r="H275">
            <v>200</v>
          </cell>
        </row>
        <row r="276">
          <cell r="C276" t="str">
            <v>IP50300750</v>
          </cell>
          <cell r="D276">
            <v>272</v>
          </cell>
          <cell r="E276" t="str">
            <v>Reator subterrâneo lâmpada vapor de sódio de 150W.</v>
          </cell>
          <cell r="F276" t="str">
            <v xml:space="preserve"> un</v>
          </cell>
          <cell r="G276">
            <v>74.319999999999993</v>
          </cell>
          <cell r="H276">
            <v>26</v>
          </cell>
        </row>
        <row r="277">
          <cell r="C277" t="str">
            <v>IP60200200</v>
          </cell>
          <cell r="D277">
            <v>273</v>
          </cell>
          <cell r="E277" t="str">
            <v xml:space="preserve">Retirada de chaves fusíveis e ferragens, linha 13,2Kv.   </v>
          </cell>
          <cell r="F277" t="str">
            <v xml:space="preserve"> un</v>
          </cell>
          <cell r="G277">
            <v>9.76</v>
          </cell>
          <cell r="H277">
            <v>100</v>
          </cell>
        </row>
        <row r="278">
          <cell r="C278" t="str">
            <v>IP60200362</v>
          </cell>
          <cell r="D278">
            <v>274</v>
          </cell>
          <cell r="E278" t="str">
            <v>Retirada de luminária em poste com 13m a 15m.</v>
          </cell>
          <cell r="F278" t="str">
            <v xml:space="preserve"> un</v>
          </cell>
          <cell r="G278">
            <v>9.76</v>
          </cell>
          <cell r="H278">
            <v>118</v>
          </cell>
        </row>
        <row r="279">
          <cell r="C279" t="str">
            <v>IP60200512</v>
          </cell>
          <cell r="D279">
            <v>275</v>
          </cell>
          <cell r="E279" t="str">
            <v xml:space="preserve">Retirada de poste de concreto ou aço de 13m a 15m.   </v>
          </cell>
          <cell r="F279" t="str">
            <v xml:space="preserve"> un</v>
          </cell>
          <cell r="G279">
            <v>97.64</v>
          </cell>
          <cell r="H279">
            <v>108</v>
          </cell>
        </row>
        <row r="280">
          <cell r="C280" t="str">
            <v>IP60200650</v>
          </cell>
          <cell r="D280">
            <v>276</v>
          </cell>
          <cell r="E280" t="str">
            <v xml:space="preserve">Retirada de rede aérea de 13,2Kv (lance).   </v>
          </cell>
          <cell r="F280" t="str">
            <v xml:space="preserve"> un</v>
          </cell>
          <cell r="G280">
            <v>19.53</v>
          </cell>
          <cell r="H280">
            <v>94</v>
          </cell>
        </row>
        <row r="281">
          <cell r="C281" t="str">
            <v>IP60200800</v>
          </cell>
          <cell r="D281">
            <v>277</v>
          </cell>
          <cell r="E281" t="str">
            <v xml:space="preserve">Retirada de transformadores de 5Kva até 112,5Kva.   </v>
          </cell>
          <cell r="F281" t="str">
            <v xml:space="preserve"> un</v>
          </cell>
          <cell r="G281">
            <v>39.06</v>
          </cell>
          <cell r="H281">
            <v>2</v>
          </cell>
        </row>
        <row r="282">
          <cell r="C282" t="str">
            <v>IP99990150</v>
          </cell>
          <cell r="D282">
            <v>278</v>
          </cell>
          <cell r="E282" t="str">
            <v>Capa isolante de silicone para conector tipo cunha.</v>
          </cell>
          <cell r="F282" t="str">
            <v xml:space="preserve"> un</v>
          </cell>
          <cell r="G282">
            <v>3.68</v>
          </cell>
          <cell r="H282">
            <v>1475</v>
          </cell>
        </row>
        <row r="283">
          <cell r="C283" t="str">
            <v>ST05051200</v>
          </cell>
          <cell r="D283">
            <v>279</v>
          </cell>
          <cell r="E283" t="str">
            <v>Sinalização horizontal, aplicada por extursão.</v>
          </cell>
          <cell r="F283" t="str">
            <v>m2</v>
          </cell>
          <cell r="G283">
            <v>37.81</v>
          </cell>
          <cell r="H283">
            <v>1000</v>
          </cell>
        </row>
        <row r="284">
          <cell r="C284" t="str">
            <v>ST10150050</v>
          </cell>
          <cell r="D284">
            <v>280</v>
          </cell>
          <cell r="E284" t="str">
            <v>Bloco semafórico para pedestre.</v>
          </cell>
          <cell r="F284" t="str">
            <v xml:space="preserve"> un</v>
          </cell>
          <cell r="G284">
            <v>224.25</v>
          </cell>
          <cell r="H284">
            <v>60</v>
          </cell>
        </row>
        <row r="285">
          <cell r="C285" t="str">
            <v>ST10150150</v>
          </cell>
          <cell r="D285">
            <v>281</v>
          </cell>
          <cell r="E285" t="str">
            <v>Bloco semafórico principal.</v>
          </cell>
          <cell r="F285" t="str">
            <v xml:space="preserve"> un</v>
          </cell>
          <cell r="G285">
            <v>691.39</v>
          </cell>
          <cell r="H285">
            <v>48</v>
          </cell>
        </row>
        <row r="286">
          <cell r="C286" t="str">
            <v>ST10150200</v>
          </cell>
          <cell r="D286">
            <v>282</v>
          </cell>
          <cell r="E286" t="str">
            <v>Bloco semafórico repetidor.</v>
          </cell>
          <cell r="F286" t="str">
            <v xml:space="preserve"> un</v>
          </cell>
          <cell r="G286">
            <v>423</v>
          </cell>
          <cell r="H286">
            <v>65</v>
          </cell>
        </row>
        <row r="287">
          <cell r="C287" t="str">
            <v>ST10150300</v>
          </cell>
          <cell r="D287">
            <v>283</v>
          </cell>
          <cell r="E287" t="str">
            <v>Conjunto semafórico para pedestre.</v>
          </cell>
          <cell r="F287" t="str">
            <v xml:space="preserve"> un</v>
          </cell>
          <cell r="G287">
            <v>1779.7</v>
          </cell>
          <cell r="H287">
            <v>20</v>
          </cell>
        </row>
        <row r="288">
          <cell r="C288" t="str">
            <v>ST15250100</v>
          </cell>
          <cell r="D288">
            <v>284</v>
          </cell>
          <cell r="E288" t="str">
            <v>Placa de sinalização de alumínio com fundo pintado.</v>
          </cell>
          <cell r="F288" t="str">
            <v>m2</v>
          </cell>
          <cell r="G288">
            <v>239</v>
          </cell>
          <cell r="H288">
            <v>30</v>
          </cell>
        </row>
        <row r="289">
          <cell r="C289" t="str">
            <v>ST15250150</v>
          </cell>
          <cell r="D289">
            <v>285</v>
          </cell>
          <cell r="E289" t="str">
            <v>Placa de sinalização de alumínio em película refletiva.</v>
          </cell>
          <cell r="F289" t="str">
            <v>m2</v>
          </cell>
          <cell r="G289">
            <v>1013.69</v>
          </cell>
          <cell r="H289">
            <v>60</v>
          </cell>
        </row>
        <row r="290">
          <cell r="C290" t="str">
            <v>ST15250200</v>
          </cell>
          <cell r="D290">
            <v>286</v>
          </cell>
          <cell r="E290" t="str">
            <v>Placa de sinalização de alumínio em película refletiva.</v>
          </cell>
          <cell r="F290" t="str">
            <v>m2</v>
          </cell>
          <cell r="G290">
            <v>564.05999999999995</v>
          </cell>
          <cell r="H290">
            <v>400</v>
          </cell>
        </row>
        <row r="291">
          <cell r="C291" t="str">
            <v>ST10100050</v>
          </cell>
          <cell r="D291">
            <v>287</v>
          </cell>
          <cell r="E291" t="str">
            <v>Controlador de área, compatível com CET-RIO/CTA.</v>
          </cell>
          <cell r="F291" t="str">
            <v xml:space="preserve"> un</v>
          </cell>
          <cell r="G291">
            <v>53682.42</v>
          </cell>
          <cell r="H291">
            <v>1</v>
          </cell>
        </row>
        <row r="292">
          <cell r="C292" t="str">
            <v>ST10100450</v>
          </cell>
          <cell r="D292">
            <v>288</v>
          </cell>
          <cell r="E292" t="str">
            <v>Controlador eletrônico de tráfego local, 4 fases.</v>
          </cell>
          <cell r="F292" t="str">
            <v xml:space="preserve"> un</v>
          </cell>
          <cell r="G292">
            <v>8268.98</v>
          </cell>
          <cell r="H292">
            <v>2</v>
          </cell>
        </row>
        <row r="293">
          <cell r="C293" t="str">
            <v>ST10100500</v>
          </cell>
          <cell r="D293">
            <v>289</v>
          </cell>
          <cell r="E293" t="str">
            <v>Controlador eletrônico de tráfego local, 6 fases.</v>
          </cell>
          <cell r="F293" t="str">
            <v xml:space="preserve"> un</v>
          </cell>
          <cell r="G293">
            <v>9048.98</v>
          </cell>
          <cell r="H293">
            <v>1</v>
          </cell>
        </row>
        <row r="294">
          <cell r="C294" t="str">
            <v>ST10100550</v>
          </cell>
          <cell r="D294">
            <v>290</v>
          </cell>
          <cell r="E294" t="str">
            <v>Controlador eletrônico de tráfego local, 8 fases.</v>
          </cell>
          <cell r="F294" t="str">
            <v xml:space="preserve"> un</v>
          </cell>
          <cell r="G294">
            <v>9828.98</v>
          </cell>
          <cell r="H294">
            <v>1</v>
          </cell>
        </row>
        <row r="295">
          <cell r="C295" t="str">
            <v>ST10100600</v>
          </cell>
          <cell r="D295">
            <v>291</v>
          </cell>
          <cell r="E295" t="str">
            <v>Controlador eletrônico de tráfego local, 10 fases.</v>
          </cell>
          <cell r="F295" t="str">
            <v xml:space="preserve"> un</v>
          </cell>
          <cell r="G295">
            <v>15372.94</v>
          </cell>
          <cell r="H295">
            <v>1</v>
          </cell>
        </row>
        <row r="296">
          <cell r="C296" t="str">
            <v>ST10100650</v>
          </cell>
          <cell r="D296">
            <v>292</v>
          </cell>
          <cell r="E296" t="str">
            <v>Controlador eletrônico de tráfego local, 12 fases.</v>
          </cell>
          <cell r="F296" t="str">
            <v xml:space="preserve"> un</v>
          </cell>
          <cell r="G296">
            <v>16152.94</v>
          </cell>
          <cell r="H296">
            <v>2</v>
          </cell>
        </row>
        <row r="297">
          <cell r="C297" t="str">
            <v>ST10150300</v>
          </cell>
          <cell r="D297">
            <v>293</v>
          </cell>
          <cell r="E297" t="str">
            <v>Conjunto semafórico para pedestre.</v>
          </cell>
          <cell r="F297" t="str">
            <v xml:space="preserve"> un</v>
          </cell>
          <cell r="G297">
            <v>1779.7</v>
          </cell>
          <cell r="H297">
            <v>20</v>
          </cell>
        </row>
        <row r="298">
          <cell r="C298" t="str">
            <v>ST25100150</v>
          </cell>
          <cell r="D298">
            <v>294</v>
          </cell>
          <cell r="E298" t="str">
            <v>Fornecimento de cabo comunicação de CTP-APL-50.</v>
          </cell>
          <cell r="F298" t="str">
            <v>m</v>
          </cell>
          <cell r="G298">
            <v>2.64</v>
          </cell>
          <cell r="H298">
            <v>220</v>
          </cell>
        </row>
        <row r="299">
          <cell r="C299" t="str">
            <v>ST25100300</v>
          </cell>
          <cell r="D299">
            <v>295</v>
          </cell>
          <cell r="E299" t="str">
            <v>Fornecimento de cabo comunicação de cobre, 0,65mm2.</v>
          </cell>
          <cell r="F299" t="str">
            <v>m</v>
          </cell>
          <cell r="G299">
            <v>0.97</v>
          </cell>
          <cell r="H299">
            <v>1215</v>
          </cell>
        </row>
        <row r="300">
          <cell r="C300" t="str">
            <v>ST25100400</v>
          </cell>
          <cell r="D300">
            <v>296</v>
          </cell>
          <cell r="E300" t="str">
            <v xml:space="preserve">Fornecimento de fio telefônico FE-100, ø de 1mm2.      </v>
          </cell>
          <cell r="F300" t="str">
            <v>m</v>
          </cell>
          <cell r="G300">
            <v>0.57999999999999996</v>
          </cell>
          <cell r="H300">
            <v>4618</v>
          </cell>
        </row>
        <row r="301">
          <cell r="C301" t="str">
            <v>ST25150050</v>
          </cell>
          <cell r="D301">
            <v>297</v>
          </cell>
          <cell r="E301" t="str">
            <v>Cabo de fibra ótico, monomodo, geleado.</v>
          </cell>
          <cell r="F301" t="str">
            <v>m</v>
          </cell>
          <cell r="G301">
            <v>3.99</v>
          </cell>
          <cell r="H301">
            <v>972</v>
          </cell>
        </row>
        <row r="302">
          <cell r="C302" t="str">
            <v>ST05050150</v>
          </cell>
          <cell r="D302">
            <v>298</v>
          </cell>
          <cell r="E302" t="str">
            <v>Laminado elastoplástico em faixas, colorido.</v>
          </cell>
          <cell r="F302" t="str">
            <v>m2</v>
          </cell>
          <cell r="G302">
            <v>67.95</v>
          </cell>
          <cell r="H302">
            <v>254</v>
          </cell>
        </row>
        <row r="303">
          <cell r="C303" t="str">
            <v>ST05050250</v>
          </cell>
          <cell r="D303">
            <v>299</v>
          </cell>
          <cell r="E303" t="str">
            <v>Laminado elastoplástico em faixas, cor branca.</v>
          </cell>
          <cell r="F303" t="str">
            <v>m2</v>
          </cell>
          <cell r="G303">
            <v>60.65</v>
          </cell>
          <cell r="H303">
            <v>254</v>
          </cell>
        </row>
        <row r="304">
          <cell r="C304" t="str">
            <v>ST10050050A</v>
          </cell>
          <cell r="D304">
            <v>300</v>
          </cell>
          <cell r="E304" t="str">
            <v>Cabo de cobre estanhado, seção de 7x2,5mm2.</v>
          </cell>
          <cell r="F304" t="str">
            <v>m</v>
          </cell>
          <cell r="G304">
            <v>4.8499999999999996</v>
          </cell>
          <cell r="H304">
            <v>1000</v>
          </cell>
        </row>
        <row r="305">
          <cell r="C305" t="str">
            <v>ST10050100A</v>
          </cell>
          <cell r="D305">
            <v>301</v>
          </cell>
          <cell r="E305" t="str">
            <v>Cabo de cobre estanhado, seção de 4x6mm2.</v>
          </cell>
          <cell r="F305" t="str">
            <v>m</v>
          </cell>
          <cell r="G305">
            <v>5.64</v>
          </cell>
          <cell r="H305">
            <v>400</v>
          </cell>
        </row>
        <row r="306">
          <cell r="C306" t="str">
            <v>ST10050150A</v>
          </cell>
          <cell r="D306">
            <v>302</v>
          </cell>
          <cell r="E306" t="str">
            <v>Cabo de cobre estanhado, seção de 4x10mm2.</v>
          </cell>
          <cell r="F306" t="str">
            <v>m</v>
          </cell>
          <cell r="G306">
            <v>8.77</v>
          </cell>
          <cell r="H306">
            <v>240</v>
          </cell>
        </row>
        <row r="307">
          <cell r="C307" t="str">
            <v>ST10050250A</v>
          </cell>
          <cell r="D307">
            <v>303</v>
          </cell>
          <cell r="E307" t="str">
            <v>Caixa com tampa de ferro leve 300L-400mm,CET-RIO.</v>
          </cell>
          <cell r="F307" t="str">
            <v>un</v>
          </cell>
          <cell r="G307">
            <v>72.06</v>
          </cell>
          <cell r="H307">
            <v>48</v>
          </cell>
        </row>
        <row r="308">
          <cell r="C308" t="str">
            <v>ST10200150A</v>
          </cell>
          <cell r="D308">
            <v>304</v>
          </cell>
          <cell r="E308" t="str">
            <v xml:space="preserve">Base de concreto armado para controlador de tráfego.  </v>
          </cell>
          <cell r="F308" t="str">
            <v>un</v>
          </cell>
          <cell r="G308">
            <v>49.39</v>
          </cell>
          <cell r="H308">
            <v>4</v>
          </cell>
        </row>
        <row r="309">
          <cell r="C309" t="str">
            <v>ST10200250A</v>
          </cell>
          <cell r="D309">
            <v>305</v>
          </cell>
          <cell r="E309" t="str">
            <v xml:space="preserve">Instalação, programação de controlador de tráfego.    </v>
          </cell>
          <cell r="F309" t="str">
            <v>un</v>
          </cell>
          <cell r="G309">
            <v>159.88</v>
          </cell>
          <cell r="H309">
            <v>4</v>
          </cell>
        </row>
        <row r="310">
          <cell r="C310" t="str">
            <v>ST10200300</v>
          </cell>
          <cell r="D310">
            <v>306</v>
          </cell>
          <cell r="E310" t="str">
            <v>Serviços de instalação de laços indutivos.</v>
          </cell>
          <cell r="F310" t="str">
            <v>un</v>
          </cell>
          <cell r="G310">
            <v>680</v>
          </cell>
          <cell r="H310">
            <v>7</v>
          </cell>
        </row>
        <row r="311">
          <cell r="C311" t="str">
            <v>ST15100200</v>
          </cell>
          <cell r="D311">
            <v>307</v>
          </cell>
          <cell r="E311" t="str">
            <v>Poste tipo G9, simples, de 2" de diâmetro.</v>
          </cell>
          <cell r="F311" t="str">
            <v>un</v>
          </cell>
          <cell r="G311">
            <v>163.80000000000001</v>
          </cell>
          <cell r="H311">
            <v>70</v>
          </cell>
        </row>
        <row r="312">
          <cell r="C312" t="str">
            <v>ST15100250</v>
          </cell>
          <cell r="D312">
            <v>308</v>
          </cell>
          <cell r="E312" t="str">
            <v>Poste tipo S5, simples, de 4" de diâmetro.</v>
          </cell>
          <cell r="F312" t="str">
            <v>un</v>
          </cell>
          <cell r="G312">
            <v>496.65</v>
          </cell>
          <cell r="H312">
            <v>19</v>
          </cell>
        </row>
        <row r="313">
          <cell r="C313" t="str">
            <v>ST15100350</v>
          </cell>
          <cell r="D313">
            <v>309</v>
          </cell>
          <cell r="E313" t="str">
            <v>Poste tipo G2 ou S2, coluna de 4 1/2" de diâmetro.</v>
          </cell>
          <cell r="F313" t="str">
            <v>un</v>
          </cell>
          <cell r="G313">
            <v>1234.8</v>
          </cell>
          <cell r="H313">
            <v>14</v>
          </cell>
        </row>
        <row r="314">
          <cell r="C314" t="str">
            <v>ST15100400</v>
          </cell>
          <cell r="D314">
            <v>310</v>
          </cell>
          <cell r="E314" t="str">
            <v>Poste tipo G1 ou S1, coluna de 4 1/2" de diâmetro.</v>
          </cell>
          <cell r="F314" t="str">
            <v>un</v>
          </cell>
          <cell r="G314">
            <v>1342.95</v>
          </cell>
          <cell r="H314">
            <v>15</v>
          </cell>
        </row>
        <row r="315">
          <cell r="C315" t="str">
            <v>ST25050300A</v>
          </cell>
          <cell r="D315">
            <v>311</v>
          </cell>
          <cell r="E315" t="str">
            <v>Instalação subterrânea de cabos de comunicação.</v>
          </cell>
          <cell r="F315" t="str">
            <v>m</v>
          </cell>
          <cell r="G315">
            <v>2.12</v>
          </cell>
          <cell r="H315">
            <v>5700</v>
          </cell>
        </row>
        <row r="316">
          <cell r="C316" t="str">
            <v>ST45150050</v>
          </cell>
          <cell r="D316">
            <v>312</v>
          </cell>
          <cell r="E316" t="str">
            <v>Caixa com tampa de ferro,leve 600L-600mmCET-RIO.</v>
          </cell>
          <cell r="F316" t="str">
            <v>un</v>
          </cell>
          <cell r="G316">
            <v>265.45</v>
          </cell>
          <cell r="H316">
            <v>55</v>
          </cell>
        </row>
        <row r="317">
          <cell r="C317" t="str">
            <v>ST45200050</v>
          </cell>
          <cell r="D317">
            <v>313</v>
          </cell>
          <cell r="E317" t="str">
            <v>Cabo de cobre estanhado, comando,XLPE 9x1,5mm2.</v>
          </cell>
          <cell r="F317" t="str">
            <v>m</v>
          </cell>
          <cell r="G317">
            <v>4.34</v>
          </cell>
          <cell r="H317">
            <v>1800</v>
          </cell>
        </row>
        <row r="318">
          <cell r="C318" t="str">
            <v>ST45200200</v>
          </cell>
          <cell r="D318">
            <v>314</v>
          </cell>
          <cell r="E318" t="str">
            <v xml:space="preserve">Instalação e teste de blocos semafóricos.  </v>
          </cell>
          <cell r="F318" t="str">
            <v>un</v>
          </cell>
          <cell r="G318">
            <v>54.85</v>
          </cell>
          <cell r="H318">
            <v>58</v>
          </cell>
        </row>
        <row r="320">
          <cell r="C320" t="str">
            <v>NOVOS</v>
          </cell>
        </row>
        <row r="321">
          <cell r="C321" t="str">
            <v>AD20150050/</v>
          </cell>
          <cell r="D321" t="str">
            <v>FGV</v>
          </cell>
          <cell r="E321" t="str">
            <v>Container para escritorio.</v>
          </cell>
          <cell r="F321" t="str">
            <v>un.mes</v>
          </cell>
          <cell r="G321">
            <v>494.18</v>
          </cell>
        </row>
        <row r="322">
          <cell r="C322" t="str">
            <v>AD20150150/</v>
          </cell>
          <cell r="D322" t="str">
            <v>FGV</v>
          </cell>
          <cell r="E322" t="str">
            <v>Container para WC.</v>
          </cell>
          <cell r="F322" t="str">
            <v>un.mes</v>
          </cell>
          <cell r="G322">
            <v>511.48</v>
          </cell>
        </row>
        <row r="323">
          <cell r="C323" t="str">
            <v>AD25050450/</v>
          </cell>
          <cell r="D323" t="str">
            <v>FGV</v>
          </cell>
          <cell r="E323" t="str">
            <v>Aluguel de rolo de tela plastica na cor laranja.</v>
          </cell>
          <cell r="F323" t="str">
            <v>m.mes</v>
          </cell>
          <cell r="G323">
            <v>1.79</v>
          </cell>
        </row>
        <row r="324">
          <cell r="C324" t="str">
            <v>AD40050050/</v>
          </cell>
          <cell r="D324" t="str">
            <v>FGV</v>
          </cell>
          <cell r="E324" t="str">
            <v>Ajudante (inclusive encargos sociais).</v>
          </cell>
          <cell r="F324" t="str">
            <v>h</v>
          </cell>
          <cell r="G324">
            <v>4.5599999999999996</v>
          </cell>
        </row>
        <row r="325">
          <cell r="C325" t="str">
            <v>AD40050128/</v>
          </cell>
          <cell r="D325" t="str">
            <v>FGV</v>
          </cell>
          <cell r="E325" t="str">
            <v>Engenheiro coordenador geral de projetos.</v>
          </cell>
          <cell r="F325" t="str">
            <v>h</v>
          </cell>
          <cell r="G325">
            <v>43.69</v>
          </cell>
        </row>
        <row r="326">
          <cell r="C326" t="str">
            <v>AD40050152/</v>
          </cell>
          <cell r="D326" t="str">
            <v>FGV</v>
          </cell>
          <cell r="E326" t="str">
            <v>Mestre de obra A (inclusive encargos sociais).</v>
          </cell>
          <cell r="F326" t="str">
            <v>h</v>
          </cell>
          <cell r="G326">
            <v>15.91</v>
          </cell>
        </row>
        <row r="327">
          <cell r="C327" t="str">
            <v>AD40050170/</v>
          </cell>
          <cell r="D327" t="str">
            <v>FGV</v>
          </cell>
          <cell r="E327" t="str">
            <v>Motorista de veiculo leve(inclusive encargos sociais).</v>
          </cell>
          <cell r="F327" t="str">
            <v>h</v>
          </cell>
          <cell r="G327">
            <v>4.99</v>
          </cell>
        </row>
        <row r="328">
          <cell r="C328" t="str">
            <v>AL05250450/</v>
          </cell>
          <cell r="D328" t="str">
            <v>FGV</v>
          </cell>
          <cell r="E328" t="str">
            <v>Alvenaria de blocos de concreto (20x20x40)cm.</v>
          </cell>
          <cell r="F328" t="str">
            <v>m2</v>
          </cell>
          <cell r="G328">
            <v>32.409999999999997</v>
          </cell>
        </row>
        <row r="329">
          <cell r="C329" t="str">
            <v>BP05050350</v>
          </cell>
          <cell r="D329" t="str">
            <v>FGV</v>
          </cell>
          <cell r="E329" t="str">
            <v>Execucao de pavimentacao de saibro arenoso.</v>
          </cell>
          <cell r="F329" t="str">
            <v>m2</v>
          </cell>
          <cell r="G329">
            <v>4.3499999999999996</v>
          </cell>
        </row>
        <row r="330">
          <cell r="C330" t="str">
            <v>BP10050653A</v>
          </cell>
          <cell r="D330" t="str">
            <v>FGV</v>
          </cell>
          <cell r="E330" t="str">
            <v>Revestimento de CBUQ, com 5cm de espessura.</v>
          </cell>
          <cell r="F330" t="str">
            <v>m2</v>
          </cell>
          <cell r="G330">
            <v>12.77</v>
          </cell>
        </row>
        <row r="331">
          <cell r="C331" t="str">
            <v>BP10250303/</v>
          </cell>
          <cell r="D331" t="str">
            <v>FGV</v>
          </cell>
          <cell r="E331" t="str">
            <v>Pavimentacao com paralelepipedos, colchao de pó.</v>
          </cell>
          <cell r="F331" t="str">
            <v>m2</v>
          </cell>
          <cell r="G331">
            <v>34.6</v>
          </cell>
        </row>
        <row r="332">
          <cell r="C332" t="str">
            <v>BP20200053/</v>
          </cell>
          <cell r="D332" t="str">
            <v>FGV</v>
          </cell>
          <cell r="E332" t="str">
            <v>Meio-fio de concreto pre-moldado altura de 0,45m.</v>
          </cell>
          <cell r="F332" t="str">
            <v>m</v>
          </cell>
          <cell r="G332">
            <v>21.71</v>
          </cell>
        </row>
        <row r="333">
          <cell r="C333" t="str">
            <v>CE05050050/</v>
          </cell>
          <cell r="D333" t="str">
            <v>FGV</v>
          </cell>
          <cell r="E333" t="str">
            <v>Prestacao de servicos de engenharia.</v>
          </cell>
          <cell r="F333" t="str">
            <v>hh</v>
          </cell>
          <cell r="G333">
            <v>39.4</v>
          </cell>
        </row>
        <row r="334">
          <cell r="C334" t="str">
            <v>DR30200050/</v>
          </cell>
          <cell r="D334" t="str">
            <v>FGV</v>
          </cell>
          <cell r="E334" t="str">
            <v>Caixa de inspecao de esgoto, 0,70m de profundidade.</v>
          </cell>
          <cell r="F334" t="str">
            <v>un</v>
          </cell>
          <cell r="G334">
            <v>245.86</v>
          </cell>
        </row>
        <row r="335">
          <cell r="C335" t="str">
            <v>DR35050053/</v>
          </cell>
          <cell r="D335" t="str">
            <v>FGV</v>
          </cell>
          <cell r="E335" t="str">
            <v>Tampao de ferro fundido leve ø0,60m padrao RIOLUZ.</v>
          </cell>
          <cell r="F335" t="str">
            <v xml:space="preserve">un  </v>
          </cell>
          <cell r="G335">
            <v>206.59</v>
          </cell>
        </row>
        <row r="336">
          <cell r="C336" t="str">
            <v>DR55050050/</v>
          </cell>
          <cell r="D336" t="str">
            <v>FGV</v>
          </cell>
          <cell r="E336" t="str">
            <v>Camada horizontal de brita.</v>
          </cell>
          <cell r="F336" t="str">
            <v>m3</v>
          </cell>
          <cell r="G336">
            <v>41.32</v>
          </cell>
        </row>
        <row r="337">
          <cell r="C337" t="str">
            <v>EQ45050150/</v>
          </cell>
          <cell r="D337" t="str">
            <v>FGV</v>
          </cell>
          <cell r="E337" t="str">
            <v>Compressor de ar. Aluguel produtivo.</v>
          </cell>
          <cell r="F337" t="str">
            <v>h</v>
          </cell>
          <cell r="G337">
            <v>26.28</v>
          </cell>
        </row>
        <row r="338">
          <cell r="C338" t="str">
            <v>ET05600050/</v>
          </cell>
          <cell r="D338" t="str">
            <v>FGV</v>
          </cell>
          <cell r="E338" t="str">
            <v>Concreto armado de 15MPa.</v>
          </cell>
          <cell r="F338" t="str">
            <v>m3</v>
          </cell>
          <cell r="G338">
            <v>700.29</v>
          </cell>
        </row>
        <row r="339">
          <cell r="C339" t="str">
            <v>ET40050121/</v>
          </cell>
          <cell r="D339" t="str">
            <v>FGV</v>
          </cell>
          <cell r="E339" t="str">
            <v>Tela de aco Telcon com malha de (10x10)cm.</v>
          </cell>
          <cell r="F339" t="str">
            <v>m2</v>
          </cell>
          <cell r="G339">
            <v>24.52</v>
          </cell>
        </row>
        <row r="340">
          <cell r="C340" t="str">
            <v>ET60050053/</v>
          </cell>
          <cell r="D340" t="str">
            <v>FGV</v>
          </cell>
          <cell r="E340" t="str">
            <v>Concreto usinado 11MPa.</v>
          </cell>
          <cell r="F340" t="str">
            <v>m3</v>
          </cell>
          <cell r="G340">
            <v>166.68</v>
          </cell>
        </row>
        <row r="341">
          <cell r="C341" t="str">
            <v>ET60050068/</v>
          </cell>
          <cell r="D341" t="str">
            <v>FGV</v>
          </cell>
          <cell r="E341" t="str">
            <v>Concreto usinado 22,5MPa.</v>
          </cell>
          <cell r="F341" t="str">
            <v>m3</v>
          </cell>
          <cell r="G341">
            <v>209.87</v>
          </cell>
        </row>
        <row r="342">
          <cell r="C342" t="str">
            <v>ET60050100/</v>
          </cell>
          <cell r="D342" t="str">
            <v>FGV</v>
          </cell>
          <cell r="E342" t="str">
            <v>Concreto usinado 40Mpa.</v>
          </cell>
          <cell r="F342" t="str">
            <v>m3</v>
          </cell>
          <cell r="G342">
            <v>274.33999999999997</v>
          </cell>
        </row>
        <row r="343">
          <cell r="C343" t="str">
            <v>IP05100400/</v>
          </cell>
          <cell r="D343" t="str">
            <v>FGV</v>
          </cell>
          <cell r="E343" t="str">
            <v>Poste Multi-Uso de aco, reto, cilindrico de 5,60m.</v>
          </cell>
          <cell r="F343" t="str">
            <v>par</v>
          </cell>
          <cell r="G343">
            <v>1366</v>
          </cell>
        </row>
        <row r="344">
          <cell r="C344" t="str">
            <v>IP05100850/</v>
          </cell>
          <cell r="D344" t="str">
            <v>FGV</v>
          </cell>
          <cell r="E344" t="str">
            <v>Poste Multi-Uso de aco, reto, cilindrico de 9,5m.</v>
          </cell>
          <cell r="F344" t="str">
            <v>un</v>
          </cell>
          <cell r="G344">
            <v>2656.14</v>
          </cell>
        </row>
        <row r="345">
          <cell r="C345" t="str">
            <v>IP05250150/</v>
          </cell>
          <cell r="D345" t="str">
            <v>FGV</v>
          </cell>
          <cell r="E345" t="str">
            <v>Poste de aco, reto, de 4,50m ate 6m. Assentamento.</v>
          </cell>
          <cell r="F345" t="str">
            <v>un</v>
          </cell>
          <cell r="G345">
            <v>53.59</v>
          </cell>
        </row>
        <row r="346">
          <cell r="C346" t="str">
            <v>IP05250200/</v>
          </cell>
          <cell r="D346" t="str">
            <v>FGV</v>
          </cell>
          <cell r="E346" t="str">
            <v>Poste de aco, reto, de 7m ate 12m. Assentamento.</v>
          </cell>
          <cell r="F346" t="str">
            <v>un</v>
          </cell>
          <cell r="G346">
            <v>108.83</v>
          </cell>
        </row>
        <row r="347">
          <cell r="C347" t="str">
            <v>IP05500050/</v>
          </cell>
          <cell r="D347" t="str">
            <v>FGV</v>
          </cell>
          <cell r="E347" t="str">
            <v>Braco para luminaria de 0,39m.</v>
          </cell>
          <cell r="F347" t="str">
            <v>par</v>
          </cell>
          <cell r="G347">
            <v>63</v>
          </cell>
        </row>
        <row r="348">
          <cell r="C348" t="str">
            <v>IP05500250/</v>
          </cell>
          <cell r="D348" t="str">
            <v>FGV</v>
          </cell>
          <cell r="E348" t="str">
            <v>Braco para luminaria de 1,35m.</v>
          </cell>
          <cell r="F348" t="str">
            <v>par</v>
          </cell>
          <cell r="G348">
            <v>115</v>
          </cell>
        </row>
        <row r="349">
          <cell r="C349" t="str">
            <v>IP05550050/</v>
          </cell>
          <cell r="D349" t="str">
            <v>FGV</v>
          </cell>
          <cell r="E349" t="str">
            <v>Braco, padrao RIOLUZ.  Colocacao.</v>
          </cell>
          <cell r="F349" t="str">
            <v>un</v>
          </cell>
          <cell r="G349">
            <v>9.76</v>
          </cell>
        </row>
        <row r="350">
          <cell r="C350" t="str">
            <v>IP05600050/</v>
          </cell>
          <cell r="D350" t="str">
            <v>FGV</v>
          </cell>
          <cell r="E350" t="str">
            <v>Pintura de braco com 2 demaos de tinta Aluminac.</v>
          </cell>
          <cell r="F350" t="str">
            <v>un</v>
          </cell>
          <cell r="G350">
            <v>12.29</v>
          </cell>
        </row>
        <row r="351">
          <cell r="C351" t="str">
            <v>IP05600103/</v>
          </cell>
          <cell r="D351" t="str">
            <v>FGV</v>
          </cell>
          <cell r="E351" t="str">
            <v>Pintura de poste de aco, reto, de 4,5m ate 6m.</v>
          </cell>
          <cell r="F351" t="str">
            <v>un</v>
          </cell>
          <cell r="G351">
            <v>14.73</v>
          </cell>
        </row>
        <row r="352">
          <cell r="C352" t="str">
            <v>IP05600109/</v>
          </cell>
          <cell r="D352" t="str">
            <v>FGV</v>
          </cell>
          <cell r="E352" t="str">
            <v>Pintura de poste de aco reto, de 10m ate 15m.</v>
          </cell>
          <cell r="F352" t="str">
            <v>un</v>
          </cell>
          <cell r="G352">
            <v>54.04</v>
          </cell>
        </row>
        <row r="353">
          <cell r="C353" t="str">
            <v>IP25100025/</v>
          </cell>
          <cell r="D353" t="str">
            <v>FGV</v>
          </cell>
          <cell r="E353" t="str">
            <v>Caixa Hand-Hole, padrao RIOLUZ, (0,30x0,30)m.</v>
          </cell>
          <cell r="F353" t="str">
            <v xml:space="preserve">un  </v>
          </cell>
          <cell r="G353">
            <v>26.29</v>
          </cell>
        </row>
        <row r="354">
          <cell r="C354" t="str">
            <v>IP25200050/</v>
          </cell>
          <cell r="D354" t="str">
            <v>FGV</v>
          </cell>
          <cell r="E354" t="str">
            <v>Tampao de ferro tipo leve padrao RIOLUZ.</v>
          </cell>
          <cell r="F354" t="str">
            <v>un</v>
          </cell>
          <cell r="G354">
            <v>188.93</v>
          </cell>
        </row>
        <row r="355">
          <cell r="C355" t="str">
            <v>IP45050250/</v>
          </cell>
          <cell r="D355" t="str">
            <v>FGV</v>
          </cell>
          <cell r="E355" t="str">
            <v>Rele fotoeletrico, tipo NA, tensao de 127V, 1200VA.</v>
          </cell>
          <cell r="F355" t="str">
            <v>un</v>
          </cell>
          <cell r="G355">
            <v>11.85</v>
          </cell>
        </row>
        <row r="356">
          <cell r="C356" t="str">
            <v>IP50050059/</v>
          </cell>
          <cell r="D356" t="str">
            <v>FGV</v>
          </cell>
          <cell r="E356" t="str">
            <v>Luminaria LRJ-25 para lampada de 70W ovoide.</v>
          </cell>
          <cell r="F356" t="str">
            <v>un</v>
          </cell>
          <cell r="G356">
            <v>305.18</v>
          </cell>
        </row>
        <row r="357">
          <cell r="C357" t="str">
            <v>IP50050250/</v>
          </cell>
          <cell r="D357" t="str">
            <v>FGV</v>
          </cell>
          <cell r="E357" t="str">
            <v>Luminaria LRJ-24 para lampada de 250W tubular.</v>
          </cell>
          <cell r="F357" t="str">
            <v>un</v>
          </cell>
          <cell r="G357">
            <v>361.15</v>
          </cell>
        </row>
        <row r="358">
          <cell r="C358" t="str">
            <v>IP50200106/</v>
          </cell>
          <cell r="D358" t="str">
            <v>FGV</v>
          </cell>
          <cell r="E358" t="str">
            <v>Nucleo simples para luminarias LRJ-09/16/25.</v>
          </cell>
          <cell r="F358" t="str">
            <v>un</v>
          </cell>
          <cell r="G358">
            <v>40</v>
          </cell>
        </row>
        <row r="359">
          <cell r="C359" t="str">
            <v>IP50200150/</v>
          </cell>
          <cell r="D359" t="str">
            <v>FGV</v>
          </cell>
          <cell r="E359" t="str">
            <v>Nucleo duplo para luminarias LRJ-01/17/23/24/30/31.</v>
          </cell>
          <cell r="F359" t="str">
            <v>un</v>
          </cell>
          <cell r="G359">
            <v>67</v>
          </cell>
        </row>
        <row r="360">
          <cell r="C360" t="str">
            <v>IP50250421/</v>
          </cell>
          <cell r="D360" t="str">
            <v>FGV</v>
          </cell>
          <cell r="E360" t="str">
            <v>Lampada de multivapor metalica (MVM) de 250W.</v>
          </cell>
          <cell r="F360" t="str">
            <v>un</v>
          </cell>
          <cell r="G360">
            <v>83.9</v>
          </cell>
        </row>
        <row r="361">
          <cell r="C361" t="str">
            <v>IP50400103/</v>
          </cell>
          <cell r="D361" t="str">
            <v>FGV</v>
          </cell>
          <cell r="E361" t="str">
            <v>Luminaria fechada com lampada de descarga.</v>
          </cell>
          <cell r="F361" t="str">
            <v>un</v>
          </cell>
          <cell r="G361">
            <v>9.76</v>
          </cell>
        </row>
        <row r="362">
          <cell r="C362" t="str">
            <v>IP55150100/</v>
          </cell>
          <cell r="D362" t="str">
            <v>FGV</v>
          </cell>
          <cell r="E362" t="str">
            <v>Chumbador para fixacao de poste de aco.</v>
          </cell>
          <cell r="F362" t="str">
            <v>un</v>
          </cell>
          <cell r="G362">
            <v>27.89</v>
          </cell>
        </row>
        <row r="363">
          <cell r="C363" t="str">
            <v>IT10400050/</v>
          </cell>
          <cell r="D363" t="str">
            <v>FGV</v>
          </cell>
          <cell r="E363" t="str">
            <v>Ligacao domiciliar de agua.</v>
          </cell>
          <cell r="F363" t="str">
            <v>un</v>
          </cell>
          <cell r="G363">
            <v>96.69</v>
          </cell>
        </row>
        <row r="364">
          <cell r="C364" t="str">
            <v>IT25100121/</v>
          </cell>
          <cell r="D364" t="str">
            <v>FGV</v>
          </cell>
          <cell r="E364" t="str">
            <v>Kanalex diametro de 125mm (5" ).</v>
          </cell>
          <cell r="F364" t="str">
            <v>m</v>
          </cell>
          <cell r="G364">
            <v>10.89</v>
          </cell>
        </row>
        <row r="365">
          <cell r="C365" t="str">
            <v>IT15600100/</v>
          </cell>
          <cell r="D365" t="str">
            <v>FGV</v>
          </cell>
          <cell r="E365" t="str">
            <v>Ligacao de esgoto sanitario, em manilha de 100mm.</v>
          </cell>
          <cell r="F365" t="str">
            <v>un</v>
          </cell>
          <cell r="G365">
            <v>344.53</v>
          </cell>
        </row>
        <row r="366">
          <cell r="C366" t="str">
            <v>MT05100100/</v>
          </cell>
          <cell r="D366" t="str">
            <v>FGV</v>
          </cell>
          <cell r="E366" t="str">
            <v>Escavacao manual de vala a frio.</v>
          </cell>
          <cell r="F366" t="str">
            <v>m3</v>
          </cell>
          <cell r="G366">
            <v>22.26</v>
          </cell>
        </row>
        <row r="367">
          <cell r="C367" t="str">
            <v>MT05150050/</v>
          </cell>
          <cell r="D367" t="str">
            <v>FGV</v>
          </cell>
          <cell r="E367" t="str">
            <v>Escavacao manual de vala em lodo, ate 1,50m.</v>
          </cell>
          <cell r="F367" t="str">
            <v>m3</v>
          </cell>
          <cell r="G367">
            <v>24.36</v>
          </cell>
        </row>
        <row r="368">
          <cell r="C368" t="str">
            <v>RV10050215/</v>
          </cell>
          <cell r="D368" t="str">
            <v>FGV</v>
          </cell>
          <cell r="E368" t="str">
            <v>Revestimento externo, de 1 vez.</v>
          </cell>
          <cell r="F368" t="str">
            <v>m2</v>
          </cell>
          <cell r="G368">
            <v>17.29</v>
          </cell>
        </row>
        <row r="369">
          <cell r="C369" t="str">
            <v>RV15950053</v>
          </cell>
          <cell r="D369" t="str">
            <v>FGV</v>
          </cell>
          <cell r="E369" t="str">
            <v>Piso de alerta em placas marmorizadas, cor vermelha.</v>
          </cell>
          <cell r="F369" t="str">
            <v>m2</v>
          </cell>
          <cell r="G369">
            <v>55.17</v>
          </cell>
        </row>
        <row r="370">
          <cell r="C370" t="str">
            <v>SC05100350/</v>
          </cell>
          <cell r="D370" t="str">
            <v>FGV</v>
          </cell>
          <cell r="E370" t="str">
            <v>Demolicao com equipamento concreto asfaltico 5cm.</v>
          </cell>
          <cell r="F370" t="str">
            <v>m2</v>
          </cell>
          <cell r="G370">
            <v>5.0999999999999996</v>
          </cell>
        </row>
        <row r="371">
          <cell r="C371" t="str">
            <v>SC05100400/</v>
          </cell>
          <cell r="D371" t="str">
            <v>FGV</v>
          </cell>
          <cell r="E371" t="str">
            <v>Demolicao com equipamento concreto asfaltico 10cm.</v>
          </cell>
          <cell r="F371" t="str">
            <v>m2</v>
          </cell>
          <cell r="G371">
            <v>7.64</v>
          </cell>
        </row>
        <row r="372">
          <cell r="C372" t="str">
            <v>SC05100450/</v>
          </cell>
          <cell r="D372" t="str">
            <v>FGV</v>
          </cell>
          <cell r="E372" t="str">
            <v>Demolicao equipamento concreto asfaltico 5cm l=1,20m.</v>
          </cell>
          <cell r="F372" t="str">
            <v>m2</v>
          </cell>
          <cell r="G372">
            <v>5.99</v>
          </cell>
        </row>
        <row r="373">
          <cell r="C373" t="str">
            <v>SC10100100/</v>
          </cell>
          <cell r="D373" t="str">
            <v>FGV</v>
          </cell>
          <cell r="E373" t="str">
            <v>Operador de trafego, nivel junior.</v>
          </cell>
          <cell r="F373" t="str">
            <v>h</v>
          </cell>
          <cell r="G373">
            <v>10.1</v>
          </cell>
        </row>
        <row r="374">
          <cell r="C374" t="str">
            <v>SC35050100/</v>
          </cell>
          <cell r="D374" t="str">
            <v>FGV</v>
          </cell>
          <cell r="E374" t="str">
            <v>Levantamento ou rebaixamento de tampao, calçada.</v>
          </cell>
          <cell r="F374" t="str">
            <v>un</v>
          </cell>
          <cell r="G374">
            <v>75.849999999999994</v>
          </cell>
        </row>
        <row r="375">
          <cell r="C375" t="str">
            <v>SE20100253/</v>
          </cell>
          <cell r="D375" t="str">
            <v>FGV</v>
          </cell>
          <cell r="E375" t="str">
            <v>Levantamento topografico planialtimetrico e cadastral.</v>
          </cell>
          <cell r="F375" t="str">
            <v>ha</v>
          </cell>
          <cell r="G375">
            <v>2252.4299999999998</v>
          </cell>
        </row>
        <row r="376">
          <cell r="C376" t="str">
            <v>ST05051050/</v>
          </cell>
          <cell r="D376" t="str">
            <v>FGV</v>
          </cell>
          <cell r="E376" t="str">
            <v>Sinalizacao horizontal aplicada por aspersao.</v>
          </cell>
          <cell r="F376" t="str">
            <v>m2</v>
          </cell>
          <cell r="G376">
            <v>20.149999999999999</v>
          </cell>
        </row>
        <row r="377">
          <cell r="C377" t="str">
            <v>ST10150350/</v>
          </cell>
          <cell r="D377" t="str">
            <v>FGV</v>
          </cell>
          <cell r="E377" t="str">
            <v>Conjunto semaforico principal.</v>
          </cell>
          <cell r="F377" t="str">
            <v>un</v>
          </cell>
          <cell r="G377">
            <v>4662</v>
          </cell>
        </row>
        <row r="378">
          <cell r="C378" t="str">
            <v>ST10150400/</v>
          </cell>
          <cell r="D378" t="str">
            <v>FGV</v>
          </cell>
          <cell r="E378" t="str">
            <v>Conjunto semaforico repetidor.</v>
          </cell>
          <cell r="F378" t="str">
            <v>un</v>
          </cell>
          <cell r="G378">
            <v>2243.85</v>
          </cell>
        </row>
        <row r="379">
          <cell r="C379" t="str">
            <v>ST20100050/</v>
          </cell>
          <cell r="D379" t="str">
            <v>FGV</v>
          </cell>
          <cell r="E379" t="str">
            <v>Aluguel mensal de radio transmissor-receptor.</v>
          </cell>
          <cell r="F379" t="str">
            <v>mes</v>
          </cell>
          <cell r="G379">
            <v>70</v>
          </cell>
        </row>
        <row r="380">
          <cell r="C380" t="str">
            <v>ST45150100/</v>
          </cell>
          <cell r="D380" t="str">
            <v>FGV</v>
          </cell>
          <cell r="E380" t="str">
            <v>Caixa com tampa de ferro leve 600L-900mm,CET-RIO.</v>
          </cell>
          <cell r="F380" t="str">
            <v xml:space="preserve">un  </v>
          </cell>
          <cell r="G380">
            <v>295.7</v>
          </cell>
        </row>
        <row r="381">
          <cell r="C381" t="str">
            <v>ST15050100/</v>
          </cell>
          <cell r="D381" t="str">
            <v>FGV</v>
          </cell>
          <cell r="E381" t="str">
            <v>Portico, coluna tubular, em aco galvanizado.</v>
          </cell>
          <cell r="F381" t="str">
            <v>un</v>
          </cell>
          <cell r="G381">
            <v>35622.78</v>
          </cell>
        </row>
        <row r="382">
          <cell r="C382" t="str">
            <v>TC05100050/</v>
          </cell>
          <cell r="D382" t="str">
            <v>FGV</v>
          </cell>
          <cell r="E382" t="str">
            <v>Transporte horizontal material em carrinho de mao.</v>
          </cell>
          <cell r="F382" t="str">
            <v>t.dam</v>
          </cell>
          <cell r="G382">
            <v>1.19</v>
          </cell>
        </row>
        <row r="383">
          <cell r="C383" t="str">
            <v>TC10050050/</v>
          </cell>
          <cell r="D383" t="str">
            <v>FGV</v>
          </cell>
          <cell r="E383" t="str">
            <v>Carga e descarga manual de material.</v>
          </cell>
          <cell r="F383" t="str">
            <v>t</v>
          </cell>
          <cell r="G383">
            <v>20.36</v>
          </cell>
        </row>
        <row r="384">
          <cell r="C384" t="str">
            <v>TC10050350/</v>
          </cell>
          <cell r="D384" t="str">
            <v>FGV</v>
          </cell>
          <cell r="E384" t="str">
            <v>Carga e descarga mecanica, com Pa-Carregadeira.</v>
          </cell>
          <cell r="F384" t="str">
            <v xml:space="preserve">t </v>
          </cell>
          <cell r="G384">
            <v>0.51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lições_Volume"/>
      <sheetName val="Demolições_Área-2"/>
      <sheetName val="Acabamentos"/>
      <sheetName val="Meio-fio"/>
      <sheetName val="Ilum. pública"/>
      <sheetName val="Pavimentação"/>
      <sheetName val="Sinalização Trafego"/>
      <sheetName val="Mobiliário urbano"/>
      <sheetName val="Drenagem"/>
      <sheetName val="Redes_Ruas"/>
      <sheetName val="Infra-redes..."/>
      <sheetName val="Qtde FRG"/>
      <sheetName val="Planilha auxiliar por i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D6" t="str">
            <v>SHOPPING</v>
          </cell>
          <cell r="E6" t="str">
            <v>GABINAL</v>
          </cell>
          <cell r="F6" t="str">
            <v>MC DONALD`S</v>
          </cell>
          <cell r="G6" t="str">
            <v>SANGRADOR</v>
          </cell>
          <cell r="H6" t="str">
            <v>SENDAS</v>
          </cell>
          <cell r="I6" t="str">
            <v>GEREMÁRIO DANTAS</v>
          </cell>
          <cell r="J6" t="str">
            <v>ENC 1</v>
          </cell>
          <cell r="K6" t="str">
            <v>TRÊS RIOS</v>
          </cell>
          <cell r="L6" t="str">
            <v>ENC 2</v>
          </cell>
          <cell r="M6" t="str">
            <v>PASSARELA</v>
          </cell>
          <cell r="N6" t="str">
            <v>ENC 3</v>
          </cell>
          <cell r="O6" t="str">
            <v>JACAREPAGUÁ</v>
          </cell>
          <cell r="Q6" t="str">
            <v>TOTAL GERAL</v>
          </cell>
        </row>
        <row r="8">
          <cell r="D8">
            <v>29</v>
          </cell>
          <cell r="E8">
            <v>35</v>
          </cell>
          <cell r="F8">
            <v>45</v>
          </cell>
          <cell r="G8">
            <v>163</v>
          </cell>
          <cell r="I8">
            <v>177</v>
          </cell>
          <cell r="J8">
            <v>101</v>
          </cell>
          <cell r="K8">
            <v>154</v>
          </cell>
          <cell r="L8">
            <v>21</v>
          </cell>
          <cell r="M8">
            <v>87</v>
          </cell>
          <cell r="N8">
            <v>89</v>
          </cell>
          <cell r="O8">
            <v>128</v>
          </cell>
          <cell r="Q8">
            <v>1029</v>
          </cell>
        </row>
        <row r="9">
          <cell r="D9">
            <v>64</v>
          </cell>
          <cell r="E9">
            <v>51</v>
          </cell>
          <cell r="F9">
            <v>94</v>
          </cell>
          <cell r="I9">
            <v>43</v>
          </cell>
          <cell r="J9">
            <v>18</v>
          </cell>
          <cell r="K9">
            <v>50</v>
          </cell>
          <cell r="N9">
            <v>48</v>
          </cell>
          <cell r="Q9">
            <v>368</v>
          </cell>
        </row>
        <row r="10">
          <cell r="D10">
            <v>22</v>
          </cell>
          <cell r="N10">
            <v>25</v>
          </cell>
          <cell r="Q10">
            <v>47</v>
          </cell>
        </row>
        <row r="11">
          <cell r="D11">
            <v>13</v>
          </cell>
          <cell r="E11">
            <v>150</v>
          </cell>
          <cell r="K11">
            <v>144</v>
          </cell>
          <cell r="N11">
            <v>60</v>
          </cell>
          <cell r="Q11">
            <v>367</v>
          </cell>
        </row>
        <row r="12">
          <cell r="N12">
            <v>52</v>
          </cell>
          <cell r="Q12">
            <v>52</v>
          </cell>
        </row>
        <row r="13">
          <cell r="D13">
            <v>142</v>
          </cell>
          <cell r="K13">
            <v>120</v>
          </cell>
          <cell r="M13">
            <v>138</v>
          </cell>
          <cell r="N13">
            <v>48</v>
          </cell>
          <cell r="Q13">
            <v>448</v>
          </cell>
        </row>
        <row r="14">
          <cell r="J14">
            <v>78</v>
          </cell>
          <cell r="K14">
            <v>150</v>
          </cell>
          <cell r="L14">
            <v>69</v>
          </cell>
          <cell r="Q14">
            <v>297</v>
          </cell>
        </row>
        <row r="15">
          <cell r="Q15">
            <v>0</v>
          </cell>
        </row>
        <row r="16">
          <cell r="I16">
            <v>3</v>
          </cell>
          <cell r="O16">
            <v>2</v>
          </cell>
          <cell r="Q16">
            <v>5</v>
          </cell>
          <cell r="R16">
            <v>26</v>
          </cell>
        </row>
        <row r="17">
          <cell r="E17">
            <v>1</v>
          </cell>
          <cell r="I17">
            <v>3</v>
          </cell>
          <cell r="O17">
            <v>1</v>
          </cell>
          <cell r="Q17">
            <v>5</v>
          </cell>
        </row>
        <row r="18">
          <cell r="D18">
            <v>1</v>
          </cell>
          <cell r="N18">
            <v>1</v>
          </cell>
          <cell r="Q18">
            <v>2</v>
          </cell>
        </row>
        <row r="19">
          <cell r="D19">
            <v>1</v>
          </cell>
          <cell r="E19">
            <v>6</v>
          </cell>
          <cell r="K19">
            <v>6</v>
          </cell>
          <cell r="N19">
            <v>1</v>
          </cell>
          <cell r="Q19">
            <v>14</v>
          </cell>
        </row>
        <row r="20">
          <cell r="N20">
            <v>2</v>
          </cell>
          <cell r="Q20">
            <v>2</v>
          </cell>
        </row>
        <row r="21">
          <cell r="D21">
            <v>4</v>
          </cell>
          <cell r="K21">
            <v>4</v>
          </cell>
          <cell r="M21">
            <v>4</v>
          </cell>
          <cell r="N21">
            <v>3</v>
          </cell>
          <cell r="Q21">
            <v>15</v>
          </cell>
        </row>
        <row r="22">
          <cell r="J22">
            <v>4</v>
          </cell>
          <cell r="K22">
            <v>5</v>
          </cell>
          <cell r="L22">
            <v>1</v>
          </cell>
          <cell r="Q22">
            <v>10</v>
          </cell>
        </row>
        <row r="23">
          <cell r="D23">
            <v>33</v>
          </cell>
          <cell r="E23">
            <v>16</v>
          </cell>
          <cell r="F23">
            <v>23</v>
          </cell>
          <cell r="G23">
            <v>9</v>
          </cell>
          <cell r="H23">
            <v>0</v>
          </cell>
          <cell r="I23">
            <v>15</v>
          </cell>
          <cell r="J23">
            <v>15</v>
          </cell>
          <cell r="K23">
            <v>63</v>
          </cell>
          <cell r="L23">
            <v>4</v>
          </cell>
          <cell r="M23">
            <v>12</v>
          </cell>
          <cell r="N23">
            <v>32</v>
          </cell>
          <cell r="O23">
            <v>10</v>
          </cell>
          <cell r="Q23">
            <v>232</v>
          </cell>
        </row>
        <row r="24">
          <cell r="D24">
            <v>6</v>
          </cell>
          <cell r="E24">
            <v>2</v>
          </cell>
          <cell r="F24">
            <v>12</v>
          </cell>
          <cell r="G24">
            <v>9</v>
          </cell>
          <cell r="I24">
            <v>5</v>
          </cell>
          <cell r="J24">
            <v>8</v>
          </cell>
          <cell r="K24">
            <v>7</v>
          </cell>
          <cell r="L24">
            <v>4</v>
          </cell>
          <cell r="M24">
            <v>12</v>
          </cell>
          <cell r="N24">
            <v>16</v>
          </cell>
          <cell r="O24">
            <v>10</v>
          </cell>
          <cell r="Q24">
            <v>91</v>
          </cell>
        </row>
        <row r="25">
          <cell r="E25">
            <v>1</v>
          </cell>
          <cell r="F25">
            <v>1</v>
          </cell>
          <cell r="I25">
            <v>5</v>
          </cell>
          <cell r="J25">
            <v>2</v>
          </cell>
          <cell r="K25">
            <v>13</v>
          </cell>
          <cell r="N25">
            <v>2</v>
          </cell>
          <cell r="Q25">
            <v>24</v>
          </cell>
        </row>
        <row r="26">
          <cell r="D26">
            <v>9</v>
          </cell>
          <cell r="E26">
            <v>4</v>
          </cell>
          <cell r="F26">
            <v>3</v>
          </cell>
          <cell r="J26">
            <v>1</v>
          </cell>
          <cell r="K26">
            <v>10</v>
          </cell>
          <cell r="N26">
            <v>4</v>
          </cell>
          <cell r="Q26">
            <v>31</v>
          </cell>
        </row>
        <row r="27">
          <cell r="F27">
            <v>2</v>
          </cell>
          <cell r="Q27">
            <v>2</v>
          </cell>
        </row>
        <row r="29">
          <cell r="G29">
            <v>270</v>
          </cell>
          <cell r="Q29">
            <v>270</v>
          </cell>
        </row>
        <row r="30">
          <cell r="Q30">
            <v>0</v>
          </cell>
        </row>
      </sheetData>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QUANTITATIVA"/>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1-VIG_FUND-AGO2000"/>
    </sheetNames>
    <sheetDataSet>
      <sheetData sheetId="0">
        <row r="13">
          <cell r="B13">
            <v>1</v>
          </cell>
          <cell r="C13">
            <v>0.15</v>
          </cell>
          <cell r="D13">
            <v>0.2</v>
          </cell>
          <cell r="E13">
            <v>0.5</v>
          </cell>
          <cell r="F13">
            <v>0.1</v>
          </cell>
          <cell r="G13">
            <v>2.25</v>
          </cell>
          <cell r="H13">
            <v>0.47249999999999998</v>
          </cell>
          <cell r="I13">
            <v>0.78749999999999998</v>
          </cell>
          <cell r="J13">
            <v>2.8125000000000001E-2</v>
          </cell>
          <cell r="K13">
            <v>2.25</v>
          </cell>
          <cell r="L13">
            <v>0.16874999999999998</v>
          </cell>
        </row>
        <row r="14">
          <cell r="B14">
            <v>1</v>
          </cell>
          <cell r="C14">
            <v>0.2</v>
          </cell>
          <cell r="D14">
            <v>0.2</v>
          </cell>
          <cell r="E14">
            <v>0.5</v>
          </cell>
          <cell r="F14">
            <v>0.1</v>
          </cell>
          <cell r="G14">
            <v>18.257000000000005</v>
          </cell>
          <cell r="H14">
            <v>4.3816800000000011</v>
          </cell>
          <cell r="I14">
            <v>7.3028000000000022</v>
          </cell>
          <cell r="J14">
            <v>0.27385500000000013</v>
          </cell>
          <cell r="K14">
            <v>18.257000000000005</v>
          </cell>
          <cell r="L14">
            <v>1.8257000000000005</v>
          </cell>
        </row>
        <row r="15">
          <cell r="B15">
            <v>1</v>
          </cell>
          <cell r="C15">
            <v>0.25</v>
          </cell>
          <cell r="D15">
            <v>0.2</v>
          </cell>
          <cell r="E15">
            <v>0.6</v>
          </cell>
          <cell r="F15">
            <v>0.1</v>
          </cell>
          <cell r="G15">
            <v>5.1250000000000009</v>
          </cell>
          <cell r="H15">
            <v>1.6143750000000003</v>
          </cell>
          <cell r="I15">
            <v>2.3062500000000004</v>
          </cell>
          <cell r="J15">
            <v>8.9687500000000017E-2</v>
          </cell>
          <cell r="K15">
            <v>6.1500000000000012</v>
          </cell>
          <cell r="L15">
            <v>0.76875000000000016</v>
          </cell>
        </row>
        <row r="16">
          <cell r="B16">
            <v>1</v>
          </cell>
          <cell r="C16">
            <v>0.15</v>
          </cell>
          <cell r="D16">
            <v>0.2</v>
          </cell>
          <cell r="E16">
            <v>0.5</v>
          </cell>
          <cell r="F16">
            <v>0.1</v>
          </cell>
          <cell r="G16">
            <v>9.2299999999999986</v>
          </cell>
          <cell r="H16">
            <v>1.9382999999999997</v>
          </cell>
          <cell r="I16">
            <v>3.2304999999999993</v>
          </cell>
          <cell r="J16">
            <v>0.11537499999999999</v>
          </cell>
          <cell r="K16">
            <v>9.2299999999999986</v>
          </cell>
          <cell r="L16">
            <v>0.69224999999999992</v>
          </cell>
        </row>
        <row r="17">
          <cell r="B17">
            <v>1</v>
          </cell>
          <cell r="C17">
            <v>0.25</v>
          </cell>
          <cell r="D17">
            <v>0.2</v>
          </cell>
          <cell r="E17">
            <v>0.6</v>
          </cell>
          <cell r="F17">
            <v>0.1</v>
          </cell>
          <cell r="G17">
            <v>4.9000000000000004</v>
          </cell>
          <cell r="H17">
            <v>1.5435000000000001</v>
          </cell>
          <cell r="I17">
            <v>2.2050000000000001</v>
          </cell>
          <cell r="J17">
            <v>8.5750000000000007E-2</v>
          </cell>
          <cell r="K17">
            <v>5.88</v>
          </cell>
          <cell r="L17">
            <v>0.73499999999999999</v>
          </cell>
        </row>
        <row r="18">
          <cell r="B18">
            <v>1</v>
          </cell>
          <cell r="C18">
            <v>0.2</v>
          </cell>
          <cell r="D18">
            <v>0.2</v>
          </cell>
          <cell r="E18">
            <v>0.6</v>
          </cell>
          <cell r="F18">
            <v>0.1</v>
          </cell>
          <cell r="G18">
            <v>7.9049999999999994</v>
          </cell>
          <cell r="H18">
            <v>2.2133999999999996</v>
          </cell>
          <cell r="I18">
            <v>3.1619999999999999</v>
          </cell>
          <cell r="J18">
            <v>0.11857500000000001</v>
          </cell>
          <cell r="K18">
            <v>9.4859999999999989</v>
          </cell>
          <cell r="L18">
            <v>0.94859999999999989</v>
          </cell>
        </row>
        <row r="19">
          <cell r="B19">
            <v>1</v>
          </cell>
          <cell r="C19">
            <v>0.4</v>
          </cell>
          <cell r="D19">
            <v>0.2</v>
          </cell>
          <cell r="E19">
            <v>0.6</v>
          </cell>
          <cell r="F19">
            <v>0.1</v>
          </cell>
          <cell r="G19">
            <v>3.5</v>
          </cell>
          <cell r="H19">
            <v>1.4700000000000002</v>
          </cell>
          <cell r="I19">
            <v>2.1000000000000005</v>
          </cell>
          <cell r="J19">
            <v>8.7500000000000008E-2</v>
          </cell>
          <cell r="K19">
            <v>4.2</v>
          </cell>
          <cell r="L19">
            <v>0.84</v>
          </cell>
        </row>
        <row r="20">
          <cell r="B20">
            <v>1</v>
          </cell>
          <cell r="C20">
            <v>0.25</v>
          </cell>
          <cell r="D20">
            <v>0.2</v>
          </cell>
          <cell r="E20">
            <v>0.6</v>
          </cell>
          <cell r="F20">
            <v>0.1</v>
          </cell>
          <cell r="G20">
            <v>7.9249999999999989</v>
          </cell>
          <cell r="H20">
            <v>2.4963749999999996</v>
          </cell>
          <cell r="I20">
            <v>3.5662499999999997</v>
          </cell>
          <cell r="J20">
            <v>0.13868749999999996</v>
          </cell>
          <cell r="K20">
            <v>9.509999999999998</v>
          </cell>
          <cell r="L20">
            <v>1.1887499999999998</v>
          </cell>
        </row>
        <row r="21">
          <cell r="B21">
            <v>1</v>
          </cell>
          <cell r="C21">
            <v>0.2</v>
          </cell>
          <cell r="D21">
            <v>0.2</v>
          </cell>
          <cell r="E21">
            <v>0.5</v>
          </cell>
          <cell r="F21">
            <v>0.1</v>
          </cell>
          <cell r="G21">
            <v>7.3</v>
          </cell>
          <cell r="H21">
            <v>1.752</v>
          </cell>
          <cell r="I21">
            <v>2.92</v>
          </cell>
          <cell r="J21">
            <v>0.10950000000000003</v>
          </cell>
          <cell r="K21">
            <v>7.3</v>
          </cell>
          <cell r="L21">
            <v>0.73</v>
          </cell>
        </row>
        <row r="22">
          <cell r="B22">
            <v>1</v>
          </cell>
          <cell r="C22">
            <v>0.25</v>
          </cell>
          <cell r="D22">
            <v>0.2</v>
          </cell>
          <cell r="E22">
            <v>0.6</v>
          </cell>
          <cell r="F22">
            <v>0.1</v>
          </cell>
          <cell r="G22">
            <v>7.85</v>
          </cell>
          <cell r="H22">
            <v>2.47275</v>
          </cell>
          <cell r="I22">
            <v>3.5324999999999998</v>
          </cell>
          <cell r="J22">
            <v>0.137375</v>
          </cell>
          <cell r="K22">
            <v>9.42</v>
          </cell>
          <cell r="L22">
            <v>1.1775</v>
          </cell>
        </row>
        <row r="23">
          <cell r="B23">
            <v>1</v>
          </cell>
          <cell r="C23">
            <v>0.2</v>
          </cell>
          <cell r="D23">
            <v>0.2</v>
          </cell>
          <cell r="E23">
            <v>0.6</v>
          </cell>
          <cell r="F23">
            <v>0.1</v>
          </cell>
          <cell r="G23">
            <v>7.9249999999999989</v>
          </cell>
          <cell r="H23">
            <v>2.2189999999999994</v>
          </cell>
          <cell r="I23">
            <v>3.17</v>
          </cell>
          <cell r="J23">
            <v>0.11887500000000001</v>
          </cell>
          <cell r="K23">
            <v>9.509999999999998</v>
          </cell>
          <cell r="L23">
            <v>0.95099999999999985</v>
          </cell>
        </row>
        <row r="24">
          <cell r="B24">
            <v>1</v>
          </cell>
          <cell r="C24">
            <v>0.3</v>
          </cell>
          <cell r="D24">
            <v>0.2</v>
          </cell>
          <cell r="E24">
            <v>0.5</v>
          </cell>
          <cell r="F24">
            <v>0.1</v>
          </cell>
          <cell r="G24">
            <v>3.6</v>
          </cell>
          <cell r="H24">
            <v>1.08</v>
          </cell>
          <cell r="I24">
            <v>1.8</v>
          </cell>
          <cell r="J24">
            <v>7.2000000000000008E-2</v>
          </cell>
          <cell r="K24">
            <v>3.6</v>
          </cell>
          <cell r="L24">
            <v>0.54</v>
          </cell>
        </row>
        <row r="25">
          <cell r="H25">
            <v>0</v>
          </cell>
          <cell r="I25">
            <v>0</v>
          </cell>
          <cell r="J25">
            <v>0</v>
          </cell>
          <cell r="K25">
            <v>0</v>
          </cell>
          <cell r="L25">
            <v>0</v>
          </cell>
        </row>
        <row r="26">
          <cell r="H26">
            <v>29.741640000000004</v>
          </cell>
          <cell r="I26">
            <v>46.0824</v>
          </cell>
          <cell r="J26">
            <v>1.734005</v>
          </cell>
          <cell r="K26">
            <v>123.48899999999998</v>
          </cell>
          <cell r="L26">
            <v>12.784500000000001</v>
          </cell>
        </row>
        <row r="28">
          <cell r="K28" t="str">
            <v xml:space="preserve"> (C/REL A AREA CONSTR)</v>
          </cell>
        </row>
        <row r="30">
          <cell r="C30">
            <v>29.741640000000004</v>
          </cell>
          <cell r="D30" t="str">
            <v>M3</v>
          </cell>
          <cell r="I30">
            <v>2.3263827290860029</v>
          </cell>
          <cell r="J30" t="str">
            <v>M3/M3</v>
          </cell>
          <cell r="K30">
            <v>4.1831894005457261E-2</v>
          </cell>
          <cell r="L30" t="str">
            <v>M3/M2</v>
          </cell>
        </row>
        <row r="31">
          <cell r="C31">
            <v>46.0824</v>
          </cell>
          <cell r="D31" t="str">
            <v>M2</v>
          </cell>
          <cell r="I31">
            <v>3.6045523876569279</v>
          </cell>
          <cell r="J31" t="str">
            <v>M2/M3</v>
          </cell>
          <cell r="K31">
            <v>6.481532532560691E-2</v>
          </cell>
          <cell r="L31" t="str">
            <v>M2/M2</v>
          </cell>
        </row>
        <row r="32">
          <cell r="C32">
            <v>1.734005</v>
          </cell>
          <cell r="D32" t="str">
            <v>M3</v>
          </cell>
          <cell r="I32">
            <v>0.13563338417615078</v>
          </cell>
          <cell r="J32" t="str">
            <v>M3/M3</v>
          </cell>
          <cell r="K32">
            <v>2.4388942023685616E-3</v>
          </cell>
          <cell r="L32" t="str">
            <v>M3/M2</v>
          </cell>
        </row>
        <row r="33">
          <cell r="C33">
            <v>123.48899999999998</v>
          </cell>
          <cell r="D33" t="str">
            <v>M2</v>
          </cell>
          <cell r="I33">
            <v>9.6592749032030945</v>
          </cell>
          <cell r="J33" t="str">
            <v>M2/M3</v>
          </cell>
          <cell r="K33">
            <v>0.17368843005429122</v>
          </cell>
          <cell r="L33" t="str">
            <v>M2/M2</v>
          </cell>
        </row>
        <row r="34">
          <cell r="C34">
            <v>12.784500000000001</v>
          </cell>
          <cell r="D34" t="str">
            <v>M3</v>
          </cell>
          <cell r="I34" t="str">
            <v xml:space="preserve">      -</v>
          </cell>
          <cell r="K34">
            <v>1.7981518467467442E-2</v>
          </cell>
          <cell r="L34" t="str">
            <v>M3/M2</v>
          </cell>
        </row>
        <row r="35">
          <cell r="C35">
            <v>1294</v>
          </cell>
          <cell r="D35" t="str">
            <v>KG</v>
          </cell>
          <cell r="I35">
            <v>101.21631663342328</v>
          </cell>
          <cell r="J35" t="str">
            <v>KG/M3</v>
          </cell>
          <cell r="K35">
            <v>1.8200230667529325</v>
          </cell>
        </row>
        <row r="36">
          <cell r="C36">
            <v>16.914594444444447</v>
          </cell>
          <cell r="D36" t="str">
            <v>M3</v>
          </cell>
          <cell r="I36">
            <v>1.3230548276776131</v>
          </cell>
          <cell r="J36" t="str">
            <v>M3/M3</v>
          </cell>
          <cell r="K36">
            <v>2.3790534817356952E-2</v>
          </cell>
          <cell r="L36" t="str">
            <v>M3/M2</v>
          </cell>
        </row>
        <row r="37">
          <cell r="C37">
            <v>16.675159222222224</v>
          </cell>
          <cell r="D37" t="str">
            <v>M3</v>
          </cell>
          <cell r="I37">
            <v>1.3043262718309063</v>
          </cell>
          <cell r="J37" t="str">
            <v>M3/M3</v>
          </cell>
          <cell r="K37">
            <v>2.3453766944530399E-2</v>
          </cell>
          <cell r="L37" t="str">
            <v>M3/M2</v>
          </cell>
        </row>
        <row r="38">
          <cell r="C38">
            <v>710.98</v>
          </cell>
          <cell r="D38" t="str">
            <v>M2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leis_sociais_h (2)"/>
      <sheetName val="leis_sociais_h"/>
      <sheetName val="custo_profissional"/>
      <sheetName val="custo_equipamento"/>
      <sheetName val="custo_material"/>
      <sheetName val="composição_unitária"/>
      <sheetName val="Planilha"/>
      <sheetName val="Cronogr. F. Financ"/>
      <sheetName val="Plan1"/>
    </sheetNames>
    <sheetDataSet>
      <sheetData sheetId="0"/>
      <sheetData sheetId="1"/>
      <sheetData sheetId="2"/>
      <sheetData sheetId="3">
        <row r="17">
          <cell r="G17">
            <v>14.4</v>
          </cell>
        </row>
        <row r="18">
          <cell r="B18" t="str">
            <v>Operador de maquinas e equipamentos</v>
          </cell>
          <cell r="G18">
            <v>14.4</v>
          </cell>
        </row>
        <row r="19">
          <cell r="B19" t="str">
            <v>Pedreiro</v>
          </cell>
          <cell r="G19">
            <v>14.4</v>
          </cell>
        </row>
        <row r="20">
          <cell r="G20">
            <v>14.4</v>
          </cell>
        </row>
        <row r="23">
          <cell r="B23" t="str">
            <v>Pintor</v>
          </cell>
          <cell r="G23">
            <v>14.4</v>
          </cell>
        </row>
        <row r="25">
          <cell r="G25">
            <v>14.4</v>
          </cell>
        </row>
        <row r="26">
          <cell r="B26" t="str">
            <v>Jardineiro</v>
          </cell>
          <cell r="G26">
            <v>14.4</v>
          </cell>
        </row>
        <row r="27">
          <cell r="B27" t="str">
            <v>Servente</v>
          </cell>
          <cell r="G27">
            <v>11.66</v>
          </cell>
        </row>
        <row r="29">
          <cell r="G29">
            <v>11.93</v>
          </cell>
        </row>
      </sheetData>
      <sheetData sheetId="4">
        <row r="20">
          <cell r="B20" t="str">
            <v>Betoneira 580l eletrica trif, de 7,5hp e carregador mecanico</v>
          </cell>
          <cell r="E20">
            <v>4.93</v>
          </cell>
        </row>
      </sheetData>
      <sheetData sheetId="5">
        <row r="14">
          <cell r="B14" t="str">
            <v>Balancim de aluminio e vidro tipo maxim-air</v>
          </cell>
          <cell r="D14">
            <v>324.13</v>
          </cell>
        </row>
        <row r="15">
          <cell r="B15" t="str">
            <v>Chapa aço grossa preta 1/4"(6,35mm) 49,797kg/m²</v>
          </cell>
          <cell r="D15">
            <v>2.84</v>
          </cell>
        </row>
        <row r="16">
          <cell r="B16" t="str">
            <v>Chapa Compensada Resinada 10mm</v>
          </cell>
          <cell r="D16">
            <v>21.51</v>
          </cell>
        </row>
        <row r="36">
          <cell r="D36">
            <v>6.24</v>
          </cell>
        </row>
      </sheetData>
      <sheetData sheetId="6"/>
      <sheetData sheetId="7"/>
      <sheetData sheetId="8"/>
      <sheetData sheetId="9"/>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Documento_do_Microsoft_Word1.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package" Target="../embeddings/Documento_do_Microsoft_Word2.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package" Target="../embeddings/Documento_do_Microsoft_Word3.docx"/></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6.emf"/><Relationship Id="rId4" Type="http://schemas.openxmlformats.org/officeDocument/2006/relationships/package" Target="../embeddings/Documento_do_Microsoft_Word4.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7.emf"/><Relationship Id="rId4" Type="http://schemas.openxmlformats.org/officeDocument/2006/relationships/package" Target="../embeddings/Documento_do_Microsoft_Word5.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image" Target="../media/image8.emf"/><Relationship Id="rId4" Type="http://schemas.openxmlformats.org/officeDocument/2006/relationships/package" Target="../embeddings/Documento_do_Microsoft_Word6.docx"/></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image" Target="../media/image9.emf"/><Relationship Id="rId4" Type="http://schemas.openxmlformats.org/officeDocument/2006/relationships/package" Target="../embeddings/Documento_do_Microsoft_Word7.docx"/></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image" Target="../media/image10.emf"/><Relationship Id="rId4" Type="http://schemas.openxmlformats.org/officeDocument/2006/relationships/package" Target="../embeddings/Documento_do_Microsoft_Word8.docx"/></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5.bin"/><Relationship Id="rId5" Type="http://schemas.openxmlformats.org/officeDocument/2006/relationships/image" Target="../media/image14.emf"/><Relationship Id="rId4" Type="http://schemas.openxmlformats.org/officeDocument/2006/relationships/package" Target="../embeddings/Documento_do_Microsoft_Word9.docx"/></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6.bin"/><Relationship Id="rId5" Type="http://schemas.openxmlformats.org/officeDocument/2006/relationships/image" Target="../media/image15.emf"/><Relationship Id="rId4" Type="http://schemas.openxmlformats.org/officeDocument/2006/relationships/package" Target="../embeddings/Documento_do_Microsoft_Word10.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81"/>
  <sheetViews>
    <sheetView tabSelected="1" view="pageBreakPreview" zoomScale="91" zoomScaleSheetLayoutView="91" workbookViewId="0">
      <selection activeCell="F138" sqref="F138"/>
    </sheetView>
  </sheetViews>
  <sheetFormatPr defaultColWidth="10.28515625" defaultRowHeight="15"/>
  <cols>
    <col min="1" max="1" width="15.42578125" style="401" customWidth="1"/>
    <col min="2" max="2" width="14.5703125" style="472" customWidth="1"/>
    <col min="3" max="3" width="17.5703125" style="472" customWidth="1"/>
    <col min="4" max="4" width="70.42578125" style="401" customWidth="1"/>
    <col min="5" max="5" width="6.7109375" style="401" customWidth="1"/>
    <col min="6" max="6" width="10.140625" style="473" customWidth="1"/>
    <col min="7" max="7" width="18.140625" style="473" customWidth="1"/>
    <col min="8" max="8" width="18" style="473" bestFit="1" customWidth="1"/>
    <col min="9" max="9" width="16.28515625" style="473" customWidth="1"/>
    <col min="10" max="10" width="0" style="401" hidden="1" customWidth="1"/>
    <col min="11" max="11" width="15.28515625" style="8" bestFit="1" customWidth="1"/>
    <col min="12" max="16384" width="10.28515625" style="8"/>
  </cols>
  <sheetData>
    <row r="1" spans="1:11" s="359" customFormat="1" ht="20.100000000000001" customHeight="1" thickBot="1">
      <c r="A1" s="1236" t="s">
        <v>10915</v>
      </c>
      <c r="B1" s="1237"/>
      <c r="C1" s="1237"/>
      <c r="D1" s="1237"/>
      <c r="E1" s="1238"/>
      <c r="F1" s="1238"/>
      <c r="G1" s="1238"/>
      <c r="H1" s="1238"/>
      <c r="I1" s="1238"/>
      <c r="J1" s="1237"/>
    </row>
    <row r="2" spans="1:11" s="359" customFormat="1" ht="17.100000000000001" customHeight="1">
      <c r="A2" s="547" t="s">
        <v>10818</v>
      </c>
      <c r="B2" s="382" t="s">
        <v>10941</v>
      </c>
      <c r="C2" s="383"/>
      <c r="D2" s="384"/>
      <c r="E2" s="586"/>
      <c r="F2" s="587"/>
      <c r="G2" s="385"/>
      <c r="H2" s="1251"/>
      <c r="I2" s="1252"/>
      <c r="J2" s="385"/>
    </row>
    <row r="3" spans="1:11" s="359" customFormat="1" ht="17.100000000000001" customHeight="1" thickBot="1">
      <c r="A3" s="547" t="s">
        <v>10819</v>
      </c>
      <c r="B3" s="1056" t="s">
        <v>11124</v>
      </c>
      <c r="C3" s="386"/>
      <c r="D3" s="386"/>
      <c r="E3" s="730"/>
      <c r="F3" s="730"/>
      <c r="G3" s="730"/>
      <c r="H3" s="1253"/>
      <c r="I3" s="1254"/>
      <c r="J3" s="386"/>
    </row>
    <row r="4" spans="1:11" s="359" customFormat="1" ht="24.75" customHeight="1" thickBot="1">
      <c r="A4" s="547" t="s">
        <v>10933</v>
      </c>
      <c r="B4" s="1249" t="s">
        <v>11067</v>
      </c>
      <c r="C4" s="1250"/>
      <c r="D4" s="1250"/>
      <c r="E4" s="731" t="s">
        <v>10849</v>
      </c>
      <c r="F4" s="732"/>
      <c r="G4" s="735" t="s">
        <v>10942</v>
      </c>
      <c r="H4" s="1253"/>
      <c r="I4" s="1254"/>
      <c r="J4" s="386"/>
    </row>
    <row r="5" spans="1:11" s="359" customFormat="1" ht="17.100000000000001" customHeight="1">
      <c r="A5" s="548" t="s">
        <v>10821</v>
      </c>
      <c r="B5" s="1242">
        <f>BDI!K25</f>
        <v>0.2881986483454233</v>
      </c>
      <c r="C5" s="1242"/>
      <c r="D5" s="1263" t="s">
        <v>10935</v>
      </c>
      <c r="E5" s="1257" t="s">
        <v>11125</v>
      </c>
      <c r="F5" s="1258"/>
      <c r="G5" s="1258"/>
      <c r="H5" s="1253"/>
      <c r="I5" s="1254"/>
      <c r="J5" s="466"/>
    </row>
    <row r="6" spans="1:11" s="359" customFormat="1" ht="15.75" customHeight="1">
      <c r="A6" s="1239" t="s">
        <v>10823</v>
      </c>
      <c r="B6" s="1247" t="s">
        <v>10913</v>
      </c>
      <c r="C6" s="1248"/>
      <c r="D6" s="1264"/>
      <c r="E6" s="1259"/>
      <c r="F6" s="1260"/>
      <c r="G6" s="1260"/>
      <c r="H6" s="1253"/>
      <c r="I6" s="1254"/>
      <c r="J6" s="467"/>
    </row>
    <row r="7" spans="1:11" s="359" customFormat="1" ht="13.5" customHeight="1">
      <c r="A7" s="1240"/>
      <c r="B7" s="1243" t="s">
        <v>10934</v>
      </c>
      <c r="C7" s="1244"/>
      <c r="D7" s="1264"/>
      <c r="E7" s="1259"/>
      <c r="F7" s="1260"/>
      <c r="G7" s="1260"/>
      <c r="H7" s="1253"/>
      <c r="I7" s="1254"/>
      <c r="J7" s="468"/>
    </row>
    <row r="8" spans="1:11" s="360" customFormat="1" ht="35.25" hidden="1" customHeight="1">
      <c r="A8" s="1240"/>
      <c r="B8" s="1243"/>
      <c r="C8" s="1244"/>
      <c r="D8" s="1264"/>
      <c r="E8" s="1259"/>
      <c r="F8" s="1260"/>
      <c r="G8" s="1260"/>
      <c r="H8" s="1253"/>
      <c r="I8" s="1254"/>
      <c r="J8" s="469"/>
    </row>
    <row r="9" spans="1:11" s="360" customFormat="1" ht="12.75" hidden="1" customHeight="1">
      <c r="A9" s="1240"/>
      <c r="B9" s="1243"/>
      <c r="C9" s="1244"/>
      <c r="D9" s="1264"/>
      <c r="E9" s="1259"/>
      <c r="F9" s="1260"/>
      <c r="G9" s="1260"/>
      <c r="H9" s="1253"/>
      <c r="I9" s="1254"/>
      <c r="J9" s="469"/>
    </row>
    <row r="10" spans="1:11" s="360" customFormat="1" ht="13.5" hidden="1" customHeight="1" thickBot="1">
      <c r="A10" s="1240"/>
      <c r="B10" s="1243"/>
      <c r="C10" s="1244"/>
      <c r="D10" s="1264"/>
      <c r="E10" s="1259"/>
      <c r="F10" s="1260"/>
      <c r="G10" s="1260"/>
      <c r="H10" s="1253"/>
      <c r="I10" s="1254"/>
      <c r="J10" s="469"/>
    </row>
    <row r="11" spans="1:11" s="360" customFormat="1" ht="12.75" hidden="1" customHeight="1">
      <c r="A11" s="1240"/>
      <c r="B11" s="1243"/>
      <c r="C11" s="1244"/>
      <c r="D11" s="1264"/>
      <c r="E11" s="1259"/>
      <c r="F11" s="1260"/>
      <c r="G11" s="1260"/>
      <c r="H11" s="1253"/>
      <c r="I11" s="1254"/>
      <c r="J11" s="469"/>
    </row>
    <row r="12" spans="1:11" s="360" customFormat="1" ht="12.75" hidden="1" customHeight="1">
      <c r="A12" s="1240"/>
      <c r="B12" s="1243"/>
      <c r="C12" s="1244"/>
      <c r="D12" s="1264"/>
      <c r="E12" s="1259"/>
      <c r="F12" s="1260"/>
      <c r="G12" s="1260"/>
      <c r="H12" s="1253"/>
      <c r="I12" s="1254"/>
      <c r="J12" s="469"/>
    </row>
    <row r="13" spans="1:11" s="360" customFormat="1" ht="13.5" hidden="1" customHeight="1" thickBot="1">
      <c r="A13" s="1240"/>
      <c r="B13" s="1243"/>
      <c r="C13" s="1244"/>
      <c r="D13" s="1264"/>
      <c r="E13" s="1259"/>
      <c r="F13" s="1260"/>
      <c r="G13" s="1260"/>
      <c r="H13" s="1253"/>
      <c r="I13" s="1254"/>
      <c r="J13" s="469"/>
    </row>
    <row r="14" spans="1:11" s="360" customFormat="1" ht="13.5" hidden="1" customHeight="1" thickBot="1">
      <c r="A14" s="1240"/>
      <c r="B14" s="1243"/>
      <c r="C14" s="1244"/>
      <c r="D14" s="1264"/>
      <c r="E14" s="1259"/>
      <c r="F14" s="1260"/>
      <c r="G14" s="1260"/>
      <c r="H14" s="1253"/>
      <c r="I14" s="1254"/>
      <c r="J14" s="469"/>
    </row>
    <row r="15" spans="1:11" s="359" customFormat="1" ht="13.5" hidden="1" customHeight="1" thickBot="1">
      <c r="A15" s="1240"/>
      <c r="B15" s="1243"/>
      <c r="C15" s="1244"/>
      <c r="D15" s="1264"/>
      <c r="E15" s="1259"/>
      <c r="F15" s="1260"/>
      <c r="G15" s="1260"/>
      <c r="H15" s="1253"/>
      <c r="I15" s="1254"/>
      <c r="J15" s="469"/>
    </row>
    <row r="16" spans="1:11" s="359" customFormat="1" ht="16.5" customHeight="1" thickBot="1">
      <c r="A16" s="1241"/>
      <c r="B16" s="1245"/>
      <c r="C16" s="1246"/>
      <c r="D16" s="1265"/>
      <c r="E16" s="1261"/>
      <c r="F16" s="1262"/>
      <c r="G16" s="1262"/>
      <c r="H16" s="1255"/>
      <c r="I16" s="1256"/>
      <c r="J16" s="470"/>
      <c r="K16" s="377"/>
    </row>
    <row r="17" spans="1:11" s="359" customFormat="1" ht="16.5" thickBot="1">
      <c r="A17" s="388"/>
      <c r="B17" s="389"/>
      <c r="C17" s="464"/>
      <c r="D17" s="464"/>
      <c r="E17" s="1272" t="s">
        <v>10926</v>
      </c>
      <c r="F17" s="1273"/>
      <c r="G17" s="1273"/>
      <c r="H17" s="578">
        <v>1.2882</v>
      </c>
      <c r="I17" s="579"/>
      <c r="J17" s="464"/>
    </row>
    <row r="18" spans="1:11" ht="32.25" thickBot="1">
      <c r="A18" s="390" t="s">
        <v>0</v>
      </c>
      <c r="B18" s="390" t="s">
        <v>341</v>
      </c>
      <c r="C18" s="390" t="s">
        <v>10944</v>
      </c>
      <c r="D18" s="390" t="s">
        <v>1</v>
      </c>
      <c r="E18" s="577" t="s">
        <v>10932</v>
      </c>
      <c r="F18" s="576" t="s">
        <v>2</v>
      </c>
      <c r="G18" s="576" t="s">
        <v>3</v>
      </c>
      <c r="H18" s="576" t="s">
        <v>10844</v>
      </c>
      <c r="I18" s="577" t="s">
        <v>4</v>
      </c>
      <c r="J18" s="391"/>
    </row>
    <row r="19" spans="1:11" ht="5.0999999999999996" customHeight="1" thickBot="1">
      <c r="A19" s="1269"/>
      <c r="B19" s="1270"/>
      <c r="C19" s="1270"/>
      <c r="D19" s="1270"/>
      <c r="E19" s="1270"/>
      <c r="F19" s="1270"/>
      <c r="G19" s="1270"/>
      <c r="H19" s="1270"/>
      <c r="I19" s="1271"/>
      <c r="J19" s="1271"/>
    </row>
    <row r="20" spans="1:11" ht="16.5" thickBot="1">
      <c r="A20" s="691">
        <v>1</v>
      </c>
      <c r="B20" s="697"/>
      <c r="C20" s="698"/>
      <c r="D20" s="699" t="s">
        <v>5</v>
      </c>
      <c r="E20" s="692"/>
      <c r="F20" s="693"/>
      <c r="G20" s="693"/>
      <c r="H20" s="693"/>
      <c r="I20" s="948"/>
      <c r="J20" s="946"/>
      <c r="K20" s="949">
        <f>I23/$I$137</f>
        <v>6.6525642597748347E-2</v>
      </c>
    </row>
    <row r="21" spans="1:11" ht="30" customHeight="1">
      <c r="A21" s="700" t="s">
        <v>6</v>
      </c>
      <c r="B21" s="618">
        <v>93208</v>
      </c>
      <c r="C21" s="619" t="s">
        <v>11071</v>
      </c>
      <c r="D21" s="765" t="s">
        <v>10972</v>
      </c>
      <c r="E21" s="724" t="s">
        <v>10938</v>
      </c>
      <c r="F21" s="395">
        <f>'MEM-01(01-02)'!C16</f>
        <v>12</v>
      </c>
      <c r="G21" s="396">
        <v>454.4</v>
      </c>
      <c r="H21" s="397">
        <f>ROUND((G21*$H$17),2)</f>
        <v>585.36</v>
      </c>
      <c r="I21" s="396">
        <f>ROUND((H21*F21),2)</f>
        <v>7024.32</v>
      </c>
      <c r="J21" s="934"/>
      <c r="K21" s="947">
        <f>I21/$I$23</f>
        <v>0.76568192074506691</v>
      </c>
    </row>
    <row r="22" spans="1:11" ht="30.75" thickBot="1">
      <c r="A22" s="700" t="s">
        <v>10936</v>
      </c>
      <c r="B22" s="620" t="s">
        <v>15</v>
      </c>
      <c r="C22" s="619" t="s">
        <v>11071</v>
      </c>
      <c r="D22" s="765" t="s">
        <v>10943</v>
      </c>
      <c r="E22" s="971" t="s">
        <v>10938</v>
      </c>
      <c r="F22" s="972">
        <f>'MEM-01(01-02)'!C23</f>
        <v>6</v>
      </c>
      <c r="G22" s="973">
        <v>278.12</v>
      </c>
      <c r="H22" s="974">
        <f>ROUND((G22*$H$17),2)</f>
        <v>358.27</v>
      </c>
      <c r="I22" s="975">
        <f>ROUND((H22*F22),2)</f>
        <v>2149.62</v>
      </c>
      <c r="J22" s="934"/>
      <c r="K22" s="976">
        <f>I22/$I$23</f>
        <v>0.23431807925493298</v>
      </c>
    </row>
    <row r="23" spans="1:11" ht="15.75">
      <c r="A23" s="707"/>
      <c r="B23" s="640"/>
      <c r="C23" s="640"/>
      <c r="D23" s="977"/>
      <c r="E23" s="1274" t="s">
        <v>9</v>
      </c>
      <c r="F23" s="1275"/>
      <c r="G23" s="1275"/>
      <c r="H23" s="1276"/>
      <c r="I23" s="978">
        <f>ROUND(SUM(I21:J22),2)</f>
        <v>9173.94</v>
      </c>
      <c r="J23" s="979"/>
      <c r="K23" s="980">
        <f>SUM(K21:K22)</f>
        <v>0.99999999999999989</v>
      </c>
    </row>
    <row r="24" spans="1:11" ht="5.0999999999999996" customHeight="1" thickBot="1">
      <c r="A24" s="981"/>
      <c r="B24" s="982"/>
      <c r="C24" s="982"/>
      <c r="D24" s="983"/>
      <c r="E24" s="984"/>
      <c r="F24" s="984"/>
      <c r="G24" s="984"/>
      <c r="H24" s="984"/>
      <c r="I24" s="985"/>
      <c r="J24" s="986"/>
      <c r="K24" s="987"/>
    </row>
    <row r="25" spans="1:11" s="183" customFormat="1" ht="16.5" thickBot="1">
      <c r="A25" s="727">
        <v>2</v>
      </c>
      <c r="B25" s="727"/>
      <c r="C25" s="728"/>
      <c r="D25" s="695" t="s">
        <v>11068</v>
      </c>
      <c r="E25" s="692"/>
      <c r="F25" s="693"/>
      <c r="G25" s="693"/>
      <c r="H25" s="693"/>
      <c r="I25" s="740"/>
      <c r="J25" s="551"/>
      <c r="K25" s="949">
        <f>I34/$I$137</f>
        <v>3.5781225650523739E-2</v>
      </c>
    </row>
    <row r="26" spans="1:11" s="183" customFormat="1" ht="5.0999999999999996" customHeight="1">
      <c r="A26" s="703"/>
      <c r="B26" s="626"/>
      <c r="C26" s="626"/>
      <c r="D26" s="627"/>
      <c r="E26" s="566"/>
      <c r="F26" s="567"/>
      <c r="G26" s="567"/>
      <c r="H26" s="567"/>
      <c r="I26" s="552"/>
      <c r="J26" s="934"/>
      <c r="K26" s="944"/>
    </row>
    <row r="27" spans="1:11" ht="30">
      <c r="A27" s="726" t="s">
        <v>11052</v>
      </c>
      <c r="B27" s="764">
        <v>72238</v>
      </c>
      <c r="C27" s="647" t="s">
        <v>11071</v>
      </c>
      <c r="D27" s="766" t="s">
        <v>9724</v>
      </c>
      <c r="E27" s="617" t="s">
        <v>10938</v>
      </c>
      <c r="F27" s="688">
        <f>'MEM-01(01-02)'!F41</f>
        <v>72.3</v>
      </c>
      <c r="G27" s="398">
        <v>6.06</v>
      </c>
      <c r="H27" s="581">
        <f>ROUND((G27*$H$17),2)</f>
        <v>7.81</v>
      </c>
      <c r="I27" s="398">
        <f>ROUND((F27*H27),2)</f>
        <v>564.66</v>
      </c>
      <c r="J27" s="934"/>
      <c r="K27" s="942">
        <f t="shared" ref="K27:K33" si="0">I27/$I$34</f>
        <v>0.11443661258223116</v>
      </c>
    </row>
    <row r="28" spans="1:11">
      <c r="A28" s="726" t="s">
        <v>11053</v>
      </c>
      <c r="B28" s="628">
        <v>72224</v>
      </c>
      <c r="C28" s="633" t="s">
        <v>11071</v>
      </c>
      <c r="D28" s="767" t="s">
        <v>11070</v>
      </c>
      <c r="E28" s="617" t="s">
        <v>10938</v>
      </c>
      <c r="F28" s="688">
        <f>'MEM-01(01-02)'!F48</f>
        <v>131.86000000000001</v>
      </c>
      <c r="G28" s="398">
        <v>8.14</v>
      </c>
      <c r="H28" s="581">
        <f t="shared" ref="H28:H36" si="1">ROUND((G28*$H$17),2)</f>
        <v>10.49</v>
      </c>
      <c r="I28" s="398">
        <f t="shared" ref="I28:I36" si="2">ROUND((F28*H28),2)</f>
        <v>1383.21</v>
      </c>
      <c r="J28" s="934"/>
      <c r="K28" s="942">
        <f t="shared" si="0"/>
        <v>0.28032774924710085</v>
      </c>
    </row>
    <row r="29" spans="1:11" ht="30">
      <c r="A29" s="726" t="s">
        <v>10918</v>
      </c>
      <c r="B29" s="628">
        <v>72226</v>
      </c>
      <c r="C29" s="633" t="s">
        <v>11071</v>
      </c>
      <c r="D29" s="767" t="s">
        <v>11069</v>
      </c>
      <c r="E29" s="617" t="s">
        <v>10938</v>
      </c>
      <c r="F29" s="688">
        <f>'MEM-01(01-02)'!F55</f>
        <v>131.86000000000001</v>
      </c>
      <c r="G29" s="398">
        <v>9.1</v>
      </c>
      <c r="H29" s="581">
        <f>ROUND((G29*$H$17),2)</f>
        <v>11.72</v>
      </c>
      <c r="I29" s="398">
        <f>ROUND((F29*H29),2)</f>
        <v>1545.4</v>
      </c>
      <c r="J29" s="934"/>
      <c r="K29" s="942">
        <f t="shared" si="0"/>
        <v>0.31319792633545862</v>
      </c>
    </row>
    <row r="30" spans="1:11">
      <c r="A30" s="726" t="s">
        <v>10919</v>
      </c>
      <c r="B30" s="628">
        <v>20013</v>
      </c>
      <c r="C30" s="633" t="s">
        <v>10982</v>
      </c>
      <c r="D30" s="768" t="s">
        <v>11074</v>
      </c>
      <c r="E30" s="617" t="s">
        <v>10938</v>
      </c>
      <c r="F30" s="688">
        <f>'MEM-01(01-02)'!F65</f>
        <v>6.87</v>
      </c>
      <c r="G30" s="398">
        <v>7.66</v>
      </c>
      <c r="H30" s="581">
        <f t="shared" ref="H30:H33" si="3">ROUND((G30*$H$17),2)</f>
        <v>9.8699999999999992</v>
      </c>
      <c r="I30" s="398">
        <f t="shared" ref="I30:I33" si="4">ROUND((F30*H30),2)</f>
        <v>67.81</v>
      </c>
      <c r="J30" s="934"/>
      <c r="K30" s="942">
        <f t="shared" si="0"/>
        <v>1.3742688873306231E-2</v>
      </c>
    </row>
    <row r="31" spans="1:11" ht="30">
      <c r="A31" s="726" t="s">
        <v>11072</v>
      </c>
      <c r="B31" s="628" t="s">
        <v>7081</v>
      </c>
      <c r="C31" s="633" t="s">
        <v>11071</v>
      </c>
      <c r="D31" s="768" t="s">
        <v>7082</v>
      </c>
      <c r="E31" s="617" t="s">
        <v>10945</v>
      </c>
      <c r="F31" s="688">
        <f>'MEM-01(01-02)'!F81</f>
        <v>0.20000000000000004</v>
      </c>
      <c r="G31" s="1131">
        <v>76.37</v>
      </c>
      <c r="H31" s="581">
        <f t="shared" si="3"/>
        <v>98.38</v>
      </c>
      <c r="I31" s="398">
        <f t="shared" si="4"/>
        <v>19.68</v>
      </c>
      <c r="J31" s="934"/>
      <c r="K31" s="942">
        <f t="shared" si="0"/>
        <v>3.9884400092415071E-3</v>
      </c>
    </row>
    <row r="32" spans="1:11">
      <c r="A32" s="726" t="s">
        <v>11073</v>
      </c>
      <c r="B32" s="628">
        <v>20021</v>
      </c>
      <c r="C32" s="633" t="s">
        <v>10982</v>
      </c>
      <c r="D32" s="768" t="s">
        <v>11243</v>
      </c>
      <c r="E32" s="617" t="s">
        <v>10938</v>
      </c>
      <c r="F32" s="688">
        <f>'MEM-01(01-02)'!F119</f>
        <v>62.44</v>
      </c>
      <c r="G32" s="398">
        <v>3.87</v>
      </c>
      <c r="H32" s="581">
        <f t="shared" ref="H32" si="5">ROUND((G32*$H$17),2)</f>
        <v>4.99</v>
      </c>
      <c r="I32" s="398">
        <f t="shared" ref="I32" si="6">ROUND((F32*H32),2)</f>
        <v>311.58</v>
      </c>
      <c r="J32" s="934"/>
      <c r="K32" s="942">
        <f t="shared" si="0"/>
        <v>6.3146246853631544E-2</v>
      </c>
    </row>
    <row r="33" spans="1:11" ht="30">
      <c r="A33" s="726" t="s">
        <v>11240</v>
      </c>
      <c r="B33" s="628">
        <v>20235</v>
      </c>
      <c r="C33" s="633" t="s">
        <v>10982</v>
      </c>
      <c r="D33" s="768" t="s">
        <v>11075</v>
      </c>
      <c r="E33" s="617" t="s">
        <v>10938</v>
      </c>
      <c r="F33" s="688">
        <f>'MEM-01(01-02)'!F143</f>
        <v>156.68</v>
      </c>
      <c r="G33" s="398">
        <v>5.16</v>
      </c>
      <c r="H33" s="581">
        <f t="shared" si="3"/>
        <v>6.65</v>
      </c>
      <c r="I33" s="398">
        <f t="shared" si="4"/>
        <v>1041.92</v>
      </c>
      <c r="J33" s="934"/>
      <c r="K33" s="942">
        <f t="shared" si="0"/>
        <v>0.21116033609903007</v>
      </c>
    </row>
    <row r="34" spans="1:11" ht="16.5" thickBot="1">
      <c r="A34" s="701"/>
      <c r="B34" s="621"/>
      <c r="C34" s="621"/>
      <c r="D34" s="622"/>
      <c r="E34" s="1266" t="s">
        <v>10960</v>
      </c>
      <c r="F34" s="1267"/>
      <c r="G34" s="1267"/>
      <c r="H34" s="1268"/>
      <c r="I34" s="822">
        <f>ROUND(SUM(I27:I33),2)</f>
        <v>4934.26</v>
      </c>
      <c r="J34" s="934"/>
      <c r="K34" s="941">
        <f>SUM(K27:K33)</f>
        <v>1</v>
      </c>
    </row>
    <row r="35" spans="1:11" ht="16.5" thickBot="1">
      <c r="A35" s="775">
        <v>3</v>
      </c>
      <c r="B35" s="776"/>
      <c r="C35" s="777"/>
      <c r="D35" s="778" t="s">
        <v>11140</v>
      </c>
      <c r="E35" s="779"/>
      <c r="F35" s="780"/>
      <c r="G35" s="781"/>
      <c r="H35" s="782"/>
      <c r="I35" s="783"/>
      <c r="J35" s="934"/>
      <c r="K35" s="1146">
        <f>I37/$I$137</f>
        <v>2.2966507593392672E-3</v>
      </c>
    </row>
    <row r="36" spans="1:11">
      <c r="A36" s="700" t="s">
        <v>10921</v>
      </c>
      <c r="B36" s="764">
        <v>93358</v>
      </c>
      <c r="C36" s="647" t="s">
        <v>11071</v>
      </c>
      <c r="D36" s="766" t="s">
        <v>11131</v>
      </c>
      <c r="E36" s="617" t="s">
        <v>10938</v>
      </c>
      <c r="F36" s="688">
        <f>'MEM-02(03-05)'!D22</f>
        <v>4.58</v>
      </c>
      <c r="G36" s="398">
        <v>53.68</v>
      </c>
      <c r="H36" s="397">
        <f t="shared" si="1"/>
        <v>69.150000000000006</v>
      </c>
      <c r="I36" s="396">
        <f t="shared" si="2"/>
        <v>316.70999999999998</v>
      </c>
      <c r="J36" s="934"/>
      <c r="K36" s="942">
        <f>I36/$I$37</f>
        <v>1</v>
      </c>
    </row>
    <row r="37" spans="1:11" ht="15.75" customHeight="1">
      <c r="A37" s="705"/>
      <c r="B37" s="1277"/>
      <c r="C37" s="1278"/>
      <c r="D37" s="635"/>
      <c r="E37" s="1266" t="s">
        <v>10924</v>
      </c>
      <c r="F37" s="1267"/>
      <c r="G37" s="1267"/>
      <c r="H37" s="1268"/>
      <c r="I37" s="571">
        <f>ROUND(SUM(I36:I36),2)</f>
        <v>316.70999999999998</v>
      </c>
      <c r="J37" s="938"/>
      <c r="K37" s="370">
        <f>SUM(K36:K36)</f>
        <v>1</v>
      </c>
    </row>
    <row r="38" spans="1:11" ht="4.5" customHeight="1" thickBot="1">
      <c r="A38" s="1063"/>
      <c r="B38" s="1064"/>
      <c r="C38" s="1064"/>
      <c r="D38" s="1065"/>
      <c r="E38" s="1022"/>
      <c r="F38" s="1022"/>
      <c r="G38" s="1022"/>
      <c r="H38" s="1022"/>
      <c r="I38" s="1022"/>
      <c r="J38" s="940"/>
      <c r="K38" s="370"/>
    </row>
    <row r="39" spans="1:11" ht="15.75" customHeight="1" thickBot="1">
      <c r="A39" s="727">
        <v>4</v>
      </c>
      <c r="B39" s="727"/>
      <c r="C39" s="728"/>
      <c r="D39" s="695" t="s">
        <v>11141</v>
      </c>
      <c r="E39" s="692"/>
      <c r="F39" s="693"/>
      <c r="G39" s="693"/>
      <c r="H39" s="693"/>
      <c r="I39" s="694"/>
      <c r="J39" s="933"/>
      <c r="K39" s="949">
        <f>I48/$I$137</f>
        <v>1.5566115964075918E-2</v>
      </c>
    </row>
    <row r="40" spans="1:11" ht="30" customHeight="1">
      <c r="A40" s="1066" t="s">
        <v>10922</v>
      </c>
      <c r="B40" s="641">
        <v>95241</v>
      </c>
      <c r="C40" s="647" t="s">
        <v>11071</v>
      </c>
      <c r="D40" s="1067" t="s">
        <v>11149</v>
      </c>
      <c r="E40" s="724" t="s">
        <v>335</v>
      </c>
      <c r="F40" s="1024">
        <f>'MEM-02(03-05)'!D31</f>
        <v>2.4300000000000002</v>
      </c>
      <c r="G40" s="1025">
        <v>22.71</v>
      </c>
      <c r="H40" s="581">
        <f t="shared" ref="H40:H47" si="7">ROUND((G40*$H$17),2)</f>
        <v>29.26</v>
      </c>
      <c r="I40" s="398">
        <f t="shared" ref="I40:I47" si="8">ROUND((F40*H40),2)</f>
        <v>71.099999999999994</v>
      </c>
      <c r="J40" s="934"/>
      <c r="K40" s="942">
        <f>I40/$I$48</f>
        <v>3.312245525440468E-2</v>
      </c>
    </row>
    <row r="41" spans="1:11">
      <c r="A41" s="1066" t="s">
        <v>11142</v>
      </c>
      <c r="B41" s="1068" t="s">
        <v>7972</v>
      </c>
      <c r="C41" s="647" t="s">
        <v>11071</v>
      </c>
      <c r="D41" s="1069" t="s">
        <v>11372</v>
      </c>
      <c r="E41" s="617" t="s">
        <v>335</v>
      </c>
      <c r="F41" s="1024">
        <f>'MEM-02(03-05)'!G48</f>
        <v>13.95</v>
      </c>
      <c r="G41" s="1025">
        <v>34.15</v>
      </c>
      <c r="H41" s="581">
        <f t="shared" si="7"/>
        <v>43.99</v>
      </c>
      <c r="I41" s="398">
        <f t="shared" si="8"/>
        <v>613.66</v>
      </c>
      <c r="J41" s="934"/>
      <c r="K41" s="942">
        <f t="shared" ref="K41:K47" si="9">I41/$I$48</f>
        <v>0.28587800128576618</v>
      </c>
    </row>
    <row r="42" spans="1:11" ht="45">
      <c r="A42" s="1066" t="s">
        <v>11143</v>
      </c>
      <c r="B42" s="1068">
        <v>92794</v>
      </c>
      <c r="C42" s="647" t="s">
        <v>11071</v>
      </c>
      <c r="D42" s="1069" t="s">
        <v>11150</v>
      </c>
      <c r="E42" s="617" t="s">
        <v>304</v>
      </c>
      <c r="F42" s="1024">
        <f>'MEM-02(03-05)'!D61</f>
        <v>29.99</v>
      </c>
      <c r="G42" s="1025">
        <v>3.9</v>
      </c>
      <c r="H42" s="581">
        <f t="shared" si="7"/>
        <v>5.0199999999999996</v>
      </c>
      <c r="I42" s="398">
        <f t="shared" si="8"/>
        <v>150.55000000000001</v>
      </c>
      <c r="J42" s="934"/>
      <c r="K42" s="942">
        <f t="shared" si="9"/>
        <v>7.0134819107603733E-2</v>
      </c>
    </row>
    <row r="43" spans="1:11" ht="45">
      <c r="A43" s="1066" t="s">
        <v>11144</v>
      </c>
      <c r="B43" s="629">
        <v>92793</v>
      </c>
      <c r="C43" s="647" t="s">
        <v>11071</v>
      </c>
      <c r="D43" s="1069" t="s">
        <v>11180</v>
      </c>
      <c r="E43" s="617" t="s">
        <v>304</v>
      </c>
      <c r="F43" s="1024">
        <f>'MEM-02(03-05)'!D68</f>
        <v>4.01</v>
      </c>
      <c r="G43" s="1025">
        <v>4.72</v>
      </c>
      <c r="H43" s="581">
        <f t="shared" si="7"/>
        <v>6.08</v>
      </c>
      <c r="I43" s="398">
        <f t="shared" si="8"/>
        <v>24.38</v>
      </c>
      <c r="J43" s="934"/>
      <c r="K43" s="942">
        <f t="shared" si="9"/>
        <v>1.1357601393845094E-2</v>
      </c>
    </row>
    <row r="44" spans="1:11" ht="45">
      <c r="A44" s="1066" t="s">
        <v>11145</v>
      </c>
      <c r="B44" s="1068">
        <v>92791</v>
      </c>
      <c r="C44" s="647" t="s">
        <v>11071</v>
      </c>
      <c r="D44" s="1069" t="s">
        <v>11152</v>
      </c>
      <c r="E44" s="617" t="s">
        <v>304</v>
      </c>
      <c r="F44" s="1024">
        <f>'MEM-02(03-05)'!D75</f>
        <v>1.94</v>
      </c>
      <c r="G44" s="1025">
        <v>4.9400000000000004</v>
      </c>
      <c r="H44" s="581">
        <f t="shared" si="7"/>
        <v>6.36</v>
      </c>
      <c r="I44" s="398">
        <f t="shared" si="8"/>
        <v>12.34</v>
      </c>
      <c r="J44" s="934"/>
      <c r="K44" s="942">
        <f t="shared" si="9"/>
        <v>5.748679294505679E-3</v>
      </c>
    </row>
    <row r="45" spans="1:11" ht="30">
      <c r="A45" s="1066" t="s">
        <v>11146</v>
      </c>
      <c r="B45" s="629">
        <v>94975</v>
      </c>
      <c r="C45" s="647" t="s">
        <v>11071</v>
      </c>
      <c r="D45" s="1069" t="s">
        <v>11153</v>
      </c>
      <c r="E45" s="617" t="s">
        <v>368</v>
      </c>
      <c r="F45" s="1024">
        <f>'MEM-02(03-05)'!D86</f>
        <v>0.67</v>
      </c>
      <c r="G45" s="1025">
        <v>422.17</v>
      </c>
      <c r="H45" s="581">
        <f t="shared" si="7"/>
        <v>543.84</v>
      </c>
      <c r="I45" s="398">
        <f t="shared" si="8"/>
        <v>364.37</v>
      </c>
      <c r="J45" s="934"/>
      <c r="K45" s="942">
        <f t="shared" si="9"/>
        <v>0.16974443067577263</v>
      </c>
    </row>
    <row r="46" spans="1:11" ht="30">
      <c r="A46" s="1066" t="s">
        <v>11147</v>
      </c>
      <c r="B46" s="629" t="s">
        <v>8527</v>
      </c>
      <c r="C46" s="647" t="s">
        <v>11071</v>
      </c>
      <c r="D46" s="1069" t="s">
        <v>8528</v>
      </c>
      <c r="E46" s="617" t="s">
        <v>368</v>
      </c>
      <c r="F46" s="1024">
        <f>'MEM-02(03-05)'!D97</f>
        <v>0.67</v>
      </c>
      <c r="G46" s="1025">
        <v>89.55</v>
      </c>
      <c r="H46" s="581">
        <f t="shared" si="7"/>
        <v>115.36</v>
      </c>
      <c r="I46" s="398">
        <f t="shared" si="8"/>
        <v>77.290000000000006</v>
      </c>
      <c r="J46" s="934"/>
      <c r="K46" s="942">
        <f t="shared" si="9"/>
        <v>3.6006112048001943E-2</v>
      </c>
    </row>
    <row r="47" spans="1:11" ht="30">
      <c r="A47" s="1066" t="s">
        <v>11148</v>
      </c>
      <c r="B47" s="629">
        <v>40025</v>
      </c>
      <c r="C47" s="633" t="s">
        <v>10982</v>
      </c>
      <c r="D47" s="766" t="s">
        <v>11076</v>
      </c>
      <c r="E47" s="617" t="s">
        <v>10945</v>
      </c>
      <c r="F47" s="1024">
        <f>'MEM-02(03-05)'!D107</f>
        <v>1.66</v>
      </c>
      <c r="G47" s="1025">
        <v>389.49</v>
      </c>
      <c r="H47" s="581">
        <f t="shared" si="7"/>
        <v>501.74</v>
      </c>
      <c r="I47" s="398">
        <f t="shared" si="8"/>
        <v>832.89</v>
      </c>
      <c r="J47" s="934"/>
      <c r="K47" s="942">
        <f t="shared" si="9"/>
        <v>0.38800790094010007</v>
      </c>
    </row>
    <row r="48" spans="1:11" ht="15.75">
      <c r="A48" s="705"/>
      <c r="B48" s="1279"/>
      <c r="C48" s="1279"/>
      <c r="D48" s="635"/>
      <c r="E48" s="1266" t="s">
        <v>11009</v>
      </c>
      <c r="F48" s="1267"/>
      <c r="G48" s="1267"/>
      <c r="H48" s="1268"/>
      <c r="I48" s="571">
        <f>ROUND(SUM(I40:I47),2)</f>
        <v>2146.58</v>
      </c>
      <c r="J48" s="938"/>
      <c r="K48" s="957">
        <f>SUM(K40:K47)</f>
        <v>1</v>
      </c>
    </row>
    <row r="49" spans="1:11" ht="4.5" customHeight="1" thickBot="1">
      <c r="A49" s="931"/>
      <c r="B49" s="668"/>
      <c r="C49" s="1070"/>
      <c r="D49" s="1071"/>
      <c r="E49" s="566"/>
      <c r="F49" s="844"/>
      <c r="G49" s="844"/>
      <c r="H49" s="844"/>
      <c r="I49" s="844"/>
      <c r="J49" s="940"/>
      <c r="K49" s="370"/>
    </row>
    <row r="50" spans="1:11" ht="16.5" thickBot="1">
      <c r="A50" s="727">
        <v>5</v>
      </c>
      <c r="B50" s="727"/>
      <c r="C50" s="728"/>
      <c r="D50" s="695" t="s">
        <v>11154</v>
      </c>
      <c r="E50" s="692"/>
      <c r="F50" s="693"/>
      <c r="G50" s="693"/>
      <c r="H50" s="693"/>
      <c r="I50" s="694"/>
      <c r="J50" s="933"/>
      <c r="K50" s="949">
        <f>I57/$I$137</f>
        <v>2.6028128478723222E-2</v>
      </c>
    </row>
    <row r="51" spans="1:11" ht="30">
      <c r="A51" s="1073" t="s">
        <v>10923</v>
      </c>
      <c r="B51" s="641">
        <v>92269</v>
      </c>
      <c r="C51" s="647" t="s">
        <v>11071</v>
      </c>
      <c r="D51" s="1067" t="s">
        <v>11156</v>
      </c>
      <c r="E51" s="724" t="s">
        <v>335</v>
      </c>
      <c r="F51" s="1087">
        <f>'MEM-02(03-05)'!D126</f>
        <v>25.22</v>
      </c>
      <c r="G51" s="1127">
        <v>51.71</v>
      </c>
      <c r="H51" s="581">
        <f t="shared" ref="H51:H56" si="10">ROUND((G51*$H$17),2)</f>
        <v>66.61</v>
      </c>
      <c r="I51" s="398">
        <f t="shared" ref="I51:I56" si="11">ROUND((F51*H51),2)</f>
        <v>1679.9</v>
      </c>
      <c r="J51" s="934"/>
      <c r="K51" s="942">
        <f>I51/$I$57</f>
        <v>0.46802997799013735</v>
      </c>
    </row>
    <row r="52" spans="1:11" ht="60">
      <c r="A52" s="1066" t="s">
        <v>11081</v>
      </c>
      <c r="B52" s="629">
        <v>92778</v>
      </c>
      <c r="C52" s="647" t="s">
        <v>11071</v>
      </c>
      <c r="D52" s="1069" t="s">
        <v>11157</v>
      </c>
      <c r="E52" s="617" t="s">
        <v>304</v>
      </c>
      <c r="F52" s="1024">
        <f>'MEM-02(03-05)'!D145</f>
        <v>57.28</v>
      </c>
      <c r="G52" s="1129">
        <v>5.98</v>
      </c>
      <c r="H52" s="581">
        <f t="shared" si="10"/>
        <v>7.7</v>
      </c>
      <c r="I52" s="398">
        <f t="shared" si="11"/>
        <v>441.06</v>
      </c>
      <c r="J52" s="934"/>
      <c r="K52" s="942">
        <f t="shared" ref="K52:K56" si="12">I52/$I$57</f>
        <v>0.1228818989775165</v>
      </c>
    </row>
    <row r="53" spans="1:11" ht="60">
      <c r="A53" s="1066" t="s">
        <v>11082</v>
      </c>
      <c r="B53" s="629">
        <v>92777</v>
      </c>
      <c r="C53" s="647" t="s">
        <v>11071</v>
      </c>
      <c r="D53" s="1069" t="s">
        <v>11151</v>
      </c>
      <c r="E53" s="617" t="s">
        <v>304</v>
      </c>
      <c r="F53" s="1024">
        <f>'MEM-02(03-05)'!D164</f>
        <v>24.69</v>
      </c>
      <c r="G53" s="1025">
        <v>7.43</v>
      </c>
      <c r="H53" s="581">
        <f t="shared" si="10"/>
        <v>9.57</v>
      </c>
      <c r="I53" s="398">
        <f t="shared" si="11"/>
        <v>236.28</v>
      </c>
      <c r="J53" s="934"/>
      <c r="K53" s="942">
        <f t="shared" si="12"/>
        <v>6.5828991725406072E-2</v>
      </c>
    </row>
    <row r="54" spans="1:11" ht="60">
      <c r="A54" s="1066" t="s">
        <v>11083</v>
      </c>
      <c r="B54" s="629">
        <v>92775</v>
      </c>
      <c r="C54" s="647" t="s">
        <v>11071</v>
      </c>
      <c r="D54" s="1069" t="s">
        <v>11158</v>
      </c>
      <c r="E54" s="617" t="s">
        <v>304</v>
      </c>
      <c r="F54" s="1024">
        <f>'MEM-02(03-05)'!D183</f>
        <v>27.03</v>
      </c>
      <c r="G54" s="1129">
        <v>9.57</v>
      </c>
      <c r="H54" s="581">
        <f t="shared" si="10"/>
        <v>12.33</v>
      </c>
      <c r="I54" s="398">
        <f t="shared" si="11"/>
        <v>333.28</v>
      </c>
      <c r="J54" s="934"/>
      <c r="K54" s="942">
        <f t="shared" si="12"/>
        <v>9.2853759786030693E-2</v>
      </c>
    </row>
    <row r="55" spans="1:11" ht="45">
      <c r="A55" s="1074" t="s">
        <v>11084</v>
      </c>
      <c r="B55" s="1075">
        <v>94964</v>
      </c>
      <c r="C55" s="647" t="s">
        <v>11071</v>
      </c>
      <c r="D55" s="1072" t="s">
        <v>11159</v>
      </c>
      <c r="E55" s="920" t="s">
        <v>368</v>
      </c>
      <c r="F55" s="1088">
        <f>'MEM-02(03-05)'!D199</f>
        <v>1.38</v>
      </c>
      <c r="G55" s="1128">
        <v>366.48</v>
      </c>
      <c r="H55" s="581">
        <f t="shared" si="10"/>
        <v>472.1</v>
      </c>
      <c r="I55" s="398">
        <f t="shared" si="11"/>
        <v>651.5</v>
      </c>
      <c r="J55" s="934"/>
      <c r="K55" s="942">
        <f t="shared" si="12"/>
        <v>0.18151171537625721</v>
      </c>
    </row>
    <row r="56" spans="1:11" ht="30">
      <c r="A56" s="1066" t="s">
        <v>11155</v>
      </c>
      <c r="B56" s="988">
        <v>92873</v>
      </c>
      <c r="C56" s="647" t="s">
        <v>11071</v>
      </c>
      <c r="D56" s="1069" t="s">
        <v>11160</v>
      </c>
      <c r="E56" s="617" t="s">
        <v>368</v>
      </c>
      <c r="F56" s="1024">
        <f>'MEM-02(03-05)'!E204</f>
        <v>1.38</v>
      </c>
      <c r="G56" s="1130">
        <v>139.1</v>
      </c>
      <c r="H56" s="581">
        <f t="shared" si="10"/>
        <v>179.19</v>
      </c>
      <c r="I56" s="398">
        <f t="shared" si="11"/>
        <v>247.28</v>
      </c>
      <c r="J56" s="934"/>
      <c r="K56" s="942">
        <f t="shared" si="12"/>
        <v>6.8893656144652163E-2</v>
      </c>
    </row>
    <row r="57" spans="1:11" s="183" customFormat="1" ht="15" customHeight="1">
      <c r="A57" s="705"/>
      <c r="B57" s="1279"/>
      <c r="C57" s="1279"/>
      <c r="D57" s="635"/>
      <c r="E57" s="1266" t="s">
        <v>10925</v>
      </c>
      <c r="F57" s="1267"/>
      <c r="G57" s="1267"/>
      <c r="H57" s="1268"/>
      <c r="I57" s="571">
        <f>ROUND(SUM(I51:I56),2)</f>
        <v>3589.3</v>
      </c>
      <c r="J57" s="938"/>
      <c r="K57" s="957">
        <f>SUM(K51:K56)</f>
        <v>0.99999999999999989</v>
      </c>
    </row>
    <row r="58" spans="1:11" s="183" customFormat="1" ht="4.5" customHeight="1" thickBot="1">
      <c r="A58" s="706"/>
      <c r="B58" s="636"/>
      <c r="C58" s="636"/>
      <c r="D58" s="637"/>
      <c r="E58" s="552"/>
      <c r="F58" s="552"/>
      <c r="G58" s="552"/>
      <c r="H58" s="552"/>
      <c r="I58" s="552"/>
      <c r="J58" s="934"/>
      <c r="K58" s="1132"/>
    </row>
    <row r="59" spans="1:11" s="183" customFormat="1" ht="16.5" thickBot="1">
      <c r="A59" s="727">
        <v>6</v>
      </c>
      <c r="B59" s="727"/>
      <c r="C59" s="728"/>
      <c r="D59" s="695" t="s">
        <v>10978</v>
      </c>
      <c r="E59" s="692"/>
      <c r="F59" s="693"/>
      <c r="G59" s="693"/>
      <c r="H59" s="693"/>
      <c r="I59" s="694"/>
      <c r="J59" s="933"/>
      <c r="K59" s="949">
        <f>I70/$I$137</f>
        <v>0.11326575964274613</v>
      </c>
    </row>
    <row r="60" spans="1:11" s="183" customFormat="1" ht="15.75">
      <c r="A60" s="784"/>
      <c r="B60" s="785"/>
      <c r="C60" s="785"/>
      <c r="D60" s="786" t="s">
        <v>10979</v>
      </c>
      <c r="E60" s="787"/>
      <c r="F60" s="788"/>
      <c r="G60" s="788"/>
      <c r="H60" s="788"/>
      <c r="I60" s="789"/>
      <c r="J60" s="406"/>
      <c r="K60" s="958"/>
    </row>
    <row r="61" spans="1:11" s="183" customFormat="1" ht="75">
      <c r="A61" s="700" t="s">
        <v>11</v>
      </c>
      <c r="B61" s="632">
        <v>87499</v>
      </c>
      <c r="C61" s="647" t="s">
        <v>11071</v>
      </c>
      <c r="D61" s="766" t="s">
        <v>10977</v>
      </c>
      <c r="E61" s="724" t="s">
        <v>10938</v>
      </c>
      <c r="F61" s="395">
        <f>'MEM-03(06-08)'!F74</f>
        <v>64.69</v>
      </c>
      <c r="G61" s="396">
        <v>62.14</v>
      </c>
      <c r="H61" s="397">
        <f>ROUND((G61*$H$17),2)</f>
        <v>80.05</v>
      </c>
      <c r="I61" s="396">
        <f>ROUND((F61*H61),2)</f>
        <v>5178.43</v>
      </c>
      <c r="J61" s="936"/>
      <c r="K61" s="942">
        <f>I61/$I$62</f>
        <v>1</v>
      </c>
    </row>
    <row r="62" spans="1:11" s="183" customFormat="1" ht="15.75">
      <c r="A62" s="705"/>
      <c r="B62" s="1279"/>
      <c r="C62" s="1279"/>
      <c r="D62" s="635"/>
      <c r="E62" s="1266" t="s">
        <v>10961</v>
      </c>
      <c r="F62" s="1267"/>
      <c r="G62" s="1267"/>
      <c r="H62" s="1268"/>
      <c r="I62" s="571">
        <f>ROUND(SUM(I61:I61),2)</f>
        <v>5178.43</v>
      </c>
      <c r="J62" s="938"/>
      <c r="K62" s="957">
        <f>SUM(K61)</f>
        <v>1</v>
      </c>
    </row>
    <row r="63" spans="1:11" s="183" customFormat="1" ht="4.5" customHeight="1" thickBot="1">
      <c r="A63" s="706"/>
      <c r="B63" s="636"/>
      <c r="C63" s="636"/>
      <c r="D63" s="637"/>
      <c r="E63" s="552"/>
      <c r="F63" s="552"/>
      <c r="G63" s="552"/>
      <c r="H63" s="552"/>
      <c r="I63" s="552"/>
      <c r="J63" s="934"/>
      <c r="K63" s="944"/>
    </row>
    <row r="64" spans="1:11" s="183" customFormat="1" ht="16.5" thickBot="1">
      <c r="A64" s="727">
        <v>7</v>
      </c>
      <c r="B64" s="727"/>
      <c r="C64" s="728"/>
      <c r="D64" s="695" t="s">
        <v>10916</v>
      </c>
      <c r="E64" s="692"/>
      <c r="F64" s="693"/>
      <c r="G64" s="693"/>
      <c r="H64" s="693"/>
      <c r="I64" s="694"/>
      <c r="J64" s="933"/>
      <c r="K64" s="949">
        <f>I70/$I$137</f>
        <v>0.11326575964274613</v>
      </c>
    </row>
    <row r="65" spans="1:11" s="183" customFormat="1" ht="60">
      <c r="A65" s="700" t="s">
        <v>10947</v>
      </c>
      <c r="B65" s="629">
        <v>92539</v>
      </c>
      <c r="C65" s="647" t="s">
        <v>11071</v>
      </c>
      <c r="D65" s="767" t="s">
        <v>11066</v>
      </c>
      <c r="E65" s="394" t="s">
        <v>10938</v>
      </c>
      <c r="F65" s="569">
        <f>'MEM-03(06-08)'!D83</f>
        <v>137.46</v>
      </c>
      <c r="G65" s="398">
        <v>45.94</v>
      </c>
      <c r="H65" s="397">
        <f t="shared" ref="H65:H69" si="13">ROUND((G65*$H$17),2)</f>
        <v>59.18</v>
      </c>
      <c r="I65" s="396">
        <f t="shared" ref="I65:I69" si="14">ROUND((F65*H65),2)</f>
        <v>8134.88</v>
      </c>
      <c r="J65" s="937"/>
      <c r="K65" s="942">
        <f>I65/$I$70</f>
        <v>0.52081764775177597</v>
      </c>
    </row>
    <row r="66" spans="1:11" s="183" customFormat="1" ht="45">
      <c r="A66" s="700" t="s">
        <v>11085</v>
      </c>
      <c r="B66" s="629">
        <v>94445</v>
      </c>
      <c r="C66" s="647" t="s">
        <v>11071</v>
      </c>
      <c r="D66" s="768" t="s">
        <v>10980</v>
      </c>
      <c r="E66" s="724" t="s">
        <v>10938</v>
      </c>
      <c r="F66" s="569">
        <f>'MEM-03(06-08)'!D90</f>
        <v>137.46</v>
      </c>
      <c r="G66" s="398">
        <v>25.79</v>
      </c>
      <c r="H66" s="397">
        <f t="shared" si="13"/>
        <v>33.22</v>
      </c>
      <c r="I66" s="396">
        <f t="shared" si="14"/>
        <v>4566.42</v>
      </c>
      <c r="J66" s="937"/>
      <c r="K66" s="942">
        <f t="shared" ref="K66:K69" si="15">I66/$I$70</f>
        <v>0.29235491157173366</v>
      </c>
    </row>
    <row r="67" spans="1:11" s="183" customFormat="1" ht="60">
      <c r="A67" s="700" t="s">
        <v>11086</v>
      </c>
      <c r="B67" s="629">
        <v>94221</v>
      </c>
      <c r="C67" s="647" t="s">
        <v>11071</v>
      </c>
      <c r="D67" s="790" t="s">
        <v>10981</v>
      </c>
      <c r="E67" s="394" t="s">
        <v>10946</v>
      </c>
      <c r="F67" s="569">
        <f>'MEM-03(06-08)'!F96</f>
        <v>12.79</v>
      </c>
      <c r="G67" s="398">
        <v>14.78</v>
      </c>
      <c r="H67" s="397">
        <f t="shared" si="13"/>
        <v>19.04</v>
      </c>
      <c r="I67" s="396">
        <f t="shared" si="14"/>
        <v>243.52</v>
      </c>
      <c r="J67" s="937"/>
      <c r="K67" s="942">
        <f t="shared" si="15"/>
        <v>1.5590827840178649E-2</v>
      </c>
    </row>
    <row r="68" spans="1:11" s="183" customFormat="1" ht="30">
      <c r="A68" s="700" t="s">
        <v>11087</v>
      </c>
      <c r="B68" s="629">
        <v>71363</v>
      </c>
      <c r="C68" s="633" t="s">
        <v>10982</v>
      </c>
      <c r="D68" s="790" t="s">
        <v>11023</v>
      </c>
      <c r="E68" s="394" t="s">
        <v>10938</v>
      </c>
      <c r="F68" s="569">
        <f>'MEM-03(06-08)'!E104</f>
        <v>6</v>
      </c>
      <c r="G68" s="398">
        <v>325</v>
      </c>
      <c r="H68" s="397">
        <f t="shared" si="13"/>
        <v>418.67</v>
      </c>
      <c r="I68" s="396">
        <f t="shared" si="14"/>
        <v>2512.02</v>
      </c>
      <c r="J68" s="937"/>
      <c r="K68" s="942">
        <f t="shared" si="15"/>
        <v>0.16082650850478633</v>
      </c>
    </row>
    <row r="69" spans="1:11" s="183" customFormat="1" ht="30">
      <c r="A69" s="700" t="s">
        <v>11161</v>
      </c>
      <c r="B69" s="639">
        <v>1109</v>
      </c>
      <c r="C69" s="633" t="s">
        <v>11077</v>
      </c>
      <c r="D69" s="790" t="s">
        <v>11025</v>
      </c>
      <c r="E69" s="617" t="s">
        <v>370</v>
      </c>
      <c r="F69" s="688">
        <f>'MEM-03(06-08)'!E110</f>
        <v>7.5</v>
      </c>
      <c r="G69" s="398">
        <v>16.829999999999998</v>
      </c>
      <c r="H69" s="397">
        <f t="shared" si="13"/>
        <v>21.68</v>
      </c>
      <c r="I69" s="396">
        <f t="shared" si="14"/>
        <v>162.6</v>
      </c>
      <c r="J69" s="937"/>
      <c r="K69" s="942">
        <f t="shared" si="15"/>
        <v>1.041010433152533E-2</v>
      </c>
    </row>
    <row r="70" spans="1:11" s="183" customFormat="1" ht="15.75">
      <c r="A70" s="705"/>
      <c r="B70" s="1279"/>
      <c r="C70" s="1279"/>
      <c r="D70" s="635"/>
      <c r="E70" s="1266" t="s">
        <v>10962</v>
      </c>
      <c r="F70" s="1267"/>
      <c r="G70" s="1267"/>
      <c r="H70" s="1268"/>
      <c r="I70" s="571">
        <f>ROUND(SUM(I65:I69),2)</f>
        <v>15619.44</v>
      </c>
      <c r="J70" s="938"/>
      <c r="K70" s="1008">
        <f>SUM(K65:K69)</f>
        <v>0.99999999999999989</v>
      </c>
    </row>
    <row r="71" spans="1:11" s="183" customFormat="1" ht="5.0999999999999996" customHeight="1" thickBot="1">
      <c r="A71" s="706"/>
      <c r="B71" s="636"/>
      <c r="C71" s="636"/>
      <c r="D71" s="637"/>
      <c r="E71" s="552"/>
      <c r="F71" s="552"/>
      <c r="G71" s="552"/>
      <c r="H71" s="552"/>
      <c r="I71" s="552"/>
      <c r="J71" s="934"/>
      <c r="K71" s="944"/>
    </row>
    <row r="72" spans="1:11" s="183" customFormat="1" ht="16.5" thickBot="1">
      <c r="A72" s="727">
        <v>8</v>
      </c>
      <c r="B72" s="727"/>
      <c r="C72" s="728"/>
      <c r="D72" s="695" t="s">
        <v>11078</v>
      </c>
      <c r="E72" s="692"/>
      <c r="F72" s="693"/>
      <c r="G72" s="693"/>
      <c r="H72" s="693"/>
      <c r="I72" s="694"/>
      <c r="J72" s="933"/>
      <c r="K72" s="955">
        <f>I74/$I$137</f>
        <v>1.1041341961660704E-2</v>
      </c>
    </row>
    <row r="73" spans="1:11" s="183" customFormat="1" ht="30">
      <c r="A73" s="700" t="s">
        <v>10948</v>
      </c>
      <c r="B73" s="641">
        <v>55960</v>
      </c>
      <c r="C73" s="647" t="s">
        <v>11071</v>
      </c>
      <c r="D73" s="765" t="s">
        <v>8201</v>
      </c>
      <c r="E73" s="617" t="s">
        <v>10938</v>
      </c>
      <c r="F73" s="688">
        <f>'MEM-03(06-08)'!D124</f>
        <v>274.83999999999997</v>
      </c>
      <c r="G73" s="398">
        <v>4.3</v>
      </c>
      <c r="H73" s="397">
        <f>ROUND((G73*$H$17),2)</f>
        <v>5.54</v>
      </c>
      <c r="I73" s="396">
        <f>ROUND((F73*H73),2)</f>
        <v>1522.61</v>
      </c>
      <c r="J73" s="934"/>
      <c r="K73" s="942">
        <f>I73/$I$74</f>
        <v>1</v>
      </c>
    </row>
    <row r="74" spans="1:11" s="183" customFormat="1" ht="15.75">
      <c r="A74" s="705"/>
      <c r="B74" s="1279"/>
      <c r="C74" s="1279"/>
      <c r="D74" s="635"/>
      <c r="E74" s="1266" t="s">
        <v>10963</v>
      </c>
      <c r="F74" s="1267"/>
      <c r="G74" s="1267"/>
      <c r="H74" s="1268"/>
      <c r="I74" s="571">
        <f>ROUND(SUM(I73:I73),2)</f>
        <v>1522.61</v>
      </c>
      <c r="J74" s="934"/>
      <c r="K74" s="1008">
        <f>SUM(K73)</f>
        <v>1</v>
      </c>
    </row>
    <row r="75" spans="1:11" s="183" customFormat="1" ht="4.5" customHeight="1" thickBot="1">
      <c r="A75" s="706"/>
      <c r="B75" s="636"/>
      <c r="C75" s="636"/>
      <c r="D75" s="637"/>
      <c r="E75" s="552"/>
      <c r="F75" s="552"/>
      <c r="G75" s="552"/>
      <c r="H75" s="552"/>
      <c r="I75" s="552"/>
      <c r="J75" s="934"/>
      <c r="K75" s="944"/>
    </row>
    <row r="76" spans="1:11" ht="16.5" thickBot="1">
      <c r="A76" s="727">
        <v>9</v>
      </c>
      <c r="B76" s="727"/>
      <c r="C76" s="728"/>
      <c r="D76" s="695" t="s">
        <v>10983</v>
      </c>
      <c r="E76" s="692"/>
      <c r="F76" s="693"/>
      <c r="G76" s="693"/>
      <c r="H76" s="693"/>
      <c r="I76" s="694"/>
      <c r="J76" s="934"/>
      <c r="K76" s="949">
        <f>I81/$I$137</f>
        <v>0.15391751506028137</v>
      </c>
    </row>
    <row r="77" spans="1:11" ht="60">
      <c r="A77" s="700" t="s">
        <v>10949</v>
      </c>
      <c r="B77" s="792">
        <v>87878</v>
      </c>
      <c r="C77" s="647" t="s">
        <v>11071</v>
      </c>
      <c r="D77" s="793" t="s">
        <v>10984</v>
      </c>
      <c r="E77" s="795" t="s">
        <v>10938</v>
      </c>
      <c r="F77" s="791">
        <f>'MEM-04(09-11)'!E18</f>
        <v>129.38</v>
      </c>
      <c r="G77" s="794">
        <v>3</v>
      </c>
      <c r="H77" s="397">
        <f t="shared" ref="H77:H80" si="16">ROUND((G77*$H$17),2)</f>
        <v>3.86</v>
      </c>
      <c r="I77" s="398">
        <f t="shared" ref="I77:I80" si="17">ROUND((F77*H77),2)</f>
        <v>499.41</v>
      </c>
      <c r="J77" s="934"/>
      <c r="K77" s="942">
        <f>I77/$I$81</f>
        <v>2.3528940629954278E-2</v>
      </c>
    </row>
    <row r="78" spans="1:11" ht="20.25" customHeight="1">
      <c r="A78" s="700" t="s">
        <v>10950</v>
      </c>
      <c r="B78" s="764">
        <v>20677</v>
      </c>
      <c r="C78" s="642" t="s">
        <v>10982</v>
      </c>
      <c r="D78" s="772" t="s">
        <v>11079</v>
      </c>
      <c r="E78" s="771" t="s">
        <v>10938</v>
      </c>
      <c r="F78" s="773">
        <f>'MEM-04(09-11)'!E45</f>
        <v>80.28</v>
      </c>
      <c r="G78" s="774">
        <v>3.87</v>
      </c>
      <c r="H78" s="397">
        <f t="shared" si="16"/>
        <v>4.99</v>
      </c>
      <c r="I78" s="398">
        <f t="shared" si="17"/>
        <v>400.6</v>
      </c>
      <c r="J78" s="934"/>
      <c r="K78" s="942">
        <f>I78/$I$81</f>
        <v>1.8873658149335584E-2</v>
      </c>
    </row>
    <row r="79" spans="1:11" ht="60">
      <c r="A79" s="700" t="s">
        <v>10951</v>
      </c>
      <c r="B79" s="764">
        <v>90407</v>
      </c>
      <c r="C79" s="647" t="s">
        <v>11071</v>
      </c>
      <c r="D79" s="772" t="s">
        <v>11035</v>
      </c>
      <c r="E79" s="771" t="s">
        <v>10938</v>
      </c>
      <c r="F79" s="773">
        <f>'MEM-04(09-11)'!E52</f>
        <v>129.38</v>
      </c>
      <c r="G79" s="774">
        <v>33.32</v>
      </c>
      <c r="H79" s="397">
        <f t="shared" si="16"/>
        <v>42.92</v>
      </c>
      <c r="I79" s="398">
        <f t="shared" si="17"/>
        <v>5552.99</v>
      </c>
      <c r="J79" s="934"/>
      <c r="K79" s="942">
        <f>I79/$I$81</f>
        <v>0.2616206564320494</v>
      </c>
    </row>
    <row r="80" spans="1:11" ht="60">
      <c r="A80" s="700" t="s">
        <v>10952</v>
      </c>
      <c r="B80" s="764">
        <v>89170</v>
      </c>
      <c r="C80" s="647" t="s">
        <v>11071</v>
      </c>
      <c r="D80" s="772" t="s">
        <v>11080</v>
      </c>
      <c r="E80" s="771" t="s">
        <v>10938</v>
      </c>
      <c r="F80" s="773">
        <f>'MEM-04(09-11)'!E126</f>
        <v>242.13</v>
      </c>
      <c r="G80" s="774">
        <v>47.36</v>
      </c>
      <c r="H80" s="397">
        <f t="shared" si="16"/>
        <v>61.01</v>
      </c>
      <c r="I80" s="398">
        <f t="shared" si="17"/>
        <v>14772.35</v>
      </c>
      <c r="J80" s="934"/>
      <c r="K80" s="942">
        <f>I80/$I$81</f>
        <v>0.69597674478866078</v>
      </c>
    </row>
    <row r="81" spans="1:11" ht="15.75">
      <c r="A81" s="705"/>
      <c r="B81" s="1279"/>
      <c r="C81" s="1279"/>
      <c r="D81" s="635"/>
      <c r="E81" s="1266" t="s">
        <v>10964</v>
      </c>
      <c r="F81" s="1267"/>
      <c r="G81" s="1267"/>
      <c r="H81" s="1268"/>
      <c r="I81" s="571">
        <f>ROUND(SUM(I77:I80),2)</f>
        <v>21225.35</v>
      </c>
      <c r="J81" s="938"/>
      <c r="K81" s="1008">
        <f>SUM(K77:K80)</f>
        <v>1</v>
      </c>
    </row>
    <row r="82" spans="1:11" ht="5.0999999999999996" customHeight="1" thickBot="1">
      <c r="A82" s="706"/>
      <c r="B82" s="636"/>
      <c r="C82" s="636"/>
      <c r="D82" s="637"/>
      <c r="E82" s="552"/>
      <c r="F82" s="552"/>
      <c r="G82" s="552"/>
      <c r="H82" s="552"/>
      <c r="I82" s="552"/>
      <c r="J82" s="934"/>
      <c r="K82" s="943"/>
    </row>
    <row r="83" spans="1:11" ht="16.5" thickBot="1">
      <c r="A83" s="727">
        <v>10</v>
      </c>
      <c r="B83" s="727"/>
      <c r="C83" s="728"/>
      <c r="D83" s="695" t="s">
        <v>10985</v>
      </c>
      <c r="E83" s="692"/>
      <c r="F83" s="693"/>
      <c r="G83" s="693"/>
      <c r="H83" s="693"/>
      <c r="I83" s="694"/>
      <c r="J83" s="933"/>
      <c r="K83" s="949">
        <f>I89/$I$137</f>
        <v>0.14289582490487185</v>
      </c>
    </row>
    <row r="84" spans="1:11" ht="30">
      <c r="A84" s="700" t="s">
        <v>10953</v>
      </c>
      <c r="B84" s="764">
        <v>95241</v>
      </c>
      <c r="C84" s="647" t="s">
        <v>11071</v>
      </c>
      <c r="D84" s="772" t="s">
        <v>10986</v>
      </c>
      <c r="E84" s="795" t="s">
        <v>10938</v>
      </c>
      <c r="F84" s="796">
        <f>'MEM-04(09-11)'!E136</f>
        <v>37.82</v>
      </c>
      <c r="G84" s="794">
        <v>22.71</v>
      </c>
      <c r="H84" s="581">
        <f t="shared" ref="H84:H88" si="18">ROUND((G84*$H$17),2)</f>
        <v>29.26</v>
      </c>
      <c r="I84" s="1133">
        <f t="shared" ref="I84:I88" si="19">ROUND((F84*H84),2)</f>
        <v>1106.6099999999999</v>
      </c>
      <c r="J84" s="937"/>
      <c r="K84" s="942">
        <f>I84/$I$89</f>
        <v>5.6157560471849152E-2</v>
      </c>
    </row>
    <row r="85" spans="1:11" ht="45">
      <c r="A85" s="700" t="s">
        <v>11162</v>
      </c>
      <c r="B85" s="764">
        <v>87298</v>
      </c>
      <c r="C85" s="647" t="s">
        <v>11071</v>
      </c>
      <c r="D85" s="772" t="s">
        <v>5730</v>
      </c>
      <c r="E85" s="771" t="s">
        <v>10945</v>
      </c>
      <c r="F85" s="773">
        <f>'MEM-04(09-11)'!G161</f>
        <v>13.82</v>
      </c>
      <c r="G85" s="774">
        <v>468.28</v>
      </c>
      <c r="H85" s="397">
        <f t="shared" si="18"/>
        <v>603.24</v>
      </c>
      <c r="I85" s="1133">
        <f t="shared" si="19"/>
        <v>8336.7800000000007</v>
      </c>
      <c r="J85" s="937"/>
      <c r="K85" s="942">
        <f>I85/$I$89</f>
        <v>0.42306975988876178</v>
      </c>
    </row>
    <row r="86" spans="1:11" ht="45">
      <c r="A86" s="700" t="s">
        <v>11163</v>
      </c>
      <c r="B86" s="764">
        <v>89171</v>
      </c>
      <c r="C86" s="647" t="s">
        <v>11071</v>
      </c>
      <c r="D86" s="772" t="s">
        <v>11088</v>
      </c>
      <c r="E86" s="771" t="s">
        <v>10938</v>
      </c>
      <c r="F86" s="773">
        <f>'MEM-04(09-11)'!G187</f>
        <v>233.11</v>
      </c>
      <c r="G86" s="774">
        <v>32.74</v>
      </c>
      <c r="H86" s="397">
        <f t="shared" si="18"/>
        <v>42.18</v>
      </c>
      <c r="I86" s="1134">
        <f t="shared" si="19"/>
        <v>9832.58</v>
      </c>
      <c r="J86" s="939"/>
      <c r="K86" s="942">
        <f>I86/$I$89</f>
        <v>0.49897769398821135</v>
      </c>
    </row>
    <row r="87" spans="1:11" ht="15.75">
      <c r="A87" s="700"/>
      <c r="B87" s="764"/>
      <c r="C87" s="642"/>
      <c r="D87" s="797" t="s">
        <v>10987</v>
      </c>
      <c r="E87" s="771"/>
      <c r="F87" s="773"/>
      <c r="G87" s="774"/>
      <c r="H87" s="397"/>
      <c r="I87" s="1134"/>
      <c r="J87" s="934"/>
      <c r="K87" s="942"/>
    </row>
    <row r="88" spans="1:11" ht="45">
      <c r="A88" s="700" t="s">
        <v>11164</v>
      </c>
      <c r="B88" s="764">
        <v>94990</v>
      </c>
      <c r="C88" s="647" t="s">
        <v>11071</v>
      </c>
      <c r="D88" s="772" t="s">
        <v>10988</v>
      </c>
      <c r="E88" s="771" t="s">
        <v>10945</v>
      </c>
      <c r="F88" s="773">
        <f>'MEM-04(09-11)'!F199</f>
        <v>0.56000000000000005</v>
      </c>
      <c r="G88" s="774">
        <v>595.34</v>
      </c>
      <c r="H88" s="397">
        <f t="shared" si="18"/>
        <v>766.92</v>
      </c>
      <c r="I88" s="1134">
        <f t="shared" si="19"/>
        <v>429.48</v>
      </c>
      <c r="J88" s="934"/>
      <c r="K88" s="942">
        <f>I88/$I$89</f>
        <v>2.1794985651177719E-2</v>
      </c>
    </row>
    <row r="89" spans="1:11" ht="15.75">
      <c r="A89" s="701"/>
      <c r="B89" s="621"/>
      <c r="C89" s="621"/>
      <c r="D89" s="622"/>
      <c r="E89" s="1266" t="s">
        <v>10965</v>
      </c>
      <c r="F89" s="1267"/>
      <c r="G89" s="1267"/>
      <c r="H89" s="1268"/>
      <c r="I89" s="690">
        <f>ROUND(SUM(I84:I88),2)</f>
        <v>19705.45</v>
      </c>
      <c r="J89" s="935"/>
      <c r="K89" s="1008">
        <f>SUM(K84:K88)</f>
        <v>1</v>
      </c>
    </row>
    <row r="90" spans="1:11" ht="5.0999999999999996" customHeight="1" thickBot="1">
      <c r="A90" s="702"/>
      <c r="B90" s="623"/>
      <c r="C90" s="623"/>
      <c r="D90" s="643"/>
      <c r="E90" s="404"/>
      <c r="F90" s="404"/>
      <c r="G90" s="404"/>
      <c r="H90" s="404"/>
      <c r="I90" s="402"/>
      <c r="J90" s="406"/>
      <c r="K90" s="943"/>
    </row>
    <row r="91" spans="1:11" ht="16.5" thickBot="1">
      <c r="A91" s="746">
        <v>11</v>
      </c>
      <c r="B91" s="728"/>
      <c r="C91" s="728"/>
      <c r="D91" s="695" t="s">
        <v>11089</v>
      </c>
      <c r="E91" s="692"/>
      <c r="F91" s="693"/>
      <c r="G91" s="693"/>
      <c r="H91" s="693"/>
      <c r="I91" s="743"/>
      <c r="J91" s="933"/>
      <c r="K91" s="949">
        <f>I99/$I$137</f>
        <v>6.0281879417532068E-2</v>
      </c>
    </row>
    <row r="92" spans="1:11" ht="45">
      <c r="A92" s="747" t="s">
        <v>10955</v>
      </c>
      <c r="B92" s="638">
        <v>90822</v>
      </c>
      <c r="C92" s="647" t="s">
        <v>11071</v>
      </c>
      <c r="D92" s="821" t="s">
        <v>10989</v>
      </c>
      <c r="E92" s="617" t="s">
        <v>10898</v>
      </c>
      <c r="F92" s="395">
        <f>'MEM-04(09-11)'!H207</f>
        <v>1</v>
      </c>
      <c r="G92" s="396">
        <v>227.58</v>
      </c>
      <c r="H92" s="397">
        <f>ROUND((G92*$H$17),2)</f>
        <v>293.17</v>
      </c>
      <c r="I92" s="396">
        <f>ROUND((F92*H92),2)</f>
        <v>293.17</v>
      </c>
      <c r="J92" s="934"/>
      <c r="K92" s="942">
        <f t="shared" ref="K92:K98" si="20">I92/$I$99</f>
        <v>3.5266789527626879E-2</v>
      </c>
    </row>
    <row r="93" spans="1:11" ht="45">
      <c r="A93" s="747" t="s">
        <v>11090</v>
      </c>
      <c r="B93" s="639">
        <v>90823</v>
      </c>
      <c r="C93" s="647" t="s">
        <v>11071</v>
      </c>
      <c r="D93" s="765" t="s">
        <v>10990</v>
      </c>
      <c r="E93" s="617" t="s">
        <v>10898</v>
      </c>
      <c r="F93" s="688">
        <f>'MEM-04(09-11)'!H211</f>
        <v>2</v>
      </c>
      <c r="G93" s="398">
        <v>238.71</v>
      </c>
      <c r="H93" s="397">
        <f t="shared" ref="H93:H98" si="21">ROUND((G93*$H$17),2)</f>
        <v>307.51</v>
      </c>
      <c r="I93" s="396">
        <f t="shared" ref="I93:I98" si="22">ROUND((F93*H93),2)</f>
        <v>615.02</v>
      </c>
      <c r="J93" s="934"/>
      <c r="K93" s="942">
        <f t="shared" si="20"/>
        <v>7.3983630300784795E-2</v>
      </c>
    </row>
    <row r="94" spans="1:11" ht="30">
      <c r="A94" s="747" t="s">
        <v>11091</v>
      </c>
      <c r="B94" s="639" t="s">
        <v>11002</v>
      </c>
      <c r="C94" s="633" t="s">
        <v>11003</v>
      </c>
      <c r="D94" s="765" t="s">
        <v>11266</v>
      </c>
      <c r="E94" s="617" t="s">
        <v>10898</v>
      </c>
      <c r="F94" s="688">
        <f>'MEM-04(09-11)'!H218</f>
        <v>1</v>
      </c>
      <c r="G94" s="398">
        <f>COMP.!O14</f>
        <v>3880.79</v>
      </c>
      <c r="H94" s="397">
        <f t="shared" si="21"/>
        <v>4999.2299999999996</v>
      </c>
      <c r="I94" s="396">
        <f t="shared" si="22"/>
        <v>4999.2299999999996</v>
      </c>
      <c r="J94" s="934"/>
      <c r="K94" s="942">
        <f t="shared" si="20"/>
        <v>0.60138074226625537</v>
      </c>
    </row>
    <row r="95" spans="1:11" ht="32.25" customHeight="1">
      <c r="A95" s="747" t="s">
        <v>11092</v>
      </c>
      <c r="B95" s="639">
        <v>91375</v>
      </c>
      <c r="C95" s="633" t="s">
        <v>10982</v>
      </c>
      <c r="D95" s="765" t="s">
        <v>11268</v>
      </c>
      <c r="E95" s="617" t="s">
        <v>10938</v>
      </c>
      <c r="F95" s="741">
        <f>'MEM-04(09-11)'!H227</f>
        <v>3</v>
      </c>
      <c r="G95" s="398">
        <v>496.77</v>
      </c>
      <c r="H95" s="397">
        <f>ROUND((G95*$H$17),2)</f>
        <v>639.94000000000005</v>
      </c>
      <c r="I95" s="396">
        <f>ROUND((F95*H95),2)</f>
        <v>1919.82</v>
      </c>
      <c r="J95" s="934"/>
      <c r="K95" s="942">
        <f t="shared" si="20"/>
        <v>0.23094412071811107</v>
      </c>
    </row>
    <row r="96" spans="1:11" ht="60">
      <c r="A96" s="747" t="s">
        <v>11093</v>
      </c>
      <c r="B96" s="639">
        <v>91305</v>
      </c>
      <c r="C96" s="647" t="s">
        <v>11071</v>
      </c>
      <c r="D96" s="765" t="s">
        <v>11008</v>
      </c>
      <c r="E96" s="617" t="s">
        <v>10898</v>
      </c>
      <c r="F96" s="688">
        <f>'MEM-04(09-11)'!G233</f>
        <v>2</v>
      </c>
      <c r="G96" s="398">
        <v>50.44</v>
      </c>
      <c r="H96" s="397">
        <f t="shared" si="21"/>
        <v>64.98</v>
      </c>
      <c r="I96" s="396">
        <f t="shared" si="22"/>
        <v>129.96</v>
      </c>
      <c r="J96" s="934"/>
      <c r="K96" s="942">
        <f t="shared" si="20"/>
        <v>1.5633495811339458E-2</v>
      </c>
    </row>
    <row r="97" spans="1:11" ht="60">
      <c r="A97" s="747" t="s">
        <v>11094</v>
      </c>
      <c r="B97" s="639">
        <v>91307</v>
      </c>
      <c r="C97" s="647" t="s">
        <v>11071</v>
      </c>
      <c r="D97" s="765" t="s">
        <v>11007</v>
      </c>
      <c r="E97" s="617" t="s">
        <v>10898</v>
      </c>
      <c r="F97" s="688">
        <f>'MEM-04(09-11)'!H239</f>
        <v>2</v>
      </c>
      <c r="G97" s="1136">
        <v>53.05</v>
      </c>
      <c r="H97" s="397">
        <f>ROUND((G97*$H$17),2)</f>
        <v>68.34</v>
      </c>
      <c r="I97" s="396">
        <f>ROUND((F97*H97),2)</f>
        <v>136.68</v>
      </c>
      <c r="J97" s="934"/>
      <c r="K97" s="942">
        <f t="shared" si="20"/>
        <v>1.644187601949736E-2</v>
      </c>
    </row>
    <row r="98" spans="1:11" ht="45">
      <c r="A98" s="747" t="s">
        <v>11095</v>
      </c>
      <c r="B98" s="639">
        <v>84088</v>
      </c>
      <c r="C98" s="647" t="s">
        <v>11071</v>
      </c>
      <c r="D98" s="765" t="s">
        <v>9011</v>
      </c>
      <c r="E98" s="617" t="s">
        <v>10946</v>
      </c>
      <c r="F98" s="688">
        <f>'MEM-04(09-11)'!H250</f>
        <v>2.15</v>
      </c>
      <c r="G98" s="398">
        <v>79.09</v>
      </c>
      <c r="H98" s="397">
        <f t="shared" si="21"/>
        <v>101.88</v>
      </c>
      <c r="I98" s="396">
        <f t="shared" si="22"/>
        <v>219.04</v>
      </c>
      <c r="J98" s="934"/>
      <c r="K98" s="942">
        <f t="shared" si="20"/>
        <v>2.6349345356385001E-2</v>
      </c>
    </row>
    <row r="99" spans="1:11" ht="15.75">
      <c r="A99" s="1014"/>
      <c r="B99" s="1015"/>
      <c r="C99" s="1015"/>
      <c r="D99" s="1018"/>
      <c r="E99" s="1283" t="s">
        <v>10966</v>
      </c>
      <c r="F99" s="1283"/>
      <c r="G99" s="1283"/>
      <c r="H99" s="1283"/>
      <c r="I99" s="1019">
        <f>ROUND(SUM(I92:I98),2)</f>
        <v>8312.92</v>
      </c>
      <c r="J99" s="940"/>
      <c r="K99" s="1020">
        <f>SUM(K92:K98)</f>
        <v>0.99999999999999989</v>
      </c>
    </row>
    <row r="100" spans="1:11" ht="3" customHeight="1" thickBot="1">
      <c r="A100" s="764"/>
      <c r="B100" s="764"/>
      <c r="C100" s="764"/>
      <c r="D100" s="1021"/>
      <c r="E100" s="1022"/>
      <c r="F100" s="1022"/>
      <c r="G100" s="1022"/>
      <c r="H100" s="1022"/>
      <c r="I100" s="1022"/>
      <c r="J100" s="1023"/>
      <c r="K100" s="1016"/>
    </row>
    <row r="101" spans="1:11" ht="19.5" customHeight="1" thickBot="1">
      <c r="A101" s="835">
        <v>12</v>
      </c>
      <c r="B101" s="836"/>
      <c r="C101" s="836"/>
      <c r="D101" s="837" t="s">
        <v>11064</v>
      </c>
      <c r="E101" s="838"/>
      <c r="F101" s="839"/>
      <c r="G101" s="839"/>
      <c r="H101" s="839"/>
      <c r="I101" s="840"/>
      <c r="J101" s="934"/>
      <c r="K101" s="949">
        <f>I103/$I$137</f>
        <v>3.4211764238368143E-2</v>
      </c>
    </row>
    <row r="102" spans="1:11" ht="30">
      <c r="A102" s="764" t="s">
        <v>10956</v>
      </c>
      <c r="B102" s="764">
        <v>96485</v>
      </c>
      <c r="C102" s="647" t="s">
        <v>11071</v>
      </c>
      <c r="D102" s="1021" t="s">
        <v>11065</v>
      </c>
      <c r="E102" s="741" t="s">
        <v>10938</v>
      </c>
      <c r="F102" s="1024">
        <f>'MEM-05(12-17)'!F28</f>
        <v>84.96</v>
      </c>
      <c r="G102" s="1025">
        <v>43.11</v>
      </c>
      <c r="H102" s="397">
        <f t="shared" ref="H102" si="23">ROUND((G102*$H$17),2)</f>
        <v>55.53</v>
      </c>
      <c r="I102" s="396">
        <f t="shared" ref="I102" si="24">ROUND((F102*H102),2)</f>
        <v>4717.83</v>
      </c>
      <c r="J102" s="934"/>
      <c r="K102" s="942">
        <f>I102/$I$103</f>
        <v>1</v>
      </c>
    </row>
    <row r="103" spans="1:11" ht="19.5" customHeight="1">
      <c r="A103" s="1014"/>
      <c r="B103" s="1015"/>
      <c r="C103" s="1015"/>
      <c r="D103" s="1018"/>
      <c r="E103" s="1283" t="s">
        <v>10967</v>
      </c>
      <c r="F103" s="1283"/>
      <c r="G103" s="1283"/>
      <c r="H103" s="1283"/>
      <c r="I103" s="1019">
        <f>ROUND(SUM(I102:I102),2)</f>
        <v>4717.83</v>
      </c>
      <c r="J103" s="940"/>
      <c r="K103" s="1020">
        <f>SUM(K102)</f>
        <v>1</v>
      </c>
    </row>
    <row r="104" spans="1:11" ht="5.0999999999999996" customHeight="1" thickBot="1">
      <c r="A104" s="708"/>
      <c r="B104" s="645"/>
      <c r="C104" s="645"/>
      <c r="D104" s="646"/>
      <c r="E104" s="552"/>
      <c r="F104" s="552"/>
      <c r="G104" s="552"/>
      <c r="H104" s="552"/>
      <c r="I104" s="552"/>
      <c r="J104" s="934"/>
      <c r="K104" s="1017"/>
    </row>
    <row r="105" spans="1:11" ht="16.5" thickBot="1">
      <c r="A105" s="835">
        <v>13</v>
      </c>
      <c r="B105" s="836"/>
      <c r="C105" s="836"/>
      <c r="D105" s="837" t="s">
        <v>10808</v>
      </c>
      <c r="E105" s="838"/>
      <c r="F105" s="839"/>
      <c r="G105" s="839"/>
      <c r="H105" s="839"/>
      <c r="I105" s="840"/>
      <c r="J105" s="1138"/>
      <c r="K105" s="949">
        <f>I111/$I$137</f>
        <v>0.11772280380369049</v>
      </c>
    </row>
    <row r="106" spans="1:11" ht="30">
      <c r="A106" s="792" t="s">
        <v>10958</v>
      </c>
      <c r="B106" s="641">
        <v>88485</v>
      </c>
      <c r="C106" s="647" t="s">
        <v>11071</v>
      </c>
      <c r="D106" s="765" t="s">
        <v>5610</v>
      </c>
      <c r="E106" s="724" t="s">
        <v>10938</v>
      </c>
      <c r="F106" s="1139">
        <f>'MEM-05(12-17)'!F152</f>
        <v>569.45000000000005</v>
      </c>
      <c r="G106" s="1140">
        <v>1.72</v>
      </c>
      <c r="H106" s="397">
        <f t="shared" ref="H106" si="25">ROUND((G106*$H$17),2)</f>
        <v>2.2200000000000002</v>
      </c>
      <c r="I106" s="396">
        <f t="shared" ref="I106" si="26">ROUND((F106*H106),2)</f>
        <v>1264.18</v>
      </c>
      <c r="J106" s="934"/>
      <c r="K106" s="947">
        <f>I106/$I$111</f>
        <v>7.787203085855858E-2</v>
      </c>
    </row>
    <row r="107" spans="1:11" ht="30">
      <c r="A107" s="792" t="s">
        <v>11047</v>
      </c>
      <c r="B107" s="618">
        <v>88497</v>
      </c>
      <c r="C107" s="619" t="s">
        <v>11071</v>
      </c>
      <c r="D107" s="1137" t="s">
        <v>5626</v>
      </c>
      <c r="E107" s="724" t="s">
        <v>10938</v>
      </c>
      <c r="F107" s="395">
        <f>'MEM-05(12-17)'!F152</f>
        <v>569.45000000000005</v>
      </c>
      <c r="G107" s="396">
        <v>8.98</v>
      </c>
      <c r="H107" s="397">
        <f t="shared" ref="H107:H121" si="27">ROUND((G107*$H$17),2)</f>
        <v>11.57</v>
      </c>
      <c r="I107" s="396">
        <f t="shared" ref="I107:I110" si="28">ROUND((F107*H107),2)</f>
        <v>6588.54</v>
      </c>
      <c r="J107" s="934"/>
      <c r="K107" s="947">
        <f>I107/$I$111</f>
        <v>0.40584646980085709</v>
      </c>
    </row>
    <row r="108" spans="1:11" ht="45">
      <c r="A108" s="792" t="s">
        <v>11048</v>
      </c>
      <c r="B108" s="618">
        <v>88489</v>
      </c>
      <c r="C108" s="647" t="s">
        <v>11071</v>
      </c>
      <c r="D108" s="765" t="s">
        <v>11059</v>
      </c>
      <c r="E108" s="724" t="s">
        <v>10938</v>
      </c>
      <c r="F108" s="395">
        <f>'MEM-05(12-17)'!F152</f>
        <v>569.45000000000005</v>
      </c>
      <c r="G108" s="396">
        <v>10.17</v>
      </c>
      <c r="H108" s="581">
        <f t="shared" si="27"/>
        <v>13.1</v>
      </c>
      <c r="I108" s="398">
        <f t="shared" si="28"/>
        <v>7459.8</v>
      </c>
      <c r="J108" s="934"/>
      <c r="K108" s="942">
        <f>I108/$I$111</f>
        <v>0.459515081553794</v>
      </c>
    </row>
    <row r="109" spans="1:11" ht="24" customHeight="1">
      <c r="A109" s="792" t="s">
        <v>11049</v>
      </c>
      <c r="B109" s="771" t="s">
        <v>9069</v>
      </c>
      <c r="C109" s="647" t="s">
        <v>11071</v>
      </c>
      <c r="D109" s="841" t="s">
        <v>9070</v>
      </c>
      <c r="E109" s="771" t="s">
        <v>7</v>
      </c>
      <c r="F109" s="773">
        <f>'MEM-05(12-17)'!F163</f>
        <v>45.72</v>
      </c>
      <c r="G109" s="774">
        <v>12.39</v>
      </c>
      <c r="H109" s="581">
        <f t="shared" si="27"/>
        <v>15.96</v>
      </c>
      <c r="I109" s="922">
        <f t="shared" si="28"/>
        <v>729.69</v>
      </c>
      <c r="J109" s="934"/>
      <c r="K109" s="976">
        <f>I109/$I$111</f>
        <v>4.4948062931846423E-2</v>
      </c>
    </row>
    <row r="110" spans="1:11" ht="45.75" thickBot="1">
      <c r="A110" s="792" t="s">
        <v>11050</v>
      </c>
      <c r="B110" s="996" t="s">
        <v>9085</v>
      </c>
      <c r="C110" s="647" t="s">
        <v>11071</v>
      </c>
      <c r="D110" s="768" t="s">
        <v>11347</v>
      </c>
      <c r="E110" s="920" t="s">
        <v>10938</v>
      </c>
      <c r="F110" s="921">
        <f>'MEM-05(12-17)'!F172</f>
        <v>12.54</v>
      </c>
      <c r="G110" s="922">
        <v>11.88</v>
      </c>
      <c r="H110" s="923">
        <f t="shared" ref="H110" si="29">ROUND((G110*$H$17),2)</f>
        <v>15.3</v>
      </c>
      <c r="I110" s="922">
        <f t="shared" si="28"/>
        <v>191.86</v>
      </c>
      <c r="J110" s="997"/>
      <c r="K110" s="976">
        <f t="shared" ref="K110" si="30">I110/$I$111</f>
        <v>1.1818354854943956E-2</v>
      </c>
    </row>
    <row r="111" spans="1:11" ht="15.75" customHeight="1" thickBot="1">
      <c r="A111" s="998"/>
      <c r="B111" s="999"/>
      <c r="C111" s="999"/>
      <c r="D111" s="1000"/>
      <c r="E111" s="1284" t="s">
        <v>10968</v>
      </c>
      <c r="F111" s="1285"/>
      <c r="G111" s="1285"/>
      <c r="H111" s="1001"/>
      <c r="I111" s="1002">
        <f>ROUND(SUM(I106:I110),2)</f>
        <v>16234.07</v>
      </c>
      <c r="J111" s="1003"/>
      <c r="K111" s="1004">
        <f>SUM(K106:K110)</f>
        <v>1</v>
      </c>
    </row>
    <row r="112" spans="1:11" ht="2.25" customHeight="1" thickBot="1">
      <c r="A112" s="843"/>
      <c r="B112" s="842"/>
      <c r="C112" s="842"/>
      <c r="D112" s="823"/>
      <c r="E112" s="844"/>
      <c r="F112" s="844"/>
      <c r="G112" s="844"/>
      <c r="H112" s="844"/>
      <c r="I112" s="844"/>
      <c r="J112" s="1110"/>
      <c r="K112" s="1111"/>
    </row>
    <row r="113" spans="1:11" ht="20.25" customHeight="1">
      <c r="A113" s="746">
        <v>14</v>
      </c>
      <c r="B113" s="1113"/>
      <c r="C113" s="1113"/>
      <c r="D113" s="1114" t="s">
        <v>11288</v>
      </c>
      <c r="E113" s="1115"/>
      <c r="F113" s="1116"/>
      <c r="G113" s="1116"/>
      <c r="H113" s="1116"/>
      <c r="I113" s="1117"/>
      <c r="J113" s="934"/>
      <c r="K113" s="1118">
        <f>I117/$I$137</f>
        <v>9.2763632062784845E-2</v>
      </c>
    </row>
    <row r="114" spans="1:11" ht="20.25" customHeight="1">
      <c r="A114" s="764" t="s">
        <v>11051</v>
      </c>
      <c r="B114" s="764">
        <v>61458</v>
      </c>
      <c r="C114" s="764" t="s">
        <v>10982</v>
      </c>
      <c r="D114" s="1021" t="s">
        <v>11351</v>
      </c>
      <c r="E114" s="741" t="s">
        <v>10938</v>
      </c>
      <c r="F114" s="1024">
        <f>'MEM-05(12-17)'!F182</f>
        <v>22.08</v>
      </c>
      <c r="G114" s="1025">
        <v>384.38</v>
      </c>
      <c r="H114" s="581">
        <f t="shared" ref="H114:H116" si="31">ROUND((G114*$H$17),2)</f>
        <v>495.16</v>
      </c>
      <c r="I114" s="922">
        <f t="shared" ref="I114:I116" si="32">ROUND((F114*H114),2)</f>
        <v>10933.13</v>
      </c>
      <c r="J114" s="1023"/>
      <c r="K114" s="976">
        <f>I114/$I$117</f>
        <v>0.85467293299500158</v>
      </c>
    </row>
    <row r="115" spans="1:11" ht="20.25" customHeight="1">
      <c r="A115" s="764" t="s">
        <v>11165</v>
      </c>
      <c r="B115" s="764">
        <v>50353</v>
      </c>
      <c r="C115" s="764" t="s">
        <v>10982</v>
      </c>
      <c r="D115" s="1021" t="s">
        <v>11355</v>
      </c>
      <c r="E115" s="741" t="s">
        <v>10945</v>
      </c>
      <c r="F115" s="1024">
        <f>'MEM-05(12-17)'!F190</f>
        <v>0.39</v>
      </c>
      <c r="G115" s="1025">
        <v>1514.85</v>
      </c>
      <c r="H115" s="581">
        <f t="shared" si="31"/>
        <v>1951.43</v>
      </c>
      <c r="I115" s="922">
        <f t="shared" si="32"/>
        <v>761.06</v>
      </c>
      <c r="J115" s="1023"/>
      <c r="K115" s="976">
        <f t="shared" ref="K115:K116" si="33">I115/$I$117</f>
        <v>5.9494159713199775E-2</v>
      </c>
    </row>
    <row r="116" spans="1:11" ht="20.25" customHeight="1">
      <c r="A116" s="764" t="s">
        <v>11289</v>
      </c>
      <c r="B116" s="764">
        <v>251293</v>
      </c>
      <c r="C116" s="764" t="s">
        <v>10982</v>
      </c>
      <c r="D116" s="1021" t="s">
        <v>11352</v>
      </c>
      <c r="E116" s="741" t="s">
        <v>10938</v>
      </c>
      <c r="F116" s="1024">
        <f>'MEM-05(12-17)'!F196</f>
        <v>2.13</v>
      </c>
      <c r="G116" s="1025">
        <v>400.16</v>
      </c>
      <c r="H116" s="581">
        <f t="shared" si="31"/>
        <v>515.49</v>
      </c>
      <c r="I116" s="922">
        <f t="shared" si="32"/>
        <v>1097.99</v>
      </c>
      <c r="J116" s="1023"/>
      <c r="K116" s="976">
        <f t="shared" si="33"/>
        <v>8.5832907291798585E-2</v>
      </c>
    </row>
    <row r="117" spans="1:11" ht="20.25" customHeight="1" thickBot="1">
      <c r="A117" s="981"/>
      <c r="B117" s="982"/>
      <c r="C117" s="982"/>
      <c r="D117" s="983"/>
      <c r="E117" s="1280" t="s">
        <v>11010</v>
      </c>
      <c r="F117" s="1281"/>
      <c r="G117" s="1281"/>
      <c r="H117" s="1282"/>
      <c r="I117" s="1012">
        <f>ROUND(SUM(I114:I116),2)</f>
        <v>12792.18</v>
      </c>
      <c r="J117" s="934"/>
      <c r="K117" s="1013">
        <f>SUM(K114:K116)</f>
        <v>1</v>
      </c>
    </row>
    <row r="118" spans="1:11" ht="4.5" customHeight="1" thickBot="1">
      <c r="A118" s="843"/>
      <c r="B118" s="842"/>
      <c r="C118" s="842"/>
      <c r="D118" s="823"/>
      <c r="E118" s="844"/>
      <c r="F118" s="844"/>
      <c r="G118" s="844"/>
      <c r="H118" s="844"/>
      <c r="I118" s="844"/>
      <c r="J118" s="1110"/>
      <c r="K118" s="1112"/>
    </row>
    <row r="119" spans="1:11" ht="16.5" thickBot="1">
      <c r="A119" s="742">
        <v>15</v>
      </c>
      <c r="B119" s="728"/>
      <c r="C119" s="728"/>
      <c r="D119" s="695" t="s">
        <v>10954</v>
      </c>
      <c r="E119" s="692"/>
      <c r="F119" s="693"/>
      <c r="G119" s="693"/>
      <c r="H119" s="693"/>
      <c r="I119" s="743"/>
      <c r="J119" s="934"/>
      <c r="K119" s="949">
        <f>I125/$I$137</f>
        <v>3.675482399269446E-2</v>
      </c>
    </row>
    <row r="120" spans="1:11" ht="16.5" thickBot="1">
      <c r="A120" s="644"/>
      <c r="B120" s="725"/>
      <c r="C120" s="725"/>
      <c r="D120" s="625" t="s">
        <v>11046</v>
      </c>
      <c r="E120" s="392"/>
      <c r="F120" s="393"/>
      <c r="G120" s="393"/>
      <c r="H120" s="393"/>
      <c r="I120" s="696"/>
      <c r="J120" s="934"/>
      <c r="K120" s="958"/>
    </row>
    <row r="121" spans="1:11">
      <c r="A121" s="715" t="s">
        <v>11166</v>
      </c>
      <c r="B121" s="628">
        <v>180844</v>
      </c>
      <c r="C121" s="633" t="s">
        <v>10982</v>
      </c>
      <c r="D121" s="739" t="s">
        <v>11097</v>
      </c>
      <c r="E121" s="617" t="s">
        <v>11096</v>
      </c>
      <c r="F121" s="688">
        <f>'MEM-05(12-17)'!D216</f>
        <v>18</v>
      </c>
      <c r="G121" s="398">
        <v>86.09</v>
      </c>
      <c r="H121" s="581">
        <f t="shared" si="27"/>
        <v>110.9</v>
      </c>
      <c r="I121" s="398">
        <f>ROUND((F121*H121),2)</f>
        <v>1996.2</v>
      </c>
      <c r="J121" s="934"/>
      <c r="K121" s="942">
        <f>I121/$I$125</f>
        <v>0.39384277856257838</v>
      </c>
    </row>
    <row r="122" spans="1:11">
      <c r="A122" s="726" t="s">
        <v>11167</v>
      </c>
      <c r="B122" s="628">
        <v>180845</v>
      </c>
      <c r="C122" s="633" t="s">
        <v>10982</v>
      </c>
      <c r="D122" s="739" t="s">
        <v>11098</v>
      </c>
      <c r="E122" s="617" t="s">
        <v>11096</v>
      </c>
      <c r="F122" s="688">
        <f>'MEM-05(12-17)'!D228</f>
        <v>6</v>
      </c>
      <c r="G122" s="398">
        <v>104.6</v>
      </c>
      <c r="H122" s="581">
        <f t="shared" ref="H122" si="34">ROUND((G122*$H$17),2)</f>
        <v>134.75</v>
      </c>
      <c r="I122" s="398">
        <f t="shared" ref="I122" si="35">ROUND((F122*H122),2)</f>
        <v>808.5</v>
      </c>
      <c r="J122" s="934"/>
      <c r="K122" s="942">
        <f>I122/$I$125</f>
        <v>0.15951401987167851</v>
      </c>
    </row>
    <row r="123" spans="1:11">
      <c r="A123" s="726" t="s">
        <v>11397</v>
      </c>
      <c r="B123" s="628">
        <v>190609</v>
      </c>
      <c r="C123" s="633" t="s">
        <v>10982</v>
      </c>
      <c r="D123" s="739" t="s">
        <v>11399</v>
      </c>
      <c r="E123" s="617" t="s">
        <v>11396</v>
      </c>
      <c r="F123" s="688">
        <v>1</v>
      </c>
      <c r="G123" s="398">
        <v>462.22</v>
      </c>
      <c r="H123" s="581">
        <f t="shared" ref="H123:H124" si="36">ROUND((G123*$H$17),2)</f>
        <v>595.42999999999995</v>
      </c>
      <c r="I123" s="398">
        <f t="shared" ref="I123:I124" si="37">ROUND((F123*H123),2)</f>
        <v>595.42999999999995</v>
      </c>
      <c r="J123" s="934"/>
      <c r="K123" s="942">
        <f t="shared" ref="K123:K124" si="38">I123/$I$125</f>
        <v>0.11747610742386336</v>
      </c>
    </row>
    <row r="124" spans="1:11">
      <c r="A124" s="726" t="s">
        <v>11398</v>
      </c>
      <c r="B124" s="628">
        <v>190375</v>
      </c>
      <c r="C124" s="633" t="s">
        <v>10982</v>
      </c>
      <c r="D124" s="739" t="s">
        <v>11400</v>
      </c>
      <c r="E124" s="617" t="s">
        <v>11396</v>
      </c>
      <c r="F124" s="688">
        <v>3</v>
      </c>
      <c r="G124" s="398">
        <v>431.71</v>
      </c>
      <c r="H124" s="581">
        <f t="shared" si="36"/>
        <v>556.13</v>
      </c>
      <c r="I124" s="398">
        <f t="shared" si="37"/>
        <v>1668.39</v>
      </c>
      <c r="J124" s="934"/>
      <c r="K124" s="942">
        <f t="shared" si="38"/>
        <v>0.32916709414187967</v>
      </c>
    </row>
    <row r="125" spans="1:11" s="9" customFormat="1" ht="15.75">
      <c r="A125" s="701"/>
      <c r="B125" s="621"/>
      <c r="C125" s="621"/>
      <c r="D125" s="622"/>
      <c r="E125" s="1266" t="s">
        <v>11373</v>
      </c>
      <c r="F125" s="1267"/>
      <c r="G125" s="1267"/>
      <c r="H125" s="1268"/>
      <c r="I125" s="690">
        <f>ROUND(SUM(I121:I124),2)</f>
        <v>5068.5200000000004</v>
      </c>
      <c r="J125" s="935"/>
      <c r="K125" s="1008">
        <f>SUM(K121:K122)</f>
        <v>0.55335679843425689</v>
      </c>
    </row>
    <row r="126" spans="1:11" ht="5.0999999999999996" customHeight="1" thickBot="1">
      <c r="A126" s="703"/>
      <c r="B126" s="626"/>
      <c r="C126" s="626"/>
      <c r="D126" s="627"/>
      <c r="E126" s="566"/>
      <c r="F126" s="567"/>
      <c r="G126" s="567"/>
      <c r="H126" s="567"/>
      <c r="I126" s="552"/>
      <c r="J126" s="934"/>
      <c r="K126" s="943"/>
    </row>
    <row r="127" spans="1:11" ht="18" customHeight="1" thickBot="1">
      <c r="A127" s="727">
        <v>16</v>
      </c>
      <c r="B127" s="744"/>
      <c r="C127" s="745"/>
      <c r="D127" s="744" t="s">
        <v>10917</v>
      </c>
      <c r="E127" s="692"/>
      <c r="F127" s="693"/>
      <c r="G127" s="693"/>
      <c r="H127" s="1116"/>
      <c r="I127" s="740"/>
      <c r="J127" s="934"/>
      <c r="K127" s="949">
        <f>I131/$I$137</f>
        <v>3.8288245007407858E-2</v>
      </c>
    </row>
    <row r="128" spans="1:11">
      <c r="A128" s="1144" t="s">
        <v>11168</v>
      </c>
      <c r="B128" s="1145">
        <v>171491</v>
      </c>
      <c r="C128" s="634" t="s">
        <v>10982</v>
      </c>
      <c r="D128" s="919" t="s">
        <v>11099</v>
      </c>
      <c r="E128" s="920" t="s">
        <v>10898</v>
      </c>
      <c r="F128" s="921">
        <f>'MEM-05(12-17)'!D248</f>
        <v>21</v>
      </c>
      <c r="G128" s="954">
        <v>61.83</v>
      </c>
      <c r="H128" s="581">
        <f t="shared" ref="H128" si="39">ROUND((G128*$H$17),2)</f>
        <v>79.650000000000006</v>
      </c>
      <c r="I128" s="922">
        <f t="shared" ref="I128" si="40">ROUND((F128*H128),2)</f>
        <v>1672.65</v>
      </c>
      <c r="J128" s="934"/>
      <c r="K128" s="976">
        <f t="shared" ref="K128" si="41">I128/$I$131</f>
        <v>0.31679097269307843</v>
      </c>
    </row>
    <row r="129" spans="1:11">
      <c r="A129" s="1144" t="s">
        <v>11290</v>
      </c>
      <c r="B129" s="639">
        <v>170081</v>
      </c>
      <c r="C129" s="633" t="s">
        <v>10982</v>
      </c>
      <c r="D129" s="739" t="s">
        <v>11381</v>
      </c>
      <c r="E129" s="920" t="s">
        <v>11386</v>
      </c>
      <c r="F129" s="688">
        <f>'MEM-05(12-17)'!E253</f>
        <v>11</v>
      </c>
      <c r="G129" s="953">
        <v>154.58000000000001</v>
      </c>
      <c r="H129" s="581">
        <f t="shared" ref="H129:H130" si="42">ROUND((G129*$H$17),2)</f>
        <v>199.13</v>
      </c>
      <c r="I129" s="922">
        <f t="shared" ref="I129:I130" si="43">ROUND((F129*H129),2)</f>
        <v>2190.4299999999998</v>
      </c>
      <c r="J129" s="934"/>
      <c r="K129" s="976">
        <f t="shared" ref="K129:K130" si="44">I129/$I$131</f>
        <v>0.41485573808991699</v>
      </c>
    </row>
    <row r="130" spans="1:11" ht="25.5">
      <c r="A130" s="1144" t="s">
        <v>11291</v>
      </c>
      <c r="B130" s="639">
        <v>93143</v>
      </c>
      <c r="C130" s="647" t="s">
        <v>11071</v>
      </c>
      <c r="D130" s="739" t="s">
        <v>11382</v>
      </c>
      <c r="E130" s="920" t="s">
        <v>11386</v>
      </c>
      <c r="F130" s="688">
        <f>'MEM-05(12-17)'!E263</f>
        <v>10</v>
      </c>
      <c r="G130" s="953">
        <v>109.99</v>
      </c>
      <c r="H130" s="581">
        <f t="shared" si="42"/>
        <v>141.69</v>
      </c>
      <c r="I130" s="922">
        <f t="shared" si="43"/>
        <v>1416.9</v>
      </c>
      <c r="J130" s="934"/>
      <c r="K130" s="976">
        <f t="shared" si="44"/>
        <v>0.26835328921700463</v>
      </c>
    </row>
    <row r="131" spans="1:11" ht="16.5" thickBot="1">
      <c r="A131" s="981"/>
      <c r="B131" s="982"/>
      <c r="C131" s="982"/>
      <c r="D131" s="983"/>
      <c r="E131" s="1280" t="s">
        <v>11393</v>
      </c>
      <c r="F131" s="1281"/>
      <c r="G131" s="1281"/>
      <c r="H131" s="1282"/>
      <c r="I131" s="1012">
        <f>ROUND(SUM(I128:I130),2)</f>
        <v>5279.98</v>
      </c>
      <c r="J131" s="934"/>
      <c r="K131" s="1013">
        <f>SUM(K128:K130)</f>
        <v>1</v>
      </c>
    </row>
    <row r="132" spans="1:11" ht="6" customHeight="1" thickBot="1">
      <c r="A132" s="843"/>
      <c r="B132" s="842"/>
      <c r="C132" s="842"/>
      <c r="D132" s="823"/>
      <c r="E132" s="844"/>
      <c r="F132" s="844"/>
      <c r="G132" s="844"/>
      <c r="H132" s="844"/>
      <c r="I132" s="844"/>
      <c r="J132" s="934"/>
      <c r="K132" s="945"/>
    </row>
    <row r="133" spans="1:11" ht="16.5" thickBot="1">
      <c r="A133" s="727">
        <v>17</v>
      </c>
      <c r="B133" s="744"/>
      <c r="C133" s="745"/>
      <c r="D133" s="744" t="s">
        <v>10957</v>
      </c>
      <c r="E133" s="692"/>
      <c r="F133" s="693"/>
      <c r="G133" s="693"/>
      <c r="H133" s="693"/>
      <c r="I133" s="740"/>
      <c r="J133" s="934"/>
      <c r="K133" s="955">
        <f>I135/$I$137</f>
        <v>1.5106800315386108E-2</v>
      </c>
    </row>
    <row r="134" spans="1:11">
      <c r="A134" s="700" t="s">
        <v>11292</v>
      </c>
      <c r="B134" s="629">
        <v>270220</v>
      </c>
      <c r="C134" s="647" t="s">
        <v>11071</v>
      </c>
      <c r="D134" s="739" t="s">
        <v>11401</v>
      </c>
      <c r="E134" s="617" t="s">
        <v>10938</v>
      </c>
      <c r="F134" s="688">
        <f>'MEM-05(12-17)'!C273</f>
        <v>356.72</v>
      </c>
      <c r="G134" s="398">
        <v>4.53</v>
      </c>
      <c r="H134" s="397">
        <f>ROUND((G134*$H$17),2)</f>
        <v>5.84</v>
      </c>
      <c r="I134" s="398">
        <f>ROUND((F134*H134),2)</f>
        <v>2083.2399999999998</v>
      </c>
      <c r="J134" s="934"/>
      <c r="K134" s="942">
        <f>I134/$I$135</f>
        <v>1</v>
      </c>
    </row>
    <row r="135" spans="1:11" ht="15.75">
      <c r="A135" s="704"/>
      <c r="B135" s="630"/>
      <c r="C135" s="630"/>
      <c r="D135" s="631"/>
      <c r="E135" s="1266" t="s">
        <v>11394</v>
      </c>
      <c r="F135" s="1267"/>
      <c r="G135" s="1267"/>
      <c r="H135" s="1268"/>
      <c r="I135" s="571">
        <f>ROUND(SUM(I134:I134),2)</f>
        <v>2083.2399999999998</v>
      </c>
      <c r="J135" s="940"/>
      <c r="K135" s="1008">
        <f>SUM(K134)</f>
        <v>1</v>
      </c>
    </row>
    <row r="136" spans="1:11" ht="5.0999999999999996" customHeight="1" thickBot="1">
      <c r="A136" s="702"/>
      <c r="B136" s="623"/>
      <c r="C136" s="623"/>
      <c r="D136" s="624">
        <v>5</v>
      </c>
      <c r="E136" s="400"/>
      <c r="F136" s="400"/>
      <c r="G136" s="400"/>
      <c r="H136" s="400"/>
      <c r="I136" s="402"/>
      <c r="J136" s="406"/>
      <c r="K136" s="943"/>
    </row>
    <row r="137" spans="1:11" ht="33.75" customHeight="1" thickBot="1">
      <c r="A137" s="727"/>
      <c r="B137" s="727"/>
      <c r="C137" s="728"/>
      <c r="D137" s="695" t="s">
        <v>10959</v>
      </c>
      <c r="E137" s="692"/>
      <c r="F137" s="693"/>
      <c r="G137" s="693"/>
      <c r="H137" s="693"/>
      <c r="I137" s="694">
        <f>ROUND((I23+I34+I37+I48+I57+I62+I70+I74+I81+I89+I99+I103+I111+I117+I125+I131+I135),2)</f>
        <v>137900.81</v>
      </c>
      <c r="J137" s="933"/>
      <c r="K137" s="370"/>
    </row>
    <row r="138" spans="1:11" ht="15.75">
      <c r="A138" s="566"/>
      <c r="B138" s="566"/>
      <c r="C138" s="566"/>
      <c r="D138" s="568"/>
      <c r="E138" s="552"/>
      <c r="F138" s="552"/>
      <c r="G138" s="552"/>
      <c r="H138" s="552"/>
      <c r="I138" s="552"/>
    </row>
    <row r="139" spans="1:11" ht="15.75">
      <c r="A139" s="566"/>
      <c r="B139" s="566"/>
      <c r="C139" s="566"/>
      <c r="D139" s="568"/>
      <c r="E139" s="552"/>
      <c r="F139" s="552"/>
      <c r="G139" s="552"/>
      <c r="H139" s="552"/>
      <c r="I139" s="552"/>
    </row>
    <row r="140" spans="1:11" ht="15.75">
      <c r="A140" s="566"/>
      <c r="B140" s="566"/>
      <c r="C140" s="566"/>
      <c r="D140" s="568"/>
      <c r="E140" s="552"/>
      <c r="F140" s="552"/>
      <c r="G140" s="552"/>
      <c r="H140" s="552"/>
      <c r="I140" s="552"/>
    </row>
    <row r="141" spans="1:11" ht="15.75">
      <c r="A141" s="566"/>
      <c r="B141" s="566"/>
      <c r="C141" s="566"/>
      <c r="D141" s="568"/>
      <c r="E141" s="552"/>
      <c r="F141" s="552"/>
      <c r="G141" s="552"/>
      <c r="H141" s="552"/>
      <c r="I141" s="552"/>
    </row>
    <row r="142" spans="1:11" ht="15.75">
      <c r="A142" s="566"/>
      <c r="B142" s="566"/>
      <c r="C142" s="566"/>
      <c r="D142" s="568"/>
      <c r="E142" s="552"/>
      <c r="F142" s="552"/>
      <c r="G142" s="552"/>
      <c r="H142" s="552"/>
      <c r="I142" s="956"/>
    </row>
    <row r="143" spans="1:11" ht="15.75">
      <c r="A143" s="566"/>
      <c r="B143" s="566"/>
      <c r="C143" s="566"/>
      <c r="D143" s="568"/>
      <c r="E143" s="552"/>
      <c r="F143" s="552"/>
      <c r="G143" s="552"/>
      <c r="H143" s="552"/>
      <c r="I143" s="552"/>
    </row>
    <row r="144" spans="1:11" ht="15.75">
      <c r="A144" s="566"/>
      <c r="B144" s="566"/>
      <c r="C144" s="566"/>
      <c r="D144" s="568"/>
      <c r="E144" s="552"/>
      <c r="F144" s="552"/>
      <c r="G144" s="552"/>
      <c r="H144" s="552"/>
      <c r="I144" s="552"/>
    </row>
    <row r="145" spans="1:9" ht="15.75">
      <c r="A145" s="566"/>
      <c r="B145" s="566"/>
      <c r="C145" s="566"/>
      <c r="D145" s="568"/>
      <c r="E145" s="552"/>
      <c r="F145" s="552"/>
      <c r="G145" s="552"/>
      <c r="H145" s="552"/>
      <c r="I145" s="552"/>
    </row>
    <row r="146" spans="1:9" ht="15.75">
      <c r="A146" s="566"/>
      <c r="B146" s="566"/>
      <c r="C146" s="566"/>
      <c r="D146" s="568"/>
      <c r="E146" s="552"/>
      <c r="F146" s="552"/>
      <c r="G146" s="552"/>
      <c r="H146" s="552"/>
      <c r="I146" s="552"/>
    </row>
    <row r="147" spans="1:9" ht="15.75">
      <c r="A147" s="566"/>
      <c r="B147" s="566"/>
      <c r="C147" s="566"/>
      <c r="D147" s="568"/>
      <c r="E147" s="552"/>
      <c r="F147" s="552"/>
      <c r="G147" s="552"/>
      <c r="H147" s="552"/>
      <c r="I147" s="552"/>
    </row>
    <row r="148" spans="1:9" ht="15.75">
      <c r="A148" s="566"/>
      <c r="B148" s="566"/>
      <c r="C148" s="566"/>
      <c r="D148" s="568"/>
      <c r="E148" s="552"/>
      <c r="F148" s="552"/>
      <c r="G148" s="552"/>
      <c r="H148" s="552"/>
      <c r="I148" s="552"/>
    </row>
    <row r="149" spans="1:9" ht="15.75">
      <c r="A149" s="566"/>
      <c r="B149" s="566"/>
      <c r="C149" s="566"/>
      <c r="D149" s="568"/>
      <c r="E149" s="552"/>
      <c r="F149" s="552"/>
      <c r="G149" s="552"/>
      <c r="H149" s="552"/>
      <c r="I149" s="552"/>
    </row>
    <row r="150" spans="1:9" ht="15.75">
      <c r="A150" s="566"/>
      <c r="B150" s="566"/>
      <c r="C150" s="566"/>
      <c r="D150" s="568"/>
      <c r="E150" s="552"/>
      <c r="F150" s="552"/>
      <c r="G150" s="552"/>
      <c r="H150" s="552"/>
      <c r="I150" s="552"/>
    </row>
    <row r="151" spans="1:9" ht="15.75">
      <c r="A151" s="566"/>
      <c r="B151" s="566"/>
      <c r="C151" s="566"/>
      <c r="D151" s="568"/>
      <c r="E151" s="552"/>
      <c r="F151" s="552"/>
      <c r="G151" s="552"/>
      <c r="H151" s="552"/>
      <c r="I151" s="552"/>
    </row>
    <row r="152" spans="1:9" ht="15.75">
      <c r="A152" s="566"/>
      <c r="B152" s="566"/>
      <c r="C152" s="566"/>
      <c r="D152" s="568"/>
      <c r="E152" s="552"/>
      <c r="F152" s="552"/>
      <c r="G152" s="552"/>
      <c r="H152" s="552"/>
      <c r="I152" s="552"/>
    </row>
    <row r="153" spans="1:9" ht="15.75">
      <c r="A153" s="566"/>
      <c r="B153" s="566"/>
      <c r="C153" s="566"/>
      <c r="D153" s="568"/>
      <c r="E153" s="552"/>
      <c r="F153" s="552"/>
      <c r="G153" s="552"/>
      <c r="H153" s="552"/>
      <c r="I153" s="552"/>
    </row>
    <row r="154" spans="1:9" ht="15.75">
      <c r="A154" s="566"/>
      <c r="B154" s="566"/>
      <c r="C154" s="566"/>
      <c r="D154" s="568"/>
      <c r="E154" s="552"/>
      <c r="F154" s="552"/>
      <c r="G154" s="552"/>
      <c r="H154" s="552"/>
      <c r="I154" s="552"/>
    </row>
    <row r="155" spans="1:9" ht="15.75">
      <c r="A155" s="566"/>
      <c r="B155" s="566"/>
      <c r="C155" s="566"/>
      <c r="D155" s="568"/>
      <c r="E155" s="552"/>
      <c r="F155" s="552"/>
      <c r="G155" s="552"/>
      <c r="H155" s="552"/>
      <c r="I155" s="552"/>
    </row>
    <row r="156" spans="1:9" ht="15.75">
      <c r="A156" s="566"/>
      <c r="B156" s="566"/>
      <c r="C156" s="566"/>
      <c r="D156" s="568"/>
      <c r="E156" s="552"/>
      <c r="F156" s="552"/>
      <c r="G156" s="552"/>
      <c r="H156" s="552"/>
      <c r="I156" s="552"/>
    </row>
    <row r="157" spans="1:9" ht="15.75">
      <c r="A157" s="566"/>
      <c r="B157" s="566"/>
      <c r="C157" s="566"/>
      <c r="D157" s="568"/>
      <c r="E157" s="552"/>
      <c r="F157" s="552"/>
      <c r="G157" s="552"/>
      <c r="H157" s="552"/>
      <c r="I157" s="552"/>
    </row>
    <row r="158" spans="1:9" ht="15.75">
      <c r="A158" s="566"/>
      <c r="B158" s="566"/>
      <c r="C158" s="566"/>
      <c r="D158" s="568"/>
      <c r="E158" s="552"/>
      <c r="F158" s="552"/>
      <c r="G158" s="552"/>
      <c r="H158" s="552"/>
      <c r="I158" s="552"/>
    </row>
    <row r="159" spans="1:9" ht="15.75">
      <c r="A159" s="566"/>
      <c r="B159" s="566"/>
      <c r="C159" s="566"/>
      <c r="D159" s="568"/>
      <c r="E159" s="552"/>
      <c r="F159" s="552"/>
      <c r="G159" s="552"/>
      <c r="H159" s="552"/>
      <c r="I159" s="552"/>
    </row>
    <row r="160" spans="1:9" ht="15.75">
      <c r="A160" s="566"/>
      <c r="B160" s="566"/>
      <c r="C160" s="566"/>
      <c r="D160" s="568"/>
      <c r="E160" s="552"/>
      <c r="F160" s="552"/>
      <c r="G160" s="552"/>
      <c r="H160" s="552"/>
      <c r="I160" s="552"/>
    </row>
    <row r="161" spans="1:9" ht="15.75">
      <c r="A161" s="566"/>
      <c r="B161" s="566"/>
      <c r="C161" s="566"/>
      <c r="D161" s="568"/>
      <c r="E161" s="552"/>
      <c r="F161" s="552"/>
      <c r="G161" s="552"/>
      <c r="H161" s="552"/>
      <c r="I161" s="552"/>
    </row>
    <row r="162" spans="1:9" ht="15.75">
      <c r="A162" s="553"/>
      <c r="B162" s="553"/>
      <c r="C162" s="553"/>
      <c r="D162" s="403"/>
      <c r="E162" s="404"/>
      <c r="F162" s="404"/>
      <c r="G162" s="404"/>
      <c r="H162" s="404"/>
      <c r="I162" s="402"/>
    </row>
    <row r="163" spans="1:9" ht="15.75">
      <c r="A163" s="465"/>
      <c r="B163" s="465"/>
      <c r="C163" s="465"/>
      <c r="D163" s="399"/>
      <c r="E163" s="465"/>
      <c r="F163" s="402"/>
      <c r="G163" s="402"/>
      <c r="H163" s="405"/>
      <c r="I163" s="402"/>
    </row>
    <row r="164" spans="1:9" ht="15.75">
      <c r="A164" s="465"/>
      <c r="B164" s="465"/>
      <c r="C164" s="465"/>
      <c r="D164" s="399"/>
      <c r="E164" s="465"/>
      <c r="F164" s="402"/>
      <c r="G164" s="402"/>
      <c r="H164" s="405"/>
      <c r="I164" s="402"/>
    </row>
    <row r="165" spans="1:9" ht="15.75">
      <c r="A165" s="465"/>
      <c r="B165" s="465"/>
      <c r="C165" s="465"/>
      <c r="D165" s="399"/>
      <c r="E165" s="465"/>
      <c r="F165" s="402"/>
      <c r="G165" s="402"/>
      <c r="H165" s="405"/>
      <c r="I165" s="402"/>
    </row>
    <row r="166" spans="1:9" ht="15.75">
      <c r="A166" s="465"/>
      <c r="B166" s="465"/>
      <c r="C166" s="465"/>
      <c r="D166" s="399"/>
      <c r="E166" s="465"/>
      <c r="F166" s="402"/>
      <c r="G166" s="402"/>
      <c r="H166" s="405"/>
      <c r="I166" s="402"/>
    </row>
    <row r="167" spans="1:9" ht="15.75">
      <c r="A167" s="465"/>
      <c r="B167" s="465"/>
      <c r="C167" s="465"/>
      <c r="D167" s="399"/>
      <c r="E167" s="465"/>
      <c r="F167" s="402"/>
      <c r="G167" s="402"/>
      <c r="H167" s="405"/>
      <c r="I167" s="402"/>
    </row>
    <row r="168" spans="1:9" ht="15.75">
      <c r="A168" s="465"/>
      <c r="B168" s="465"/>
      <c r="C168" s="465"/>
      <c r="D168" s="399"/>
      <c r="E168" s="465"/>
      <c r="F168" s="402"/>
      <c r="G168" s="402"/>
      <c r="H168" s="405"/>
      <c r="I168" s="402"/>
    </row>
    <row r="169" spans="1:9" ht="15.75">
      <c r="A169" s="465"/>
      <c r="B169" s="465"/>
      <c r="C169" s="465"/>
      <c r="D169" s="399"/>
      <c r="E169" s="465"/>
      <c r="F169" s="402"/>
      <c r="G169" s="402"/>
      <c r="H169" s="405"/>
      <c r="I169" s="402"/>
    </row>
    <row r="170" spans="1:9" ht="15.75">
      <c r="A170" s="471"/>
      <c r="B170" s="471"/>
      <c r="C170" s="471"/>
      <c r="D170" s="471"/>
      <c r="E170" s="471"/>
      <c r="F170" s="471"/>
      <c r="G170" s="471"/>
      <c r="H170" s="471"/>
      <c r="I170" s="471"/>
    </row>
    <row r="171" spans="1:9">
      <c r="H171" s="474"/>
      <c r="I171" s="475"/>
    </row>
    <row r="181" spans="7:7">
      <c r="G181" s="473" t="s">
        <v>10912</v>
      </c>
    </row>
  </sheetData>
  <mergeCells count="35">
    <mergeCell ref="B70:C70"/>
    <mergeCell ref="B81:C81"/>
    <mergeCell ref="E70:H70"/>
    <mergeCell ref="E125:H125"/>
    <mergeCell ref="E99:H99"/>
    <mergeCell ref="E103:H103"/>
    <mergeCell ref="E111:G111"/>
    <mergeCell ref="E117:H117"/>
    <mergeCell ref="E135:H135"/>
    <mergeCell ref="E81:H81"/>
    <mergeCell ref="B74:C74"/>
    <mergeCell ref="E74:H74"/>
    <mergeCell ref="E89:H89"/>
    <mergeCell ref="E131:H131"/>
    <mergeCell ref="E62:H62"/>
    <mergeCell ref="A19:J19"/>
    <mergeCell ref="E17:G17"/>
    <mergeCell ref="E23:H23"/>
    <mergeCell ref="E34:H34"/>
    <mergeCell ref="E37:H37"/>
    <mergeCell ref="B37:C37"/>
    <mergeCell ref="B62:C62"/>
    <mergeCell ref="B48:C48"/>
    <mergeCell ref="E48:H48"/>
    <mergeCell ref="B57:C57"/>
    <mergeCell ref="E57:H57"/>
    <mergeCell ref="A1:J1"/>
    <mergeCell ref="A6:A16"/>
    <mergeCell ref="B5:C5"/>
    <mergeCell ref="B7:C16"/>
    <mergeCell ref="B6:C6"/>
    <mergeCell ref="B4:D4"/>
    <mergeCell ref="H2:I16"/>
    <mergeCell ref="E5:G16"/>
    <mergeCell ref="D5:D16"/>
  </mergeCells>
  <phoneticPr fontId="6" type="noConversion"/>
  <printOptions horizontalCentered="1"/>
  <pageMargins left="0.23622047244094491" right="0.23622047244094491" top="0.74803149606299213" bottom="0.74803149606299213" header="0.31496062992125984" footer="0.31496062992125984"/>
  <pageSetup paperSize="9" scale="50" fitToHeight="0" orientation="portrait" verticalDpi="599" r:id="rId1"/>
  <headerFooter alignWithMargins="0">
    <oddFooter>Página &amp;P de &amp;N</oddFooter>
  </headerFooter>
  <rowBreaks count="1" manualBreakCount="1">
    <brk id="66" max="10" man="1"/>
  </rowBreaks>
  <drawing r:id="rId2"/>
  <legacyDrawing r:id="rId3"/>
  <oleObjects>
    <mc:AlternateContent xmlns:mc="http://schemas.openxmlformats.org/markup-compatibility/2006">
      <mc:Choice Requires="x14">
        <oleObject progId="Word.Document.12" shapeId="2050" r:id="rId4">
          <objectPr defaultSize="0" autoPict="0" r:id="rId5">
            <anchor moveWithCells="1" sizeWithCells="1">
              <from>
                <xdr:col>7</xdr:col>
                <xdr:colOff>76200</xdr:colOff>
                <xdr:row>1</xdr:row>
                <xdr:rowOff>57150</xdr:rowOff>
              </from>
              <to>
                <xdr:col>8</xdr:col>
                <xdr:colOff>1019175</xdr:colOff>
                <xdr:row>15</xdr:row>
                <xdr:rowOff>152400</xdr:rowOff>
              </to>
            </anchor>
          </objectPr>
        </oleObject>
      </mc:Choice>
      <mc:Fallback>
        <oleObject progId="Word.Document.12" shapeId="2050"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5"/>
  <sheetViews>
    <sheetView view="pageBreakPreview" topLeftCell="A480" zoomScale="85" zoomScaleSheetLayoutView="85" workbookViewId="0">
      <selection activeCell="I494" sqref="I494"/>
    </sheetView>
  </sheetViews>
  <sheetFormatPr defaultColWidth="10.28515625" defaultRowHeight="15"/>
  <cols>
    <col min="1" max="1" width="7.28515625" style="58" customWidth="1"/>
    <col min="2" max="2" width="55.42578125" style="58" customWidth="1"/>
    <col min="3" max="3" width="6.140625" style="58" customWidth="1"/>
    <col min="4" max="4" width="9.42578125" style="58" customWidth="1"/>
    <col min="5" max="5" width="12.140625" style="58" customWidth="1"/>
    <col min="6" max="6" width="17" style="58" customWidth="1"/>
    <col min="7" max="7" width="9.140625" style="58"/>
    <col min="8" max="8" width="16.42578125" style="58" customWidth="1"/>
    <col min="9" max="9" width="9.5703125" style="58" bestFit="1" customWidth="1"/>
    <col min="10" max="16384" width="10.28515625" style="58"/>
  </cols>
  <sheetData>
    <row r="1" spans="1:6">
      <c r="A1" s="39" t="s">
        <v>77</v>
      </c>
      <c r="B1" s="55"/>
      <c r="C1" s="55"/>
      <c r="D1" s="56"/>
      <c r="E1" s="56"/>
      <c r="F1" s="57"/>
    </row>
    <row r="2" spans="1:6">
      <c r="A2" s="3" t="s">
        <v>60</v>
      </c>
      <c r="B2" s="59"/>
      <c r="C2" s="59"/>
      <c r="D2" s="60"/>
      <c r="E2" s="60"/>
      <c r="F2" s="61"/>
    </row>
    <row r="3" spans="1:6">
      <c r="A3" s="3" t="s">
        <v>81</v>
      </c>
      <c r="B3" s="59"/>
      <c r="C3" s="59"/>
      <c r="D3" s="60"/>
      <c r="E3" s="60"/>
      <c r="F3" s="61"/>
    </row>
    <row r="4" spans="1:6" ht="7.5" customHeight="1" thickBot="1">
      <c r="A4" s="62"/>
      <c r="B4" s="63"/>
      <c r="C4" s="63"/>
      <c r="D4" s="64"/>
      <c r="E4" s="64"/>
      <c r="F4" s="65"/>
    </row>
    <row r="5" spans="1:6" ht="14.25" customHeight="1" thickBot="1">
      <c r="A5" s="1286" t="s">
        <v>242</v>
      </c>
      <c r="B5" s="1287"/>
      <c r="C5" s="1287"/>
      <c r="D5" s="1287"/>
      <c r="E5" s="1287"/>
      <c r="F5" s="1288"/>
    </row>
    <row r="6" spans="1:6" ht="8.25" customHeight="1" thickBot="1">
      <c r="A6" s="59"/>
      <c r="B6" s="59"/>
      <c r="C6" s="59"/>
      <c r="D6" s="60"/>
      <c r="E6" s="60"/>
      <c r="F6" s="60"/>
    </row>
    <row r="7" spans="1:6" ht="13.5" customHeight="1" thickBot="1">
      <c r="A7" s="67" t="str">
        <f>ORÇAMENTO!A21</f>
        <v>1.1</v>
      </c>
      <c r="B7" s="1289" t="str">
        <f>ORÇAMENTO!D21</f>
        <v>EXECUÇÃO DE ALMOXARIFADO EM CANTEIRO DE OBRA EM CHAPA DE MADEIRA COMPENSADA, INCLUSO PRATELEIRAS.</v>
      </c>
      <c r="C7" s="1290"/>
      <c r="D7" s="1290"/>
      <c r="E7" s="1290"/>
      <c r="F7" s="1291"/>
    </row>
    <row r="8" spans="1:6" ht="13.5" customHeight="1">
      <c r="A8" s="68" t="s">
        <v>36</v>
      </c>
      <c r="B8" s="41" t="s">
        <v>82</v>
      </c>
      <c r="C8" s="69" t="s">
        <v>83</v>
      </c>
      <c r="D8" s="70" t="s">
        <v>84</v>
      </c>
      <c r="E8" s="70" t="s">
        <v>85</v>
      </c>
      <c r="F8" s="42" t="s">
        <v>86</v>
      </c>
    </row>
    <row r="9" spans="1:6" ht="13.5" customHeight="1">
      <c r="A9" s="71" t="s">
        <v>87</v>
      </c>
      <c r="B9" s="43" t="s">
        <v>88</v>
      </c>
      <c r="C9" s="72"/>
      <c r="D9" s="44"/>
      <c r="E9" s="44"/>
      <c r="F9" s="73"/>
    </row>
    <row r="10" spans="1:6" ht="13.5" customHeight="1">
      <c r="A10" s="74" t="s">
        <v>89</v>
      </c>
      <c r="B10" s="81" t="s">
        <v>129</v>
      </c>
      <c r="C10" s="72" t="s">
        <v>7</v>
      </c>
      <c r="D10" s="45">
        <f>0.49*0.01</f>
        <v>4.8999999999999998E-3</v>
      </c>
      <c r="E10" s="46">
        <f>[5]custo_material!$D$14</f>
        <v>324.13</v>
      </c>
      <c r="F10" s="47">
        <f t="shared" ref="F10:F16" si="0">D10*E10</f>
        <v>1.5882369999999999</v>
      </c>
    </row>
    <row r="11" spans="1:6" ht="13.5" customHeight="1">
      <c r="A11" s="74" t="s">
        <v>104</v>
      </c>
      <c r="B11" s="81" t="s">
        <v>130</v>
      </c>
      <c r="C11" s="72" t="s">
        <v>61</v>
      </c>
      <c r="D11" s="45">
        <f>150*0.01</f>
        <v>1.5</v>
      </c>
      <c r="E11" s="46">
        <f>[5]custo_material!$D$16</f>
        <v>21.51</v>
      </c>
      <c r="F11" s="47">
        <f t="shared" si="0"/>
        <v>32.265000000000001</v>
      </c>
    </row>
    <row r="12" spans="1:6" ht="13.5" customHeight="1">
      <c r="A12" s="74" t="s">
        <v>105</v>
      </c>
      <c r="B12" s="81" t="str">
        <f>[5]custo_material!$B$15</f>
        <v>Chapa aço grossa preta 1/4"(6,35mm) 49,797kg/m²</v>
      </c>
      <c r="C12" s="72" t="s">
        <v>10</v>
      </c>
      <c r="D12" s="45">
        <f>0.98*0.01</f>
        <v>9.7999999999999997E-3</v>
      </c>
      <c r="E12" s="46">
        <f>[5]custo_material!$D$15</f>
        <v>2.84</v>
      </c>
      <c r="F12" s="47">
        <f t="shared" si="0"/>
        <v>2.7831999999999999E-2</v>
      </c>
    </row>
    <row r="13" spans="1:6" ht="13.5" customHeight="1">
      <c r="A13" s="74" t="s">
        <v>106</v>
      </c>
      <c r="B13" s="81" t="s">
        <v>194</v>
      </c>
      <c r="C13" s="72" t="s">
        <v>13</v>
      </c>
      <c r="D13" s="45">
        <v>1</v>
      </c>
      <c r="E13" s="50">
        <v>4.2</v>
      </c>
      <c r="F13" s="75">
        <f t="shared" si="0"/>
        <v>4.2</v>
      </c>
    </row>
    <row r="14" spans="1:6" ht="13.5" customHeight="1">
      <c r="A14" s="74" t="s">
        <v>107</v>
      </c>
      <c r="B14" s="81" t="s">
        <v>121</v>
      </c>
      <c r="C14" s="72" t="s">
        <v>13</v>
      </c>
      <c r="D14" s="45">
        <v>4</v>
      </c>
      <c r="E14" s="44">
        <v>4.1399999999999997</v>
      </c>
      <c r="F14" s="75">
        <f t="shared" si="0"/>
        <v>16.559999999999999</v>
      </c>
    </row>
    <row r="15" spans="1:6" ht="13.5" customHeight="1">
      <c r="A15" s="74" t="s">
        <v>136</v>
      </c>
      <c r="B15" s="81" t="s">
        <v>181</v>
      </c>
      <c r="C15" s="72" t="s">
        <v>61</v>
      </c>
      <c r="D15" s="45">
        <v>0.11</v>
      </c>
      <c r="E15" s="44">
        <v>6.42</v>
      </c>
      <c r="F15" s="75">
        <f t="shared" si="0"/>
        <v>0.70620000000000005</v>
      </c>
    </row>
    <row r="16" spans="1:6" ht="13.5" customHeight="1">
      <c r="A16" s="74" t="s">
        <v>137</v>
      </c>
      <c r="B16" s="81" t="s">
        <v>195</v>
      </c>
      <c r="C16" s="72" t="s">
        <v>7</v>
      </c>
      <c r="D16" s="45">
        <v>1</v>
      </c>
      <c r="E16" s="44">
        <v>257.5</v>
      </c>
      <c r="F16" s="75">
        <f t="shared" si="0"/>
        <v>257.5</v>
      </c>
    </row>
    <row r="17" spans="1:8" ht="13.5" customHeight="1">
      <c r="A17" s="77"/>
      <c r="B17" s="48"/>
      <c r="C17" s="1292" t="s">
        <v>108</v>
      </c>
      <c r="D17" s="1292"/>
      <c r="E17" s="1292"/>
      <c r="F17" s="78">
        <f>SUM(F10:F16)</f>
        <v>312.84726899999998</v>
      </c>
    </row>
    <row r="18" spans="1:8" ht="13.5" customHeight="1">
      <c r="A18" s="71" t="s">
        <v>90</v>
      </c>
      <c r="B18" s="43" t="s">
        <v>109</v>
      </c>
      <c r="C18" s="72"/>
      <c r="D18" s="44"/>
      <c r="E18" s="44"/>
      <c r="F18" s="73"/>
    </row>
    <row r="19" spans="1:8" ht="13.5" customHeight="1">
      <c r="A19" s="74" t="s">
        <v>92</v>
      </c>
      <c r="B19" s="81" t="s">
        <v>131</v>
      </c>
      <c r="C19" s="72" t="s">
        <v>93</v>
      </c>
      <c r="D19" s="45">
        <f>0.69*0.01</f>
        <v>6.8999999999999999E-3</v>
      </c>
      <c r="E19" s="46">
        <f>[5]custo_equipamento!E20</f>
        <v>4.93</v>
      </c>
      <c r="F19" s="47">
        <f>D19*E19</f>
        <v>3.4016999999999999E-2</v>
      </c>
    </row>
    <row r="20" spans="1:8" ht="13.5" customHeight="1">
      <c r="A20" s="77"/>
      <c r="B20" s="48"/>
      <c r="C20" s="1292" t="s">
        <v>110</v>
      </c>
      <c r="D20" s="1292"/>
      <c r="E20" s="1292"/>
      <c r="F20" s="78">
        <f>SUM(F19:F19)</f>
        <v>3.4016999999999999E-2</v>
      </c>
    </row>
    <row r="21" spans="1:8" ht="13.5" customHeight="1">
      <c r="A21" s="71" t="s">
        <v>111</v>
      </c>
      <c r="B21" s="43" t="s">
        <v>91</v>
      </c>
      <c r="C21" s="79"/>
      <c r="D21" s="79"/>
      <c r="E21" s="79"/>
      <c r="F21" s="80"/>
    </row>
    <row r="22" spans="1:8" ht="13.5" customHeight="1">
      <c r="A22" s="74" t="s">
        <v>112</v>
      </c>
      <c r="B22" s="81" t="str">
        <f>custo_profissional!B27</f>
        <v>Servente</v>
      </c>
      <c r="C22" s="72" t="s">
        <v>93</v>
      </c>
      <c r="D22" s="50">
        <v>2.016</v>
      </c>
      <c r="E22" s="50">
        <f>custo_profissional!G27</f>
        <v>11.661491999999999</v>
      </c>
      <c r="F22" s="47">
        <f>ROUND(D22*E22,2)</f>
        <v>23.51</v>
      </c>
    </row>
    <row r="23" spans="1:8" ht="13.5" customHeight="1">
      <c r="A23" s="74" t="s">
        <v>114</v>
      </c>
      <c r="B23" s="81" t="s">
        <v>126</v>
      </c>
      <c r="C23" s="72" t="s">
        <v>93</v>
      </c>
      <c r="D23" s="50">
        <v>1</v>
      </c>
      <c r="E23" s="50">
        <f>custo_profissional!G17</f>
        <v>14.396915999999999</v>
      </c>
      <c r="F23" s="47">
        <f>ROUND(D23*E23,2)</f>
        <v>14.4</v>
      </c>
    </row>
    <row r="24" spans="1:8" ht="13.5" customHeight="1">
      <c r="A24" s="82"/>
      <c r="B24" s="83"/>
      <c r="C24" s="1292" t="s">
        <v>117</v>
      </c>
      <c r="D24" s="1292"/>
      <c r="E24" s="1292"/>
      <c r="F24" s="51">
        <f>SUM(F22:F23)</f>
        <v>37.910000000000004</v>
      </c>
    </row>
    <row r="25" spans="1:8" ht="13.5" customHeight="1">
      <c r="A25" s="1293"/>
      <c r="B25" s="1294"/>
      <c r="C25" s="1294"/>
      <c r="D25" s="1294"/>
      <c r="E25" s="1294"/>
      <c r="F25" s="1295"/>
    </row>
    <row r="26" spans="1:8" ht="13.5" customHeight="1">
      <c r="A26" s="82"/>
      <c r="B26" s="83"/>
      <c r="C26" s="1292" t="s">
        <v>128</v>
      </c>
      <c r="D26" s="1292"/>
      <c r="E26" s="1292"/>
      <c r="F26" s="51">
        <f>F24+F17+F20</f>
        <v>350.79128600000001</v>
      </c>
      <c r="H26" s="58">
        <v>319.5</v>
      </c>
    </row>
    <row r="27" spans="1:8" ht="13.5" customHeight="1">
      <c r="A27" s="82"/>
      <c r="B27" s="52"/>
      <c r="C27" s="1296" t="s">
        <v>96</v>
      </c>
      <c r="D27" s="1297"/>
      <c r="E27" s="84">
        <f>BDI!$D$30</f>
        <v>0</v>
      </c>
      <c r="F27" s="85">
        <f>F26*E27</f>
        <v>0</v>
      </c>
    </row>
    <row r="28" spans="1:8" ht="13.5" customHeight="1" thickBot="1">
      <c r="A28" s="87"/>
      <c r="B28" s="53"/>
      <c r="C28" s="1298" t="s">
        <v>97</v>
      </c>
      <c r="D28" s="1299"/>
      <c r="E28" s="1300"/>
      <c r="F28" s="54">
        <f>F27+F26</f>
        <v>350.79128600000001</v>
      </c>
    </row>
    <row r="29" spans="1:8" ht="13.5" customHeight="1">
      <c r="A29" s="59"/>
      <c r="B29" s="59"/>
      <c r="C29" s="59"/>
      <c r="D29" s="60"/>
      <c r="E29" s="60"/>
      <c r="F29" s="60"/>
    </row>
    <row r="30" spans="1:8" ht="13.5" customHeight="1" thickBot="1">
      <c r="A30" s="59"/>
      <c r="B30" s="59"/>
      <c r="C30" s="59"/>
      <c r="D30" s="60"/>
      <c r="E30" s="60"/>
      <c r="F30" s="60"/>
    </row>
    <row r="31" spans="1:8" ht="13.5" customHeight="1" thickBot="1">
      <c r="A31" s="67" t="e">
        <f>ORÇAMENTO!#REF!</f>
        <v>#REF!</v>
      </c>
      <c r="B31" s="1289" t="e">
        <f>ORÇAMENTO!#REF!</f>
        <v>#REF!</v>
      </c>
      <c r="C31" s="1290"/>
      <c r="D31" s="1290"/>
      <c r="E31" s="1290"/>
      <c r="F31" s="1291"/>
    </row>
    <row r="32" spans="1:8" ht="13.5" customHeight="1">
      <c r="A32" s="68" t="s">
        <v>36</v>
      </c>
      <c r="B32" s="41" t="s">
        <v>82</v>
      </c>
      <c r="C32" s="69" t="s">
        <v>83</v>
      </c>
      <c r="D32" s="70" t="s">
        <v>84</v>
      </c>
      <c r="E32" s="70" t="s">
        <v>85</v>
      </c>
      <c r="F32" s="42" t="s">
        <v>86</v>
      </c>
    </row>
    <row r="33" spans="1:6" ht="13.5" customHeight="1">
      <c r="A33" s="71" t="s">
        <v>87</v>
      </c>
      <c r="B33" s="43" t="s">
        <v>88</v>
      </c>
      <c r="C33" s="72"/>
      <c r="D33" s="44"/>
      <c r="E33" s="44"/>
      <c r="F33" s="73"/>
    </row>
    <row r="34" spans="1:6" ht="13.5" customHeight="1">
      <c r="A34" s="74" t="s">
        <v>89</v>
      </c>
      <c r="B34" s="81" t="s">
        <v>135</v>
      </c>
      <c r="C34" s="72" t="s">
        <v>61</v>
      </c>
      <c r="D34" s="45">
        <v>0.02</v>
      </c>
      <c r="E34" s="50">
        <v>6.56</v>
      </c>
      <c r="F34" s="75">
        <f>D34*E34</f>
        <v>0.13119999999999998</v>
      </c>
    </row>
    <row r="35" spans="1:6" ht="13.5" customHeight="1">
      <c r="A35" s="74" t="s">
        <v>104</v>
      </c>
      <c r="B35" s="81" t="s">
        <v>121</v>
      </c>
      <c r="C35" s="72" t="s">
        <v>13</v>
      </c>
      <c r="D35" s="45">
        <v>0.36</v>
      </c>
      <c r="E35" s="44">
        <v>4.1399999999999997</v>
      </c>
      <c r="F35" s="75">
        <f>D35*E35</f>
        <v>1.4903999999999997</v>
      </c>
    </row>
    <row r="36" spans="1:6" ht="13.5" customHeight="1">
      <c r="A36" s="74" t="s">
        <v>106</v>
      </c>
      <c r="B36" s="81" t="s">
        <v>123</v>
      </c>
      <c r="C36" s="72" t="s">
        <v>61</v>
      </c>
      <c r="D36" s="45">
        <v>0.01</v>
      </c>
      <c r="E36" s="44">
        <v>11</v>
      </c>
      <c r="F36" s="75">
        <f>D36*E36</f>
        <v>0.11</v>
      </c>
    </row>
    <row r="37" spans="1:6" ht="13.5" customHeight="1">
      <c r="A37" s="74" t="s">
        <v>107</v>
      </c>
      <c r="B37" s="81" t="s">
        <v>180</v>
      </c>
      <c r="C37" s="72" t="s">
        <v>13</v>
      </c>
      <c r="D37" s="45">
        <v>0.32</v>
      </c>
      <c r="E37" s="44">
        <v>5.08</v>
      </c>
      <c r="F37" s="75">
        <f>D37*E37</f>
        <v>1.6256000000000002</v>
      </c>
    </row>
    <row r="38" spans="1:6" ht="13.5" customHeight="1">
      <c r="A38" s="77"/>
      <c r="B38" s="48"/>
      <c r="C38" s="1292" t="s">
        <v>108</v>
      </c>
      <c r="D38" s="1292"/>
      <c r="E38" s="1292"/>
      <c r="F38" s="78">
        <f>SUM(F34:F37)</f>
        <v>3.3571999999999997</v>
      </c>
    </row>
    <row r="39" spans="1:6" ht="13.5" customHeight="1">
      <c r="A39" s="71" t="s">
        <v>90</v>
      </c>
      <c r="B39" s="43" t="s">
        <v>91</v>
      </c>
      <c r="C39" s="79"/>
      <c r="D39" s="79"/>
      <c r="E39" s="79"/>
      <c r="F39" s="80"/>
    </row>
    <row r="40" spans="1:6" ht="13.5" customHeight="1">
      <c r="A40" s="74" t="s">
        <v>92</v>
      </c>
      <c r="B40" s="81" t="s">
        <v>125</v>
      </c>
      <c r="C40" s="72" t="s">
        <v>93</v>
      </c>
      <c r="D40" s="50">
        <v>7.4999999999999997E-2</v>
      </c>
      <c r="E40" s="50">
        <f>custo_profissional!G29</f>
        <v>11.927436</v>
      </c>
      <c r="F40" s="47">
        <f>ROUND(D40*E40,2)</f>
        <v>0.89</v>
      </c>
    </row>
    <row r="41" spans="1:6" ht="13.5" customHeight="1">
      <c r="A41" s="74" t="s">
        <v>94</v>
      </c>
      <c r="B41" s="81" t="s">
        <v>126</v>
      </c>
      <c r="C41" s="72" t="s">
        <v>93</v>
      </c>
      <c r="D41" s="50">
        <v>0.1</v>
      </c>
      <c r="E41" s="50">
        <f>custo_profissional!G17</f>
        <v>14.396915999999999</v>
      </c>
      <c r="F41" s="47">
        <f>ROUND(D41*E41,2)</f>
        <v>1.44</v>
      </c>
    </row>
    <row r="42" spans="1:6" ht="13.5" customHeight="1">
      <c r="A42" s="82"/>
      <c r="B42" s="83"/>
      <c r="C42" s="1292" t="s">
        <v>127</v>
      </c>
      <c r="D42" s="1292"/>
      <c r="E42" s="1292"/>
      <c r="F42" s="51">
        <f>SUM(F40:F41)</f>
        <v>2.33</v>
      </c>
    </row>
    <row r="43" spans="1:6" ht="13.5" customHeight="1">
      <c r="A43" s="1293"/>
      <c r="B43" s="1294"/>
      <c r="C43" s="1294"/>
      <c r="D43" s="1294"/>
      <c r="E43" s="1294"/>
      <c r="F43" s="1295"/>
    </row>
    <row r="44" spans="1:6" ht="13.5" customHeight="1">
      <c r="A44" s="82"/>
      <c r="B44" s="83"/>
      <c r="C44" s="1292" t="s">
        <v>128</v>
      </c>
      <c r="D44" s="1292"/>
      <c r="E44" s="1292"/>
      <c r="F44" s="51">
        <f>F42+F38</f>
        <v>5.6871999999999998</v>
      </c>
    </row>
    <row r="45" spans="1:6" ht="13.5" customHeight="1">
      <c r="A45" s="82"/>
      <c r="B45" s="52"/>
      <c r="C45" s="1296" t="s">
        <v>96</v>
      </c>
      <c r="D45" s="1297"/>
      <c r="E45" s="84">
        <f>BDI!$D$30</f>
        <v>0</v>
      </c>
      <c r="F45" s="85">
        <f>F44*E45</f>
        <v>0</v>
      </c>
    </row>
    <row r="46" spans="1:6" ht="13.5" customHeight="1" thickBot="1">
      <c r="A46" s="87"/>
      <c r="B46" s="53"/>
      <c r="C46" s="1298" t="s">
        <v>97</v>
      </c>
      <c r="D46" s="1299"/>
      <c r="E46" s="1300"/>
      <c r="F46" s="54">
        <f>F45+F44</f>
        <v>5.6871999999999998</v>
      </c>
    </row>
    <row r="47" spans="1:6" ht="13.5" customHeight="1">
      <c r="A47" s="59"/>
      <c r="B47" s="59"/>
      <c r="C47" s="59"/>
      <c r="D47" s="60"/>
      <c r="E47" s="60"/>
      <c r="F47" s="60"/>
    </row>
    <row r="48" spans="1:6" ht="13.5" customHeight="1" thickBot="1">
      <c r="A48" s="59"/>
      <c r="B48" s="59"/>
      <c r="C48" s="59"/>
      <c r="D48" s="60"/>
      <c r="E48" s="60"/>
      <c r="F48" s="60"/>
    </row>
    <row r="49" spans="1:6" ht="13.5" customHeight="1" thickBot="1">
      <c r="A49" s="67" t="e">
        <f>ORÇAMENTO!#REF!</f>
        <v>#REF!</v>
      </c>
      <c r="B49" s="1289" t="e">
        <f>ORÇAMENTO!#REF!</f>
        <v>#REF!</v>
      </c>
      <c r="C49" s="1290"/>
      <c r="D49" s="1290"/>
      <c r="E49" s="1290"/>
      <c r="F49" s="1291"/>
    </row>
    <row r="50" spans="1:6" ht="13.5" customHeight="1">
      <c r="A50" s="68" t="s">
        <v>36</v>
      </c>
      <c r="B50" s="41" t="s">
        <v>82</v>
      </c>
      <c r="C50" s="69" t="s">
        <v>83</v>
      </c>
      <c r="D50" s="70" t="s">
        <v>84</v>
      </c>
      <c r="E50" s="70" t="s">
        <v>85</v>
      </c>
      <c r="F50" s="42" t="s">
        <v>86</v>
      </c>
    </row>
    <row r="51" spans="1:6" ht="13.5" customHeight="1">
      <c r="A51" s="71" t="s">
        <v>87</v>
      </c>
      <c r="B51" s="43" t="s">
        <v>88</v>
      </c>
      <c r="C51" s="72"/>
      <c r="D51" s="44"/>
      <c r="E51" s="44"/>
      <c r="F51" s="73"/>
    </row>
    <row r="52" spans="1:6" ht="13.5" customHeight="1">
      <c r="A52" s="74" t="s">
        <v>89</v>
      </c>
      <c r="B52" s="81" t="s">
        <v>129</v>
      </c>
      <c r="C52" s="72" t="s">
        <v>7</v>
      </c>
      <c r="D52" s="45">
        <f>0.9126*0.015</f>
        <v>1.3689E-2</v>
      </c>
      <c r="E52" s="46">
        <f>[5]custo_material!$D$14</f>
        <v>324.13</v>
      </c>
      <c r="F52" s="47">
        <f>D52*E52</f>
        <v>4.4370155699999998</v>
      </c>
    </row>
    <row r="53" spans="1:6" ht="13.5" customHeight="1">
      <c r="A53" s="74" t="s">
        <v>104</v>
      </c>
      <c r="B53" s="81" t="s">
        <v>130</v>
      </c>
      <c r="C53" s="72" t="s">
        <v>61</v>
      </c>
      <c r="D53" s="45">
        <f>293*0.01</f>
        <v>2.93</v>
      </c>
      <c r="E53" s="46">
        <f>[5]custo_material!$D$16</f>
        <v>21.51</v>
      </c>
      <c r="F53" s="47">
        <f>D53*E53</f>
        <v>63.024300000000011</v>
      </c>
    </row>
    <row r="54" spans="1:6" ht="13.5" customHeight="1">
      <c r="A54" s="74" t="s">
        <v>105</v>
      </c>
      <c r="B54" s="81" t="str">
        <f>[5]custo_material!$B$15</f>
        <v>Chapa aço grossa preta 1/4"(6,35mm) 49,797kg/m²</v>
      </c>
      <c r="C54" s="72" t="s">
        <v>10</v>
      </c>
      <c r="D54" s="45">
        <f>0.836*0.015</f>
        <v>1.2539999999999999E-2</v>
      </c>
      <c r="E54" s="46">
        <f>[5]custo_material!$D$15</f>
        <v>2.84</v>
      </c>
      <c r="F54" s="47">
        <f>D54*E54</f>
        <v>3.5613599999999995E-2</v>
      </c>
    </row>
    <row r="55" spans="1:6" ht="13.5" customHeight="1">
      <c r="A55" s="74" t="s">
        <v>106</v>
      </c>
      <c r="B55" s="81" t="s">
        <v>219</v>
      </c>
      <c r="C55" s="72" t="s">
        <v>13</v>
      </c>
      <c r="D55" s="45">
        <f>1.665*1.02</f>
        <v>1.6983000000000001</v>
      </c>
      <c r="E55" s="50">
        <v>7.48</v>
      </c>
      <c r="F55" s="75">
        <f t="shared" ref="F55:F78" si="1">D55*E55</f>
        <v>12.703284000000002</v>
      </c>
    </row>
    <row r="56" spans="1:6" ht="13.5" customHeight="1">
      <c r="A56" s="74" t="s">
        <v>107</v>
      </c>
      <c r="B56" s="81" t="s">
        <v>180</v>
      </c>
      <c r="C56" s="72" t="s">
        <v>13</v>
      </c>
      <c r="D56" s="45">
        <f>2.275*1.02</f>
        <v>2.3205</v>
      </c>
      <c r="E56" s="50">
        <v>5.08</v>
      </c>
      <c r="F56" s="75">
        <f>D56*E56</f>
        <v>11.78814</v>
      </c>
    </row>
    <row r="57" spans="1:6" ht="13.5" customHeight="1">
      <c r="A57" s="74" t="s">
        <v>136</v>
      </c>
      <c r="B57" s="81" t="s">
        <v>220</v>
      </c>
      <c r="C57" s="72" t="s">
        <v>7</v>
      </c>
      <c r="D57" s="45">
        <v>0.38600000000000001</v>
      </c>
      <c r="E57" s="44">
        <v>19.37</v>
      </c>
      <c r="F57" s="75">
        <f t="shared" si="1"/>
        <v>7.4768200000000009</v>
      </c>
    </row>
    <row r="58" spans="1:6" ht="13.5" customHeight="1">
      <c r="A58" s="74" t="s">
        <v>137</v>
      </c>
      <c r="B58" s="81" t="s">
        <v>181</v>
      </c>
      <c r="C58" s="72" t="s">
        <v>61</v>
      </c>
      <c r="D58" s="45">
        <v>0.1</v>
      </c>
      <c r="E58" s="44">
        <v>6.42</v>
      </c>
      <c r="F58" s="75">
        <f t="shared" si="1"/>
        <v>0.64200000000000002</v>
      </c>
    </row>
    <row r="59" spans="1:6" ht="13.5" customHeight="1">
      <c r="A59" s="74" t="s">
        <v>199</v>
      </c>
      <c r="B59" s="81" t="s">
        <v>221</v>
      </c>
      <c r="C59" s="72" t="s">
        <v>14</v>
      </c>
      <c r="D59" s="45">
        <v>0.214</v>
      </c>
      <c r="E59" s="44">
        <v>0.1</v>
      </c>
      <c r="F59" s="75">
        <f t="shared" si="1"/>
        <v>2.1400000000000002E-2</v>
      </c>
    </row>
    <row r="60" spans="1:6" ht="13.5" customHeight="1">
      <c r="A60" s="74" t="s">
        <v>200</v>
      </c>
      <c r="B60" s="81" t="s">
        <v>222</v>
      </c>
      <c r="C60" s="72" t="s">
        <v>8</v>
      </c>
      <c r="D60" s="45">
        <v>5.7000000000000002E-3</v>
      </c>
      <c r="E60" s="44">
        <v>7.05</v>
      </c>
      <c r="F60" s="75">
        <f t="shared" si="1"/>
        <v>4.0184999999999998E-2</v>
      </c>
    </row>
    <row r="61" spans="1:6" ht="13.5" customHeight="1">
      <c r="A61" s="74" t="s">
        <v>201</v>
      </c>
      <c r="B61" s="81" t="s">
        <v>223</v>
      </c>
      <c r="C61" s="72" t="s">
        <v>13</v>
      </c>
      <c r="D61" s="45">
        <v>0.7</v>
      </c>
      <c r="E61" s="44">
        <v>7.56</v>
      </c>
      <c r="F61" s="75">
        <f t="shared" si="1"/>
        <v>5.2919999999999998</v>
      </c>
    </row>
    <row r="62" spans="1:6" ht="13.5" customHeight="1">
      <c r="A62" s="74" t="s">
        <v>202</v>
      </c>
      <c r="B62" s="81" t="s">
        <v>224</v>
      </c>
      <c r="C62" s="72" t="s">
        <v>13</v>
      </c>
      <c r="D62" s="45">
        <v>0.9</v>
      </c>
      <c r="E62" s="44">
        <v>4.1399999999999997</v>
      </c>
      <c r="F62" s="75">
        <f t="shared" si="1"/>
        <v>3.726</v>
      </c>
    </row>
    <row r="63" spans="1:6" ht="13.5" customHeight="1">
      <c r="A63" s="74" t="s">
        <v>203</v>
      </c>
      <c r="B63" s="81" t="s">
        <v>225</v>
      </c>
      <c r="C63" s="72" t="s">
        <v>8</v>
      </c>
      <c r="D63" s="45">
        <v>5.7999999999999996E-3</v>
      </c>
      <c r="E63" s="44">
        <v>16.57</v>
      </c>
      <c r="F63" s="75">
        <f t="shared" si="1"/>
        <v>9.6105999999999997E-2</v>
      </c>
    </row>
    <row r="64" spans="1:6" ht="13.5" customHeight="1">
      <c r="A64" s="74" t="s">
        <v>204</v>
      </c>
      <c r="B64" s="81" t="s">
        <v>239</v>
      </c>
      <c r="C64" s="72" t="s">
        <v>8</v>
      </c>
      <c r="D64" s="45">
        <v>5.7999999999999996E-3</v>
      </c>
      <c r="E64" s="44">
        <v>4.97</v>
      </c>
      <c r="F64" s="75">
        <f t="shared" si="1"/>
        <v>2.8825999999999997E-2</v>
      </c>
    </row>
    <row r="65" spans="1:6" ht="13.5" customHeight="1">
      <c r="A65" s="74" t="s">
        <v>205</v>
      </c>
      <c r="B65" s="81" t="s">
        <v>226</v>
      </c>
      <c r="C65" s="72" t="s">
        <v>7</v>
      </c>
      <c r="D65" s="45">
        <v>0.14299999999999999</v>
      </c>
      <c r="E65" s="44">
        <v>20.420000000000002</v>
      </c>
      <c r="F65" s="75">
        <f t="shared" si="1"/>
        <v>2.9200599999999999</v>
      </c>
    </row>
    <row r="66" spans="1:6" ht="13.5" customHeight="1">
      <c r="A66" s="74" t="s">
        <v>206</v>
      </c>
      <c r="B66" s="81" t="s">
        <v>227</v>
      </c>
      <c r="C66" s="72" t="s">
        <v>7</v>
      </c>
      <c r="D66" s="45">
        <v>2.3E-2</v>
      </c>
      <c r="E66" s="44">
        <v>43.75</v>
      </c>
      <c r="F66" s="75">
        <f t="shared" si="1"/>
        <v>1.0062500000000001</v>
      </c>
    </row>
    <row r="67" spans="1:6" ht="13.5" customHeight="1">
      <c r="A67" s="74" t="s">
        <v>207</v>
      </c>
      <c r="B67" s="81" t="s">
        <v>228</v>
      </c>
      <c r="C67" s="72" t="s">
        <v>8</v>
      </c>
      <c r="D67" s="45">
        <v>1.15E-2</v>
      </c>
      <c r="E67" s="44">
        <v>57.46</v>
      </c>
      <c r="F67" s="75">
        <f t="shared" si="1"/>
        <v>0.66078999999999999</v>
      </c>
    </row>
    <row r="68" spans="1:6" ht="13.5" customHeight="1">
      <c r="A68" s="74" t="s">
        <v>208</v>
      </c>
      <c r="B68" s="81" t="s">
        <v>180</v>
      </c>
      <c r="C68" s="72" t="s">
        <v>13</v>
      </c>
      <c r="D68" s="45">
        <v>0.25</v>
      </c>
      <c r="E68" s="44">
        <v>5.08</v>
      </c>
      <c r="F68" s="75">
        <f t="shared" si="1"/>
        <v>1.27</v>
      </c>
    </row>
    <row r="69" spans="1:6" ht="13.5" customHeight="1">
      <c r="A69" s="74" t="s">
        <v>209</v>
      </c>
      <c r="B69" s="81" t="s">
        <v>229</v>
      </c>
      <c r="C69" s="72" t="s">
        <v>61</v>
      </c>
      <c r="D69" s="45">
        <v>0.30299999999999999</v>
      </c>
      <c r="E69" s="44">
        <v>3.31</v>
      </c>
      <c r="F69" s="75">
        <f t="shared" si="1"/>
        <v>1.0029300000000001</v>
      </c>
    </row>
    <row r="70" spans="1:6" ht="13.5" customHeight="1">
      <c r="A70" s="74" t="s">
        <v>210</v>
      </c>
      <c r="B70" s="81" t="s">
        <v>230</v>
      </c>
      <c r="C70" s="72" t="s">
        <v>8</v>
      </c>
      <c r="D70" s="45">
        <v>1.28</v>
      </c>
      <c r="E70" s="44">
        <v>0.21</v>
      </c>
      <c r="F70" s="75">
        <f t="shared" si="1"/>
        <v>0.26879999999999998</v>
      </c>
    </row>
    <row r="71" spans="1:6" ht="13.5" customHeight="1">
      <c r="A71" s="74" t="s">
        <v>211</v>
      </c>
      <c r="B71" s="81" t="s">
        <v>231</v>
      </c>
      <c r="C71" s="72" t="s">
        <v>8</v>
      </c>
      <c r="D71" s="45">
        <v>3.4599999999999999E-2</v>
      </c>
      <c r="E71" s="44">
        <v>3.63</v>
      </c>
      <c r="F71" s="75">
        <f t="shared" si="1"/>
        <v>0.12559799999999999</v>
      </c>
    </row>
    <row r="72" spans="1:6" ht="13.5" customHeight="1">
      <c r="A72" s="74" t="s">
        <v>212</v>
      </c>
      <c r="B72" s="81" t="s">
        <v>232</v>
      </c>
      <c r="C72" s="72" t="s">
        <v>8</v>
      </c>
      <c r="D72" s="45">
        <v>5.7999999999999996E-3</v>
      </c>
      <c r="E72" s="44">
        <v>10.01</v>
      </c>
      <c r="F72" s="75">
        <f t="shared" si="1"/>
        <v>5.8057999999999992E-2</v>
      </c>
    </row>
    <row r="73" spans="1:6" ht="13.5" customHeight="1">
      <c r="A73" s="74" t="s">
        <v>213</v>
      </c>
      <c r="B73" s="81" t="s">
        <v>233</v>
      </c>
      <c r="C73" s="72" t="s">
        <v>13</v>
      </c>
      <c r="D73" s="45">
        <v>0.53600000000000003</v>
      </c>
      <c r="E73" s="44">
        <v>2.63</v>
      </c>
      <c r="F73" s="75">
        <f t="shared" si="1"/>
        <v>1.40968</v>
      </c>
    </row>
    <row r="74" spans="1:6" ht="13.5" customHeight="1">
      <c r="A74" s="74" t="s">
        <v>214</v>
      </c>
      <c r="B74" s="81" t="s">
        <v>234</v>
      </c>
      <c r="C74" s="72" t="s">
        <v>8</v>
      </c>
      <c r="D74" s="45">
        <v>1.15E-2</v>
      </c>
      <c r="E74" s="44">
        <v>3</v>
      </c>
      <c r="F74" s="75">
        <f t="shared" si="1"/>
        <v>3.4500000000000003E-2</v>
      </c>
    </row>
    <row r="75" spans="1:6" ht="13.5" customHeight="1">
      <c r="A75" s="74" t="s">
        <v>215</v>
      </c>
      <c r="B75" s="81" t="s">
        <v>235</v>
      </c>
      <c r="C75" s="72" t="s">
        <v>8</v>
      </c>
      <c r="D75" s="45">
        <v>5.7000000000000002E-3</v>
      </c>
      <c r="E75" s="44">
        <v>6.8</v>
      </c>
      <c r="F75" s="75">
        <f t="shared" si="1"/>
        <v>3.8760000000000003E-2</v>
      </c>
    </row>
    <row r="76" spans="1:6" ht="13.5" customHeight="1">
      <c r="A76" s="74" t="s">
        <v>216</v>
      </c>
      <c r="B76" s="81" t="s">
        <v>236</v>
      </c>
      <c r="C76" s="72" t="s">
        <v>8</v>
      </c>
      <c r="D76" s="45">
        <v>4.6100000000000002E-2</v>
      </c>
      <c r="E76" s="44">
        <v>2.09</v>
      </c>
      <c r="F76" s="75">
        <f t="shared" si="1"/>
        <v>9.6349000000000004E-2</v>
      </c>
    </row>
    <row r="77" spans="1:6" ht="13.5" customHeight="1">
      <c r="A77" s="74" t="s">
        <v>217</v>
      </c>
      <c r="B77" s="81" t="s">
        <v>237</v>
      </c>
      <c r="C77" s="72" t="s">
        <v>8</v>
      </c>
      <c r="D77" s="45">
        <v>4.6100000000000002E-2</v>
      </c>
      <c r="E77" s="44">
        <v>10.86</v>
      </c>
      <c r="F77" s="75">
        <f t="shared" si="1"/>
        <v>0.50064600000000004</v>
      </c>
    </row>
    <row r="78" spans="1:6" ht="13.5" customHeight="1">
      <c r="A78" s="74" t="s">
        <v>218</v>
      </c>
      <c r="B78" s="81" t="s">
        <v>238</v>
      </c>
      <c r="C78" s="72" t="s">
        <v>8</v>
      </c>
      <c r="D78" s="45">
        <v>2.4E-2</v>
      </c>
      <c r="E78" s="44">
        <v>1.08</v>
      </c>
      <c r="F78" s="75">
        <f t="shared" si="1"/>
        <v>2.5920000000000002E-2</v>
      </c>
    </row>
    <row r="79" spans="1:6" ht="13.5" customHeight="1">
      <c r="A79" s="77"/>
      <c r="B79" s="48"/>
      <c r="C79" s="1292" t="s">
        <v>108</v>
      </c>
      <c r="D79" s="1292"/>
      <c r="E79" s="1292"/>
      <c r="F79" s="78">
        <f>SUM(F52:F78)</f>
        <v>118.73003117</v>
      </c>
    </row>
    <row r="80" spans="1:6" ht="13.5" customHeight="1">
      <c r="A80" s="71" t="s">
        <v>90</v>
      </c>
      <c r="B80" s="43" t="s">
        <v>109</v>
      </c>
      <c r="C80" s="72"/>
      <c r="D80" s="44"/>
      <c r="E80" s="44"/>
      <c r="F80" s="73"/>
    </row>
    <row r="81" spans="1:8" ht="13.5" customHeight="1">
      <c r="A81" s="74" t="s">
        <v>92</v>
      </c>
      <c r="B81" s="81" t="s">
        <v>131</v>
      </c>
      <c r="C81" s="72" t="s">
        <v>93</v>
      </c>
      <c r="D81" s="45">
        <f>0.714*0.015</f>
        <v>1.0709999999999999E-2</v>
      </c>
      <c r="E81" s="46">
        <f>[5]custo_equipamento!E20</f>
        <v>4.93</v>
      </c>
      <c r="F81" s="47">
        <f>D81*E81</f>
        <v>5.2800299999999994E-2</v>
      </c>
    </row>
    <row r="82" spans="1:8" ht="13.5" customHeight="1">
      <c r="A82" s="74" t="s">
        <v>94</v>
      </c>
      <c r="B82" s="81" t="s">
        <v>183</v>
      </c>
      <c r="C82" s="72" t="s">
        <v>93</v>
      </c>
      <c r="D82" s="45">
        <f>0.3*0.015</f>
        <v>4.4999999999999997E-3</v>
      </c>
      <c r="E82" s="46">
        <v>1.83</v>
      </c>
      <c r="F82" s="47">
        <f>D82*E82</f>
        <v>8.2349999999999993E-3</v>
      </c>
    </row>
    <row r="83" spans="1:8" ht="13.5" customHeight="1">
      <c r="A83" s="77"/>
      <c r="B83" s="48"/>
      <c r="C83" s="1292" t="s">
        <v>110</v>
      </c>
      <c r="D83" s="1292"/>
      <c r="E83" s="1292"/>
      <c r="F83" s="78">
        <f>SUM(F81:F82)</f>
        <v>6.1035299999999994E-2</v>
      </c>
    </row>
    <row r="84" spans="1:8" ht="13.5" customHeight="1">
      <c r="A84" s="71" t="s">
        <v>111</v>
      </c>
      <c r="B84" s="43" t="s">
        <v>91</v>
      </c>
      <c r="C84" s="79"/>
      <c r="D84" s="79"/>
      <c r="E84" s="79"/>
      <c r="F84" s="80"/>
    </row>
    <row r="85" spans="1:8" ht="13.5" customHeight="1">
      <c r="A85" s="74" t="s">
        <v>112</v>
      </c>
      <c r="B85" s="81" t="str">
        <f>custo_profissional!B29</f>
        <v>Ajudante habilitado</v>
      </c>
      <c r="C85" s="72" t="s">
        <v>93</v>
      </c>
      <c r="D85" s="50">
        <v>7.0000000000000007E-2</v>
      </c>
      <c r="E85" s="50">
        <f>custo_profissional!G29</f>
        <v>11.927436</v>
      </c>
      <c r="F85" s="47">
        <f t="shared" ref="F85:F90" si="2">ROUND(D85*E85,2)</f>
        <v>0.83</v>
      </c>
    </row>
    <row r="86" spans="1:8" ht="13.5" customHeight="1">
      <c r="A86" s="74" t="s">
        <v>114</v>
      </c>
      <c r="B86" s="81" t="str">
        <f>custo_profissional!B17</f>
        <v>Carpinteiro</v>
      </c>
      <c r="C86" s="72" t="s">
        <v>93</v>
      </c>
      <c r="D86" s="50">
        <v>6.34</v>
      </c>
      <c r="E86" s="50">
        <f>custo_profissional!G17</f>
        <v>14.396915999999999</v>
      </c>
      <c r="F86" s="47">
        <f t="shared" si="2"/>
        <v>91.28</v>
      </c>
    </row>
    <row r="87" spans="1:8" ht="13.5" customHeight="1">
      <c r="A87" s="74" t="s">
        <v>116</v>
      </c>
      <c r="B87" s="81" t="str">
        <f>custo_profissional!B21</f>
        <v>Eletricista</v>
      </c>
      <c r="C87" s="72" t="s">
        <v>93</v>
      </c>
      <c r="D87" s="50">
        <v>0.3</v>
      </c>
      <c r="E87" s="50">
        <f>custo_profissional!G21</f>
        <v>14.396915999999999</v>
      </c>
      <c r="F87" s="47">
        <f t="shared" si="2"/>
        <v>4.32</v>
      </c>
    </row>
    <row r="88" spans="1:8" ht="13.5" customHeight="1">
      <c r="A88" s="74" t="s">
        <v>196</v>
      </c>
      <c r="B88" s="81" t="str">
        <f>custo_profissional!B25</f>
        <v>Serralheiro</v>
      </c>
      <c r="C88" s="72" t="s">
        <v>93</v>
      </c>
      <c r="D88" s="50">
        <v>7.0000000000000007E-2</v>
      </c>
      <c r="E88" s="50">
        <f>custo_profissional!G25</f>
        <v>14.396915999999999</v>
      </c>
      <c r="F88" s="47">
        <f t="shared" si="2"/>
        <v>1.01</v>
      </c>
    </row>
    <row r="89" spans="1:8" ht="13.5" customHeight="1">
      <c r="A89" s="74" t="s">
        <v>197</v>
      </c>
      <c r="B89" s="81" t="str">
        <f>custo_profissional!B27</f>
        <v>Servente</v>
      </c>
      <c r="C89" s="72" t="s">
        <v>93</v>
      </c>
      <c r="D89" s="50">
        <f>5.67+(0.015*6)+(0.015*4.5)</f>
        <v>5.8274999999999997</v>
      </c>
      <c r="E89" s="50">
        <f>custo_profissional!G27</f>
        <v>11.661491999999999</v>
      </c>
      <c r="F89" s="47">
        <f t="shared" si="2"/>
        <v>67.959999999999994</v>
      </c>
    </row>
    <row r="90" spans="1:8" ht="13.5" customHeight="1">
      <c r="A90" s="74" t="s">
        <v>198</v>
      </c>
      <c r="B90" s="81" t="str">
        <f>custo_profissional!B19</f>
        <v>Pedreiro</v>
      </c>
      <c r="C90" s="72" t="s">
        <v>93</v>
      </c>
      <c r="D90" s="50">
        <f>(0.015*1.65)</f>
        <v>2.4749999999999998E-2</v>
      </c>
      <c r="E90" s="50">
        <f>custo_profissional!G19</f>
        <v>14.396915999999999</v>
      </c>
      <c r="F90" s="47">
        <f t="shared" si="2"/>
        <v>0.36</v>
      </c>
    </row>
    <row r="91" spans="1:8" ht="13.5" customHeight="1">
      <c r="A91" s="82"/>
      <c r="B91" s="83"/>
      <c r="C91" s="1292" t="s">
        <v>117</v>
      </c>
      <c r="D91" s="1292"/>
      <c r="E91" s="1292"/>
      <c r="F91" s="51">
        <f>SUM(F85:F90)</f>
        <v>165.76000000000002</v>
      </c>
    </row>
    <row r="92" spans="1:8" ht="13.5" customHeight="1">
      <c r="A92" s="1293"/>
      <c r="B92" s="1294"/>
      <c r="C92" s="1294"/>
      <c r="D92" s="1294"/>
      <c r="E92" s="1294"/>
      <c r="F92" s="1295"/>
    </row>
    <row r="93" spans="1:8" ht="13.5" customHeight="1">
      <c r="A93" s="82"/>
      <c r="B93" s="83"/>
      <c r="C93" s="1292" t="s">
        <v>118</v>
      </c>
      <c r="D93" s="1292"/>
      <c r="E93" s="1292"/>
      <c r="F93" s="51">
        <f>F91+F79+F83</f>
        <v>284.55106647000002</v>
      </c>
      <c r="H93" s="58">
        <v>221.42</v>
      </c>
    </row>
    <row r="94" spans="1:8" ht="13.5" customHeight="1">
      <c r="A94" s="82"/>
      <c r="B94" s="52"/>
      <c r="C94" s="1296" t="s">
        <v>96</v>
      </c>
      <c r="D94" s="1297"/>
      <c r="E94" s="84">
        <f>BDI!$D$30</f>
        <v>0</v>
      </c>
      <c r="F94" s="85">
        <f>F93*E94</f>
        <v>0</v>
      </c>
    </row>
    <row r="95" spans="1:8" ht="13.5" customHeight="1" thickBot="1">
      <c r="A95" s="87"/>
      <c r="B95" s="53"/>
      <c r="C95" s="1298" t="s">
        <v>97</v>
      </c>
      <c r="D95" s="1299"/>
      <c r="E95" s="1300"/>
      <c r="F95" s="54">
        <f>F94+F93</f>
        <v>284.55106647000002</v>
      </c>
    </row>
    <row r="96" spans="1:8" ht="14.25" customHeight="1">
      <c r="A96" s="59"/>
      <c r="B96" s="59"/>
      <c r="C96" s="59"/>
      <c r="D96" s="60"/>
      <c r="E96" s="60"/>
      <c r="F96" s="60"/>
    </row>
    <row r="97" spans="1:8" ht="14.25" customHeight="1" thickBot="1">
      <c r="A97" s="59"/>
      <c r="B97" s="59"/>
      <c r="C97" s="59"/>
      <c r="D97" s="60"/>
      <c r="E97" s="60"/>
      <c r="F97" s="60"/>
    </row>
    <row r="98" spans="1:8" ht="14.25" customHeight="1" thickBot="1">
      <c r="A98" s="67" t="e">
        <f>ORÇAMENTO!#REF!</f>
        <v>#REF!</v>
      </c>
      <c r="B98" s="1289" t="e">
        <f>ORÇAMENTO!#REF!</f>
        <v>#REF!</v>
      </c>
      <c r="C98" s="1290"/>
      <c r="D98" s="1290"/>
      <c r="E98" s="1290"/>
      <c r="F98" s="1291"/>
    </row>
    <row r="99" spans="1:8" ht="14.25" customHeight="1">
      <c r="A99" s="68" t="s">
        <v>36</v>
      </c>
      <c r="B99" s="41" t="s">
        <v>82</v>
      </c>
      <c r="C99" s="69" t="s">
        <v>83</v>
      </c>
      <c r="D99" s="70" t="s">
        <v>84</v>
      </c>
      <c r="E99" s="70" t="s">
        <v>85</v>
      </c>
      <c r="F99" s="42" t="s">
        <v>86</v>
      </c>
    </row>
    <row r="100" spans="1:8" ht="14.25" customHeight="1">
      <c r="A100" s="71" t="s">
        <v>87</v>
      </c>
      <c r="B100" s="43" t="s">
        <v>88</v>
      </c>
      <c r="C100" s="72"/>
      <c r="D100" s="44"/>
      <c r="E100" s="44"/>
      <c r="F100" s="73"/>
    </row>
    <row r="101" spans="1:8" ht="14.25" customHeight="1">
      <c r="A101" s="74" t="s">
        <v>89</v>
      </c>
      <c r="B101" s="81"/>
      <c r="C101" s="72"/>
      <c r="D101" s="45"/>
      <c r="E101" s="50"/>
      <c r="F101" s="75">
        <f>D101*E101</f>
        <v>0</v>
      </c>
    </row>
    <row r="102" spans="1:8" ht="14.25" customHeight="1">
      <c r="A102" s="77"/>
      <c r="B102" s="48"/>
      <c r="C102" s="1292" t="s">
        <v>108</v>
      </c>
      <c r="D102" s="1292"/>
      <c r="E102" s="1292"/>
      <c r="F102" s="78">
        <f>SUM(F101:F101)</f>
        <v>0</v>
      </c>
    </row>
    <row r="103" spans="1:8" ht="14.25" customHeight="1">
      <c r="A103" s="71" t="s">
        <v>90</v>
      </c>
      <c r="B103" s="43" t="s">
        <v>91</v>
      </c>
      <c r="C103" s="79"/>
      <c r="D103" s="79"/>
      <c r="E103" s="79"/>
      <c r="F103" s="80"/>
    </row>
    <row r="104" spans="1:8" ht="14.25" customHeight="1">
      <c r="A104" s="74" t="s">
        <v>92</v>
      </c>
      <c r="B104" s="81" t="str">
        <f>custo_profissional!B27</f>
        <v>Servente</v>
      </c>
      <c r="C104" s="72" t="s">
        <v>93</v>
      </c>
      <c r="D104" s="50">
        <v>2.66</v>
      </c>
      <c r="E104" s="50">
        <f>custo_profissional!G27</f>
        <v>11.661491999999999</v>
      </c>
      <c r="F104" s="47">
        <f>ROUND(D104*E104,2)-0.01</f>
        <v>31.009999999999998</v>
      </c>
    </row>
    <row r="105" spans="1:8" ht="14.25" customHeight="1">
      <c r="A105" s="82"/>
      <c r="B105" s="83"/>
      <c r="C105" s="1292" t="s">
        <v>127</v>
      </c>
      <c r="D105" s="1292"/>
      <c r="E105" s="1292"/>
      <c r="F105" s="51">
        <f>SUM(F104:F104)</f>
        <v>31.009999999999998</v>
      </c>
    </row>
    <row r="106" spans="1:8" ht="14.25" customHeight="1">
      <c r="A106" s="1293"/>
      <c r="B106" s="1294"/>
      <c r="C106" s="1294"/>
      <c r="D106" s="1294"/>
      <c r="E106" s="1294"/>
      <c r="F106" s="1295"/>
    </row>
    <row r="107" spans="1:8" ht="14.25" customHeight="1">
      <c r="A107" s="82"/>
      <c r="B107" s="83"/>
      <c r="C107" s="1292" t="s">
        <v>128</v>
      </c>
      <c r="D107" s="1292"/>
      <c r="E107" s="1292"/>
      <c r="F107" s="51">
        <f>F105+F102</f>
        <v>31.009999999999998</v>
      </c>
      <c r="H107" s="58">
        <v>31.01</v>
      </c>
    </row>
    <row r="108" spans="1:8" ht="14.25" customHeight="1">
      <c r="A108" s="82"/>
      <c r="B108" s="52"/>
      <c r="C108" s="1296" t="s">
        <v>96</v>
      </c>
      <c r="D108" s="1297"/>
      <c r="E108" s="84">
        <f>BDI!$D$30</f>
        <v>0</v>
      </c>
      <c r="F108" s="85">
        <f>F107*E108</f>
        <v>0</v>
      </c>
    </row>
    <row r="109" spans="1:8" ht="14.25" customHeight="1" thickBot="1">
      <c r="A109" s="87"/>
      <c r="B109" s="53"/>
      <c r="C109" s="1298" t="s">
        <v>97</v>
      </c>
      <c r="D109" s="1299"/>
      <c r="E109" s="1300"/>
      <c r="F109" s="54">
        <f>F108+F107</f>
        <v>31.009999999999998</v>
      </c>
    </row>
    <row r="110" spans="1:8" ht="14.25" customHeight="1">
      <c r="A110" s="59"/>
      <c r="B110" s="59"/>
      <c r="C110" s="59"/>
      <c r="D110" s="60"/>
      <c r="E110" s="60"/>
      <c r="F110" s="60"/>
    </row>
    <row r="111" spans="1:8" ht="14.25" customHeight="1" thickBot="1">
      <c r="A111" s="59"/>
      <c r="B111" s="59"/>
      <c r="C111" s="59"/>
      <c r="D111" s="60"/>
      <c r="E111" s="60"/>
      <c r="F111" s="60"/>
    </row>
    <row r="112" spans="1:8" ht="14.25" customHeight="1" thickBot="1">
      <c r="A112" s="67" t="e">
        <f>ORÇAMENTO!#REF!</f>
        <v>#REF!</v>
      </c>
      <c r="B112" s="1289" t="e">
        <f>ORÇAMENTO!#REF!</f>
        <v>#REF!</v>
      </c>
      <c r="C112" s="1290"/>
      <c r="D112" s="1290"/>
      <c r="E112" s="1290"/>
      <c r="F112" s="1291"/>
    </row>
    <row r="113" spans="1:9" ht="14.25" customHeight="1">
      <c r="A113" s="68" t="s">
        <v>36</v>
      </c>
      <c r="B113" s="41" t="s">
        <v>82</v>
      </c>
      <c r="C113" s="69" t="s">
        <v>83</v>
      </c>
      <c r="D113" s="70" t="s">
        <v>84</v>
      </c>
      <c r="E113" s="70" t="s">
        <v>85</v>
      </c>
      <c r="F113" s="42" t="s">
        <v>86</v>
      </c>
    </row>
    <row r="114" spans="1:9" ht="14.25" customHeight="1">
      <c r="A114" s="71" t="s">
        <v>87</v>
      </c>
      <c r="B114" s="43" t="s">
        <v>88</v>
      </c>
      <c r="C114" s="72"/>
      <c r="D114" s="44"/>
      <c r="E114" s="44"/>
      <c r="F114" s="73"/>
    </row>
    <row r="115" spans="1:9" ht="14.25" customHeight="1">
      <c r="A115" s="74" t="s">
        <v>89</v>
      </c>
      <c r="B115" s="81"/>
      <c r="C115" s="72"/>
      <c r="D115" s="45"/>
      <c r="E115" s="50"/>
      <c r="F115" s="75">
        <f>D115*E115</f>
        <v>0</v>
      </c>
    </row>
    <row r="116" spans="1:9" ht="14.25" customHeight="1">
      <c r="A116" s="77"/>
      <c r="B116" s="48"/>
      <c r="C116" s="1292" t="s">
        <v>108</v>
      </c>
      <c r="D116" s="1292"/>
      <c r="E116" s="1292"/>
      <c r="F116" s="78">
        <f>SUM(F115:F115)</f>
        <v>0</v>
      </c>
    </row>
    <row r="117" spans="1:9" ht="14.25" customHeight="1">
      <c r="A117" s="71" t="s">
        <v>90</v>
      </c>
      <c r="B117" s="43" t="s">
        <v>91</v>
      </c>
      <c r="C117" s="79"/>
      <c r="D117" s="79"/>
      <c r="E117" s="79"/>
      <c r="F117" s="80"/>
    </row>
    <row r="118" spans="1:9" ht="14.25" customHeight="1">
      <c r="A118" s="74" t="s">
        <v>92</v>
      </c>
      <c r="B118" s="81" t="str">
        <f>custo_profissional!B27</f>
        <v>Servente</v>
      </c>
      <c r="C118" s="72" t="s">
        <v>93</v>
      </c>
      <c r="D118" s="50">
        <v>3.6309999999999998</v>
      </c>
      <c r="E118" s="50">
        <f>custo_profissional!G27</f>
        <v>11.661491999999999</v>
      </c>
      <c r="F118" s="47">
        <f>ROUND(D118*E118,2)-0.01</f>
        <v>42.330000000000005</v>
      </c>
    </row>
    <row r="119" spans="1:9" ht="14.25" customHeight="1">
      <c r="A119" s="82"/>
      <c r="B119" s="83"/>
      <c r="C119" s="1292" t="s">
        <v>127</v>
      </c>
      <c r="D119" s="1292"/>
      <c r="E119" s="1292"/>
      <c r="F119" s="51">
        <f>SUM(F118:F118)</f>
        <v>42.330000000000005</v>
      </c>
    </row>
    <row r="120" spans="1:9" ht="14.25" customHeight="1">
      <c r="A120" s="1293"/>
      <c r="B120" s="1294"/>
      <c r="C120" s="1294"/>
      <c r="D120" s="1294"/>
      <c r="E120" s="1294"/>
      <c r="F120" s="1295"/>
    </row>
    <row r="121" spans="1:9" ht="14.25" customHeight="1">
      <c r="A121" s="82"/>
      <c r="B121" s="83"/>
      <c r="C121" s="1292" t="s">
        <v>128</v>
      </c>
      <c r="D121" s="1292"/>
      <c r="E121" s="1292"/>
      <c r="F121" s="51">
        <f>F119+F116</f>
        <v>42.330000000000005</v>
      </c>
      <c r="I121" s="58">
        <v>42.33</v>
      </c>
    </row>
    <row r="122" spans="1:9" ht="14.25" customHeight="1">
      <c r="A122" s="82"/>
      <c r="B122" s="52"/>
      <c r="C122" s="1296" t="s">
        <v>96</v>
      </c>
      <c r="D122" s="1297"/>
      <c r="E122" s="84">
        <f>BDI!$D$30</f>
        <v>0</v>
      </c>
      <c r="F122" s="85">
        <f>F121*E122</f>
        <v>0</v>
      </c>
    </row>
    <row r="123" spans="1:9" ht="14.25" customHeight="1" thickBot="1">
      <c r="A123" s="87"/>
      <c r="B123" s="53"/>
      <c r="C123" s="1298" t="s">
        <v>97</v>
      </c>
      <c r="D123" s="1299"/>
      <c r="E123" s="1300"/>
      <c r="F123" s="54">
        <f>F122+F121</f>
        <v>42.330000000000005</v>
      </c>
    </row>
    <row r="124" spans="1:9" ht="14.25" customHeight="1">
      <c r="A124" s="59"/>
      <c r="B124" s="59"/>
      <c r="C124" s="59"/>
      <c r="D124" s="60"/>
      <c r="E124" s="60"/>
      <c r="F124" s="60"/>
    </row>
    <row r="125" spans="1:9" ht="14.25" customHeight="1" thickBot="1">
      <c r="A125" s="59"/>
      <c r="B125" s="59"/>
      <c r="C125" s="59"/>
      <c r="D125" s="60"/>
      <c r="E125" s="60"/>
      <c r="F125" s="60"/>
    </row>
    <row r="126" spans="1:9" ht="14.25" customHeight="1" thickBot="1">
      <c r="A126" s="67" t="e">
        <f>ORÇAMENTO!#REF!</f>
        <v>#REF!</v>
      </c>
      <c r="B126" s="1289" t="e">
        <f>ORÇAMENTO!#REF!</f>
        <v>#REF!</v>
      </c>
      <c r="C126" s="1290"/>
      <c r="D126" s="1290"/>
      <c r="E126" s="1290"/>
      <c r="F126" s="1291"/>
    </row>
    <row r="127" spans="1:9" ht="14.25" customHeight="1">
      <c r="A127" s="68" t="s">
        <v>36</v>
      </c>
      <c r="B127" s="41" t="s">
        <v>82</v>
      </c>
      <c r="C127" s="69" t="s">
        <v>83</v>
      </c>
      <c r="D127" s="70" t="s">
        <v>84</v>
      </c>
      <c r="E127" s="70" t="s">
        <v>85</v>
      </c>
      <c r="F127" s="42" t="s">
        <v>86</v>
      </c>
    </row>
    <row r="128" spans="1:9" ht="14.25" customHeight="1">
      <c r="A128" s="71" t="s">
        <v>87</v>
      </c>
      <c r="B128" s="43" t="s">
        <v>88</v>
      </c>
      <c r="C128" s="72"/>
      <c r="D128" s="44"/>
      <c r="E128" s="44"/>
      <c r="F128" s="73"/>
    </row>
    <row r="129" spans="1:8" ht="14.25" customHeight="1">
      <c r="A129" s="74" t="s">
        <v>89</v>
      </c>
      <c r="B129" s="81" t="s">
        <v>129</v>
      </c>
      <c r="C129" s="72" t="s">
        <v>7</v>
      </c>
      <c r="D129" s="45">
        <f>0.49*0.03</f>
        <v>1.47E-2</v>
      </c>
      <c r="E129" s="46">
        <f>[5]custo_material!$D$14</f>
        <v>324.13</v>
      </c>
      <c r="F129" s="47">
        <f>D129*E129</f>
        <v>4.7647110000000001</v>
      </c>
    </row>
    <row r="130" spans="1:8" ht="14.25" customHeight="1">
      <c r="A130" s="74" t="s">
        <v>104</v>
      </c>
      <c r="B130" s="81" t="s">
        <v>130</v>
      </c>
      <c r="C130" s="72" t="s">
        <v>61</v>
      </c>
      <c r="D130" s="45">
        <f>150*0.03</f>
        <v>4.5</v>
      </c>
      <c r="E130" s="46">
        <f>[5]custo_material!$D$16</f>
        <v>21.51</v>
      </c>
      <c r="F130" s="47">
        <f>D130*E130</f>
        <v>96.795000000000002</v>
      </c>
    </row>
    <row r="131" spans="1:8" ht="14.25" customHeight="1">
      <c r="A131" s="74" t="s">
        <v>105</v>
      </c>
      <c r="B131" s="81" t="str">
        <f>[5]custo_material!$B$15</f>
        <v>Chapa aço grossa preta 1/4"(6,35mm) 49,797kg/m²</v>
      </c>
      <c r="C131" s="72" t="s">
        <v>10</v>
      </c>
      <c r="D131" s="45">
        <f>0.7*0.03</f>
        <v>2.0999999999999998E-2</v>
      </c>
      <c r="E131" s="46">
        <f>[5]custo_material!$D$15</f>
        <v>2.84</v>
      </c>
      <c r="F131" s="47">
        <f>(D131*E131)+0.01</f>
        <v>6.9639999999999994E-2</v>
      </c>
    </row>
    <row r="132" spans="1:8" ht="14.25" customHeight="1">
      <c r="A132" s="74"/>
      <c r="B132" s="81"/>
      <c r="C132" s="1292" t="s">
        <v>108</v>
      </c>
      <c r="D132" s="1292"/>
      <c r="E132" s="1292"/>
      <c r="F132" s="78">
        <f>SUM(F128:F131)</f>
        <v>101.62935100000001</v>
      </c>
    </row>
    <row r="133" spans="1:8" ht="14.25" customHeight="1">
      <c r="A133" s="71" t="s">
        <v>90</v>
      </c>
      <c r="B133" s="43" t="s">
        <v>109</v>
      </c>
      <c r="C133" s="72"/>
      <c r="D133" s="44"/>
      <c r="E133" s="44"/>
      <c r="F133" s="73"/>
    </row>
    <row r="134" spans="1:8" ht="14.25" customHeight="1">
      <c r="A134" s="74" t="s">
        <v>92</v>
      </c>
      <c r="B134" s="81" t="s">
        <v>131</v>
      </c>
      <c r="C134" s="72" t="s">
        <v>93</v>
      </c>
      <c r="D134" s="45">
        <f>0.65*1</f>
        <v>0.65</v>
      </c>
      <c r="E134" s="46">
        <f>[5]custo_equipamento!$E$20</f>
        <v>4.93</v>
      </c>
      <c r="F134" s="47">
        <f>D134*E134</f>
        <v>3.2044999999999999</v>
      </c>
    </row>
    <row r="135" spans="1:8" ht="14.25" customHeight="1">
      <c r="A135" s="77"/>
      <c r="B135" s="48"/>
      <c r="C135" s="1292" t="s">
        <v>110</v>
      </c>
      <c r="D135" s="1292"/>
      <c r="E135" s="1292"/>
      <c r="F135" s="78">
        <f>SUM(F134:F134)</f>
        <v>3.2044999999999999</v>
      </c>
    </row>
    <row r="136" spans="1:8" ht="14.25" customHeight="1">
      <c r="A136" s="71" t="s">
        <v>111</v>
      </c>
      <c r="B136" s="43" t="s">
        <v>91</v>
      </c>
      <c r="C136" s="79"/>
      <c r="D136" s="79"/>
      <c r="E136" s="79"/>
      <c r="F136" s="80"/>
    </row>
    <row r="137" spans="1:8" ht="14.25" customHeight="1">
      <c r="A137" s="74" t="s">
        <v>112</v>
      </c>
      <c r="B137" s="81" t="str">
        <f>custo_profissional!B19</f>
        <v>Pedreiro</v>
      </c>
      <c r="C137" s="72" t="s">
        <v>93</v>
      </c>
      <c r="D137" s="50">
        <v>0.2</v>
      </c>
      <c r="E137" s="50">
        <f>[5]custo_profissional!$G$18</f>
        <v>14.4</v>
      </c>
      <c r="F137" s="47">
        <f>ROUND(D137*E137,2)</f>
        <v>2.88</v>
      </c>
    </row>
    <row r="138" spans="1:8" ht="14.25" customHeight="1">
      <c r="A138" s="74" t="s">
        <v>114</v>
      </c>
      <c r="B138" s="81" t="str">
        <f>[5]custo_profissional!$B$27</f>
        <v>Servente</v>
      </c>
      <c r="C138" s="72" t="s">
        <v>93</v>
      </c>
      <c r="D138" s="50">
        <f>0.221+(0.03*6)</f>
        <v>0.40100000000000002</v>
      </c>
      <c r="E138" s="50">
        <f>[5]custo_profissional!$G$27</f>
        <v>11.66</v>
      </c>
      <c r="F138" s="47">
        <f>ROUND(D138*E138,2)</f>
        <v>4.68</v>
      </c>
    </row>
    <row r="139" spans="1:8" ht="14.25" customHeight="1">
      <c r="A139" s="82"/>
      <c r="B139" s="83"/>
      <c r="C139" s="1292" t="s">
        <v>117</v>
      </c>
      <c r="D139" s="1292"/>
      <c r="E139" s="1292"/>
      <c r="F139" s="51">
        <f>SUM(F137:F138)</f>
        <v>7.56</v>
      </c>
      <c r="H139" s="58">
        <v>17.37</v>
      </c>
    </row>
    <row r="140" spans="1:8" ht="14.25" customHeight="1">
      <c r="A140" s="1293"/>
      <c r="B140" s="1294"/>
      <c r="C140" s="1294"/>
      <c r="D140" s="1294"/>
      <c r="E140" s="1294"/>
      <c r="F140" s="1295"/>
    </row>
    <row r="141" spans="1:8" ht="14.25" customHeight="1">
      <c r="A141" s="82"/>
      <c r="B141" s="83"/>
      <c r="C141" s="1292" t="s">
        <v>118</v>
      </c>
      <c r="D141" s="1292"/>
      <c r="E141" s="1292"/>
      <c r="F141" s="51">
        <f>F139+F135+F132</f>
        <v>112.39385100000001</v>
      </c>
    </row>
    <row r="142" spans="1:8" ht="14.25" customHeight="1">
      <c r="A142" s="82"/>
      <c r="B142" s="52"/>
      <c r="C142" s="1296" t="s">
        <v>96</v>
      </c>
      <c r="D142" s="1297"/>
      <c r="E142" s="84">
        <f>BDI!$D$30</f>
        <v>0</v>
      </c>
      <c r="F142" s="85">
        <f>F141*E142</f>
        <v>0</v>
      </c>
    </row>
    <row r="143" spans="1:8" ht="14.25" customHeight="1" thickBot="1">
      <c r="A143" s="87"/>
      <c r="B143" s="53"/>
      <c r="C143" s="1298" t="s">
        <v>97</v>
      </c>
      <c r="D143" s="1299"/>
      <c r="E143" s="1300"/>
      <c r="F143" s="54">
        <f>F142+F141+0.01</f>
        <v>112.40385100000002</v>
      </c>
    </row>
    <row r="144" spans="1:8" ht="14.25" customHeight="1">
      <c r="A144" s="59"/>
      <c r="B144" s="59"/>
      <c r="C144" s="59"/>
      <c r="D144" s="60"/>
      <c r="E144" s="60"/>
      <c r="F144" s="60"/>
    </row>
    <row r="145" spans="1:8" ht="15.75" thickBot="1">
      <c r="F145" s="88"/>
      <c r="H145" s="89"/>
    </row>
    <row r="146" spans="1:8" ht="15.75" thickBot="1">
      <c r="A146" s="67" t="e">
        <f>ORÇAMENTO!#REF!</f>
        <v>#REF!</v>
      </c>
      <c r="B146" s="1289" t="e">
        <f>ORÇAMENTO!#REF!</f>
        <v>#REF!</v>
      </c>
      <c r="C146" s="1290"/>
      <c r="D146" s="1290"/>
      <c r="E146" s="1290"/>
      <c r="F146" s="1291"/>
      <c r="H146" s="86"/>
    </row>
    <row r="147" spans="1:8">
      <c r="A147" s="68" t="s">
        <v>36</v>
      </c>
      <c r="B147" s="41" t="s">
        <v>82</v>
      </c>
      <c r="C147" s="69" t="s">
        <v>83</v>
      </c>
      <c r="D147" s="70" t="s">
        <v>84</v>
      </c>
      <c r="E147" s="70" t="s">
        <v>85</v>
      </c>
      <c r="F147" s="42" t="s">
        <v>86</v>
      </c>
    </row>
    <row r="148" spans="1:8" ht="15.75" customHeight="1">
      <c r="A148" s="71" t="s">
        <v>87</v>
      </c>
      <c r="B148" s="43" t="s">
        <v>88</v>
      </c>
      <c r="C148" s="72"/>
      <c r="D148" s="44"/>
      <c r="E148" s="44"/>
      <c r="F148" s="73"/>
      <c r="H148" s="86"/>
    </row>
    <row r="149" spans="1:8">
      <c r="A149" s="74" t="s">
        <v>89</v>
      </c>
      <c r="B149" s="81" t="s">
        <v>119</v>
      </c>
      <c r="C149" s="72" t="s">
        <v>120</v>
      </c>
      <c r="D149" s="45">
        <v>0.1</v>
      </c>
      <c r="E149" s="44">
        <v>9.98</v>
      </c>
      <c r="F149" s="75">
        <f>D149*E149</f>
        <v>0.99800000000000011</v>
      </c>
    </row>
    <row r="150" spans="1:8">
      <c r="A150" s="74" t="s">
        <v>104</v>
      </c>
      <c r="B150" s="81" t="s">
        <v>121</v>
      </c>
      <c r="C150" s="72" t="s">
        <v>13</v>
      </c>
      <c r="D150" s="45">
        <v>0.27500000000000002</v>
      </c>
      <c r="E150" s="44">
        <v>4.1399999999999997</v>
      </c>
      <c r="F150" s="75">
        <f>D150*E150</f>
        <v>1.1385000000000001</v>
      </c>
      <c r="H150" s="86"/>
    </row>
    <row r="151" spans="1:8">
      <c r="A151" s="74" t="s">
        <v>105</v>
      </c>
      <c r="B151" s="81" t="s">
        <v>122</v>
      </c>
      <c r="C151" s="72" t="s">
        <v>13</v>
      </c>
      <c r="D151" s="45">
        <v>0.24</v>
      </c>
      <c r="E151" s="44">
        <v>1.46</v>
      </c>
      <c r="F151" s="75">
        <f>D151*E151</f>
        <v>0.35039999999999999</v>
      </c>
    </row>
    <row r="152" spans="1:8">
      <c r="A152" s="74" t="s">
        <v>106</v>
      </c>
      <c r="B152" s="81" t="s">
        <v>123</v>
      </c>
      <c r="C152" s="72" t="s">
        <v>61</v>
      </c>
      <c r="D152" s="45">
        <v>0.15</v>
      </c>
      <c r="E152" s="44">
        <v>6.9</v>
      </c>
      <c r="F152" s="75">
        <f>D152*E152</f>
        <v>1.0349999999999999</v>
      </c>
    </row>
    <row r="153" spans="1:8">
      <c r="A153" s="74" t="s">
        <v>107</v>
      </c>
      <c r="B153" s="81" t="s">
        <v>124</v>
      </c>
      <c r="C153" s="72" t="s">
        <v>13</v>
      </c>
      <c r="D153" s="45">
        <v>0.79</v>
      </c>
      <c r="E153" s="44">
        <v>7.54</v>
      </c>
      <c r="F153" s="75">
        <f>D153*E153</f>
        <v>5.9565999999999999</v>
      </c>
    </row>
    <row r="154" spans="1:8">
      <c r="A154" s="77"/>
      <c r="B154" s="48"/>
      <c r="C154" s="1292" t="s">
        <v>108</v>
      </c>
      <c r="D154" s="1292"/>
      <c r="E154" s="1292"/>
      <c r="F154" s="78">
        <f>SUM(F149:F153)</f>
        <v>9.4785000000000004</v>
      </c>
    </row>
    <row r="155" spans="1:8">
      <c r="A155" s="71" t="s">
        <v>90</v>
      </c>
      <c r="B155" s="43" t="s">
        <v>91</v>
      </c>
      <c r="C155" s="79"/>
      <c r="D155" s="79"/>
      <c r="E155" s="79"/>
      <c r="F155" s="80"/>
    </row>
    <row r="156" spans="1:8">
      <c r="A156" s="74" t="s">
        <v>92</v>
      </c>
      <c r="B156" s="81" t="s">
        <v>125</v>
      </c>
      <c r="C156" s="72" t="s">
        <v>93</v>
      </c>
      <c r="D156" s="50">
        <v>0.22500000000000001</v>
      </c>
      <c r="E156" s="50">
        <f>[5]custo_profissional!G29</f>
        <v>11.93</v>
      </c>
      <c r="F156" s="47">
        <f>ROUND(D156*E156,2)</f>
        <v>2.68</v>
      </c>
    </row>
    <row r="157" spans="1:8">
      <c r="A157" s="74" t="s">
        <v>94</v>
      </c>
      <c r="B157" s="81" t="s">
        <v>126</v>
      </c>
      <c r="C157" s="72" t="s">
        <v>93</v>
      </c>
      <c r="D157" s="50">
        <v>0.79</v>
      </c>
      <c r="E157" s="50">
        <f>[5]custo_profissional!G17</f>
        <v>14.4</v>
      </c>
      <c r="F157" s="47">
        <f>ROUND(D157*E157,2)</f>
        <v>11.38</v>
      </c>
    </row>
    <row r="158" spans="1:8">
      <c r="A158" s="82"/>
      <c r="B158" s="83"/>
      <c r="C158" s="1292" t="s">
        <v>127</v>
      </c>
      <c r="D158" s="1292"/>
      <c r="E158" s="1292"/>
      <c r="F158" s="51">
        <f>SUM(F156:F157)</f>
        <v>14.06</v>
      </c>
    </row>
    <row r="159" spans="1:8" ht="15" customHeight="1">
      <c r="A159" s="1293"/>
      <c r="B159" s="1294"/>
      <c r="C159" s="1294"/>
      <c r="D159" s="1294"/>
      <c r="E159" s="1294"/>
      <c r="F159" s="1295"/>
    </row>
    <row r="160" spans="1:8" ht="15" customHeight="1">
      <c r="A160" s="82"/>
      <c r="B160" s="83"/>
      <c r="C160" s="1292" t="s">
        <v>128</v>
      </c>
      <c r="D160" s="1292"/>
      <c r="E160" s="1292"/>
      <c r="F160" s="51">
        <f>F158+F154</f>
        <v>23.538499999999999</v>
      </c>
      <c r="H160" s="58">
        <v>23.54</v>
      </c>
    </row>
    <row r="161" spans="1:6">
      <c r="A161" s="82"/>
      <c r="B161" s="52"/>
      <c r="C161" s="1296" t="s">
        <v>96</v>
      </c>
      <c r="D161" s="1297"/>
      <c r="E161" s="84">
        <f>BDI!$D$30</f>
        <v>0</v>
      </c>
      <c r="F161" s="85">
        <f>F160*E161</f>
        <v>0</v>
      </c>
    </row>
    <row r="162" spans="1:6" ht="15.75" customHeight="1" thickBot="1">
      <c r="A162" s="87"/>
      <c r="B162" s="53"/>
      <c r="C162" s="1298" t="s">
        <v>97</v>
      </c>
      <c r="D162" s="1299"/>
      <c r="E162" s="1300"/>
      <c r="F162" s="54">
        <f>F161+F160</f>
        <v>23.538499999999999</v>
      </c>
    </row>
    <row r="164" spans="1:6" ht="15.75" thickBot="1"/>
    <row r="165" spans="1:6" ht="15.75" thickBot="1">
      <c r="A165" s="67" t="e">
        <f>ORÇAMENTO!#REF!</f>
        <v>#REF!</v>
      </c>
      <c r="B165" s="1289" t="e">
        <f>ORÇAMENTO!#REF!</f>
        <v>#REF!</v>
      </c>
      <c r="C165" s="1290"/>
      <c r="D165" s="1290"/>
      <c r="E165" s="1290"/>
      <c r="F165" s="1291"/>
    </row>
    <row r="166" spans="1:6">
      <c r="A166" s="68" t="s">
        <v>36</v>
      </c>
      <c r="B166" s="41" t="s">
        <v>82</v>
      </c>
      <c r="C166" s="69" t="s">
        <v>83</v>
      </c>
      <c r="D166" s="70" t="s">
        <v>84</v>
      </c>
      <c r="E166" s="70" t="s">
        <v>85</v>
      </c>
      <c r="F166" s="42" t="s">
        <v>86</v>
      </c>
    </row>
    <row r="167" spans="1:6">
      <c r="A167" s="71" t="s">
        <v>87</v>
      </c>
      <c r="B167" s="43" t="s">
        <v>88</v>
      </c>
      <c r="C167" s="72"/>
      <c r="D167" s="44"/>
      <c r="E167" s="44"/>
      <c r="F167" s="73"/>
    </row>
    <row r="168" spans="1:6">
      <c r="A168" s="74" t="s">
        <v>89</v>
      </c>
      <c r="B168" s="81" t="s">
        <v>129</v>
      </c>
      <c r="C168" s="72" t="s">
        <v>7</v>
      </c>
      <c r="D168" s="45">
        <v>0.8669</v>
      </c>
      <c r="E168" s="46">
        <f>[5]custo_material!$D$14</f>
        <v>324.13</v>
      </c>
      <c r="F168" s="47">
        <f>D168*E168</f>
        <v>280.98829699999999</v>
      </c>
    </row>
    <row r="169" spans="1:6">
      <c r="A169" s="74" t="s">
        <v>104</v>
      </c>
      <c r="B169" s="81" t="s">
        <v>130</v>
      </c>
      <c r="C169" s="72" t="s">
        <v>61</v>
      </c>
      <c r="D169" s="45">
        <v>349</v>
      </c>
      <c r="E169" s="46">
        <f>[5]custo_material!$D$16</f>
        <v>21.51</v>
      </c>
      <c r="F169" s="47">
        <f>D169*E169</f>
        <v>7506.9900000000007</v>
      </c>
    </row>
    <row r="170" spans="1:6">
      <c r="A170" s="74" t="s">
        <v>105</v>
      </c>
      <c r="B170" s="81" t="str">
        <f>[5]custo_material!$B$15</f>
        <v>Chapa aço grossa preta 1/4"(6,35mm) 49,797kg/m²</v>
      </c>
      <c r="C170" s="72" t="s">
        <v>10</v>
      </c>
      <c r="D170" s="45">
        <v>0.83730000000000004</v>
      </c>
      <c r="E170" s="46">
        <f>[5]custo_material!$D$15</f>
        <v>2.84</v>
      </c>
      <c r="F170" s="47">
        <f>(D170*E170)+0.01</f>
        <v>2.3879319999999997</v>
      </c>
    </row>
    <row r="171" spans="1:6">
      <c r="A171" s="74"/>
      <c r="B171" s="81"/>
      <c r="C171" s="1292" t="s">
        <v>108</v>
      </c>
      <c r="D171" s="1292"/>
      <c r="E171" s="1292"/>
      <c r="F171" s="78">
        <f>SUM(F167:F170)</f>
        <v>7790.3662290000002</v>
      </c>
    </row>
    <row r="172" spans="1:6">
      <c r="A172" s="71" t="s">
        <v>90</v>
      </c>
      <c r="B172" s="43" t="s">
        <v>109</v>
      </c>
      <c r="C172" s="72"/>
      <c r="D172" s="44"/>
      <c r="E172" s="44"/>
      <c r="F172" s="73"/>
    </row>
    <row r="173" spans="1:6">
      <c r="A173" s="74" t="s">
        <v>92</v>
      </c>
      <c r="B173" s="81" t="s">
        <v>131</v>
      </c>
      <c r="C173" s="72" t="s">
        <v>93</v>
      </c>
      <c r="D173" s="45">
        <v>1.8335999999999999</v>
      </c>
      <c r="E173" s="46">
        <f>[5]custo_equipamento!$E$20</f>
        <v>4.93</v>
      </c>
      <c r="F173" s="47">
        <f>D173*E173</f>
        <v>9.0396479999999997</v>
      </c>
    </row>
    <row r="174" spans="1:6">
      <c r="A174" s="77"/>
      <c r="B174" s="48"/>
      <c r="C174" s="1292" t="s">
        <v>110</v>
      </c>
      <c r="D174" s="1292"/>
      <c r="E174" s="1292"/>
      <c r="F174" s="78">
        <f>SUM(F173:F173)</f>
        <v>9.0396479999999997</v>
      </c>
    </row>
    <row r="175" spans="1:6">
      <c r="A175" s="71" t="s">
        <v>111</v>
      </c>
      <c r="B175" s="43" t="s">
        <v>91</v>
      </c>
      <c r="C175" s="79"/>
      <c r="D175" s="79"/>
      <c r="E175" s="79"/>
      <c r="F175" s="80"/>
    </row>
    <row r="176" spans="1:6">
      <c r="A176" s="74" t="s">
        <v>112</v>
      </c>
      <c r="B176" s="81" t="str">
        <f>[5]custo_profissional!$B$18</f>
        <v>Operador de maquinas e equipamentos</v>
      </c>
      <c r="C176" s="72" t="s">
        <v>93</v>
      </c>
      <c r="D176" s="50">
        <v>1.23</v>
      </c>
      <c r="E176" s="50">
        <f>[5]custo_profissional!$G$18</f>
        <v>14.4</v>
      </c>
      <c r="F176" s="47">
        <f>ROUND(D176*E176,2)</f>
        <v>17.71</v>
      </c>
    </row>
    <row r="177" spans="1:8">
      <c r="A177" s="74" t="s">
        <v>114</v>
      </c>
      <c r="B177" s="81" t="str">
        <f>[5]custo_profissional!$B$27</f>
        <v>Servente</v>
      </c>
      <c r="C177" s="72" t="s">
        <v>93</v>
      </c>
      <c r="D177" s="50">
        <v>1.66</v>
      </c>
      <c r="E177" s="50">
        <f>[5]custo_profissional!$G$27</f>
        <v>11.66</v>
      </c>
      <c r="F177" s="47">
        <f>ROUND(D177*E177,2)</f>
        <v>19.36</v>
      </c>
    </row>
    <row r="178" spans="1:8">
      <c r="A178" s="82"/>
      <c r="B178" s="83"/>
      <c r="C178" s="1292" t="s">
        <v>117</v>
      </c>
      <c r="D178" s="1292"/>
      <c r="E178" s="1292"/>
      <c r="F178" s="51">
        <f>SUM(F176:F177)</f>
        <v>37.07</v>
      </c>
    </row>
    <row r="179" spans="1:8" ht="15" customHeight="1">
      <c r="A179" s="1293"/>
      <c r="B179" s="1294"/>
      <c r="C179" s="1294"/>
      <c r="D179" s="1294"/>
      <c r="E179" s="1294"/>
      <c r="F179" s="1295"/>
    </row>
    <row r="180" spans="1:8" ht="15" customHeight="1">
      <c r="A180" s="82"/>
      <c r="B180" s="83"/>
      <c r="C180" s="1292" t="s">
        <v>118</v>
      </c>
      <c r="D180" s="1292"/>
      <c r="E180" s="1292"/>
      <c r="F180" s="51">
        <f>F178+F174+F171</f>
        <v>7836.4758769999999</v>
      </c>
    </row>
    <row r="181" spans="1:8">
      <c r="A181" s="82"/>
      <c r="B181" s="52"/>
      <c r="C181" s="1296" t="s">
        <v>96</v>
      </c>
      <c r="D181" s="1297"/>
      <c r="E181" s="84">
        <f>BDI!$D$30</f>
        <v>0</v>
      </c>
      <c r="F181" s="85">
        <f>F180*E181</f>
        <v>0</v>
      </c>
      <c r="H181" s="58">
        <v>430.2</v>
      </c>
    </row>
    <row r="182" spans="1:8" ht="15.75" customHeight="1" thickBot="1">
      <c r="A182" s="87"/>
      <c r="B182" s="53"/>
      <c r="C182" s="1298" t="s">
        <v>97</v>
      </c>
      <c r="D182" s="1299"/>
      <c r="E182" s="1300"/>
      <c r="F182" s="54">
        <f>F181+F180</f>
        <v>7836.4758769999999</v>
      </c>
    </row>
    <row r="184" spans="1:8" ht="15.75" thickBot="1"/>
    <row r="185" spans="1:8" ht="25.5" customHeight="1" thickBot="1">
      <c r="A185" s="90" t="e">
        <f>ORÇAMENTO!#REF!</f>
        <v>#REF!</v>
      </c>
      <c r="B185" s="1289" t="e">
        <f>ORÇAMENTO!#REF!</f>
        <v>#REF!</v>
      </c>
      <c r="C185" s="1290"/>
      <c r="D185" s="1290"/>
      <c r="E185" s="1290"/>
      <c r="F185" s="1291"/>
    </row>
    <row r="186" spans="1:8">
      <c r="A186" s="68" t="s">
        <v>36</v>
      </c>
      <c r="B186" s="41" t="s">
        <v>82</v>
      </c>
      <c r="C186" s="69" t="s">
        <v>83</v>
      </c>
      <c r="D186" s="70" t="s">
        <v>84</v>
      </c>
      <c r="E186" s="70" t="s">
        <v>85</v>
      </c>
      <c r="F186" s="42" t="s">
        <v>86</v>
      </c>
    </row>
    <row r="187" spans="1:8">
      <c r="A187" s="71" t="s">
        <v>87</v>
      </c>
      <c r="B187" s="43" t="s">
        <v>109</v>
      </c>
      <c r="C187" s="72"/>
      <c r="D187" s="44"/>
      <c r="E187" s="44"/>
      <c r="F187" s="73"/>
    </row>
    <row r="188" spans="1:8">
      <c r="A188" s="74" t="s">
        <v>89</v>
      </c>
      <c r="B188" s="81" t="s">
        <v>135</v>
      </c>
      <c r="C188" s="72" t="s">
        <v>61</v>
      </c>
      <c r="D188" s="45">
        <v>0.02</v>
      </c>
      <c r="E188" s="50">
        <v>6.56</v>
      </c>
      <c r="F188" s="75">
        <f>D188*E188</f>
        <v>0.13119999999999998</v>
      </c>
    </row>
    <row r="189" spans="1:8">
      <c r="A189" s="74" t="s">
        <v>104</v>
      </c>
      <c r="B189" s="81" t="s">
        <v>240</v>
      </c>
      <c r="C189" s="72" t="s">
        <v>61</v>
      </c>
      <c r="D189" s="45">
        <v>1.1000000000000001</v>
      </c>
      <c r="E189" s="50">
        <v>3.43</v>
      </c>
      <c r="F189" s="75">
        <f>D189*E189</f>
        <v>3.7730000000000006</v>
      </c>
    </row>
    <row r="190" spans="1:8">
      <c r="A190" s="77"/>
      <c r="B190" s="48"/>
      <c r="C190" s="1292" t="s">
        <v>108</v>
      </c>
      <c r="D190" s="1292"/>
      <c r="E190" s="1292"/>
      <c r="F190" s="78">
        <f>SUM(F188:F189)</f>
        <v>3.9042000000000003</v>
      </c>
    </row>
    <row r="191" spans="1:8">
      <c r="A191" s="71" t="s">
        <v>90</v>
      </c>
      <c r="B191" s="43" t="s">
        <v>91</v>
      </c>
      <c r="C191" s="79"/>
      <c r="D191" s="79"/>
      <c r="E191" s="79"/>
      <c r="F191" s="80"/>
    </row>
    <row r="192" spans="1:8">
      <c r="A192" s="74" t="s">
        <v>92</v>
      </c>
      <c r="B192" s="81" t="str">
        <f>custo_profissional!$B$27</f>
        <v>Servente</v>
      </c>
      <c r="C192" s="72" t="s">
        <v>93</v>
      </c>
      <c r="D192" s="50">
        <v>8.8999999999999996E-2</v>
      </c>
      <c r="E192" s="50">
        <f>custo_profissional!$G$27</f>
        <v>11.661491999999999</v>
      </c>
      <c r="F192" s="47">
        <f>ROUND(D192*E192,2)-0.01</f>
        <v>1.03</v>
      </c>
    </row>
    <row r="193" spans="1:8">
      <c r="A193" s="74" t="s">
        <v>94</v>
      </c>
      <c r="B193" s="81" t="str">
        <f>custo_profissional!$B$20</f>
        <v>Armador</v>
      </c>
      <c r="C193" s="72" t="s">
        <v>93</v>
      </c>
      <c r="D193" s="50">
        <v>0.1</v>
      </c>
      <c r="E193" s="50">
        <f>custo_profissional!$G$20</f>
        <v>14.396915999999999</v>
      </c>
      <c r="F193" s="47">
        <f>ROUND(D193*E193,2)-0.01</f>
        <v>1.43</v>
      </c>
    </row>
    <row r="194" spans="1:8">
      <c r="A194" s="82"/>
      <c r="B194" s="83"/>
      <c r="C194" s="1292" t="s">
        <v>127</v>
      </c>
      <c r="D194" s="1292"/>
      <c r="E194" s="1292"/>
      <c r="F194" s="51">
        <f>SUM(F192:F193)</f>
        <v>2.46</v>
      </c>
    </row>
    <row r="195" spans="1:8">
      <c r="A195" s="1293"/>
      <c r="B195" s="1294"/>
      <c r="C195" s="1294"/>
      <c r="D195" s="1294"/>
      <c r="E195" s="1294"/>
      <c r="F195" s="1295"/>
    </row>
    <row r="196" spans="1:8">
      <c r="A196" s="82"/>
      <c r="B196" s="83"/>
      <c r="C196" s="1292" t="s">
        <v>128</v>
      </c>
      <c r="D196" s="1292"/>
      <c r="E196" s="1292"/>
      <c r="F196" s="51">
        <f>F194+F190</f>
        <v>6.3642000000000003</v>
      </c>
      <c r="H196" s="58">
        <v>6.36</v>
      </c>
    </row>
    <row r="197" spans="1:8">
      <c r="A197" s="82"/>
      <c r="B197" s="52"/>
      <c r="C197" s="1296" t="s">
        <v>96</v>
      </c>
      <c r="D197" s="1297"/>
      <c r="E197" s="84">
        <f>BDI!$D$30</f>
        <v>0</v>
      </c>
      <c r="F197" s="85">
        <f>F196*E197</f>
        <v>0</v>
      </c>
    </row>
    <row r="198" spans="1:8" ht="15.75" thickBot="1">
      <c r="A198" s="87"/>
      <c r="B198" s="53"/>
      <c r="C198" s="1298" t="s">
        <v>97</v>
      </c>
      <c r="D198" s="1299"/>
      <c r="E198" s="1300"/>
      <c r="F198" s="54">
        <f>F197+F196-0.01</f>
        <v>6.3542000000000005</v>
      </c>
    </row>
    <row r="200" spans="1:8" ht="15.75" thickBot="1"/>
    <row r="201" spans="1:8" ht="15.75" thickBot="1">
      <c r="A201" s="67" t="e">
        <f>ORÇAMENTO!#REF!</f>
        <v>#REF!</v>
      </c>
      <c r="B201" s="1289" t="e">
        <f>ORÇAMENTO!#REF!</f>
        <v>#REF!</v>
      </c>
      <c r="C201" s="1290"/>
      <c r="D201" s="1290"/>
      <c r="E201" s="1290"/>
      <c r="F201" s="1291"/>
    </row>
    <row r="202" spans="1:8">
      <c r="A202" s="68" t="s">
        <v>36</v>
      </c>
      <c r="B202" s="41" t="s">
        <v>82</v>
      </c>
      <c r="C202" s="69" t="s">
        <v>83</v>
      </c>
      <c r="D202" s="70" t="s">
        <v>84</v>
      </c>
      <c r="E202" s="70" t="s">
        <v>85</v>
      </c>
      <c r="F202" s="42" t="s">
        <v>86</v>
      </c>
    </row>
    <row r="203" spans="1:8">
      <c r="A203" s="71" t="s">
        <v>87</v>
      </c>
      <c r="B203" s="43" t="s">
        <v>88</v>
      </c>
      <c r="C203" s="72"/>
      <c r="D203" s="44"/>
      <c r="E203" s="44"/>
      <c r="F203" s="73"/>
    </row>
    <row r="204" spans="1:8">
      <c r="A204" s="74" t="s">
        <v>89</v>
      </c>
      <c r="B204" s="81" t="s">
        <v>183</v>
      </c>
      <c r="C204" s="72" t="s">
        <v>93</v>
      </c>
      <c r="D204" s="45">
        <v>0.3</v>
      </c>
      <c r="E204" s="46">
        <v>1.83</v>
      </c>
      <c r="F204" s="47">
        <f>D204*E204</f>
        <v>0.54900000000000004</v>
      </c>
    </row>
    <row r="205" spans="1:8">
      <c r="A205" s="77"/>
      <c r="B205" s="48"/>
      <c r="C205" s="1292" t="s">
        <v>108</v>
      </c>
      <c r="D205" s="1292"/>
      <c r="E205" s="1292"/>
      <c r="F205" s="78">
        <f>SUM(F204:F204)</f>
        <v>0.54900000000000004</v>
      </c>
    </row>
    <row r="206" spans="1:8">
      <c r="A206" s="71" t="s">
        <v>90</v>
      </c>
      <c r="B206" s="43" t="s">
        <v>91</v>
      </c>
      <c r="C206" s="79"/>
      <c r="D206" s="79"/>
      <c r="E206" s="79"/>
      <c r="F206" s="80"/>
    </row>
    <row r="207" spans="1:8">
      <c r="A207" s="74" t="s">
        <v>92</v>
      </c>
      <c r="B207" s="81" t="str">
        <f>custo_profissional!$B$27</f>
        <v>Servente</v>
      </c>
      <c r="C207" s="72" t="s">
        <v>93</v>
      </c>
      <c r="D207" s="50">
        <v>3.9155000000000002</v>
      </c>
      <c r="E207" s="50">
        <f>custo_profissional!$G$27</f>
        <v>11.661491999999999</v>
      </c>
      <c r="F207" s="47">
        <f>ROUND(D207*E207,2)-0.01</f>
        <v>45.65</v>
      </c>
    </row>
    <row r="208" spans="1:8">
      <c r="A208" s="74" t="s">
        <v>94</v>
      </c>
      <c r="B208" s="81" t="str">
        <f>custo_profissional!$B$20</f>
        <v>Armador</v>
      </c>
      <c r="C208" s="72" t="s">
        <v>93</v>
      </c>
      <c r="D208" s="50">
        <v>1.65</v>
      </c>
      <c r="E208" s="50">
        <f>custo_profissional!$G$20</f>
        <v>14.396915999999999</v>
      </c>
      <c r="F208" s="47">
        <f>ROUND(D208*E208,2)-0.01</f>
        <v>23.74</v>
      </c>
    </row>
    <row r="209" spans="1:8">
      <c r="A209" s="82"/>
      <c r="B209" s="83"/>
      <c r="C209" s="1292" t="s">
        <v>127</v>
      </c>
      <c r="D209" s="1292"/>
      <c r="E209" s="1292"/>
      <c r="F209" s="51">
        <f>SUM(F207:F208)</f>
        <v>69.39</v>
      </c>
      <c r="H209" s="58">
        <v>69.94</v>
      </c>
    </row>
    <row r="210" spans="1:8">
      <c r="A210" s="1293"/>
      <c r="B210" s="1294"/>
      <c r="C210" s="1294"/>
      <c r="D210" s="1294"/>
      <c r="E210" s="1294"/>
      <c r="F210" s="1295"/>
    </row>
    <row r="211" spans="1:8">
      <c r="A211" s="82"/>
      <c r="B211" s="83"/>
      <c r="C211" s="1292" t="s">
        <v>128</v>
      </c>
      <c r="D211" s="1292"/>
      <c r="E211" s="1292"/>
      <c r="F211" s="51">
        <f>F209+F205</f>
        <v>69.939000000000007</v>
      </c>
    </row>
    <row r="212" spans="1:8">
      <c r="A212" s="82"/>
      <c r="B212" s="52"/>
      <c r="C212" s="1296" t="s">
        <v>96</v>
      </c>
      <c r="D212" s="1297"/>
      <c r="E212" s="84">
        <f>BDI!$D$30</f>
        <v>0</v>
      </c>
      <c r="F212" s="85">
        <f>F211*E212</f>
        <v>0</v>
      </c>
    </row>
    <row r="213" spans="1:8" ht="15.75" thickBot="1">
      <c r="A213" s="87"/>
      <c r="B213" s="53"/>
      <c r="C213" s="1298" t="s">
        <v>97</v>
      </c>
      <c r="D213" s="1299"/>
      <c r="E213" s="1300"/>
      <c r="F213" s="54">
        <f>F212+F211</f>
        <v>69.939000000000007</v>
      </c>
    </row>
    <row r="215" spans="1:8" ht="15.75" thickBot="1"/>
    <row r="216" spans="1:8" ht="15.75" thickBot="1">
      <c r="A216" s="67" t="e">
        <f>ORÇAMENTO!#REF!</f>
        <v>#REF!</v>
      </c>
      <c r="B216" s="1289" t="e">
        <f>ORÇAMENTO!#REF!</f>
        <v>#REF!</v>
      </c>
      <c r="C216" s="1290"/>
      <c r="D216" s="1290"/>
      <c r="E216" s="1290"/>
      <c r="F216" s="1291"/>
    </row>
    <row r="217" spans="1:8">
      <c r="A217" s="68" t="s">
        <v>36</v>
      </c>
      <c r="B217" s="41" t="s">
        <v>82</v>
      </c>
      <c r="C217" s="69" t="s">
        <v>83</v>
      </c>
      <c r="D217" s="70" t="s">
        <v>84</v>
      </c>
      <c r="E217" s="70" t="s">
        <v>85</v>
      </c>
      <c r="F217" s="42" t="s">
        <v>86</v>
      </c>
    </row>
    <row r="218" spans="1:8">
      <c r="A218" s="71" t="s">
        <v>87</v>
      </c>
      <c r="B218" s="43" t="s">
        <v>88</v>
      </c>
      <c r="C218" s="72"/>
      <c r="D218" s="44"/>
      <c r="E218" s="44"/>
      <c r="F218" s="73"/>
    </row>
    <row r="219" spans="1:8">
      <c r="A219" s="74" t="s">
        <v>89</v>
      </c>
      <c r="B219" s="81" t="s">
        <v>129</v>
      </c>
      <c r="C219" s="72" t="s">
        <v>7</v>
      </c>
      <c r="D219" s="45">
        <f>0.7+(0.9126*0.067)</f>
        <v>0.76114419999999994</v>
      </c>
      <c r="E219" s="46">
        <v>37.5</v>
      </c>
      <c r="F219" s="47">
        <f>D219*E219</f>
        <v>28.542907499999998</v>
      </c>
    </row>
    <row r="220" spans="1:8">
      <c r="A220" s="74" t="s">
        <v>104</v>
      </c>
      <c r="B220" s="81" t="s">
        <v>130</v>
      </c>
      <c r="C220" s="72" t="s">
        <v>61</v>
      </c>
      <c r="D220" s="45">
        <f>293*0.067</f>
        <v>19.631</v>
      </c>
      <c r="E220" s="46">
        <f>[5]custo_material!D36</f>
        <v>6.24</v>
      </c>
      <c r="F220" s="47">
        <f>D220*E220</f>
        <v>122.49744000000001</v>
      </c>
    </row>
    <row r="221" spans="1:8">
      <c r="A221" s="74" t="s">
        <v>105</v>
      </c>
      <c r="B221" s="81" t="str">
        <f>[5]custo_material!B15</f>
        <v>Chapa aço grossa preta 1/4"(6,35mm) 49,797kg/m²</v>
      </c>
      <c r="C221" s="72" t="s">
        <v>10</v>
      </c>
      <c r="D221" s="45">
        <f>0.836*0.067</f>
        <v>5.6011999999999999E-2</v>
      </c>
      <c r="E221" s="46">
        <f>[5]custo_material!D15</f>
        <v>2.84</v>
      </c>
      <c r="F221" s="47">
        <f>(D221*E221)+0.01</f>
        <v>0.16907407999999999</v>
      </c>
    </row>
    <row r="222" spans="1:8">
      <c r="A222" s="74" t="s">
        <v>106</v>
      </c>
      <c r="B222" s="81" t="s">
        <v>182</v>
      </c>
      <c r="C222" s="72" t="s">
        <v>7</v>
      </c>
      <c r="D222" s="45">
        <v>1</v>
      </c>
      <c r="E222" s="44">
        <v>35.74</v>
      </c>
      <c r="F222" s="47">
        <f>(D222*E222)+0.01</f>
        <v>35.75</v>
      </c>
    </row>
    <row r="223" spans="1:8">
      <c r="A223" s="74" t="s">
        <v>107</v>
      </c>
      <c r="B223" s="81" t="s">
        <v>121</v>
      </c>
      <c r="C223" s="72" t="s">
        <v>13</v>
      </c>
      <c r="D223" s="45">
        <v>1.1000000000000001</v>
      </c>
      <c r="E223" s="44">
        <v>4.1399999999999997</v>
      </c>
      <c r="F223" s="75">
        <f>D223*E223</f>
        <v>4.5540000000000003</v>
      </c>
    </row>
    <row r="224" spans="1:8">
      <c r="A224" s="74" t="s">
        <v>136</v>
      </c>
      <c r="B224" s="81" t="s">
        <v>181</v>
      </c>
      <c r="C224" s="72" t="s">
        <v>61</v>
      </c>
      <c r="D224" s="45">
        <v>0.02</v>
      </c>
      <c r="E224" s="44">
        <v>6.9</v>
      </c>
      <c r="F224" s="75">
        <f>D224*E224</f>
        <v>0.13800000000000001</v>
      </c>
    </row>
    <row r="225" spans="1:8">
      <c r="A225" s="74" t="s">
        <v>137</v>
      </c>
      <c r="B225" s="81" t="s">
        <v>124</v>
      </c>
      <c r="C225" s="72" t="s">
        <v>13</v>
      </c>
      <c r="D225" s="45">
        <v>0.3</v>
      </c>
      <c r="E225" s="44">
        <v>7.54</v>
      </c>
      <c r="F225" s="75">
        <f>D225*E225</f>
        <v>2.262</v>
      </c>
    </row>
    <row r="226" spans="1:8">
      <c r="A226" s="74"/>
      <c r="B226" s="81"/>
      <c r="C226" s="72"/>
      <c r="D226" s="45"/>
      <c r="E226" s="46"/>
      <c r="F226" s="47"/>
    </row>
    <row r="227" spans="1:8">
      <c r="A227" s="74"/>
      <c r="B227" s="81"/>
      <c r="C227" s="1292" t="s">
        <v>108</v>
      </c>
      <c r="D227" s="1292"/>
      <c r="E227" s="1292"/>
      <c r="F227" s="78">
        <f>SUM(F218:F225)</f>
        <v>193.91342158</v>
      </c>
    </row>
    <row r="228" spans="1:8">
      <c r="A228" s="71" t="s">
        <v>90</v>
      </c>
      <c r="B228" s="43" t="s">
        <v>109</v>
      </c>
      <c r="C228" s="72"/>
      <c r="D228" s="44"/>
      <c r="E228" s="44"/>
      <c r="F228" s="73"/>
    </row>
    <row r="229" spans="1:8">
      <c r="A229" s="74" t="s">
        <v>92</v>
      </c>
      <c r="B229" s="81" t="s">
        <v>131</v>
      </c>
      <c r="C229" s="72" t="s">
        <v>93</v>
      </c>
      <c r="D229" s="45">
        <f>0.714*0.067</f>
        <v>4.7837999999999999E-2</v>
      </c>
      <c r="E229" s="46">
        <v>1.73</v>
      </c>
      <c r="F229" s="47">
        <f>D229*E229</f>
        <v>8.2759739999999998E-2</v>
      </c>
    </row>
    <row r="230" spans="1:8">
      <c r="A230" s="74" t="s">
        <v>94</v>
      </c>
      <c r="B230" s="81" t="s">
        <v>183</v>
      </c>
      <c r="C230" s="72" t="s">
        <v>93</v>
      </c>
      <c r="D230" s="45">
        <f>0.3*0.067</f>
        <v>2.01E-2</v>
      </c>
      <c r="E230" s="46">
        <v>1.83</v>
      </c>
      <c r="F230" s="47">
        <f>D230*E230</f>
        <v>3.6783000000000003E-2</v>
      </c>
    </row>
    <row r="231" spans="1:8">
      <c r="A231" s="77"/>
      <c r="B231" s="48"/>
      <c r="C231" s="1292" t="s">
        <v>110</v>
      </c>
      <c r="D231" s="1292"/>
      <c r="E231" s="1292"/>
      <c r="F231" s="78">
        <f>SUM(F229:F230)</f>
        <v>0.11954274000000001</v>
      </c>
    </row>
    <row r="232" spans="1:8">
      <c r="A232" s="71" t="s">
        <v>111</v>
      </c>
      <c r="B232" s="43" t="s">
        <v>91</v>
      </c>
      <c r="C232" s="79"/>
      <c r="D232" s="79"/>
      <c r="E232" s="79"/>
      <c r="F232" s="80"/>
    </row>
    <row r="233" spans="1:8">
      <c r="A233" s="74" t="s">
        <v>112</v>
      </c>
      <c r="B233" s="81" t="str">
        <f>custo_profissional!B27</f>
        <v>Servente</v>
      </c>
      <c r="C233" s="72" t="s">
        <v>93</v>
      </c>
      <c r="D233" s="50">
        <f>0.3+(4.5*0.067)+(6*0.067)</f>
        <v>1.0034999999999998</v>
      </c>
      <c r="E233" s="50">
        <f>custo_profissional!G27</f>
        <v>11.661491999999999</v>
      </c>
      <c r="F233" s="47">
        <f>ROUND(D233*E233,2)</f>
        <v>11.7</v>
      </c>
    </row>
    <row r="234" spans="1:8">
      <c r="A234" s="74" t="s">
        <v>114</v>
      </c>
      <c r="B234" s="81" t="str">
        <f>custo_profissional!B19</f>
        <v>Pedreiro</v>
      </c>
      <c r="C234" s="72" t="s">
        <v>93</v>
      </c>
      <c r="D234" s="50">
        <f>0.25+(1.65*0.067)</f>
        <v>0.36054999999999998</v>
      </c>
      <c r="E234" s="50">
        <f>custo_profissional!G19</f>
        <v>14.396915999999999</v>
      </c>
      <c r="F234" s="47">
        <f>ROUND(D234*E234,2)</f>
        <v>5.19</v>
      </c>
    </row>
    <row r="235" spans="1:8">
      <c r="A235" s="74" t="s">
        <v>116</v>
      </c>
      <c r="B235" s="81" t="str">
        <f>custo_profissional!B17</f>
        <v>Carpinteiro</v>
      </c>
      <c r="C235" s="72" t="s">
        <v>93</v>
      </c>
      <c r="D235" s="50">
        <v>0.25</v>
      </c>
      <c r="E235" s="50">
        <f>custo_profissional!G17</f>
        <v>14.396915999999999</v>
      </c>
      <c r="F235" s="47">
        <f>ROUND(D235*E235,2)</f>
        <v>3.6</v>
      </c>
    </row>
    <row r="236" spans="1:8">
      <c r="A236" s="82"/>
      <c r="B236" s="83"/>
      <c r="C236" s="1292" t="s">
        <v>117</v>
      </c>
      <c r="D236" s="1292"/>
      <c r="E236" s="1292"/>
      <c r="F236" s="51">
        <f>SUM(F233:F235)</f>
        <v>20.490000000000002</v>
      </c>
    </row>
    <row r="237" spans="1:8">
      <c r="A237" s="1293"/>
      <c r="B237" s="1294"/>
      <c r="C237" s="1294"/>
      <c r="D237" s="1294"/>
      <c r="E237" s="1294"/>
      <c r="F237" s="1295"/>
    </row>
    <row r="238" spans="1:8">
      <c r="A238" s="82"/>
      <c r="B238" s="83"/>
      <c r="C238" s="1292" t="s">
        <v>118</v>
      </c>
      <c r="D238" s="1292"/>
      <c r="E238" s="1292"/>
      <c r="F238" s="51">
        <f>F236+F231+F227</f>
        <v>214.52296432</v>
      </c>
      <c r="H238" s="58">
        <v>111.53</v>
      </c>
    </row>
    <row r="239" spans="1:8">
      <c r="A239" s="82"/>
      <c r="B239" s="52"/>
      <c r="C239" s="1296" t="s">
        <v>96</v>
      </c>
      <c r="D239" s="1297"/>
      <c r="E239" s="84">
        <f>BDI!$D$30</f>
        <v>0</v>
      </c>
      <c r="F239" s="85">
        <f>F238*E239</f>
        <v>0</v>
      </c>
    </row>
    <row r="240" spans="1:8" ht="15.75" thickBot="1">
      <c r="A240" s="87"/>
      <c r="B240" s="53"/>
      <c r="C240" s="1298" t="s">
        <v>97</v>
      </c>
      <c r="D240" s="1299"/>
      <c r="E240" s="1300"/>
      <c r="F240" s="54">
        <f>F239+F238</f>
        <v>214.52296432</v>
      </c>
    </row>
    <row r="242" spans="1:6" ht="15.75" customHeight="1" thickBot="1"/>
    <row r="243" spans="1:6" ht="15.75" thickBot="1">
      <c r="A243" s="90" t="e">
        <f>ORÇAMENTO!#REF!</f>
        <v>#REF!</v>
      </c>
      <c r="B243" s="1289" t="e">
        <f>ORÇAMENTO!#REF!</f>
        <v>#REF!</v>
      </c>
      <c r="C243" s="1290"/>
      <c r="D243" s="1290"/>
      <c r="E243" s="1290"/>
      <c r="F243" s="1291"/>
    </row>
    <row r="244" spans="1:6">
      <c r="A244" s="68" t="s">
        <v>36</v>
      </c>
      <c r="B244" s="41" t="s">
        <v>82</v>
      </c>
      <c r="C244" s="69" t="s">
        <v>83</v>
      </c>
      <c r="D244" s="70" t="s">
        <v>84</v>
      </c>
      <c r="E244" s="70" t="s">
        <v>85</v>
      </c>
      <c r="F244" s="42" t="s">
        <v>86</v>
      </c>
    </row>
    <row r="245" spans="1:6" ht="22.5" customHeight="1">
      <c r="A245" s="71" t="s">
        <v>87</v>
      </c>
      <c r="B245" s="43" t="s">
        <v>88</v>
      </c>
      <c r="C245" s="72"/>
      <c r="D245" s="44"/>
      <c r="E245" s="44"/>
      <c r="F245" s="73"/>
    </row>
    <row r="246" spans="1:6">
      <c r="A246" s="74" t="s">
        <v>89</v>
      </c>
      <c r="B246" s="81" t="str">
        <f>[5]custo_material!B14</f>
        <v>Balancim de aluminio e vidro tipo maxim-air</v>
      </c>
      <c r="C246" s="72" t="s">
        <v>7</v>
      </c>
      <c r="D246" s="45">
        <f>(1.51*0.0138)+0.15</f>
        <v>0.17083799999999999</v>
      </c>
      <c r="E246" s="46">
        <f>[5]custo_material!D14</f>
        <v>324.13</v>
      </c>
      <c r="F246" s="47">
        <f>D246*E246</f>
        <v>55.373720939999998</v>
      </c>
    </row>
    <row r="247" spans="1:6">
      <c r="A247" s="74" t="s">
        <v>104</v>
      </c>
      <c r="B247" s="81" t="str">
        <f>[5]custo_material!B16</f>
        <v>Chapa Compensada Resinada 10mm</v>
      </c>
      <c r="C247" s="72" t="s">
        <v>61</v>
      </c>
      <c r="D247" s="45">
        <f>(435.03*0.0138)+3</f>
        <v>9.0034139999999994</v>
      </c>
      <c r="E247" s="46">
        <f>[5]custo_material!D16</f>
        <v>21.51</v>
      </c>
      <c r="F247" s="47">
        <f>D247*E247</f>
        <v>193.66343513999999</v>
      </c>
    </row>
    <row r="248" spans="1:6">
      <c r="A248" s="74" t="s">
        <v>105</v>
      </c>
      <c r="B248" s="81" t="s">
        <v>132</v>
      </c>
      <c r="C248" s="72" t="s">
        <v>10</v>
      </c>
      <c r="D248" s="91">
        <f>1/((0.14+0.025)*(0.19+0.025))+1</f>
        <v>29.188865398167724</v>
      </c>
      <c r="E248" s="46">
        <v>0.35</v>
      </c>
      <c r="F248" s="47">
        <f>D248*E248</f>
        <v>10.216102889358703</v>
      </c>
    </row>
    <row r="249" spans="1:6">
      <c r="A249" s="77"/>
      <c r="B249" s="48"/>
      <c r="C249" s="1292" t="s">
        <v>108</v>
      </c>
      <c r="D249" s="1292"/>
      <c r="E249" s="1292"/>
      <c r="F249" s="78">
        <f>SUM(F246:F248)</f>
        <v>259.25325896935868</v>
      </c>
    </row>
    <row r="250" spans="1:6">
      <c r="A250" s="71" t="s">
        <v>90</v>
      </c>
      <c r="B250" s="43" t="s">
        <v>91</v>
      </c>
      <c r="C250" s="79"/>
      <c r="D250" s="79"/>
      <c r="E250" s="79"/>
      <c r="F250" s="80"/>
    </row>
    <row r="251" spans="1:6">
      <c r="A251" s="74" t="s">
        <v>92</v>
      </c>
      <c r="B251" s="81" t="str">
        <f>[5]custo_profissional!B27</f>
        <v>Servente</v>
      </c>
      <c r="C251" s="72" t="s">
        <v>93</v>
      </c>
      <c r="D251" s="50">
        <f>1.05+(11.49*0.0138)</f>
        <v>1.2085620000000001</v>
      </c>
      <c r="E251" s="50">
        <f>[5]custo_profissional!G27</f>
        <v>11.66</v>
      </c>
      <c r="F251" s="47">
        <f>ROUND(D251*E251,2)-0.01</f>
        <v>14.08</v>
      </c>
    </row>
    <row r="252" spans="1:6">
      <c r="A252" s="74" t="s">
        <v>94</v>
      </c>
      <c r="B252" s="81" t="str">
        <f>[5]custo_profissional!B19</f>
        <v>Pedreiro</v>
      </c>
      <c r="C252" s="72" t="s">
        <v>93</v>
      </c>
      <c r="D252" s="50">
        <v>1.1399999999999999</v>
      </c>
      <c r="E252" s="50">
        <f>[5]custo_profissional!G19</f>
        <v>14.4</v>
      </c>
      <c r="F252" s="47">
        <f>ROUND(D252*E252,2)</f>
        <v>16.420000000000002</v>
      </c>
    </row>
    <row r="253" spans="1:6">
      <c r="A253" s="82"/>
      <c r="B253" s="83"/>
      <c r="C253" s="1292" t="s">
        <v>127</v>
      </c>
      <c r="D253" s="1292"/>
      <c r="E253" s="1292"/>
      <c r="F253" s="51">
        <f>SUM(F251:F252)</f>
        <v>30.5</v>
      </c>
    </row>
    <row r="254" spans="1:6" ht="15" customHeight="1">
      <c r="A254" s="1293"/>
      <c r="B254" s="1294"/>
      <c r="C254" s="1294"/>
      <c r="D254" s="1294"/>
      <c r="E254" s="1294"/>
      <c r="F254" s="1295"/>
    </row>
    <row r="255" spans="1:6" ht="15" customHeight="1">
      <c r="A255" s="82"/>
      <c r="B255" s="83"/>
      <c r="C255" s="1292" t="s">
        <v>128</v>
      </c>
      <c r="D255" s="1292"/>
      <c r="E255" s="1292"/>
      <c r="F255" s="51">
        <f>F253+F249</f>
        <v>289.75325896935868</v>
      </c>
    </row>
    <row r="256" spans="1:6">
      <c r="A256" s="82"/>
      <c r="B256" s="52"/>
      <c r="C256" s="1296" t="s">
        <v>96</v>
      </c>
      <c r="D256" s="1297"/>
      <c r="E256" s="84">
        <f>BDI!$D$30</f>
        <v>0</v>
      </c>
      <c r="F256" s="85">
        <f>F255*E256</f>
        <v>0</v>
      </c>
    </row>
    <row r="257" spans="1:8" ht="15.75" customHeight="1" thickBot="1">
      <c r="A257" s="87"/>
      <c r="B257" s="53"/>
      <c r="C257" s="1298" t="s">
        <v>97</v>
      </c>
      <c r="D257" s="1299"/>
      <c r="E257" s="1300"/>
      <c r="F257" s="54">
        <f>F256+F255</f>
        <v>289.75325896935868</v>
      </c>
    </row>
    <row r="258" spans="1:8">
      <c r="H258" s="58">
        <v>56.12</v>
      </c>
    </row>
    <row r="259" spans="1:8" ht="15.75" customHeight="1" thickBot="1"/>
    <row r="260" spans="1:8" ht="15.75" thickBot="1">
      <c r="A260" s="67" t="e">
        <f>ORÇAMENTO!#REF!</f>
        <v>#REF!</v>
      </c>
      <c r="B260" s="1289" t="e">
        <f>ORÇAMENTO!#REF!</f>
        <v>#REF!</v>
      </c>
      <c r="C260" s="1290"/>
      <c r="D260" s="1290"/>
      <c r="E260" s="1290"/>
      <c r="F260" s="1291"/>
    </row>
    <row r="261" spans="1:8">
      <c r="A261" s="68" t="s">
        <v>36</v>
      </c>
      <c r="B261" s="41" t="s">
        <v>82</v>
      </c>
      <c r="C261" s="69" t="s">
        <v>83</v>
      </c>
      <c r="D261" s="70" t="s">
        <v>84</v>
      </c>
      <c r="E261" s="70" t="s">
        <v>85</v>
      </c>
      <c r="F261" s="42" t="s">
        <v>86</v>
      </c>
    </row>
    <row r="262" spans="1:8">
      <c r="A262" s="71" t="s">
        <v>87</v>
      </c>
      <c r="B262" s="43" t="s">
        <v>88</v>
      </c>
      <c r="C262" s="72"/>
      <c r="D262" s="44"/>
      <c r="E262" s="44"/>
      <c r="F262" s="73"/>
    </row>
    <row r="263" spans="1:8">
      <c r="A263" s="74" t="s">
        <v>89</v>
      </c>
      <c r="B263" s="81" t="s">
        <v>185</v>
      </c>
      <c r="C263" s="72" t="s">
        <v>10</v>
      </c>
      <c r="D263" s="45">
        <v>1947.85</v>
      </c>
      <c r="E263" s="44">
        <v>1.6379999999999999E-2</v>
      </c>
      <c r="F263" s="75">
        <f>(D263*E263)</f>
        <v>31.905782999999996</v>
      </c>
    </row>
    <row r="264" spans="1:8">
      <c r="A264" s="74" t="s">
        <v>104</v>
      </c>
      <c r="B264" s="81" t="s">
        <v>133</v>
      </c>
      <c r="C264" s="72" t="s">
        <v>61</v>
      </c>
      <c r="D264" s="45">
        <v>0.2</v>
      </c>
      <c r="E264" s="44">
        <v>6.9</v>
      </c>
      <c r="F264" s="75">
        <f>D264*E264</f>
        <v>1.3800000000000001</v>
      </c>
    </row>
    <row r="265" spans="1:8">
      <c r="A265" s="77"/>
      <c r="B265" s="48"/>
      <c r="C265" s="1292" t="s">
        <v>108</v>
      </c>
      <c r="D265" s="1292"/>
      <c r="E265" s="1292"/>
      <c r="F265" s="78">
        <f>SUM(F263:F264)</f>
        <v>33.285782999999995</v>
      </c>
    </row>
    <row r="266" spans="1:8">
      <c r="A266" s="71" t="s">
        <v>90</v>
      </c>
      <c r="B266" s="43" t="s">
        <v>91</v>
      </c>
      <c r="C266" s="79"/>
      <c r="D266" s="79"/>
      <c r="E266" s="79"/>
      <c r="F266" s="80"/>
    </row>
    <row r="267" spans="1:8">
      <c r="A267" s="74" t="s">
        <v>92</v>
      </c>
      <c r="B267" s="81" t="str">
        <f>B156</f>
        <v>Ajudante de carpinteiro</v>
      </c>
      <c r="C267" s="72" t="s">
        <v>93</v>
      </c>
      <c r="D267" s="50">
        <v>1</v>
      </c>
      <c r="E267" s="50">
        <f>[5]custo_profissional!G29</f>
        <v>11.93</v>
      </c>
      <c r="F267" s="47">
        <f>ROUND(D267*E267,2)</f>
        <v>11.93</v>
      </c>
    </row>
    <row r="268" spans="1:8">
      <c r="A268" s="74" t="s">
        <v>94</v>
      </c>
      <c r="B268" s="81" t="str">
        <f>B157</f>
        <v>Carpinteiro</v>
      </c>
      <c r="C268" s="72" t="s">
        <v>93</v>
      </c>
      <c r="D268" s="50">
        <v>1</v>
      </c>
      <c r="E268" s="50">
        <f>[5]custo_profissional!G17</f>
        <v>14.4</v>
      </c>
      <c r="F268" s="47">
        <f>ROUND(D268*E268,2)</f>
        <v>14.4</v>
      </c>
    </row>
    <row r="269" spans="1:8">
      <c r="A269" s="82"/>
      <c r="B269" s="83"/>
      <c r="C269" s="1292" t="s">
        <v>127</v>
      </c>
      <c r="D269" s="1292"/>
      <c r="E269" s="1292"/>
      <c r="F269" s="51">
        <f>SUM(F267:F268)</f>
        <v>26.33</v>
      </c>
    </row>
    <row r="270" spans="1:8" ht="15" customHeight="1">
      <c r="A270" s="1293"/>
      <c r="B270" s="1294"/>
      <c r="C270" s="1294"/>
      <c r="D270" s="1294"/>
      <c r="E270" s="1294"/>
      <c r="F270" s="1295"/>
    </row>
    <row r="271" spans="1:8" ht="15" customHeight="1">
      <c r="A271" s="82"/>
      <c r="B271" s="83"/>
      <c r="C271" s="1292" t="s">
        <v>128</v>
      </c>
      <c r="D271" s="1292"/>
      <c r="E271" s="1292"/>
      <c r="F271" s="51">
        <f>(F269+F265)-0.01</f>
        <v>59.605782999999995</v>
      </c>
      <c r="H271" s="58">
        <v>59.61</v>
      </c>
    </row>
    <row r="272" spans="1:8">
      <c r="A272" s="82"/>
      <c r="B272" s="52"/>
      <c r="C272" s="1296" t="s">
        <v>96</v>
      </c>
      <c r="D272" s="1297"/>
      <c r="E272" s="84">
        <f>BDI!$D$30</f>
        <v>0</v>
      </c>
      <c r="F272" s="85">
        <f>F271*E272</f>
        <v>0</v>
      </c>
    </row>
    <row r="273" spans="1:6" ht="15.75" customHeight="1" thickBot="1">
      <c r="A273" s="87"/>
      <c r="B273" s="53"/>
      <c r="C273" s="1298" t="s">
        <v>97</v>
      </c>
      <c r="D273" s="1299"/>
      <c r="E273" s="1300"/>
      <c r="F273" s="54">
        <f>F272+F271+0.01</f>
        <v>59.615782999999993</v>
      </c>
    </row>
    <row r="275" spans="1:6" ht="15.75" customHeight="1" thickBot="1"/>
    <row r="276" spans="1:6" ht="15.75" thickBot="1">
      <c r="A276" s="90" t="e">
        <f>ORÇAMENTO!#REF!</f>
        <v>#REF!</v>
      </c>
      <c r="B276" s="1289" t="e">
        <f>ORÇAMENTO!#REF!</f>
        <v>#REF!</v>
      </c>
      <c r="C276" s="1290"/>
      <c r="D276" s="1290"/>
      <c r="E276" s="1290"/>
      <c r="F276" s="1291"/>
    </row>
    <row r="277" spans="1:6">
      <c r="A277" s="68" t="s">
        <v>36</v>
      </c>
      <c r="B277" s="41" t="s">
        <v>82</v>
      </c>
      <c r="C277" s="69" t="s">
        <v>83</v>
      </c>
      <c r="D277" s="70" t="s">
        <v>84</v>
      </c>
      <c r="E277" s="70" t="s">
        <v>85</v>
      </c>
      <c r="F277" s="42" t="s">
        <v>86</v>
      </c>
    </row>
    <row r="278" spans="1:6" ht="25.5" customHeight="1">
      <c r="A278" s="71" t="s">
        <v>87</v>
      </c>
      <c r="B278" s="43" t="s">
        <v>88</v>
      </c>
      <c r="C278" s="72"/>
      <c r="D278" s="44"/>
      <c r="E278" s="44"/>
      <c r="F278" s="73"/>
    </row>
    <row r="279" spans="1:6">
      <c r="A279" s="74" t="s">
        <v>89</v>
      </c>
      <c r="B279" s="81" t="s">
        <v>184</v>
      </c>
      <c r="C279" s="72" t="s">
        <v>8</v>
      </c>
      <c r="D279" s="45">
        <v>25</v>
      </c>
      <c r="E279" s="44">
        <v>0.57999999999999996</v>
      </c>
      <c r="F279" s="75">
        <f>D279*E279</f>
        <v>14.499999999999998</v>
      </c>
    </row>
    <row r="280" spans="1:6">
      <c r="A280" s="77"/>
      <c r="B280" s="48"/>
      <c r="C280" s="1292" t="s">
        <v>108</v>
      </c>
      <c r="D280" s="1292"/>
      <c r="E280" s="1292"/>
      <c r="F280" s="78">
        <f>SUM(F279:F279)</f>
        <v>14.499999999999998</v>
      </c>
    </row>
    <row r="281" spans="1:6">
      <c r="A281" s="71" t="s">
        <v>90</v>
      </c>
      <c r="B281" s="43" t="s">
        <v>91</v>
      </c>
      <c r="C281" s="79"/>
      <c r="D281" s="79"/>
      <c r="E281" s="79"/>
      <c r="F281" s="80"/>
    </row>
    <row r="282" spans="1:6">
      <c r="A282" s="74" t="s">
        <v>92</v>
      </c>
      <c r="B282" s="81" t="s">
        <v>99</v>
      </c>
      <c r="C282" s="72" t="s">
        <v>93</v>
      </c>
      <c r="D282" s="50">
        <v>1.7649999999999999</v>
      </c>
      <c r="E282" s="50">
        <f>[5]custo_profissional!G27</f>
        <v>11.66</v>
      </c>
      <c r="F282" s="47">
        <f>ROUND(D282*E282,2)</f>
        <v>20.58</v>
      </c>
    </row>
    <row r="283" spans="1:6">
      <c r="A283" s="74" t="s">
        <v>94</v>
      </c>
      <c r="B283" s="81" t="s">
        <v>134</v>
      </c>
      <c r="C283" s="72" t="s">
        <v>93</v>
      </c>
      <c r="D283" s="50">
        <v>1.39</v>
      </c>
      <c r="E283" s="50">
        <f>[5]custo_profissional!G17</f>
        <v>14.4</v>
      </c>
      <c r="F283" s="47">
        <f>ROUND(D283*E283,2)</f>
        <v>20.02</v>
      </c>
    </row>
    <row r="284" spans="1:6">
      <c r="A284" s="82"/>
      <c r="B284" s="83"/>
      <c r="C284" s="1292" t="s">
        <v>127</v>
      </c>
      <c r="D284" s="1292"/>
      <c r="E284" s="1292"/>
      <c r="F284" s="51">
        <f>SUM(F282:F283)</f>
        <v>40.599999999999994</v>
      </c>
    </row>
    <row r="285" spans="1:6" ht="15" customHeight="1">
      <c r="A285" s="1293"/>
      <c r="B285" s="1294"/>
      <c r="C285" s="1294"/>
      <c r="D285" s="1294"/>
      <c r="E285" s="1294"/>
      <c r="F285" s="1295"/>
    </row>
    <row r="286" spans="1:6" ht="15" customHeight="1">
      <c r="A286" s="82"/>
      <c r="B286" s="83"/>
      <c r="C286" s="1292" t="s">
        <v>128</v>
      </c>
      <c r="D286" s="1292"/>
      <c r="E286" s="1292"/>
      <c r="F286" s="51">
        <f>F284+F280</f>
        <v>55.099999999999994</v>
      </c>
    </row>
    <row r="287" spans="1:6" ht="15" customHeight="1">
      <c r="A287" s="82"/>
      <c r="B287" s="52"/>
      <c r="C287" s="1296" t="s">
        <v>96</v>
      </c>
      <c r="D287" s="1297"/>
      <c r="E287" s="84">
        <f>BDI!$D$30</f>
        <v>0</v>
      </c>
      <c r="F287" s="85">
        <f>F286*E287</f>
        <v>0</v>
      </c>
    </row>
    <row r="288" spans="1:6" ht="15" customHeight="1" thickBot="1">
      <c r="A288" s="87"/>
      <c r="B288" s="53"/>
      <c r="C288" s="1298" t="s">
        <v>97</v>
      </c>
      <c r="D288" s="1299"/>
      <c r="E288" s="1300"/>
      <c r="F288" s="54">
        <f>F287+F286</f>
        <v>55.099999999999994</v>
      </c>
    </row>
    <row r="290" spans="1:8" ht="15.75" customHeight="1" thickBot="1">
      <c r="H290" s="58">
        <v>55.1</v>
      </c>
    </row>
    <row r="291" spans="1:8" ht="28.5" customHeight="1" thickBot="1">
      <c r="A291" s="90" t="e">
        <f>ORÇAMENTO!#REF!</f>
        <v>#REF!</v>
      </c>
      <c r="B291" s="1289" t="e">
        <f>ORÇAMENTO!#REF!</f>
        <v>#REF!</v>
      </c>
      <c r="C291" s="1290"/>
      <c r="D291" s="1290"/>
      <c r="E291" s="1290"/>
      <c r="F291" s="1291"/>
    </row>
    <row r="292" spans="1:8" ht="15.75" customHeight="1">
      <c r="A292" s="68" t="s">
        <v>36</v>
      </c>
      <c r="B292" s="41" t="s">
        <v>82</v>
      </c>
      <c r="C292" s="69" t="s">
        <v>83</v>
      </c>
      <c r="D292" s="70" t="s">
        <v>84</v>
      </c>
      <c r="E292" s="70" t="s">
        <v>85</v>
      </c>
      <c r="F292" s="42" t="s">
        <v>86</v>
      </c>
    </row>
    <row r="293" spans="1:8" ht="15.75" customHeight="1">
      <c r="A293" s="71" t="s">
        <v>87</v>
      </c>
      <c r="B293" s="43" t="s">
        <v>88</v>
      </c>
      <c r="C293" s="72"/>
      <c r="D293" s="44"/>
      <c r="E293" s="44"/>
      <c r="F293" s="73"/>
    </row>
    <row r="294" spans="1:8" ht="15.75" customHeight="1">
      <c r="A294" s="74" t="s">
        <v>89</v>
      </c>
      <c r="B294" s="81" t="s">
        <v>129</v>
      </c>
      <c r="C294" s="72" t="s">
        <v>7</v>
      </c>
      <c r="D294" s="131">
        <f>1.05*0.0042</f>
        <v>4.4099999999999999E-3</v>
      </c>
      <c r="E294" s="46">
        <v>37.5</v>
      </c>
      <c r="F294" s="47">
        <f>D294*E294</f>
        <v>0.16537499999999999</v>
      </c>
    </row>
    <row r="295" spans="1:8" ht="15.75" customHeight="1">
      <c r="A295" s="74" t="s">
        <v>104</v>
      </c>
      <c r="B295" s="81" t="s">
        <v>130</v>
      </c>
      <c r="C295" s="72" t="s">
        <v>61</v>
      </c>
      <c r="D295" s="45">
        <f>401.09*0.0042</f>
        <v>1.6845779999999997</v>
      </c>
      <c r="E295" s="46">
        <v>0.62</v>
      </c>
      <c r="F295" s="47">
        <f>D295*E295</f>
        <v>1.0444383599999998</v>
      </c>
    </row>
    <row r="296" spans="1:8" ht="15.75" customHeight="1">
      <c r="A296" s="77"/>
      <c r="B296" s="48"/>
      <c r="C296" s="1301" t="s">
        <v>108</v>
      </c>
      <c r="D296" s="1302"/>
      <c r="E296" s="1303"/>
      <c r="F296" s="78">
        <f>SUM(F294:F295)</f>
        <v>1.2098133599999998</v>
      </c>
    </row>
    <row r="297" spans="1:8" ht="15.75" customHeight="1">
      <c r="A297" s="71" t="s">
        <v>90</v>
      </c>
      <c r="B297" s="43" t="s">
        <v>91</v>
      </c>
      <c r="C297" s="79"/>
      <c r="D297" s="79"/>
      <c r="E297" s="79"/>
      <c r="F297" s="80"/>
    </row>
    <row r="298" spans="1:8" ht="15.75" customHeight="1">
      <c r="A298" s="74" t="s">
        <v>92</v>
      </c>
      <c r="B298" s="81" t="str">
        <f>custo_profissional!$B$19</f>
        <v>Pedreiro</v>
      </c>
      <c r="C298" s="72" t="s">
        <v>93</v>
      </c>
      <c r="D298" s="50">
        <v>9.5000000000000001E-2</v>
      </c>
      <c r="E298" s="50">
        <f>custo_profissional!$G$19</f>
        <v>14.396915999999999</v>
      </c>
      <c r="F298" s="47">
        <f>ROUND(D298*E298,2)</f>
        <v>1.37</v>
      </c>
    </row>
    <row r="299" spans="1:8" ht="15.75" customHeight="1">
      <c r="A299" s="74" t="s">
        <v>94</v>
      </c>
      <c r="B299" s="81" t="str">
        <f>[5]custo_profissional!$B$27</f>
        <v>Servente</v>
      </c>
      <c r="C299" s="72" t="s">
        <v>93</v>
      </c>
      <c r="D299" s="50">
        <f>0.007+(0.0042*1)</f>
        <v>1.12E-2</v>
      </c>
      <c r="E299" s="50">
        <f>[5]custo_profissional!$G$27</f>
        <v>11.66</v>
      </c>
      <c r="F299" s="47">
        <f>ROUND(D299*E299,2)</f>
        <v>0.13</v>
      </c>
    </row>
    <row r="300" spans="1:8" ht="15.75" customHeight="1">
      <c r="A300" s="82"/>
      <c r="B300" s="83"/>
      <c r="C300" s="1301" t="s">
        <v>127</v>
      </c>
      <c r="D300" s="1302"/>
      <c r="E300" s="1303"/>
      <c r="F300" s="51">
        <f>SUM(F298:F299)</f>
        <v>1.5</v>
      </c>
    </row>
    <row r="301" spans="1:8" ht="15.75" customHeight="1">
      <c r="A301" s="1293"/>
      <c r="B301" s="1294"/>
      <c r="C301" s="1294"/>
      <c r="D301" s="1294"/>
      <c r="E301" s="1294"/>
      <c r="F301" s="1295"/>
    </row>
    <row r="302" spans="1:8" ht="15.75" customHeight="1">
      <c r="A302" s="82"/>
      <c r="B302" s="83"/>
      <c r="C302" s="1301" t="s">
        <v>128</v>
      </c>
      <c r="D302" s="1302"/>
      <c r="E302" s="1303"/>
      <c r="F302" s="51">
        <f>F300+F296</f>
        <v>2.7098133600000001</v>
      </c>
      <c r="H302" s="58">
        <v>2.71</v>
      </c>
    </row>
    <row r="303" spans="1:8" ht="15.75" customHeight="1">
      <c r="A303" s="82"/>
      <c r="B303" s="52"/>
      <c r="C303" s="1296" t="s">
        <v>96</v>
      </c>
      <c r="D303" s="1297"/>
      <c r="E303" s="84">
        <f>BDI!$D$30</f>
        <v>0</v>
      </c>
      <c r="F303" s="85">
        <f>F302*E303</f>
        <v>0</v>
      </c>
    </row>
    <row r="304" spans="1:8" ht="15.75" customHeight="1" thickBot="1">
      <c r="A304" s="87"/>
      <c r="B304" s="53"/>
      <c r="C304" s="1298" t="s">
        <v>97</v>
      </c>
      <c r="D304" s="1299"/>
      <c r="E304" s="1300"/>
      <c r="F304" s="54">
        <f>F303+F302</f>
        <v>2.7098133600000001</v>
      </c>
    </row>
    <row r="305" spans="1:6" ht="15.75" customHeight="1"/>
    <row r="306" spans="1:6" ht="15.75" customHeight="1" thickBot="1"/>
    <row r="307" spans="1:6" ht="12.75" customHeight="1" thickBot="1">
      <c r="A307" s="67" t="e">
        <f>ORÇAMENTO!#REF!</f>
        <v>#REF!</v>
      </c>
      <c r="B307" s="1289" t="e">
        <f>ORÇAMENTO!#REF!</f>
        <v>#REF!</v>
      </c>
      <c r="C307" s="1290"/>
      <c r="D307" s="1290"/>
      <c r="E307" s="1290"/>
      <c r="F307" s="1291"/>
    </row>
    <row r="308" spans="1:6">
      <c r="A308" s="68" t="s">
        <v>36</v>
      </c>
      <c r="B308" s="41" t="s">
        <v>82</v>
      </c>
      <c r="C308" s="69" t="s">
        <v>83</v>
      </c>
      <c r="D308" s="70" t="s">
        <v>84</v>
      </c>
      <c r="E308" s="70" t="s">
        <v>85</v>
      </c>
      <c r="F308" s="42" t="s">
        <v>86</v>
      </c>
    </row>
    <row r="309" spans="1:6">
      <c r="A309" s="71" t="s">
        <v>87</v>
      </c>
      <c r="B309" s="43" t="s">
        <v>88</v>
      </c>
      <c r="C309" s="72"/>
      <c r="D309" s="44"/>
      <c r="E309" s="44"/>
      <c r="F309" s="73"/>
    </row>
    <row r="310" spans="1:6">
      <c r="A310" s="74" t="s">
        <v>89</v>
      </c>
      <c r="B310" s="81" t="s">
        <v>129</v>
      </c>
      <c r="C310" s="72" t="s">
        <v>7</v>
      </c>
      <c r="D310" s="45">
        <f>1.29*0.0376</f>
        <v>4.8504000000000005E-2</v>
      </c>
      <c r="E310" s="46">
        <v>37.5</v>
      </c>
      <c r="F310" s="47">
        <f>D310*E310</f>
        <v>1.8189000000000002</v>
      </c>
    </row>
    <row r="311" spans="1:6">
      <c r="A311" s="74" t="s">
        <v>104</v>
      </c>
      <c r="B311" s="81" t="s">
        <v>130</v>
      </c>
      <c r="C311" s="72" t="s">
        <v>61</v>
      </c>
      <c r="D311" s="45">
        <f>(185.63+193.7)*0.0376</f>
        <v>14.262808</v>
      </c>
      <c r="E311" s="46">
        <v>0.62</v>
      </c>
      <c r="F311" s="47">
        <f>D311*E311</f>
        <v>8.84294096</v>
      </c>
    </row>
    <row r="312" spans="1:6">
      <c r="A312" s="77"/>
      <c r="B312" s="48"/>
      <c r="C312" s="1301" t="s">
        <v>108</v>
      </c>
      <c r="D312" s="1302"/>
      <c r="E312" s="1303"/>
      <c r="F312" s="78">
        <f>SUM(F310:F311)</f>
        <v>10.661840959999999</v>
      </c>
    </row>
    <row r="313" spans="1:6">
      <c r="A313" s="71" t="s">
        <v>90</v>
      </c>
      <c r="B313" s="43" t="s">
        <v>109</v>
      </c>
      <c r="C313" s="72"/>
      <c r="D313" s="44"/>
      <c r="E313" s="44"/>
      <c r="F313" s="73"/>
    </row>
    <row r="314" spans="1:6">
      <c r="A314" s="74" t="s">
        <v>92</v>
      </c>
      <c r="B314" s="81" t="s">
        <v>131</v>
      </c>
      <c r="C314" s="72" t="s">
        <v>93</v>
      </c>
      <c r="D314" s="45">
        <f>4.75*0.0376</f>
        <v>0.17860000000000001</v>
      </c>
      <c r="E314" s="46">
        <v>1.73</v>
      </c>
      <c r="F314" s="47">
        <f>D314*E314</f>
        <v>0.30897800000000003</v>
      </c>
    </row>
    <row r="315" spans="1:6">
      <c r="A315" s="77"/>
      <c r="B315" s="48"/>
      <c r="C315" s="1292" t="s">
        <v>110</v>
      </c>
      <c r="D315" s="1292"/>
      <c r="E315" s="1292"/>
      <c r="F315" s="78">
        <f>SUM(F314:F314)</f>
        <v>0.30897800000000003</v>
      </c>
    </row>
    <row r="316" spans="1:6">
      <c r="A316" s="71" t="s">
        <v>111</v>
      </c>
      <c r="B316" s="43" t="s">
        <v>91</v>
      </c>
      <c r="C316" s="79"/>
      <c r="D316" s="79"/>
      <c r="E316" s="79"/>
      <c r="F316" s="80"/>
    </row>
    <row r="317" spans="1:6">
      <c r="A317" s="74" t="s">
        <v>92</v>
      </c>
      <c r="B317" s="81" t="str">
        <f>[5]custo_profissional!$B$18</f>
        <v>Operador de maquinas e equipamentos</v>
      </c>
      <c r="C317" s="72" t="s">
        <v>93</v>
      </c>
      <c r="D317" s="50">
        <f>4.75*0.0376</f>
        <v>0.17860000000000001</v>
      </c>
      <c r="E317" s="50">
        <f>[5]custo_profissional!$G$18</f>
        <v>14.4</v>
      </c>
      <c r="F317" s="47">
        <f>ROUND(D317*E317,2)</f>
        <v>2.57</v>
      </c>
    </row>
    <row r="318" spans="1:6">
      <c r="A318" s="74" t="s">
        <v>94</v>
      </c>
      <c r="B318" s="81" t="str">
        <f>custo_profissional!$B$19</f>
        <v>Pedreiro</v>
      </c>
      <c r="C318" s="72" t="s">
        <v>93</v>
      </c>
      <c r="D318" s="50">
        <v>0.41</v>
      </c>
      <c r="E318" s="50">
        <f>custo_profissional!$G$19</f>
        <v>14.396915999999999</v>
      </c>
      <c r="F318" s="47">
        <f>ROUND(D318*E318,2)</f>
        <v>5.9</v>
      </c>
    </row>
    <row r="319" spans="1:6">
      <c r="A319" s="74" t="s">
        <v>138</v>
      </c>
      <c r="B319" s="81" t="str">
        <f>[5]custo_profissional!$B$27</f>
        <v>Servente</v>
      </c>
      <c r="C319" s="72" t="s">
        <v>93</v>
      </c>
      <c r="D319" s="50">
        <v>0.35849999999999999</v>
      </c>
      <c r="E319" s="50">
        <f>[5]custo_profissional!$G$27</f>
        <v>11.66</v>
      </c>
      <c r="F319" s="47">
        <f>ROUND(D319*E319,2)</f>
        <v>4.18</v>
      </c>
    </row>
    <row r="320" spans="1:6">
      <c r="A320" s="82"/>
      <c r="B320" s="83"/>
      <c r="C320" s="1301" t="s">
        <v>117</v>
      </c>
      <c r="D320" s="1302"/>
      <c r="E320" s="1303"/>
      <c r="F320" s="51">
        <f>SUM(F317:F319)</f>
        <v>12.65</v>
      </c>
    </row>
    <row r="321" spans="1:8" ht="15" customHeight="1">
      <c r="A321" s="1293"/>
      <c r="B321" s="1294"/>
      <c r="C321" s="1294"/>
      <c r="D321" s="1294"/>
      <c r="E321" s="1294"/>
      <c r="F321" s="1295"/>
    </row>
    <row r="322" spans="1:8" ht="15" customHeight="1">
      <c r="A322" s="82"/>
      <c r="B322" s="83"/>
      <c r="C322" s="1301" t="s">
        <v>118</v>
      </c>
      <c r="D322" s="1302"/>
      <c r="E322" s="1303"/>
      <c r="F322" s="51">
        <f>F320+F315+F312</f>
        <v>23.620818960000001</v>
      </c>
      <c r="H322" s="58">
        <v>23.62</v>
      </c>
    </row>
    <row r="323" spans="1:8">
      <c r="A323" s="82"/>
      <c r="B323" s="52"/>
      <c r="C323" s="1296" t="s">
        <v>96</v>
      </c>
      <c r="D323" s="1297"/>
      <c r="E323" s="84">
        <f>BDI!$D$30</f>
        <v>0</v>
      </c>
      <c r="F323" s="85">
        <f>F322*E323</f>
        <v>0</v>
      </c>
    </row>
    <row r="324" spans="1:8" ht="15.75" customHeight="1" thickBot="1">
      <c r="A324" s="87"/>
      <c r="B324" s="53"/>
      <c r="C324" s="1298" t="s">
        <v>97</v>
      </c>
      <c r="D324" s="1299"/>
      <c r="E324" s="1300"/>
      <c r="F324" s="54">
        <f>F323+F322</f>
        <v>23.620818960000001</v>
      </c>
    </row>
    <row r="325" spans="1:8" ht="9.75" customHeight="1"/>
    <row r="326" spans="1:8" ht="9.75" customHeight="1" thickBot="1"/>
    <row r="327" spans="1:8" ht="37.5" customHeight="1" thickBot="1">
      <c r="A327" s="90" t="e">
        <f>ORÇAMENTO!#REF!</f>
        <v>#REF!</v>
      </c>
      <c r="B327" s="1289" t="e">
        <f>ORÇAMENTO!#REF!</f>
        <v>#REF!</v>
      </c>
      <c r="C327" s="1290"/>
      <c r="D327" s="1290"/>
      <c r="E327" s="1290"/>
      <c r="F327" s="1291"/>
    </row>
    <row r="328" spans="1:8">
      <c r="A328" s="68" t="s">
        <v>36</v>
      </c>
      <c r="B328" s="41" t="s">
        <v>82</v>
      </c>
      <c r="C328" s="69" t="s">
        <v>83</v>
      </c>
      <c r="D328" s="70" t="s">
        <v>84</v>
      </c>
      <c r="E328" s="70" t="s">
        <v>85</v>
      </c>
      <c r="F328" s="42" t="s">
        <v>86</v>
      </c>
    </row>
    <row r="329" spans="1:8">
      <c r="A329" s="71" t="s">
        <v>87</v>
      </c>
      <c r="B329" s="43" t="s">
        <v>88</v>
      </c>
      <c r="C329" s="72"/>
      <c r="D329" s="44"/>
      <c r="E329" s="44"/>
      <c r="F329" s="73"/>
    </row>
    <row r="330" spans="1:8">
      <c r="A330" s="74" t="s">
        <v>89</v>
      </c>
      <c r="B330" s="81" t="s">
        <v>129</v>
      </c>
      <c r="C330" s="72" t="s">
        <v>7</v>
      </c>
      <c r="D330" s="45">
        <f>1.29*0.0213</f>
        <v>2.7477000000000001E-2</v>
      </c>
      <c r="E330" s="46">
        <v>37.5</v>
      </c>
      <c r="F330" s="47">
        <f>D330*E330</f>
        <v>1.0303875</v>
      </c>
    </row>
    <row r="331" spans="1:8">
      <c r="A331" s="74" t="s">
        <v>104</v>
      </c>
      <c r="B331" s="81" t="s">
        <v>130</v>
      </c>
      <c r="C331" s="72" t="s">
        <v>61</v>
      </c>
      <c r="D331" s="45">
        <f>(185.63+193.7)*0.0213</f>
        <v>8.0797289999999986</v>
      </c>
      <c r="E331" s="46">
        <v>0.62</v>
      </c>
      <c r="F331" s="47">
        <f>D331*E331</f>
        <v>5.0094319799999987</v>
      </c>
    </row>
    <row r="332" spans="1:8">
      <c r="A332" s="77"/>
      <c r="B332" s="48"/>
      <c r="C332" s="1301" t="s">
        <v>108</v>
      </c>
      <c r="D332" s="1302"/>
      <c r="E332" s="1303"/>
      <c r="F332" s="78">
        <f>SUM(F330:F331)</f>
        <v>6.0398194799999985</v>
      </c>
    </row>
    <row r="333" spans="1:8">
      <c r="A333" s="71" t="s">
        <v>90</v>
      </c>
      <c r="B333" s="43" t="s">
        <v>109</v>
      </c>
      <c r="C333" s="72"/>
      <c r="D333" s="44"/>
      <c r="E333" s="44"/>
      <c r="F333" s="73"/>
    </row>
    <row r="334" spans="1:8">
      <c r="A334" s="74" t="s">
        <v>92</v>
      </c>
      <c r="B334" s="81" t="s">
        <v>131</v>
      </c>
      <c r="C334" s="72" t="s">
        <v>93</v>
      </c>
      <c r="D334" s="45">
        <f>4.75*0.0213</f>
        <v>0.101175</v>
      </c>
      <c r="E334" s="46">
        <v>1.73</v>
      </c>
      <c r="F334" s="47">
        <f>D334*E334</f>
        <v>0.17503274999999999</v>
      </c>
    </row>
    <row r="335" spans="1:8">
      <c r="A335" s="77"/>
      <c r="B335" s="48"/>
      <c r="C335" s="1292" t="s">
        <v>110</v>
      </c>
      <c r="D335" s="1292"/>
      <c r="E335" s="1292"/>
      <c r="F335" s="78">
        <f>SUM(F334:F334)</f>
        <v>0.17503274999999999</v>
      </c>
    </row>
    <row r="336" spans="1:8">
      <c r="A336" s="71" t="s">
        <v>111</v>
      </c>
      <c r="B336" s="43" t="s">
        <v>91</v>
      </c>
      <c r="C336" s="79"/>
      <c r="D336" s="79"/>
      <c r="E336" s="79"/>
      <c r="F336" s="80"/>
    </row>
    <row r="337" spans="1:8">
      <c r="A337" s="74" t="s">
        <v>92</v>
      </c>
      <c r="B337" s="81" t="str">
        <f>[5]custo_profissional!$B$18</f>
        <v>Operador de maquinas e equipamentos</v>
      </c>
      <c r="C337" s="72" t="s">
        <v>93</v>
      </c>
      <c r="D337" s="50">
        <f>4.75*0.0213</f>
        <v>0.101175</v>
      </c>
      <c r="E337" s="50">
        <f>[5]custo_profissional!$G$18</f>
        <v>14.4</v>
      </c>
      <c r="F337" s="47">
        <f>ROUND(D337*E337,2)</f>
        <v>1.46</v>
      </c>
    </row>
    <row r="338" spans="1:8">
      <c r="A338" s="74" t="s">
        <v>94</v>
      </c>
      <c r="B338" s="81" t="str">
        <f>custo_profissional!$B$19</f>
        <v>Pedreiro</v>
      </c>
      <c r="C338" s="72" t="s">
        <v>93</v>
      </c>
      <c r="D338" s="50">
        <v>0.5</v>
      </c>
      <c r="E338" s="50">
        <f>custo_profissional!$G$19</f>
        <v>14.396915999999999</v>
      </c>
      <c r="F338" s="47">
        <f>ROUND(D338*E338,2)</f>
        <v>7.2</v>
      </c>
    </row>
    <row r="339" spans="1:8">
      <c r="A339" s="74" t="s">
        <v>138</v>
      </c>
      <c r="B339" s="81" t="str">
        <f>[5]custo_profissional!$B$27</f>
        <v>Servente</v>
      </c>
      <c r="C339" s="72" t="s">
        <v>93</v>
      </c>
      <c r="D339" s="50">
        <v>0.20300000000000001</v>
      </c>
      <c r="E339" s="50">
        <f>[5]custo_profissional!$G$27</f>
        <v>11.66</v>
      </c>
      <c r="F339" s="47">
        <f>ROUND(D339*E339,2)</f>
        <v>2.37</v>
      </c>
    </row>
    <row r="340" spans="1:8">
      <c r="A340" s="82"/>
      <c r="B340" s="83"/>
      <c r="C340" s="1301" t="s">
        <v>117</v>
      </c>
      <c r="D340" s="1302"/>
      <c r="E340" s="1303"/>
      <c r="F340" s="51">
        <f>SUM(F337:F339)</f>
        <v>11.030000000000001</v>
      </c>
    </row>
    <row r="341" spans="1:8">
      <c r="A341" s="1293"/>
      <c r="B341" s="1294"/>
      <c r="C341" s="1294"/>
      <c r="D341" s="1294"/>
      <c r="E341" s="1294"/>
      <c r="F341" s="1295"/>
    </row>
    <row r="342" spans="1:8">
      <c r="A342" s="82"/>
      <c r="B342" s="83"/>
      <c r="C342" s="1301" t="s">
        <v>118</v>
      </c>
      <c r="D342" s="1302"/>
      <c r="E342" s="1303"/>
      <c r="F342" s="51">
        <f>F340+F335+F332</f>
        <v>17.244852229999999</v>
      </c>
      <c r="H342" s="58">
        <v>17.239999999999998</v>
      </c>
    </row>
    <row r="343" spans="1:8">
      <c r="A343" s="82"/>
      <c r="B343" s="52"/>
      <c r="C343" s="1296" t="s">
        <v>96</v>
      </c>
      <c r="D343" s="1297"/>
      <c r="E343" s="84">
        <f>BDI!$D$30</f>
        <v>0</v>
      </c>
      <c r="F343" s="85">
        <f>F342*E343</f>
        <v>0</v>
      </c>
    </row>
    <row r="344" spans="1:8" ht="15.75" thickBot="1">
      <c r="A344" s="87"/>
      <c r="B344" s="53"/>
      <c r="C344" s="1298" t="s">
        <v>97</v>
      </c>
      <c r="D344" s="1299"/>
      <c r="E344" s="1300"/>
      <c r="F344" s="54">
        <f>F343+F342-0.01</f>
        <v>17.234852229999998</v>
      </c>
    </row>
    <row r="346" spans="1:8" ht="15.75" customHeight="1" thickBot="1"/>
    <row r="347" spans="1:8" ht="15.75" customHeight="1" thickBot="1">
      <c r="A347" s="67" t="e">
        <f>ORÇAMENTO!#REF!</f>
        <v>#REF!</v>
      </c>
      <c r="B347" s="1289" t="e">
        <f>ORÇAMENTO!#REF!</f>
        <v>#REF!</v>
      </c>
      <c r="C347" s="1290"/>
      <c r="D347" s="1290"/>
      <c r="E347" s="1290"/>
      <c r="F347" s="1291"/>
    </row>
    <row r="348" spans="1:8" ht="15.75" customHeight="1">
      <c r="A348" s="68" t="s">
        <v>36</v>
      </c>
      <c r="B348" s="41" t="s">
        <v>82</v>
      </c>
      <c r="C348" s="69" t="s">
        <v>83</v>
      </c>
      <c r="D348" s="70" t="s">
        <v>84</v>
      </c>
      <c r="E348" s="70" t="s">
        <v>85</v>
      </c>
      <c r="F348" s="42" t="s">
        <v>86</v>
      </c>
    </row>
    <row r="349" spans="1:8" ht="15.75" customHeight="1">
      <c r="A349" s="71" t="s">
        <v>87</v>
      </c>
      <c r="B349" s="43" t="s">
        <v>88</v>
      </c>
      <c r="C349" s="72"/>
      <c r="D349" s="44"/>
      <c r="E349" s="44"/>
      <c r="F349" s="73"/>
    </row>
    <row r="350" spans="1:8" ht="15.75" customHeight="1">
      <c r="A350" s="74" t="s">
        <v>89</v>
      </c>
      <c r="B350" s="49" t="str">
        <f>[5]custo_material!$B$14</f>
        <v>Balancim de aluminio e vidro tipo maxim-air</v>
      </c>
      <c r="C350" s="72" t="s">
        <v>7</v>
      </c>
      <c r="D350" s="49">
        <v>3.3000000000000002E-2</v>
      </c>
      <c r="E350" s="49">
        <f>[5]custo_material!$D$14</f>
        <v>324.13</v>
      </c>
      <c r="F350" s="47">
        <f t="shared" ref="F350:F356" si="3">D350*E350</f>
        <v>10.696290000000001</v>
      </c>
    </row>
    <row r="351" spans="1:8" ht="15.75" customHeight="1">
      <c r="A351" s="74" t="s">
        <v>104</v>
      </c>
      <c r="B351" s="49" t="str">
        <f>[5]custo_material!$B$16</f>
        <v>Chapa Compensada Resinada 10mm</v>
      </c>
      <c r="C351" s="72" t="s">
        <v>61</v>
      </c>
      <c r="D351" s="49">
        <v>19.12</v>
      </c>
      <c r="E351" s="49">
        <f>[5]custo_material!$D$16</f>
        <v>21.51</v>
      </c>
      <c r="F351" s="47">
        <f t="shared" si="3"/>
        <v>411.27120000000008</v>
      </c>
    </row>
    <row r="352" spans="1:8" ht="15.75" customHeight="1">
      <c r="A352" s="74" t="s">
        <v>105</v>
      </c>
      <c r="B352" s="49" t="str">
        <f>[5]custo_material!$B$15</f>
        <v>Chapa aço grossa preta 1/4"(6,35mm) 49,797kg/m²</v>
      </c>
      <c r="C352" s="72" t="s">
        <v>10</v>
      </c>
      <c r="D352" s="49">
        <v>4.6124999999999999E-2</v>
      </c>
      <c r="E352" s="49">
        <f>[5]custo_material!$D$15</f>
        <v>2.84</v>
      </c>
      <c r="F352" s="47">
        <f t="shared" si="3"/>
        <v>0.130995</v>
      </c>
    </row>
    <row r="353" spans="1:8" ht="15.75" customHeight="1">
      <c r="A353" s="74" t="s">
        <v>106</v>
      </c>
      <c r="B353" s="49" t="s">
        <v>186</v>
      </c>
      <c r="C353" s="72" t="s">
        <v>13</v>
      </c>
      <c r="D353" s="49">
        <v>2</v>
      </c>
      <c r="E353" s="49">
        <v>1.64</v>
      </c>
      <c r="F353" s="47">
        <f>D353*E353</f>
        <v>3.28</v>
      </c>
    </row>
    <row r="354" spans="1:8" ht="15.75" customHeight="1">
      <c r="A354" s="77"/>
      <c r="B354" s="48"/>
      <c r="C354" s="1292" t="s">
        <v>108</v>
      </c>
      <c r="D354" s="1292"/>
      <c r="E354" s="1292"/>
      <c r="F354" s="78">
        <f>SUM(F349:F353)</f>
        <v>425.37848500000001</v>
      </c>
    </row>
    <row r="355" spans="1:8" ht="15.75" customHeight="1">
      <c r="A355" s="71" t="s">
        <v>90</v>
      </c>
      <c r="B355" s="43" t="s">
        <v>109</v>
      </c>
      <c r="C355" s="72"/>
      <c r="D355" s="50"/>
      <c r="E355" s="50"/>
      <c r="F355" s="75"/>
    </row>
    <row r="356" spans="1:8" ht="15.75" customHeight="1">
      <c r="A356" s="74" t="s">
        <v>92</v>
      </c>
      <c r="B356" s="49" t="str">
        <f>[5]custo_equipamento!$B$20</f>
        <v>Betoneira 580l eletrica trif, de 7,5hp e carregador mecanico</v>
      </c>
      <c r="C356" s="72" t="s">
        <v>93</v>
      </c>
      <c r="D356" s="49">
        <v>0.1</v>
      </c>
      <c r="E356" s="49">
        <f>[5]custo_equipamento!$E$20</f>
        <v>4.93</v>
      </c>
      <c r="F356" s="47">
        <f t="shared" si="3"/>
        <v>0.49299999999999999</v>
      </c>
    </row>
    <row r="357" spans="1:8" ht="15.75" customHeight="1">
      <c r="A357" s="77"/>
      <c r="B357" s="48"/>
      <c r="C357" s="1292" t="s">
        <v>110</v>
      </c>
      <c r="D357" s="1292"/>
      <c r="E357" s="1292"/>
      <c r="F357" s="78">
        <f>SUM(F356)</f>
        <v>0.49299999999999999</v>
      </c>
    </row>
    <row r="358" spans="1:8" ht="15.75" customHeight="1">
      <c r="A358" s="71" t="s">
        <v>111</v>
      </c>
      <c r="B358" s="43" t="s">
        <v>91</v>
      </c>
      <c r="C358" s="79"/>
      <c r="D358" s="79"/>
      <c r="E358" s="79"/>
      <c r="F358" s="80"/>
    </row>
    <row r="359" spans="1:8" ht="15.75" customHeight="1">
      <c r="A359" s="74" t="s">
        <v>112</v>
      </c>
      <c r="B359" s="81" t="str">
        <f>[5]custo_profissional!$B$27</f>
        <v>Servente</v>
      </c>
      <c r="C359" s="72" t="s">
        <v>93</v>
      </c>
      <c r="D359" s="49">
        <v>0.65400000000000003</v>
      </c>
      <c r="E359" s="49">
        <f>[5]custo_profissional!$G$27</f>
        <v>11.66</v>
      </c>
      <c r="F359" s="47">
        <f>ROUND(D359*E359,2)</f>
        <v>7.63</v>
      </c>
    </row>
    <row r="360" spans="1:8" ht="15.75" customHeight="1">
      <c r="A360" s="74" t="s">
        <v>114</v>
      </c>
      <c r="B360" s="81" t="str">
        <f>[5]custo_profissional!$B$19</f>
        <v>Pedreiro</v>
      </c>
      <c r="C360" s="72" t="s">
        <v>93</v>
      </c>
      <c r="D360" s="49">
        <v>0.2</v>
      </c>
      <c r="E360" s="49">
        <f>[5]custo_profissional!$G$19</f>
        <v>14.4</v>
      </c>
      <c r="F360" s="47">
        <f>ROUND(D360*E360,2)</f>
        <v>2.88</v>
      </c>
    </row>
    <row r="361" spans="1:8" ht="15.75" customHeight="1">
      <c r="A361" s="74" t="s">
        <v>116</v>
      </c>
      <c r="B361" s="81" t="str">
        <f>custo_profissional!B17</f>
        <v>Carpinteiro</v>
      </c>
      <c r="C361" s="72" t="s">
        <v>93</v>
      </c>
      <c r="D361" s="49">
        <v>0.1</v>
      </c>
      <c r="E361" s="49">
        <f>[5]custo_profissional!G20</f>
        <v>14.4</v>
      </c>
      <c r="F361" s="47">
        <f>ROUND(D361*E361,2)</f>
        <v>1.44</v>
      </c>
    </row>
    <row r="362" spans="1:8" ht="15.75" customHeight="1">
      <c r="A362" s="82"/>
      <c r="B362" s="83"/>
      <c r="C362" s="1292" t="s">
        <v>117</v>
      </c>
      <c r="D362" s="1292"/>
      <c r="E362" s="1292"/>
      <c r="F362" s="51">
        <f>SUM(F359:F361)</f>
        <v>11.95</v>
      </c>
    </row>
    <row r="363" spans="1:8" ht="15.75" customHeight="1">
      <c r="A363" s="1293"/>
      <c r="B363" s="1294"/>
      <c r="C363" s="1294"/>
      <c r="D363" s="1294"/>
      <c r="E363" s="1294"/>
      <c r="F363" s="1295"/>
    </row>
    <row r="364" spans="1:8" ht="15.75" customHeight="1">
      <c r="A364" s="82"/>
      <c r="B364" s="83"/>
      <c r="C364" s="1292" t="s">
        <v>118</v>
      </c>
      <c r="D364" s="1292"/>
      <c r="E364" s="1292"/>
      <c r="F364" s="51">
        <f>F362+F357+F354</f>
        <v>437.821485</v>
      </c>
      <c r="H364" s="58">
        <v>35.97</v>
      </c>
    </row>
    <row r="365" spans="1:8" ht="15.75" customHeight="1">
      <c r="A365" s="82"/>
      <c r="B365" s="52"/>
      <c r="C365" s="1296" t="s">
        <v>96</v>
      </c>
      <c r="D365" s="1297"/>
      <c r="E365" s="84">
        <f>BDI!$D$30</f>
        <v>0</v>
      </c>
      <c r="F365" s="85">
        <f>F364*E365</f>
        <v>0</v>
      </c>
    </row>
    <row r="366" spans="1:8" ht="15.75" customHeight="1" thickBot="1">
      <c r="A366" s="87"/>
      <c r="B366" s="53"/>
      <c r="C366" s="1298" t="s">
        <v>97</v>
      </c>
      <c r="D366" s="1299"/>
      <c r="E366" s="1300"/>
      <c r="F366" s="54">
        <f>F365+F364</f>
        <v>437.821485</v>
      </c>
    </row>
    <row r="367" spans="1:8" ht="15.75" customHeight="1"/>
    <row r="368" spans="1:8" ht="15.75" customHeight="1" thickBot="1"/>
    <row r="369" spans="1:8" ht="15.75" customHeight="1" thickBot="1">
      <c r="A369" s="67" t="e">
        <f>ORÇAMENTO!#REF!</f>
        <v>#REF!</v>
      </c>
      <c r="B369" s="1289" t="e">
        <f>ORÇAMENTO!#REF!</f>
        <v>#REF!</v>
      </c>
      <c r="C369" s="1290"/>
      <c r="D369" s="1290"/>
      <c r="E369" s="1290"/>
      <c r="F369" s="1291"/>
    </row>
    <row r="370" spans="1:8" ht="15.75" customHeight="1">
      <c r="A370" s="68" t="s">
        <v>36</v>
      </c>
      <c r="B370" s="41" t="s">
        <v>82</v>
      </c>
      <c r="C370" s="69" t="s">
        <v>83</v>
      </c>
      <c r="D370" s="70" t="s">
        <v>84</v>
      </c>
      <c r="E370" s="70" t="s">
        <v>85</v>
      </c>
      <c r="F370" s="42" t="s">
        <v>86</v>
      </c>
    </row>
    <row r="371" spans="1:8" ht="15.75" customHeight="1">
      <c r="A371" s="71" t="s">
        <v>87</v>
      </c>
      <c r="B371" s="43" t="s">
        <v>88</v>
      </c>
      <c r="C371" s="72"/>
      <c r="D371" s="44"/>
      <c r="E371" s="44"/>
      <c r="F371" s="73"/>
    </row>
    <row r="372" spans="1:8" ht="15.75" customHeight="1">
      <c r="A372" s="74" t="s">
        <v>89</v>
      </c>
      <c r="B372" s="49" t="s">
        <v>191</v>
      </c>
      <c r="C372" s="72" t="s">
        <v>61</v>
      </c>
      <c r="D372" s="49">
        <v>4.8600000000000003</v>
      </c>
      <c r="E372" s="49">
        <v>0.44</v>
      </c>
      <c r="F372" s="47">
        <f>D372*E372</f>
        <v>2.1384000000000003</v>
      </c>
    </row>
    <row r="373" spans="1:8" ht="15.75" customHeight="1">
      <c r="A373" s="74" t="s">
        <v>104</v>
      </c>
      <c r="B373" s="49" t="s">
        <v>192</v>
      </c>
      <c r="C373" s="72" t="s">
        <v>7</v>
      </c>
      <c r="D373" s="49">
        <v>1</v>
      </c>
      <c r="E373" s="49">
        <v>18.899999999999999</v>
      </c>
      <c r="F373" s="47">
        <f>D373*E373</f>
        <v>18.899999999999999</v>
      </c>
    </row>
    <row r="374" spans="1:8" ht="15.75" customHeight="1">
      <c r="A374" s="74" t="s">
        <v>105</v>
      </c>
      <c r="B374" s="49" t="s">
        <v>193</v>
      </c>
      <c r="C374" s="72" t="s">
        <v>61</v>
      </c>
      <c r="D374" s="49">
        <v>0.42</v>
      </c>
      <c r="E374" s="49">
        <v>3.75</v>
      </c>
      <c r="F374" s="47">
        <f>D374*E374</f>
        <v>1.575</v>
      </c>
    </row>
    <row r="375" spans="1:8" ht="15.75" customHeight="1">
      <c r="A375" s="77"/>
      <c r="B375" s="48"/>
      <c r="C375" s="1292" t="s">
        <v>108</v>
      </c>
      <c r="D375" s="1292"/>
      <c r="E375" s="1292"/>
      <c r="F375" s="78">
        <f>SUM(F371:F374)</f>
        <v>22.613399999999999</v>
      </c>
    </row>
    <row r="376" spans="1:8" ht="15.75" customHeight="1">
      <c r="A376" s="71" t="s">
        <v>90</v>
      </c>
      <c r="B376" s="43" t="s">
        <v>91</v>
      </c>
      <c r="C376" s="79"/>
      <c r="D376" s="79"/>
      <c r="E376" s="79"/>
      <c r="F376" s="80"/>
    </row>
    <row r="377" spans="1:8" ht="15.75" customHeight="1">
      <c r="A377" s="74" t="s">
        <v>92</v>
      </c>
      <c r="B377" s="81" t="str">
        <f>[5]custo_profissional!$B$27</f>
        <v>Servente</v>
      </c>
      <c r="C377" s="72" t="s">
        <v>93</v>
      </c>
      <c r="D377" s="49">
        <v>0.26800000000000002</v>
      </c>
      <c r="E377" s="49">
        <f>[5]custo_profissional!$G$27</f>
        <v>11.66</v>
      </c>
      <c r="F377" s="47">
        <f>ROUND(D377*E377,2)</f>
        <v>3.12</v>
      </c>
    </row>
    <row r="378" spans="1:8" ht="15.75" customHeight="1">
      <c r="A378" s="74" t="s">
        <v>94</v>
      </c>
      <c r="B378" s="81" t="s">
        <v>190</v>
      </c>
      <c r="C378" s="72" t="s">
        <v>93</v>
      </c>
      <c r="D378" s="49">
        <v>0.61</v>
      </c>
      <c r="E378" s="49">
        <f>[5]custo_profissional!$G$19</f>
        <v>14.4</v>
      </c>
      <c r="F378" s="47">
        <f>ROUND(D378*E378,2)</f>
        <v>8.7799999999999994</v>
      </c>
    </row>
    <row r="379" spans="1:8" ht="15.75" customHeight="1">
      <c r="A379" s="82"/>
      <c r="B379" s="83"/>
      <c r="C379" s="1292" t="s">
        <v>127</v>
      </c>
      <c r="D379" s="1292"/>
      <c r="E379" s="1292"/>
      <c r="F379" s="51">
        <f>SUM(F377:F378)</f>
        <v>11.899999999999999</v>
      </c>
    </row>
    <row r="380" spans="1:8" ht="15.75" customHeight="1">
      <c r="A380" s="1293"/>
      <c r="B380" s="1294"/>
      <c r="C380" s="1294"/>
      <c r="D380" s="1294"/>
      <c r="E380" s="1294"/>
      <c r="F380" s="1295"/>
    </row>
    <row r="381" spans="1:8" ht="15.75" customHeight="1">
      <c r="A381" s="82"/>
      <c r="B381" s="83"/>
      <c r="C381" s="1292" t="s">
        <v>128</v>
      </c>
      <c r="D381" s="1292"/>
      <c r="E381" s="1292"/>
      <c r="F381" s="51">
        <f>F379+F375</f>
        <v>34.513399999999997</v>
      </c>
      <c r="H381" s="58">
        <v>34.51</v>
      </c>
    </row>
    <row r="382" spans="1:8" ht="15.75" customHeight="1">
      <c r="A382" s="82"/>
      <c r="B382" s="52"/>
      <c r="C382" s="1296" t="s">
        <v>96</v>
      </c>
      <c r="D382" s="1297"/>
      <c r="E382" s="84">
        <f>BDI!$D$30</f>
        <v>0</v>
      </c>
      <c r="F382" s="85">
        <f>F381*E382</f>
        <v>0</v>
      </c>
    </row>
    <row r="383" spans="1:8" ht="15.75" customHeight="1" thickBot="1">
      <c r="A383" s="87"/>
      <c r="B383" s="53"/>
      <c r="C383" s="1298" t="s">
        <v>97</v>
      </c>
      <c r="D383" s="1299"/>
      <c r="E383" s="1300"/>
      <c r="F383" s="54">
        <f>F382+F381-0.01</f>
        <v>34.503399999999999</v>
      </c>
    </row>
    <row r="384" spans="1:8" ht="8.25" customHeight="1"/>
    <row r="385" spans="1:8" ht="8.25" customHeight="1" thickBot="1"/>
    <row r="386" spans="1:8" ht="15.75" customHeight="1" thickBot="1">
      <c r="A386" s="67" t="e">
        <f>ORÇAMENTO!#REF!</f>
        <v>#REF!</v>
      </c>
      <c r="B386" s="1289" t="e">
        <f>ORÇAMENTO!#REF!</f>
        <v>#REF!</v>
      </c>
      <c r="C386" s="1290"/>
      <c r="D386" s="1290"/>
      <c r="E386" s="1290"/>
      <c r="F386" s="1291"/>
    </row>
    <row r="387" spans="1:8" ht="15.75" customHeight="1">
      <c r="A387" s="68" t="s">
        <v>36</v>
      </c>
      <c r="B387" s="41" t="s">
        <v>82</v>
      </c>
      <c r="C387" s="69" t="s">
        <v>83</v>
      </c>
      <c r="D387" s="70" t="s">
        <v>84</v>
      </c>
      <c r="E387" s="70" t="s">
        <v>85</v>
      </c>
      <c r="F387" s="42" t="s">
        <v>86</v>
      </c>
    </row>
    <row r="388" spans="1:8" ht="15.75" customHeight="1">
      <c r="A388" s="71" t="s">
        <v>87</v>
      </c>
      <c r="B388" s="43" t="s">
        <v>88</v>
      </c>
      <c r="C388" s="72"/>
      <c r="D388" s="44"/>
      <c r="E388" s="44"/>
      <c r="F388" s="73"/>
    </row>
    <row r="389" spans="1:8" ht="15.75" customHeight="1">
      <c r="A389" s="74" t="s">
        <v>89</v>
      </c>
      <c r="B389" s="81" t="s">
        <v>139</v>
      </c>
      <c r="C389" s="72" t="s">
        <v>140</v>
      </c>
      <c r="D389" s="45">
        <v>4.1500000000000002E-2</v>
      </c>
      <c r="E389" s="44">
        <v>64.25</v>
      </c>
      <c r="F389" s="75">
        <f>D389*E389</f>
        <v>2.6663749999999999</v>
      </c>
    </row>
    <row r="390" spans="1:8" ht="15.75" customHeight="1">
      <c r="A390" s="74" t="s">
        <v>104</v>
      </c>
      <c r="B390" s="81" t="s">
        <v>141</v>
      </c>
      <c r="C390" s="72" t="s">
        <v>8</v>
      </c>
      <c r="D390" s="45">
        <v>0.06</v>
      </c>
      <c r="E390" s="44">
        <v>0.56000000000000005</v>
      </c>
      <c r="F390" s="75">
        <f>D390*E390</f>
        <v>3.3600000000000005E-2</v>
      </c>
    </row>
    <row r="391" spans="1:8" ht="15.75" customHeight="1">
      <c r="A391" s="77"/>
      <c r="B391" s="48"/>
      <c r="C391" s="1292" t="s">
        <v>108</v>
      </c>
      <c r="D391" s="1292"/>
      <c r="E391" s="1292"/>
      <c r="F391" s="78">
        <f>SUM(F389:F390)</f>
        <v>2.6999749999999998</v>
      </c>
    </row>
    <row r="392" spans="1:8" ht="15.75" customHeight="1">
      <c r="A392" s="71" t="s">
        <v>90</v>
      </c>
      <c r="B392" s="43" t="s">
        <v>91</v>
      </c>
      <c r="C392" s="79"/>
      <c r="D392" s="79"/>
      <c r="E392" s="79"/>
      <c r="F392" s="80"/>
    </row>
    <row r="393" spans="1:8" ht="15.75" customHeight="1">
      <c r="A393" s="74" t="s">
        <v>92</v>
      </c>
      <c r="B393" s="81" t="str">
        <f>[5]custo_profissional!$B$27</f>
        <v>Servente</v>
      </c>
      <c r="C393" s="72" t="s">
        <v>93</v>
      </c>
      <c r="D393" s="50">
        <v>0.114</v>
      </c>
      <c r="E393" s="50">
        <f>[5]custo_profissional!$G$27</f>
        <v>11.66</v>
      </c>
      <c r="F393" s="47">
        <f>ROUND(D393*E393,2)</f>
        <v>1.33</v>
      </c>
    </row>
    <row r="394" spans="1:8" ht="15.75" customHeight="1">
      <c r="A394" s="74" t="s">
        <v>94</v>
      </c>
      <c r="B394" s="81" t="str">
        <f>[5]custo_profissional!$B$23</f>
        <v>Pintor</v>
      </c>
      <c r="C394" s="72" t="s">
        <v>93</v>
      </c>
      <c r="D394" s="50">
        <v>0.312</v>
      </c>
      <c r="E394" s="50">
        <f>[5]custo_profissional!$G$23</f>
        <v>14.4</v>
      </c>
      <c r="F394" s="47">
        <f>ROUND(D394*E394,2)</f>
        <v>4.49</v>
      </c>
    </row>
    <row r="395" spans="1:8" ht="15.75" customHeight="1">
      <c r="A395" s="82"/>
      <c r="B395" s="83"/>
      <c r="C395" s="1301" t="s">
        <v>127</v>
      </c>
      <c r="D395" s="1302"/>
      <c r="E395" s="1303"/>
      <c r="F395" s="51">
        <f>SUM(F393:F394)</f>
        <v>5.82</v>
      </c>
    </row>
    <row r="396" spans="1:8" ht="15.75" customHeight="1">
      <c r="A396" s="1293"/>
      <c r="B396" s="1294"/>
      <c r="C396" s="1294"/>
      <c r="D396" s="1294"/>
      <c r="E396" s="1294"/>
      <c r="F396" s="1295"/>
    </row>
    <row r="397" spans="1:8" ht="15.75" customHeight="1">
      <c r="A397" s="82"/>
      <c r="B397" s="83"/>
      <c r="C397" s="1292" t="s">
        <v>128</v>
      </c>
      <c r="D397" s="1292"/>
      <c r="E397" s="1292"/>
      <c r="F397" s="51">
        <f>F395+F391</f>
        <v>8.5199750000000005</v>
      </c>
      <c r="H397" s="58">
        <v>8.52</v>
      </c>
    </row>
    <row r="398" spans="1:8" ht="15.75" customHeight="1">
      <c r="A398" s="82"/>
      <c r="B398" s="52"/>
      <c r="C398" s="1296" t="s">
        <v>96</v>
      </c>
      <c r="D398" s="1297"/>
      <c r="E398" s="84">
        <f>BDI!$D$30</f>
        <v>0</v>
      </c>
      <c r="F398" s="85">
        <f>F397*E398</f>
        <v>0</v>
      </c>
    </row>
    <row r="399" spans="1:8" ht="15.75" customHeight="1" thickBot="1">
      <c r="A399" s="87"/>
      <c r="B399" s="53"/>
      <c r="C399" s="1298" t="s">
        <v>97</v>
      </c>
      <c r="D399" s="1299"/>
      <c r="E399" s="1300"/>
      <c r="F399" s="54">
        <f>F398+F397</f>
        <v>8.5199750000000005</v>
      </c>
    </row>
    <row r="400" spans="1:8" ht="15.75" customHeight="1"/>
    <row r="401" spans="1:8" ht="15.75" customHeight="1" thickBot="1"/>
    <row r="402" spans="1:8" ht="15.75" customHeight="1" thickBot="1">
      <c r="A402" s="67" t="e">
        <f>ORÇAMENTO!#REF!</f>
        <v>#REF!</v>
      </c>
      <c r="B402" s="1289" t="e">
        <f>ORÇAMENTO!#REF!</f>
        <v>#REF!</v>
      </c>
      <c r="C402" s="1290"/>
      <c r="D402" s="1290"/>
      <c r="E402" s="1290"/>
      <c r="F402" s="1291"/>
    </row>
    <row r="403" spans="1:8" ht="15.75" customHeight="1">
      <c r="A403" s="68" t="s">
        <v>36</v>
      </c>
      <c r="B403" s="41" t="s">
        <v>82</v>
      </c>
      <c r="C403" s="69" t="s">
        <v>83</v>
      </c>
      <c r="D403" s="70" t="s">
        <v>84</v>
      </c>
      <c r="E403" s="70" t="s">
        <v>85</v>
      </c>
      <c r="F403" s="42" t="s">
        <v>86</v>
      </c>
    </row>
    <row r="404" spans="1:8" ht="15.75" customHeight="1">
      <c r="A404" s="71" t="s">
        <v>87</v>
      </c>
      <c r="B404" s="43" t="s">
        <v>88</v>
      </c>
      <c r="C404" s="72"/>
      <c r="D404" s="44"/>
      <c r="E404" s="44"/>
      <c r="F404" s="73"/>
    </row>
    <row r="405" spans="1:8" ht="15.75" customHeight="1">
      <c r="A405" s="74" t="s">
        <v>89</v>
      </c>
      <c r="B405" s="81" t="s">
        <v>187</v>
      </c>
      <c r="C405" s="72" t="s">
        <v>120</v>
      </c>
      <c r="D405" s="45">
        <v>0.33</v>
      </c>
      <c r="E405" s="44">
        <v>13.87</v>
      </c>
      <c r="F405" s="75">
        <f>D405*E405</f>
        <v>4.5770999999999997</v>
      </c>
    </row>
    <row r="406" spans="1:8" ht="15.75" customHeight="1">
      <c r="A406" s="77"/>
      <c r="B406" s="48"/>
      <c r="C406" s="1292" t="s">
        <v>108</v>
      </c>
      <c r="D406" s="1292"/>
      <c r="E406" s="1292"/>
      <c r="F406" s="78">
        <f>SUM(F405:F405)</f>
        <v>4.5770999999999997</v>
      </c>
    </row>
    <row r="407" spans="1:8" ht="15.75" customHeight="1">
      <c r="A407" s="71" t="s">
        <v>90</v>
      </c>
      <c r="B407" s="43" t="s">
        <v>91</v>
      </c>
      <c r="C407" s="79"/>
      <c r="D407" s="79"/>
      <c r="E407" s="79"/>
      <c r="F407" s="80"/>
    </row>
    <row r="408" spans="1:8" ht="15.75" customHeight="1">
      <c r="A408" s="74" t="s">
        <v>92</v>
      </c>
      <c r="B408" s="81" t="str">
        <f>[5]custo_profissional!$B$27</f>
        <v>Servente</v>
      </c>
      <c r="C408" s="72" t="s">
        <v>93</v>
      </c>
      <c r="D408" s="50">
        <v>6.9000000000000006E-2</v>
      </c>
      <c r="E408" s="50">
        <f>[5]custo_profissional!$G$27</f>
        <v>11.66</v>
      </c>
      <c r="F408" s="47">
        <f>ROUND(D408*E408,2)</f>
        <v>0.8</v>
      </c>
    </row>
    <row r="409" spans="1:8" ht="15.75" customHeight="1">
      <c r="A409" s="74" t="s">
        <v>94</v>
      </c>
      <c r="B409" s="81" t="str">
        <f>[5]custo_profissional!$B$23</f>
        <v>Pintor</v>
      </c>
      <c r="C409" s="72" t="s">
        <v>93</v>
      </c>
      <c r="D409" s="50">
        <v>0.13400000000000001</v>
      </c>
      <c r="E409" s="50">
        <f>[5]custo_profissional!$G$23</f>
        <v>14.4</v>
      </c>
      <c r="F409" s="47">
        <f>ROUND(D409*E409,2)</f>
        <v>1.93</v>
      </c>
    </row>
    <row r="410" spans="1:8" ht="15.75" customHeight="1">
      <c r="A410" s="82"/>
      <c r="B410" s="83"/>
      <c r="C410" s="1301" t="s">
        <v>127</v>
      </c>
      <c r="D410" s="1302"/>
      <c r="E410" s="1303"/>
      <c r="F410" s="51">
        <f>SUM(F408:F409)</f>
        <v>2.73</v>
      </c>
    </row>
    <row r="411" spans="1:8" ht="15.75" customHeight="1">
      <c r="A411" s="1293"/>
      <c r="B411" s="1294"/>
      <c r="C411" s="1294"/>
      <c r="D411" s="1294"/>
      <c r="E411" s="1294"/>
      <c r="F411" s="1295"/>
    </row>
    <row r="412" spans="1:8" ht="15.75" customHeight="1">
      <c r="A412" s="82"/>
      <c r="B412" s="83"/>
      <c r="C412" s="1292" t="s">
        <v>128</v>
      </c>
      <c r="D412" s="1292"/>
      <c r="E412" s="1292"/>
      <c r="F412" s="51">
        <f>F410+F406</f>
        <v>7.3071000000000002</v>
      </c>
      <c r="H412" s="58">
        <v>7.31</v>
      </c>
    </row>
    <row r="413" spans="1:8" ht="15.75" customHeight="1">
      <c r="A413" s="82"/>
      <c r="B413" s="52"/>
      <c r="C413" s="1296" t="s">
        <v>96</v>
      </c>
      <c r="D413" s="1297"/>
      <c r="E413" s="84">
        <f>BDI!$D$30</f>
        <v>0</v>
      </c>
      <c r="F413" s="85">
        <f>F412*E413</f>
        <v>0</v>
      </c>
    </row>
    <row r="414" spans="1:8" ht="15.75" customHeight="1" thickBot="1">
      <c r="A414" s="87"/>
      <c r="B414" s="53"/>
      <c r="C414" s="1298" t="s">
        <v>97</v>
      </c>
      <c r="D414" s="1299"/>
      <c r="E414" s="1300"/>
      <c r="F414" s="54">
        <f>F413+F412</f>
        <v>7.3071000000000002</v>
      </c>
    </row>
    <row r="415" spans="1:8" ht="15.75" customHeight="1"/>
    <row r="416" spans="1:8" ht="15.75" customHeight="1" thickBot="1"/>
    <row r="417" spans="1:8" ht="15.75" customHeight="1" thickBot="1">
      <c r="A417" s="67" t="e">
        <f>ORÇAMENTO!#REF!</f>
        <v>#REF!</v>
      </c>
      <c r="B417" s="1289" t="e">
        <f>ORÇAMENTO!#REF!</f>
        <v>#REF!</v>
      </c>
      <c r="C417" s="1290"/>
      <c r="D417" s="1290"/>
      <c r="E417" s="1290"/>
      <c r="F417" s="1291"/>
    </row>
    <row r="418" spans="1:8" ht="15.75" customHeight="1">
      <c r="A418" s="68" t="s">
        <v>36</v>
      </c>
      <c r="B418" s="41" t="s">
        <v>82</v>
      </c>
      <c r="C418" s="69" t="s">
        <v>83</v>
      </c>
      <c r="D418" s="70" t="s">
        <v>84</v>
      </c>
      <c r="E418" s="70" t="s">
        <v>85</v>
      </c>
      <c r="F418" s="42" t="s">
        <v>86</v>
      </c>
    </row>
    <row r="419" spans="1:8" ht="15.75" customHeight="1">
      <c r="A419" s="71" t="s">
        <v>87</v>
      </c>
      <c r="B419" s="43" t="s">
        <v>88</v>
      </c>
      <c r="C419" s="72"/>
      <c r="D419" s="44"/>
      <c r="E419" s="44"/>
      <c r="F419" s="73"/>
    </row>
    <row r="420" spans="1:8" ht="15.75" customHeight="1">
      <c r="A420" s="74" t="s">
        <v>104</v>
      </c>
      <c r="B420" s="81" t="s">
        <v>188</v>
      </c>
      <c r="C420" s="72" t="s">
        <v>120</v>
      </c>
      <c r="D420" s="45">
        <v>0.16</v>
      </c>
      <c r="E420" s="44">
        <v>5.96</v>
      </c>
      <c r="F420" s="75">
        <f>D420*E420</f>
        <v>0.9536</v>
      </c>
    </row>
    <row r="421" spans="1:8" ht="15.75" customHeight="1">
      <c r="A421" s="77"/>
      <c r="B421" s="48"/>
      <c r="C421" s="1292" t="s">
        <v>108</v>
      </c>
      <c r="D421" s="1292"/>
      <c r="E421" s="1292"/>
      <c r="F421" s="78">
        <f>SUM(F420:F420)</f>
        <v>0.9536</v>
      </c>
    </row>
    <row r="422" spans="1:8" ht="15.75" customHeight="1">
      <c r="A422" s="71" t="s">
        <v>90</v>
      </c>
      <c r="B422" s="43" t="s">
        <v>91</v>
      </c>
      <c r="C422" s="79"/>
      <c r="D422" s="79"/>
      <c r="E422" s="79"/>
      <c r="F422" s="80"/>
    </row>
    <row r="423" spans="1:8" ht="15.75" customHeight="1">
      <c r="A423" s="74" t="s">
        <v>92</v>
      </c>
      <c r="B423" s="81" t="str">
        <f>[5]custo_profissional!$B$27</f>
        <v>Servente</v>
      </c>
      <c r="C423" s="72" t="s">
        <v>93</v>
      </c>
      <c r="D423" s="50">
        <v>1.0999999999999999E-2</v>
      </c>
      <c r="E423" s="50">
        <f>[5]custo_profissional!$G$27</f>
        <v>11.66</v>
      </c>
      <c r="F423" s="47">
        <f>ROUND(D423*E423,2)</f>
        <v>0.13</v>
      </c>
    </row>
    <row r="424" spans="1:8" ht="15.75" customHeight="1">
      <c r="A424" s="74" t="s">
        <v>94</v>
      </c>
      <c r="B424" s="81" t="str">
        <f>[5]custo_profissional!$B$23</f>
        <v>Pintor</v>
      </c>
      <c r="C424" s="72" t="s">
        <v>93</v>
      </c>
      <c r="D424" s="50">
        <v>0.03</v>
      </c>
      <c r="E424" s="50">
        <f>[5]custo_profissional!$G$23</f>
        <v>14.4</v>
      </c>
      <c r="F424" s="47">
        <f>ROUND(D424*E424,2)</f>
        <v>0.43</v>
      </c>
    </row>
    <row r="425" spans="1:8" ht="15.75" customHeight="1">
      <c r="A425" s="82"/>
      <c r="B425" s="83"/>
      <c r="C425" s="1301" t="s">
        <v>127</v>
      </c>
      <c r="D425" s="1302"/>
      <c r="E425" s="1303"/>
      <c r="F425" s="51">
        <f>SUM(F423:F424)</f>
        <v>0.56000000000000005</v>
      </c>
    </row>
    <row r="426" spans="1:8" ht="15.75" customHeight="1">
      <c r="A426" s="1293"/>
      <c r="B426" s="1294"/>
      <c r="C426" s="1294"/>
      <c r="D426" s="1294"/>
      <c r="E426" s="1294"/>
      <c r="F426" s="1295"/>
    </row>
    <row r="427" spans="1:8" ht="15.75" customHeight="1">
      <c r="A427" s="82"/>
      <c r="B427" s="83"/>
      <c r="C427" s="1292" t="s">
        <v>128</v>
      </c>
      <c r="D427" s="1292"/>
      <c r="E427" s="1292"/>
      <c r="F427" s="51">
        <f>F425+F421</f>
        <v>1.5136000000000001</v>
      </c>
      <c r="H427" s="58">
        <v>1.51</v>
      </c>
    </row>
    <row r="428" spans="1:8" ht="15.75" customHeight="1">
      <c r="A428" s="82"/>
      <c r="B428" s="52"/>
      <c r="C428" s="1296" t="s">
        <v>96</v>
      </c>
      <c r="D428" s="1297"/>
      <c r="E428" s="84">
        <f>BDI!$D$30</f>
        <v>0</v>
      </c>
      <c r="F428" s="85">
        <f>F427*E428</f>
        <v>0</v>
      </c>
    </row>
    <row r="429" spans="1:8" ht="15.75" customHeight="1" thickBot="1">
      <c r="A429" s="87"/>
      <c r="B429" s="53"/>
      <c r="C429" s="1298" t="s">
        <v>97</v>
      </c>
      <c r="D429" s="1299"/>
      <c r="E429" s="1300"/>
      <c r="F429" s="54">
        <f>F428+F427-0.01</f>
        <v>1.5036</v>
      </c>
    </row>
    <row r="430" spans="1:8" ht="15.75" customHeight="1"/>
    <row r="431" spans="1:8" ht="15.75" customHeight="1" thickBot="1"/>
    <row r="432" spans="1:8" ht="15.75" thickBot="1">
      <c r="A432" s="90" t="e">
        <f>ORÇAMENTO!#REF!</f>
        <v>#REF!</v>
      </c>
      <c r="B432" s="1289" t="e">
        <f>ORÇAMENTO!#REF!</f>
        <v>#REF!</v>
      </c>
      <c r="C432" s="1290"/>
      <c r="D432" s="1290"/>
      <c r="E432" s="1290"/>
      <c r="F432" s="1291"/>
    </row>
    <row r="433" spans="1:8">
      <c r="A433" s="68" t="s">
        <v>36</v>
      </c>
      <c r="B433" s="41" t="s">
        <v>82</v>
      </c>
      <c r="C433" s="69" t="s">
        <v>83</v>
      </c>
      <c r="D433" s="70" t="s">
        <v>84</v>
      </c>
      <c r="E433" s="70" t="s">
        <v>85</v>
      </c>
      <c r="F433" s="42" t="s">
        <v>86</v>
      </c>
    </row>
    <row r="434" spans="1:8" ht="22.5" customHeight="1">
      <c r="A434" s="71" t="s">
        <v>87</v>
      </c>
      <c r="B434" s="43" t="s">
        <v>88</v>
      </c>
      <c r="C434" s="72"/>
      <c r="D434" s="44"/>
      <c r="E434" s="44"/>
      <c r="F434" s="73"/>
    </row>
    <row r="435" spans="1:8">
      <c r="A435" s="74" t="s">
        <v>89</v>
      </c>
      <c r="B435" s="49" t="str">
        <f>[5]custo_material!B14</f>
        <v>Balancim de aluminio e vidro tipo maxim-air</v>
      </c>
      <c r="C435" s="72" t="s">
        <v>7</v>
      </c>
      <c r="D435" s="49">
        <f>1.2*0.004</f>
        <v>4.7999999999999996E-3</v>
      </c>
      <c r="E435" s="49">
        <f>[5]custo_material!D14</f>
        <v>324.13</v>
      </c>
      <c r="F435" s="47">
        <f>D435*E435</f>
        <v>1.5558239999999999</v>
      </c>
    </row>
    <row r="436" spans="1:8">
      <c r="A436" s="74" t="s">
        <v>104</v>
      </c>
      <c r="B436" s="49" t="str">
        <f>[5]custo_material!B16</f>
        <v>Chapa Compensada Resinada 10mm</v>
      </c>
      <c r="C436" s="72" t="s">
        <v>61</v>
      </c>
      <c r="D436" s="49">
        <f>387.77*0.004</f>
        <v>1.55108</v>
      </c>
      <c r="E436" s="49">
        <f>[5]custo_material!D16</f>
        <v>21.51</v>
      </c>
      <c r="F436" s="47">
        <f>D436*E436</f>
        <v>33.363730800000006</v>
      </c>
    </row>
    <row r="437" spans="1:8">
      <c r="A437" s="74" t="s">
        <v>105</v>
      </c>
      <c r="B437" s="49" t="s">
        <v>189</v>
      </c>
      <c r="C437" s="72" t="s">
        <v>8</v>
      </c>
      <c r="D437" s="45">
        <v>1</v>
      </c>
      <c r="E437" s="44">
        <v>213.75</v>
      </c>
      <c r="F437" s="47">
        <f>D437*E437</f>
        <v>213.75</v>
      </c>
    </row>
    <row r="438" spans="1:8">
      <c r="A438" s="77"/>
      <c r="B438" s="48"/>
      <c r="C438" s="1292" t="s">
        <v>108</v>
      </c>
      <c r="D438" s="1292"/>
      <c r="E438" s="1292"/>
      <c r="F438" s="78">
        <f>SUM(F435:F437)</f>
        <v>248.66955480000001</v>
      </c>
    </row>
    <row r="439" spans="1:8">
      <c r="A439" s="71" t="s">
        <v>90</v>
      </c>
      <c r="B439" s="43" t="s">
        <v>91</v>
      </c>
      <c r="C439" s="79"/>
      <c r="D439" s="79"/>
      <c r="E439" s="79"/>
      <c r="F439" s="80"/>
    </row>
    <row r="440" spans="1:8">
      <c r="A440" s="74" t="s">
        <v>92</v>
      </c>
      <c r="B440" s="81" t="str">
        <f>[5]custo_profissional!B27</f>
        <v>Servente</v>
      </c>
      <c r="C440" s="72" t="s">
        <v>93</v>
      </c>
      <c r="D440" s="50">
        <v>0.5</v>
      </c>
      <c r="E440" s="50">
        <f>[5]custo_profissional!G27</f>
        <v>11.66</v>
      </c>
      <c r="F440" s="47">
        <f>ROUND(D440*E440,2)</f>
        <v>5.83</v>
      </c>
    </row>
    <row r="441" spans="1:8">
      <c r="A441" s="74" t="s">
        <v>94</v>
      </c>
      <c r="B441" s="81" t="s">
        <v>100</v>
      </c>
      <c r="C441" s="72" t="s">
        <v>93</v>
      </c>
      <c r="D441" s="50">
        <v>1.2</v>
      </c>
      <c r="E441" s="50">
        <f>[5]custo_profissional!G25</f>
        <v>14.4</v>
      </c>
      <c r="F441" s="47">
        <f>ROUND(D441*E441,2)</f>
        <v>17.28</v>
      </c>
    </row>
    <row r="442" spans="1:8">
      <c r="A442" s="82"/>
      <c r="B442" s="83"/>
      <c r="C442" s="1301" t="s">
        <v>127</v>
      </c>
      <c r="D442" s="1302"/>
      <c r="E442" s="1303"/>
      <c r="F442" s="51">
        <f>SUM(F440:F441)</f>
        <v>23.11</v>
      </c>
    </row>
    <row r="443" spans="1:8" ht="15" customHeight="1">
      <c r="A443" s="1293"/>
      <c r="B443" s="1294"/>
      <c r="C443" s="1294"/>
      <c r="D443" s="1294"/>
      <c r="E443" s="1294"/>
      <c r="F443" s="1295"/>
    </row>
    <row r="444" spans="1:8" ht="15" customHeight="1">
      <c r="A444" s="82"/>
      <c r="B444" s="83"/>
      <c r="C444" s="1292" t="s">
        <v>128</v>
      </c>
      <c r="D444" s="1292"/>
      <c r="E444" s="1292"/>
      <c r="F444" s="51">
        <f>F442+F438</f>
        <v>271.77955480000003</v>
      </c>
      <c r="H444" s="58">
        <v>238.1</v>
      </c>
    </row>
    <row r="445" spans="1:8">
      <c r="A445" s="82"/>
      <c r="B445" s="52"/>
      <c r="C445" s="1296" t="s">
        <v>96</v>
      </c>
      <c r="D445" s="1297"/>
      <c r="E445" s="84">
        <f>BDI!$D$30</f>
        <v>0</v>
      </c>
      <c r="F445" s="85">
        <f>F444*E445</f>
        <v>0</v>
      </c>
    </row>
    <row r="446" spans="1:8" ht="15.75" customHeight="1" thickBot="1">
      <c r="A446" s="87"/>
      <c r="B446" s="53"/>
      <c r="C446" s="1298" t="s">
        <v>97</v>
      </c>
      <c r="D446" s="1299"/>
      <c r="E446" s="1300"/>
      <c r="F446" s="54">
        <f>F445+F444</f>
        <v>271.77955480000003</v>
      </c>
    </row>
    <row r="449" spans="1:8" ht="15.75" customHeight="1" thickBot="1">
      <c r="H449" s="58">
        <v>354.47</v>
      </c>
    </row>
    <row r="450" spans="1:8" ht="15.75" thickBot="1">
      <c r="A450" s="67" t="e">
        <f>ORÇAMENTO!#REF!</f>
        <v>#REF!</v>
      </c>
      <c r="B450" s="1289" t="e">
        <f>ORÇAMENTO!#REF!</f>
        <v>#REF!</v>
      </c>
      <c r="C450" s="1290"/>
      <c r="D450" s="1290"/>
      <c r="E450" s="1290"/>
      <c r="F450" s="1291"/>
    </row>
    <row r="451" spans="1:8">
      <c r="A451" s="68" t="s">
        <v>36</v>
      </c>
      <c r="B451" s="41" t="s">
        <v>82</v>
      </c>
      <c r="C451" s="69" t="s">
        <v>83</v>
      </c>
      <c r="D451" s="70" t="s">
        <v>84</v>
      </c>
      <c r="E451" s="70" t="s">
        <v>85</v>
      </c>
      <c r="F451" s="42" t="s">
        <v>86</v>
      </c>
    </row>
    <row r="452" spans="1:8">
      <c r="A452" s="71" t="s">
        <v>87</v>
      </c>
      <c r="B452" s="43" t="s">
        <v>88</v>
      </c>
      <c r="C452" s="72"/>
      <c r="D452" s="44"/>
      <c r="E452" s="44"/>
      <c r="F452" s="73"/>
    </row>
    <row r="453" spans="1:8">
      <c r="A453" s="74" t="s">
        <v>89</v>
      </c>
      <c r="B453" s="81" t="s">
        <v>142</v>
      </c>
      <c r="C453" s="72" t="s">
        <v>10</v>
      </c>
      <c r="D453" s="50">
        <v>5.0000000000000001E-3</v>
      </c>
      <c r="E453" s="44">
        <v>113.91</v>
      </c>
      <c r="F453" s="75">
        <f t="shared" ref="F453:F458" si="4">D453*E453</f>
        <v>0.56955</v>
      </c>
    </row>
    <row r="454" spans="1:8">
      <c r="A454" s="74" t="s">
        <v>105</v>
      </c>
      <c r="B454" s="81" t="s">
        <v>143</v>
      </c>
      <c r="C454" s="72" t="s">
        <v>61</v>
      </c>
      <c r="D454" s="50">
        <v>7.3999999999999996E-2</v>
      </c>
      <c r="E454" s="44">
        <v>1.62</v>
      </c>
      <c r="F454" s="75">
        <f t="shared" si="4"/>
        <v>0.11988</v>
      </c>
    </row>
    <row r="455" spans="1:8">
      <c r="A455" s="74" t="s">
        <v>106</v>
      </c>
      <c r="B455" s="81" t="s">
        <v>144</v>
      </c>
      <c r="C455" s="72" t="s">
        <v>61</v>
      </c>
      <c r="D455" s="50">
        <v>7.3999999999999996E-2</v>
      </c>
      <c r="E455" s="44">
        <v>0.1</v>
      </c>
      <c r="F455" s="75">
        <f t="shared" si="4"/>
        <v>7.4000000000000003E-3</v>
      </c>
    </row>
    <row r="456" spans="1:8">
      <c r="A456" s="74" t="s">
        <v>107</v>
      </c>
      <c r="B456" s="81" t="s">
        <v>145</v>
      </c>
      <c r="C456" s="72" t="s">
        <v>8</v>
      </c>
      <c r="D456" s="50">
        <v>1</v>
      </c>
      <c r="E456" s="44">
        <v>33.26</v>
      </c>
      <c r="F456" s="75">
        <f t="shared" si="4"/>
        <v>33.26</v>
      </c>
    </row>
    <row r="457" spans="1:8">
      <c r="A457" s="74" t="s">
        <v>136</v>
      </c>
      <c r="B457" s="81" t="str">
        <f>[5]custo_material!B14</f>
        <v>Balancim de aluminio e vidro tipo maxim-air</v>
      </c>
      <c r="C457" s="72" t="s">
        <v>10</v>
      </c>
      <c r="D457" s="50">
        <v>3.2000000000000001E-2</v>
      </c>
      <c r="E457" s="44">
        <v>57.5</v>
      </c>
      <c r="F457" s="75">
        <f t="shared" si="4"/>
        <v>1.84</v>
      </c>
    </row>
    <row r="458" spans="1:8">
      <c r="A458" s="74" t="s">
        <v>137</v>
      </c>
      <c r="B458" s="81" t="s">
        <v>146</v>
      </c>
      <c r="C458" s="72" t="s">
        <v>10</v>
      </c>
      <c r="D458" s="50">
        <v>7.3999999999999996E-2</v>
      </c>
      <c r="E458" s="44">
        <v>68.38</v>
      </c>
      <c r="F458" s="75">
        <f t="shared" si="4"/>
        <v>5.0601199999999995</v>
      </c>
    </row>
    <row r="459" spans="1:8">
      <c r="A459" s="74"/>
      <c r="B459" s="81"/>
      <c r="C459" s="72"/>
      <c r="D459" s="50"/>
      <c r="E459" s="44"/>
      <c r="F459" s="75"/>
    </row>
    <row r="460" spans="1:8">
      <c r="A460" s="77"/>
      <c r="B460" s="48"/>
      <c r="C460" s="1292" t="s">
        <v>108</v>
      </c>
      <c r="D460" s="1292"/>
      <c r="E460" s="1292"/>
      <c r="F460" s="78">
        <f>SUM(F453:F459)</f>
        <v>40.856949999999998</v>
      </c>
    </row>
    <row r="461" spans="1:8">
      <c r="A461" s="71" t="s">
        <v>90</v>
      </c>
      <c r="B461" s="43" t="s">
        <v>91</v>
      </c>
      <c r="C461" s="79"/>
      <c r="D461" s="79"/>
      <c r="E461" s="79"/>
      <c r="F461" s="80"/>
    </row>
    <row r="462" spans="1:8">
      <c r="A462" s="74" t="s">
        <v>92</v>
      </c>
      <c r="B462" s="81" t="str">
        <f>[5]custo_profissional!B26</f>
        <v>Jardineiro</v>
      </c>
      <c r="C462" s="72" t="s">
        <v>93</v>
      </c>
      <c r="D462" s="50">
        <v>0.09</v>
      </c>
      <c r="E462" s="50">
        <f>[5]custo_profissional!G26</f>
        <v>14.4</v>
      </c>
      <c r="F462" s="47">
        <f>ROUND(D462*E462,2)</f>
        <v>1.3</v>
      </c>
    </row>
    <row r="463" spans="1:8">
      <c r="A463" s="74" t="s">
        <v>94</v>
      </c>
      <c r="B463" s="81" t="s">
        <v>99</v>
      </c>
      <c r="C463" s="72" t="s">
        <v>93</v>
      </c>
      <c r="D463" s="50">
        <v>0.09</v>
      </c>
      <c r="E463" s="50">
        <f>[5]custo_profissional!G27</f>
        <v>11.66</v>
      </c>
      <c r="F463" s="47">
        <f>ROUND(D463*E463,2)</f>
        <v>1.05</v>
      </c>
    </row>
    <row r="464" spans="1:8">
      <c r="A464" s="71"/>
      <c r="B464" s="43"/>
      <c r="C464" s="79"/>
      <c r="D464" s="79"/>
      <c r="E464" s="79"/>
      <c r="F464" s="80"/>
    </row>
    <row r="465" spans="1:8">
      <c r="A465" s="82"/>
      <c r="B465" s="83"/>
      <c r="C465" s="1301" t="s">
        <v>127</v>
      </c>
      <c r="D465" s="1302"/>
      <c r="E465" s="1303"/>
      <c r="F465" s="51">
        <f>SUM(F462:F463)</f>
        <v>2.35</v>
      </c>
    </row>
    <row r="466" spans="1:8" ht="15" customHeight="1">
      <c r="A466" s="1293"/>
      <c r="B466" s="1294"/>
      <c r="C466" s="1294"/>
      <c r="D466" s="1294"/>
      <c r="E466" s="1294"/>
      <c r="F466" s="1295"/>
    </row>
    <row r="467" spans="1:8" ht="15" customHeight="1">
      <c r="A467" s="82"/>
      <c r="B467" s="83"/>
      <c r="C467" s="1292" t="s">
        <v>128</v>
      </c>
      <c r="D467" s="1292"/>
      <c r="E467" s="1292"/>
      <c r="F467" s="51">
        <f>F465+F460</f>
        <v>43.206949999999999</v>
      </c>
      <c r="H467" s="58">
        <v>43.21</v>
      </c>
    </row>
    <row r="468" spans="1:8">
      <c r="A468" s="82"/>
      <c r="B468" s="52"/>
      <c r="C468" s="1296" t="s">
        <v>96</v>
      </c>
      <c r="D468" s="1297"/>
      <c r="E468" s="84">
        <f>BDI!$D$30</f>
        <v>0</v>
      </c>
      <c r="F468" s="85">
        <f>F467*E468</f>
        <v>0</v>
      </c>
    </row>
    <row r="469" spans="1:8" ht="15.75" customHeight="1" thickBot="1">
      <c r="A469" s="87"/>
      <c r="B469" s="53"/>
      <c r="C469" s="1298" t="s">
        <v>97</v>
      </c>
      <c r="D469" s="1299"/>
      <c r="E469" s="1300"/>
      <c r="F469" s="54">
        <f>F468+F467+0.01</f>
        <v>43.216949999999997</v>
      </c>
    </row>
    <row r="470" spans="1:8" ht="15.75" customHeight="1"/>
    <row r="471" spans="1:8" ht="15.75" customHeight="1" thickBot="1"/>
    <row r="472" spans="1:8" ht="15.75" customHeight="1" thickBot="1">
      <c r="A472" s="67" t="e">
        <f>ORÇAMENTO!#REF!</f>
        <v>#REF!</v>
      </c>
      <c r="B472" s="1289" t="e">
        <f>ORÇAMENTO!#REF!</f>
        <v>#REF!</v>
      </c>
      <c r="C472" s="1290"/>
      <c r="D472" s="1290"/>
      <c r="E472" s="1290"/>
      <c r="F472" s="1291"/>
    </row>
    <row r="473" spans="1:8" ht="15.75" customHeight="1">
      <c r="A473" s="68" t="s">
        <v>36</v>
      </c>
      <c r="B473" s="41" t="s">
        <v>82</v>
      </c>
      <c r="C473" s="69" t="s">
        <v>83</v>
      </c>
      <c r="D473" s="70" t="s">
        <v>84</v>
      </c>
      <c r="E473" s="70" t="s">
        <v>85</v>
      </c>
      <c r="F473" s="42" t="s">
        <v>86</v>
      </c>
    </row>
    <row r="474" spans="1:8" ht="15.75" customHeight="1">
      <c r="A474" s="71" t="s">
        <v>87</v>
      </c>
      <c r="B474" s="43" t="s">
        <v>88</v>
      </c>
      <c r="C474" s="72"/>
      <c r="D474" s="44"/>
      <c r="E474" s="44"/>
      <c r="F474" s="73"/>
    </row>
    <row r="475" spans="1:8" ht="15.75" customHeight="1">
      <c r="A475" s="74" t="s">
        <v>89</v>
      </c>
      <c r="B475" s="81" t="s">
        <v>241</v>
      </c>
      <c r="C475" s="72" t="s">
        <v>120</v>
      </c>
      <c r="D475" s="45">
        <v>0.05</v>
      </c>
      <c r="E475" s="50">
        <v>10.050000000000001</v>
      </c>
      <c r="F475" s="75">
        <f>D475*E475</f>
        <v>0.50250000000000006</v>
      </c>
    </row>
    <row r="476" spans="1:8" ht="15.75" customHeight="1">
      <c r="A476" s="77"/>
      <c r="B476" s="48"/>
      <c r="C476" s="1292" t="s">
        <v>108</v>
      </c>
      <c r="D476" s="1292"/>
      <c r="E476" s="1292"/>
      <c r="F476" s="78">
        <f>SUM(F475:F475)</f>
        <v>0.50250000000000006</v>
      </c>
    </row>
    <row r="477" spans="1:8" ht="15.75" customHeight="1">
      <c r="A477" s="71" t="s">
        <v>90</v>
      </c>
      <c r="B477" s="43" t="s">
        <v>91</v>
      </c>
      <c r="C477" s="79"/>
      <c r="D477" s="79"/>
      <c r="E477" s="79"/>
      <c r="F477" s="80"/>
    </row>
    <row r="478" spans="1:8" ht="15.75" customHeight="1">
      <c r="A478" s="74" t="s">
        <v>92</v>
      </c>
      <c r="B478" s="81" t="str">
        <f>custo_profissional!B27</f>
        <v>Servente</v>
      </c>
      <c r="C478" s="72" t="s">
        <v>93</v>
      </c>
      <c r="D478" s="50">
        <v>9.7000000000000003E-2</v>
      </c>
      <c r="E478" s="50">
        <f>custo_profissional!G27</f>
        <v>11.661491999999999</v>
      </c>
      <c r="F478" s="47">
        <f>ROUND(D478*E478,2)-0.01</f>
        <v>1.1199999999999999</v>
      </c>
    </row>
    <row r="479" spans="1:8" ht="15.75" customHeight="1">
      <c r="A479" s="82"/>
      <c r="B479" s="83"/>
      <c r="C479" s="1292" t="s">
        <v>127</v>
      </c>
      <c r="D479" s="1292"/>
      <c r="E479" s="1292"/>
      <c r="F479" s="51">
        <f>SUM(F478:F478)</f>
        <v>1.1199999999999999</v>
      </c>
    </row>
    <row r="480" spans="1:8" ht="15.75" customHeight="1">
      <c r="A480" s="1293"/>
      <c r="B480" s="1294"/>
      <c r="C480" s="1294"/>
      <c r="D480" s="1294"/>
      <c r="E480" s="1294"/>
      <c r="F480" s="1295"/>
    </row>
    <row r="481" spans="1:8" ht="15.75" customHeight="1">
      <c r="A481" s="82"/>
      <c r="B481" s="83"/>
      <c r="C481" s="1292" t="s">
        <v>128</v>
      </c>
      <c r="D481" s="1292"/>
      <c r="E481" s="1292"/>
      <c r="F481" s="51">
        <f>F479+F476</f>
        <v>1.6225000000000001</v>
      </c>
      <c r="H481" s="58">
        <v>1.62</v>
      </c>
    </row>
    <row r="482" spans="1:8" ht="15.75" customHeight="1">
      <c r="A482" s="82"/>
      <c r="B482" s="52"/>
      <c r="C482" s="1296" t="s">
        <v>96</v>
      </c>
      <c r="D482" s="1297"/>
      <c r="E482" s="84">
        <f>BDI!$D$30</f>
        <v>0</v>
      </c>
      <c r="F482" s="85">
        <f>F481*E482</f>
        <v>0</v>
      </c>
    </row>
    <row r="483" spans="1:8" ht="15.75" customHeight="1" thickBot="1">
      <c r="A483" s="87"/>
      <c r="B483" s="53"/>
      <c r="C483" s="1298" t="s">
        <v>97</v>
      </c>
      <c r="D483" s="1299"/>
      <c r="E483" s="1300"/>
      <c r="F483" s="54">
        <f>F482+F481-0.01</f>
        <v>1.6125</v>
      </c>
    </row>
    <row r="484" spans="1:8">
      <c r="A484" s="97"/>
      <c r="B484" s="98"/>
      <c r="C484" s="94"/>
      <c r="D484" s="94"/>
      <c r="E484" s="94"/>
      <c r="F484" s="99"/>
    </row>
    <row r="485" spans="1:8" ht="15.75" thickBot="1">
      <c r="A485" s="97"/>
      <c r="B485" s="98"/>
      <c r="C485" s="94"/>
      <c r="D485" s="94"/>
      <c r="E485" s="94"/>
      <c r="F485" s="99"/>
    </row>
    <row r="486" spans="1:8" ht="15.75" thickBot="1">
      <c r="A486" s="67" t="e">
        <f>ORÇAMENTO!#REF!</f>
        <v>#REF!</v>
      </c>
      <c r="B486" s="1289" t="e">
        <f>ORÇAMENTO!#REF!</f>
        <v>#REF!</v>
      </c>
      <c r="C486" s="1290"/>
      <c r="D486" s="1290"/>
      <c r="E486" s="1290"/>
      <c r="F486" s="1291"/>
    </row>
    <row r="487" spans="1:8">
      <c r="A487" s="68" t="s">
        <v>36</v>
      </c>
      <c r="B487" s="41" t="s">
        <v>82</v>
      </c>
      <c r="C487" s="69" t="s">
        <v>83</v>
      </c>
      <c r="D487" s="70" t="s">
        <v>84</v>
      </c>
      <c r="E487" s="70" t="s">
        <v>85</v>
      </c>
      <c r="F487" s="42" t="s">
        <v>86</v>
      </c>
    </row>
    <row r="488" spans="1:8">
      <c r="A488" s="71" t="s">
        <v>87</v>
      </c>
      <c r="B488" s="43" t="s">
        <v>88</v>
      </c>
      <c r="C488" s="72"/>
      <c r="D488" s="44"/>
      <c r="E488" s="44"/>
      <c r="F488" s="73"/>
    </row>
    <row r="489" spans="1:8">
      <c r="A489" s="74" t="s">
        <v>89</v>
      </c>
      <c r="B489" s="49" t="str">
        <f>[5]custo_material!$B$14</f>
        <v>Balancim de aluminio e vidro tipo maxim-air</v>
      </c>
      <c r="C489" s="72" t="s">
        <v>7</v>
      </c>
      <c r="D489" s="49">
        <v>3.3000000000000002E-2</v>
      </c>
      <c r="E489" s="49">
        <f>[5]custo_material!$D$14</f>
        <v>324.13</v>
      </c>
      <c r="F489" s="47">
        <f>D489*E489</f>
        <v>10.696290000000001</v>
      </c>
    </row>
    <row r="490" spans="1:8">
      <c r="A490" s="74" t="s">
        <v>104</v>
      </c>
      <c r="B490" s="49" t="str">
        <f>[5]custo_material!$B$16</f>
        <v>Chapa Compensada Resinada 10mm</v>
      </c>
      <c r="C490" s="72" t="s">
        <v>61</v>
      </c>
      <c r="D490" s="49">
        <v>19.12</v>
      </c>
      <c r="E490" s="49">
        <f>[5]custo_material!$D$16</f>
        <v>21.51</v>
      </c>
      <c r="F490" s="47">
        <f>D490*E490</f>
        <v>411.27120000000008</v>
      </c>
    </row>
    <row r="491" spans="1:8">
      <c r="A491" s="74" t="s">
        <v>105</v>
      </c>
      <c r="B491" s="49" t="str">
        <f>[5]custo_material!$B$15</f>
        <v>Chapa aço grossa preta 1/4"(6,35mm) 49,797kg/m²</v>
      </c>
      <c r="C491" s="72" t="s">
        <v>10</v>
      </c>
      <c r="D491" s="49">
        <v>4.6124999999999999E-2</v>
      </c>
      <c r="E491" s="49">
        <f>[5]custo_material!$D$15</f>
        <v>2.84</v>
      </c>
      <c r="F491" s="47">
        <f>D491*E491</f>
        <v>0.130995</v>
      </c>
    </row>
    <row r="492" spans="1:8">
      <c r="A492" s="74" t="s">
        <v>106</v>
      </c>
      <c r="B492" s="49" t="s">
        <v>186</v>
      </c>
      <c r="C492" s="72" t="s">
        <v>13</v>
      </c>
      <c r="D492" s="49">
        <v>2</v>
      </c>
      <c r="E492" s="49">
        <v>1.64</v>
      </c>
      <c r="F492" s="47">
        <f>D492*E492</f>
        <v>3.28</v>
      </c>
    </row>
    <row r="493" spans="1:8">
      <c r="A493" s="77"/>
      <c r="B493" s="48"/>
      <c r="C493" s="1292" t="s">
        <v>108</v>
      </c>
      <c r="D493" s="1292"/>
      <c r="E493" s="1292"/>
      <c r="F493" s="78">
        <f>SUM(F488:F492)</f>
        <v>425.37848500000001</v>
      </c>
    </row>
    <row r="494" spans="1:8">
      <c r="A494" s="71" t="s">
        <v>90</v>
      </c>
      <c r="B494" s="43" t="s">
        <v>109</v>
      </c>
      <c r="C494" s="72"/>
      <c r="D494" s="50"/>
      <c r="E494" s="50"/>
      <c r="F494" s="75"/>
    </row>
    <row r="495" spans="1:8">
      <c r="A495" s="74" t="s">
        <v>92</v>
      </c>
      <c r="B495" s="49" t="str">
        <f>[5]custo_equipamento!$B$20</f>
        <v>Betoneira 580l eletrica trif, de 7,5hp e carregador mecanico</v>
      </c>
      <c r="C495" s="72" t="s">
        <v>93</v>
      </c>
      <c r="D495" s="49">
        <v>0.1</v>
      </c>
      <c r="E495" s="49">
        <f>[5]custo_equipamento!$E$20</f>
        <v>4.93</v>
      </c>
      <c r="F495" s="47">
        <f>D495*E495</f>
        <v>0.49299999999999999</v>
      </c>
    </row>
    <row r="496" spans="1:8">
      <c r="A496" s="77"/>
      <c r="B496" s="48"/>
      <c r="C496" s="1292" t="s">
        <v>110</v>
      </c>
      <c r="D496" s="1292"/>
      <c r="E496" s="1292"/>
      <c r="F496" s="78">
        <f>SUM(F495)</f>
        <v>0.49299999999999999</v>
      </c>
    </row>
    <row r="497" spans="1:6">
      <c r="A497" s="71" t="s">
        <v>111</v>
      </c>
      <c r="B497" s="43" t="s">
        <v>91</v>
      </c>
      <c r="C497" s="79"/>
      <c r="D497" s="79"/>
      <c r="E497" s="79"/>
      <c r="F497" s="80"/>
    </row>
    <row r="498" spans="1:6">
      <c r="A498" s="74" t="s">
        <v>112</v>
      </c>
      <c r="B498" s="81" t="str">
        <f>[5]custo_profissional!$B$27</f>
        <v>Servente</v>
      </c>
      <c r="C498" s="72" t="s">
        <v>93</v>
      </c>
      <c r="D498" s="49">
        <v>0.65400000000000003</v>
      </c>
      <c r="E498" s="49">
        <f>[5]custo_profissional!$G$27</f>
        <v>11.66</v>
      </c>
      <c r="F498" s="47">
        <f>ROUND(D498*E498,2)</f>
        <v>7.63</v>
      </c>
    </row>
    <row r="499" spans="1:6">
      <c r="A499" s="74" t="s">
        <v>114</v>
      </c>
      <c r="B499" s="81" t="str">
        <f>[5]custo_profissional!$B$19</f>
        <v>Pedreiro</v>
      </c>
      <c r="C499" s="72" t="s">
        <v>93</v>
      </c>
      <c r="D499" s="49">
        <v>0.2</v>
      </c>
      <c r="E499" s="49">
        <f>[5]custo_profissional!$G$19</f>
        <v>14.4</v>
      </c>
      <c r="F499" s="47">
        <f>ROUND(D499*E499,2)</f>
        <v>2.88</v>
      </c>
    </row>
    <row r="500" spans="1:6">
      <c r="A500" s="74" t="s">
        <v>116</v>
      </c>
      <c r="B500" s="81">
        <f>custo_profissional!B156</f>
        <v>0</v>
      </c>
      <c r="C500" s="72" t="s">
        <v>93</v>
      </c>
      <c r="D500" s="49">
        <v>0.1</v>
      </c>
      <c r="E500" s="49">
        <f>[5]custo_profissional!G159</f>
        <v>0</v>
      </c>
      <c r="F500" s="47">
        <f>ROUND(D500*E500,2)</f>
        <v>0</v>
      </c>
    </row>
    <row r="501" spans="1:6">
      <c r="A501" s="82"/>
      <c r="B501" s="83"/>
      <c r="C501" s="1292" t="s">
        <v>117</v>
      </c>
      <c r="D501" s="1292"/>
      <c r="E501" s="1292"/>
      <c r="F501" s="51">
        <f>SUM(F498:F500)</f>
        <v>10.51</v>
      </c>
    </row>
    <row r="502" spans="1:6">
      <c r="A502" s="1293"/>
      <c r="B502" s="1294"/>
      <c r="C502" s="1294"/>
      <c r="D502" s="1294"/>
      <c r="E502" s="1294"/>
      <c r="F502" s="1295"/>
    </row>
    <row r="503" spans="1:6">
      <c r="A503" s="82"/>
      <c r="B503" s="83"/>
      <c r="C503" s="1292" t="s">
        <v>118</v>
      </c>
      <c r="D503" s="1292"/>
      <c r="E503" s="1292"/>
      <c r="F503" s="51">
        <f>F501+F496+F493</f>
        <v>436.381485</v>
      </c>
    </row>
    <row r="504" spans="1:6">
      <c r="A504" s="82"/>
      <c r="B504" s="52"/>
      <c r="C504" s="1296" t="s">
        <v>96</v>
      </c>
      <c r="D504" s="1297"/>
      <c r="E504" s="84">
        <f>BDI!$D$30</f>
        <v>0</v>
      </c>
      <c r="F504" s="85">
        <f>F503*E504</f>
        <v>0</v>
      </c>
    </row>
    <row r="505" spans="1:6" ht="15.75" thickBot="1">
      <c r="A505" s="87"/>
      <c r="B505" s="53"/>
      <c r="C505" s="1298" t="s">
        <v>97</v>
      </c>
      <c r="D505" s="1299"/>
      <c r="E505" s="1300"/>
      <c r="F505" s="54">
        <f>F504+F503</f>
        <v>436.381485</v>
      </c>
    </row>
    <row r="506" spans="1:6">
      <c r="A506" s="97"/>
      <c r="B506" s="98"/>
      <c r="C506" s="94"/>
      <c r="D506" s="94"/>
      <c r="E506" s="94"/>
      <c r="F506" s="99"/>
    </row>
    <row r="507" spans="1:6">
      <c r="A507" s="97"/>
      <c r="B507" s="98"/>
      <c r="C507" s="94"/>
      <c r="D507" s="94"/>
      <c r="E507" s="94"/>
      <c r="F507" s="99"/>
    </row>
    <row r="508" spans="1:6">
      <c r="A508" s="97"/>
      <c r="B508" s="98"/>
      <c r="C508" s="94"/>
      <c r="D508" s="94"/>
      <c r="E508" s="94"/>
      <c r="F508" s="99"/>
    </row>
    <row r="509" spans="1:6">
      <c r="A509" s="97"/>
      <c r="B509" s="98"/>
      <c r="C509" s="94"/>
      <c r="D509" s="94"/>
      <c r="E509" s="94"/>
      <c r="F509" s="99"/>
    </row>
    <row r="510" spans="1:6">
      <c r="A510" s="97"/>
      <c r="B510" s="98"/>
      <c r="C510" s="94"/>
      <c r="D510" s="94"/>
      <c r="E510" s="94"/>
      <c r="F510" s="99"/>
    </row>
    <row r="511" spans="1:6">
      <c r="A511" s="97"/>
      <c r="B511" s="98"/>
      <c r="C511" s="94"/>
      <c r="D511" s="94"/>
      <c r="E511" s="94"/>
      <c r="F511" s="99"/>
    </row>
    <row r="512" spans="1:6">
      <c r="A512" s="97"/>
      <c r="B512" s="98"/>
      <c r="C512" s="94"/>
      <c r="D512" s="94"/>
      <c r="E512" s="94"/>
      <c r="F512" s="99"/>
    </row>
    <row r="513" spans="1:6">
      <c r="A513" s="97"/>
      <c r="B513" s="98"/>
      <c r="C513" s="94"/>
      <c r="D513" s="94"/>
      <c r="E513" s="94"/>
      <c r="F513" s="99"/>
    </row>
    <row r="514" spans="1:6">
      <c r="A514" s="97"/>
      <c r="B514" s="98"/>
      <c r="C514" s="94"/>
      <c r="D514" s="94"/>
      <c r="E514" s="94"/>
      <c r="F514" s="99"/>
    </row>
    <row r="515" spans="1:6">
      <c r="A515" s="97"/>
      <c r="B515" s="98"/>
      <c r="C515" s="94"/>
      <c r="D515" s="94"/>
      <c r="E515" s="94"/>
      <c r="F515" s="99"/>
    </row>
    <row r="516" spans="1:6">
      <c r="A516" s="97"/>
      <c r="B516" s="98"/>
      <c r="C516" s="94"/>
      <c r="D516" s="94"/>
      <c r="E516" s="94"/>
      <c r="F516" s="99"/>
    </row>
    <row r="517" spans="1:6">
      <c r="A517" s="97"/>
      <c r="B517" s="98"/>
      <c r="C517" s="94"/>
      <c r="D517" s="94"/>
      <c r="E517" s="94"/>
      <c r="F517" s="99"/>
    </row>
    <row r="518" spans="1:6">
      <c r="A518" s="97"/>
      <c r="B518" s="98"/>
      <c r="C518" s="94"/>
      <c r="D518" s="94"/>
      <c r="E518" s="94"/>
      <c r="F518" s="99"/>
    </row>
    <row r="519" spans="1:6">
      <c r="A519" s="97"/>
      <c r="B519" s="98"/>
      <c r="C519" s="94"/>
      <c r="D519" s="94"/>
      <c r="E519" s="94"/>
      <c r="F519" s="99"/>
    </row>
    <row r="520" spans="1:6">
      <c r="A520" s="97"/>
      <c r="B520" s="98"/>
      <c r="C520" s="94"/>
      <c r="D520" s="94"/>
      <c r="E520" s="94"/>
      <c r="F520" s="99"/>
    </row>
    <row r="521" spans="1:6">
      <c r="A521" s="97"/>
      <c r="B521" s="98"/>
      <c r="C521" s="94"/>
      <c r="D521" s="94"/>
      <c r="E521" s="94"/>
      <c r="F521" s="99"/>
    </row>
    <row r="522" spans="1:6">
      <c r="A522" s="97"/>
      <c r="B522" s="98"/>
      <c r="C522" s="94"/>
      <c r="D522" s="94"/>
      <c r="E522" s="94"/>
      <c r="F522" s="99"/>
    </row>
    <row r="523" spans="1:6" ht="15.75" customHeight="1">
      <c r="A523" s="1304" t="s">
        <v>78</v>
      </c>
      <c r="B523" s="1304"/>
      <c r="C523" s="1304"/>
      <c r="D523" s="1304"/>
      <c r="E523" s="1304"/>
      <c r="F523" s="1304"/>
    </row>
    <row r="524" spans="1:6" ht="8.25" customHeight="1">
      <c r="A524" s="1305" t="s">
        <v>79</v>
      </c>
      <c r="B524" s="1305"/>
      <c r="C524" s="1305"/>
      <c r="D524" s="1305"/>
      <c r="E524" s="1305"/>
      <c r="F524" s="1305"/>
    </row>
    <row r="525" spans="1:6">
      <c r="A525" s="1305" t="s">
        <v>80</v>
      </c>
      <c r="B525" s="1305"/>
      <c r="C525" s="1305"/>
      <c r="D525" s="1305"/>
      <c r="E525" s="1305"/>
      <c r="F525" s="1305"/>
    </row>
  </sheetData>
  <mergeCells count="195">
    <mergeCell ref="B486:F486"/>
    <mergeCell ref="C493:E493"/>
    <mergeCell ref="C496:E496"/>
    <mergeCell ref="C501:E501"/>
    <mergeCell ref="A502:F502"/>
    <mergeCell ref="C503:E503"/>
    <mergeCell ref="C504:D504"/>
    <mergeCell ref="C505:E505"/>
    <mergeCell ref="B146:F146"/>
    <mergeCell ref="C154:E154"/>
    <mergeCell ref="C158:E158"/>
    <mergeCell ref="A159:F159"/>
    <mergeCell ref="C249:E249"/>
    <mergeCell ref="C253:E253"/>
    <mergeCell ref="A254:F254"/>
    <mergeCell ref="C315:E315"/>
    <mergeCell ref="B327:F327"/>
    <mergeCell ref="A210:F210"/>
    <mergeCell ref="C211:E211"/>
    <mergeCell ref="C212:D212"/>
    <mergeCell ref="C213:E213"/>
    <mergeCell ref="B260:F260"/>
    <mergeCell ref="C265:E265"/>
    <mergeCell ref="C269:E269"/>
    <mergeCell ref="A270:F270"/>
    <mergeCell ref="C271:E271"/>
    <mergeCell ref="C272:D272"/>
    <mergeCell ref="C255:E255"/>
    <mergeCell ref="C256:D256"/>
    <mergeCell ref="C257:E257"/>
    <mergeCell ref="B291:F291"/>
    <mergeCell ref="C296:E296"/>
    <mergeCell ref="C181:D181"/>
    <mergeCell ref="C182:E182"/>
    <mergeCell ref="B243:F243"/>
    <mergeCell ref="C236:E236"/>
    <mergeCell ref="A237:F237"/>
    <mergeCell ref="C238:E238"/>
    <mergeCell ref="C239:D239"/>
    <mergeCell ref="C227:E227"/>
    <mergeCell ref="C231:E231"/>
    <mergeCell ref="C197:D197"/>
    <mergeCell ref="C198:E198"/>
    <mergeCell ref="B201:F201"/>
    <mergeCell ref="C205:E205"/>
    <mergeCell ref="C209:E209"/>
    <mergeCell ref="C240:E240"/>
    <mergeCell ref="B216:F216"/>
    <mergeCell ref="C160:E160"/>
    <mergeCell ref="C161:D161"/>
    <mergeCell ref="C162:E162"/>
    <mergeCell ref="B165:F165"/>
    <mergeCell ref="C171:E171"/>
    <mergeCell ref="C174:E174"/>
    <mergeCell ref="C178:E178"/>
    <mergeCell ref="A179:F179"/>
    <mergeCell ref="C180:E180"/>
    <mergeCell ref="C303:D303"/>
    <mergeCell ref="C304:E304"/>
    <mergeCell ref="C273:E273"/>
    <mergeCell ref="B276:F276"/>
    <mergeCell ref="C280:E280"/>
    <mergeCell ref="C284:E284"/>
    <mergeCell ref="A285:F285"/>
    <mergeCell ref="C286:E286"/>
    <mergeCell ref="C332:E332"/>
    <mergeCell ref="C322:E322"/>
    <mergeCell ref="C323:D323"/>
    <mergeCell ref="C324:E324"/>
    <mergeCell ref="C287:D287"/>
    <mergeCell ref="C288:E288"/>
    <mergeCell ref="B307:F307"/>
    <mergeCell ref="C312:E312"/>
    <mergeCell ref="C320:E320"/>
    <mergeCell ref="A321:F321"/>
    <mergeCell ref="C300:E300"/>
    <mergeCell ref="A301:F301"/>
    <mergeCell ref="C302:E302"/>
    <mergeCell ref="C429:E429"/>
    <mergeCell ref="B347:F347"/>
    <mergeCell ref="C354:E354"/>
    <mergeCell ref="C357:E357"/>
    <mergeCell ref="C362:E362"/>
    <mergeCell ref="B417:F417"/>
    <mergeCell ref="C421:E421"/>
    <mergeCell ref="C425:E425"/>
    <mergeCell ref="A426:F426"/>
    <mergeCell ref="C427:E427"/>
    <mergeCell ref="C399:E399"/>
    <mergeCell ref="C414:E414"/>
    <mergeCell ref="B369:F369"/>
    <mergeCell ref="C375:E375"/>
    <mergeCell ref="C379:E379"/>
    <mergeCell ref="A380:F380"/>
    <mergeCell ref="C381:E381"/>
    <mergeCell ref="B402:F402"/>
    <mergeCell ref="C406:E406"/>
    <mergeCell ref="C410:E410"/>
    <mergeCell ref="C382:D382"/>
    <mergeCell ref="C383:E383"/>
    <mergeCell ref="C364:E364"/>
    <mergeCell ref="C365:D365"/>
    <mergeCell ref="A411:F411"/>
    <mergeCell ref="C412:E412"/>
    <mergeCell ref="C413:D413"/>
    <mergeCell ref="C428:D428"/>
    <mergeCell ref="C335:E335"/>
    <mergeCell ref="C340:E340"/>
    <mergeCell ref="A341:F341"/>
    <mergeCell ref="C342:E342"/>
    <mergeCell ref="C343:D343"/>
    <mergeCell ref="C344:E344"/>
    <mergeCell ref="C366:E366"/>
    <mergeCell ref="A363:F363"/>
    <mergeCell ref="B432:F432"/>
    <mergeCell ref="C438:E438"/>
    <mergeCell ref="A523:F523"/>
    <mergeCell ref="A524:F524"/>
    <mergeCell ref="A525:F525"/>
    <mergeCell ref="C42:E42"/>
    <mergeCell ref="A43:F43"/>
    <mergeCell ref="C44:E44"/>
    <mergeCell ref="C45:D45"/>
    <mergeCell ref="C46:E46"/>
    <mergeCell ref="B450:F450"/>
    <mergeCell ref="C460:E460"/>
    <mergeCell ref="C465:E465"/>
    <mergeCell ref="A466:F466"/>
    <mergeCell ref="C467:E467"/>
    <mergeCell ref="B386:F386"/>
    <mergeCell ref="C391:E391"/>
    <mergeCell ref="C395:E395"/>
    <mergeCell ref="A396:F396"/>
    <mergeCell ref="C397:E397"/>
    <mergeCell ref="C398:D398"/>
    <mergeCell ref="C79:E79"/>
    <mergeCell ref="C83:E83"/>
    <mergeCell ref="C91:E91"/>
    <mergeCell ref="B7:F7"/>
    <mergeCell ref="C17:E17"/>
    <mergeCell ref="C24:E24"/>
    <mergeCell ref="A25:F25"/>
    <mergeCell ref="C26:E26"/>
    <mergeCell ref="C27:D27"/>
    <mergeCell ref="C28:E28"/>
    <mergeCell ref="C20:E20"/>
    <mergeCell ref="B49:F49"/>
    <mergeCell ref="B31:F31"/>
    <mergeCell ref="C38:E38"/>
    <mergeCell ref="A92:F92"/>
    <mergeCell ref="C93:E93"/>
    <mergeCell ref="C94:D94"/>
    <mergeCell ref="C95:E95"/>
    <mergeCell ref="B112:F112"/>
    <mergeCell ref="C116:E116"/>
    <mergeCell ref="B98:F98"/>
    <mergeCell ref="C102:E102"/>
    <mergeCell ref="C105:E105"/>
    <mergeCell ref="A106:F106"/>
    <mergeCell ref="C107:E107"/>
    <mergeCell ref="C108:D108"/>
    <mergeCell ref="C109:E109"/>
    <mergeCell ref="C119:E119"/>
    <mergeCell ref="A120:F120"/>
    <mergeCell ref="C121:E121"/>
    <mergeCell ref="C122:D122"/>
    <mergeCell ref="C123:E123"/>
    <mergeCell ref="B126:F126"/>
    <mergeCell ref="C132:E132"/>
    <mergeCell ref="C135:E135"/>
    <mergeCell ref="C139:E139"/>
    <mergeCell ref="A5:F5"/>
    <mergeCell ref="B472:F472"/>
    <mergeCell ref="C476:E476"/>
    <mergeCell ref="C479:E479"/>
    <mergeCell ref="A480:F480"/>
    <mergeCell ref="C481:E481"/>
    <mergeCell ref="C482:D482"/>
    <mergeCell ref="C483:E483"/>
    <mergeCell ref="A140:F140"/>
    <mergeCell ref="C141:E141"/>
    <mergeCell ref="C142:D142"/>
    <mergeCell ref="C143:E143"/>
    <mergeCell ref="B185:F185"/>
    <mergeCell ref="C190:E190"/>
    <mergeCell ref="C194:E194"/>
    <mergeCell ref="A195:F195"/>
    <mergeCell ref="C196:E196"/>
    <mergeCell ref="C468:D468"/>
    <mergeCell ref="C469:E469"/>
    <mergeCell ref="C442:E442"/>
    <mergeCell ref="A443:F443"/>
    <mergeCell ref="C444:E444"/>
    <mergeCell ref="C445:D445"/>
    <mergeCell ref="C446:E446"/>
  </mergeCells>
  <printOptions horizontalCentered="1"/>
  <pageMargins left="0.51181102362204722" right="0.51181102362204722" top="0.78740157480314965" bottom="0.78740157480314965" header="0.31496062992125984" footer="0.31496062992125984"/>
  <pageSetup paperSize="9" scale="81" orientation="portrait" horizontalDpi="4294967293" verticalDpi="4294967293" r:id="rId1"/>
  <headerFooter>
    <oddFooter>Página &amp;P de &amp;N</oddFooter>
  </headerFooter>
  <rowBreaks count="9" manualBreakCount="9">
    <brk id="47" max="5" man="1"/>
    <brk id="96" max="5" man="1"/>
    <brk id="144" max="5" man="1"/>
    <brk id="199" max="5" man="1"/>
    <brk id="241" max="5" man="1"/>
    <brk id="290" max="5" man="1"/>
    <brk id="344" max="5" man="1"/>
    <brk id="399" max="5" man="1"/>
    <brk id="448"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opLeftCell="A10" workbookViewId="0">
      <selection activeCell="B26" sqref="B26"/>
    </sheetView>
  </sheetViews>
  <sheetFormatPr defaultColWidth="10.28515625" defaultRowHeight="15"/>
  <cols>
    <col min="1" max="1" width="5.42578125" style="129" customWidth="1"/>
    <col min="2" max="2" width="36.5703125" style="58" customWidth="1"/>
    <col min="3" max="3" width="10.85546875" style="130" customWidth="1"/>
    <col min="4" max="4" width="16.140625" style="58" bestFit="1" customWidth="1"/>
    <col min="5" max="5" width="11.140625" style="58" customWidth="1"/>
    <col min="6" max="6" width="17.28515625" style="58" customWidth="1"/>
    <col min="7" max="7" width="11.7109375" style="58" customWidth="1"/>
    <col min="8" max="8" width="13.42578125" style="58" hidden="1" customWidth="1"/>
    <col min="9" max="9" width="12.5703125" style="58" bestFit="1" customWidth="1"/>
    <col min="10" max="16384" width="10.28515625" style="58"/>
  </cols>
  <sheetData>
    <row r="1" spans="1:9">
      <c r="A1" s="1306" t="s">
        <v>149</v>
      </c>
      <c r="B1" s="1306"/>
      <c r="C1" s="1306"/>
      <c r="D1" s="1306"/>
      <c r="E1" s="1306"/>
      <c r="F1" s="1306"/>
      <c r="G1" s="1306"/>
      <c r="H1" s="57"/>
    </row>
    <row r="2" spans="1:9">
      <c r="A2" s="1307" t="s">
        <v>150</v>
      </c>
      <c r="B2" s="1307"/>
      <c r="C2" s="1307"/>
      <c r="D2" s="1307"/>
      <c r="E2" s="1307"/>
      <c r="F2" s="1307"/>
      <c r="G2" s="1307"/>
      <c r="H2" s="61"/>
    </row>
    <row r="3" spans="1:9" ht="9.75" customHeight="1">
      <c r="A3" s="66"/>
      <c r="B3" s="59"/>
      <c r="C3" s="59"/>
      <c r="D3" s="60"/>
      <c r="E3" s="60"/>
      <c r="F3" s="60"/>
      <c r="G3" s="60"/>
      <c r="H3" s="61"/>
    </row>
    <row r="4" spans="1:9">
      <c r="A4" s="1308" t="s">
        <v>101</v>
      </c>
      <c r="B4" s="1308"/>
      <c r="C4" s="1308"/>
      <c r="D4" s="1308"/>
      <c r="E4" s="1308"/>
      <c r="F4" s="1308"/>
      <c r="G4" s="1308"/>
      <c r="H4" s="61"/>
    </row>
    <row r="5" spans="1:9">
      <c r="A5" s="1308" t="s">
        <v>102</v>
      </c>
      <c r="B5" s="1308"/>
      <c r="C5" s="1308"/>
      <c r="D5" s="1308"/>
      <c r="E5" s="1308"/>
      <c r="F5" s="1308"/>
      <c r="G5" s="1308"/>
      <c r="H5" s="61"/>
    </row>
    <row r="6" spans="1:9">
      <c r="A6" s="1308" t="s">
        <v>103</v>
      </c>
      <c r="B6" s="1308"/>
      <c r="C6" s="1308"/>
      <c r="D6" s="1308"/>
      <c r="E6" s="1308"/>
      <c r="F6" s="1308"/>
      <c r="G6" s="1308"/>
      <c r="H6" s="61"/>
    </row>
    <row r="7" spans="1:9" ht="7.5" customHeight="1">
      <c r="A7" s="100"/>
      <c r="B7" s="59"/>
      <c r="C7" s="59"/>
      <c r="D7" s="60"/>
      <c r="E7" s="60"/>
      <c r="F7" s="60"/>
      <c r="G7" s="60"/>
      <c r="H7" s="61"/>
    </row>
    <row r="8" spans="1:9" ht="7.5" customHeight="1" thickBot="1">
      <c r="A8" s="59"/>
      <c r="B8" s="59"/>
      <c r="C8" s="59"/>
      <c r="D8" s="60"/>
      <c r="E8" s="60"/>
      <c r="F8" s="60"/>
      <c r="G8" s="60"/>
      <c r="H8" s="61"/>
    </row>
    <row r="9" spans="1:9" ht="15.75" thickBot="1">
      <c r="A9" s="1309" t="s">
        <v>151</v>
      </c>
      <c r="B9" s="1310"/>
      <c r="C9" s="1310"/>
      <c r="D9" s="1310"/>
      <c r="E9" s="1310"/>
      <c r="F9" s="1310"/>
      <c r="G9" s="1310"/>
      <c r="H9" s="1311"/>
      <c r="I9" s="101"/>
    </row>
    <row r="10" spans="1:9" ht="34.5" customHeight="1">
      <c r="A10" s="102" t="s">
        <v>0</v>
      </c>
      <c r="B10" s="103" t="s">
        <v>152</v>
      </c>
      <c r="C10" s="103" t="s">
        <v>153</v>
      </c>
      <c r="D10" s="103" t="s">
        <v>154</v>
      </c>
      <c r="E10" s="103" t="s">
        <v>98</v>
      </c>
      <c r="F10" s="103" t="s">
        <v>155</v>
      </c>
      <c r="G10" s="104" t="s">
        <v>156</v>
      </c>
      <c r="H10" s="105" t="s">
        <v>157</v>
      </c>
    </row>
    <row r="11" spans="1:9">
      <c r="A11" s="106">
        <v>1</v>
      </c>
      <c r="B11" s="107" t="s">
        <v>113</v>
      </c>
      <c r="C11" s="108">
        <f>((6*724)/220)</f>
        <v>19.745454545454546</v>
      </c>
      <c r="D11" s="108">
        <v>0</v>
      </c>
      <c r="E11" s="109">
        <v>0.89959999999999996</v>
      </c>
      <c r="F11" s="110">
        <f>(24+12)/8</f>
        <v>4.5</v>
      </c>
      <c r="G11" s="111">
        <f>(C11*(E11+1))+F11</f>
        <v>42.008465454545451</v>
      </c>
      <c r="H11" s="112">
        <f>C11+F11</f>
        <v>24.245454545454546</v>
      </c>
    </row>
    <row r="12" spans="1:9">
      <c r="A12" s="113">
        <f>A11+1</f>
        <v>2</v>
      </c>
      <c r="B12" s="60" t="s">
        <v>158</v>
      </c>
      <c r="C12" s="110">
        <f>1500/220</f>
        <v>6.8181818181818183</v>
      </c>
      <c r="D12" s="110">
        <v>0</v>
      </c>
      <c r="E12" s="114">
        <v>0.89959999999999996</v>
      </c>
      <c r="F12" s="110">
        <f t="shared" ref="F12:F30" si="0">(24+12)/8</f>
        <v>4.5</v>
      </c>
      <c r="G12" s="111">
        <f>(C12*(E12+1))+F12</f>
        <v>17.451818181818183</v>
      </c>
      <c r="H12" s="111">
        <f t="shared" ref="H12:H30" si="1">C12+F12</f>
        <v>11.318181818181818</v>
      </c>
      <c r="I12" s="76"/>
    </row>
    <row r="13" spans="1:9">
      <c r="A13" s="113">
        <f t="shared" ref="A13:A30" si="2">A12+1</f>
        <v>3</v>
      </c>
      <c r="B13" s="60" t="s">
        <v>159</v>
      </c>
      <c r="C13" s="110">
        <v>5.21</v>
      </c>
      <c r="D13" s="110">
        <v>0</v>
      </c>
      <c r="E13" s="114">
        <v>0.89959999999999996</v>
      </c>
      <c r="F13" s="110">
        <f t="shared" si="0"/>
        <v>4.5</v>
      </c>
      <c r="G13" s="111">
        <f t="shared" ref="G13:G30" si="3">(C13*(E13+1))+F13</f>
        <v>14.396915999999999</v>
      </c>
      <c r="H13" s="111">
        <f t="shared" si="1"/>
        <v>9.7100000000000009</v>
      </c>
      <c r="I13" s="76"/>
    </row>
    <row r="14" spans="1:9">
      <c r="A14" s="113">
        <f t="shared" si="2"/>
        <v>4</v>
      </c>
      <c r="B14" s="60" t="s">
        <v>160</v>
      </c>
      <c r="C14" s="110">
        <v>5.78</v>
      </c>
      <c r="D14" s="110">
        <v>0</v>
      </c>
      <c r="E14" s="114">
        <v>0.89959999999999996</v>
      </c>
      <c r="F14" s="110">
        <f t="shared" si="0"/>
        <v>4.5</v>
      </c>
      <c r="G14" s="111">
        <f t="shared" si="3"/>
        <v>15.479687999999999</v>
      </c>
      <c r="H14" s="111">
        <f t="shared" si="1"/>
        <v>10.280000000000001</v>
      </c>
      <c r="I14" s="76"/>
    </row>
    <row r="15" spans="1:9">
      <c r="A15" s="113">
        <f t="shared" si="2"/>
        <v>5</v>
      </c>
      <c r="B15" s="60" t="s">
        <v>115</v>
      </c>
      <c r="C15" s="110">
        <v>5.78</v>
      </c>
      <c r="D15" s="110">
        <v>0</v>
      </c>
      <c r="E15" s="114">
        <v>0.89959999999999996</v>
      </c>
      <c r="F15" s="110">
        <f t="shared" si="0"/>
        <v>4.5</v>
      </c>
      <c r="G15" s="111">
        <f t="shared" si="3"/>
        <v>15.479687999999999</v>
      </c>
      <c r="H15" s="111">
        <f t="shared" si="1"/>
        <v>10.280000000000001</v>
      </c>
    </row>
    <row r="16" spans="1:9">
      <c r="A16" s="113">
        <f t="shared" si="2"/>
        <v>6</v>
      </c>
      <c r="B16" s="60" t="s">
        <v>161</v>
      </c>
      <c r="C16" s="110">
        <v>5.78</v>
      </c>
      <c r="D16" s="110">
        <v>0</v>
      </c>
      <c r="E16" s="114">
        <v>0.89959999999999996</v>
      </c>
      <c r="F16" s="110">
        <f t="shared" si="0"/>
        <v>4.5</v>
      </c>
      <c r="G16" s="111">
        <f t="shared" si="3"/>
        <v>15.479687999999999</v>
      </c>
      <c r="H16" s="111">
        <f t="shared" si="1"/>
        <v>10.280000000000001</v>
      </c>
      <c r="I16" s="115"/>
    </row>
    <row r="17" spans="1:12">
      <c r="A17" s="113">
        <f t="shared" si="2"/>
        <v>7</v>
      </c>
      <c r="B17" s="60" t="s">
        <v>126</v>
      </c>
      <c r="C17" s="110">
        <v>5.21</v>
      </c>
      <c r="D17" s="110">
        <v>0</v>
      </c>
      <c r="E17" s="114">
        <v>0.89959999999999996</v>
      </c>
      <c r="F17" s="110">
        <f t="shared" si="0"/>
        <v>4.5</v>
      </c>
      <c r="G17" s="111">
        <f t="shared" si="3"/>
        <v>14.396915999999999</v>
      </c>
      <c r="H17" s="111">
        <f t="shared" si="1"/>
        <v>9.7100000000000009</v>
      </c>
    </row>
    <row r="18" spans="1:12">
      <c r="A18" s="113">
        <f t="shared" si="2"/>
        <v>8</v>
      </c>
      <c r="B18" s="116" t="s">
        <v>162</v>
      </c>
      <c r="C18" s="110">
        <v>5.21</v>
      </c>
      <c r="D18" s="110">
        <v>0</v>
      </c>
      <c r="E18" s="114">
        <v>0.89959999999999996</v>
      </c>
      <c r="F18" s="110">
        <f t="shared" si="0"/>
        <v>4.5</v>
      </c>
      <c r="G18" s="111">
        <f t="shared" si="3"/>
        <v>14.396915999999999</v>
      </c>
      <c r="H18" s="111">
        <f t="shared" si="1"/>
        <v>9.7100000000000009</v>
      </c>
    </row>
    <row r="19" spans="1:12">
      <c r="A19" s="113">
        <f t="shared" si="2"/>
        <v>9</v>
      </c>
      <c r="B19" s="116" t="s">
        <v>100</v>
      </c>
      <c r="C19" s="110">
        <v>5.21</v>
      </c>
      <c r="D19" s="110">
        <v>0</v>
      </c>
      <c r="E19" s="114">
        <v>0.89959999999999996</v>
      </c>
      <c r="F19" s="110">
        <f t="shared" si="0"/>
        <v>4.5</v>
      </c>
      <c r="G19" s="111">
        <f t="shared" si="3"/>
        <v>14.396915999999999</v>
      </c>
      <c r="H19" s="111">
        <f t="shared" si="1"/>
        <v>9.7100000000000009</v>
      </c>
    </row>
    <row r="20" spans="1:12">
      <c r="A20" s="113">
        <f t="shared" si="2"/>
        <v>10</v>
      </c>
      <c r="B20" s="60" t="s">
        <v>163</v>
      </c>
      <c r="C20" s="117">
        <v>5.21</v>
      </c>
      <c r="D20" s="110">
        <v>0</v>
      </c>
      <c r="E20" s="114">
        <v>0.89959999999999996</v>
      </c>
      <c r="F20" s="110">
        <f t="shared" si="0"/>
        <v>4.5</v>
      </c>
      <c r="G20" s="111">
        <f t="shared" si="3"/>
        <v>14.396915999999999</v>
      </c>
      <c r="H20" s="111">
        <f t="shared" si="1"/>
        <v>9.7100000000000009</v>
      </c>
    </row>
    <row r="21" spans="1:12">
      <c r="A21" s="113">
        <f t="shared" si="2"/>
        <v>11</v>
      </c>
      <c r="B21" s="60" t="s">
        <v>164</v>
      </c>
      <c r="C21" s="117">
        <v>5.21</v>
      </c>
      <c r="D21" s="110">
        <v>0</v>
      </c>
      <c r="E21" s="114">
        <v>0.89959999999999996</v>
      </c>
      <c r="F21" s="110">
        <f t="shared" si="0"/>
        <v>4.5</v>
      </c>
      <c r="G21" s="111">
        <f t="shared" si="3"/>
        <v>14.396915999999999</v>
      </c>
      <c r="H21" s="111">
        <f t="shared" si="1"/>
        <v>9.7100000000000009</v>
      </c>
    </row>
    <row r="22" spans="1:12">
      <c r="A22" s="113">
        <f t="shared" si="2"/>
        <v>12</v>
      </c>
      <c r="B22" s="60" t="s">
        <v>165</v>
      </c>
      <c r="C22" s="117">
        <v>5.78</v>
      </c>
      <c r="D22" s="110">
        <v>0</v>
      </c>
      <c r="E22" s="114">
        <v>0.89959999999999996</v>
      </c>
      <c r="F22" s="110">
        <f t="shared" si="0"/>
        <v>4.5</v>
      </c>
      <c r="G22" s="111">
        <f t="shared" si="3"/>
        <v>15.479687999999999</v>
      </c>
      <c r="H22" s="111">
        <f t="shared" si="1"/>
        <v>10.280000000000001</v>
      </c>
    </row>
    <row r="23" spans="1:12">
      <c r="A23" s="113">
        <f t="shared" si="2"/>
        <v>13</v>
      </c>
      <c r="B23" s="60" t="s">
        <v>166</v>
      </c>
      <c r="C23" s="117">
        <v>5.21</v>
      </c>
      <c r="D23" s="110">
        <v>0</v>
      </c>
      <c r="E23" s="114">
        <v>0.89959999999999996</v>
      </c>
      <c r="F23" s="110">
        <f t="shared" si="0"/>
        <v>4.5</v>
      </c>
      <c r="G23" s="111">
        <f t="shared" si="3"/>
        <v>14.396915999999999</v>
      </c>
      <c r="H23" s="111">
        <f t="shared" si="1"/>
        <v>9.7100000000000009</v>
      </c>
    </row>
    <row r="24" spans="1:12">
      <c r="A24" s="113">
        <f t="shared" si="2"/>
        <v>14</v>
      </c>
      <c r="B24" s="116" t="s">
        <v>167</v>
      </c>
      <c r="C24" s="117">
        <v>5.21</v>
      </c>
      <c r="D24" s="110">
        <v>0</v>
      </c>
      <c r="E24" s="114">
        <v>0.89959999999999996</v>
      </c>
      <c r="F24" s="110">
        <f t="shared" si="0"/>
        <v>4.5</v>
      </c>
      <c r="G24" s="111">
        <f t="shared" si="3"/>
        <v>14.396915999999999</v>
      </c>
      <c r="H24" s="111">
        <f t="shared" si="1"/>
        <v>9.7100000000000009</v>
      </c>
    </row>
    <row r="25" spans="1:12">
      <c r="A25" s="113">
        <f t="shared" si="2"/>
        <v>15</v>
      </c>
      <c r="B25" s="116" t="s">
        <v>168</v>
      </c>
      <c r="C25" s="117">
        <v>5.21</v>
      </c>
      <c r="D25" s="110">
        <v>0</v>
      </c>
      <c r="E25" s="114">
        <v>0.89959999999999996</v>
      </c>
      <c r="F25" s="110">
        <f t="shared" si="0"/>
        <v>4.5</v>
      </c>
      <c r="G25" s="111">
        <f t="shared" si="3"/>
        <v>14.396915999999999</v>
      </c>
      <c r="H25" s="111">
        <f t="shared" si="1"/>
        <v>9.7100000000000009</v>
      </c>
    </row>
    <row r="26" spans="1:12">
      <c r="A26" s="113">
        <f t="shared" si="2"/>
        <v>16</v>
      </c>
      <c r="B26" s="116" t="s">
        <v>169</v>
      </c>
      <c r="C26" s="117">
        <v>5.21</v>
      </c>
      <c r="D26" s="110">
        <v>0</v>
      </c>
      <c r="E26" s="114">
        <v>0.89959999999999996</v>
      </c>
      <c r="F26" s="110">
        <f t="shared" si="0"/>
        <v>4.5</v>
      </c>
      <c r="G26" s="111">
        <f t="shared" si="3"/>
        <v>14.396915999999999</v>
      </c>
      <c r="H26" s="111">
        <f t="shared" si="1"/>
        <v>9.7100000000000009</v>
      </c>
    </row>
    <row r="27" spans="1:12">
      <c r="A27" s="113">
        <f t="shared" si="2"/>
        <v>17</v>
      </c>
      <c r="B27" s="60" t="s">
        <v>95</v>
      </c>
      <c r="C27" s="117">
        <v>3.77</v>
      </c>
      <c r="D27" s="110">
        <v>0</v>
      </c>
      <c r="E27" s="114">
        <v>0.89959999999999996</v>
      </c>
      <c r="F27" s="110">
        <f t="shared" si="0"/>
        <v>4.5</v>
      </c>
      <c r="G27" s="111">
        <f t="shared" si="3"/>
        <v>11.661491999999999</v>
      </c>
      <c r="H27" s="111">
        <f t="shared" si="1"/>
        <v>8.27</v>
      </c>
    </row>
    <row r="28" spans="1:12">
      <c r="A28" s="113">
        <f t="shared" si="2"/>
        <v>18</v>
      </c>
      <c r="B28" s="60" t="s">
        <v>170</v>
      </c>
      <c r="C28" s="117">
        <v>5.21</v>
      </c>
      <c r="D28" s="110">
        <v>0</v>
      </c>
      <c r="E28" s="114">
        <v>0.89959999999999996</v>
      </c>
      <c r="F28" s="110">
        <f t="shared" si="0"/>
        <v>4.5</v>
      </c>
      <c r="G28" s="111">
        <f t="shared" si="3"/>
        <v>14.396915999999999</v>
      </c>
      <c r="H28" s="111">
        <f t="shared" si="1"/>
        <v>9.7100000000000009</v>
      </c>
    </row>
    <row r="29" spans="1:12">
      <c r="A29" s="113">
        <f t="shared" si="2"/>
        <v>19</v>
      </c>
      <c r="B29" s="60" t="s">
        <v>171</v>
      </c>
      <c r="C29" s="117">
        <v>3.91</v>
      </c>
      <c r="D29" s="110">
        <v>0</v>
      </c>
      <c r="E29" s="114">
        <v>0.89959999999999996</v>
      </c>
      <c r="F29" s="110">
        <f t="shared" si="0"/>
        <v>4.5</v>
      </c>
      <c r="G29" s="111">
        <f t="shared" si="3"/>
        <v>11.927436</v>
      </c>
      <c r="H29" s="111">
        <f t="shared" si="1"/>
        <v>8.41</v>
      </c>
      <c r="L29" s="60"/>
    </row>
    <row r="30" spans="1:12">
      <c r="A30" s="113">
        <f t="shared" si="2"/>
        <v>20</v>
      </c>
      <c r="B30" s="118" t="s">
        <v>172</v>
      </c>
      <c r="C30" s="119">
        <v>3.77</v>
      </c>
      <c r="D30" s="110">
        <v>0</v>
      </c>
      <c r="E30" s="114">
        <v>0.89959999999999996</v>
      </c>
      <c r="F30" s="110">
        <f t="shared" si="0"/>
        <v>4.5</v>
      </c>
      <c r="G30" s="111">
        <f t="shared" si="3"/>
        <v>11.661491999999999</v>
      </c>
      <c r="H30" s="120">
        <f t="shared" si="1"/>
        <v>8.27</v>
      </c>
    </row>
    <row r="31" spans="1:12">
      <c r="A31" s="121" t="s">
        <v>173</v>
      </c>
      <c r="B31" s="107"/>
      <c r="C31" s="122"/>
      <c r="D31" s="107"/>
      <c r="E31" s="107"/>
      <c r="F31" s="107"/>
      <c r="G31" s="123"/>
      <c r="H31" s="123"/>
    </row>
    <row r="32" spans="1:12">
      <c r="A32" s="92"/>
      <c r="B32" s="124" t="s">
        <v>174</v>
      </c>
      <c r="C32" s="93"/>
      <c r="D32" s="60"/>
      <c r="E32" s="60"/>
      <c r="F32" s="60"/>
      <c r="G32" s="61"/>
      <c r="H32" s="61"/>
    </row>
    <row r="33" spans="1:9">
      <c r="A33" s="113"/>
      <c r="B33" s="60" t="s">
        <v>175</v>
      </c>
      <c r="C33" s="93"/>
      <c r="D33" s="60"/>
      <c r="E33" s="60"/>
      <c r="F33" s="60"/>
      <c r="G33" s="61"/>
      <c r="H33" s="61"/>
    </row>
    <row r="34" spans="1:9">
      <c r="A34" s="113"/>
      <c r="B34" s="60" t="s">
        <v>176</v>
      </c>
      <c r="C34" s="93"/>
      <c r="D34" s="60"/>
      <c r="E34" s="60"/>
      <c r="F34" s="60"/>
      <c r="G34" s="61"/>
      <c r="H34" s="61"/>
    </row>
    <row r="35" spans="1:9">
      <c r="A35" s="125"/>
      <c r="B35" s="118" t="s">
        <v>177</v>
      </c>
      <c r="C35" s="126"/>
      <c r="D35" s="118"/>
      <c r="E35" s="118"/>
      <c r="F35" s="118"/>
      <c r="G35" s="127"/>
      <c r="H35" s="127"/>
    </row>
    <row r="36" spans="1:9">
      <c r="A36" s="92" t="s">
        <v>147</v>
      </c>
      <c r="B36" s="60"/>
      <c r="C36" s="93"/>
      <c r="D36" s="60"/>
      <c r="E36" s="60"/>
      <c r="F36" s="60"/>
      <c r="G36" s="61"/>
      <c r="H36" s="61"/>
      <c r="I36" s="128" t="s">
        <v>178</v>
      </c>
    </row>
    <row r="37" spans="1:9">
      <c r="A37" s="92" t="s">
        <v>148</v>
      </c>
      <c r="B37" s="60"/>
      <c r="C37" s="93"/>
      <c r="D37" s="60"/>
      <c r="E37" s="60"/>
      <c r="F37" s="60"/>
      <c r="G37" s="61"/>
      <c r="H37" s="61"/>
    </row>
    <row r="38" spans="1:9" ht="15.75" thickBot="1">
      <c r="A38" s="95" t="s">
        <v>179</v>
      </c>
      <c r="B38" s="64"/>
      <c r="C38" s="96"/>
      <c r="D38" s="64"/>
      <c r="E38" s="64"/>
      <c r="F38" s="64"/>
      <c r="G38" s="65"/>
      <c r="H38" s="65"/>
    </row>
    <row r="39" spans="1:9" ht="6.75" customHeight="1">
      <c r="A39" s="56"/>
      <c r="C39" s="58"/>
    </row>
    <row r="40" spans="1:9">
      <c r="A40" s="1304" t="s">
        <v>78</v>
      </c>
      <c r="B40" s="1304"/>
      <c r="C40" s="1304"/>
      <c r="D40" s="1304"/>
      <c r="E40" s="1304"/>
      <c r="F40" s="1304"/>
      <c r="G40" s="1304"/>
      <c r="H40" s="1304"/>
    </row>
    <row r="41" spans="1:9">
      <c r="A41" s="1305" t="s">
        <v>79</v>
      </c>
      <c r="B41" s="1305"/>
      <c r="C41" s="1305"/>
      <c r="D41" s="1305"/>
      <c r="E41" s="1305"/>
      <c r="F41" s="1305"/>
      <c r="G41" s="1305"/>
      <c r="H41" s="1305"/>
    </row>
    <row r="42" spans="1:9">
      <c r="A42" s="1305" t="s">
        <v>80</v>
      </c>
      <c r="B42" s="1305"/>
      <c r="C42" s="1305"/>
      <c r="D42" s="1305"/>
      <c r="E42" s="1305"/>
      <c r="F42" s="1305"/>
      <c r="G42" s="1305"/>
      <c r="H42" s="1305"/>
    </row>
  </sheetData>
  <mergeCells count="9">
    <mergeCell ref="A40:H40"/>
    <mergeCell ref="A41:H41"/>
    <mergeCell ref="A42:H42"/>
    <mergeCell ref="A1:G1"/>
    <mergeCell ref="A2:G2"/>
    <mergeCell ref="A4:G4"/>
    <mergeCell ref="A5:G5"/>
    <mergeCell ref="A6:G6"/>
    <mergeCell ref="A9:H9"/>
  </mergeCells>
  <pageMargins left="0.51181102362204722" right="0.51181102362204722" top="0.78740157480314965" bottom="0.78740157480314965" header="0.31496062992125984" footer="0.31496062992125984"/>
  <pageSetup paperSize="9" scale="86"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5"/>
  <sheetViews>
    <sheetView view="pageBreakPreview" topLeftCell="B1" zoomScaleNormal="100" zoomScaleSheetLayoutView="100" workbookViewId="0">
      <selection activeCell="A25" sqref="A25:J26"/>
    </sheetView>
  </sheetViews>
  <sheetFormatPr defaultColWidth="10.28515625" defaultRowHeight="15"/>
  <cols>
    <col min="1" max="1" width="20.42578125" style="482" customWidth="1"/>
    <col min="2" max="2" width="23.140625" style="482" customWidth="1"/>
    <col min="3" max="3" width="7.28515625" style="482" customWidth="1"/>
    <col min="4" max="4" width="7.85546875" style="482" customWidth="1"/>
    <col min="5" max="5" width="10.7109375" style="482" customWidth="1"/>
    <col min="6" max="6" width="13.140625" style="482" customWidth="1"/>
    <col min="7" max="7" width="4.28515625" style="482" customWidth="1"/>
    <col min="8" max="8" width="13.140625" style="482" customWidth="1"/>
    <col min="9" max="9" width="12.28515625" style="482" customWidth="1"/>
    <col min="10" max="10" width="10.28515625" style="482"/>
    <col min="11" max="16384" width="10.28515625" style="33"/>
  </cols>
  <sheetData>
    <row r="1" spans="1:20" ht="21.75" customHeight="1">
      <c r="A1" s="1236" t="s">
        <v>10914</v>
      </c>
      <c r="B1" s="1237"/>
      <c r="C1" s="1237"/>
      <c r="D1" s="1237"/>
      <c r="E1" s="1237"/>
      <c r="F1" s="1237"/>
      <c r="G1" s="1237"/>
      <c r="H1" s="1237"/>
      <c r="I1" s="1237"/>
      <c r="J1" s="1237"/>
      <c r="K1" s="1356"/>
      <c r="L1" s="344"/>
      <c r="M1" s="344"/>
      <c r="N1" s="344"/>
      <c r="O1" s="344"/>
      <c r="P1" s="344"/>
      <c r="Q1" s="344"/>
      <c r="R1" s="344"/>
      <c r="S1" s="344"/>
      <c r="T1" s="344"/>
    </row>
    <row r="2" spans="1:20" ht="16.5" thickBot="1">
      <c r="A2" s="547" t="s">
        <v>10818</v>
      </c>
      <c r="B2" s="382" t="str">
        <f>ORÇAMENTO!B2</f>
        <v>PREFEITURA MUNICIPAL DE OURÉM</v>
      </c>
      <c r="C2" s="383"/>
      <c r="D2" s="384"/>
      <c r="E2" s="476"/>
      <c r="F2" s="586" t="s">
        <v>10849</v>
      </c>
      <c r="G2" s="586"/>
      <c r="H2" s="736" t="str">
        <f>ORÇAMENTO!G4</f>
        <v xml:space="preserve"> OURÉM - PA</v>
      </c>
      <c r="I2" s="737"/>
      <c r="J2" s="737"/>
      <c r="K2" s="738"/>
      <c r="L2" s="344"/>
      <c r="M2" s="344"/>
      <c r="N2" s="344"/>
      <c r="O2" s="344"/>
      <c r="P2" s="344"/>
      <c r="Q2" s="344"/>
      <c r="R2" s="344"/>
      <c r="S2" s="344"/>
      <c r="T2" s="344"/>
    </row>
    <row r="3" spans="1:20" ht="21" customHeight="1">
      <c r="A3" s="547" t="s">
        <v>10819</v>
      </c>
      <c r="B3" s="1249" t="str">
        <f>ORÇAMENTO!B3</f>
        <v>REFORMA DA UNIDADE DE SAÚDE DA FAMÍLIA RIO GRANDE</v>
      </c>
      <c r="C3" s="1250"/>
      <c r="D3" s="1250"/>
      <c r="E3" s="1250"/>
      <c r="F3" s="1250"/>
      <c r="G3" s="1250"/>
      <c r="H3" s="1250"/>
      <c r="I3" s="1347"/>
      <c r="J3" s="1348"/>
      <c r="K3" s="1349"/>
      <c r="L3" s="344"/>
      <c r="M3" s="344"/>
      <c r="N3" s="344"/>
      <c r="O3" s="344"/>
      <c r="P3" s="344"/>
      <c r="Q3" s="344"/>
      <c r="R3" s="344"/>
      <c r="S3" s="344"/>
      <c r="T3" s="344"/>
    </row>
    <row r="4" spans="1:20" ht="36" customHeight="1">
      <c r="A4" s="549" t="s">
        <v>10820</v>
      </c>
      <c r="B4" s="1249" t="str">
        <f>ORÇAMENTO!B4</f>
        <v>COMUNIDADE RIO GRANDE</v>
      </c>
      <c r="C4" s="1250"/>
      <c r="D4" s="1250"/>
      <c r="E4" s="1250"/>
      <c r="F4" s="1250"/>
      <c r="G4" s="1250"/>
      <c r="H4" s="1250"/>
      <c r="I4" s="1350"/>
      <c r="J4" s="1351"/>
      <c r="K4" s="1352"/>
      <c r="L4" s="344"/>
      <c r="M4" s="344"/>
      <c r="N4" s="344"/>
      <c r="O4" s="344"/>
      <c r="P4" s="344"/>
      <c r="Q4" s="344"/>
      <c r="R4" s="344"/>
      <c r="S4" s="344"/>
      <c r="T4" s="344"/>
    </row>
    <row r="5" spans="1:20" ht="15.75" customHeight="1">
      <c r="A5" s="548" t="s">
        <v>10821</v>
      </c>
      <c r="B5" s="387">
        <f>K25</f>
        <v>0.2881986483454233</v>
      </c>
      <c r="C5" s="1361" t="s">
        <v>10822</v>
      </c>
      <c r="D5" s="1362"/>
      <c r="E5" s="1363"/>
      <c r="F5" s="1344" t="str">
        <f>ORÇAMENTO!E5</f>
        <v>ÍNDICES DE REFERÊNCIA   SINAPI DE SET. 2017  (DESONERADO)    E              SEDOP - SET. - 2017</v>
      </c>
      <c r="G5" s="1345"/>
      <c r="H5" s="1345"/>
      <c r="I5" s="1350"/>
      <c r="J5" s="1351"/>
      <c r="K5" s="1352"/>
      <c r="L5" s="344"/>
      <c r="M5" s="344"/>
      <c r="N5" s="344"/>
      <c r="O5" s="344"/>
      <c r="P5" s="344"/>
      <c r="Q5" s="344"/>
      <c r="R5" s="344"/>
      <c r="S5" s="344"/>
      <c r="T5" s="344"/>
    </row>
    <row r="6" spans="1:20" ht="15.75" customHeight="1">
      <c r="A6" s="1357" t="s">
        <v>10823</v>
      </c>
      <c r="B6" s="1359" t="s">
        <v>10913</v>
      </c>
      <c r="C6" s="1364"/>
      <c r="D6" s="1365"/>
      <c r="E6" s="1366"/>
      <c r="F6" s="1243"/>
      <c r="G6" s="1260"/>
      <c r="H6" s="1260"/>
      <c r="I6" s="1350"/>
      <c r="J6" s="1351"/>
      <c r="K6" s="1352"/>
      <c r="L6" s="344"/>
      <c r="M6" s="344"/>
      <c r="N6" s="344"/>
      <c r="O6" s="344"/>
      <c r="P6" s="344"/>
      <c r="Q6" s="344"/>
      <c r="R6" s="344"/>
      <c r="S6" s="344"/>
      <c r="T6" s="344"/>
    </row>
    <row r="7" spans="1:20" ht="15.75" customHeight="1" thickBot="1">
      <c r="A7" s="1358"/>
      <c r="B7" s="1360"/>
      <c r="C7" s="1367"/>
      <c r="D7" s="1368"/>
      <c r="E7" s="1369"/>
      <c r="F7" s="1245"/>
      <c r="G7" s="1346"/>
      <c r="H7" s="1346"/>
      <c r="I7" s="1353"/>
      <c r="J7" s="1354"/>
      <c r="K7" s="1355"/>
      <c r="L7" s="344"/>
      <c r="M7" s="344"/>
      <c r="N7" s="344"/>
      <c r="O7" s="344"/>
      <c r="P7" s="344"/>
      <c r="Q7" s="344"/>
      <c r="R7" s="344"/>
      <c r="S7" s="344"/>
      <c r="T7" s="344"/>
    </row>
    <row r="8" spans="1:20" ht="15.75" thickBot="1">
      <c r="A8" s="1335"/>
      <c r="B8" s="1335"/>
      <c r="C8" s="1335"/>
      <c r="D8" s="1335"/>
      <c r="E8" s="1335"/>
      <c r="F8" s="1335"/>
      <c r="G8" s="1335"/>
      <c r="H8" s="1335"/>
      <c r="I8" s="1335"/>
      <c r="J8" s="477"/>
      <c r="K8" s="344"/>
      <c r="L8" s="344"/>
      <c r="M8" s="344"/>
      <c r="N8" s="344"/>
      <c r="O8" s="344"/>
      <c r="P8" s="344"/>
      <c r="Q8" s="344"/>
      <c r="R8" s="344"/>
      <c r="S8" s="344"/>
      <c r="T8" s="344"/>
    </row>
    <row r="9" spans="1:20" ht="16.5" thickBot="1">
      <c r="A9" s="484" t="s">
        <v>36</v>
      </c>
      <c r="B9" s="1338" t="s">
        <v>10824</v>
      </c>
      <c r="C9" s="1339"/>
      <c r="D9" s="1339"/>
      <c r="E9" s="1339"/>
      <c r="F9" s="1339"/>
      <c r="G9" s="1339"/>
      <c r="H9" s="1339"/>
      <c r="I9" s="1339"/>
      <c r="J9" s="1339"/>
      <c r="K9" s="1340"/>
      <c r="L9" s="344"/>
      <c r="M9" s="344"/>
      <c r="N9" s="344"/>
      <c r="O9" s="344"/>
      <c r="P9" s="344"/>
      <c r="Q9" s="344"/>
      <c r="R9" s="344"/>
      <c r="S9" s="344"/>
      <c r="T9" s="344"/>
    </row>
    <row r="10" spans="1:20" ht="15.75">
      <c r="A10" s="485">
        <v>1</v>
      </c>
      <c r="B10" s="1341" t="s">
        <v>10825</v>
      </c>
      <c r="C10" s="1342"/>
      <c r="D10" s="1342"/>
      <c r="E10" s="1342"/>
      <c r="F10" s="1342"/>
      <c r="G10" s="1342"/>
      <c r="H10" s="1342"/>
      <c r="I10" s="1342"/>
      <c r="J10" s="1343"/>
      <c r="K10" s="489">
        <v>0.03</v>
      </c>
      <c r="L10" s="344"/>
      <c r="M10" s="344"/>
      <c r="N10" s="344"/>
      <c r="O10" s="344"/>
      <c r="P10" s="344"/>
      <c r="Q10" s="344"/>
      <c r="R10" s="344"/>
      <c r="S10" s="344"/>
      <c r="T10" s="344"/>
    </row>
    <row r="11" spans="1:20" ht="15.75">
      <c r="A11" s="486">
        <v>2</v>
      </c>
      <c r="B11" s="1328" t="s">
        <v>10826</v>
      </c>
      <c r="C11" s="1329"/>
      <c r="D11" s="1329"/>
      <c r="E11" s="1329"/>
      <c r="F11" s="1329"/>
      <c r="G11" s="1329"/>
      <c r="H11" s="1329"/>
      <c r="I11" s="1329"/>
      <c r="J11" s="1330"/>
      <c r="K11" s="490">
        <v>8.0000000000000002E-3</v>
      </c>
      <c r="L11" s="344"/>
      <c r="M11" s="344"/>
      <c r="N11" s="344"/>
      <c r="O11" s="344"/>
      <c r="P11" s="344"/>
      <c r="Q11" s="344"/>
      <c r="R11" s="344"/>
      <c r="S11" s="344"/>
      <c r="T11" s="344"/>
    </row>
    <row r="12" spans="1:20" ht="15.75">
      <c r="A12" s="486">
        <v>3</v>
      </c>
      <c r="B12" s="1328" t="s">
        <v>10827</v>
      </c>
      <c r="C12" s="1329"/>
      <c r="D12" s="1329"/>
      <c r="E12" s="1329"/>
      <c r="F12" s="1329"/>
      <c r="G12" s="1329"/>
      <c r="H12" s="1329"/>
      <c r="I12" s="1329"/>
      <c r="J12" s="1330"/>
      <c r="K12" s="491">
        <v>9.7000000000000003E-3</v>
      </c>
      <c r="L12" s="344"/>
      <c r="M12" s="344"/>
      <c r="N12" s="344"/>
      <c r="O12" s="344"/>
      <c r="P12" s="344"/>
      <c r="Q12" s="344"/>
      <c r="R12" s="344"/>
      <c r="S12" s="344"/>
      <c r="T12" s="344"/>
    </row>
    <row r="13" spans="1:20" ht="15.75">
      <c r="A13" s="486">
        <v>4</v>
      </c>
      <c r="B13" s="1328" t="s">
        <v>10828</v>
      </c>
      <c r="C13" s="1329"/>
      <c r="D13" s="1329"/>
      <c r="E13" s="1329"/>
      <c r="F13" s="1329"/>
      <c r="G13" s="1329"/>
      <c r="H13" s="1329"/>
      <c r="I13" s="1329"/>
      <c r="J13" s="1330"/>
      <c r="K13" s="490">
        <v>5.8999999999999999E-3</v>
      </c>
      <c r="L13" s="344"/>
      <c r="M13" s="344"/>
      <c r="N13" s="344"/>
      <c r="O13" s="344"/>
      <c r="P13" s="344"/>
      <c r="Q13" s="344"/>
      <c r="R13" s="344"/>
      <c r="S13" s="344"/>
      <c r="T13" s="344"/>
    </row>
    <row r="14" spans="1:20" ht="16.5" thickBot="1">
      <c r="A14" s="486">
        <v>5</v>
      </c>
      <c r="B14" s="1328" t="s">
        <v>10829</v>
      </c>
      <c r="C14" s="1329"/>
      <c r="D14" s="1329"/>
      <c r="E14" s="1329"/>
      <c r="F14" s="1329"/>
      <c r="G14" s="1329"/>
      <c r="H14" s="1329"/>
      <c r="I14" s="1329"/>
      <c r="J14" s="1330"/>
      <c r="K14" s="492">
        <v>6.1600000000000002E-2</v>
      </c>
      <c r="L14" s="344"/>
      <c r="M14" s="344"/>
      <c r="N14" s="344"/>
      <c r="O14" s="344"/>
      <c r="P14" s="344"/>
      <c r="Q14" s="344"/>
      <c r="R14" s="344"/>
      <c r="S14" s="344"/>
      <c r="T14" s="344"/>
    </row>
    <row r="15" spans="1:20" ht="16.5" thickBot="1">
      <c r="A15" s="487">
        <v>6</v>
      </c>
      <c r="B15" s="1331" t="s">
        <v>10830</v>
      </c>
      <c r="C15" s="1332"/>
      <c r="D15" s="1332"/>
      <c r="E15" s="1332"/>
      <c r="F15" s="1332"/>
      <c r="G15" s="1332"/>
      <c r="H15" s="1332"/>
      <c r="I15" s="1332"/>
      <c r="J15" s="1332"/>
      <c r="K15" s="488">
        <f>K22</f>
        <v>0.13150000000000001</v>
      </c>
      <c r="L15" s="344"/>
      <c r="M15" s="344"/>
      <c r="N15" s="344"/>
      <c r="O15" s="344"/>
      <c r="P15" s="344"/>
      <c r="Q15" s="344"/>
      <c r="R15" s="344"/>
      <c r="S15" s="344"/>
      <c r="T15" s="344"/>
    </row>
    <row r="16" spans="1:20" ht="16.5" thickBot="1">
      <c r="A16" s="479"/>
      <c r="B16" s="478"/>
      <c r="C16" s="478"/>
      <c r="D16" s="478"/>
      <c r="E16" s="478"/>
      <c r="F16" s="478"/>
      <c r="G16" s="478"/>
      <c r="H16" s="478"/>
      <c r="I16" s="493"/>
      <c r="J16" s="477"/>
      <c r="K16" s="344"/>
      <c r="L16" s="344"/>
      <c r="M16" s="344"/>
      <c r="N16" s="344"/>
      <c r="O16" s="344"/>
      <c r="P16" s="344"/>
      <c r="Q16" s="344"/>
      <c r="R16" s="344"/>
      <c r="S16" s="344"/>
      <c r="T16" s="344"/>
    </row>
    <row r="17" spans="1:20" ht="16.5" thickBot="1">
      <c r="A17" s="494" t="s">
        <v>36</v>
      </c>
      <c r="B17" s="1322" t="s">
        <v>10831</v>
      </c>
      <c r="C17" s="1323"/>
      <c r="D17" s="1323"/>
      <c r="E17" s="1323"/>
      <c r="F17" s="1323"/>
      <c r="G17" s="1323"/>
      <c r="H17" s="1323"/>
      <c r="I17" s="1323"/>
      <c r="J17" s="1323"/>
      <c r="K17" s="1324"/>
      <c r="L17" s="344"/>
      <c r="M17" s="344"/>
      <c r="N17" s="344"/>
      <c r="O17" s="344"/>
      <c r="P17" s="344"/>
      <c r="Q17" s="344"/>
      <c r="R17" s="344"/>
      <c r="S17" s="344"/>
      <c r="T17" s="344"/>
    </row>
    <row r="18" spans="1:20" ht="15.75">
      <c r="A18" s="485" t="s">
        <v>11</v>
      </c>
      <c r="B18" s="1325" t="s">
        <v>10832</v>
      </c>
      <c r="C18" s="1326"/>
      <c r="D18" s="1326"/>
      <c r="E18" s="1326"/>
      <c r="F18" s="1326"/>
      <c r="G18" s="1326"/>
      <c r="H18" s="1326"/>
      <c r="I18" s="1326"/>
      <c r="J18" s="1327"/>
      <c r="K18" s="496">
        <v>0.05</v>
      </c>
    </row>
    <row r="19" spans="1:20" ht="15.75">
      <c r="A19" s="486" t="s">
        <v>12</v>
      </c>
      <c r="B19" s="1328" t="s">
        <v>10833</v>
      </c>
      <c r="C19" s="1329"/>
      <c r="D19" s="1329"/>
      <c r="E19" s="1329"/>
      <c r="F19" s="1329"/>
      <c r="G19" s="1329"/>
      <c r="H19" s="1329"/>
      <c r="I19" s="1329"/>
      <c r="J19" s="1330"/>
      <c r="K19" s="490">
        <v>6.4999999999999997E-3</v>
      </c>
    </row>
    <row r="20" spans="1:20" ht="15.75">
      <c r="A20" s="486" t="s">
        <v>10834</v>
      </c>
      <c r="B20" s="1328" t="s">
        <v>10835</v>
      </c>
      <c r="C20" s="1329"/>
      <c r="D20" s="1329"/>
      <c r="E20" s="1329"/>
      <c r="F20" s="1329"/>
      <c r="G20" s="1329"/>
      <c r="H20" s="1329"/>
      <c r="I20" s="1329"/>
      <c r="J20" s="1330"/>
      <c r="K20" s="490">
        <v>0.03</v>
      </c>
    </row>
    <row r="21" spans="1:20" ht="16.5" thickBot="1">
      <c r="A21" s="487" t="s">
        <v>10836</v>
      </c>
      <c r="B21" s="1331" t="s">
        <v>10846</v>
      </c>
      <c r="C21" s="1332"/>
      <c r="D21" s="1332"/>
      <c r="E21" s="1332"/>
      <c r="F21" s="1332"/>
      <c r="G21" s="1332"/>
      <c r="H21" s="1332"/>
      <c r="I21" s="1332"/>
      <c r="J21" s="1333"/>
      <c r="K21" s="492">
        <v>4.4999999999999998E-2</v>
      </c>
    </row>
    <row r="22" spans="1:20" ht="21.75" customHeight="1" thickBot="1">
      <c r="A22" s="480"/>
      <c r="B22" s="478"/>
      <c r="C22" s="478"/>
      <c r="D22" s="478"/>
      <c r="E22" s="478"/>
      <c r="F22" s="478"/>
      <c r="G22" s="33"/>
      <c r="H22" s="33"/>
      <c r="I22" s="1336" t="s">
        <v>10837</v>
      </c>
      <c r="J22" s="1336"/>
      <c r="K22" s="495">
        <f>SUM(K18:K21)</f>
        <v>0.13150000000000001</v>
      </c>
    </row>
    <row r="23" spans="1:20" ht="21.75" customHeight="1">
      <c r="A23" s="480"/>
      <c r="B23" s="478"/>
      <c r="C23" s="478"/>
      <c r="D23" s="478"/>
      <c r="E23" s="478"/>
      <c r="F23" s="478"/>
      <c r="G23" s="33"/>
      <c r="H23" s="33"/>
      <c r="I23" s="483"/>
      <c r="J23" s="483"/>
      <c r="K23" s="497"/>
    </row>
    <row r="24" spans="1:20" ht="16.5" thickBot="1">
      <c r="A24" s="1312" t="s">
        <v>10838</v>
      </c>
      <c r="B24" s="1313"/>
      <c r="C24" s="1313"/>
      <c r="D24" s="1313"/>
      <c r="E24" s="1313"/>
      <c r="F24" s="1313"/>
      <c r="G24" s="1313"/>
      <c r="H24" s="1313"/>
      <c r="I24" s="1313"/>
      <c r="J24" s="1313"/>
      <c r="K24" s="1313"/>
    </row>
    <row r="25" spans="1:20" ht="16.5" customHeight="1">
      <c r="A25" s="1314"/>
      <c r="B25" s="1315"/>
      <c r="C25" s="1315"/>
      <c r="D25" s="1315"/>
      <c r="E25" s="1315"/>
      <c r="F25" s="1315"/>
      <c r="G25" s="1315"/>
      <c r="H25" s="1315"/>
      <c r="I25" s="1315"/>
      <c r="J25" s="1316"/>
      <c r="K25" s="1320">
        <f>(((1+K10+K11+K12)*(1+K13)*(1+K14))/(1-K15))-1</f>
        <v>0.2881986483454233</v>
      </c>
    </row>
    <row r="26" spans="1:20" ht="40.5" customHeight="1" thickBot="1">
      <c r="A26" s="1317"/>
      <c r="B26" s="1318"/>
      <c r="C26" s="1318"/>
      <c r="D26" s="1318"/>
      <c r="E26" s="1318"/>
      <c r="F26" s="1318"/>
      <c r="G26" s="1318"/>
      <c r="H26" s="1318"/>
      <c r="I26" s="1318"/>
      <c r="J26" s="1319"/>
      <c r="K26" s="1321"/>
    </row>
    <row r="27" spans="1:20" ht="15.75">
      <c r="A27" s="479"/>
      <c r="B27" s="483"/>
      <c r="C27" s="483"/>
      <c r="D27" s="483"/>
      <c r="E27" s="483"/>
      <c r="F27" s="483"/>
      <c r="G27" s="483"/>
      <c r="H27" s="483"/>
      <c r="I27" s="483"/>
      <c r="J27" s="483"/>
      <c r="K27" s="499"/>
    </row>
    <row r="28" spans="1:20" ht="15.75">
      <c r="A28" s="479"/>
      <c r="B28" s="483"/>
      <c r="C28" s="483"/>
      <c r="D28" s="483"/>
      <c r="E28" s="483"/>
      <c r="F28" s="483"/>
      <c r="G28" s="483"/>
      <c r="H28" s="483"/>
      <c r="I28" s="483"/>
      <c r="J28" s="483"/>
      <c r="K28" s="499"/>
    </row>
    <row r="29" spans="1:20" ht="15.75">
      <c r="A29" s="498" t="s">
        <v>10839</v>
      </c>
      <c r="B29" s="478"/>
      <c r="C29" s="478"/>
      <c r="D29" s="478"/>
      <c r="E29" s="478"/>
      <c r="F29" s="478"/>
      <c r="G29" s="478"/>
      <c r="H29" s="478"/>
      <c r="I29" s="478"/>
      <c r="J29" s="477"/>
      <c r="K29" s="344"/>
    </row>
    <row r="30" spans="1:20" ht="15.75">
      <c r="A30" s="1337" t="s">
        <v>10840</v>
      </c>
      <c r="B30" s="1337"/>
      <c r="C30" s="1337"/>
      <c r="D30" s="1337"/>
      <c r="E30" s="1337"/>
      <c r="F30" s="1337"/>
      <c r="G30" s="1337"/>
      <c r="H30" s="1337"/>
      <c r="I30" s="1337"/>
      <c r="J30" s="477"/>
      <c r="K30" s="344"/>
    </row>
    <row r="31" spans="1:20" ht="15.75">
      <c r="A31" s="1337" t="s">
        <v>10841</v>
      </c>
      <c r="B31" s="1337"/>
      <c r="C31" s="1337"/>
      <c r="D31" s="1337"/>
      <c r="E31" s="1337"/>
      <c r="F31" s="1337"/>
      <c r="G31" s="1337"/>
      <c r="H31" s="1337"/>
      <c r="I31" s="1337"/>
      <c r="J31" s="477"/>
      <c r="K31" s="344"/>
    </row>
    <row r="32" spans="1:20" ht="15.75">
      <c r="A32" s="1337" t="s">
        <v>10842</v>
      </c>
      <c r="B32" s="1337"/>
      <c r="C32" s="1337"/>
      <c r="D32" s="1337"/>
      <c r="E32" s="1337"/>
      <c r="F32" s="1337"/>
      <c r="G32" s="1337"/>
      <c r="H32" s="1337"/>
      <c r="I32" s="1337"/>
      <c r="J32" s="477"/>
      <c r="K32" s="344"/>
    </row>
    <row r="33" spans="1:11" ht="15.75">
      <c r="A33" s="1337" t="s">
        <v>10843</v>
      </c>
      <c r="B33" s="1337"/>
      <c r="C33" s="1337"/>
      <c r="D33" s="1337"/>
      <c r="E33" s="1337"/>
      <c r="F33" s="1337"/>
      <c r="G33" s="1337"/>
      <c r="H33" s="1337"/>
      <c r="I33" s="1337"/>
      <c r="J33" s="477"/>
      <c r="K33" s="344"/>
    </row>
    <row r="34" spans="1:11" ht="15.75">
      <c r="A34" s="414" t="s">
        <v>10847</v>
      </c>
      <c r="B34" s="478"/>
      <c r="C34" s="478"/>
      <c r="D34" s="478"/>
      <c r="E34" s="478"/>
      <c r="F34" s="478"/>
      <c r="G34" s="478"/>
      <c r="H34" s="478"/>
      <c r="I34" s="478"/>
      <c r="J34" s="477"/>
      <c r="K34" s="344"/>
    </row>
    <row r="35" spans="1:11" ht="15.75">
      <c r="A35" s="414"/>
      <c r="B35" s="478"/>
      <c r="C35" s="478"/>
      <c r="D35" s="478"/>
      <c r="E35" s="478"/>
      <c r="F35" s="478"/>
      <c r="G35" s="478"/>
      <c r="H35" s="478"/>
      <c r="I35" s="478"/>
      <c r="J35" s="477"/>
      <c r="K35" s="344"/>
    </row>
    <row r="36" spans="1:11">
      <c r="A36" s="477"/>
      <c r="B36" s="477"/>
      <c r="C36" s="477"/>
      <c r="D36" s="477"/>
      <c r="E36" s="477"/>
      <c r="F36" s="477"/>
      <c r="G36" s="477"/>
      <c r="H36" s="477"/>
      <c r="I36" s="477"/>
      <c r="J36" s="477"/>
      <c r="K36" s="344"/>
    </row>
    <row r="37" spans="1:11">
      <c r="A37" s="477"/>
      <c r="B37" s="477"/>
      <c r="C37" s="477"/>
      <c r="D37" s="477"/>
      <c r="E37" s="477"/>
      <c r="F37" s="477"/>
      <c r="G37" s="477"/>
      <c r="H37" s="477"/>
      <c r="I37" s="477"/>
      <c r="J37" s="477"/>
      <c r="K37" s="344"/>
    </row>
    <row r="38" spans="1:11" ht="15.75">
      <c r="A38" s="481"/>
      <c r="B38" s="481"/>
      <c r="C38" s="481"/>
      <c r="D38" s="481"/>
      <c r="E38" s="481"/>
      <c r="F38" s="476"/>
      <c r="G38" s="476"/>
      <c r="H38" s="476"/>
      <c r="I38" s="476"/>
      <c r="J38" s="476"/>
      <c r="K38" s="343"/>
    </row>
    <row r="39" spans="1:11" ht="15.75">
      <c r="A39" s="481"/>
      <c r="B39" s="481"/>
      <c r="C39" s="481"/>
      <c r="D39" s="481"/>
      <c r="E39" s="481"/>
      <c r="F39" s="476"/>
      <c r="G39" s="476"/>
      <c r="H39" s="476"/>
      <c r="I39" s="476"/>
      <c r="J39" s="476"/>
      <c r="K39" s="343"/>
    </row>
    <row r="40" spans="1:11" ht="15.75">
      <c r="A40" s="481"/>
      <c r="B40" s="481"/>
      <c r="C40" s="481"/>
      <c r="D40" s="481"/>
      <c r="E40" s="481"/>
      <c r="F40" s="476"/>
      <c r="G40" s="476"/>
      <c r="H40" s="476"/>
      <c r="I40" s="476"/>
      <c r="J40" s="476"/>
      <c r="K40" s="343"/>
    </row>
    <row r="41" spans="1:11" ht="15.75">
      <c r="A41" s="481"/>
      <c r="B41" s="481"/>
      <c r="C41" s="481"/>
      <c r="D41" s="481"/>
      <c r="E41" s="481"/>
      <c r="F41" s="476"/>
      <c r="G41" s="476"/>
      <c r="H41" s="476"/>
      <c r="I41" s="476"/>
      <c r="J41" s="476"/>
      <c r="K41" s="343"/>
    </row>
    <row r="42" spans="1:11">
      <c r="A42" s="414"/>
      <c r="B42" s="414"/>
      <c r="C42" s="414"/>
      <c r="D42" s="414"/>
      <c r="E42" s="414"/>
      <c r="F42" s="476"/>
      <c r="G42" s="476"/>
      <c r="H42" s="476"/>
      <c r="I42" s="476"/>
      <c r="J42" s="476"/>
      <c r="K42" s="343"/>
    </row>
    <row r="43" spans="1:11">
      <c r="A43" s="1334"/>
      <c r="B43" s="1334"/>
      <c r="C43" s="1334"/>
      <c r="D43" s="1334"/>
      <c r="E43" s="1334"/>
      <c r="F43" s="476"/>
      <c r="G43" s="476"/>
      <c r="H43" s="476"/>
      <c r="I43" s="476"/>
      <c r="J43" s="476"/>
      <c r="K43" s="343"/>
    </row>
    <row r="44" spans="1:11">
      <c r="A44" s="1334"/>
      <c r="B44" s="1334"/>
      <c r="C44" s="1334"/>
      <c r="D44" s="1334"/>
      <c r="E44" s="1334"/>
      <c r="F44" s="476"/>
      <c r="G44" s="476"/>
      <c r="H44" s="476"/>
      <c r="I44" s="476"/>
      <c r="J44" s="476"/>
      <c r="K44" s="343"/>
    </row>
    <row r="45" spans="1:11">
      <c r="A45" s="1334"/>
      <c r="B45" s="1334"/>
      <c r="C45" s="1334"/>
      <c r="D45" s="1334"/>
      <c r="E45" s="1334"/>
    </row>
  </sheetData>
  <mergeCells count="32">
    <mergeCell ref="B3:H3"/>
    <mergeCell ref="B4:H4"/>
    <mergeCell ref="F5:H7"/>
    <mergeCell ref="I3:K7"/>
    <mergeCell ref="A1:K1"/>
    <mergeCell ref="A6:A7"/>
    <mergeCell ref="B6:B7"/>
    <mergeCell ref="C5:E7"/>
    <mergeCell ref="A45:E45"/>
    <mergeCell ref="A8:I8"/>
    <mergeCell ref="I22:J22"/>
    <mergeCell ref="A33:I33"/>
    <mergeCell ref="A30:I30"/>
    <mergeCell ref="A31:I31"/>
    <mergeCell ref="A32:I32"/>
    <mergeCell ref="B14:J14"/>
    <mergeCell ref="B15:J15"/>
    <mergeCell ref="B9:K9"/>
    <mergeCell ref="A43:E43"/>
    <mergeCell ref="A44:E44"/>
    <mergeCell ref="B10:J10"/>
    <mergeCell ref="B11:J11"/>
    <mergeCell ref="B12:J12"/>
    <mergeCell ref="B13:J13"/>
    <mergeCell ref="A24:K24"/>
    <mergeCell ref="A25:J26"/>
    <mergeCell ref="K25:K26"/>
    <mergeCell ref="B17:K17"/>
    <mergeCell ref="B18:J18"/>
    <mergeCell ref="B19:J19"/>
    <mergeCell ref="B20:J20"/>
    <mergeCell ref="B21:J21"/>
  </mergeCells>
  <printOptions horizontalCentered="1"/>
  <pageMargins left="0.9055118110236221" right="0.11811023622047245" top="0.98425196850393704" bottom="0.78740157480314965" header="0.31496062992125984" footer="0.31496062992125984"/>
  <pageSetup paperSize="9" scale="66" orientation="portrait" horizontalDpi="4294967293" verticalDpi="4294967293" r:id="rId1"/>
  <rowBreaks count="1" manualBreakCount="1">
    <brk id="67" max="10" man="1"/>
  </rowBreaks>
  <drawing r:id="rId2"/>
  <legacyDrawing r:id="rId3"/>
  <oleObjects>
    <mc:AlternateContent xmlns:mc="http://schemas.openxmlformats.org/markup-compatibility/2006">
      <mc:Choice Requires="x14">
        <oleObject progId="Word.Document.12" shapeId="4097" r:id="rId4">
          <objectPr defaultSize="0" autoPict="0" r:id="rId5">
            <anchor moveWithCells="1" sizeWithCells="1">
              <from>
                <xdr:col>8</xdr:col>
                <xdr:colOff>47625</xdr:colOff>
                <xdr:row>2</xdr:row>
                <xdr:rowOff>38100</xdr:rowOff>
              </from>
              <to>
                <xdr:col>10</xdr:col>
                <xdr:colOff>428625</xdr:colOff>
                <xdr:row>6</xdr:row>
                <xdr:rowOff>171450</xdr:rowOff>
              </to>
            </anchor>
          </objectPr>
        </oleObject>
      </mc:Choice>
      <mc:Fallback>
        <oleObject progId="Word.Document.12" shapeId="409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0"/>
  <sheetViews>
    <sheetView view="pageBreakPreview" zoomScaleNormal="100" zoomScaleSheetLayoutView="100" workbookViewId="0">
      <selection activeCell="G2" sqref="G2:H7"/>
    </sheetView>
  </sheetViews>
  <sheetFormatPr defaultRowHeight="12.75"/>
  <cols>
    <col min="1" max="1" width="19.28515625" bestFit="1" customWidth="1"/>
    <col min="2" max="2" width="63.7109375" customWidth="1"/>
    <col min="3" max="6" width="16.7109375" style="133" customWidth="1"/>
    <col min="7" max="8" width="16.7109375" customWidth="1"/>
  </cols>
  <sheetData>
    <row r="1" spans="1:18" ht="16.5" thickBot="1">
      <c r="A1" s="1373" t="s">
        <v>10712</v>
      </c>
      <c r="B1" s="1374"/>
      <c r="C1" s="1374"/>
      <c r="D1" s="1374"/>
      <c r="E1" s="1374"/>
      <c r="F1" s="1374"/>
      <c r="G1" s="1375"/>
      <c r="H1" s="1376"/>
      <c r="I1" s="509"/>
      <c r="J1" s="509"/>
      <c r="K1" s="509"/>
      <c r="L1" s="509"/>
      <c r="M1" s="509"/>
      <c r="N1" s="509"/>
      <c r="O1" s="509"/>
      <c r="P1" s="509"/>
      <c r="Q1" s="509"/>
      <c r="R1" s="509"/>
    </row>
    <row r="2" spans="1:18" ht="15.75">
      <c r="A2" s="500" t="s">
        <v>10818</v>
      </c>
      <c r="B2" s="501" t="str">
        <f>ORÇAMENTO!B2</f>
        <v>PREFEITURA MUNICIPAL DE OURÉM</v>
      </c>
      <c r="C2" s="500" t="s">
        <v>10849</v>
      </c>
      <c r="D2" s="1379" t="str">
        <f>ORÇAMENTO!$G$4</f>
        <v xml:space="preserve"> OURÉM - PA</v>
      </c>
      <c r="E2" s="1380"/>
      <c r="F2" s="1380"/>
      <c r="G2" s="1387"/>
      <c r="H2" s="1388"/>
      <c r="I2" s="503"/>
      <c r="J2" s="503"/>
      <c r="K2" s="12"/>
      <c r="L2" s="502"/>
      <c r="M2" s="502"/>
      <c r="N2" s="12"/>
      <c r="O2" s="503"/>
      <c r="P2" s="503"/>
      <c r="Q2" s="503"/>
      <c r="R2" s="503"/>
    </row>
    <row r="3" spans="1:18" ht="15.75">
      <c r="A3" s="500" t="s">
        <v>10819</v>
      </c>
      <c r="B3" s="749" t="str">
        <f>ORÇAMENTO!B3</f>
        <v>REFORMA DA UNIDADE DE SAÚDE DA FAMÍLIA RIO GRANDE</v>
      </c>
      <c r="C3" s="750"/>
      <c r="D3" s="750"/>
      <c r="E3" s="750"/>
      <c r="F3" s="750"/>
      <c r="G3" s="1389"/>
      <c r="H3" s="1390"/>
      <c r="I3" s="503"/>
      <c r="J3" s="503"/>
      <c r="K3" s="503"/>
      <c r="L3" s="503"/>
      <c r="M3" s="503"/>
      <c r="N3" s="503"/>
      <c r="O3" s="503"/>
      <c r="P3" s="503"/>
      <c r="Q3" s="503"/>
      <c r="R3" s="503"/>
    </row>
    <row r="4" spans="1:18" ht="31.5">
      <c r="A4" s="550" t="s">
        <v>10820</v>
      </c>
      <c r="B4" s="384" t="str">
        <f>ORÇAMENTO!B4</f>
        <v>COMUNIDADE RIO GRANDE</v>
      </c>
      <c r="C4" s="385"/>
      <c r="D4" s="385"/>
      <c r="E4" s="385"/>
      <c r="F4" s="385"/>
      <c r="G4" s="1389"/>
      <c r="H4" s="1390"/>
      <c r="I4" s="503"/>
      <c r="J4" s="503"/>
      <c r="K4" s="503"/>
      <c r="L4" s="503"/>
      <c r="M4" s="503"/>
      <c r="N4" s="503"/>
      <c r="O4" s="503"/>
      <c r="P4" s="503"/>
      <c r="Q4" s="503"/>
      <c r="R4" s="503"/>
    </row>
    <row r="5" spans="1:18" ht="15.75">
      <c r="A5" s="550" t="s">
        <v>10821</v>
      </c>
      <c r="B5" s="510">
        <f>ORÇAMENTO!B5</f>
        <v>0.2881986483454233</v>
      </c>
      <c r="C5" s="1370" t="s">
        <v>10822</v>
      </c>
      <c r="D5" s="1381" t="str">
        <f>ORÇAMENTO!E5</f>
        <v>ÍNDICES DE REFERÊNCIA   SINAPI DE SET. 2017  (DESONERADO)    E              SEDOP - SET. - 2017</v>
      </c>
      <c r="E5" s="1382"/>
      <c r="F5" s="1382"/>
      <c r="G5" s="1389"/>
      <c r="H5" s="1390"/>
      <c r="I5" s="504"/>
      <c r="J5" s="504"/>
      <c r="K5" s="12"/>
      <c r="L5" s="505"/>
      <c r="M5" s="505"/>
      <c r="N5" s="12"/>
      <c r="O5" s="506"/>
      <c r="P5" s="506"/>
      <c r="Q5" s="506"/>
      <c r="R5" s="506"/>
    </row>
    <row r="6" spans="1:18" ht="15.75" customHeight="1">
      <c r="A6" s="1377" t="s">
        <v>10823</v>
      </c>
      <c r="B6" s="1378" t="s">
        <v>10913</v>
      </c>
      <c r="C6" s="1371"/>
      <c r="D6" s="1383"/>
      <c r="E6" s="1384"/>
      <c r="F6" s="1384"/>
      <c r="G6" s="1389"/>
      <c r="H6" s="1390"/>
      <c r="I6" s="507"/>
      <c r="J6" s="507"/>
      <c r="K6" s="505"/>
      <c r="L6" s="505"/>
      <c r="M6" s="505"/>
      <c r="N6" s="12"/>
      <c r="O6" s="506"/>
      <c r="P6" s="506"/>
      <c r="Q6" s="506"/>
      <c r="R6" s="506"/>
    </row>
    <row r="7" spans="1:18" ht="16.5" thickBot="1">
      <c r="A7" s="1377"/>
      <c r="B7" s="1378"/>
      <c r="C7" s="1372"/>
      <c r="D7" s="1385"/>
      <c r="E7" s="1386"/>
      <c r="F7" s="1386"/>
      <c r="G7" s="1391"/>
      <c r="H7" s="1392"/>
      <c r="I7" s="507"/>
      <c r="J7" s="507"/>
      <c r="K7" s="12"/>
      <c r="L7" s="508"/>
      <c r="M7" s="508"/>
      <c r="N7" s="12"/>
      <c r="O7" s="469"/>
      <c r="P7" s="469"/>
      <c r="Q7" s="469"/>
      <c r="R7" s="469"/>
    </row>
    <row r="8" spans="1:18" ht="13.5" thickBot="1">
      <c r="A8" s="338"/>
      <c r="B8" s="338"/>
      <c r="C8"/>
      <c r="D8"/>
      <c r="E8"/>
      <c r="F8"/>
    </row>
    <row r="9" spans="1:18" ht="13.5" thickBot="1">
      <c r="A9" s="1403" t="s">
        <v>10713</v>
      </c>
      <c r="B9" s="1403" t="s">
        <v>20</v>
      </c>
      <c r="C9" s="1395" t="s">
        <v>10714</v>
      </c>
      <c r="D9" s="1396"/>
      <c r="E9" s="1395" t="s">
        <v>10733</v>
      </c>
      <c r="F9" s="1396"/>
      <c r="G9" s="1395" t="s">
        <v>10733</v>
      </c>
      <c r="H9" s="1396"/>
    </row>
    <row r="10" spans="1:18" ht="26.25" thickBot="1">
      <c r="A10" s="1404"/>
      <c r="B10" s="1404"/>
      <c r="C10" s="511" t="s">
        <v>10850</v>
      </c>
      <c r="D10" s="512" t="s">
        <v>10851</v>
      </c>
      <c r="E10" s="511" t="s">
        <v>10850</v>
      </c>
      <c r="F10" s="512" t="s">
        <v>10851</v>
      </c>
      <c r="G10" s="511" t="s">
        <v>10850</v>
      </c>
      <c r="H10" s="512" t="s">
        <v>10851</v>
      </c>
    </row>
    <row r="11" spans="1:18" ht="13.5" thickBot="1">
      <c r="A11" s="540"/>
      <c r="B11" s="541"/>
      <c r="C11" s="542"/>
      <c r="D11" s="542"/>
      <c r="E11" s="542"/>
      <c r="F11" s="542"/>
      <c r="G11" s="542"/>
      <c r="H11" s="543"/>
    </row>
    <row r="12" spans="1:18" ht="13.5" thickBot="1">
      <c r="A12" s="1397" t="s">
        <v>10852</v>
      </c>
      <c r="B12" s="1398"/>
      <c r="C12" s="1398"/>
      <c r="D12" s="1398"/>
      <c r="E12" s="1398"/>
      <c r="F12" s="1398"/>
      <c r="G12" s="1398"/>
      <c r="H12" s="1399"/>
    </row>
    <row r="13" spans="1:18">
      <c r="A13" s="367" t="s">
        <v>10853</v>
      </c>
      <c r="B13" s="539" t="s">
        <v>10715</v>
      </c>
      <c r="C13" s="513">
        <v>0</v>
      </c>
      <c r="D13" s="369">
        <v>0</v>
      </c>
      <c r="E13" s="513">
        <v>0.2</v>
      </c>
      <c r="F13" s="369">
        <v>0.2</v>
      </c>
      <c r="G13" s="368">
        <v>0.2</v>
      </c>
      <c r="H13" s="369">
        <v>0.2</v>
      </c>
    </row>
    <row r="14" spans="1:18">
      <c r="A14" s="361" t="s">
        <v>10854</v>
      </c>
      <c r="B14" s="516" t="s">
        <v>10855</v>
      </c>
      <c r="C14" s="515">
        <v>1.4999999999999999E-2</v>
      </c>
      <c r="D14" s="363">
        <v>1.4999999999999999E-2</v>
      </c>
      <c r="E14" s="515">
        <v>1.4999999999999999E-2</v>
      </c>
      <c r="F14" s="363">
        <v>1.4999999999999999E-2</v>
      </c>
      <c r="G14" s="362">
        <v>1.4999999999999999E-2</v>
      </c>
      <c r="H14" s="363">
        <v>1.4999999999999999E-2</v>
      </c>
    </row>
    <row r="15" spans="1:18">
      <c r="A15" s="361" t="s">
        <v>10856</v>
      </c>
      <c r="B15" s="516" t="s">
        <v>10716</v>
      </c>
      <c r="C15" s="515">
        <v>0.01</v>
      </c>
      <c r="D15" s="363">
        <v>0.01</v>
      </c>
      <c r="E15" s="515">
        <v>0.01</v>
      </c>
      <c r="F15" s="363">
        <v>0.01</v>
      </c>
      <c r="G15" s="362">
        <v>0.01</v>
      </c>
      <c r="H15" s="363">
        <v>0.01</v>
      </c>
    </row>
    <row r="16" spans="1:18">
      <c r="A16" s="361" t="s">
        <v>10857</v>
      </c>
      <c r="B16" s="516" t="s">
        <v>10858</v>
      </c>
      <c r="C16" s="515">
        <v>2E-3</v>
      </c>
      <c r="D16" s="363">
        <v>2E-3</v>
      </c>
      <c r="E16" s="515">
        <v>2E-3</v>
      </c>
      <c r="F16" s="363">
        <v>2E-3</v>
      </c>
      <c r="G16" s="362">
        <v>2E-3</v>
      </c>
      <c r="H16" s="363">
        <v>2E-3</v>
      </c>
    </row>
    <row r="17" spans="1:8">
      <c r="A17" s="361" t="s">
        <v>10859</v>
      </c>
      <c r="B17" s="516" t="s">
        <v>10860</v>
      </c>
      <c r="C17" s="515">
        <v>6.0000000000000001E-3</v>
      </c>
      <c r="D17" s="363">
        <v>6.0000000000000001E-3</v>
      </c>
      <c r="E17" s="515">
        <v>6.0000000000000001E-3</v>
      </c>
      <c r="F17" s="363">
        <v>6.0000000000000001E-3</v>
      </c>
      <c r="G17" s="362">
        <v>6.0000000000000001E-3</v>
      </c>
      <c r="H17" s="363">
        <v>6.0000000000000001E-3</v>
      </c>
    </row>
    <row r="18" spans="1:8">
      <c r="A18" s="361" t="s">
        <v>10861</v>
      </c>
      <c r="B18" s="516" t="s">
        <v>10862</v>
      </c>
      <c r="C18" s="515">
        <v>2.5000000000000001E-2</v>
      </c>
      <c r="D18" s="363">
        <v>2.5000000000000001E-2</v>
      </c>
      <c r="E18" s="515">
        <v>2.5000000000000001E-2</v>
      </c>
      <c r="F18" s="363">
        <v>2.5000000000000001E-2</v>
      </c>
      <c r="G18" s="362">
        <v>2.5000000000000001E-2</v>
      </c>
      <c r="H18" s="363">
        <v>2.5000000000000001E-2</v>
      </c>
    </row>
    <row r="19" spans="1:8">
      <c r="A19" s="361" t="s">
        <v>10863</v>
      </c>
      <c r="B19" s="518" t="s">
        <v>10717</v>
      </c>
      <c r="C19" s="515">
        <v>0.03</v>
      </c>
      <c r="D19" s="363">
        <v>0.03</v>
      </c>
      <c r="E19" s="519">
        <v>0.03</v>
      </c>
      <c r="F19" s="365">
        <v>0.03</v>
      </c>
      <c r="G19" s="364">
        <v>0.03</v>
      </c>
      <c r="H19" s="365">
        <v>0.03</v>
      </c>
    </row>
    <row r="20" spans="1:8">
      <c r="A20" s="361" t="s">
        <v>10864</v>
      </c>
      <c r="B20" s="516" t="s">
        <v>10865</v>
      </c>
      <c r="C20" s="515">
        <v>0.08</v>
      </c>
      <c r="D20" s="363">
        <v>0.08</v>
      </c>
      <c r="E20" s="515">
        <v>0.08</v>
      </c>
      <c r="F20" s="363">
        <v>0.08</v>
      </c>
      <c r="G20" s="362">
        <v>0.08</v>
      </c>
      <c r="H20" s="363">
        <v>0.08</v>
      </c>
    </row>
    <row r="21" spans="1:8">
      <c r="A21" s="361" t="s">
        <v>10866</v>
      </c>
      <c r="B21" s="516" t="s">
        <v>10867</v>
      </c>
      <c r="C21" s="515">
        <v>0</v>
      </c>
      <c r="D21" s="363">
        <v>0</v>
      </c>
      <c r="E21" s="515">
        <v>0</v>
      </c>
      <c r="F21" s="363">
        <v>0</v>
      </c>
      <c r="G21" s="362">
        <v>0</v>
      </c>
      <c r="H21" s="363">
        <v>0</v>
      </c>
    </row>
    <row r="22" spans="1:8">
      <c r="A22" s="520" t="s">
        <v>38</v>
      </c>
      <c r="B22" s="521" t="s">
        <v>10868</v>
      </c>
      <c r="C22" s="522">
        <f t="shared" ref="C22:H22" si="0">SUM(C13:C21)</f>
        <v>0.16799999999999998</v>
      </c>
      <c r="D22" s="523">
        <f t="shared" si="0"/>
        <v>0.16799999999999998</v>
      </c>
      <c r="E22" s="522">
        <f t="shared" si="0"/>
        <v>0.36800000000000005</v>
      </c>
      <c r="F22" s="523">
        <f t="shared" si="0"/>
        <v>0.36800000000000005</v>
      </c>
      <c r="G22" s="524">
        <f t="shared" si="0"/>
        <v>0.36800000000000005</v>
      </c>
      <c r="H22" s="523">
        <f t="shared" si="0"/>
        <v>0.36800000000000005</v>
      </c>
    </row>
    <row r="23" spans="1:8" ht="13.5" thickBot="1">
      <c r="A23" s="536"/>
      <c r="B23" s="544"/>
      <c r="C23" s="545"/>
      <c r="D23" s="545"/>
      <c r="E23" s="545"/>
      <c r="F23" s="545"/>
      <c r="G23" s="545"/>
      <c r="H23" s="546"/>
    </row>
    <row r="24" spans="1:8" ht="13.5" thickBot="1">
      <c r="A24" s="1397" t="s">
        <v>10869</v>
      </c>
      <c r="B24" s="1398"/>
      <c r="C24" s="1398"/>
      <c r="D24" s="1398"/>
      <c r="E24" s="1398"/>
      <c r="F24" s="1398"/>
      <c r="G24" s="1398"/>
      <c r="H24" s="1399"/>
    </row>
    <row r="25" spans="1:8">
      <c r="A25" s="367" t="s">
        <v>10870</v>
      </c>
      <c r="B25" s="539" t="s">
        <v>10871</v>
      </c>
      <c r="C25" s="513">
        <v>0.1804</v>
      </c>
      <c r="D25" s="373" t="s">
        <v>10872</v>
      </c>
      <c r="E25" s="513">
        <v>0.1804</v>
      </c>
      <c r="F25" s="373" t="s">
        <v>10872</v>
      </c>
      <c r="G25" s="368">
        <v>0.1804</v>
      </c>
      <c r="H25" s="373" t="s">
        <v>10872</v>
      </c>
    </row>
    <row r="26" spans="1:8">
      <c r="A26" s="361" t="s">
        <v>10873</v>
      </c>
      <c r="B26" s="518" t="s">
        <v>10874</v>
      </c>
      <c r="C26" s="515">
        <v>4.7699999999999999E-2</v>
      </c>
      <c r="D26" s="366" t="s">
        <v>10872</v>
      </c>
      <c r="E26" s="515">
        <v>4.7699999999999999E-2</v>
      </c>
      <c r="F26" s="366" t="s">
        <v>10872</v>
      </c>
      <c r="G26" s="362">
        <v>4.7699999999999999E-2</v>
      </c>
      <c r="H26" s="366" t="s">
        <v>10872</v>
      </c>
    </row>
    <row r="27" spans="1:8">
      <c r="A27" s="361" t="s">
        <v>10875</v>
      </c>
      <c r="B27" s="516" t="s">
        <v>10876</v>
      </c>
      <c r="C27" s="515">
        <v>8.9999999999999993E-3</v>
      </c>
      <c r="D27" s="363">
        <v>6.8999999999999999E-3</v>
      </c>
      <c r="E27" s="515">
        <v>8.9999999999999993E-3</v>
      </c>
      <c r="F27" s="363">
        <v>6.8999999999999999E-3</v>
      </c>
      <c r="G27" s="362">
        <v>8.9999999999999993E-3</v>
      </c>
      <c r="H27" s="363">
        <v>6.8999999999999999E-3</v>
      </c>
    </row>
    <row r="28" spans="1:8">
      <c r="A28" s="361" t="s">
        <v>10877</v>
      </c>
      <c r="B28" s="516" t="s">
        <v>25</v>
      </c>
      <c r="C28" s="515">
        <v>0.1079</v>
      </c>
      <c r="D28" s="363">
        <v>8.3299999999999999E-2</v>
      </c>
      <c r="E28" s="515">
        <v>0.1079</v>
      </c>
      <c r="F28" s="363">
        <v>8.3299999999999999E-2</v>
      </c>
      <c r="G28" s="362">
        <v>0.1079</v>
      </c>
      <c r="H28" s="363">
        <v>8.3299999999999999E-2</v>
      </c>
    </row>
    <row r="29" spans="1:8">
      <c r="A29" s="361" t="s">
        <v>10878</v>
      </c>
      <c r="B29" s="516" t="s">
        <v>10718</v>
      </c>
      <c r="C29" s="515">
        <v>8.0000000000000004E-4</v>
      </c>
      <c r="D29" s="363">
        <v>5.9999999999999995E-4</v>
      </c>
      <c r="E29" s="515">
        <v>8.0000000000000004E-4</v>
      </c>
      <c r="F29" s="363">
        <v>5.9999999999999995E-4</v>
      </c>
      <c r="G29" s="362">
        <v>8.0000000000000004E-4</v>
      </c>
      <c r="H29" s="363">
        <v>5.9999999999999995E-4</v>
      </c>
    </row>
    <row r="30" spans="1:8">
      <c r="A30" s="361" t="s">
        <v>10879</v>
      </c>
      <c r="B30" s="516" t="s">
        <v>10719</v>
      </c>
      <c r="C30" s="515">
        <v>7.1999999999999998E-3</v>
      </c>
      <c r="D30" s="363">
        <v>5.5999999999999999E-3</v>
      </c>
      <c r="E30" s="515">
        <v>7.1999999999999998E-3</v>
      </c>
      <c r="F30" s="363">
        <v>5.5999999999999999E-3</v>
      </c>
      <c r="G30" s="362">
        <v>7.1999999999999998E-3</v>
      </c>
      <c r="H30" s="363">
        <v>5.5999999999999999E-3</v>
      </c>
    </row>
    <row r="31" spans="1:8">
      <c r="A31" s="361" t="s">
        <v>10880</v>
      </c>
      <c r="B31" s="516" t="s">
        <v>10881</v>
      </c>
      <c r="C31" s="515">
        <v>1.6400000000000001E-2</v>
      </c>
      <c r="D31" s="366" t="s">
        <v>10872</v>
      </c>
      <c r="E31" s="515">
        <v>1.6400000000000001E-2</v>
      </c>
      <c r="F31" s="366" t="s">
        <v>10872</v>
      </c>
      <c r="G31" s="362">
        <v>1.6400000000000001E-2</v>
      </c>
      <c r="H31" s="366" t="s">
        <v>10872</v>
      </c>
    </row>
    <row r="32" spans="1:8">
      <c r="A32" s="361" t="s">
        <v>10882</v>
      </c>
      <c r="B32" s="516" t="s">
        <v>26</v>
      </c>
      <c r="C32" s="515">
        <v>1.1999999999999999E-3</v>
      </c>
      <c r="D32" s="363">
        <v>8.9999999999999998E-4</v>
      </c>
      <c r="E32" s="515">
        <v>1.1999999999999999E-3</v>
      </c>
      <c r="F32" s="363">
        <v>8.9999999999999998E-4</v>
      </c>
      <c r="G32" s="362">
        <v>1.1999999999999999E-3</v>
      </c>
      <c r="H32" s="363">
        <v>8.9999999999999998E-4</v>
      </c>
    </row>
    <row r="33" spans="1:8">
      <c r="A33" s="361" t="s">
        <v>10883</v>
      </c>
      <c r="B33" s="516" t="s">
        <v>10884</v>
      </c>
      <c r="C33" s="515">
        <v>0.13550000000000001</v>
      </c>
      <c r="D33" s="363">
        <v>0.1046</v>
      </c>
      <c r="E33" s="515">
        <v>0.13550000000000001</v>
      </c>
      <c r="F33" s="363">
        <v>0.1046</v>
      </c>
      <c r="G33" s="362">
        <v>0.13550000000000001</v>
      </c>
      <c r="H33" s="363">
        <v>0.1046</v>
      </c>
    </row>
    <row r="34" spans="1:8">
      <c r="A34" s="361" t="s">
        <v>10885</v>
      </c>
      <c r="B34" s="516" t="s">
        <v>27</v>
      </c>
      <c r="C34" s="515">
        <v>2.9999999999999997E-4</v>
      </c>
      <c r="D34" s="363">
        <v>2.0000000000000001E-4</v>
      </c>
      <c r="E34" s="515">
        <v>2.9999999999999997E-4</v>
      </c>
      <c r="F34" s="363">
        <v>2.0000000000000001E-4</v>
      </c>
      <c r="G34" s="362">
        <v>2.9999999999999997E-4</v>
      </c>
      <c r="H34" s="363">
        <v>2.0000000000000001E-4</v>
      </c>
    </row>
    <row r="35" spans="1:8">
      <c r="A35" s="528" t="s">
        <v>40</v>
      </c>
      <c r="B35" s="521" t="s">
        <v>10868</v>
      </c>
      <c r="C35" s="529">
        <f t="shared" ref="C35:H35" si="1">SUM(C25:C34)</f>
        <v>0.50639999999999996</v>
      </c>
      <c r="D35" s="530">
        <f t="shared" si="1"/>
        <v>0.2021</v>
      </c>
      <c r="E35" s="529">
        <f t="shared" si="1"/>
        <v>0.50639999999999996</v>
      </c>
      <c r="F35" s="531">
        <f t="shared" si="1"/>
        <v>0.2021</v>
      </c>
      <c r="G35" s="532">
        <f t="shared" si="1"/>
        <v>0.50639999999999996</v>
      </c>
      <c r="H35" s="530">
        <f t="shared" si="1"/>
        <v>0.2021</v>
      </c>
    </row>
    <row r="36" spans="1:8" ht="13.5" thickBot="1">
      <c r="A36" s="536"/>
      <c r="B36" s="544"/>
      <c r="C36" s="537"/>
      <c r="D36" s="537"/>
      <c r="E36" s="537"/>
      <c r="F36" s="537"/>
      <c r="G36" s="537"/>
      <c r="H36" s="538"/>
    </row>
    <row r="37" spans="1:8" ht="13.5" thickBot="1">
      <c r="A37" s="1397" t="s">
        <v>10886</v>
      </c>
      <c r="B37" s="1398"/>
      <c r="C37" s="1398"/>
      <c r="D37" s="1398"/>
      <c r="E37" s="1398"/>
      <c r="F37" s="1398"/>
      <c r="G37" s="1398"/>
      <c r="H37" s="1399"/>
    </row>
    <row r="38" spans="1:8">
      <c r="A38" s="367" t="s">
        <v>10887</v>
      </c>
      <c r="B38" s="539" t="s">
        <v>29</v>
      </c>
      <c r="C38" s="513">
        <v>3.8399999999999997E-2</v>
      </c>
      <c r="D38" s="369">
        <v>2.9700000000000001E-2</v>
      </c>
      <c r="E38" s="513">
        <v>3.8399999999999997E-2</v>
      </c>
      <c r="F38" s="369">
        <v>2.9700000000000001E-2</v>
      </c>
      <c r="G38" s="368">
        <v>3.8399999999999997E-2</v>
      </c>
      <c r="H38" s="369">
        <v>2.9700000000000001E-2</v>
      </c>
    </row>
    <row r="39" spans="1:8">
      <c r="A39" s="361" t="s">
        <v>10888</v>
      </c>
      <c r="B39" s="516" t="s">
        <v>30</v>
      </c>
      <c r="C39" s="515">
        <v>8.9999999999999998E-4</v>
      </c>
      <c r="D39" s="363">
        <v>6.9999999999999999E-4</v>
      </c>
      <c r="E39" s="515">
        <v>8.9999999999999998E-4</v>
      </c>
      <c r="F39" s="363">
        <v>6.9999999999999999E-4</v>
      </c>
      <c r="G39" s="362">
        <v>8.9999999999999998E-4</v>
      </c>
      <c r="H39" s="363">
        <v>6.9999999999999999E-4</v>
      </c>
    </row>
    <row r="40" spans="1:8">
      <c r="A40" s="361" t="s">
        <v>10889</v>
      </c>
      <c r="B40" s="516" t="s">
        <v>31</v>
      </c>
      <c r="C40" s="515">
        <v>4.3E-3</v>
      </c>
      <c r="D40" s="363">
        <v>3.3E-3</v>
      </c>
      <c r="E40" s="515">
        <v>4.3E-3</v>
      </c>
      <c r="F40" s="363">
        <v>3.3E-3</v>
      </c>
      <c r="G40" s="362">
        <v>4.3E-3</v>
      </c>
      <c r="H40" s="363">
        <v>3.3E-3</v>
      </c>
    </row>
    <row r="41" spans="1:8">
      <c r="A41" s="361" t="s">
        <v>10890</v>
      </c>
      <c r="B41" s="516" t="s">
        <v>33</v>
      </c>
      <c r="C41" s="515">
        <v>4.4600000000000001E-2</v>
      </c>
      <c r="D41" s="363">
        <v>3.44E-2</v>
      </c>
      <c r="E41" s="515">
        <v>4.4600000000000001E-2</v>
      </c>
      <c r="F41" s="363">
        <v>3.44E-2</v>
      </c>
      <c r="G41" s="362">
        <v>4.4600000000000001E-2</v>
      </c>
      <c r="H41" s="363">
        <v>3.44E-2</v>
      </c>
    </row>
    <row r="42" spans="1:8">
      <c r="A42" s="361" t="s">
        <v>10891</v>
      </c>
      <c r="B42" s="516" t="s">
        <v>10892</v>
      </c>
      <c r="C42" s="515">
        <v>3.2000000000000002E-3</v>
      </c>
      <c r="D42" s="363">
        <v>2.5000000000000001E-3</v>
      </c>
      <c r="E42" s="515">
        <v>3.2000000000000002E-3</v>
      </c>
      <c r="F42" s="363">
        <v>2.5000000000000001E-3</v>
      </c>
      <c r="G42" s="362">
        <v>3.2000000000000002E-3</v>
      </c>
      <c r="H42" s="363">
        <v>2.5000000000000001E-3</v>
      </c>
    </row>
    <row r="43" spans="1:8">
      <c r="A43" s="528" t="s">
        <v>43</v>
      </c>
      <c r="B43" s="521" t="s">
        <v>10868</v>
      </c>
      <c r="C43" s="529">
        <f t="shared" ref="C43:H43" si="2">SUM(C38:C42)</f>
        <v>9.1399999999999995E-2</v>
      </c>
      <c r="D43" s="530">
        <f t="shared" si="2"/>
        <v>7.0599999999999996E-2</v>
      </c>
      <c r="E43" s="529">
        <f t="shared" si="2"/>
        <v>9.1399999999999995E-2</v>
      </c>
      <c r="F43" s="530">
        <f t="shared" si="2"/>
        <v>7.0599999999999996E-2</v>
      </c>
      <c r="G43" s="532">
        <f t="shared" si="2"/>
        <v>9.1399999999999995E-2</v>
      </c>
      <c r="H43" s="530">
        <f t="shared" si="2"/>
        <v>7.0599999999999996E-2</v>
      </c>
    </row>
    <row r="44" spans="1:8" ht="13.5" thickBot="1">
      <c r="A44" s="536"/>
      <c r="B44" s="544"/>
      <c r="C44" s="537"/>
      <c r="D44" s="537"/>
      <c r="E44" s="537"/>
      <c r="F44" s="537"/>
      <c r="G44" s="537"/>
      <c r="H44" s="538"/>
    </row>
    <row r="45" spans="1:8" ht="13.5" thickBot="1">
      <c r="A45" s="1397" t="s">
        <v>10893</v>
      </c>
      <c r="B45" s="1398"/>
      <c r="C45" s="1398"/>
      <c r="D45" s="1398"/>
      <c r="E45" s="1398"/>
      <c r="F45" s="1398"/>
      <c r="G45" s="1398"/>
      <c r="H45" s="1399"/>
    </row>
    <row r="46" spans="1:8">
      <c r="A46" s="367" t="s">
        <v>10894</v>
      </c>
      <c r="B46" s="539" t="s">
        <v>10895</v>
      </c>
      <c r="C46" s="513">
        <v>8.5099999999999995E-2</v>
      </c>
      <c r="D46" s="369">
        <v>3.4000000000000002E-2</v>
      </c>
      <c r="E46" s="513">
        <v>0.18640000000000001</v>
      </c>
      <c r="F46" s="369">
        <v>7.4399999999999994E-2</v>
      </c>
      <c r="G46" s="368">
        <v>0.18640000000000001</v>
      </c>
      <c r="H46" s="369">
        <v>7.4399999999999994E-2</v>
      </c>
    </row>
    <row r="47" spans="1:8" ht="24" customHeight="1">
      <c r="A47" s="372" t="s">
        <v>10896</v>
      </c>
      <c r="B47" s="517" t="s">
        <v>35</v>
      </c>
      <c r="C47" s="514">
        <v>3.2000000000000002E-3</v>
      </c>
      <c r="D47" s="371">
        <v>2.5000000000000001E-3</v>
      </c>
      <c r="E47" s="514">
        <v>3.3999999999999998E-3</v>
      </c>
      <c r="F47" s="371">
        <v>2.5999999999999999E-3</v>
      </c>
      <c r="G47" s="370">
        <v>3.3999999999999998E-3</v>
      </c>
      <c r="H47" s="371">
        <v>2.5999999999999999E-3</v>
      </c>
    </row>
    <row r="48" spans="1:8">
      <c r="A48" s="520" t="s">
        <v>10720</v>
      </c>
      <c r="B48" s="521" t="s">
        <v>10868</v>
      </c>
      <c r="C48" s="533">
        <f t="shared" ref="C48:H48" si="3">SUM(C46:C47)</f>
        <v>8.829999999999999E-2</v>
      </c>
      <c r="D48" s="534">
        <f t="shared" si="3"/>
        <v>3.6500000000000005E-2</v>
      </c>
      <c r="E48" s="533">
        <f t="shared" si="3"/>
        <v>0.1898</v>
      </c>
      <c r="F48" s="534">
        <f t="shared" si="3"/>
        <v>7.6999999999999999E-2</v>
      </c>
      <c r="G48" s="535">
        <f t="shared" si="3"/>
        <v>0.1898</v>
      </c>
      <c r="H48" s="534">
        <f t="shared" si="3"/>
        <v>7.6999999999999999E-2</v>
      </c>
    </row>
    <row r="49" spans="1:8">
      <c r="A49" s="1400"/>
      <c r="B49" s="1401"/>
      <c r="C49" s="1401"/>
      <c r="D49" s="1401"/>
      <c r="E49" s="1401"/>
      <c r="F49" s="1401"/>
      <c r="G49" s="1401"/>
      <c r="H49" s="1402"/>
    </row>
    <row r="50" spans="1:8" ht="13.5" thickBot="1">
      <c r="A50" s="1393" t="s">
        <v>10897</v>
      </c>
      <c r="B50" s="1394"/>
      <c r="C50" s="525">
        <f t="shared" ref="C50:H50" si="4">C22+C35+C43+C48</f>
        <v>0.85409999999999986</v>
      </c>
      <c r="D50" s="526">
        <f t="shared" si="4"/>
        <v>0.47719999999999996</v>
      </c>
      <c r="E50" s="525">
        <f t="shared" si="4"/>
        <v>1.1556000000000002</v>
      </c>
      <c r="F50" s="527">
        <f t="shared" si="4"/>
        <v>0.7177</v>
      </c>
      <c r="G50" s="527">
        <f t="shared" si="4"/>
        <v>1.1556000000000002</v>
      </c>
      <c r="H50" s="526">
        <f t="shared" si="4"/>
        <v>0.7177</v>
      </c>
    </row>
  </sheetData>
  <mergeCells count="18">
    <mergeCell ref="A50:B50"/>
    <mergeCell ref="G9:H9"/>
    <mergeCell ref="A24:H24"/>
    <mergeCell ref="A37:H37"/>
    <mergeCell ref="A45:H45"/>
    <mergeCell ref="A49:H49"/>
    <mergeCell ref="A12:H12"/>
    <mergeCell ref="A9:A10"/>
    <mergeCell ref="B9:B10"/>
    <mergeCell ref="C9:D9"/>
    <mergeCell ref="E9:F9"/>
    <mergeCell ref="C5:C7"/>
    <mergeCell ref="A1:H1"/>
    <mergeCell ref="A6:A7"/>
    <mergeCell ref="B6:B7"/>
    <mergeCell ref="D2:F2"/>
    <mergeCell ref="D5:F7"/>
    <mergeCell ref="G2:H7"/>
  </mergeCells>
  <printOptions horizontalCentered="1"/>
  <pageMargins left="0.9055118110236221" right="0.11811023622047245" top="0.98425196850393704" bottom="0.78740157480314965" header="0.31496062992125984" footer="0.31496062992125984"/>
  <pageSetup paperSize="9" scale="50" orientation="portrait" horizontalDpi="300" verticalDpi="300" r:id="rId1"/>
  <drawing r:id="rId2"/>
  <legacyDrawing r:id="rId3"/>
  <oleObjects>
    <mc:AlternateContent xmlns:mc="http://schemas.openxmlformats.org/markup-compatibility/2006">
      <mc:Choice Requires="x14">
        <oleObject progId="Word.Document.12" shapeId="5121" r:id="rId4">
          <objectPr defaultSize="0" autoPict="0" r:id="rId5">
            <anchor moveWithCells="1" sizeWithCells="1">
              <from>
                <xdr:col>6</xdr:col>
                <xdr:colOff>95250</xdr:colOff>
                <xdr:row>1</xdr:row>
                <xdr:rowOff>47625</xdr:rowOff>
              </from>
              <to>
                <xdr:col>7</xdr:col>
                <xdr:colOff>1038225</xdr:colOff>
                <xdr:row>6</xdr:row>
                <xdr:rowOff>152400</xdr:rowOff>
              </to>
            </anchor>
          </objectPr>
        </oleObject>
      </mc:Choice>
      <mc:Fallback>
        <oleObject progId="Word.Document.12" shapeId="5121"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43"/>
  <sheetViews>
    <sheetView view="pageBreakPreview" topLeftCell="A7" zoomScale="95" zoomScaleNormal="100" zoomScaleSheetLayoutView="95" workbookViewId="0">
      <selection activeCell="E22" sqref="E22:F22"/>
    </sheetView>
  </sheetViews>
  <sheetFormatPr defaultRowHeight="12.75"/>
  <cols>
    <col min="1" max="8" width="9.140625" style="338" customWidth="1"/>
    <col min="9" max="17" width="10.28515625" style="338"/>
  </cols>
  <sheetData>
    <row r="1" spans="1:17" ht="16.5" thickBot="1">
      <c r="A1" s="1421"/>
      <c r="B1" s="1422"/>
      <c r="C1" s="1422"/>
      <c r="D1" s="1422"/>
      <c r="E1" s="1422"/>
      <c r="F1" s="1422"/>
      <c r="G1" s="1422"/>
      <c r="H1" s="1422"/>
      <c r="I1" s="1422"/>
      <c r="J1" s="1422"/>
      <c r="K1" s="1422"/>
      <c r="L1" s="1422"/>
      <c r="M1" s="1422"/>
      <c r="N1" s="1422"/>
      <c r="O1" s="1422"/>
      <c r="P1" s="1422"/>
      <c r="Q1" s="1423"/>
    </row>
    <row r="2" spans="1:17" ht="15.75">
      <c r="A2" s="1428" t="s">
        <v>10818</v>
      </c>
      <c r="B2" s="1429"/>
      <c r="C2" s="1435" t="str">
        <f>ORÇAMENTO!B2</f>
        <v>PREFEITURA MUNICIPAL DE OURÉM</v>
      </c>
      <c r="D2" s="1436"/>
      <c r="E2" s="1436"/>
      <c r="F2" s="1436"/>
      <c r="G2" s="1436"/>
      <c r="H2" s="1436"/>
      <c r="I2" s="1439" t="s">
        <v>10849</v>
      </c>
      <c r="J2" s="1439"/>
      <c r="K2" s="1463" t="str">
        <f>ORÇAMENTO!G4</f>
        <v xml:space="preserve"> OURÉM - PA</v>
      </c>
      <c r="L2" s="1464"/>
      <c r="M2" s="1465"/>
      <c r="N2" s="1387"/>
      <c r="O2" s="1460"/>
      <c r="P2" s="1460"/>
      <c r="Q2" s="1388"/>
    </row>
    <row r="3" spans="1:17" ht="15.75">
      <c r="A3" s="1430" t="s">
        <v>10819</v>
      </c>
      <c r="B3" s="1431"/>
      <c r="C3" s="1379" t="str">
        <f>ORÇAMENTO!B3</f>
        <v>REFORMA DA UNIDADE DE SAÚDE DA FAMÍLIA RIO GRANDE</v>
      </c>
      <c r="D3" s="1380"/>
      <c r="E3" s="1380"/>
      <c r="F3" s="1380"/>
      <c r="G3" s="1380"/>
      <c r="H3" s="1380"/>
      <c r="I3" s="1380"/>
      <c r="J3" s="750"/>
      <c r="K3" s="750"/>
      <c r="L3" s="750"/>
      <c r="M3" s="750"/>
      <c r="N3" s="1389"/>
      <c r="O3" s="1461"/>
      <c r="P3" s="1461"/>
      <c r="Q3" s="1390"/>
    </row>
    <row r="4" spans="1:17" ht="32.25" customHeight="1">
      <c r="A4" s="1432" t="s">
        <v>10820</v>
      </c>
      <c r="B4" s="1433"/>
      <c r="C4" s="1437" t="str">
        <f>ORÇAMENTO!B4</f>
        <v>COMUNIDADE RIO GRANDE</v>
      </c>
      <c r="D4" s="1438"/>
      <c r="E4" s="1438"/>
      <c r="F4" s="1438"/>
      <c r="G4" s="1438"/>
      <c r="H4" s="1438"/>
      <c r="I4" s="385"/>
      <c r="J4" s="385"/>
      <c r="K4" s="385"/>
      <c r="L4" s="385"/>
      <c r="M4" s="385"/>
      <c r="N4" s="1389"/>
      <c r="O4" s="1461"/>
      <c r="P4" s="1461"/>
      <c r="Q4" s="1390"/>
    </row>
    <row r="5" spans="1:17" ht="15.75" customHeight="1">
      <c r="A5" s="1432" t="s">
        <v>10821</v>
      </c>
      <c r="B5" s="1433"/>
      <c r="C5" s="1450">
        <f>ORÇAMENTO!B5</f>
        <v>0.2881986483454233</v>
      </c>
      <c r="D5" s="1450"/>
      <c r="E5" s="1450"/>
      <c r="F5" s="1440" t="s">
        <v>10822</v>
      </c>
      <c r="G5" s="1441"/>
      <c r="H5" s="1381" t="str">
        <f>ORÇAMENTO!E5</f>
        <v>ÍNDICES DE REFERÊNCIA   SINAPI DE SET. 2017  (DESONERADO)    E              SEDOP - SET. - 2017</v>
      </c>
      <c r="I5" s="1382"/>
      <c r="J5" s="1382"/>
      <c r="K5" s="1382"/>
      <c r="L5" s="1382"/>
      <c r="M5" s="1382"/>
      <c r="N5" s="1389"/>
      <c r="O5" s="1461"/>
      <c r="P5" s="1461"/>
      <c r="Q5" s="1390"/>
    </row>
    <row r="6" spans="1:17" ht="15.75" customHeight="1">
      <c r="A6" s="1434" t="s">
        <v>10823</v>
      </c>
      <c r="B6" s="1377"/>
      <c r="C6" s="1451" t="s">
        <v>10913</v>
      </c>
      <c r="D6" s="1452"/>
      <c r="E6" s="1453"/>
      <c r="F6" s="1442"/>
      <c r="G6" s="1443"/>
      <c r="H6" s="1383"/>
      <c r="I6" s="1384"/>
      <c r="J6" s="1384"/>
      <c r="K6" s="1384"/>
      <c r="L6" s="1384"/>
      <c r="M6" s="1384"/>
      <c r="N6" s="1389"/>
      <c r="O6" s="1461"/>
      <c r="P6" s="1461"/>
      <c r="Q6" s="1390"/>
    </row>
    <row r="7" spans="1:17" ht="32.25" customHeight="1" thickBot="1">
      <c r="A7" s="1434"/>
      <c r="B7" s="1377"/>
      <c r="C7" s="1454"/>
      <c r="D7" s="1455"/>
      <c r="E7" s="1456"/>
      <c r="F7" s="1444"/>
      <c r="G7" s="1445"/>
      <c r="H7" s="1385"/>
      <c r="I7" s="1386"/>
      <c r="J7" s="1386"/>
      <c r="K7" s="1386"/>
      <c r="L7" s="1386"/>
      <c r="M7" s="1386"/>
      <c r="N7" s="1391"/>
      <c r="O7" s="1462"/>
      <c r="P7" s="1462"/>
      <c r="Q7" s="1392"/>
    </row>
    <row r="8" spans="1:17" ht="24" thickBot="1">
      <c r="A8" s="1424" t="s">
        <v>10908</v>
      </c>
      <c r="B8" s="1425"/>
      <c r="C8" s="1425"/>
      <c r="D8" s="1425"/>
      <c r="E8" s="1425"/>
      <c r="F8" s="1425"/>
      <c r="G8" s="1425"/>
      <c r="H8" s="1425"/>
      <c r="I8" s="1425"/>
      <c r="J8" s="1425"/>
      <c r="K8" s="1425"/>
      <c r="L8" s="1425"/>
      <c r="M8" s="1425"/>
      <c r="N8" s="1426"/>
      <c r="O8" s="1426"/>
      <c r="P8" s="1426"/>
      <c r="Q8" s="1427"/>
    </row>
    <row r="9" spans="1:17" ht="16.5" thickBot="1">
      <c r="A9" s="760">
        <f>ORÇAMENTO!A20</f>
        <v>1</v>
      </c>
      <c r="B9" s="1457" t="str">
        <f>ORÇAMENTO!D20</f>
        <v>SERVIÇOS PRELIMINARES</v>
      </c>
      <c r="C9" s="1458"/>
      <c r="D9" s="1458"/>
      <c r="E9" s="1458"/>
      <c r="F9" s="1458"/>
      <c r="G9" s="1458"/>
      <c r="H9" s="1458"/>
      <c r="I9" s="1458"/>
      <c r="J9" s="1458"/>
      <c r="K9" s="1458"/>
      <c r="L9" s="1458"/>
      <c r="M9" s="1458"/>
      <c r="N9" s="1458"/>
      <c r="O9" s="1458"/>
      <c r="P9" s="1458"/>
      <c r="Q9" s="1459"/>
    </row>
    <row r="10" spans="1:17" ht="13.5" customHeight="1" thickBot="1">
      <c r="A10" s="733"/>
      <c r="B10" s="407"/>
      <c r="C10" s="408"/>
      <c r="D10" s="408"/>
      <c r="E10" s="408"/>
      <c r="F10" s="408"/>
      <c r="G10" s="408"/>
      <c r="H10" s="408"/>
      <c r="I10" s="408"/>
      <c r="J10" s="464"/>
      <c r="K10" s="464"/>
      <c r="L10" s="464"/>
      <c r="M10" s="464"/>
      <c r="N10" s="464"/>
      <c r="O10" s="464"/>
      <c r="P10" s="464"/>
      <c r="Q10" s="734"/>
    </row>
    <row r="11" spans="1:17" ht="26.25" customHeight="1" thickBot="1">
      <c r="A11" s="759" t="str">
        <f>ORÇAMENTO!A21</f>
        <v>1.1</v>
      </c>
      <c r="B11" s="1446" t="str">
        <f>ORÇAMENTO!D21</f>
        <v>EXECUÇÃO DE ALMOXARIFADO EM CANTEIRO DE OBRA EM CHAPA DE MADEIRA COMPENSADA, INCLUSO PRATELEIRAS.</v>
      </c>
      <c r="C11" s="1446"/>
      <c r="D11" s="1446"/>
      <c r="E11" s="1446"/>
      <c r="F11" s="1446"/>
      <c r="G11" s="1446"/>
      <c r="H11" s="1446"/>
      <c r="I11" s="1446"/>
      <c r="J11" s="1446"/>
      <c r="K11" s="1446"/>
      <c r="L11" s="1446"/>
      <c r="M11" s="1446"/>
      <c r="N11" s="1446"/>
      <c r="O11" s="1446"/>
      <c r="P11" s="1446"/>
      <c r="Q11" s="1447"/>
    </row>
    <row r="12" spans="1:17" ht="15.75">
      <c r="A12" s="751"/>
      <c r="B12" s="421"/>
      <c r="C12" s="414"/>
      <c r="D12" s="414"/>
      <c r="E12" s="414"/>
      <c r="F12" s="414"/>
      <c r="G12" s="414"/>
      <c r="H12" s="414"/>
      <c r="I12" s="414"/>
      <c r="J12" s="414"/>
      <c r="K12" s="414"/>
      <c r="L12" s="414"/>
      <c r="M12" s="414"/>
      <c r="N12" s="414"/>
      <c r="O12" s="414"/>
      <c r="P12" s="414"/>
      <c r="Q12" s="752"/>
    </row>
    <row r="13" spans="1:17" ht="15.75" customHeight="1">
      <c r="A13" s="751"/>
      <c r="B13" s="418"/>
      <c r="C13" s="729" t="s">
        <v>10812</v>
      </c>
      <c r="D13" s="729"/>
      <c r="E13" s="729" t="s">
        <v>10813</v>
      </c>
      <c r="F13" s="414"/>
      <c r="G13" s="414"/>
      <c r="H13" s="414"/>
      <c r="I13" s="414"/>
      <c r="J13" s="414"/>
      <c r="K13" s="414"/>
      <c r="L13" s="414"/>
      <c r="M13" s="414"/>
      <c r="N13" s="414"/>
      <c r="O13" s="414"/>
      <c r="P13" s="414"/>
      <c r="Q13" s="752"/>
    </row>
    <row r="14" spans="1:17" ht="15" customHeight="1">
      <c r="A14" s="751"/>
      <c r="B14" s="729" t="s">
        <v>10814</v>
      </c>
      <c r="C14" s="717">
        <v>4</v>
      </c>
      <c r="D14" s="717" t="s">
        <v>10815</v>
      </c>
      <c r="E14" s="717">
        <v>3</v>
      </c>
      <c r="F14" s="414"/>
      <c r="G14" s="414"/>
      <c r="H14" s="414"/>
      <c r="I14" s="414"/>
      <c r="J14" s="414"/>
      <c r="K14" s="414"/>
      <c r="L14" s="414"/>
      <c r="M14" s="414"/>
      <c r="N14" s="414"/>
      <c r="O14" s="414"/>
      <c r="P14" s="414"/>
      <c r="Q14" s="752"/>
    </row>
    <row r="15" spans="1:17" ht="15" customHeight="1">
      <c r="A15" s="751"/>
      <c r="B15" s="729"/>
      <c r="C15" s="717"/>
      <c r="D15" s="717"/>
      <c r="E15" s="717"/>
      <c r="F15" s="414"/>
      <c r="G15" s="414"/>
      <c r="H15" s="414"/>
      <c r="I15" s="414"/>
      <c r="J15" s="414"/>
      <c r="K15" s="414"/>
      <c r="L15" s="414"/>
      <c r="M15" s="414"/>
      <c r="N15" s="414"/>
      <c r="O15" s="414"/>
      <c r="P15" s="414"/>
      <c r="Q15" s="752"/>
    </row>
    <row r="16" spans="1:17" ht="15" customHeight="1">
      <c r="A16" s="751"/>
      <c r="B16" s="410" t="s">
        <v>10814</v>
      </c>
      <c r="C16" s="411">
        <f>ROUND((C14*E14),2)</f>
        <v>12</v>
      </c>
      <c r="D16" s="412" t="s">
        <v>7</v>
      </c>
      <c r="E16" s="729"/>
      <c r="F16" s="414"/>
      <c r="G16" s="414"/>
      <c r="H16" s="414"/>
      <c r="I16" s="414"/>
      <c r="J16" s="414"/>
      <c r="K16" s="414"/>
      <c r="L16" s="414"/>
      <c r="M16" s="414"/>
      <c r="N16" s="414"/>
      <c r="O16" s="414"/>
      <c r="P16" s="414"/>
      <c r="Q16" s="752"/>
    </row>
    <row r="17" spans="1:17" ht="15" customHeight="1" thickBot="1">
      <c r="A17" s="751"/>
      <c r="B17" s="421"/>
      <c r="C17" s="414"/>
      <c r="D17" s="414"/>
      <c r="E17" s="414"/>
      <c r="F17" s="414"/>
      <c r="G17" s="414"/>
      <c r="H17" s="414"/>
      <c r="I17" s="414"/>
      <c r="J17" s="414"/>
      <c r="K17" s="414"/>
      <c r="L17" s="414"/>
      <c r="M17" s="414"/>
      <c r="N17" s="414"/>
      <c r="O17" s="414"/>
      <c r="P17" s="414"/>
      <c r="Q17" s="752"/>
    </row>
    <row r="18" spans="1:17" ht="20.25" customHeight="1" thickBot="1">
      <c r="A18" s="761" t="str">
        <f>ORÇAMENTO!$A$22</f>
        <v>1.2</v>
      </c>
      <c r="B18" s="1448" t="str">
        <f>ORÇAMENTO!$D$22</f>
        <v>PLACA DE OBRA EM CHAPA DE ACO GALVANIZADO (2,00mx3,00m)</v>
      </c>
      <c r="C18" s="1448"/>
      <c r="D18" s="1448"/>
      <c r="E18" s="1448"/>
      <c r="F18" s="1448"/>
      <c r="G18" s="1448"/>
      <c r="H18" s="1448"/>
      <c r="I18" s="1448"/>
      <c r="J18" s="1448"/>
      <c r="K18" s="1448"/>
      <c r="L18" s="1448"/>
      <c r="M18" s="1448"/>
      <c r="N18" s="1448"/>
      <c r="O18" s="1448"/>
      <c r="P18" s="1448"/>
      <c r="Q18" s="1449"/>
    </row>
    <row r="19" spans="1:17" ht="15">
      <c r="A19" s="753"/>
      <c r="B19" s="754"/>
      <c r="C19" s="414"/>
      <c r="D19" s="414"/>
      <c r="E19" s="414"/>
      <c r="F19" s="414"/>
      <c r="G19" s="414"/>
      <c r="H19" s="414"/>
      <c r="I19" s="414"/>
      <c r="J19" s="414"/>
      <c r="K19" s="414"/>
      <c r="L19" s="414"/>
      <c r="M19" s="414"/>
      <c r="N19" s="414"/>
      <c r="O19" s="414"/>
      <c r="P19" s="414"/>
      <c r="Q19" s="752"/>
    </row>
    <row r="20" spans="1:17" ht="15.75">
      <c r="A20" s="753"/>
      <c r="B20" s="418"/>
      <c r="C20" s="729" t="s">
        <v>10812</v>
      </c>
      <c r="D20" s="729"/>
      <c r="E20" s="729" t="s">
        <v>10813</v>
      </c>
      <c r="F20" s="414"/>
      <c r="G20" s="414"/>
      <c r="H20" s="414"/>
      <c r="I20" s="414"/>
      <c r="J20" s="414"/>
      <c r="K20" s="414"/>
      <c r="L20" s="414"/>
      <c r="M20" s="414"/>
      <c r="N20" s="414"/>
      <c r="O20" s="414"/>
      <c r="P20" s="414"/>
      <c r="Q20" s="752"/>
    </row>
    <row r="21" spans="1:17" ht="15">
      <c r="A21" s="753"/>
      <c r="B21" s="729" t="s">
        <v>10814</v>
      </c>
      <c r="C21" s="717">
        <v>3</v>
      </c>
      <c r="D21" s="717" t="s">
        <v>10815</v>
      </c>
      <c r="E21" s="717">
        <v>2</v>
      </c>
      <c r="F21" s="414"/>
      <c r="G21" s="414"/>
      <c r="H21" s="414"/>
      <c r="I21" s="414"/>
      <c r="J21" s="414"/>
      <c r="K21" s="414"/>
      <c r="L21" s="414"/>
      <c r="M21" s="414"/>
      <c r="N21" s="414"/>
      <c r="O21" s="414"/>
      <c r="P21" s="414"/>
      <c r="Q21" s="752"/>
    </row>
    <row r="22" spans="1:17" ht="15">
      <c r="A22" s="753"/>
      <c r="B22" s="729"/>
      <c r="C22" s="717"/>
      <c r="D22" s="717"/>
      <c r="E22" s="717"/>
      <c r="F22" s="414"/>
      <c r="G22" s="414"/>
      <c r="H22" s="414"/>
      <c r="I22" s="414"/>
      <c r="J22" s="414"/>
      <c r="K22" s="414"/>
      <c r="L22" s="414"/>
      <c r="M22" s="414"/>
      <c r="N22" s="414"/>
      <c r="O22" s="414"/>
      <c r="P22" s="414"/>
      <c r="Q22" s="752"/>
    </row>
    <row r="23" spans="1:17" ht="15.75">
      <c r="A23" s="753"/>
      <c r="B23" s="994" t="s">
        <v>10927</v>
      </c>
      <c r="C23" s="1048">
        <f>ROUND((C21*E21),2)</f>
        <v>6</v>
      </c>
      <c r="D23" s="995" t="s">
        <v>10938</v>
      </c>
      <c r="E23" s="729"/>
      <c r="F23" s="414"/>
      <c r="G23" s="414"/>
      <c r="H23" s="414"/>
      <c r="I23" s="414"/>
      <c r="J23" s="414"/>
      <c r="K23" s="414"/>
      <c r="L23" s="414"/>
      <c r="M23" s="414"/>
      <c r="N23" s="414"/>
      <c r="O23" s="414"/>
      <c r="P23" s="414"/>
      <c r="Q23" s="752"/>
    </row>
    <row r="24" spans="1:17" ht="15.75" thickBot="1">
      <c r="A24" s="753"/>
      <c r="B24" s="754"/>
      <c r="C24" s="414"/>
      <c r="D24" s="414"/>
      <c r="E24" s="414"/>
      <c r="F24" s="414"/>
      <c r="G24" s="414"/>
      <c r="H24" s="414"/>
      <c r="I24" s="414"/>
      <c r="J24" s="414"/>
      <c r="K24" s="414"/>
      <c r="L24" s="414"/>
      <c r="M24" s="414"/>
      <c r="N24" s="414"/>
      <c r="O24" s="414"/>
      <c r="P24" s="414"/>
      <c r="Q24" s="752"/>
    </row>
    <row r="25" spans="1:17" ht="21.75" customHeight="1" thickBot="1">
      <c r="A25" s="993">
        <f>ORÇAMENTO!A25</f>
        <v>2</v>
      </c>
      <c r="B25" s="1446" t="str">
        <f>ORÇAMENTO!D25</f>
        <v>DEMOLIÇÕES E RETIRADAS</v>
      </c>
      <c r="C25" s="1446"/>
      <c r="D25" s="1446"/>
      <c r="E25" s="1446"/>
      <c r="F25" s="1446"/>
      <c r="G25" s="1446"/>
      <c r="H25" s="1446"/>
      <c r="I25" s="1446"/>
      <c r="J25" s="1446"/>
      <c r="K25" s="1446"/>
      <c r="L25" s="1446"/>
      <c r="M25" s="1446"/>
      <c r="N25" s="1446"/>
      <c r="O25" s="1446"/>
      <c r="P25" s="1446"/>
      <c r="Q25" s="1447"/>
    </row>
    <row r="26" spans="1:17" ht="8.25" customHeight="1" thickBot="1">
      <c r="A26" s="589"/>
      <c r="B26" s="590"/>
      <c r="C26" s="588"/>
      <c r="D26" s="588"/>
      <c r="E26" s="588"/>
      <c r="F26" s="588"/>
      <c r="G26" s="588"/>
      <c r="H26" s="588"/>
      <c r="I26" s="588"/>
      <c r="J26" s="588"/>
      <c r="K26" s="588"/>
      <c r="L26" s="588"/>
      <c r="M26" s="588"/>
      <c r="N26" s="588"/>
      <c r="O26" s="347"/>
      <c r="P26" s="347"/>
      <c r="Q26" s="347"/>
    </row>
    <row r="27" spans="1:17" ht="16.5" thickBot="1">
      <c r="A27" s="963" t="str">
        <f>ORÇAMENTO!A27</f>
        <v>2.1</v>
      </c>
      <c r="B27" s="1416" t="str">
        <f>ORÇAMENTO!D27</f>
        <v>RETIRADA DE FORRO EM REGUAS DE PVC, INCLUSIVE RETIRADA DE PERFIS</v>
      </c>
      <c r="C27" s="1417"/>
      <c r="D27" s="1417"/>
      <c r="E27" s="1417"/>
      <c r="F27" s="1417"/>
      <c r="G27" s="1417"/>
      <c r="H27" s="1417"/>
      <c r="I27" s="1417"/>
      <c r="J27" s="1417"/>
      <c r="K27" s="1417"/>
      <c r="L27" s="1417"/>
      <c r="M27" s="1417"/>
      <c r="N27" s="1417"/>
      <c r="O27" s="1417"/>
      <c r="P27" s="1417"/>
      <c r="Q27" s="1418"/>
    </row>
    <row r="28" spans="1:17">
      <c r="A28" s="762"/>
      <c r="B28" s="762"/>
      <c r="C28" s="762"/>
      <c r="D28" s="762"/>
      <c r="E28" s="762"/>
      <c r="F28" s="762"/>
      <c r="G28" s="762"/>
      <c r="H28" s="762"/>
      <c r="I28" s="762"/>
      <c r="J28" s="762"/>
      <c r="K28" s="762"/>
      <c r="L28" s="762"/>
      <c r="M28" s="762"/>
      <c r="N28" s="762"/>
      <c r="O28" s="762"/>
      <c r="P28" s="762"/>
      <c r="Q28" s="762"/>
    </row>
    <row r="29" spans="1:17" ht="15.75">
      <c r="A29" s="762"/>
      <c r="B29" s="1335" t="s">
        <v>11108</v>
      </c>
      <c r="C29" s="1335"/>
      <c r="D29" s="1046"/>
      <c r="E29" s="673" t="s">
        <v>10816</v>
      </c>
      <c r="F29" s="931" t="s">
        <v>10815</v>
      </c>
      <c r="G29" s="931" t="s">
        <v>10845</v>
      </c>
      <c r="H29" s="931" t="s">
        <v>10811</v>
      </c>
      <c r="I29" s="1047" t="s">
        <v>10929</v>
      </c>
      <c r="J29" s="989"/>
      <c r="K29" s="989"/>
      <c r="L29" s="989"/>
      <c r="M29" s="989"/>
      <c r="N29" s="989"/>
      <c r="O29" s="762"/>
      <c r="P29" s="762"/>
      <c r="Q29" s="762"/>
    </row>
    <row r="30" spans="1:17" ht="15">
      <c r="A30" s="762"/>
      <c r="B30" s="1408" t="s">
        <v>11216</v>
      </c>
      <c r="C30" s="1408"/>
      <c r="D30" s="1408"/>
      <c r="E30" s="678">
        <v>1.82</v>
      </c>
      <c r="F30" s="931"/>
      <c r="G30" s="689">
        <v>1.46</v>
      </c>
      <c r="H30" s="931"/>
      <c r="I30" s="931">
        <f>ROUND((E30*G30),2)</f>
        <v>2.66</v>
      </c>
      <c r="J30" s="1045" t="s">
        <v>10938</v>
      </c>
      <c r="K30" s="1045"/>
      <c r="L30" s="1045"/>
      <c r="M30" s="1045"/>
      <c r="N30" s="1045"/>
      <c r="O30" s="1045"/>
      <c r="P30" s="1045"/>
      <c r="Q30" s="762"/>
    </row>
    <row r="31" spans="1:17" ht="15">
      <c r="A31" s="762"/>
      <c r="B31" s="1408" t="s">
        <v>11101</v>
      </c>
      <c r="C31" s="1408"/>
      <c r="D31" s="1408"/>
      <c r="E31" s="678">
        <v>6.95</v>
      </c>
      <c r="F31" s="931"/>
      <c r="G31" s="689">
        <v>1.46</v>
      </c>
      <c r="H31" s="931"/>
      <c r="I31" s="689">
        <f t="shared" ref="I31:I39" si="0">ROUND((E31*G31),2)</f>
        <v>10.15</v>
      </c>
      <c r="J31" s="1045" t="s">
        <v>10938</v>
      </c>
      <c r="K31" s="1045"/>
      <c r="L31" s="1045"/>
      <c r="M31" s="1045"/>
      <c r="N31" s="1045"/>
      <c r="O31" s="1045"/>
      <c r="P31" s="1045"/>
      <c r="Q31" s="762"/>
    </row>
    <row r="32" spans="1:17" ht="15">
      <c r="A32" s="762"/>
      <c r="B32" s="1408" t="s">
        <v>11102</v>
      </c>
      <c r="C32" s="1408"/>
      <c r="D32" s="1408"/>
      <c r="E32" s="678">
        <v>3.65</v>
      </c>
      <c r="F32" s="931"/>
      <c r="G32" s="689">
        <v>1.38</v>
      </c>
      <c r="H32" s="931"/>
      <c r="I32" s="689">
        <f t="shared" si="0"/>
        <v>5.04</v>
      </c>
      <c r="J32" s="1045" t="s">
        <v>10938</v>
      </c>
      <c r="K32" s="989"/>
      <c r="L32" s="989"/>
      <c r="M32" s="989"/>
      <c r="N32" s="989"/>
      <c r="O32" s="762"/>
      <c r="P32" s="762"/>
      <c r="Q32" s="762"/>
    </row>
    <row r="33" spans="1:17" ht="15">
      <c r="A33" s="762"/>
      <c r="B33" s="1408" t="s">
        <v>11126</v>
      </c>
      <c r="C33" s="1408"/>
      <c r="D33" s="1408"/>
      <c r="E33" s="678">
        <v>2.23</v>
      </c>
      <c r="F33" s="931"/>
      <c r="G33" s="689">
        <v>1.46</v>
      </c>
      <c r="H33" s="931"/>
      <c r="I33" s="689">
        <f t="shared" si="0"/>
        <v>3.26</v>
      </c>
      <c r="J33" s="1045" t="s">
        <v>10938</v>
      </c>
      <c r="K33" s="989"/>
      <c r="L33" s="989"/>
      <c r="M33" s="989"/>
      <c r="N33" s="989"/>
      <c r="O33" s="762"/>
      <c r="P33" s="762"/>
      <c r="Q33" s="762"/>
    </row>
    <row r="34" spans="1:17" ht="15">
      <c r="A34" s="762"/>
      <c r="B34" s="1408" t="s">
        <v>11118</v>
      </c>
      <c r="C34" s="1408"/>
      <c r="D34" s="1408"/>
      <c r="E34" s="678">
        <v>3.5</v>
      </c>
      <c r="F34" s="931"/>
      <c r="G34" s="689">
        <v>3.48</v>
      </c>
      <c r="H34" s="931"/>
      <c r="I34" s="689">
        <f t="shared" si="0"/>
        <v>12.18</v>
      </c>
      <c r="J34" s="1045" t="s">
        <v>10938</v>
      </c>
      <c r="K34" s="989"/>
      <c r="L34" s="989"/>
      <c r="M34" s="989"/>
      <c r="N34" s="989"/>
      <c r="O34" s="762"/>
      <c r="P34" s="762"/>
      <c r="Q34" s="762"/>
    </row>
    <row r="35" spans="1:17" ht="15">
      <c r="A35" s="762"/>
      <c r="B35" s="1408" t="s">
        <v>11217</v>
      </c>
      <c r="C35" s="1408"/>
      <c r="D35" s="1408"/>
      <c r="E35" s="678">
        <v>3.5</v>
      </c>
      <c r="F35" s="931"/>
      <c r="G35" s="689">
        <v>3.98</v>
      </c>
      <c r="H35" s="931"/>
      <c r="I35" s="689">
        <f t="shared" si="0"/>
        <v>13.93</v>
      </c>
      <c r="J35" s="1045" t="s">
        <v>10938</v>
      </c>
      <c r="K35" s="989"/>
      <c r="L35" s="989"/>
      <c r="M35" s="989"/>
      <c r="N35" s="989"/>
      <c r="O35" s="762"/>
      <c r="P35" s="762"/>
      <c r="Q35" s="762"/>
    </row>
    <row r="36" spans="1:17" ht="15">
      <c r="A36" s="762"/>
      <c r="B36" s="1408" t="s">
        <v>11103</v>
      </c>
      <c r="C36" s="1408"/>
      <c r="D36" s="1408"/>
      <c r="E36" s="678">
        <v>3.5</v>
      </c>
      <c r="F36" s="931"/>
      <c r="G36" s="689">
        <v>3</v>
      </c>
      <c r="H36" s="931"/>
      <c r="I36" s="689">
        <f t="shared" si="0"/>
        <v>10.5</v>
      </c>
      <c r="J36" s="1045" t="s">
        <v>10938</v>
      </c>
      <c r="K36" s="989"/>
      <c r="L36" s="989"/>
      <c r="M36" s="989"/>
      <c r="N36" s="989"/>
      <c r="O36" s="762"/>
      <c r="P36" s="762"/>
      <c r="Q36" s="762"/>
    </row>
    <row r="37" spans="1:17" ht="15">
      <c r="A37" s="762"/>
      <c r="B37" s="1408" t="s">
        <v>11218</v>
      </c>
      <c r="C37" s="1408"/>
      <c r="D37" s="1408"/>
      <c r="E37" s="678">
        <v>3</v>
      </c>
      <c r="F37" s="931"/>
      <c r="G37" s="689">
        <v>3</v>
      </c>
      <c r="H37" s="931"/>
      <c r="I37" s="689">
        <f t="shared" si="0"/>
        <v>9</v>
      </c>
      <c r="J37" s="1045" t="s">
        <v>10938</v>
      </c>
      <c r="K37" s="989"/>
      <c r="L37" s="989"/>
      <c r="M37" s="989"/>
      <c r="N37" s="989"/>
      <c r="O37" s="762"/>
      <c r="P37" s="762"/>
      <c r="Q37" s="762"/>
    </row>
    <row r="38" spans="1:17" ht="15">
      <c r="A38" s="762"/>
      <c r="B38" s="1408" t="s">
        <v>11105</v>
      </c>
      <c r="C38" s="1408"/>
      <c r="D38" s="1408"/>
      <c r="E38" s="678">
        <v>1.95</v>
      </c>
      <c r="F38" s="931"/>
      <c r="G38" s="689">
        <v>1.43</v>
      </c>
      <c r="H38" s="931"/>
      <c r="I38" s="689">
        <f t="shared" si="0"/>
        <v>2.79</v>
      </c>
      <c r="J38" s="1045" t="s">
        <v>10938</v>
      </c>
      <c r="K38" s="989"/>
      <c r="L38" s="989"/>
      <c r="M38" s="989"/>
      <c r="N38" s="989"/>
      <c r="O38" s="762"/>
      <c r="P38" s="762"/>
      <c r="Q38" s="762"/>
    </row>
    <row r="39" spans="1:17" ht="15">
      <c r="A39" s="762"/>
      <c r="B39" s="1408" t="s">
        <v>11106</v>
      </c>
      <c r="C39" s="1408"/>
      <c r="D39" s="1408"/>
      <c r="E39" s="717">
        <v>1.95</v>
      </c>
      <c r="F39" s="928"/>
      <c r="G39" s="928">
        <v>1.43</v>
      </c>
      <c r="H39" s="928"/>
      <c r="I39" s="689">
        <f t="shared" si="0"/>
        <v>2.79</v>
      </c>
      <c r="J39" s="1045" t="s">
        <v>10938</v>
      </c>
      <c r="K39" s="989"/>
      <c r="L39" s="989"/>
      <c r="M39" s="989"/>
      <c r="N39" s="989"/>
      <c r="O39" s="762"/>
      <c r="P39" s="762"/>
      <c r="Q39" s="762"/>
    </row>
    <row r="40" spans="1:17" ht="15">
      <c r="A40" s="762"/>
      <c r="B40" s="992"/>
      <c r="C40" s="717"/>
      <c r="D40" s="717"/>
      <c r="E40" s="717"/>
      <c r="F40" s="928"/>
      <c r="G40" s="928"/>
      <c r="H40" s="928" t="s">
        <v>4</v>
      </c>
      <c r="I40" s="689">
        <f>ROUND(SUM(I30:I39),2)</f>
        <v>72.3</v>
      </c>
      <c r="J40" s="1045" t="s">
        <v>10938</v>
      </c>
      <c r="K40" s="989"/>
      <c r="L40" s="989"/>
      <c r="M40" s="989"/>
      <c r="N40" s="989"/>
      <c r="O40" s="762"/>
      <c r="P40" s="762"/>
      <c r="Q40" s="762"/>
    </row>
    <row r="41" spans="1:17" ht="15.75">
      <c r="A41" s="762"/>
      <c r="B41" s="992"/>
      <c r="C41" s="717"/>
      <c r="D41" s="717"/>
      <c r="E41" s="994" t="s">
        <v>10927</v>
      </c>
      <c r="F41" s="1048">
        <f>I40</f>
        <v>72.3</v>
      </c>
      <c r="G41" s="995" t="s">
        <v>10938</v>
      </c>
      <c r="H41" s="928"/>
      <c r="I41" s="989"/>
      <c r="J41" s="989"/>
      <c r="K41" s="989"/>
      <c r="L41" s="989"/>
      <c r="M41" s="989"/>
      <c r="N41" s="989"/>
      <c r="O41" s="762"/>
      <c r="P41" s="762"/>
      <c r="Q41" s="762"/>
    </row>
    <row r="42" spans="1:17" ht="15.75" thickBot="1">
      <c r="A42" s="762"/>
      <c r="B42" s="992"/>
      <c r="C42" s="717"/>
      <c r="D42" s="717"/>
      <c r="E42" s="717"/>
      <c r="F42" s="928"/>
      <c r="G42" s="928"/>
      <c r="H42" s="928"/>
      <c r="I42" s="989"/>
      <c r="J42" s="989"/>
      <c r="K42" s="989"/>
      <c r="L42" s="989"/>
      <c r="M42" s="989"/>
      <c r="N42" s="989"/>
      <c r="O42" s="762"/>
      <c r="P42" s="762"/>
      <c r="Q42" s="762"/>
    </row>
    <row r="43" spans="1:17" ht="16.5" thickBot="1">
      <c r="A43" s="963" t="str">
        <f>ORÇAMENTO!A28</f>
        <v>2.2</v>
      </c>
      <c r="B43" s="1419" t="str">
        <f>ORÇAMENTO!D28</f>
        <v>DEMOLICAO DE TELHAS CERAMICAS</v>
      </c>
      <c r="C43" s="1419"/>
      <c r="D43" s="1419"/>
      <c r="E43" s="1419"/>
      <c r="F43" s="1419"/>
      <c r="G43" s="1419"/>
      <c r="H43" s="1419"/>
      <c r="I43" s="1419"/>
      <c r="J43" s="1419"/>
      <c r="K43" s="1419"/>
      <c r="L43" s="1419"/>
      <c r="M43" s="1419"/>
      <c r="N43" s="1419"/>
      <c r="O43" s="1419"/>
      <c r="P43" s="1419"/>
      <c r="Q43" s="1420"/>
    </row>
    <row r="44" spans="1:17">
      <c r="A44" s="762"/>
      <c r="B44" s="762"/>
      <c r="C44" s="762"/>
      <c r="D44" s="762"/>
      <c r="E44" s="762"/>
      <c r="F44" s="762"/>
      <c r="G44" s="762"/>
      <c r="H44" s="762"/>
      <c r="I44" s="762"/>
      <c r="J44" s="762"/>
      <c r="K44" s="762"/>
      <c r="L44" s="762"/>
      <c r="M44" s="762"/>
      <c r="N44" s="762"/>
      <c r="O44" s="762"/>
      <c r="P44" s="762"/>
      <c r="Q44" s="762"/>
    </row>
    <row r="45" spans="1:17" ht="15.75">
      <c r="A45" s="762"/>
      <c r="B45" s="418"/>
      <c r="C45" s="1408" t="s">
        <v>11107</v>
      </c>
      <c r="D45" s="1408"/>
      <c r="E45" s="1408"/>
      <c r="F45" s="1408"/>
      <c r="G45" s="1408"/>
      <c r="H45" s="1408"/>
      <c r="I45" s="1408"/>
      <c r="J45" s="1408"/>
      <c r="K45" s="1408"/>
      <c r="L45" s="1408"/>
      <c r="M45" s="1408"/>
      <c r="N45" s="1408"/>
      <c r="O45" s="762"/>
      <c r="P45" s="762"/>
      <c r="Q45" s="762"/>
    </row>
    <row r="46" spans="1:17" ht="15">
      <c r="A46" s="762"/>
      <c r="B46" s="992"/>
      <c r="C46" s="717"/>
      <c r="D46" s="723" t="s">
        <v>10931</v>
      </c>
      <c r="E46" s="717" t="s">
        <v>10815</v>
      </c>
      <c r="F46" s="932" t="s">
        <v>10812</v>
      </c>
      <c r="G46" s="689" t="s">
        <v>10811</v>
      </c>
      <c r="H46" s="862" t="s">
        <v>10929</v>
      </c>
      <c r="I46" s="1045"/>
      <c r="J46" s="1045"/>
      <c r="K46" s="1045"/>
      <c r="L46" s="1045"/>
      <c r="M46" s="1045"/>
      <c r="N46" s="1045"/>
      <c r="O46" s="1045"/>
      <c r="P46" s="1045"/>
      <c r="Q46" s="762"/>
    </row>
    <row r="47" spans="1:17" ht="15">
      <c r="A47" s="762"/>
      <c r="B47" s="673"/>
      <c r="C47" s="678"/>
      <c r="D47" s="678">
        <v>10.31</v>
      </c>
      <c r="E47" s="678"/>
      <c r="F47" s="931">
        <v>12.79</v>
      </c>
      <c r="G47" s="689"/>
      <c r="H47" s="862">
        <f>ROUND((D47*F47),2)</f>
        <v>131.86000000000001</v>
      </c>
      <c r="I47" s="1049" t="s">
        <v>10938</v>
      </c>
      <c r="J47" s="1049"/>
      <c r="K47" s="1049"/>
      <c r="L47" s="1049"/>
      <c r="M47" s="1049"/>
      <c r="N47" s="1049"/>
      <c r="O47" s="1049"/>
      <c r="P47" s="1049"/>
      <c r="Q47" s="762"/>
    </row>
    <row r="48" spans="1:17" ht="15.75">
      <c r="A48" s="762"/>
      <c r="B48" s="992"/>
      <c r="C48" s="717"/>
      <c r="D48" s="717"/>
      <c r="E48" s="994" t="s">
        <v>10927</v>
      </c>
      <c r="F48" s="1048">
        <f>H47</f>
        <v>131.86000000000001</v>
      </c>
      <c r="G48" s="995" t="s">
        <v>10938</v>
      </c>
      <c r="H48" s="932"/>
      <c r="I48" s="1045"/>
      <c r="J48" s="1045"/>
      <c r="K48" s="1045"/>
      <c r="L48" s="1045"/>
      <c r="M48" s="1045"/>
      <c r="N48" s="1045"/>
      <c r="O48" s="1045"/>
      <c r="P48" s="1045"/>
      <c r="Q48" s="762"/>
    </row>
    <row r="49" spans="1:17" ht="15.75" thickBot="1">
      <c r="A49" s="762"/>
      <c r="B49" s="992"/>
      <c r="C49" s="717"/>
      <c r="D49" s="717"/>
      <c r="E49" s="717"/>
      <c r="F49" s="931"/>
      <c r="G49" s="689"/>
      <c r="H49" s="932"/>
      <c r="I49" s="1045"/>
      <c r="J49" s="1045"/>
      <c r="K49" s="1045"/>
      <c r="L49" s="1045"/>
      <c r="M49" s="1045"/>
      <c r="N49" s="1045"/>
      <c r="O49" s="1045"/>
      <c r="P49" s="1045"/>
      <c r="Q49" s="762"/>
    </row>
    <row r="50" spans="1:17" ht="16.5" thickBot="1">
      <c r="A50" s="874" t="str">
        <f>ORÇAMENTO!A29</f>
        <v>2.3</v>
      </c>
      <c r="B50" s="1410" t="str">
        <f>ORÇAMENTO!D29</f>
        <v>RETIRADA DE ESTRUTURA DE MADEIRA PONTALETEADA PARA TELHAS CERAMICAS</v>
      </c>
      <c r="C50" s="1410"/>
      <c r="D50" s="1410"/>
      <c r="E50" s="1410"/>
      <c r="F50" s="1410"/>
      <c r="G50" s="1410"/>
      <c r="H50" s="1410"/>
      <c r="I50" s="1410"/>
      <c r="J50" s="1410"/>
      <c r="K50" s="1410"/>
      <c r="L50" s="1410"/>
      <c r="M50" s="1410"/>
      <c r="N50" s="1410"/>
      <c r="O50" s="1410"/>
      <c r="P50" s="1410"/>
      <c r="Q50" s="1411"/>
    </row>
    <row r="51" spans="1:17" ht="15">
      <c r="A51" s="762"/>
      <c r="B51" s="992"/>
      <c r="C51" s="717"/>
      <c r="D51" s="717"/>
      <c r="E51" s="717"/>
      <c r="F51" s="928"/>
      <c r="G51" s="689"/>
      <c r="H51" s="932"/>
      <c r="I51" s="989"/>
      <c r="J51" s="989"/>
      <c r="K51" s="989"/>
      <c r="L51" s="989"/>
      <c r="M51" s="989"/>
      <c r="N51" s="989"/>
      <c r="O51" s="762"/>
      <c r="P51" s="762"/>
      <c r="Q51" s="762"/>
    </row>
    <row r="52" spans="1:17" ht="15">
      <c r="A52" s="762"/>
      <c r="B52" s="992"/>
      <c r="C52" s="1408" t="s">
        <v>11107</v>
      </c>
      <c r="D52" s="1408"/>
      <c r="E52" s="1408"/>
      <c r="F52" s="1408"/>
      <c r="G52" s="1408"/>
      <c r="H52" s="1408"/>
      <c r="I52" s="1408"/>
      <c r="J52" s="1408"/>
      <c r="K52" s="1408"/>
      <c r="L52" s="1408"/>
      <c r="M52" s="1408"/>
      <c r="N52" s="1408"/>
      <c r="O52" s="762"/>
      <c r="P52" s="762"/>
      <c r="Q52" s="762"/>
    </row>
    <row r="53" spans="1:17" ht="15">
      <c r="A53" s="762"/>
      <c r="B53" s="992"/>
      <c r="C53" s="717"/>
      <c r="D53" s="723" t="s">
        <v>10931</v>
      </c>
      <c r="E53" s="717" t="s">
        <v>10815</v>
      </c>
      <c r="F53" s="932" t="s">
        <v>10812</v>
      </c>
      <c r="G53" s="689" t="s">
        <v>10811</v>
      </c>
      <c r="H53" s="862" t="s">
        <v>10929</v>
      </c>
      <c r="I53" s="1045"/>
      <c r="J53" s="1045"/>
      <c r="K53" s="1045"/>
      <c r="L53" s="1045"/>
      <c r="M53" s="1045"/>
      <c r="N53" s="1045"/>
      <c r="O53" s="762"/>
      <c r="P53" s="762"/>
      <c r="Q53" s="762"/>
    </row>
    <row r="54" spans="1:17" ht="15">
      <c r="A54" s="762"/>
      <c r="B54" s="762"/>
      <c r="C54" s="678"/>
      <c r="D54" s="678">
        <v>10.31</v>
      </c>
      <c r="E54" s="678"/>
      <c r="F54" s="931">
        <v>12.79</v>
      </c>
      <c r="G54" s="689"/>
      <c r="H54" s="862">
        <f>ROUND((D54*F54),2)</f>
        <v>131.86000000000001</v>
      </c>
      <c r="I54" s="1049" t="s">
        <v>10938</v>
      </c>
      <c r="J54" s="1049"/>
      <c r="K54" s="1049"/>
      <c r="L54" s="1049"/>
      <c r="M54" s="1049"/>
      <c r="N54" s="1049"/>
      <c r="O54" s="762"/>
      <c r="P54" s="762"/>
      <c r="Q54" s="762"/>
    </row>
    <row r="55" spans="1:17" ht="15.75">
      <c r="C55" s="717"/>
      <c r="D55" s="717"/>
      <c r="E55" s="994" t="s">
        <v>10927</v>
      </c>
      <c r="F55" s="1048">
        <f>H54</f>
        <v>131.86000000000001</v>
      </c>
      <c r="G55" s="995" t="s">
        <v>10938</v>
      </c>
      <c r="H55" s="932"/>
      <c r="I55" s="1045"/>
      <c r="J55" s="1045"/>
      <c r="K55" s="1045"/>
      <c r="L55" s="1045"/>
      <c r="M55" s="1045"/>
      <c r="N55" s="1045"/>
    </row>
    <row r="56" spans="1:17" ht="13.5" thickBot="1"/>
    <row r="57" spans="1:17" ht="19.5" customHeight="1" thickBot="1">
      <c r="A57" s="1051" t="str">
        <f>ORÇAMENTO!A30</f>
        <v>2.4</v>
      </c>
      <c r="B57" s="1410" t="str">
        <f>ORÇAMENTO!D30</f>
        <v>RETIRADA DE ESQUADRIA COM REAPROVEITAMENTO</v>
      </c>
      <c r="C57" s="1410"/>
      <c r="D57" s="1410"/>
      <c r="E57" s="1410"/>
      <c r="F57" s="1410"/>
      <c r="G57" s="1410"/>
      <c r="H57" s="1410"/>
      <c r="I57" s="1410"/>
      <c r="J57" s="1410"/>
      <c r="K57" s="1410"/>
      <c r="L57" s="1410"/>
      <c r="M57" s="1410"/>
      <c r="N57" s="1410"/>
      <c r="O57" s="1410"/>
      <c r="P57" s="1410"/>
      <c r="Q57" s="1411"/>
    </row>
    <row r="59" spans="1:17" ht="15.75">
      <c r="B59" s="1335" t="s">
        <v>11108</v>
      </c>
      <c r="C59" s="1335"/>
      <c r="D59" s="1046"/>
      <c r="E59" s="673" t="s">
        <v>10816</v>
      </c>
      <c r="F59" s="931" t="s">
        <v>10815</v>
      </c>
      <c r="G59" s="931" t="s">
        <v>10845</v>
      </c>
      <c r="H59" s="931" t="s">
        <v>10811</v>
      </c>
      <c r="I59" s="1047" t="s">
        <v>10929</v>
      </c>
      <c r="J59" s="989"/>
    </row>
    <row r="60" spans="1:17" ht="15">
      <c r="B60" s="1408" t="s">
        <v>11058</v>
      </c>
      <c r="C60" s="1408"/>
      <c r="D60" s="1408"/>
      <c r="E60" s="678">
        <v>1</v>
      </c>
      <c r="F60" s="931"/>
      <c r="G60" s="689">
        <v>2.1</v>
      </c>
      <c r="H60" s="931"/>
      <c r="I60" s="931">
        <f>ROUND((E60*G60),2)</f>
        <v>2.1</v>
      </c>
      <c r="J60" s="1045" t="s">
        <v>10938</v>
      </c>
      <c r="K60" s="1415" t="s">
        <v>11016</v>
      </c>
      <c r="L60" s="1415"/>
      <c r="M60" s="1415"/>
    </row>
    <row r="61" spans="1:17" ht="15">
      <c r="B61" s="1408" t="s">
        <v>11058</v>
      </c>
      <c r="C61" s="1408"/>
      <c r="D61" s="1408"/>
      <c r="E61" s="678">
        <v>1.5</v>
      </c>
      <c r="F61" s="931"/>
      <c r="G61" s="689">
        <v>1.5</v>
      </c>
      <c r="H61" s="931"/>
      <c r="I61" s="689">
        <f t="shared" ref="I61:I63" si="1">ROUND((E61*G61),2)</f>
        <v>2.25</v>
      </c>
      <c r="J61" s="1045" t="s">
        <v>10938</v>
      </c>
      <c r="K61" s="1415" t="s">
        <v>11017</v>
      </c>
      <c r="L61" s="1415"/>
      <c r="M61" s="1415"/>
    </row>
    <row r="62" spans="1:17" ht="15">
      <c r="B62" s="1408" t="s">
        <v>11126</v>
      </c>
      <c r="C62" s="1408"/>
      <c r="D62" s="1408"/>
      <c r="E62" s="678">
        <v>0.6</v>
      </c>
      <c r="F62" s="931"/>
      <c r="G62" s="689">
        <v>2.1</v>
      </c>
      <c r="H62" s="931"/>
      <c r="I62" s="689">
        <f t="shared" si="1"/>
        <v>1.26</v>
      </c>
      <c r="J62" s="1045" t="s">
        <v>10938</v>
      </c>
      <c r="K62" s="1415" t="s">
        <v>11016</v>
      </c>
      <c r="L62" s="1415"/>
      <c r="M62" s="1415"/>
    </row>
    <row r="63" spans="1:17" ht="15">
      <c r="B63" s="1408" t="s">
        <v>11109</v>
      </c>
      <c r="C63" s="1408"/>
      <c r="D63" s="1408"/>
      <c r="E63" s="678">
        <v>0.6</v>
      </c>
      <c r="F63" s="931"/>
      <c r="G63" s="689">
        <v>2.1</v>
      </c>
      <c r="H63" s="931"/>
      <c r="I63" s="689">
        <f t="shared" si="1"/>
        <v>1.26</v>
      </c>
      <c r="J63" s="1045" t="s">
        <v>10938</v>
      </c>
      <c r="K63" s="1415" t="s">
        <v>11016</v>
      </c>
      <c r="L63" s="1415"/>
      <c r="M63" s="1415"/>
    </row>
    <row r="64" spans="1:17" ht="15">
      <c r="H64" s="338" t="s">
        <v>4</v>
      </c>
      <c r="I64" s="689">
        <f>ROUND(SUM(I60:I63),2)</f>
        <v>6.87</v>
      </c>
      <c r="J64" s="1045" t="s">
        <v>10938</v>
      </c>
    </row>
    <row r="65" spans="1:17" ht="15.75">
      <c r="E65" s="994" t="s">
        <v>10927</v>
      </c>
      <c r="F65" s="1048">
        <f>I64</f>
        <v>6.87</v>
      </c>
      <c r="G65" s="995" t="s">
        <v>10938</v>
      </c>
    </row>
    <row r="66" spans="1:17" ht="13.5" thickBot="1"/>
    <row r="67" spans="1:17" ht="16.5" thickBot="1">
      <c r="A67" s="1051" t="str">
        <f>ORÇAMENTO!A31</f>
        <v>2.5</v>
      </c>
      <c r="B67" s="1410" t="str">
        <f>ORÇAMENTO!D31</f>
        <v>DEMOLICAO DE ALVENARIA DE TIJOLOS FURADOS S/REAPROVEITAMENTO</v>
      </c>
      <c r="C67" s="1410"/>
      <c r="D67" s="1410"/>
      <c r="E67" s="1410"/>
      <c r="F67" s="1410"/>
      <c r="G67" s="1410"/>
      <c r="H67" s="1410"/>
      <c r="I67" s="1410"/>
      <c r="J67" s="1410"/>
      <c r="K67" s="1410"/>
      <c r="L67" s="1410"/>
      <c r="M67" s="1410"/>
      <c r="N67" s="1410"/>
      <c r="O67" s="1410"/>
      <c r="P67" s="1410"/>
      <c r="Q67" s="1411"/>
    </row>
    <row r="68" spans="1:17" ht="15">
      <c r="C68" s="1062" t="s">
        <v>10931</v>
      </c>
      <c r="D68" s="1062" t="s">
        <v>10815</v>
      </c>
      <c r="E68" s="673" t="s">
        <v>10813</v>
      </c>
      <c r="F68" s="931" t="s">
        <v>10815</v>
      </c>
      <c r="G68" s="931" t="s">
        <v>11127</v>
      </c>
      <c r="H68" s="931" t="s">
        <v>10811</v>
      </c>
      <c r="I68" s="1047" t="s">
        <v>10975</v>
      </c>
      <c r="J68" s="989"/>
    </row>
    <row r="69" spans="1:17" ht="15">
      <c r="C69" s="678">
        <v>4.01</v>
      </c>
      <c r="D69" s="1062" t="s">
        <v>10815</v>
      </c>
      <c r="E69" s="689">
        <v>2.8</v>
      </c>
      <c r="F69" s="931" t="s">
        <v>10815</v>
      </c>
      <c r="G69" s="689">
        <v>0.12</v>
      </c>
      <c r="H69" s="931" t="s">
        <v>10811</v>
      </c>
      <c r="I69" s="931">
        <f>ROUND((E69*G69*G69),2)</f>
        <v>0.04</v>
      </c>
      <c r="J69" s="1045" t="s">
        <v>10945</v>
      </c>
      <c r="K69" s="1415" t="s">
        <v>11111</v>
      </c>
      <c r="L69" s="1415"/>
      <c r="M69" s="1415"/>
      <c r="N69" s="1415"/>
      <c r="O69" s="1415"/>
    </row>
    <row r="70" spans="1:17" ht="15">
      <c r="C70" s="678">
        <v>1.5</v>
      </c>
      <c r="D70" s="1062" t="s">
        <v>10815</v>
      </c>
      <c r="E70" s="689">
        <v>0.5</v>
      </c>
      <c r="F70" s="931" t="s">
        <v>10815</v>
      </c>
      <c r="G70" s="689">
        <v>0.12</v>
      </c>
      <c r="H70" s="931" t="s">
        <v>10811</v>
      </c>
      <c r="I70" s="931">
        <f t="shared" ref="I70:I72" si="2">ROUND((E70*G70*G70),2)</f>
        <v>0.01</v>
      </c>
      <c r="J70" s="1045" t="s">
        <v>10945</v>
      </c>
      <c r="K70" s="1415" t="s">
        <v>11112</v>
      </c>
      <c r="L70" s="1415"/>
      <c r="M70" s="1415"/>
      <c r="N70" s="1415"/>
      <c r="O70" s="1415"/>
    </row>
    <row r="71" spans="1:17" ht="15">
      <c r="C71" s="678">
        <v>0.9</v>
      </c>
      <c r="D71" s="1062" t="s">
        <v>10815</v>
      </c>
      <c r="E71" s="689">
        <v>2.1</v>
      </c>
      <c r="F71" s="931" t="s">
        <v>10815</v>
      </c>
      <c r="G71" s="689">
        <v>0.12</v>
      </c>
      <c r="H71" s="931" t="s">
        <v>10811</v>
      </c>
      <c r="I71" s="931">
        <f t="shared" si="2"/>
        <v>0.03</v>
      </c>
      <c r="J71" s="1045" t="s">
        <v>10945</v>
      </c>
      <c r="K71" s="1415" t="s">
        <v>11113</v>
      </c>
      <c r="L71" s="1415"/>
      <c r="M71" s="1415"/>
      <c r="N71" s="1415"/>
      <c r="O71" s="1415"/>
      <c r="P71" s="1415"/>
    </row>
    <row r="72" spans="1:17" ht="15">
      <c r="C72" s="689">
        <v>0.6</v>
      </c>
      <c r="D72" s="1062" t="s">
        <v>10815</v>
      </c>
      <c r="E72" s="689">
        <v>2.1</v>
      </c>
      <c r="F72" s="931" t="s">
        <v>10815</v>
      </c>
      <c r="G72" s="689">
        <v>0.12</v>
      </c>
      <c r="H72" s="931" t="s">
        <v>10811</v>
      </c>
      <c r="I72" s="931">
        <f t="shared" si="2"/>
        <v>0.03</v>
      </c>
      <c r="J72" s="1045" t="s">
        <v>10945</v>
      </c>
      <c r="K72" s="1405" t="s">
        <v>11114</v>
      </c>
      <c r="L72" s="1405"/>
      <c r="M72" s="1405"/>
      <c r="N72" s="1405"/>
      <c r="O72" s="1405"/>
      <c r="P72" s="1405"/>
    </row>
    <row r="73" spans="1:17" ht="15">
      <c r="C73" s="689">
        <v>1</v>
      </c>
      <c r="D73" s="1062" t="s">
        <v>10815</v>
      </c>
      <c r="E73" s="689">
        <v>0.6</v>
      </c>
      <c r="F73" s="931" t="s">
        <v>10815</v>
      </c>
      <c r="G73" s="689">
        <v>0.12</v>
      </c>
      <c r="H73" s="931" t="s">
        <v>10811</v>
      </c>
      <c r="I73" s="931">
        <f>ROUND((E73*G73*G73),2)</f>
        <v>0.01</v>
      </c>
      <c r="J73" s="1045" t="s">
        <v>10945</v>
      </c>
      <c r="K73" s="1405" t="s">
        <v>11115</v>
      </c>
      <c r="L73" s="1405"/>
      <c r="M73" s="1405"/>
      <c r="N73" s="1405"/>
      <c r="O73" s="1405"/>
      <c r="P73" s="1405"/>
    </row>
    <row r="74" spans="1:17" ht="15">
      <c r="C74" s="689">
        <v>0.85</v>
      </c>
      <c r="D74" s="1062" t="s">
        <v>10815</v>
      </c>
      <c r="E74" s="689">
        <v>0.8</v>
      </c>
      <c r="F74" s="931" t="s">
        <v>10815</v>
      </c>
      <c r="G74" s="689">
        <v>0.12</v>
      </c>
      <c r="H74" s="931" t="s">
        <v>10811</v>
      </c>
      <c r="I74" s="931">
        <f t="shared" ref="I74:I79" si="3">ROUND((E74*G74*G74),2)</f>
        <v>0.01</v>
      </c>
      <c r="J74" s="1045" t="s">
        <v>10945</v>
      </c>
      <c r="K74" s="1405" t="s">
        <v>11128</v>
      </c>
      <c r="L74" s="1405"/>
      <c r="M74" s="1405"/>
      <c r="N74" s="1405"/>
      <c r="O74" s="1405"/>
      <c r="P74" s="1405"/>
    </row>
    <row r="75" spans="1:17" ht="15">
      <c r="C75" s="689">
        <v>1.55</v>
      </c>
      <c r="D75" s="1062" t="s">
        <v>10815</v>
      </c>
      <c r="E75" s="689">
        <v>0.8</v>
      </c>
      <c r="F75" s="931" t="s">
        <v>10815</v>
      </c>
      <c r="G75" s="689">
        <v>0.12</v>
      </c>
      <c r="H75" s="931" t="s">
        <v>10811</v>
      </c>
      <c r="I75" s="931">
        <f t="shared" si="3"/>
        <v>0.01</v>
      </c>
      <c r="J75" s="1045" t="s">
        <v>10945</v>
      </c>
      <c r="K75" s="1405" t="s">
        <v>11128</v>
      </c>
      <c r="L75" s="1405"/>
      <c r="M75" s="1405"/>
      <c r="N75" s="1405"/>
      <c r="O75" s="1405"/>
      <c r="P75" s="1405"/>
    </row>
    <row r="76" spans="1:17" ht="15">
      <c r="C76" s="689">
        <v>0.35</v>
      </c>
      <c r="D76" s="1062" t="s">
        <v>10815</v>
      </c>
      <c r="E76" s="689">
        <v>0.8</v>
      </c>
      <c r="F76" s="931" t="s">
        <v>10815</v>
      </c>
      <c r="G76" s="689">
        <v>0.12</v>
      </c>
      <c r="H76" s="931" t="s">
        <v>10811</v>
      </c>
      <c r="I76" s="931">
        <f t="shared" si="3"/>
        <v>0.01</v>
      </c>
      <c r="J76" s="1045" t="s">
        <v>10945</v>
      </c>
      <c r="K76" s="1405" t="s">
        <v>11128</v>
      </c>
      <c r="L76" s="1405"/>
      <c r="M76" s="1405"/>
      <c r="N76" s="1405"/>
      <c r="O76" s="1405"/>
      <c r="P76" s="1405"/>
    </row>
    <row r="77" spans="1:17" ht="15">
      <c r="C77" s="689">
        <v>3.34</v>
      </c>
      <c r="D77" s="1062" t="s">
        <v>10815</v>
      </c>
      <c r="E77" s="689">
        <v>0.4</v>
      </c>
      <c r="F77" s="931" t="s">
        <v>10815</v>
      </c>
      <c r="G77" s="689">
        <v>0.12</v>
      </c>
      <c r="H77" s="931" t="s">
        <v>10811</v>
      </c>
      <c r="I77" s="931">
        <f t="shared" si="3"/>
        <v>0.01</v>
      </c>
      <c r="J77" s="1045" t="s">
        <v>10945</v>
      </c>
      <c r="K77" s="1405" t="s">
        <v>11129</v>
      </c>
      <c r="L77" s="1405"/>
      <c r="M77" s="1405"/>
      <c r="N77" s="1405"/>
      <c r="O77" s="1405"/>
      <c r="P77" s="1405"/>
    </row>
    <row r="78" spans="1:17" ht="15">
      <c r="C78" s="689">
        <v>1.85</v>
      </c>
      <c r="D78" s="1062" t="s">
        <v>10815</v>
      </c>
      <c r="E78" s="689">
        <v>0.4</v>
      </c>
      <c r="F78" s="931" t="s">
        <v>10815</v>
      </c>
      <c r="G78" s="689">
        <v>0.12</v>
      </c>
      <c r="H78" s="931" t="s">
        <v>10811</v>
      </c>
      <c r="I78" s="931">
        <f t="shared" si="3"/>
        <v>0.01</v>
      </c>
      <c r="J78" s="1045" t="s">
        <v>10945</v>
      </c>
      <c r="K78" s="1405" t="s">
        <v>11129</v>
      </c>
      <c r="L78" s="1405"/>
      <c r="M78" s="1405"/>
      <c r="N78" s="1405"/>
      <c r="O78" s="1405"/>
      <c r="P78" s="1405"/>
    </row>
    <row r="79" spans="1:17" ht="15">
      <c r="C79" s="689">
        <v>5.13</v>
      </c>
      <c r="D79" s="1062" t="s">
        <v>10815</v>
      </c>
      <c r="E79" s="689">
        <v>1.9</v>
      </c>
      <c r="F79" s="931" t="s">
        <v>10815</v>
      </c>
      <c r="G79" s="689">
        <v>0.12</v>
      </c>
      <c r="H79" s="931" t="s">
        <v>10811</v>
      </c>
      <c r="I79" s="931">
        <f t="shared" si="3"/>
        <v>0.03</v>
      </c>
      <c r="J79" s="1045" t="s">
        <v>10945</v>
      </c>
      <c r="K79" s="1052"/>
      <c r="L79" s="1052"/>
      <c r="M79" s="1052"/>
      <c r="N79" s="1052"/>
      <c r="O79" s="1052"/>
      <c r="P79" s="1052"/>
    </row>
    <row r="80" spans="1:17" ht="15">
      <c r="G80" s="1052"/>
      <c r="H80" s="1052" t="s">
        <v>4</v>
      </c>
      <c r="I80" s="689">
        <f>SUM(I69:I79)</f>
        <v>0.20000000000000004</v>
      </c>
      <c r="J80" s="1045" t="s">
        <v>10945</v>
      </c>
    </row>
    <row r="81" spans="1:17" ht="15.75">
      <c r="E81" s="994" t="s">
        <v>10928</v>
      </c>
      <c r="F81" s="1048">
        <f>I80</f>
        <v>0.20000000000000004</v>
      </c>
      <c r="G81" s="995" t="s">
        <v>10945</v>
      </c>
      <c r="I81" s="1409" t="s">
        <v>11130</v>
      </c>
      <c r="J81" s="1409"/>
      <c r="K81" s="1409"/>
      <c r="L81" s="1409"/>
    </row>
    <row r="82" spans="1:17" ht="13.5" thickBot="1"/>
    <row r="83" spans="1:17" ht="16.5" thickBot="1">
      <c r="A83" s="1101" t="str">
        <f>ORÇAMENTO!A32</f>
        <v>2.6</v>
      </c>
      <c r="B83" s="1412" t="str">
        <f>ORÇAMENTO!D32</f>
        <v>RETIRADA DE REVESTIMENTO CERÂMICO</v>
      </c>
      <c r="C83" s="1412"/>
      <c r="D83" s="1412"/>
      <c r="E83" s="1412"/>
      <c r="F83" s="1412"/>
      <c r="G83" s="1412"/>
      <c r="H83" s="1412"/>
      <c r="I83" s="1412"/>
      <c r="J83" s="1412"/>
      <c r="K83" s="1412"/>
      <c r="L83" s="1412"/>
      <c r="M83" s="1412"/>
      <c r="N83" s="1412"/>
      <c r="O83" s="1412"/>
      <c r="P83" s="1412"/>
      <c r="Q83" s="1413"/>
    </row>
    <row r="85" spans="1:17">
      <c r="B85" s="338" t="s">
        <v>11241</v>
      </c>
    </row>
    <row r="86" spans="1:17" ht="45">
      <c r="C86" s="1030"/>
      <c r="D86" s="873" t="s">
        <v>11242</v>
      </c>
      <c r="E86" s="873" t="s">
        <v>10815</v>
      </c>
      <c r="F86" s="873" t="s">
        <v>11028</v>
      </c>
      <c r="G86" s="873" t="s">
        <v>10811</v>
      </c>
      <c r="H86" s="873" t="s">
        <v>10929</v>
      </c>
      <c r="I86" s="667"/>
      <c r="J86" s="667"/>
      <c r="K86" s="667"/>
      <c r="L86" s="667"/>
      <c r="M86" s="663"/>
      <c r="N86" s="663"/>
      <c r="O86" s="663"/>
      <c r="P86" s="663"/>
    </row>
    <row r="87" spans="1:17" ht="15">
      <c r="C87" s="660"/>
      <c r="D87" s="1038">
        <v>10.36</v>
      </c>
      <c r="E87" s="1030"/>
      <c r="F87" s="681">
        <v>1.6</v>
      </c>
      <c r="G87" s="1030"/>
      <c r="H87" s="1038">
        <f>ROUND((D87*F87),2)</f>
        <v>16.579999999999998</v>
      </c>
      <c r="I87" s="648" t="s">
        <v>10938</v>
      </c>
      <c r="J87" s="1405" t="s">
        <v>11287</v>
      </c>
      <c r="K87" s="1405"/>
      <c r="L87" s="1405"/>
      <c r="M87" s="1405"/>
      <c r="N87" s="1405"/>
      <c r="O87" s="1405"/>
      <c r="P87" s="1405"/>
    </row>
    <row r="88" spans="1:17" ht="15.75">
      <c r="B88" s="1406" t="s">
        <v>11061</v>
      </c>
      <c r="C88" s="1406"/>
      <c r="D88" s="872">
        <v>0.9</v>
      </c>
      <c r="E88" s="1030"/>
      <c r="F88" s="872">
        <v>1.6</v>
      </c>
      <c r="G88" s="1030"/>
      <c r="H88" s="1038">
        <f t="shared" ref="H88" si="4">ROUND((D88*F88),2)</f>
        <v>1.44</v>
      </c>
      <c r="I88" s="648" t="s">
        <v>10938</v>
      </c>
      <c r="J88" s="1414"/>
      <c r="K88" s="1414"/>
      <c r="L88" s="1414"/>
      <c r="M88" s="1414"/>
      <c r="N88" s="1414"/>
      <c r="O88" s="650"/>
      <c r="P88" s="650"/>
    </row>
    <row r="89" spans="1:17" ht="15">
      <c r="C89" s="648"/>
      <c r="D89" s="680"/>
      <c r="E89" s="648"/>
      <c r="F89" s="680"/>
      <c r="G89" s="648" t="s">
        <v>4</v>
      </c>
      <c r="H89" s="680">
        <f>ROUND((H87)-(H88),2)</f>
        <v>15.14</v>
      </c>
      <c r="I89" s="648" t="s">
        <v>10938</v>
      </c>
      <c r="J89" s="648"/>
      <c r="K89" s="648"/>
      <c r="L89" s="648"/>
      <c r="M89" s="648"/>
      <c r="N89" s="648"/>
      <c r="O89" s="648"/>
      <c r="P89" s="648"/>
    </row>
    <row r="91" spans="1:17">
      <c r="B91" s="338" t="s">
        <v>11277</v>
      </c>
    </row>
    <row r="92" spans="1:17" ht="45">
      <c r="C92" s="1053"/>
      <c r="D92" s="1090" t="s">
        <v>11242</v>
      </c>
      <c r="E92" s="1090" t="s">
        <v>10815</v>
      </c>
      <c r="F92" s="1090" t="s">
        <v>11028</v>
      </c>
      <c r="G92" s="1090" t="s">
        <v>10811</v>
      </c>
      <c r="H92" s="1090" t="s">
        <v>10929</v>
      </c>
      <c r="I92" s="667"/>
    </row>
    <row r="93" spans="1:17" ht="15">
      <c r="C93" s="660"/>
      <c r="D93" s="1038">
        <v>14.96</v>
      </c>
      <c r="E93" s="1053"/>
      <c r="F93" s="681">
        <v>1.6</v>
      </c>
      <c r="G93" s="1053"/>
      <c r="H93" s="1038">
        <f>ROUND((D93*F93),2)</f>
        <v>23.94</v>
      </c>
      <c r="I93" s="648" t="s">
        <v>10938</v>
      </c>
      <c r="J93" s="1405" t="s">
        <v>11281</v>
      </c>
      <c r="K93" s="1405"/>
      <c r="L93" s="1405"/>
      <c r="M93" s="1405"/>
      <c r="N93" s="1405"/>
      <c r="O93" s="1405"/>
      <c r="P93" s="1405"/>
    </row>
    <row r="94" spans="1:17" ht="15">
      <c r="B94" s="1406" t="s">
        <v>11061</v>
      </c>
      <c r="C94" s="1406"/>
      <c r="D94" s="872">
        <v>1</v>
      </c>
      <c r="E94" s="1053"/>
      <c r="F94" s="872">
        <v>1.6</v>
      </c>
      <c r="G94" s="1053"/>
      <c r="H94" s="1038">
        <f t="shared" ref="H94:H95" si="5">ROUND((D94*F94),2)</f>
        <v>1.6</v>
      </c>
      <c r="I94" s="648" t="s">
        <v>10938</v>
      </c>
      <c r="J94" s="338" t="s">
        <v>11016</v>
      </c>
    </row>
    <row r="95" spans="1:17" ht="15">
      <c r="C95" s="660"/>
      <c r="D95" s="872">
        <v>0.8</v>
      </c>
      <c r="E95" s="1053"/>
      <c r="F95" s="872">
        <v>1.6</v>
      </c>
      <c r="G95" s="1053"/>
      <c r="H95" s="1038">
        <f t="shared" si="5"/>
        <v>1.28</v>
      </c>
      <c r="I95" s="648" t="s">
        <v>10938</v>
      </c>
      <c r="J95" s="338" t="s">
        <v>11016</v>
      </c>
    </row>
    <row r="96" spans="1:17" ht="15">
      <c r="C96" s="648"/>
      <c r="D96" s="680"/>
      <c r="E96" s="648"/>
      <c r="F96" s="680"/>
      <c r="G96" s="648" t="s">
        <v>4</v>
      </c>
      <c r="H96" s="680">
        <f>ROUND((H93)-(H94+H95),2)</f>
        <v>21.06</v>
      </c>
      <c r="I96" s="648" t="s">
        <v>10938</v>
      </c>
    </row>
    <row r="98" spans="2:16">
      <c r="B98" s="338" t="s">
        <v>11278</v>
      </c>
    </row>
    <row r="99" spans="2:16" ht="45">
      <c r="C99" s="1053"/>
      <c r="D99" s="1090" t="s">
        <v>11242</v>
      </c>
      <c r="E99" s="1090" t="s">
        <v>10815</v>
      </c>
      <c r="F99" s="1090" t="s">
        <v>11028</v>
      </c>
      <c r="G99" s="1090" t="s">
        <v>10811</v>
      </c>
      <c r="H99" s="1090" t="s">
        <v>10929</v>
      </c>
      <c r="I99" s="667"/>
    </row>
    <row r="100" spans="2:16" ht="15">
      <c r="C100" s="660"/>
      <c r="D100" s="681">
        <v>13</v>
      </c>
      <c r="E100" s="1053"/>
      <c r="F100" s="681">
        <v>1.6</v>
      </c>
      <c r="G100" s="1053"/>
      <c r="H100" s="1038">
        <f>ROUND((D100*F100),2)</f>
        <v>20.8</v>
      </c>
      <c r="I100" s="648" t="s">
        <v>10938</v>
      </c>
      <c r="J100" s="1405" t="s">
        <v>11280</v>
      </c>
      <c r="K100" s="1405"/>
      <c r="L100" s="1405"/>
      <c r="M100" s="1405"/>
      <c r="N100" s="1405"/>
      <c r="O100" s="1405"/>
      <c r="P100" s="1405"/>
    </row>
    <row r="101" spans="2:16" ht="15">
      <c r="B101" s="1406" t="s">
        <v>11061</v>
      </c>
      <c r="C101" s="1406"/>
      <c r="D101" s="872">
        <v>0.8</v>
      </c>
      <c r="E101" s="1053"/>
      <c r="F101" s="872">
        <v>1.6</v>
      </c>
      <c r="G101" s="1053"/>
      <c r="H101" s="1038">
        <f t="shared" ref="H101" si="6">ROUND((D101*F101),2)</f>
        <v>1.28</v>
      </c>
      <c r="I101" s="648" t="s">
        <v>10938</v>
      </c>
      <c r="J101" s="338" t="s">
        <v>11016</v>
      </c>
    </row>
    <row r="102" spans="2:16" ht="15">
      <c r="C102" s="648"/>
      <c r="D102" s="680"/>
      <c r="E102" s="648"/>
      <c r="F102" s="680"/>
      <c r="G102" s="648" t="s">
        <v>4</v>
      </c>
      <c r="H102" s="680">
        <f>ROUND((H100)-(H101),2)</f>
        <v>19.52</v>
      </c>
      <c r="I102" s="648" t="s">
        <v>10938</v>
      </c>
    </row>
    <row r="104" spans="2:16">
      <c r="B104" s="338" t="s">
        <v>11279</v>
      </c>
    </row>
    <row r="105" spans="2:16" ht="45">
      <c r="C105" s="1053"/>
      <c r="D105" s="1090" t="s">
        <v>11242</v>
      </c>
      <c r="E105" s="1090" t="s">
        <v>10815</v>
      </c>
      <c r="F105" s="1090" t="s">
        <v>11028</v>
      </c>
      <c r="G105" s="1090" t="s">
        <v>10811</v>
      </c>
      <c r="H105" s="1090" t="s">
        <v>10929</v>
      </c>
      <c r="I105" s="667"/>
    </row>
    <row r="106" spans="2:16" ht="15">
      <c r="C106" s="660"/>
      <c r="D106" s="681">
        <v>3.28</v>
      </c>
      <c r="E106" s="1053"/>
      <c r="F106" s="681">
        <v>2.8</v>
      </c>
      <c r="G106" s="1053"/>
      <c r="H106" s="1038">
        <f>ROUND((D106*F106),2)</f>
        <v>9.18</v>
      </c>
      <c r="I106" s="648" t="s">
        <v>10938</v>
      </c>
      <c r="J106" s="1405" t="s">
        <v>11284</v>
      </c>
      <c r="K106" s="1405"/>
      <c r="L106" s="1405"/>
      <c r="M106" s="1405"/>
      <c r="N106" s="1405"/>
      <c r="O106" s="1405"/>
      <c r="P106" s="1405"/>
    </row>
    <row r="107" spans="2:16" ht="15">
      <c r="B107" s="1406" t="s">
        <v>11061</v>
      </c>
      <c r="C107" s="1406"/>
      <c r="D107" s="872">
        <v>0.6</v>
      </c>
      <c r="E107" s="1053"/>
      <c r="F107" s="872">
        <v>2.1</v>
      </c>
      <c r="G107" s="1053"/>
      <c r="H107" s="1038">
        <f t="shared" ref="H107:H109" si="7">ROUND((D107*F107),2)</f>
        <v>1.26</v>
      </c>
      <c r="I107" s="648" t="s">
        <v>10938</v>
      </c>
      <c r="J107" s="338" t="s">
        <v>11016</v>
      </c>
    </row>
    <row r="108" spans="2:16" ht="15">
      <c r="B108" s="574"/>
      <c r="C108" s="574"/>
      <c r="D108" s="872">
        <v>0.6</v>
      </c>
      <c r="E108" s="1053"/>
      <c r="F108" s="872">
        <v>2.1</v>
      </c>
      <c r="G108" s="1053"/>
      <c r="H108" s="1038">
        <f t="shared" si="7"/>
        <v>1.26</v>
      </c>
      <c r="I108" s="648" t="s">
        <v>10938</v>
      </c>
      <c r="J108" s="338" t="s">
        <v>11282</v>
      </c>
    </row>
    <row r="109" spans="2:16" ht="15">
      <c r="B109" s="574"/>
      <c r="C109" s="574"/>
      <c r="D109" s="872">
        <v>0.6</v>
      </c>
      <c r="E109" s="1053"/>
      <c r="F109" s="872">
        <v>0.6</v>
      </c>
      <c r="G109" s="1053"/>
      <c r="H109" s="1038">
        <f t="shared" si="7"/>
        <v>0.36</v>
      </c>
      <c r="I109" s="648" t="s">
        <v>10938</v>
      </c>
      <c r="J109" s="338" t="s">
        <v>11283</v>
      </c>
    </row>
    <row r="110" spans="2:16" ht="15">
      <c r="C110" s="648"/>
      <c r="D110" s="680"/>
      <c r="E110" s="648"/>
      <c r="F110" s="680"/>
      <c r="G110" s="648" t="s">
        <v>4</v>
      </c>
      <c r="H110" s="872">
        <f>ROUND((H106)-(H107+H108+H109),2)</f>
        <v>6.3</v>
      </c>
      <c r="I110" s="648" t="s">
        <v>10938</v>
      </c>
    </row>
    <row r="113" spans="1:17">
      <c r="B113" s="338" t="s">
        <v>11295</v>
      </c>
    </row>
    <row r="114" spans="1:17" ht="45">
      <c r="C114" s="1053"/>
      <c r="D114" s="1090" t="s">
        <v>11242</v>
      </c>
      <c r="E114" s="1090" t="s">
        <v>10815</v>
      </c>
      <c r="F114" s="1090" t="s">
        <v>11028</v>
      </c>
      <c r="G114" s="1090" t="s">
        <v>10811</v>
      </c>
      <c r="H114" s="1090" t="s">
        <v>10929</v>
      </c>
      <c r="I114" s="667"/>
    </row>
    <row r="115" spans="1:17" ht="15">
      <c r="C115" s="660"/>
      <c r="D115" s="681">
        <v>1.46</v>
      </c>
      <c r="E115" s="1053"/>
      <c r="F115" s="681">
        <v>1.6</v>
      </c>
      <c r="G115" s="1053"/>
      <c r="H115" s="1038">
        <f>ROUND((D115*F115),2)</f>
        <v>2.34</v>
      </c>
      <c r="I115" s="648" t="s">
        <v>10938</v>
      </c>
      <c r="J115" s="1405" t="s">
        <v>11286</v>
      </c>
      <c r="K115" s="1405"/>
      <c r="L115" s="1405"/>
      <c r="M115" s="1405"/>
      <c r="N115" s="1405"/>
      <c r="O115" s="1405"/>
      <c r="P115" s="1405"/>
    </row>
    <row r="116" spans="1:17" ht="15">
      <c r="B116" s="574"/>
      <c r="C116" s="574"/>
      <c r="D116" s="872">
        <v>0.6</v>
      </c>
      <c r="E116" s="1053"/>
      <c r="F116" s="872">
        <v>1.6</v>
      </c>
      <c r="G116" s="1053"/>
      <c r="H116" s="1038">
        <f t="shared" ref="H116:H117" si="8">ROUND((D116*F116),2)</f>
        <v>0.96</v>
      </c>
      <c r="I116" s="648" t="s">
        <v>10938</v>
      </c>
      <c r="J116" s="338" t="s">
        <v>11282</v>
      </c>
    </row>
    <row r="117" spans="1:17" ht="15">
      <c r="B117" s="574"/>
      <c r="C117" s="574"/>
      <c r="D117" s="872">
        <v>0.6</v>
      </c>
      <c r="E117" s="1053"/>
      <c r="F117" s="872">
        <v>1.6</v>
      </c>
      <c r="G117" s="1053"/>
      <c r="H117" s="1038">
        <f t="shared" si="8"/>
        <v>0.96</v>
      </c>
      <c r="I117" s="648" t="s">
        <v>10938</v>
      </c>
      <c r="J117" s="338" t="s">
        <v>11282</v>
      </c>
    </row>
    <row r="118" spans="1:17" ht="15">
      <c r="C118" s="648"/>
      <c r="D118" s="680"/>
      <c r="E118" s="648"/>
      <c r="F118" s="680"/>
      <c r="G118" s="648" t="s">
        <v>4</v>
      </c>
      <c r="H118" s="872">
        <f>ROUND((H115)-(H116+H117),2)</f>
        <v>0.42</v>
      </c>
      <c r="I118" s="648" t="s">
        <v>10938</v>
      </c>
    </row>
    <row r="119" spans="1:17" ht="15.75">
      <c r="E119" s="994" t="s">
        <v>10927</v>
      </c>
      <c r="F119" s="1048">
        <f>ROUND((H89+H96+H102+H110+H118),2)</f>
        <v>62.44</v>
      </c>
      <c r="G119" s="995" t="s">
        <v>10938</v>
      </c>
    </row>
    <row r="120" spans="1:17" ht="13.5" thickBot="1"/>
    <row r="121" spans="1:17" ht="16.5" thickBot="1">
      <c r="A121" s="1051" t="str">
        <f>ORÇAMENTO!A33</f>
        <v>2.7</v>
      </c>
      <c r="B121" s="1410" t="str">
        <f>ORÇAMENTO!D33</f>
        <v>RETIRADA DE PISO CERÂMICO, INCLUSIVE CAMADA REGULARIZADORA</v>
      </c>
      <c r="C121" s="1410"/>
      <c r="D121" s="1410"/>
      <c r="E121" s="1410"/>
      <c r="F121" s="1410"/>
      <c r="G121" s="1410"/>
      <c r="H121" s="1410"/>
      <c r="I121" s="1410"/>
      <c r="J121" s="1410"/>
      <c r="K121" s="1410"/>
      <c r="L121" s="1410"/>
      <c r="M121" s="1410"/>
      <c r="N121" s="1410"/>
      <c r="O121" s="1410"/>
      <c r="P121" s="1410"/>
      <c r="Q121" s="1411"/>
    </row>
    <row r="123" spans="1:17" ht="15.75">
      <c r="B123" s="1335" t="s">
        <v>11108</v>
      </c>
      <c r="C123" s="1335"/>
      <c r="D123" s="1046"/>
      <c r="E123" s="673" t="s">
        <v>10816</v>
      </c>
      <c r="F123" s="931" t="s">
        <v>10815</v>
      </c>
      <c r="G123" s="931" t="s">
        <v>10845</v>
      </c>
      <c r="H123" s="931" t="s">
        <v>10811</v>
      </c>
      <c r="I123" s="1047" t="s">
        <v>10929</v>
      </c>
      <c r="J123" s="989"/>
    </row>
    <row r="124" spans="1:17" ht="15">
      <c r="B124" s="1408" t="s">
        <v>10976</v>
      </c>
      <c r="C124" s="1408"/>
      <c r="D124" s="1408"/>
      <c r="E124" s="678">
        <v>3.64</v>
      </c>
      <c r="F124" s="931"/>
      <c r="G124" s="689">
        <v>4.01</v>
      </c>
      <c r="H124" s="931"/>
      <c r="I124" s="689">
        <f>ROUND((E124*G124),2)</f>
        <v>14.6</v>
      </c>
      <c r="J124" s="1045" t="s">
        <v>10938</v>
      </c>
    </row>
    <row r="125" spans="1:17" ht="15">
      <c r="B125" s="1408"/>
      <c r="C125" s="1408"/>
      <c r="D125" s="1408"/>
      <c r="E125" s="678">
        <v>1.8</v>
      </c>
      <c r="F125" s="931"/>
      <c r="G125" s="689">
        <v>4.2</v>
      </c>
      <c r="H125" s="931"/>
      <c r="I125" s="689">
        <f t="shared" ref="I125:I135" si="9">ROUND((E125*G125),2)</f>
        <v>7.56</v>
      </c>
      <c r="J125" s="1045" t="s">
        <v>10938</v>
      </c>
    </row>
    <row r="126" spans="1:17" ht="15">
      <c r="B126" s="1408" t="s">
        <v>11116</v>
      </c>
      <c r="C126" s="1408"/>
      <c r="D126" s="1408"/>
      <c r="E126" s="678">
        <v>1.46</v>
      </c>
      <c r="F126" s="931"/>
      <c r="G126" s="689">
        <v>2.23</v>
      </c>
      <c r="H126" s="931"/>
      <c r="I126" s="689">
        <f t="shared" si="9"/>
        <v>3.26</v>
      </c>
      <c r="J126" s="1045" t="s">
        <v>10938</v>
      </c>
    </row>
    <row r="127" spans="1:17" ht="15">
      <c r="B127" s="1408" t="s">
        <v>11100</v>
      </c>
      <c r="C127" s="1408"/>
      <c r="D127" s="1408"/>
      <c r="E127" s="678">
        <v>3.5</v>
      </c>
      <c r="F127" s="931"/>
      <c r="G127" s="689">
        <v>2.57</v>
      </c>
      <c r="H127" s="931"/>
      <c r="I127" s="689">
        <f t="shared" si="9"/>
        <v>9</v>
      </c>
      <c r="J127" s="1045" t="s">
        <v>10938</v>
      </c>
    </row>
    <row r="128" spans="1:17" ht="15">
      <c r="B128" s="1408" t="s">
        <v>11101</v>
      </c>
      <c r="C128" s="1408"/>
      <c r="D128" s="1408"/>
      <c r="E128" s="678">
        <v>1.46</v>
      </c>
      <c r="F128" s="931"/>
      <c r="G128" s="689">
        <v>5.17</v>
      </c>
      <c r="H128" s="931"/>
      <c r="I128" s="689">
        <f t="shared" ref="I128:I134" si="10">ROUND((E128*G128),2)</f>
        <v>7.55</v>
      </c>
      <c r="J128" s="1045" t="s">
        <v>10938</v>
      </c>
    </row>
    <row r="129" spans="2:10" ht="15">
      <c r="B129" s="1408" t="s">
        <v>11102</v>
      </c>
      <c r="C129" s="1408"/>
      <c r="D129" s="1408"/>
      <c r="E129" s="678">
        <v>5.1100000000000003</v>
      </c>
      <c r="F129" s="931"/>
      <c r="G129" s="689">
        <v>1.29</v>
      </c>
      <c r="H129" s="931"/>
      <c r="I129" s="689">
        <f t="shared" si="10"/>
        <v>6.59</v>
      </c>
      <c r="J129" s="1045" t="s">
        <v>10938</v>
      </c>
    </row>
    <row r="130" spans="2:10" ht="15">
      <c r="B130" s="1408"/>
      <c r="C130" s="1408"/>
      <c r="D130" s="1408"/>
      <c r="E130" s="678">
        <v>1.46</v>
      </c>
      <c r="F130" s="931"/>
      <c r="G130" s="689">
        <v>0.34</v>
      </c>
      <c r="H130" s="931"/>
      <c r="I130" s="689">
        <f t="shared" si="10"/>
        <v>0.5</v>
      </c>
      <c r="J130" s="1045" t="s">
        <v>10938</v>
      </c>
    </row>
    <row r="131" spans="2:10" ht="15">
      <c r="B131" s="1408" t="s">
        <v>11117</v>
      </c>
      <c r="C131" s="1408"/>
      <c r="D131" s="1408"/>
      <c r="E131" s="678">
        <v>3.49</v>
      </c>
      <c r="F131" s="931"/>
      <c r="G131" s="689">
        <v>2.98</v>
      </c>
      <c r="H131" s="931"/>
      <c r="I131" s="689">
        <f t="shared" si="10"/>
        <v>10.4</v>
      </c>
      <c r="J131" s="1045" t="s">
        <v>10938</v>
      </c>
    </row>
    <row r="132" spans="2:10" ht="15">
      <c r="B132" s="1408" t="s">
        <v>11118</v>
      </c>
      <c r="C132" s="1408"/>
      <c r="D132" s="1408"/>
      <c r="E132" s="678">
        <v>3.49</v>
      </c>
      <c r="F132" s="931"/>
      <c r="G132" s="689">
        <v>4</v>
      </c>
      <c r="H132" s="931"/>
      <c r="I132" s="689">
        <f t="shared" si="10"/>
        <v>13.96</v>
      </c>
      <c r="J132" s="1045" t="s">
        <v>10938</v>
      </c>
    </row>
    <row r="133" spans="2:10" ht="15">
      <c r="B133" s="1408" t="s">
        <v>11119</v>
      </c>
      <c r="C133" s="1408"/>
      <c r="D133" s="1408"/>
      <c r="E133" s="678">
        <v>1.46</v>
      </c>
      <c r="F133" s="931"/>
      <c r="G133" s="689">
        <v>1.96</v>
      </c>
      <c r="H133" s="931"/>
      <c r="I133" s="689">
        <f t="shared" si="10"/>
        <v>2.86</v>
      </c>
      <c r="J133" s="1045" t="s">
        <v>10938</v>
      </c>
    </row>
    <row r="134" spans="2:10" ht="15">
      <c r="B134" s="1408" t="s">
        <v>11103</v>
      </c>
      <c r="C134" s="1408"/>
      <c r="D134" s="1408"/>
      <c r="E134" s="678">
        <v>3.5</v>
      </c>
      <c r="F134" s="931"/>
      <c r="G134" s="689">
        <v>3</v>
      </c>
      <c r="H134" s="931"/>
      <c r="I134" s="689">
        <f t="shared" si="10"/>
        <v>10.5</v>
      </c>
      <c r="J134" s="1045" t="s">
        <v>10938</v>
      </c>
    </row>
    <row r="135" spans="2:10" ht="15">
      <c r="B135" s="1407" t="s">
        <v>11104</v>
      </c>
      <c r="C135" s="1407"/>
      <c r="D135" s="1407"/>
      <c r="E135" s="689">
        <v>3</v>
      </c>
      <c r="G135" s="689">
        <v>3</v>
      </c>
      <c r="I135" s="689">
        <f t="shared" si="9"/>
        <v>9</v>
      </c>
      <c r="J135" s="1045" t="s">
        <v>10938</v>
      </c>
    </row>
    <row r="136" spans="2:10" ht="15">
      <c r="B136" s="1407" t="s">
        <v>11120</v>
      </c>
      <c r="C136" s="1407"/>
      <c r="D136" s="1407"/>
      <c r="E136" s="689">
        <v>1.95</v>
      </c>
      <c r="G136" s="689">
        <v>1.43</v>
      </c>
      <c r="I136" s="689">
        <f t="shared" ref="I136:I141" si="11">ROUND((E136*G136),2)</f>
        <v>2.79</v>
      </c>
      <c r="J136" s="1045" t="s">
        <v>10938</v>
      </c>
    </row>
    <row r="137" spans="2:10" ht="15">
      <c r="B137" s="1407" t="s">
        <v>11121</v>
      </c>
      <c r="C137" s="1407"/>
      <c r="D137" s="1407"/>
      <c r="E137" s="689">
        <v>1.95</v>
      </c>
      <c r="G137" s="689">
        <v>1.43</v>
      </c>
      <c r="I137" s="689">
        <f t="shared" si="11"/>
        <v>2.79</v>
      </c>
      <c r="J137" s="1045" t="s">
        <v>10938</v>
      </c>
    </row>
    <row r="138" spans="2:10" ht="15">
      <c r="B138" s="1407" t="s">
        <v>11122</v>
      </c>
      <c r="C138" s="1407"/>
      <c r="D138" s="1407"/>
      <c r="E138" s="689">
        <v>5.25</v>
      </c>
      <c r="G138" s="689">
        <v>8.2899999999999991</v>
      </c>
      <c r="I138" s="689">
        <f t="shared" si="11"/>
        <v>43.52</v>
      </c>
      <c r="J138" s="1045" t="s">
        <v>10938</v>
      </c>
    </row>
    <row r="139" spans="2:10" ht="15">
      <c r="B139" s="1407" t="s">
        <v>11110</v>
      </c>
      <c r="C139" s="1407"/>
      <c r="D139" s="1407"/>
      <c r="E139" s="689">
        <v>2.5</v>
      </c>
      <c r="G139" s="689">
        <v>2</v>
      </c>
      <c r="I139" s="689">
        <f t="shared" si="11"/>
        <v>5</v>
      </c>
      <c r="J139" s="1045" t="s">
        <v>10938</v>
      </c>
    </row>
    <row r="140" spans="2:10" ht="15">
      <c r="B140" s="1407" t="s">
        <v>11123</v>
      </c>
      <c r="C140" s="1407"/>
      <c r="D140" s="1407"/>
      <c r="E140" s="689">
        <v>1.5</v>
      </c>
      <c r="G140" s="689">
        <v>1.2</v>
      </c>
      <c r="I140" s="689">
        <f t="shared" si="11"/>
        <v>1.8</v>
      </c>
      <c r="J140" s="1045" t="s">
        <v>10938</v>
      </c>
    </row>
    <row r="141" spans="2:10" ht="15">
      <c r="B141" s="1407" t="s">
        <v>11063</v>
      </c>
      <c r="C141" s="1407"/>
      <c r="D141" s="1407"/>
      <c r="E141" s="689">
        <v>2.5</v>
      </c>
      <c r="G141" s="689">
        <v>2</v>
      </c>
      <c r="I141" s="689">
        <f t="shared" si="11"/>
        <v>5</v>
      </c>
      <c r="J141" s="1045" t="s">
        <v>10938</v>
      </c>
    </row>
    <row r="142" spans="2:10" ht="15">
      <c r="H142" s="338" t="s">
        <v>4</v>
      </c>
      <c r="I142" s="689">
        <f>ROUND(SUM(I124:I141),2)</f>
        <v>156.68</v>
      </c>
      <c r="J142" s="1045" t="s">
        <v>10938</v>
      </c>
    </row>
    <row r="143" spans="2:10" ht="15.75">
      <c r="E143" s="994" t="s">
        <v>10927</v>
      </c>
      <c r="F143" s="1048">
        <f>I142</f>
        <v>156.68</v>
      </c>
      <c r="G143" s="995" t="s">
        <v>10938</v>
      </c>
    </row>
  </sheetData>
  <mergeCells count="90">
    <mergeCell ref="B11:Q11"/>
    <mergeCell ref="B25:Q25"/>
    <mergeCell ref="B18:Q18"/>
    <mergeCell ref="C5:E5"/>
    <mergeCell ref="C6:E7"/>
    <mergeCell ref="B9:Q9"/>
    <mergeCell ref="H5:M7"/>
    <mergeCell ref="N2:Q7"/>
    <mergeCell ref="K2:M2"/>
    <mergeCell ref="A1:Q1"/>
    <mergeCell ref="A8:Q8"/>
    <mergeCell ref="A2:B2"/>
    <mergeCell ref="A3:B3"/>
    <mergeCell ref="A4:B4"/>
    <mergeCell ref="A5:B5"/>
    <mergeCell ref="A6:B7"/>
    <mergeCell ref="C2:H2"/>
    <mergeCell ref="C3:I3"/>
    <mergeCell ref="C4:H4"/>
    <mergeCell ref="I2:J2"/>
    <mergeCell ref="F5:G7"/>
    <mergeCell ref="B27:Q27"/>
    <mergeCell ref="B43:Q43"/>
    <mergeCell ref="B30:D30"/>
    <mergeCell ref="B31:D31"/>
    <mergeCell ref="B32:D32"/>
    <mergeCell ref="B33:D33"/>
    <mergeCell ref="B34:D34"/>
    <mergeCell ref="B35:D35"/>
    <mergeCell ref="B36:D36"/>
    <mergeCell ref="B37:D37"/>
    <mergeCell ref="B38:D38"/>
    <mergeCell ref="B29:C29"/>
    <mergeCell ref="B59:C59"/>
    <mergeCell ref="B60:D60"/>
    <mergeCell ref="B61:D61"/>
    <mergeCell ref="B62:D62"/>
    <mergeCell ref="B39:D39"/>
    <mergeCell ref="C45:N45"/>
    <mergeCell ref="B50:Q50"/>
    <mergeCell ref="C52:N52"/>
    <mergeCell ref="B57:Q57"/>
    <mergeCell ref="B67:Q67"/>
    <mergeCell ref="B63:D63"/>
    <mergeCell ref="K60:M60"/>
    <mergeCell ref="K61:M61"/>
    <mergeCell ref="K62:M62"/>
    <mergeCell ref="K63:M63"/>
    <mergeCell ref="K69:O69"/>
    <mergeCell ref="K70:O70"/>
    <mergeCell ref="K71:P71"/>
    <mergeCell ref="K72:P72"/>
    <mergeCell ref="K73:P73"/>
    <mergeCell ref="I81:L81"/>
    <mergeCell ref="B121:Q121"/>
    <mergeCell ref="K74:P74"/>
    <mergeCell ref="K75:P75"/>
    <mergeCell ref="K76:P76"/>
    <mergeCell ref="K77:P77"/>
    <mergeCell ref="K78:P78"/>
    <mergeCell ref="B83:Q83"/>
    <mergeCell ref="J87:P87"/>
    <mergeCell ref="J88:N88"/>
    <mergeCell ref="J93:P93"/>
    <mergeCell ref="B94:C94"/>
    <mergeCell ref="J100:P100"/>
    <mergeCell ref="B101:C101"/>
    <mergeCell ref="J106:P106"/>
    <mergeCell ref="B107:C107"/>
    <mergeCell ref="B123:C123"/>
    <mergeCell ref="B124:D124"/>
    <mergeCell ref="B125:D125"/>
    <mergeCell ref="B126:D126"/>
    <mergeCell ref="B127:D127"/>
    <mergeCell ref="J115:P115"/>
    <mergeCell ref="B88:C88"/>
    <mergeCell ref="B141:D141"/>
    <mergeCell ref="B136:D136"/>
    <mergeCell ref="B137:D137"/>
    <mergeCell ref="B138:D138"/>
    <mergeCell ref="B139:D139"/>
    <mergeCell ref="B140:D140"/>
    <mergeCell ref="B135:D135"/>
    <mergeCell ref="B128:D128"/>
    <mergeCell ref="B129:D129"/>
    <mergeCell ref="B130:D130"/>
    <mergeCell ref="B131:D131"/>
    <mergeCell ref="B132:D132"/>
    <mergeCell ref="B133:D133"/>
    <mergeCell ref="B134:D134"/>
  </mergeCells>
  <pageMargins left="0.9055118110236221" right="0.11811023622047245" top="0.98425196850393704" bottom="0.78740157480314965" header="0.31496062992125984" footer="0.31496062992125984"/>
  <pageSetup paperSize="9" scale="63" orientation="landscape" horizontalDpi="4294967293" verticalDpi="4294967293" r:id="rId1"/>
  <drawing r:id="rId2"/>
  <legacyDrawing r:id="rId3"/>
  <oleObjects>
    <mc:AlternateContent xmlns:mc="http://schemas.openxmlformats.org/markup-compatibility/2006">
      <mc:Choice Requires="x14">
        <oleObject progId="Word.Document.12" shapeId="13313" r:id="rId4">
          <objectPr defaultSize="0" autoPict="0" r:id="rId5">
            <anchor moveWithCells="1" sizeWithCells="1">
              <from>
                <xdr:col>13</xdr:col>
                <xdr:colOff>104775</xdr:colOff>
                <xdr:row>1</xdr:row>
                <xdr:rowOff>85725</xdr:rowOff>
              </from>
              <to>
                <xdr:col>16</xdr:col>
                <xdr:colOff>466725</xdr:colOff>
                <xdr:row>6</xdr:row>
                <xdr:rowOff>266700</xdr:rowOff>
              </to>
            </anchor>
          </objectPr>
        </oleObject>
      </mc:Choice>
      <mc:Fallback>
        <oleObject progId="Word.Document.12" shapeId="13313"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05"/>
  <sheetViews>
    <sheetView view="pageBreakPreview" topLeftCell="A4" zoomScale="90" zoomScaleNormal="100" zoomScaleSheetLayoutView="90" workbookViewId="0">
      <selection activeCell="H106" sqref="H106"/>
    </sheetView>
  </sheetViews>
  <sheetFormatPr defaultRowHeight="15"/>
  <cols>
    <col min="1" max="2" width="10.28515625" style="409"/>
    <col min="3" max="3" width="9.5703125" style="409" bestFit="1" customWidth="1"/>
    <col min="4" max="4" width="10.140625" style="409" customWidth="1"/>
    <col min="5" max="5" width="9.140625" style="409"/>
    <col min="6" max="6" width="11.28515625" style="409" customWidth="1"/>
    <col min="7" max="7" width="9.140625" style="409"/>
    <col min="8" max="8" width="12.85546875" style="409" bestFit="1" customWidth="1"/>
    <col min="9" max="9" width="10.5703125" style="409" bestFit="1" customWidth="1"/>
    <col min="10" max="17" width="10.28515625" style="409"/>
  </cols>
  <sheetData>
    <row r="1" spans="1:17" ht="16.5" thickBot="1">
      <c r="A1" s="1493"/>
      <c r="B1" s="1493"/>
      <c r="C1" s="1493"/>
      <c r="D1" s="1493"/>
      <c r="E1" s="1493"/>
      <c r="F1" s="1493"/>
      <c r="G1" s="1493"/>
      <c r="H1" s="1493"/>
      <c r="I1" s="1493"/>
      <c r="J1" s="1493"/>
      <c r="K1" s="1493"/>
      <c r="L1" s="1493"/>
      <c r="M1" s="1493"/>
      <c r="N1" s="1493"/>
      <c r="O1" s="1493"/>
      <c r="P1" s="1493"/>
      <c r="Q1" s="1493"/>
    </row>
    <row r="2" spans="1:17" ht="15.75">
      <c r="A2" s="1428" t="s">
        <v>10818</v>
      </c>
      <c r="B2" s="1429"/>
      <c r="C2" s="1435" t="str">
        <f>ORÇAMENTO!B2</f>
        <v>PREFEITURA MUNICIPAL DE OURÉM</v>
      </c>
      <c r="D2" s="1436"/>
      <c r="E2" s="1436"/>
      <c r="F2" s="1436"/>
      <c r="G2" s="1436"/>
      <c r="H2" s="1436"/>
      <c r="I2" s="1439" t="s">
        <v>10849</v>
      </c>
      <c r="J2" s="1439"/>
      <c r="K2" s="1494" t="str">
        <f>ORÇAMENTO!$G$4</f>
        <v xml:space="preserve"> OURÉM - PA</v>
      </c>
      <c r="L2" s="1495"/>
      <c r="M2" s="1387"/>
      <c r="N2" s="1460"/>
      <c r="O2" s="1460"/>
      <c r="P2" s="1460"/>
      <c r="Q2" s="1388"/>
    </row>
    <row r="3" spans="1:17" ht="15.75">
      <c r="A3" s="1430" t="s">
        <v>10819</v>
      </c>
      <c r="B3" s="1431"/>
      <c r="C3" s="1379" t="str">
        <f>ORÇAMENTO!B3</f>
        <v>REFORMA DA UNIDADE DE SAÚDE DA FAMÍLIA RIO GRANDE</v>
      </c>
      <c r="D3" s="1380"/>
      <c r="E3" s="1380"/>
      <c r="F3" s="1380"/>
      <c r="G3" s="1380"/>
      <c r="H3" s="1380"/>
      <c r="I3" s="1380"/>
      <c r="J3" s="1380"/>
      <c r="K3" s="1380"/>
      <c r="L3" s="1496"/>
      <c r="M3" s="1389"/>
      <c r="N3" s="1461"/>
      <c r="O3" s="1461"/>
      <c r="P3" s="1461"/>
      <c r="Q3" s="1390"/>
    </row>
    <row r="4" spans="1:17" ht="15.75">
      <c r="A4" s="1432" t="s">
        <v>10820</v>
      </c>
      <c r="B4" s="1433"/>
      <c r="C4" s="1437" t="str">
        <f>ORÇAMENTO!B4</f>
        <v>COMUNIDADE RIO GRANDE</v>
      </c>
      <c r="D4" s="1438"/>
      <c r="E4" s="1438"/>
      <c r="F4" s="1438"/>
      <c r="G4" s="1438"/>
      <c r="H4" s="1438"/>
      <c r="I4" s="1438"/>
      <c r="J4" s="1438"/>
      <c r="K4" s="1438"/>
      <c r="L4" s="1497"/>
      <c r="M4" s="1389"/>
      <c r="N4" s="1461"/>
      <c r="O4" s="1461"/>
      <c r="P4" s="1461"/>
      <c r="Q4" s="1390"/>
    </row>
    <row r="5" spans="1:17" ht="15.75" customHeight="1">
      <c r="A5" s="1432" t="s">
        <v>10821</v>
      </c>
      <c r="B5" s="1433"/>
      <c r="C5" s="1450">
        <f>ORÇAMENTO!B5</f>
        <v>0.2881986483454233</v>
      </c>
      <c r="D5" s="1450"/>
      <c r="E5" s="1450"/>
      <c r="F5" s="1440" t="s">
        <v>10822</v>
      </c>
      <c r="G5" s="1441"/>
      <c r="H5" s="1381" t="str">
        <f>ORÇAMENTO!E5</f>
        <v>ÍNDICES DE REFERÊNCIA   SINAPI DE SET. 2017  (DESONERADO)    E              SEDOP - SET. - 2017</v>
      </c>
      <c r="I5" s="1382"/>
      <c r="J5" s="1382"/>
      <c r="K5" s="1382"/>
      <c r="L5" s="1474"/>
      <c r="M5" s="1389"/>
      <c r="N5" s="1461"/>
      <c r="O5" s="1461"/>
      <c r="P5" s="1461"/>
      <c r="Q5" s="1390"/>
    </row>
    <row r="6" spans="1:17" ht="15.75" customHeight="1">
      <c r="A6" s="1434" t="s">
        <v>10823</v>
      </c>
      <c r="B6" s="1377"/>
      <c r="C6" s="1451" t="s">
        <v>10913</v>
      </c>
      <c r="D6" s="1452"/>
      <c r="E6" s="1453"/>
      <c r="F6" s="1442"/>
      <c r="G6" s="1443"/>
      <c r="H6" s="1383"/>
      <c r="I6" s="1384"/>
      <c r="J6" s="1384"/>
      <c r="K6" s="1384"/>
      <c r="L6" s="1475"/>
      <c r="M6" s="1389"/>
      <c r="N6" s="1461"/>
      <c r="O6" s="1461"/>
      <c r="P6" s="1461"/>
      <c r="Q6" s="1390"/>
    </row>
    <row r="7" spans="1:17" ht="28.5" customHeight="1" thickBot="1">
      <c r="A7" s="1486"/>
      <c r="B7" s="1487"/>
      <c r="C7" s="1490"/>
      <c r="D7" s="1491"/>
      <c r="E7" s="1492"/>
      <c r="F7" s="1488"/>
      <c r="G7" s="1489"/>
      <c r="H7" s="1476"/>
      <c r="I7" s="1477"/>
      <c r="J7" s="1477"/>
      <c r="K7" s="1477"/>
      <c r="L7" s="1478"/>
      <c r="M7" s="1391"/>
      <c r="N7" s="1462"/>
      <c r="O7" s="1462"/>
      <c r="P7" s="1462"/>
      <c r="Q7" s="1392"/>
    </row>
    <row r="8" spans="1:17" ht="23.25">
      <c r="A8" s="1484" t="s">
        <v>10909</v>
      </c>
      <c r="B8" s="1484"/>
      <c r="C8" s="1484"/>
      <c r="D8" s="1484"/>
      <c r="E8" s="1484"/>
      <c r="F8" s="1484"/>
      <c r="G8" s="1484"/>
      <c r="H8" s="1484"/>
      <c r="I8" s="1484"/>
      <c r="J8" s="1484"/>
      <c r="K8" s="1484"/>
      <c r="L8" s="1484"/>
      <c r="M8" s="1484"/>
      <c r="N8" s="1484"/>
      <c r="O8" s="1484"/>
      <c r="P8" s="1484"/>
      <c r="Q8" s="1484"/>
    </row>
    <row r="9" spans="1:17" ht="8.25" customHeight="1" thickBot="1">
      <c r="A9" s="648"/>
      <c r="B9" s="648"/>
      <c r="C9" s="648"/>
      <c r="D9" s="648"/>
      <c r="E9" s="648"/>
      <c r="F9" s="648"/>
      <c r="G9" s="648"/>
      <c r="H9" s="648"/>
      <c r="I9" s="648"/>
      <c r="J9" s="648"/>
      <c r="K9" s="648"/>
      <c r="L9" s="648"/>
      <c r="M9" s="648"/>
      <c r="N9" s="648"/>
      <c r="O9" s="648"/>
      <c r="P9" s="648"/>
      <c r="Q9" s="648"/>
    </row>
    <row r="10" spans="1:17" ht="15.75" customHeight="1" thickBot="1">
      <c r="A10" s="769">
        <f>ORÇAMENTO!A35</f>
        <v>3</v>
      </c>
      <c r="B10" s="1481" t="str">
        <f>ORÇAMENTO!D35</f>
        <v>MOVIMENTO DE TERRA</v>
      </c>
      <c r="C10" s="1482"/>
      <c r="D10" s="1482"/>
      <c r="E10" s="1482"/>
      <c r="F10" s="1482"/>
      <c r="G10" s="1482"/>
      <c r="H10" s="1482"/>
      <c r="I10" s="1482"/>
      <c r="J10" s="1482"/>
      <c r="K10" s="1482"/>
      <c r="L10" s="1482"/>
      <c r="M10" s="1482"/>
      <c r="N10" s="1482"/>
      <c r="O10" s="1482"/>
      <c r="P10" s="1482"/>
      <c r="Q10" s="1483"/>
    </row>
    <row r="11" spans="1:17" ht="6.75" customHeight="1" thickBot="1">
      <c r="A11" s="648"/>
      <c r="B11" s="648"/>
      <c r="C11" s="755"/>
      <c r="D11" s="658"/>
      <c r="E11" s="658"/>
      <c r="F11" s="755"/>
      <c r="G11" s="755"/>
      <c r="H11" s="648"/>
      <c r="I11" s="648"/>
      <c r="J11" s="648"/>
      <c r="K11" s="648"/>
      <c r="L11" s="648"/>
      <c r="M11" s="648"/>
      <c r="N11" s="648"/>
      <c r="O11" s="648"/>
      <c r="P11" s="648"/>
      <c r="Q11" s="648"/>
    </row>
    <row r="12" spans="1:17" ht="16.5" thickBot="1">
      <c r="A12" s="770" t="str">
        <f>ORÇAMENTO!A36</f>
        <v>3.1</v>
      </c>
      <c r="B12" s="1419" t="str">
        <f>ORÇAMENTO!D36</f>
        <v xml:space="preserve">ESCAVAÇÃO MANUAL DE VALAS. AF_03/2016 </v>
      </c>
      <c r="C12" s="1419"/>
      <c r="D12" s="1419"/>
      <c r="E12" s="1419"/>
      <c r="F12" s="1419"/>
      <c r="G12" s="1419"/>
      <c r="H12" s="1419"/>
      <c r="I12" s="1419"/>
      <c r="J12" s="1419"/>
      <c r="K12" s="1419"/>
      <c r="L12" s="1419"/>
      <c r="M12" s="1419"/>
      <c r="N12" s="1419"/>
      <c r="O12" s="1419"/>
      <c r="P12" s="1419"/>
      <c r="Q12" s="1420"/>
    </row>
    <row r="13" spans="1:17" ht="15.75">
      <c r="A13" s="648"/>
      <c r="B13" s="648"/>
      <c r="C13" s="1479" t="s">
        <v>11134</v>
      </c>
      <c r="D13" s="1479"/>
      <c r="E13" s="1479"/>
      <c r="F13" s="1479"/>
      <c r="G13" s="648"/>
      <c r="H13" s="648"/>
      <c r="I13" s="648"/>
      <c r="J13" s="648"/>
      <c r="K13" s="648"/>
      <c r="L13" s="648"/>
      <c r="M13" s="648"/>
      <c r="N13" s="648"/>
      <c r="O13" s="648"/>
      <c r="P13" s="648"/>
      <c r="Q13" s="648"/>
    </row>
    <row r="14" spans="1:17" ht="30">
      <c r="A14" s="648"/>
      <c r="B14" s="648"/>
      <c r="C14" s="658"/>
      <c r="D14" s="757" t="s">
        <v>10973</v>
      </c>
      <c r="E14" s="757" t="s">
        <v>10815</v>
      </c>
      <c r="F14" s="757" t="s">
        <v>10974</v>
      </c>
      <c r="G14" s="756" t="s">
        <v>10815</v>
      </c>
      <c r="H14" s="756" t="s">
        <v>11132</v>
      </c>
      <c r="I14" s="756" t="s">
        <v>10815</v>
      </c>
      <c r="J14" s="756" t="s">
        <v>10937</v>
      </c>
      <c r="K14" s="756" t="s">
        <v>10811</v>
      </c>
      <c r="L14" s="757" t="s">
        <v>10920</v>
      </c>
      <c r="M14" s="648"/>
      <c r="N14" s="648"/>
      <c r="O14" s="648"/>
      <c r="P14" s="648"/>
      <c r="Q14" s="648"/>
    </row>
    <row r="15" spans="1:17">
      <c r="A15" s="648"/>
      <c r="B15" s="648"/>
      <c r="C15" s="648"/>
      <c r="D15" s="681">
        <v>0.9</v>
      </c>
      <c r="E15" s="681"/>
      <c r="F15" s="681">
        <v>0.9</v>
      </c>
      <c r="G15" s="756" t="s">
        <v>10815</v>
      </c>
      <c r="H15" s="681">
        <v>1.2</v>
      </c>
      <c r="I15" s="648"/>
      <c r="J15" s="681">
        <v>3</v>
      </c>
      <c r="K15" s="648"/>
      <c r="L15" s="756">
        <f>ROUND((D15*F15*H15*J15),2)</f>
        <v>2.92</v>
      </c>
      <c r="M15" s="648" t="s">
        <v>10945</v>
      </c>
      <c r="N15" s="1504" t="s">
        <v>11133</v>
      </c>
      <c r="O15" s="1504"/>
      <c r="P15" s="1504"/>
      <c r="Q15" s="648"/>
    </row>
    <row r="16" spans="1:17">
      <c r="A16" s="1505" t="s">
        <v>11135</v>
      </c>
      <c r="B16" s="1505"/>
      <c r="C16" s="1505"/>
      <c r="D16" s="709">
        <v>1.17</v>
      </c>
      <c r="E16" s="709" t="s">
        <v>10815</v>
      </c>
      <c r="F16" s="872">
        <v>0.3</v>
      </c>
      <c r="G16" s="709" t="s">
        <v>10815</v>
      </c>
      <c r="H16" s="681">
        <v>0.5</v>
      </c>
      <c r="I16" s="648"/>
      <c r="J16" s="681">
        <v>1</v>
      </c>
      <c r="K16" s="648"/>
      <c r="L16" s="1038">
        <f t="shared" ref="L16" si="0">ROUND((D16*F16*H16*J16),2)</f>
        <v>0.18</v>
      </c>
      <c r="M16" s="648" t="s">
        <v>10945</v>
      </c>
      <c r="N16" s="1504" t="s">
        <v>11138</v>
      </c>
      <c r="O16" s="1504"/>
      <c r="P16" s="1504"/>
      <c r="Q16" s="1504"/>
    </row>
    <row r="17" spans="1:17">
      <c r="A17" s="1505" t="s">
        <v>11136</v>
      </c>
      <c r="B17" s="1505"/>
      <c r="C17" s="1505"/>
      <c r="D17" s="872">
        <v>1.4</v>
      </c>
      <c r="E17" s="1030" t="s">
        <v>10815</v>
      </c>
      <c r="F17" s="872">
        <v>0.3</v>
      </c>
      <c r="G17" s="1030" t="s">
        <v>10815</v>
      </c>
      <c r="H17" s="681">
        <v>0.5</v>
      </c>
      <c r="I17" s="648"/>
      <c r="J17" s="681">
        <v>1</v>
      </c>
      <c r="K17" s="648"/>
      <c r="L17" s="1038">
        <f t="shared" ref="L17:L20" si="1">ROUND((D17*F17*H17*J17),2)</f>
        <v>0.21</v>
      </c>
      <c r="M17" s="648" t="s">
        <v>10945</v>
      </c>
      <c r="N17" s="1504" t="s">
        <v>11138</v>
      </c>
      <c r="O17" s="1504"/>
      <c r="P17" s="1504"/>
      <c r="Q17" s="1504"/>
    </row>
    <row r="18" spans="1:17">
      <c r="A18" s="1505" t="s">
        <v>11137</v>
      </c>
      <c r="B18" s="1505"/>
      <c r="C18" s="1505"/>
      <c r="D18" s="1030">
        <v>3.24</v>
      </c>
      <c r="E18" s="1030" t="s">
        <v>10815</v>
      </c>
      <c r="F18" s="872">
        <v>0.3</v>
      </c>
      <c r="G18" s="1030" t="s">
        <v>10815</v>
      </c>
      <c r="H18" s="681">
        <v>0.5</v>
      </c>
      <c r="I18" s="648"/>
      <c r="J18" s="681">
        <v>1</v>
      </c>
      <c r="K18" s="648"/>
      <c r="L18" s="1038">
        <f t="shared" si="1"/>
        <v>0.49</v>
      </c>
      <c r="M18" s="648" t="s">
        <v>10945</v>
      </c>
      <c r="N18" s="1504" t="s">
        <v>11138</v>
      </c>
      <c r="O18" s="1504"/>
      <c r="P18" s="1504"/>
      <c r="Q18" s="1504"/>
    </row>
    <row r="19" spans="1:17">
      <c r="A19" s="1505" t="s">
        <v>11139</v>
      </c>
      <c r="B19" s="1505"/>
      <c r="C19" s="1505"/>
      <c r="D19" s="1030">
        <v>1.65</v>
      </c>
      <c r="E19" s="1030" t="s">
        <v>10815</v>
      </c>
      <c r="F19" s="872">
        <v>0.3</v>
      </c>
      <c r="G19" s="1030" t="s">
        <v>10815</v>
      </c>
      <c r="H19" s="681">
        <v>0.5</v>
      </c>
      <c r="I19" s="648"/>
      <c r="J19" s="681">
        <v>2</v>
      </c>
      <c r="K19" s="648"/>
      <c r="L19" s="1038">
        <f t="shared" si="1"/>
        <v>0.5</v>
      </c>
      <c r="M19" s="648" t="s">
        <v>10945</v>
      </c>
      <c r="N19" s="1504" t="s">
        <v>11138</v>
      </c>
      <c r="O19" s="1504"/>
      <c r="P19" s="1504"/>
      <c r="Q19" s="1504"/>
    </row>
    <row r="20" spans="1:17">
      <c r="A20" s="1505" t="s">
        <v>11139</v>
      </c>
      <c r="B20" s="1505"/>
      <c r="C20" s="1505"/>
      <c r="D20" s="1030">
        <v>1.85</v>
      </c>
      <c r="E20" s="1030" t="s">
        <v>10815</v>
      </c>
      <c r="F20" s="872">
        <v>0.3</v>
      </c>
      <c r="G20" s="1030" t="s">
        <v>10815</v>
      </c>
      <c r="H20" s="681">
        <v>0.5</v>
      </c>
      <c r="I20" s="648"/>
      <c r="J20" s="681">
        <v>1</v>
      </c>
      <c r="K20" s="648"/>
      <c r="L20" s="1038">
        <f t="shared" si="1"/>
        <v>0.28000000000000003</v>
      </c>
      <c r="M20" s="648" t="s">
        <v>10945</v>
      </c>
      <c r="N20" s="1504" t="s">
        <v>11138</v>
      </c>
      <c r="O20" s="1504"/>
      <c r="P20" s="1504"/>
      <c r="Q20" s="1504"/>
    </row>
    <row r="21" spans="1:17">
      <c r="A21" s="648"/>
      <c r="B21" s="648"/>
      <c r="C21" s="1030"/>
      <c r="D21" s="1030">
        <f>SUM(D16:D20)</f>
        <v>9.31</v>
      </c>
      <c r="E21" s="1030"/>
      <c r="F21" s="1030"/>
      <c r="G21" s="1030"/>
      <c r="H21" s="648"/>
      <c r="I21" s="648"/>
      <c r="J21" s="648"/>
      <c r="K21" s="648" t="s">
        <v>4</v>
      </c>
      <c r="L21" s="1038">
        <f>ROUND(SUM(L15:L20),2)</f>
        <v>4.58</v>
      </c>
      <c r="M21" s="648" t="s">
        <v>10945</v>
      </c>
      <c r="N21" s="648"/>
      <c r="O21" s="648"/>
      <c r="P21" s="648"/>
      <c r="Q21" s="648"/>
    </row>
    <row r="22" spans="1:17">
      <c r="A22" s="648"/>
      <c r="B22" s="648"/>
      <c r="C22" s="712" t="s">
        <v>10927</v>
      </c>
      <c r="D22" s="713">
        <f>L21</f>
        <v>4.58</v>
      </c>
      <c r="E22" s="714" t="s">
        <v>10945</v>
      </c>
      <c r="F22" s="648"/>
      <c r="G22" s="648"/>
      <c r="H22" s="648"/>
      <c r="I22" s="648"/>
      <c r="J22" s="648"/>
      <c r="K22" s="648"/>
      <c r="L22" s="648"/>
      <c r="M22" s="648"/>
      <c r="N22" s="648"/>
      <c r="O22" s="648"/>
      <c r="P22" s="648"/>
      <c r="Q22" s="648"/>
    </row>
    <row r="23" spans="1:17" ht="15.75" thickBot="1">
      <c r="A23" s="648"/>
      <c r="B23" s="648"/>
      <c r="C23" s="648"/>
      <c r="D23" s="648"/>
      <c r="E23" s="648"/>
      <c r="F23" s="648"/>
      <c r="G23" s="648"/>
      <c r="H23" s="648"/>
      <c r="I23" s="648"/>
      <c r="J23" s="648"/>
      <c r="K23" s="648"/>
      <c r="L23" s="648"/>
      <c r="M23" s="648"/>
      <c r="N23" s="648"/>
      <c r="O23" s="648"/>
      <c r="P23" s="648"/>
      <c r="Q23" s="648"/>
    </row>
    <row r="24" spans="1:17" ht="16.5" thickBot="1">
      <c r="A24" s="1035">
        <f>ORÇAMENTO!A39</f>
        <v>4</v>
      </c>
      <c r="B24" s="1419" t="str">
        <f>ORÇAMENTO!D39</f>
        <v>INFRAESTRUTURA</v>
      </c>
      <c r="C24" s="1419"/>
      <c r="D24" s="1419"/>
      <c r="E24" s="1419"/>
      <c r="F24" s="1419"/>
      <c r="G24" s="1419"/>
      <c r="H24" s="1419"/>
      <c r="I24" s="1419"/>
      <c r="J24" s="1419"/>
      <c r="K24" s="1419"/>
      <c r="L24" s="1419"/>
      <c r="M24" s="1419"/>
      <c r="N24" s="1419"/>
      <c r="O24" s="1419"/>
      <c r="P24" s="845"/>
      <c r="Q24" s="846"/>
    </row>
    <row r="25" spans="1:17" ht="16.5" thickBot="1">
      <c r="A25" s="950"/>
      <c r="B25" s="929"/>
      <c r="C25" s="929"/>
      <c r="D25" s="929"/>
      <c r="E25" s="929"/>
      <c r="F25" s="929"/>
      <c r="G25" s="929"/>
      <c r="H25" s="929"/>
      <c r="I25" s="929"/>
      <c r="J25" s="929"/>
      <c r="K25" s="929"/>
      <c r="L25" s="929"/>
      <c r="M25" s="929"/>
      <c r="N25" s="929"/>
      <c r="O25" s="929"/>
      <c r="P25" s="928"/>
      <c r="Q25" s="928"/>
    </row>
    <row r="26" spans="1:17" ht="16.5" thickBot="1">
      <c r="A26" s="874" t="str">
        <f>ORÇAMENTO!A40</f>
        <v>4.1</v>
      </c>
      <c r="B26" s="1036" t="str">
        <f>ORÇAMENTO!D40</f>
        <v>LASTRO DE CONCRETO, E = 5 CM, PREPARO MECÂNICO, INCLUSOS LANÇAMENTO E ADENSAMENTO. AF_07_2016</v>
      </c>
      <c r="C26" s="1036"/>
      <c r="D26" s="1036"/>
      <c r="E26" s="1036"/>
      <c r="F26" s="1036"/>
      <c r="G26" s="1036"/>
      <c r="H26" s="1036"/>
      <c r="I26" s="1036"/>
      <c r="J26" s="1036"/>
      <c r="K26" s="1036"/>
      <c r="L26" s="1036"/>
      <c r="M26" s="1036"/>
      <c r="N26" s="1036"/>
      <c r="O26" s="1036"/>
      <c r="P26" s="1077"/>
      <c r="Q26" s="1078"/>
    </row>
    <row r="27" spans="1:17" ht="15.75">
      <c r="A27" s="648"/>
      <c r="B27" s="1480" t="s">
        <v>11011</v>
      </c>
      <c r="C27" s="1480"/>
      <c r="D27" s="663"/>
      <c r="E27" s="663"/>
      <c r="F27" s="648"/>
      <c r="G27" s="648"/>
      <c r="H27" s="648"/>
      <c r="I27" s="648"/>
      <c r="J27" s="648"/>
      <c r="K27" s="648"/>
      <c r="L27" s="648"/>
      <c r="M27" s="648"/>
      <c r="N27" s="648"/>
      <c r="O27" s="648"/>
      <c r="P27" s="648"/>
      <c r="Q27" s="648"/>
    </row>
    <row r="28" spans="1:17" ht="30">
      <c r="A28" s="648"/>
      <c r="B28" s="648"/>
      <c r="C28" s="873" t="s">
        <v>10973</v>
      </c>
      <c r="D28" s="873" t="s">
        <v>10815</v>
      </c>
      <c r="E28" s="873" t="s">
        <v>10974</v>
      </c>
      <c r="F28" s="873" t="s">
        <v>10815</v>
      </c>
      <c r="G28" s="873" t="s">
        <v>10930</v>
      </c>
      <c r="H28" s="830" t="s">
        <v>10811</v>
      </c>
      <c r="I28" s="828" t="s">
        <v>10929</v>
      </c>
      <c r="J28" s="826"/>
      <c r="K28" s="826"/>
      <c r="L28" s="648"/>
      <c r="M28" s="648"/>
      <c r="N28" s="648"/>
      <c r="O28" s="648"/>
      <c r="P28" s="648"/>
      <c r="Q28" s="648"/>
    </row>
    <row r="29" spans="1:17" ht="15.75">
      <c r="A29" s="648"/>
      <c r="B29" s="648"/>
      <c r="C29" s="681">
        <v>0.9</v>
      </c>
      <c r="D29" s="873" t="s">
        <v>10815</v>
      </c>
      <c r="E29" s="681">
        <v>0.9</v>
      </c>
      <c r="F29" s="873" t="s">
        <v>10815</v>
      </c>
      <c r="G29" s="872">
        <v>3</v>
      </c>
      <c r="H29" s="829" t="s">
        <v>10811</v>
      </c>
      <c r="I29" s="681">
        <f>ROUND((C29*E29*G29),2)</f>
        <v>2.4300000000000002</v>
      </c>
      <c r="J29" s="659" t="s">
        <v>10938</v>
      </c>
      <c r="K29" s="1414" t="s">
        <v>11054</v>
      </c>
      <c r="L29" s="1414"/>
      <c r="M29" s="1414"/>
      <c r="N29" s="1414"/>
      <c r="O29" s="1414"/>
      <c r="P29" s="1414"/>
      <c r="Q29" s="648"/>
    </row>
    <row r="30" spans="1:17">
      <c r="A30" s="648"/>
      <c r="B30" s="648"/>
      <c r="C30" s="709"/>
      <c r="D30" s="709"/>
      <c r="E30" s="709"/>
      <c r="F30" s="709"/>
      <c r="G30" s="709"/>
      <c r="H30" s="648"/>
      <c r="I30" s="648"/>
      <c r="J30" s="648"/>
      <c r="K30" s="648"/>
      <c r="L30" s="648"/>
      <c r="M30" s="648"/>
      <c r="N30" s="648"/>
      <c r="O30" s="648"/>
      <c r="P30" s="648"/>
      <c r="Q30" s="648"/>
    </row>
    <row r="31" spans="1:17">
      <c r="A31" s="648"/>
      <c r="B31" s="648"/>
      <c r="C31" s="712" t="s">
        <v>10927</v>
      </c>
      <c r="D31" s="411">
        <f>I29</f>
        <v>2.4300000000000002</v>
      </c>
      <c r="E31" s="714" t="s">
        <v>10938</v>
      </c>
      <c r="F31" s="654"/>
      <c r="G31" s="654"/>
      <c r="H31" s="711"/>
      <c r="I31" s="711"/>
      <c r="J31" s="666"/>
      <c r="K31" s="710"/>
      <c r="L31" s="648"/>
      <c r="M31" s="648"/>
      <c r="N31" s="648"/>
      <c r="O31" s="648"/>
      <c r="P31" s="648"/>
      <c r="Q31" s="648"/>
    </row>
    <row r="32" spans="1:17" ht="15.75" thickBot="1">
      <c r="A32" s="648"/>
      <c r="B32" s="648"/>
      <c r="C32" s="648"/>
      <c r="D32" s="648"/>
      <c r="E32" s="648"/>
      <c r="F32" s="648"/>
      <c r="G32" s="648"/>
      <c r="H32" s="648"/>
      <c r="I32" s="648"/>
      <c r="J32" s="648"/>
      <c r="K32" s="648"/>
      <c r="L32" s="648"/>
      <c r="M32" s="648"/>
      <c r="N32" s="648"/>
      <c r="O32" s="648"/>
      <c r="P32" s="648"/>
      <c r="Q32" s="648"/>
    </row>
    <row r="33" spans="1:17" ht="20.25" customHeight="1" thickBot="1">
      <c r="A33" s="1035" t="str">
        <f>ORÇAMENTO!A41</f>
        <v>4.2</v>
      </c>
      <c r="B33" s="1417" t="str">
        <f>ORÇAMENTO!D41</f>
        <v>FORMA TABUA P/ CONCRETO EM FUNDACAO</v>
      </c>
      <c r="C33" s="1417"/>
      <c r="D33" s="1417"/>
      <c r="E33" s="1417"/>
      <c r="F33" s="1417"/>
      <c r="G33" s="1417"/>
      <c r="H33" s="1417"/>
      <c r="I33" s="1417"/>
      <c r="J33" s="1417"/>
      <c r="K33" s="1417"/>
      <c r="L33" s="1417"/>
      <c r="M33" s="1417"/>
      <c r="N33" s="1417"/>
      <c r="O33" s="1417"/>
      <c r="P33" s="1417"/>
      <c r="Q33" s="1418"/>
    </row>
    <row r="34" spans="1:17" ht="20.25" customHeight="1">
      <c r="A34" s="950"/>
      <c r="B34" s="662" t="s">
        <v>11169</v>
      </c>
      <c r="C34" s="663"/>
      <c r="D34" s="663"/>
      <c r="E34" s="648"/>
      <c r="F34" s="648"/>
      <c r="G34" s="648"/>
      <c r="H34" s="580"/>
      <c r="I34" s="419"/>
      <c r="J34" s="419"/>
      <c r="K34" s="717"/>
      <c r="L34" s="834"/>
      <c r="M34" s="834"/>
      <c r="N34" s="834"/>
      <c r="O34" s="834"/>
      <c r="P34" s="834"/>
      <c r="Q34" s="834"/>
    </row>
    <row r="35" spans="1:17" ht="20.25" customHeight="1">
      <c r="A35" s="950"/>
      <c r="B35" s="1034"/>
      <c r="C35" s="1030" t="s">
        <v>11170</v>
      </c>
      <c r="D35" s="1030"/>
      <c r="E35" s="1030" t="s">
        <v>10813</v>
      </c>
      <c r="F35" s="648"/>
      <c r="G35" s="1030" t="s">
        <v>10817</v>
      </c>
      <c r="H35" s="580"/>
      <c r="I35" s="419"/>
      <c r="J35" s="419"/>
      <c r="K35" s="717"/>
      <c r="L35" s="834"/>
      <c r="M35" s="834"/>
      <c r="N35" s="834"/>
      <c r="O35" s="834"/>
      <c r="P35" s="834"/>
      <c r="Q35" s="834"/>
    </row>
    <row r="36" spans="1:17" ht="20.25" customHeight="1">
      <c r="A36" s="950"/>
      <c r="B36" s="1030" t="s">
        <v>10814</v>
      </c>
      <c r="C36" s="872">
        <v>3.2</v>
      </c>
      <c r="D36" s="1030" t="s">
        <v>10815</v>
      </c>
      <c r="E36" s="872">
        <v>0.3</v>
      </c>
      <c r="F36" s="1030" t="s">
        <v>10815</v>
      </c>
      <c r="G36" s="1030">
        <v>3</v>
      </c>
      <c r="H36" s="580"/>
      <c r="I36" s="419"/>
      <c r="J36" s="419"/>
      <c r="K36" s="414"/>
      <c r="L36" s="414"/>
      <c r="M36" s="414"/>
      <c r="N36" s="1335"/>
      <c r="O36" s="1335"/>
      <c r="P36" s="1335"/>
      <c r="Q36" s="1335"/>
    </row>
    <row r="37" spans="1:17" ht="20.25" customHeight="1">
      <c r="A37" s="950"/>
      <c r="B37" s="649" t="s">
        <v>10927</v>
      </c>
      <c r="C37" s="1079">
        <f>ROUND((C36*E36*G36),2)</f>
        <v>2.88</v>
      </c>
      <c r="D37" s="1080" t="s">
        <v>7</v>
      </c>
      <c r="E37" s="1030"/>
      <c r="F37" s="648"/>
      <c r="G37" s="648"/>
      <c r="H37" s="580"/>
      <c r="I37" s="419"/>
      <c r="J37" s="419"/>
      <c r="K37" s="717"/>
      <c r="L37" s="1081"/>
      <c r="M37" s="1082"/>
      <c r="N37" s="414"/>
      <c r="O37" s="414"/>
      <c r="P37" s="414"/>
      <c r="Q37" s="414"/>
    </row>
    <row r="38" spans="1:17" ht="20.25" customHeight="1">
      <c r="A38" s="950"/>
      <c r="B38" s="665"/>
      <c r="C38" s="833"/>
      <c r="D38" s="718"/>
      <c r="E38" s="833"/>
      <c r="F38" s="758"/>
      <c r="G38" s="758"/>
      <c r="H38" s="580"/>
      <c r="I38" s="419"/>
      <c r="J38" s="419"/>
      <c r="K38" s="717"/>
      <c r="L38" s="1081"/>
      <c r="M38" s="1082"/>
      <c r="N38" s="414"/>
      <c r="O38" s="414"/>
      <c r="P38" s="414"/>
      <c r="Q38" s="414"/>
    </row>
    <row r="39" spans="1:17" ht="20.25" customHeight="1">
      <c r="A39" s="950"/>
      <c r="B39" s="662" t="s">
        <v>11176</v>
      </c>
      <c r="C39" s="663"/>
      <c r="D39" s="663"/>
      <c r="E39" s="648"/>
      <c r="F39" s="648"/>
      <c r="G39" s="648"/>
      <c r="H39" s="580"/>
      <c r="I39" s="419"/>
      <c r="J39" s="419"/>
      <c r="K39" s="834"/>
      <c r="L39" s="722"/>
      <c r="M39" s="722"/>
      <c r="N39" s="1503"/>
      <c r="O39" s="1503"/>
      <c r="P39" s="414"/>
      <c r="Q39" s="414"/>
    </row>
    <row r="40" spans="1:17" ht="20.25" customHeight="1">
      <c r="A40" s="950"/>
      <c r="B40" s="1034"/>
      <c r="C40" s="1030" t="s">
        <v>11171</v>
      </c>
      <c r="D40" s="1030"/>
      <c r="E40" s="1030" t="s">
        <v>10813</v>
      </c>
      <c r="F40" s="648"/>
      <c r="G40" s="1030" t="s">
        <v>10817</v>
      </c>
      <c r="H40" s="1027"/>
      <c r="I40" s="419"/>
      <c r="J40" s="419"/>
      <c r="K40" s="834"/>
      <c r="L40" s="722"/>
      <c r="M40" s="722"/>
      <c r="N40" s="1503"/>
      <c r="O40" s="1503"/>
      <c r="P40" s="414"/>
      <c r="Q40" s="414"/>
    </row>
    <row r="41" spans="1:17" ht="20.25" customHeight="1">
      <c r="A41" s="950"/>
      <c r="B41" s="1030" t="s">
        <v>10814</v>
      </c>
      <c r="C41" s="872">
        <v>0.9</v>
      </c>
      <c r="D41" s="1030" t="s">
        <v>10815</v>
      </c>
      <c r="E41" s="872">
        <v>0.65</v>
      </c>
      <c r="F41" s="1030" t="s">
        <v>10815</v>
      </c>
      <c r="G41" s="1030">
        <v>3</v>
      </c>
      <c r="H41" s="1027"/>
      <c r="I41" s="419"/>
      <c r="J41" s="419"/>
      <c r="K41" s="717"/>
      <c r="L41" s="419"/>
      <c r="M41" s="419"/>
      <c r="N41" s="717"/>
      <c r="O41" s="717"/>
      <c r="P41" s="414"/>
      <c r="Q41" s="414"/>
    </row>
    <row r="42" spans="1:17" ht="20.25" customHeight="1">
      <c r="A42" s="950"/>
      <c r="B42" s="649" t="s">
        <v>10814</v>
      </c>
      <c r="C42" s="1079">
        <f>ROUND((C41*E41*G41),2)</f>
        <v>1.76</v>
      </c>
      <c r="D42" s="1083" t="s">
        <v>7</v>
      </c>
      <c r="E42" s="660"/>
      <c r="F42" s="648"/>
      <c r="G42" s="648"/>
      <c r="H42" s="414"/>
      <c r="I42" s="1335"/>
      <c r="J42" s="1335"/>
      <c r="K42" s="555"/>
      <c r="L42" s="1027"/>
      <c r="M42" s="1027"/>
      <c r="N42" s="717"/>
      <c r="O42" s="717"/>
      <c r="P42" s="414"/>
      <c r="Q42" s="414"/>
    </row>
    <row r="43" spans="1:17" ht="20.25" customHeight="1">
      <c r="A43" s="950"/>
      <c r="B43" s="665"/>
      <c r="C43" s="833"/>
      <c r="D43" s="718"/>
      <c r="E43" s="833"/>
      <c r="F43" s="758"/>
      <c r="G43" s="758"/>
      <c r="H43" s="414"/>
      <c r="I43" s="414"/>
      <c r="J43" s="414"/>
      <c r="K43" s="555"/>
      <c r="L43" s="414"/>
      <c r="M43" s="414"/>
      <c r="N43" s="414"/>
      <c r="O43" s="414"/>
      <c r="P43" s="414"/>
      <c r="Q43" s="414"/>
    </row>
    <row r="44" spans="1:17" ht="15.75" customHeight="1">
      <c r="A44" s="648"/>
      <c r="B44" s="662" t="s">
        <v>11172</v>
      </c>
      <c r="C44" s="663"/>
      <c r="D44" s="663"/>
      <c r="E44" s="648"/>
      <c r="F44" s="648"/>
      <c r="G44" s="648"/>
      <c r="H44" s="414"/>
      <c r="I44" s="414"/>
      <c r="J44" s="414"/>
      <c r="K44" s="555"/>
      <c r="L44" s="414"/>
      <c r="M44" s="414"/>
      <c r="N44" s="414"/>
      <c r="O44" s="414"/>
      <c r="P44" s="414"/>
      <c r="Q44" s="414"/>
    </row>
    <row r="45" spans="1:17" ht="15.75">
      <c r="A45" s="648"/>
      <c r="B45" s="1034"/>
      <c r="C45" s="1030" t="s">
        <v>11173</v>
      </c>
      <c r="D45" s="1030"/>
      <c r="E45" s="1030" t="s">
        <v>10813</v>
      </c>
      <c r="F45" s="648"/>
      <c r="G45" s="1030" t="s">
        <v>11174</v>
      </c>
      <c r="H45" s="414"/>
      <c r="I45" s="1408" t="s">
        <v>11175</v>
      </c>
      <c r="J45" s="1408"/>
      <c r="K45" s="1408"/>
      <c r="L45" s="1408"/>
      <c r="M45" s="1408"/>
      <c r="N45" s="1408"/>
      <c r="O45" s="1408"/>
      <c r="P45" s="1408"/>
      <c r="Q45" s="414"/>
    </row>
    <row r="46" spans="1:17" ht="15.75" customHeight="1">
      <c r="A46" s="648"/>
      <c r="B46" s="1030" t="s">
        <v>10814</v>
      </c>
      <c r="C46" s="872">
        <v>9.31</v>
      </c>
      <c r="D46" s="1030" t="s">
        <v>10815</v>
      </c>
      <c r="E46" s="872">
        <v>0.5</v>
      </c>
      <c r="F46" s="1030" t="s">
        <v>10815</v>
      </c>
      <c r="G46" s="1030">
        <v>2</v>
      </c>
      <c r="H46" s="414"/>
      <c r="I46" s="414"/>
      <c r="J46" s="414"/>
      <c r="K46" s="555"/>
      <c r="L46" s="414"/>
      <c r="M46" s="414"/>
      <c r="N46" s="414"/>
      <c r="O46" s="414"/>
      <c r="P46" s="414"/>
      <c r="Q46" s="414"/>
    </row>
    <row r="47" spans="1:17" ht="16.5" thickBot="1">
      <c r="A47" s="648"/>
      <c r="B47" s="649" t="s">
        <v>10927</v>
      </c>
      <c r="C47" s="1079">
        <f>ROUND((C46*E46*G46),2)</f>
        <v>9.31</v>
      </c>
      <c r="D47" s="1080" t="s">
        <v>10938</v>
      </c>
      <c r="E47" s="660"/>
      <c r="F47" s="648"/>
      <c r="G47" s="648"/>
      <c r="H47" s="414"/>
      <c r="I47" s="414"/>
      <c r="J47" s="414"/>
      <c r="K47" s="555"/>
      <c r="L47" s="414"/>
      <c r="M47" s="414"/>
      <c r="N47" s="414"/>
      <c r="O47" s="414"/>
      <c r="P47" s="414"/>
      <c r="Q47" s="414"/>
    </row>
    <row r="48" spans="1:17" ht="16.5" thickBot="1">
      <c r="A48" s="648"/>
      <c r="B48" s="665"/>
      <c r="C48" s="833"/>
      <c r="D48" s="718"/>
      <c r="E48" s="833"/>
      <c r="F48" s="851" t="s">
        <v>10927</v>
      </c>
      <c r="G48" s="910">
        <f>ROUND((C37+C42+C47),2)</f>
        <v>13.95</v>
      </c>
      <c r="H48" s="909" t="s">
        <v>10938</v>
      </c>
      <c r="I48" s="414" t="s">
        <v>11177</v>
      </c>
      <c r="J48" s="414"/>
      <c r="K48" s="555"/>
      <c r="L48" s="414"/>
      <c r="M48" s="414"/>
      <c r="N48" s="414"/>
      <c r="O48" s="414"/>
      <c r="P48" s="414"/>
      <c r="Q48" s="414"/>
    </row>
    <row r="49" spans="1:17" ht="15.75" thickBot="1">
      <c r="A49" s="648"/>
      <c r="B49" s="648"/>
      <c r="C49" s="648"/>
      <c r="D49" s="648"/>
      <c r="E49" s="648"/>
      <c r="F49" s="648"/>
      <c r="G49" s="648"/>
      <c r="H49" s="648"/>
      <c r="I49" s="648"/>
      <c r="J49" s="648"/>
      <c r="K49" s="648"/>
      <c r="L49" s="648"/>
      <c r="M49" s="648"/>
      <c r="N49" s="648"/>
      <c r="O49" s="648"/>
      <c r="P49" s="648"/>
      <c r="Q49" s="648"/>
    </row>
    <row r="50" spans="1:17" ht="20.25" customHeight="1" thickBot="1">
      <c r="A50" s="770" t="str">
        <f>ORÇAMENTO!A42</f>
        <v>4.3</v>
      </c>
      <c r="B50" s="1417" t="str">
        <f>ORÇAMENTO!D42</f>
        <v>CORTE E DOBRA DE AÇO CA-50, DIÂMETRO DE 10.0 MM, UTILIZADO EM ESTRUTURAS DIVERSAS, EXCETO LAJES. AF_12/2015</v>
      </c>
      <c r="C50" s="1417"/>
      <c r="D50" s="1417"/>
      <c r="E50" s="1417"/>
      <c r="F50" s="1417"/>
      <c r="G50" s="1417"/>
      <c r="H50" s="1417"/>
      <c r="I50" s="1417"/>
      <c r="J50" s="1417"/>
      <c r="K50" s="1417"/>
      <c r="L50" s="1417"/>
      <c r="M50" s="1417"/>
      <c r="N50" s="1417"/>
      <c r="O50" s="1417"/>
      <c r="P50" s="1417"/>
      <c r="Q50" s="1418"/>
    </row>
    <row r="51" spans="1:17" ht="15.75">
      <c r="A51" s="648"/>
      <c r="B51" s="1485" t="s">
        <v>11178</v>
      </c>
      <c r="C51" s="1485"/>
      <c r="D51" s="648"/>
      <c r="E51" s="648"/>
      <c r="F51" s="648"/>
      <c r="G51" s="648"/>
      <c r="H51" s="648"/>
      <c r="I51" s="648"/>
      <c r="J51" s="648"/>
      <c r="K51" s="648"/>
      <c r="L51" s="648"/>
      <c r="M51" s="648"/>
      <c r="N51" s="648"/>
      <c r="O51" s="648"/>
      <c r="P51" s="648"/>
      <c r="Q51" s="648"/>
    </row>
    <row r="52" spans="1:17" ht="45">
      <c r="A52" s="648"/>
      <c r="B52" s="648"/>
      <c r="C52" s="623" t="s">
        <v>11012</v>
      </c>
      <c r="D52" s="623" t="s">
        <v>10815</v>
      </c>
      <c r="E52" s="623" t="s">
        <v>11013</v>
      </c>
      <c r="F52" s="873" t="s">
        <v>10811</v>
      </c>
      <c r="G52" s="873" t="s">
        <v>11014</v>
      </c>
      <c r="H52" s="828"/>
      <c r="I52" s="830"/>
      <c r="J52" s="826"/>
      <c r="K52" s="826"/>
      <c r="L52" s="648"/>
      <c r="M52" s="648"/>
      <c r="N52" s="648"/>
      <c r="O52" s="648"/>
      <c r="P52" s="648"/>
      <c r="Q52" s="648"/>
    </row>
    <row r="53" spans="1:17">
      <c r="A53" s="648"/>
      <c r="B53" s="648"/>
      <c r="C53" s="678">
        <v>28.2</v>
      </c>
      <c r="D53" s="657"/>
      <c r="E53" s="1037">
        <v>0.61699999999999999</v>
      </c>
      <c r="F53" s="648"/>
      <c r="G53" s="681">
        <f>ROUND((C53*E53),2)</f>
        <v>17.399999999999999</v>
      </c>
      <c r="H53" s="1044" t="s">
        <v>304</v>
      </c>
      <c r="I53" s="681"/>
      <c r="J53" s="681"/>
      <c r="K53" s="681"/>
      <c r="L53" s="648"/>
      <c r="M53" s="648"/>
      <c r="N53" s="648"/>
      <c r="O53" s="648"/>
      <c r="P53" s="648"/>
      <c r="Q53" s="648"/>
    </row>
    <row r="54" spans="1:17">
      <c r="A54" s="648"/>
      <c r="B54" s="648"/>
      <c r="C54" s="670" t="s">
        <v>10939</v>
      </c>
      <c r="D54" s="1084">
        <f>G53</f>
        <v>17.399999999999999</v>
      </c>
      <c r="E54" s="671" t="s">
        <v>304</v>
      </c>
      <c r="F54" s="648"/>
      <c r="G54" s="648"/>
      <c r="H54" s="648"/>
      <c r="I54" s="648"/>
      <c r="J54" s="648"/>
      <c r="K54" s="648"/>
      <c r="L54" s="648"/>
      <c r="M54" s="648"/>
      <c r="N54" s="648"/>
      <c r="O54" s="648"/>
      <c r="P54" s="648"/>
      <c r="Q54" s="648"/>
    </row>
    <row r="55" spans="1:17">
      <c r="A55" s="648"/>
      <c r="B55" s="648"/>
      <c r="C55" s="648"/>
      <c r="D55" s="648"/>
      <c r="E55" s="648"/>
      <c r="F55" s="648"/>
      <c r="G55" s="648"/>
      <c r="H55" s="648"/>
      <c r="I55" s="648"/>
      <c r="J55" s="648"/>
      <c r="K55" s="648"/>
      <c r="L55" s="648"/>
      <c r="M55" s="648"/>
      <c r="N55" s="648"/>
      <c r="O55" s="648"/>
      <c r="P55" s="648"/>
      <c r="Q55" s="648"/>
    </row>
    <row r="56" spans="1:17" ht="15.75">
      <c r="A56" s="648"/>
      <c r="B56" s="1480" t="s">
        <v>11179</v>
      </c>
      <c r="C56" s="1480"/>
      <c r="D56" s="648"/>
      <c r="E56" s="648"/>
      <c r="F56" s="648"/>
      <c r="G56" s="648"/>
      <c r="H56" s="648"/>
      <c r="I56" s="648"/>
      <c r="J56" s="648"/>
      <c r="K56" s="648"/>
      <c r="L56" s="648"/>
      <c r="M56" s="648"/>
      <c r="N56" s="648"/>
      <c r="O56" s="648"/>
      <c r="P56" s="648"/>
      <c r="Q56" s="648"/>
    </row>
    <row r="57" spans="1:17" ht="45">
      <c r="A57" s="648"/>
      <c r="B57" s="648"/>
      <c r="C57" s="623" t="s">
        <v>11012</v>
      </c>
      <c r="D57" s="623" t="s">
        <v>10815</v>
      </c>
      <c r="E57" s="623" t="s">
        <v>11013</v>
      </c>
      <c r="F57" s="873" t="s">
        <v>10811</v>
      </c>
      <c r="G57" s="873" t="s">
        <v>11014</v>
      </c>
      <c r="H57" s="1038"/>
      <c r="I57" s="648"/>
      <c r="J57" s="648"/>
      <c r="K57" s="648"/>
      <c r="L57" s="648"/>
      <c r="M57" s="648"/>
      <c r="N57" s="648"/>
      <c r="O57" s="648"/>
      <c r="P57" s="648"/>
      <c r="Q57" s="648"/>
    </row>
    <row r="58" spans="1:17">
      <c r="A58" s="648"/>
      <c r="B58" s="648"/>
      <c r="C58" s="678">
        <v>20.399999999999999</v>
      </c>
      <c r="D58" s="657"/>
      <c r="E58" s="1037">
        <v>0.61699999999999999</v>
      </c>
      <c r="F58" s="648"/>
      <c r="G58" s="681">
        <f>ROUND((C58*E58),2)</f>
        <v>12.59</v>
      </c>
      <c r="H58" s="1044" t="s">
        <v>304</v>
      </c>
      <c r="I58" s="648"/>
      <c r="J58" s="648"/>
      <c r="K58" s="648"/>
      <c r="L58" s="648"/>
      <c r="M58" s="648"/>
      <c r="N58" s="648"/>
      <c r="O58" s="648"/>
      <c r="P58" s="648"/>
      <c r="Q58" s="648"/>
    </row>
    <row r="59" spans="1:17">
      <c r="A59" s="648"/>
      <c r="B59" s="648"/>
      <c r="C59" s="670" t="s">
        <v>10939</v>
      </c>
      <c r="D59" s="1084">
        <f>G58</f>
        <v>12.59</v>
      </c>
      <c r="E59" s="671" t="s">
        <v>304</v>
      </c>
      <c r="F59" s="648"/>
      <c r="G59" s="648"/>
      <c r="H59" s="648"/>
      <c r="I59" s="648"/>
      <c r="J59" s="648"/>
      <c r="K59" s="648"/>
      <c r="L59" s="648"/>
      <c r="M59" s="648"/>
      <c r="N59" s="648"/>
      <c r="O59" s="648"/>
      <c r="P59" s="648"/>
      <c r="Q59" s="648"/>
    </row>
    <row r="60" spans="1:17">
      <c r="A60" s="648"/>
      <c r="B60" s="648"/>
      <c r="C60" s="648"/>
      <c r="D60" s="648"/>
      <c r="E60" s="648"/>
      <c r="F60" s="648"/>
      <c r="G60" s="648"/>
      <c r="H60" s="648"/>
      <c r="I60" s="648"/>
      <c r="J60" s="648"/>
      <c r="K60" s="648"/>
      <c r="L60" s="648"/>
      <c r="M60" s="648"/>
      <c r="N60" s="648"/>
      <c r="O60" s="648"/>
      <c r="P60" s="648"/>
      <c r="Q60" s="648"/>
    </row>
    <row r="61" spans="1:17">
      <c r="A61" s="648"/>
      <c r="B61" s="648"/>
      <c r="C61" s="712" t="s">
        <v>10939</v>
      </c>
      <c r="D61" s="411">
        <f>ROUND((D54+D59),2)</f>
        <v>29.99</v>
      </c>
      <c r="E61" s="714" t="s">
        <v>304</v>
      </c>
      <c r="F61" s="654"/>
      <c r="G61" s="648"/>
      <c r="H61" s="648"/>
      <c r="I61" s="648"/>
      <c r="J61" s="648"/>
      <c r="K61" s="648"/>
      <c r="L61" s="648"/>
      <c r="M61" s="648"/>
      <c r="N61" s="648"/>
      <c r="O61" s="648"/>
      <c r="P61" s="648"/>
      <c r="Q61" s="648"/>
    </row>
    <row r="62" spans="1:17" ht="15.75" thickBot="1">
      <c r="A62" s="648"/>
      <c r="B62" s="648"/>
      <c r="C62" s="648"/>
      <c r="D62" s="648"/>
      <c r="E62" s="648"/>
      <c r="F62" s="648"/>
      <c r="G62" s="648"/>
      <c r="H62" s="648"/>
      <c r="I62" s="648"/>
      <c r="J62" s="648"/>
      <c r="K62" s="648"/>
      <c r="L62" s="648"/>
      <c r="M62" s="648"/>
      <c r="N62" s="648"/>
      <c r="O62" s="648"/>
      <c r="P62" s="648"/>
      <c r="Q62" s="648"/>
    </row>
    <row r="63" spans="1:17" ht="20.25" customHeight="1" thickBot="1">
      <c r="A63" s="1498" t="str">
        <f>ORÇAMENTO!A43</f>
        <v>4.4</v>
      </c>
      <c r="B63" s="1499"/>
      <c r="C63" s="1500" t="str">
        <f>ORÇAMENTO!D43</f>
        <v>CORTE E DOBRA DE AÇO CA-50, DIÂMETRO DE 8,0 MM, UTILIZADO EM ESTRUTURA S DIVERSAS, EXCETO LAJES. AF_12/2015</v>
      </c>
      <c r="D63" s="1501"/>
      <c r="E63" s="1501"/>
      <c r="F63" s="1501"/>
      <c r="G63" s="1501"/>
      <c r="H63" s="1501"/>
      <c r="I63" s="1501"/>
      <c r="J63" s="1501"/>
      <c r="K63" s="1501"/>
      <c r="L63" s="1501"/>
      <c r="M63" s="1501"/>
      <c r="N63" s="1501"/>
      <c r="O63" s="1501"/>
      <c r="P63" s="1501"/>
      <c r="Q63" s="1502"/>
    </row>
    <row r="64" spans="1:17" ht="15.75">
      <c r="A64" s="648"/>
      <c r="B64" s="1480" t="s">
        <v>11015</v>
      </c>
      <c r="C64" s="1480"/>
      <c r="D64" s="648"/>
      <c r="E64" s="648"/>
      <c r="F64" s="648"/>
      <c r="G64" s="648"/>
      <c r="H64" s="648"/>
      <c r="I64" s="648"/>
      <c r="J64" s="648"/>
      <c r="K64" s="648"/>
      <c r="L64" s="648"/>
      <c r="M64" s="648"/>
      <c r="N64" s="648"/>
      <c r="O64" s="648"/>
      <c r="P64" s="648"/>
      <c r="Q64" s="648"/>
    </row>
    <row r="65" spans="1:17" ht="45">
      <c r="A65" s="648"/>
      <c r="B65" s="648"/>
      <c r="C65" s="623" t="s">
        <v>11012</v>
      </c>
      <c r="D65" s="623" t="s">
        <v>10815</v>
      </c>
      <c r="E65" s="623" t="s">
        <v>11013</v>
      </c>
      <c r="F65" s="830" t="s">
        <v>10811</v>
      </c>
      <c r="G65" s="830" t="s">
        <v>11014</v>
      </c>
      <c r="H65" s="648"/>
      <c r="I65" s="648"/>
      <c r="J65" s="648"/>
      <c r="K65" s="648"/>
      <c r="L65" s="648"/>
      <c r="M65" s="648"/>
      <c r="N65" s="648"/>
      <c r="O65" s="648"/>
      <c r="P65" s="648"/>
      <c r="Q65" s="648"/>
    </row>
    <row r="66" spans="1:17">
      <c r="A66" s="648"/>
      <c r="B66" s="826"/>
      <c r="C66" s="678">
        <v>10.199999999999999</v>
      </c>
      <c r="D66" s="657"/>
      <c r="E66" s="832">
        <v>0.39300000000000002</v>
      </c>
      <c r="F66" s="648"/>
      <c r="G66" s="828">
        <f>ROUND((C66*E66),2)</f>
        <v>4.01</v>
      </c>
      <c r="H66" s="659"/>
      <c r="I66" s="648"/>
      <c r="J66" s="648"/>
      <c r="K66" s="648"/>
      <c r="L66" s="648"/>
      <c r="M66" s="648"/>
      <c r="N66" s="648"/>
      <c r="O66" s="648"/>
      <c r="P66" s="648"/>
      <c r="Q66" s="648"/>
    </row>
    <row r="67" spans="1:17" ht="15.75">
      <c r="A67" s="648"/>
      <c r="B67" s="825"/>
      <c r="C67" s="648"/>
      <c r="D67" s="648"/>
      <c r="E67" s="648"/>
      <c r="F67" s="648"/>
      <c r="G67" s="648"/>
      <c r="H67" s="826"/>
      <c r="I67" s="648"/>
      <c r="J67" s="648"/>
      <c r="K67" s="648"/>
      <c r="L67" s="648"/>
      <c r="M67" s="648"/>
      <c r="N67" s="648"/>
      <c r="O67" s="648"/>
      <c r="P67" s="648"/>
      <c r="Q67" s="648"/>
    </row>
    <row r="68" spans="1:17">
      <c r="A68" s="648"/>
      <c r="B68" s="826"/>
      <c r="C68" s="712" t="s">
        <v>10939</v>
      </c>
      <c r="D68" s="570">
        <f>G66</f>
        <v>4.01</v>
      </c>
      <c r="E68" s="714" t="s">
        <v>304</v>
      </c>
      <c r="F68" s="648"/>
      <c r="G68" s="648"/>
      <c r="H68" s="826"/>
      <c r="I68" s="648"/>
      <c r="J68" s="648"/>
      <c r="K68" s="648"/>
      <c r="L68" s="648"/>
      <c r="M68" s="648"/>
      <c r="N68" s="648"/>
      <c r="O68" s="648"/>
      <c r="P68" s="648"/>
      <c r="Q68" s="648"/>
    </row>
    <row r="69" spans="1:17" ht="15.75" thickBot="1">
      <c r="A69" s="648"/>
      <c r="B69" s="826"/>
      <c r="C69" s="659"/>
      <c r="D69" s="659"/>
      <c r="E69" s="826"/>
      <c r="F69" s="677"/>
      <c r="G69" s="659"/>
      <c r="H69" s="659"/>
      <c r="I69" s="648"/>
      <c r="J69" s="648"/>
      <c r="K69" s="648"/>
      <c r="L69" s="648"/>
      <c r="M69" s="648"/>
      <c r="N69" s="648"/>
      <c r="O69" s="648"/>
      <c r="P69" s="648"/>
      <c r="Q69" s="648"/>
    </row>
    <row r="70" spans="1:17" ht="31.5" customHeight="1" thickBot="1">
      <c r="A70" s="770" t="str">
        <f>ORÇAMENTO!A44</f>
        <v>4.5</v>
      </c>
      <c r="B70" s="1468" t="str">
        <f>ORÇAMENTO!D44</f>
        <v>CORTE E DOBRA DE AÇO CA-60, DIÂMETRO DE 5.0 MM, UTILIZADO EM ESTRUTURAS DIVERSAS, EXCETO LAJES. AF_12/2015</v>
      </c>
      <c r="C70" s="1468"/>
      <c r="D70" s="1468"/>
      <c r="E70" s="1468"/>
      <c r="F70" s="1468"/>
      <c r="G70" s="1468"/>
      <c r="H70" s="1468"/>
      <c r="I70" s="1468"/>
      <c r="J70" s="1468"/>
      <c r="K70" s="1468"/>
      <c r="L70" s="1468"/>
      <c r="M70" s="1468"/>
      <c r="N70" s="1468"/>
      <c r="O70" s="1468"/>
      <c r="P70" s="1468"/>
      <c r="Q70" s="1471"/>
    </row>
    <row r="71" spans="1:17" ht="15.75">
      <c r="A71" s="648"/>
      <c r="B71" s="1480" t="s">
        <v>11015</v>
      </c>
      <c r="C71" s="1480"/>
      <c r="D71" s="648"/>
      <c r="E71" s="648"/>
      <c r="F71" s="648"/>
      <c r="G71" s="648"/>
      <c r="H71" s="648"/>
      <c r="I71" s="648"/>
      <c r="J71" s="648"/>
      <c r="K71" s="648"/>
      <c r="L71" s="648"/>
      <c r="M71" s="648"/>
      <c r="N71" s="648"/>
      <c r="O71" s="648"/>
      <c r="P71" s="648"/>
      <c r="Q71" s="648"/>
    </row>
    <row r="72" spans="1:17" ht="45">
      <c r="A72" s="648"/>
      <c r="B72" s="659"/>
      <c r="C72" s="623" t="s">
        <v>11012</v>
      </c>
      <c r="D72" s="623" t="s">
        <v>10815</v>
      </c>
      <c r="E72" s="623" t="s">
        <v>11013</v>
      </c>
      <c r="F72" s="830" t="s">
        <v>10811</v>
      </c>
      <c r="G72" s="830" t="s">
        <v>11014</v>
      </c>
      <c r="H72" s="659"/>
      <c r="I72" s="648"/>
      <c r="J72" s="648"/>
      <c r="K72" s="648"/>
      <c r="L72" s="648"/>
      <c r="M72" s="648"/>
      <c r="N72" s="648"/>
      <c r="O72" s="648"/>
      <c r="P72" s="648"/>
      <c r="Q72" s="648"/>
    </row>
    <row r="73" spans="1:17">
      <c r="A73" s="648"/>
      <c r="B73" s="659"/>
      <c r="C73" s="678">
        <v>12.6</v>
      </c>
      <c r="D73" s="657"/>
      <c r="E73" s="832">
        <v>0.154</v>
      </c>
      <c r="F73" s="648"/>
      <c r="G73" s="828">
        <f>ROUND((C73*E73),2)</f>
        <v>1.94</v>
      </c>
      <c r="H73" s="659"/>
      <c r="I73" s="648"/>
      <c r="J73" s="648"/>
      <c r="K73" s="648"/>
      <c r="L73" s="648"/>
      <c r="M73" s="648"/>
      <c r="N73" s="648"/>
      <c r="O73" s="648"/>
      <c r="P73" s="648"/>
      <c r="Q73" s="648"/>
    </row>
    <row r="74" spans="1:17">
      <c r="A74" s="648"/>
      <c r="B74" s="659"/>
      <c r="C74" s="648"/>
      <c r="D74" s="648"/>
      <c r="E74" s="648"/>
      <c r="F74" s="648"/>
      <c r="G74" s="648"/>
      <c r="H74" s="659"/>
      <c r="I74" s="648"/>
      <c r="J74" s="648"/>
      <c r="K74" s="648"/>
      <c r="L74" s="648"/>
      <c r="M74" s="648"/>
      <c r="N74" s="648"/>
      <c r="O74" s="648"/>
      <c r="P74" s="648"/>
      <c r="Q74" s="648"/>
    </row>
    <row r="75" spans="1:17">
      <c r="A75" s="648"/>
      <c r="B75" s="659"/>
      <c r="C75" s="712" t="s">
        <v>10939</v>
      </c>
      <c r="D75" s="570">
        <f>G73</f>
        <v>1.94</v>
      </c>
      <c r="E75" s="714" t="s">
        <v>304</v>
      </c>
      <c r="F75" s="648"/>
      <c r="G75" s="648"/>
      <c r="H75" s="659"/>
      <c r="I75" s="648"/>
      <c r="J75" s="648"/>
      <c r="K75" s="648"/>
      <c r="L75" s="648"/>
      <c r="M75" s="648"/>
      <c r="N75" s="648"/>
      <c r="O75" s="648"/>
      <c r="P75" s="648"/>
      <c r="Q75" s="648"/>
    </row>
    <row r="76" spans="1:17" ht="15.75" thickBot="1">
      <c r="A76" s="648"/>
      <c r="B76" s="659"/>
      <c r="C76" s="659"/>
      <c r="D76" s="659"/>
      <c r="E76" s="659"/>
      <c r="F76" s="659"/>
      <c r="G76" s="659"/>
      <c r="H76" s="659"/>
      <c r="I76" s="648"/>
      <c r="J76" s="648"/>
      <c r="K76" s="648"/>
      <c r="L76" s="648"/>
      <c r="M76" s="648"/>
      <c r="N76" s="648"/>
      <c r="O76" s="648"/>
      <c r="P76" s="648"/>
      <c r="Q76" s="648"/>
    </row>
    <row r="77" spans="1:17" ht="18" customHeight="1" thickBot="1">
      <c r="A77" s="1035" t="str">
        <f>ORÇAMENTO!A45</f>
        <v>4.6</v>
      </c>
      <c r="B77" s="1458" t="str">
        <f>ORÇAMENTO!D45</f>
        <v>CONCRETO FCK = 15MPA, TRAÇO 1:3,4:3,5 (CIMENTO/ AREIA MÉDIA/ BRITA 1 - PREPARO MANUAL. AF_07/2016</v>
      </c>
      <c r="C77" s="1458"/>
      <c r="D77" s="1458"/>
      <c r="E77" s="1458"/>
      <c r="F77" s="1458"/>
      <c r="G77" s="1458"/>
      <c r="H77" s="1458"/>
      <c r="I77" s="1458"/>
      <c r="J77" s="1458"/>
      <c r="K77" s="1458"/>
      <c r="L77" s="1458"/>
      <c r="M77" s="1458"/>
      <c r="N77" s="1458"/>
      <c r="O77" s="1458"/>
      <c r="P77" s="1458"/>
      <c r="Q77" s="1459"/>
    </row>
    <row r="78" spans="1:17" ht="15.75">
      <c r="A78" s="648"/>
      <c r="B78" s="1485" t="s">
        <v>11178</v>
      </c>
      <c r="C78" s="1485"/>
      <c r="D78" s="648"/>
      <c r="E78" s="648"/>
      <c r="F78" s="648"/>
      <c r="G78" s="648"/>
      <c r="H78" s="648"/>
      <c r="I78" s="648"/>
      <c r="J78" s="648"/>
      <c r="K78" s="648"/>
      <c r="L78" s="648"/>
      <c r="M78" s="648"/>
      <c r="N78" s="648"/>
      <c r="O78" s="648"/>
      <c r="P78" s="648"/>
      <c r="Q78" s="648"/>
    </row>
    <row r="79" spans="1:17">
      <c r="A79" s="659"/>
      <c r="B79" s="648"/>
      <c r="C79" s="828" t="s">
        <v>10816</v>
      </c>
      <c r="D79" s="830" t="s">
        <v>10815</v>
      </c>
      <c r="E79" s="828" t="s">
        <v>10845</v>
      </c>
      <c r="F79" s="830" t="s">
        <v>10815</v>
      </c>
      <c r="G79" s="830" t="s">
        <v>10813</v>
      </c>
      <c r="H79" s="828" t="s">
        <v>10815</v>
      </c>
      <c r="I79" s="830" t="s">
        <v>10817</v>
      </c>
      <c r="J79" s="826" t="s">
        <v>10811</v>
      </c>
      <c r="K79" s="826" t="s">
        <v>10975</v>
      </c>
      <c r="L79" s="648"/>
      <c r="M79" s="659"/>
      <c r="N79" s="648"/>
      <c r="O79" s="648"/>
      <c r="P79" s="648"/>
      <c r="Q79" s="648"/>
    </row>
    <row r="80" spans="1:17">
      <c r="A80" s="659"/>
      <c r="B80" s="648"/>
      <c r="C80" s="681">
        <v>0.8</v>
      </c>
      <c r="D80" s="681"/>
      <c r="E80" s="681">
        <v>0.8</v>
      </c>
      <c r="F80" s="681"/>
      <c r="G80" s="681">
        <v>0.3</v>
      </c>
      <c r="H80" s="681"/>
      <c r="I80" s="681">
        <v>3</v>
      </c>
      <c r="J80" s="681"/>
      <c r="K80" s="681">
        <f>ROUND((C80*E80*G80*I80),2)</f>
        <v>0.57999999999999996</v>
      </c>
      <c r="L80" s="648" t="s">
        <v>10945</v>
      </c>
      <c r="M80" s="659"/>
      <c r="N80" s="648"/>
      <c r="O80" s="648"/>
      <c r="P80" s="648"/>
      <c r="Q80" s="648"/>
    </row>
    <row r="81" spans="1:17">
      <c r="A81" s="659"/>
      <c r="B81" s="648"/>
      <c r="C81" s="648"/>
      <c r="D81" s="648"/>
      <c r="E81" s="648"/>
      <c r="F81" s="648"/>
      <c r="G81" s="648"/>
      <c r="H81" s="648"/>
      <c r="I81" s="648"/>
      <c r="J81" s="648"/>
      <c r="K81" s="648"/>
      <c r="L81" s="648"/>
      <c r="M81" s="659"/>
      <c r="N81" s="648"/>
      <c r="O81" s="648"/>
      <c r="P81" s="648"/>
      <c r="Q81" s="648"/>
    </row>
    <row r="82" spans="1:17" ht="15.75">
      <c r="A82" s="659"/>
      <c r="B82" s="1480" t="s">
        <v>11015</v>
      </c>
      <c r="C82" s="1480"/>
      <c r="D82" s="648"/>
      <c r="E82" s="648"/>
      <c r="F82" s="648"/>
      <c r="G82" s="648"/>
      <c r="H82" s="648"/>
      <c r="I82" s="648"/>
      <c r="J82" s="648"/>
      <c r="K82" s="648"/>
      <c r="L82" s="648"/>
      <c r="M82" s="659"/>
      <c r="N82" s="648"/>
      <c r="O82" s="648"/>
      <c r="P82" s="648"/>
      <c r="Q82" s="648"/>
    </row>
    <row r="83" spans="1:17">
      <c r="A83" s="659"/>
      <c r="B83" s="648"/>
      <c r="C83" s="1038" t="s">
        <v>10816</v>
      </c>
      <c r="D83" s="873" t="s">
        <v>10815</v>
      </c>
      <c r="E83" s="1038" t="s">
        <v>10845</v>
      </c>
      <c r="F83" s="873" t="s">
        <v>10815</v>
      </c>
      <c r="G83" s="873" t="s">
        <v>10813</v>
      </c>
      <c r="H83" s="1038" t="s">
        <v>10815</v>
      </c>
      <c r="I83" s="873" t="s">
        <v>10817</v>
      </c>
      <c r="J83" s="1030" t="s">
        <v>10811</v>
      </c>
      <c r="K83" s="1030" t="s">
        <v>10975</v>
      </c>
      <c r="L83" s="648"/>
      <c r="M83" s="659"/>
      <c r="N83" s="648"/>
      <c r="O83" s="648"/>
      <c r="P83" s="648"/>
      <c r="Q83" s="648"/>
    </row>
    <row r="84" spans="1:17">
      <c r="A84" s="659"/>
      <c r="B84" s="648"/>
      <c r="C84" s="681">
        <v>0.3</v>
      </c>
      <c r="D84" s="681"/>
      <c r="E84" s="681">
        <v>0.15</v>
      </c>
      <c r="F84" s="681"/>
      <c r="G84" s="681">
        <v>0.65</v>
      </c>
      <c r="H84" s="681"/>
      <c r="I84" s="681">
        <v>3</v>
      </c>
      <c r="J84" s="681"/>
      <c r="K84" s="681">
        <f>ROUND((C84*E84*G84*I84),2)</f>
        <v>0.09</v>
      </c>
      <c r="L84" s="648" t="s">
        <v>10945</v>
      </c>
      <c r="M84" s="659"/>
      <c r="N84" s="648"/>
      <c r="O84" s="648"/>
      <c r="P84" s="648"/>
      <c r="Q84" s="648"/>
    </row>
    <row r="85" spans="1:17" ht="15.75" thickBot="1">
      <c r="A85" s="659"/>
      <c r="B85" s="648"/>
      <c r="C85" s="648"/>
      <c r="D85" s="648"/>
      <c r="E85" s="648"/>
      <c r="F85" s="648"/>
      <c r="G85" s="648"/>
      <c r="H85" s="648"/>
      <c r="I85" s="648"/>
      <c r="J85" s="648"/>
      <c r="K85" s="648"/>
      <c r="L85" s="648"/>
      <c r="M85" s="659"/>
      <c r="N85" s="648"/>
      <c r="O85" s="648"/>
      <c r="P85" s="648"/>
      <c r="Q85" s="648"/>
    </row>
    <row r="86" spans="1:17" ht="15.75" thickBot="1">
      <c r="A86" s="659"/>
      <c r="B86" s="655"/>
      <c r="C86" s="885" t="s">
        <v>10928</v>
      </c>
      <c r="D86" s="881">
        <f>ROUND((K80+K84),2)</f>
        <v>0.67</v>
      </c>
      <c r="E86" s="1085" t="s">
        <v>10945</v>
      </c>
      <c r="F86" s="654"/>
      <c r="G86" s="648"/>
      <c r="H86" s="648"/>
      <c r="I86" s="648"/>
      <c r="J86" s="648"/>
      <c r="K86" s="648"/>
      <c r="L86" s="648"/>
      <c r="M86" s="659"/>
      <c r="N86" s="648"/>
      <c r="O86" s="648"/>
      <c r="P86" s="648"/>
      <c r="Q86" s="648"/>
    </row>
    <row r="87" spans="1:17" ht="18" customHeight="1" thickBot="1">
      <c r="A87" s="648"/>
      <c r="B87" s="657"/>
      <c r="C87" s="847"/>
      <c r="D87" s="847"/>
      <c r="E87" s="847"/>
      <c r="F87" s="680"/>
      <c r="G87" s="648"/>
      <c r="H87" s="648"/>
      <c r="I87" s="648"/>
      <c r="J87" s="648"/>
      <c r="K87" s="648"/>
      <c r="L87" s="648"/>
      <c r="M87" s="648"/>
      <c r="N87" s="648"/>
      <c r="O87" s="648"/>
      <c r="P87" s="648"/>
      <c r="Q87" s="648"/>
    </row>
    <row r="88" spans="1:17" ht="16.5" thickBot="1">
      <c r="A88" s="770" t="str">
        <f>ORÇAMENTO!A46</f>
        <v>4.7</v>
      </c>
      <c r="B88" s="1417" t="str">
        <f>ORÇAMENTO!D46</f>
        <v>LANCAMENTO/APLICACAO MANUAL DE CONCRETO EM FUNDACOES</v>
      </c>
      <c r="C88" s="1417"/>
      <c r="D88" s="1417"/>
      <c r="E88" s="1417"/>
      <c r="F88" s="1417"/>
      <c r="G88" s="1417"/>
      <c r="H88" s="1417"/>
      <c r="I88" s="1417"/>
      <c r="J88" s="1417"/>
      <c r="K88" s="1417"/>
      <c r="L88" s="1417"/>
      <c r="M88" s="1417"/>
      <c r="N88" s="1417"/>
      <c r="O88" s="1417"/>
      <c r="P88" s="1417"/>
      <c r="Q88" s="1418"/>
    </row>
    <row r="89" spans="1:17" ht="15.75">
      <c r="A89" s="648"/>
      <c r="B89" s="1485" t="s">
        <v>11178</v>
      </c>
      <c r="C89" s="1485"/>
      <c r="D89" s="648"/>
      <c r="E89" s="648"/>
      <c r="F89" s="648"/>
      <c r="G89" s="648"/>
      <c r="H89" s="648"/>
      <c r="I89" s="648"/>
      <c r="J89" s="648"/>
      <c r="K89" s="648"/>
      <c r="L89" s="648"/>
      <c r="M89" s="648"/>
      <c r="N89" s="648"/>
      <c r="O89" s="648"/>
      <c r="P89" s="648"/>
      <c r="Q89" s="648"/>
    </row>
    <row r="90" spans="1:17">
      <c r="A90" s="648"/>
      <c r="B90" s="648"/>
      <c r="C90" s="1038" t="s">
        <v>10816</v>
      </c>
      <c r="D90" s="873" t="s">
        <v>10815</v>
      </c>
      <c r="E90" s="1038" t="s">
        <v>10845</v>
      </c>
      <c r="F90" s="873" t="s">
        <v>10815</v>
      </c>
      <c r="G90" s="873" t="s">
        <v>10813</v>
      </c>
      <c r="H90" s="1038" t="s">
        <v>10815</v>
      </c>
      <c r="I90" s="873" t="s">
        <v>10817</v>
      </c>
      <c r="J90" s="1030" t="s">
        <v>10811</v>
      </c>
      <c r="K90" s="1030" t="s">
        <v>10975</v>
      </c>
      <c r="L90" s="648"/>
      <c r="M90" s="1037"/>
      <c r="N90" s="680"/>
      <c r="O90" s="648"/>
      <c r="P90" s="648"/>
      <c r="Q90" s="648"/>
    </row>
    <row r="91" spans="1:17">
      <c r="A91" s="648"/>
      <c r="B91" s="648"/>
      <c r="C91" s="681">
        <v>0.8</v>
      </c>
      <c r="D91" s="681"/>
      <c r="E91" s="681">
        <v>0.8</v>
      </c>
      <c r="F91" s="681"/>
      <c r="G91" s="681">
        <v>0.3</v>
      </c>
      <c r="H91" s="681"/>
      <c r="I91" s="681">
        <v>3</v>
      </c>
      <c r="J91" s="681"/>
      <c r="K91" s="681">
        <f>ROUND((C91*E91*G91*I91),2)</f>
        <v>0.57999999999999996</v>
      </c>
      <c r="L91" s="648" t="s">
        <v>10945</v>
      </c>
      <c r="M91" s="1037"/>
      <c r="N91" s="680"/>
      <c r="O91" s="648"/>
      <c r="P91" s="648"/>
      <c r="Q91" s="648"/>
    </row>
    <row r="92" spans="1:17">
      <c r="A92" s="648"/>
      <c r="B92" s="648"/>
      <c r="C92" s="648"/>
      <c r="D92" s="648"/>
      <c r="E92" s="648"/>
      <c r="F92" s="648"/>
      <c r="G92" s="648"/>
      <c r="H92" s="648"/>
      <c r="I92" s="648"/>
      <c r="J92" s="648"/>
      <c r="K92" s="648"/>
      <c r="L92" s="648"/>
      <c r="M92" s="1037"/>
      <c r="N92" s="680"/>
      <c r="O92" s="648"/>
      <c r="P92" s="648"/>
      <c r="Q92" s="648"/>
    </row>
    <row r="93" spans="1:17" ht="15.75">
      <c r="A93" s="648"/>
      <c r="B93" s="1480" t="s">
        <v>11015</v>
      </c>
      <c r="C93" s="1480"/>
      <c r="D93" s="648"/>
      <c r="E93" s="648"/>
      <c r="F93" s="648"/>
      <c r="G93" s="648"/>
      <c r="H93" s="648"/>
      <c r="I93" s="648"/>
      <c r="J93" s="648"/>
      <c r="K93" s="648"/>
      <c r="L93" s="648"/>
      <c r="M93" s="1037"/>
      <c r="N93" s="680"/>
      <c r="O93" s="648"/>
      <c r="P93" s="648"/>
      <c r="Q93" s="648"/>
    </row>
    <row r="94" spans="1:17" ht="15.75">
      <c r="A94" s="648"/>
      <c r="B94" s="648"/>
      <c r="C94" s="1038" t="s">
        <v>10816</v>
      </c>
      <c r="D94" s="873" t="s">
        <v>10815</v>
      </c>
      <c r="E94" s="1038" t="s">
        <v>10845</v>
      </c>
      <c r="F94" s="873" t="s">
        <v>10815</v>
      </c>
      <c r="G94" s="873" t="s">
        <v>10813</v>
      </c>
      <c r="H94" s="1038" t="s">
        <v>10815</v>
      </c>
      <c r="I94" s="873" t="s">
        <v>10817</v>
      </c>
      <c r="J94" s="1030" t="s">
        <v>10811</v>
      </c>
      <c r="K94" s="1030" t="s">
        <v>10975</v>
      </c>
      <c r="L94" s="648"/>
      <c r="M94" s="1086"/>
      <c r="N94" s="1086"/>
      <c r="O94" s="1086"/>
      <c r="P94" s="648"/>
      <c r="Q94" s="648"/>
    </row>
    <row r="95" spans="1:17">
      <c r="A95" s="648"/>
      <c r="B95" s="648"/>
      <c r="C95" s="681">
        <v>0.3</v>
      </c>
      <c r="D95" s="681"/>
      <c r="E95" s="681">
        <v>0.15</v>
      </c>
      <c r="F95" s="681"/>
      <c r="G95" s="681">
        <v>0.65</v>
      </c>
      <c r="H95" s="681"/>
      <c r="I95" s="681">
        <v>3</v>
      </c>
      <c r="J95" s="681"/>
      <c r="K95" s="681">
        <f>ROUND((C95*E95*G95*I95),2)</f>
        <v>0.09</v>
      </c>
      <c r="L95" s="648" t="s">
        <v>10945</v>
      </c>
      <c r="M95" s="1037"/>
      <c r="N95" s="680"/>
      <c r="O95" s="648"/>
      <c r="P95" s="648"/>
      <c r="Q95" s="648"/>
    </row>
    <row r="96" spans="1:17" ht="15.75" thickBot="1">
      <c r="A96" s="648"/>
      <c r="B96" s="648"/>
      <c r="C96" s="648"/>
      <c r="D96" s="648"/>
      <c r="E96" s="648"/>
      <c r="F96" s="648"/>
      <c r="G96" s="648"/>
      <c r="H96" s="648"/>
      <c r="I96" s="648"/>
      <c r="J96" s="648"/>
      <c r="K96" s="648"/>
      <c r="L96" s="648"/>
      <c r="M96" s="657"/>
      <c r="N96" s="680"/>
      <c r="O96" s="648"/>
      <c r="P96" s="648"/>
      <c r="Q96" s="648"/>
    </row>
    <row r="97" spans="1:17" ht="15.75" thickBot="1">
      <c r="A97" s="648"/>
      <c r="B97" s="655"/>
      <c r="C97" s="885" t="s">
        <v>10928</v>
      </c>
      <c r="D97" s="881">
        <f>ROUND((K91+K95),2)</f>
        <v>0.67</v>
      </c>
      <c r="E97" s="1085" t="s">
        <v>10945</v>
      </c>
      <c r="F97" s="654"/>
      <c r="G97" s="648"/>
      <c r="H97" s="648"/>
      <c r="I97" s="648"/>
      <c r="J97" s="648"/>
      <c r="K97" s="648"/>
      <c r="L97" s="648"/>
      <c r="M97" s="648"/>
      <c r="N97" s="648"/>
      <c r="O97" s="648"/>
      <c r="P97" s="648"/>
      <c r="Q97" s="648"/>
    </row>
    <row r="98" spans="1:17" ht="15.75" thickBot="1">
      <c r="A98" s="648"/>
      <c r="B98" s="648"/>
      <c r="C98" s="849"/>
      <c r="D98" s="850"/>
      <c r="E98" s="849"/>
      <c r="F98" s="654"/>
      <c r="G98" s="654"/>
      <c r="H98" s="831"/>
      <c r="I98" s="831"/>
      <c r="J98" s="648"/>
      <c r="K98" s="648"/>
      <c r="L98" s="648"/>
      <c r="M98" s="648"/>
      <c r="N98" s="648"/>
      <c r="O98" s="648"/>
      <c r="P98" s="648"/>
      <c r="Q98" s="648"/>
    </row>
    <row r="99" spans="1:17" ht="18.75" customHeight="1" thickBot="1">
      <c r="A99" s="770" t="str">
        <f>ORÇAMENTO!A47</f>
        <v>4.8</v>
      </c>
      <c r="B99" s="1468" t="str">
        <f>ORÇAMENTO!D47</f>
        <v>FUNDAÇÃO CORRIDA C/PEDRA PRETA ARGAMASADA NO TRAÇO  1:8</v>
      </c>
      <c r="C99" s="1468"/>
      <c r="D99" s="1468"/>
      <c r="E99" s="1468"/>
      <c r="F99" s="1468"/>
      <c r="G99" s="1468"/>
      <c r="H99" s="1468"/>
      <c r="I99" s="1468"/>
      <c r="J99" s="1468"/>
      <c r="K99" s="1468"/>
      <c r="L99" s="1468"/>
      <c r="M99" s="1468"/>
      <c r="N99" s="1468"/>
      <c r="O99" s="1468"/>
      <c r="P99" s="1468"/>
      <c r="Q99" s="1471"/>
    </row>
    <row r="100" spans="1:17" ht="15" customHeight="1">
      <c r="A100" s="648"/>
      <c r="B100" s="1485"/>
      <c r="C100" s="1485"/>
      <c r="D100" s="667"/>
      <c r="E100" s="667"/>
      <c r="F100" s="667"/>
      <c r="G100" s="667"/>
      <c r="H100" s="667"/>
      <c r="I100" s="667"/>
      <c r="J100" s="667"/>
      <c r="K100" s="667"/>
      <c r="L100" s="667"/>
      <c r="M100" s="667"/>
      <c r="N100" s="667"/>
      <c r="O100" s="667"/>
      <c r="P100" s="667"/>
      <c r="Q100" s="667"/>
    </row>
    <row r="101" spans="1:17">
      <c r="A101" s="1505" t="s">
        <v>11135</v>
      </c>
      <c r="B101" s="1505"/>
      <c r="C101" s="1505"/>
      <c r="D101" s="1030">
        <v>1.17</v>
      </c>
      <c r="E101" s="1030" t="s">
        <v>10815</v>
      </c>
      <c r="F101" s="872">
        <v>0.3</v>
      </c>
      <c r="G101" s="1030" t="s">
        <v>10815</v>
      </c>
      <c r="H101" s="681">
        <v>0.5</v>
      </c>
      <c r="I101" s="648"/>
      <c r="J101" s="681">
        <v>1</v>
      </c>
      <c r="K101" s="648"/>
      <c r="L101" s="1038">
        <f t="shared" ref="L101:L105" si="2">ROUND((D101*F101*H101*J101),2)</f>
        <v>0.18</v>
      </c>
      <c r="M101" s="648" t="s">
        <v>10945</v>
      </c>
      <c r="N101" s="648"/>
      <c r="O101" s="648"/>
      <c r="P101" s="648"/>
      <c r="Q101" s="648"/>
    </row>
    <row r="102" spans="1:17">
      <c r="A102" s="1505" t="s">
        <v>11136</v>
      </c>
      <c r="B102" s="1505"/>
      <c r="C102" s="1505"/>
      <c r="D102" s="872">
        <v>1.4</v>
      </c>
      <c r="E102" s="1030" t="s">
        <v>10815</v>
      </c>
      <c r="F102" s="872">
        <v>0.3</v>
      </c>
      <c r="G102" s="1030" t="s">
        <v>10815</v>
      </c>
      <c r="H102" s="681">
        <v>0.5</v>
      </c>
      <c r="I102" s="648"/>
      <c r="J102" s="681">
        <v>1</v>
      </c>
      <c r="K102" s="648"/>
      <c r="L102" s="1038">
        <f t="shared" si="2"/>
        <v>0.21</v>
      </c>
      <c r="M102" s="648" t="s">
        <v>10945</v>
      </c>
      <c r="N102" s="648"/>
      <c r="O102" s="648"/>
      <c r="P102" s="648"/>
      <c r="Q102" s="648"/>
    </row>
    <row r="103" spans="1:17">
      <c r="A103" s="1505" t="s">
        <v>11137</v>
      </c>
      <c r="B103" s="1505"/>
      <c r="C103" s="1505"/>
      <c r="D103" s="1030">
        <v>3.24</v>
      </c>
      <c r="E103" s="1030" t="s">
        <v>10815</v>
      </c>
      <c r="F103" s="872">
        <v>0.3</v>
      </c>
      <c r="G103" s="1030" t="s">
        <v>10815</v>
      </c>
      <c r="H103" s="681">
        <v>0.5</v>
      </c>
      <c r="I103" s="648"/>
      <c r="J103" s="681">
        <v>1</v>
      </c>
      <c r="K103" s="648"/>
      <c r="L103" s="1038">
        <f t="shared" si="2"/>
        <v>0.49</v>
      </c>
      <c r="M103" s="648" t="s">
        <v>10945</v>
      </c>
      <c r="N103" s="648"/>
      <c r="O103" s="648"/>
      <c r="P103" s="648"/>
      <c r="Q103" s="648"/>
    </row>
    <row r="104" spans="1:17">
      <c r="A104" s="1505" t="s">
        <v>11139</v>
      </c>
      <c r="B104" s="1505"/>
      <c r="C104" s="1505"/>
      <c r="D104" s="1030">
        <v>1.65</v>
      </c>
      <c r="E104" s="1030" t="s">
        <v>10815</v>
      </c>
      <c r="F104" s="872">
        <v>0.3</v>
      </c>
      <c r="G104" s="1030" t="s">
        <v>10815</v>
      </c>
      <c r="H104" s="681">
        <v>0.5</v>
      </c>
      <c r="I104" s="648"/>
      <c r="J104" s="681">
        <v>2</v>
      </c>
      <c r="K104" s="648"/>
      <c r="L104" s="1038">
        <f t="shared" si="2"/>
        <v>0.5</v>
      </c>
      <c r="M104" s="648" t="s">
        <v>10945</v>
      </c>
      <c r="N104" s="648"/>
      <c r="O104" s="648"/>
      <c r="P104" s="648"/>
      <c r="Q104" s="648"/>
    </row>
    <row r="105" spans="1:17">
      <c r="A105" s="1505" t="s">
        <v>11139</v>
      </c>
      <c r="B105" s="1505"/>
      <c r="C105" s="1505"/>
      <c r="D105" s="1030">
        <v>1.85</v>
      </c>
      <c r="E105" s="1030" t="s">
        <v>10815</v>
      </c>
      <c r="F105" s="872">
        <v>0.3</v>
      </c>
      <c r="G105" s="1030" t="s">
        <v>10815</v>
      </c>
      <c r="H105" s="681">
        <v>0.5</v>
      </c>
      <c r="I105" s="648"/>
      <c r="J105" s="681">
        <v>1</v>
      </c>
      <c r="K105" s="648"/>
      <c r="L105" s="1038">
        <f t="shared" si="2"/>
        <v>0.28000000000000003</v>
      </c>
      <c r="M105" s="648" t="s">
        <v>10945</v>
      </c>
      <c r="N105" s="648"/>
      <c r="O105" s="648"/>
      <c r="P105" s="648"/>
      <c r="Q105" s="648"/>
    </row>
    <row r="106" spans="1:17">
      <c r="A106" s="648"/>
      <c r="B106" s="648"/>
      <c r="C106" s="1038"/>
      <c r="D106" s="873"/>
      <c r="E106" s="1038"/>
      <c r="F106" s="873"/>
      <c r="G106" s="873"/>
      <c r="H106" s="1038"/>
      <c r="I106" s="873"/>
      <c r="J106" s="1030"/>
      <c r="K106" s="1030" t="s">
        <v>4</v>
      </c>
      <c r="L106" s="681">
        <f>ROUND(SUM(L101:L105),2)</f>
        <v>1.66</v>
      </c>
      <c r="M106" s="648" t="s">
        <v>10945</v>
      </c>
      <c r="N106" s="648"/>
      <c r="O106" s="648"/>
      <c r="P106" s="648"/>
      <c r="Q106" s="648"/>
    </row>
    <row r="107" spans="1:17" ht="13.5" customHeight="1">
      <c r="A107" s="648"/>
      <c r="B107" s="659"/>
      <c r="C107" s="712" t="s">
        <v>10928</v>
      </c>
      <c r="D107" s="411">
        <f>L106</f>
        <v>1.66</v>
      </c>
      <c r="E107" s="714" t="s">
        <v>10945</v>
      </c>
      <c r="F107" s="654"/>
      <c r="G107" s="648"/>
      <c r="H107" s="648"/>
      <c r="I107" s="648"/>
      <c r="J107" s="648"/>
      <c r="K107" s="648"/>
      <c r="L107" s="648"/>
      <c r="M107" s="648"/>
      <c r="N107" s="648"/>
      <c r="O107" s="648"/>
      <c r="P107" s="648"/>
      <c r="Q107" s="648"/>
    </row>
    <row r="108" spans="1:17" ht="15.75" thickBot="1">
      <c r="A108" s="648"/>
      <c r="B108" s="659"/>
      <c r="C108" s="659"/>
      <c r="D108" s="659"/>
      <c r="E108" s="659"/>
      <c r="F108" s="659"/>
      <c r="G108" s="659"/>
      <c r="H108" s="648"/>
      <c r="I108" s="648"/>
      <c r="J108" s="648"/>
      <c r="K108" s="648"/>
      <c r="L108" s="648"/>
      <c r="M108" s="648"/>
      <c r="N108" s="648"/>
      <c r="O108" s="648"/>
      <c r="P108" s="648"/>
      <c r="Q108" s="648"/>
    </row>
    <row r="109" spans="1:17" ht="23.25" customHeight="1" thickBot="1">
      <c r="A109" s="770">
        <f>ORÇAMENTO!A50</f>
        <v>5</v>
      </c>
      <c r="B109" s="1468" t="str">
        <f>ORÇAMENTO!D50</f>
        <v>SUPRAESTRUTURA</v>
      </c>
      <c r="C109" s="1468"/>
      <c r="D109" s="1468"/>
      <c r="E109" s="1468"/>
      <c r="F109" s="1468"/>
      <c r="G109" s="1468"/>
      <c r="H109" s="1468"/>
      <c r="I109" s="1468"/>
      <c r="J109" s="1468"/>
      <c r="K109" s="1468"/>
      <c r="L109" s="1468"/>
      <c r="M109" s="1468"/>
      <c r="N109" s="1468"/>
      <c r="O109" s="1468"/>
      <c r="P109" s="1468"/>
      <c r="Q109" s="1471"/>
    </row>
    <row r="110" spans="1:17" ht="16.5" thickBot="1">
      <c r="A110" s="648"/>
      <c r="B110" s="1472"/>
      <c r="C110" s="1472"/>
      <c r="D110" s="1472"/>
      <c r="E110" s="648"/>
      <c r="F110" s="648"/>
      <c r="G110" s="648"/>
      <c r="H110" s="648"/>
      <c r="I110" s="648"/>
      <c r="J110" s="648"/>
      <c r="K110" s="648"/>
      <c r="L110" s="648"/>
      <c r="M110" s="648"/>
      <c r="N110" s="648"/>
      <c r="O110" s="648"/>
      <c r="P110" s="648"/>
      <c r="Q110" s="648"/>
    </row>
    <row r="111" spans="1:17" ht="24.75" customHeight="1" thickBot="1">
      <c r="A111" s="770" t="str">
        <f>ORÇAMENTO!A51</f>
        <v>5.1</v>
      </c>
      <c r="B111" s="1468" t="str">
        <f>ORÇAMENTO!D51</f>
        <v>FABRICAÇÃO DE FÔRMA PARA PILARES E ESTRUTURAS SIMILARES, EM MADEIRA SERRADA, E=25 MM. AF_12/2015</v>
      </c>
      <c r="C111" s="1468"/>
      <c r="D111" s="1468"/>
      <c r="E111" s="1468"/>
      <c r="F111" s="1468"/>
      <c r="G111" s="1468"/>
      <c r="H111" s="1468"/>
      <c r="I111" s="1468"/>
      <c r="J111" s="1468"/>
      <c r="K111" s="1468"/>
      <c r="L111" s="1468"/>
      <c r="M111" s="1468"/>
      <c r="N111" s="1468"/>
      <c r="O111" s="1468"/>
      <c r="P111" s="1468"/>
      <c r="Q111" s="1471"/>
    </row>
    <row r="112" spans="1:17" ht="15.75">
      <c r="A112" s="648"/>
      <c r="B112" s="1472" t="s">
        <v>11181</v>
      </c>
      <c r="C112" s="1472"/>
      <c r="D112" s="1472"/>
      <c r="E112" s="648"/>
      <c r="F112" s="648"/>
      <c r="G112" s="648"/>
      <c r="H112" s="648"/>
      <c r="I112" s="648"/>
      <c r="J112" s="648"/>
      <c r="K112" s="648"/>
      <c r="L112" s="648"/>
      <c r="M112" s="648"/>
      <c r="N112" s="648"/>
      <c r="O112" s="648"/>
      <c r="P112" s="648"/>
      <c r="Q112" s="648"/>
    </row>
    <row r="113" spans="1:17">
      <c r="A113" s="648"/>
      <c r="B113" s="648"/>
      <c r="C113" s="623" t="s">
        <v>11033</v>
      </c>
      <c r="D113" s="623" t="s">
        <v>10815</v>
      </c>
      <c r="E113" s="623" t="s">
        <v>10813</v>
      </c>
      <c r="F113" s="830" t="s">
        <v>10815</v>
      </c>
      <c r="G113" s="830" t="s">
        <v>10930</v>
      </c>
      <c r="H113" s="1038" t="s">
        <v>10811</v>
      </c>
      <c r="I113" s="1038" t="s">
        <v>10929</v>
      </c>
      <c r="J113" s="648"/>
      <c r="K113" s="648"/>
      <c r="L113" s="648"/>
      <c r="M113" s="648"/>
      <c r="N113" s="648"/>
      <c r="O113" s="648"/>
      <c r="P113" s="648"/>
      <c r="Q113" s="648"/>
    </row>
    <row r="114" spans="1:17" ht="15.75">
      <c r="A114" s="648"/>
      <c r="B114" s="826"/>
      <c r="C114" s="678">
        <v>0.9</v>
      </c>
      <c r="D114" s="657"/>
      <c r="E114" s="678">
        <v>5</v>
      </c>
      <c r="F114" s="648"/>
      <c r="G114" s="828">
        <v>3</v>
      </c>
      <c r="H114" s="659"/>
      <c r="I114" s="1030">
        <f>ROUND((C114*E114*G114),2)</f>
        <v>13.5</v>
      </c>
      <c r="J114" s="648" t="s">
        <v>10938</v>
      </c>
      <c r="K114" s="650" t="s">
        <v>11186</v>
      </c>
      <c r="L114" s="648"/>
      <c r="M114" s="648"/>
      <c r="N114" s="648"/>
      <c r="O114" s="648"/>
      <c r="P114" s="648"/>
      <c r="Q114" s="648"/>
    </row>
    <row r="115" spans="1:17" ht="15.75">
      <c r="A115" s="648"/>
      <c r="B115" s="825"/>
      <c r="C115" s="648"/>
      <c r="D115" s="648"/>
      <c r="E115" s="648"/>
      <c r="F115" s="648"/>
      <c r="G115" s="648"/>
      <c r="H115" s="826"/>
      <c r="I115" s="648"/>
      <c r="J115" s="648"/>
      <c r="K115" s="648"/>
      <c r="L115" s="648"/>
      <c r="M115" s="648"/>
      <c r="N115" s="648"/>
      <c r="O115" s="648"/>
      <c r="P115" s="648"/>
      <c r="Q115" s="648"/>
    </row>
    <row r="116" spans="1:17" ht="15.75">
      <c r="A116" s="648"/>
      <c r="B116" s="1467" t="s">
        <v>11192</v>
      </c>
      <c r="C116" s="1467"/>
      <c r="D116" s="1467"/>
      <c r="E116" s="648"/>
      <c r="F116" s="648"/>
      <c r="G116" s="648"/>
      <c r="H116" s="648"/>
      <c r="I116" s="648"/>
      <c r="J116" s="648"/>
      <c r="K116" s="648"/>
      <c r="L116" s="648"/>
      <c r="M116" s="648"/>
      <c r="N116" s="648"/>
      <c r="O116" s="648"/>
      <c r="P116" s="648"/>
      <c r="Q116" s="648"/>
    </row>
    <row r="117" spans="1:17" ht="30">
      <c r="A117" s="648"/>
      <c r="B117" s="648"/>
      <c r="C117" s="623" t="s">
        <v>11033</v>
      </c>
      <c r="D117" s="623" t="s">
        <v>10815</v>
      </c>
      <c r="E117" s="623" t="s">
        <v>11183</v>
      </c>
      <c r="F117" s="873" t="s">
        <v>10815</v>
      </c>
      <c r="G117" s="873" t="s">
        <v>10930</v>
      </c>
      <c r="H117" s="1038" t="s">
        <v>10811</v>
      </c>
      <c r="I117" s="1038" t="s">
        <v>10929</v>
      </c>
      <c r="J117" s="648"/>
      <c r="K117" s="648"/>
      <c r="L117" s="648"/>
      <c r="M117" s="648"/>
      <c r="N117" s="648"/>
      <c r="O117" s="648"/>
      <c r="P117" s="648"/>
      <c r="Q117" s="648"/>
    </row>
    <row r="118" spans="1:17" ht="15.75">
      <c r="A118" s="648"/>
      <c r="B118" s="1030"/>
      <c r="C118" s="678">
        <v>0.75</v>
      </c>
      <c r="D118" s="657"/>
      <c r="E118" s="678">
        <v>7.81</v>
      </c>
      <c r="F118" s="648"/>
      <c r="G118" s="1038">
        <v>1</v>
      </c>
      <c r="H118" s="659"/>
      <c r="I118" s="1030">
        <f>ROUND((C118*E118*G118),2)</f>
        <v>5.86</v>
      </c>
      <c r="J118" s="648" t="s">
        <v>10938</v>
      </c>
      <c r="K118" s="650" t="s">
        <v>11185</v>
      </c>
      <c r="L118" s="648"/>
      <c r="M118" s="648"/>
      <c r="N118" s="648"/>
      <c r="O118" s="648"/>
      <c r="P118" s="648"/>
      <c r="Q118" s="648"/>
    </row>
    <row r="119" spans="1:17" ht="15.75">
      <c r="A119" s="648"/>
      <c r="B119" s="826"/>
      <c r="C119" s="862"/>
      <c r="D119" s="689"/>
      <c r="E119" s="862"/>
      <c r="F119" s="648"/>
      <c r="G119" s="648"/>
      <c r="H119" s="826"/>
      <c r="I119" s="648"/>
      <c r="J119" s="648"/>
      <c r="K119" s="650" t="s">
        <v>11184</v>
      </c>
      <c r="L119" s="648"/>
      <c r="M119" s="648"/>
      <c r="N119" s="648"/>
      <c r="O119" s="648"/>
      <c r="P119" s="648"/>
      <c r="Q119" s="648"/>
    </row>
    <row r="120" spans="1:17" ht="15.75">
      <c r="A120" s="648"/>
      <c r="B120" s="1030"/>
      <c r="C120" s="862"/>
      <c r="D120" s="689"/>
      <c r="E120" s="862"/>
      <c r="F120" s="648"/>
      <c r="G120" s="648"/>
      <c r="H120" s="1030"/>
      <c r="I120" s="648"/>
      <c r="J120" s="648"/>
      <c r="K120" s="650"/>
      <c r="L120" s="648"/>
      <c r="M120" s="648"/>
      <c r="N120" s="648"/>
      <c r="O120" s="648"/>
      <c r="P120" s="648"/>
      <c r="Q120" s="648"/>
    </row>
    <row r="121" spans="1:17" ht="15.75">
      <c r="A121" s="648"/>
      <c r="B121" s="1467" t="s">
        <v>11192</v>
      </c>
      <c r="C121" s="1467"/>
      <c r="D121" s="1467"/>
      <c r="E121" s="648"/>
      <c r="F121" s="648"/>
      <c r="G121" s="648"/>
      <c r="H121" s="648"/>
      <c r="I121" s="648"/>
      <c r="J121" s="648"/>
      <c r="K121" s="648"/>
      <c r="L121" s="648"/>
      <c r="M121" s="648"/>
      <c r="N121" s="648"/>
      <c r="O121" s="648"/>
      <c r="P121" s="648"/>
      <c r="Q121" s="648"/>
    </row>
    <row r="122" spans="1:17" ht="30">
      <c r="A122" s="648"/>
      <c r="B122" s="648"/>
      <c r="C122" s="623" t="s">
        <v>11033</v>
      </c>
      <c r="D122" s="623" t="s">
        <v>10815</v>
      </c>
      <c r="E122" s="623" t="s">
        <v>11183</v>
      </c>
      <c r="F122" s="873" t="s">
        <v>10815</v>
      </c>
      <c r="G122" s="873" t="s">
        <v>10930</v>
      </c>
      <c r="H122" s="1038" t="s">
        <v>10811</v>
      </c>
      <c r="I122" s="1038" t="s">
        <v>10929</v>
      </c>
      <c r="J122" s="648"/>
      <c r="K122" s="648"/>
      <c r="L122" s="648"/>
      <c r="M122" s="648"/>
      <c r="N122" s="648"/>
      <c r="O122" s="648"/>
      <c r="P122" s="648"/>
      <c r="Q122" s="648"/>
    </row>
    <row r="123" spans="1:17" ht="15.75">
      <c r="A123" s="648"/>
      <c r="B123" s="1030"/>
      <c r="C123" s="678">
        <v>0.75</v>
      </c>
      <c r="D123" s="657"/>
      <c r="E123" s="678">
        <v>7.81</v>
      </c>
      <c r="F123" s="648"/>
      <c r="G123" s="1038">
        <v>1</v>
      </c>
      <c r="H123" s="659"/>
      <c r="I123" s="1030">
        <f>ROUND((C123*E123*G123),2)</f>
        <v>5.86</v>
      </c>
      <c r="J123" s="648" t="s">
        <v>10938</v>
      </c>
      <c r="K123" s="650" t="s">
        <v>11185</v>
      </c>
      <c r="L123" s="648"/>
      <c r="M123" s="648"/>
      <c r="N123" s="648"/>
      <c r="O123" s="648"/>
      <c r="P123" s="648"/>
      <c r="Q123" s="648"/>
    </row>
    <row r="124" spans="1:17" ht="15.75">
      <c r="A124" s="648"/>
      <c r="B124" s="1030"/>
      <c r="C124" s="862"/>
      <c r="D124" s="689"/>
      <c r="E124" s="862"/>
      <c r="F124" s="648"/>
      <c r="G124" s="648"/>
      <c r="H124" s="1030"/>
      <c r="I124" s="648"/>
      <c r="J124" s="648"/>
      <c r="K124" s="650" t="s">
        <v>11184</v>
      </c>
      <c r="L124" s="648"/>
      <c r="M124" s="648"/>
      <c r="N124" s="648"/>
      <c r="O124" s="648"/>
      <c r="P124" s="648"/>
      <c r="Q124" s="648"/>
    </row>
    <row r="125" spans="1:17" ht="16.5" thickBot="1">
      <c r="A125" s="648"/>
      <c r="B125" s="1030"/>
      <c r="C125" s="862"/>
      <c r="D125" s="689"/>
      <c r="E125" s="862"/>
      <c r="F125" s="648"/>
      <c r="G125" s="648"/>
      <c r="H125" s="1030"/>
      <c r="I125" s="648"/>
      <c r="J125" s="648"/>
      <c r="K125" s="650"/>
      <c r="L125" s="648"/>
      <c r="M125" s="648"/>
      <c r="N125" s="648"/>
      <c r="O125" s="648"/>
      <c r="P125" s="648"/>
      <c r="Q125" s="648"/>
    </row>
    <row r="126" spans="1:17" ht="16.5" thickBot="1">
      <c r="A126" s="648"/>
      <c r="B126" s="1030"/>
      <c r="C126" s="885" t="s">
        <v>10939</v>
      </c>
      <c r="D126" s="896">
        <f>ROUND((I114+I118+I123),2)</f>
        <v>25.22</v>
      </c>
      <c r="E126" s="1085" t="s">
        <v>304</v>
      </c>
      <c r="F126" s="648"/>
      <c r="G126" s="648"/>
      <c r="H126" s="1030"/>
      <c r="I126" s="648"/>
      <c r="J126" s="648"/>
      <c r="K126" s="650"/>
      <c r="L126" s="648"/>
      <c r="M126" s="648"/>
      <c r="N126" s="648"/>
      <c r="O126" s="648"/>
      <c r="P126" s="648"/>
      <c r="Q126" s="648"/>
    </row>
    <row r="127" spans="1:17" ht="15.75" thickBot="1">
      <c r="A127" s="648"/>
      <c r="B127" s="658"/>
      <c r="C127" s="658"/>
      <c r="D127" s="648"/>
      <c r="E127" s="648"/>
      <c r="F127" s="648"/>
      <c r="G127" s="648"/>
      <c r="H127" s="648"/>
      <c r="I127" s="648"/>
      <c r="J127" s="648"/>
      <c r="K127" s="648"/>
      <c r="L127" s="648"/>
      <c r="M127" s="648"/>
      <c r="N127" s="648"/>
      <c r="O127" s="648"/>
      <c r="P127" s="648"/>
      <c r="Q127" s="648"/>
    </row>
    <row r="128" spans="1:17" ht="30" customHeight="1" thickBot="1">
      <c r="A128" s="770" t="str">
        <f>ORÇAMENTO!A52</f>
        <v>5.2</v>
      </c>
      <c r="B128" s="1468" t="str">
        <f>ORÇAMENTO!D52</f>
        <v>ARMAÇÃO DE PILAR OU VIGA DE UMA ESTRUTURA CONVENCIONAL DE CONCRETO ARMADO EM UMA EDIFÍCAÇÃO TÉRREA OU SOBRADO UTILIZANDO AÇO CA-50 DE 10.0 MM - MONTAGEM. AF_12/2015</v>
      </c>
      <c r="C128" s="1468"/>
      <c r="D128" s="1468"/>
      <c r="E128" s="1468"/>
      <c r="F128" s="1468"/>
      <c r="G128" s="1468"/>
      <c r="H128" s="1468"/>
      <c r="I128" s="1468"/>
      <c r="J128" s="1468"/>
      <c r="K128" s="1468"/>
      <c r="L128" s="1468"/>
      <c r="M128" s="1468"/>
      <c r="N128" s="1468"/>
      <c r="O128" s="1468"/>
      <c r="P128" s="1468"/>
      <c r="Q128" s="1471"/>
    </row>
    <row r="129" spans="1:17" ht="15.75">
      <c r="A129" s="648"/>
      <c r="B129" s="1472" t="s">
        <v>11181</v>
      </c>
      <c r="C129" s="1472"/>
      <c r="D129" s="1472"/>
      <c r="E129" s="847"/>
      <c r="F129" s="847"/>
      <c r="G129" s="648"/>
      <c r="H129" s="648"/>
      <c r="I129" s="648"/>
      <c r="J129" s="648"/>
      <c r="K129" s="648"/>
      <c r="L129" s="648"/>
      <c r="M129" s="648"/>
      <c r="N129" s="648"/>
      <c r="O129" s="648"/>
      <c r="P129" s="648"/>
      <c r="Q129" s="648"/>
    </row>
    <row r="130" spans="1:17" ht="45">
      <c r="A130" s="648"/>
      <c r="B130" s="657"/>
      <c r="C130" s="623" t="s">
        <v>11012</v>
      </c>
      <c r="D130" s="623" t="s">
        <v>10815</v>
      </c>
      <c r="E130" s="623" t="s">
        <v>11013</v>
      </c>
      <c r="F130" s="830" t="s">
        <v>10811</v>
      </c>
      <c r="G130" s="830" t="s">
        <v>11014</v>
      </c>
      <c r="H130" s="648"/>
      <c r="I130" s="648"/>
      <c r="J130" s="648"/>
      <c r="K130" s="648"/>
      <c r="L130" s="648"/>
      <c r="M130" s="648"/>
      <c r="N130" s="648"/>
      <c r="O130" s="648"/>
      <c r="P130" s="648"/>
      <c r="Q130" s="648"/>
    </row>
    <row r="131" spans="1:17">
      <c r="A131" s="648"/>
      <c r="B131" s="657"/>
      <c r="C131" s="678">
        <v>60</v>
      </c>
      <c r="D131" s="657"/>
      <c r="E131" s="832">
        <v>0.61699999999999999</v>
      </c>
      <c r="F131" s="648"/>
      <c r="G131" s="828">
        <f>ROUND((C131*E131),2)</f>
        <v>37.020000000000003</v>
      </c>
      <c r="H131" s="648"/>
      <c r="I131" s="648"/>
      <c r="J131" s="648"/>
      <c r="K131" s="648"/>
      <c r="L131" s="648"/>
      <c r="M131" s="648"/>
      <c r="N131" s="648"/>
      <c r="O131" s="648"/>
      <c r="P131" s="648"/>
      <c r="Q131" s="648"/>
    </row>
    <row r="132" spans="1:17">
      <c r="A132" s="648"/>
      <c r="B132" s="657"/>
      <c r="C132" s="648"/>
      <c r="D132" s="648"/>
      <c r="E132" s="648"/>
      <c r="F132" s="648"/>
      <c r="G132" s="648"/>
      <c r="H132" s="648"/>
      <c r="I132" s="648"/>
      <c r="J132" s="648"/>
      <c r="K132" s="648"/>
      <c r="L132" s="648"/>
      <c r="M132" s="648"/>
      <c r="N132" s="648"/>
      <c r="O132" s="648"/>
      <c r="P132" s="648"/>
      <c r="Q132" s="648"/>
    </row>
    <row r="133" spans="1:17">
      <c r="A133" s="648"/>
      <c r="B133" s="657"/>
      <c r="C133" s="670" t="s">
        <v>10939</v>
      </c>
      <c r="D133" s="1084">
        <f>G131</f>
        <v>37.020000000000003</v>
      </c>
      <c r="E133" s="671" t="s">
        <v>304</v>
      </c>
      <c r="F133" s="648"/>
      <c r="G133" s="648"/>
      <c r="H133" s="648"/>
      <c r="I133" s="648"/>
      <c r="J133" s="648"/>
      <c r="K133" s="648"/>
      <c r="L133" s="648"/>
      <c r="M133" s="648"/>
      <c r="N133" s="648"/>
      <c r="O133" s="648"/>
      <c r="P133" s="648"/>
      <c r="Q133" s="648"/>
    </row>
    <row r="134" spans="1:17">
      <c r="A134" s="648"/>
      <c r="B134" s="657"/>
      <c r="C134" s="657"/>
      <c r="D134" s="657"/>
      <c r="E134" s="657"/>
      <c r="F134" s="657"/>
      <c r="G134" s="648"/>
      <c r="H134" s="648"/>
      <c r="I134" s="648"/>
      <c r="J134" s="648"/>
      <c r="K134" s="648"/>
      <c r="L134" s="648"/>
      <c r="M134" s="648"/>
      <c r="N134" s="648"/>
      <c r="O134" s="648"/>
      <c r="P134" s="648"/>
      <c r="Q134" s="648"/>
    </row>
    <row r="135" spans="1:17" ht="15.75">
      <c r="A135" s="648"/>
      <c r="B135" s="1467" t="s">
        <v>11193</v>
      </c>
      <c r="C135" s="1467"/>
      <c r="D135" s="1467"/>
      <c r="E135" s="657"/>
      <c r="F135" s="657"/>
      <c r="G135" s="648"/>
      <c r="H135" s="648"/>
      <c r="I135" s="648"/>
      <c r="J135" s="648"/>
      <c r="K135" s="648"/>
      <c r="L135" s="648"/>
      <c r="M135" s="648"/>
      <c r="N135" s="648"/>
      <c r="O135" s="648"/>
      <c r="P135" s="648"/>
      <c r="Q135" s="648"/>
    </row>
    <row r="136" spans="1:17" ht="45">
      <c r="A136" s="648"/>
      <c r="B136" s="657"/>
      <c r="C136" s="623" t="s">
        <v>11012</v>
      </c>
      <c r="D136" s="623" t="s">
        <v>10815</v>
      </c>
      <c r="E136" s="623" t="s">
        <v>11013</v>
      </c>
      <c r="F136" s="873" t="s">
        <v>10811</v>
      </c>
      <c r="G136" s="873" t="s">
        <v>11014</v>
      </c>
      <c r="H136" s="648"/>
      <c r="I136" s="648"/>
      <c r="J136" s="648"/>
      <c r="K136" s="648"/>
      <c r="L136" s="648"/>
      <c r="M136" s="648"/>
      <c r="N136" s="648"/>
      <c r="O136" s="648"/>
      <c r="P136" s="648"/>
      <c r="Q136" s="648"/>
    </row>
    <row r="137" spans="1:17">
      <c r="A137" s="648"/>
      <c r="B137" s="657"/>
      <c r="C137" s="678">
        <v>16.420000000000002</v>
      </c>
      <c r="D137" s="657"/>
      <c r="E137" s="1037">
        <v>0.61699999999999999</v>
      </c>
      <c r="F137" s="648"/>
      <c r="G137" s="1038">
        <f>ROUND((C137*E137),2)</f>
        <v>10.130000000000001</v>
      </c>
      <c r="H137" s="828"/>
      <c r="I137" s="830"/>
      <c r="J137" s="826"/>
      <c r="K137" s="826"/>
      <c r="L137" s="648"/>
      <c r="M137" s="648"/>
      <c r="N137" s="648"/>
      <c r="O137" s="648"/>
      <c r="P137" s="648"/>
      <c r="Q137" s="648"/>
    </row>
    <row r="138" spans="1:17">
      <c r="A138" s="648"/>
      <c r="B138" s="657"/>
      <c r="C138" s="670" t="s">
        <v>10939</v>
      </c>
      <c r="D138" s="1084">
        <f>G137</f>
        <v>10.130000000000001</v>
      </c>
      <c r="E138" s="671" t="s">
        <v>304</v>
      </c>
      <c r="F138" s="648"/>
      <c r="G138" s="648"/>
      <c r="H138" s="648"/>
      <c r="I138" s="648"/>
      <c r="J138" s="648"/>
      <c r="K138" s="648"/>
      <c r="L138" s="648"/>
      <c r="M138" s="648"/>
      <c r="N138" s="648"/>
      <c r="O138" s="648"/>
      <c r="P138" s="648"/>
      <c r="Q138" s="648"/>
    </row>
    <row r="139" spans="1:17">
      <c r="A139" s="648"/>
      <c r="B139" s="657"/>
      <c r="C139" s="862"/>
      <c r="D139" s="689"/>
      <c r="E139" s="862"/>
      <c r="F139" s="655"/>
      <c r="G139" s="648"/>
      <c r="H139" s="648"/>
      <c r="I139" s="648"/>
      <c r="J139" s="648"/>
      <c r="K139" s="648"/>
      <c r="L139" s="648"/>
      <c r="M139" s="648"/>
      <c r="N139" s="648"/>
      <c r="O139" s="648"/>
      <c r="P139" s="648"/>
      <c r="Q139" s="648"/>
    </row>
    <row r="140" spans="1:17" ht="15.75">
      <c r="A140" s="648"/>
      <c r="B140" s="1467" t="s">
        <v>11194</v>
      </c>
      <c r="C140" s="1467"/>
      <c r="D140" s="1467"/>
      <c r="E140" s="657"/>
      <c r="F140" s="657"/>
      <c r="G140" s="648"/>
      <c r="H140" s="648"/>
      <c r="I140" s="648"/>
      <c r="J140" s="648"/>
      <c r="K140" s="648"/>
      <c r="L140" s="648"/>
      <c r="M140" s="648"/>
      <c r="N140" s="648"/>
      <c r="O140" s="648"/>
      <c r="P140" s="648"/>
      <c r="Q140" s="648"/>
    </row>
    <row r="141" spans="1:17" ht="45">
      <c r="A141" s="648"/>
      <c r="B141" s="657"/>
      <c r="C141" s="623" t="s">
        <v>11012</v>
      </c>
      <c r="D141" s="623" t="s">
        <v>10815</v>
      </c>
      <c r="E141" s="623" t="s">
        <v>11013</v>
      </c>
      <c r="F141" s="873" t="s">
        <v>10811</v>
      </c>
      <c r="G141" s="873" t="s">
        <v>11014</v>
      </c>
      <c r="H141" s="648"/>
      <c r="I141" s="648"/>
      <c r="J141" s="648"/>
      <c r="K141" s="648"/>
      <c r="L141" s="648"/>
      <c r="M141" s="648"/>
      <c r="N141" s="648"/>
      <c r="O141" s="648"/>
      <c r="P141" s="648"/>
      <c r="Q141" s="648"/>
    </row>
    <row r="142" spans="1:17">
      <c r="A142" s="648"/>
      <c r="B142" s="657"/>
      <c r="C142" s="678">
        <v>16.420000000000002</v>
      </c>
      <c r="D142" s="657"/>
      <c r="E142" s="1037">
        <v>0.61699999999999999</v>
      </c>
      <c r="F142" s="648"/>
      <c r="G142" s="1038">
        <f>ROUND((C142*E142),2)</f>
        <v>10.130000000000001</v>
      </c>
      <c r="H142" s="648"/>
      <c r="I142" s="648"/>
      <c r="J142" s="648"/>
      <c r="K142" s="648"/>
      <c r="L142" s="648"/>
      <c r="M142" s="648"/>
      <c r="N142" s="648"/>
      <c r="O142" s="648"/>
      <c r="P142" s="648"/>
      <c r="Q142" s="648"/>
    </row>
    <row r="143" spans="1:17">
      <c r="A143" s="648"/>
      <c r="B143" s="657"/>
      <c r="C143" s="670" t="s">
        <v>10939</v>
      </c>
      <c r="D143" s="1084">
        <f>G142</f>
        <v>10.130000000000001</v>
      </c>
      <c r="E143" s="671" t="s">
        <v>304</v>
      </c>
      <c r="F143" s="648"/>
      <c r="G143" s="648"/>
      <c r="H143" s="648"/>
      <c r="I143" s="648"/>
      <c r="J143" s="648"/>
      <c r="K143" s="648"/>
      <c r="L143" s="648"/>
      <c r="M143" s="648"/>
      <c r="N143" s="648"/>
      <c r="O143" s="648"/>
      <c r="P143" s="648"/>
      <c r="Q143" s="648"/>
    </row>
    <row r="144" spans="1:17" ht="15.75" thickBot="1">
      <c r="A144" s="648"/>
      <c r="B144" s="657"/>
      <c r="C144" s="862"/>
      <c r="D144" s="689"/>
      <c r="E144" s="862"/>
      <c r="F144" s="655"/>
      <c r="G144" s="648"/>
      <c r="H144" s="648"/>
      <c r="I144" s="648"/>
      <c r="J144" s="648"/>
      <c r="K144" s="648"/>
      <c r="L144" s="648"/>
      <c r="M144" s="648"/>
      <c r="N144" s="648"/>
      <c r="O144" s="648"/>
      <c r="P144" s="648"/>
      <c r="Q144" s="648"/>
    </row>
    <row r="145" spans="1:17" ht="15.75" thickBot="1">
      <c r="A145" s="648"/>
      <c r="B145" s="659"/>
      <c r="C145" s="885" t="s">
        <v>10928</v>
      </c>
      <c r="D145" s="881">
        <f>ROUND((G131+G137+G142),2)</f>
        <v>57.28</v>
      </c>
      <c r="E145" s="1085" t="s">
        <v>10945</v>
      </c>
      <c r="F145" s="654"/>
      <c r="G145" s="648"/>
      <c r="H145" s="648"/>
      <c r="I145" s="648"/>
      <c r="J145" s="648"/>
      <c r="K145" s="648"/>
      <c r="L145" s="648"/>
      <c r="M145" s="648"/>
      <c r="N145" s="648"/>
      <c r="O145" s="648"/>
      <c r="P145" s="648"/>
      <c r="Q145" s="648"/>
    </row>
    <row r="146" spans="1:17" ht="15.75" thickBot="1">
      <c r="A146" s="648"/>
      <c r="B146" s="658"/>
      <c r="C146" s="658"/>
      <c r="D146" s="659"/>
      <c r="E146" s="659"/>
      <c r="F146" s="659"/>
      <c r="G146" s="648"/>
      <c r="H146" s="648"/>
      <c r="I146" s="659"/>
      <c r="J146" s="648"/>
      <c r="K146" s="648"/>
      <c r="L146" s="648"/>
      <c r="M146" s="648"/>
      <c r="N146" s="648"/>
      <c r="O146" s="648"/>
      <c r="P146" s="648"/>
      <c r="Q146" s="648"/>
    </row>
    <row r="147" spans="1:17" ht="33.75" customHeight="1" thickBot="1">
      <c r="A147" s="874" t="str">
        <f>ORÇAMENTO!A53</f>
        <v>5.3</v>
      </c>
      <c r="B147" s="1506" t="str">
        <f>ORÇAMENTO!D53</f>
        <v>ARMAÇÃO DE PILAR OU VIGA DE UMA ESTRUTURA CONVENCIONAL DE CONCRETO ARMADO EM UMA EDIFÍCAÇÃO TÉRREA OU SOBRADO UTILIZANDO AÇO CA-50 DE 8.0 MM - MONTAGEM. AF_12/2015</v>
      </c>
      <c r="C147" s="1506"/>
      <c r="D147" s="1506"/>
      <c r="E147" s="1506"/>
      <c r="F147" s="1506"/>
      <c r="G147" s="1506"/>
      <c r="H147" s="1506"/>
      <c r="I147" s="1506"/>
      <c r="J147" s="1506"/>
      <c r="K147" s="1506"/>
      <c r="L147" s="1506"/>
      <c r="M147" s="1506"/>
      <c r="N147" s="1506"/>
      <c r="O147" s="1506"/>
      <c r="P147" s="1506"/>
      <c r="Q147" s="1507"/>
    </row>
    <row r="148" spans="1:17" ht="15.75">
      <c r="A148" s="648"/>
      <c r="B148" s="1472" t="s">
        <v>11181</v>
      </c>
      <c r="C148" s="1472"/>
      <c r="D148" s="1472"/>
      <c r="E148" s="847"/>
      <c r="F148" s="847"/>
      <c r="G148" s="648"/>
      <c r="H148" s="648"/>
      <c r="I148" s="659"/>
      <c r="J148" s="648"/>
      <c r="K148" s="648"/>
      <c r="L148" s="648"/>
      <c r="M148" s="648"/>
      <c r="N148" s="648"/>
      <c r="O148" s="648"/>
      <c r="P148" s="648"/>
      <c r="Q148" s="648"/>
    </row>
    <row r="149" spans="1:17" ht="45">
      <c r="A149" s="648"/>
      <c r="B149" s="657"/>
      <c r="C149" s="623" t="s">
        <v>11012</v>
      </c>
      <c r="D149" s="623" t="s">
        <v>10815</v>
      </c>
      <c r="E149" s="623" t="s">
        <v>11013</v>
      </c>
      <c r="F149" s="873" t="s">
        <v>10811</v>
      </c>
      <c r="G149" s="873" t="s">
        <v>11014</v>
      </c>
      <c r="H149" s="648"/>
      <c r="I149" s="659"/>
      <c r="J149" s="648"/>
      <c r="K149" s="648"/>
      <c r="L149" s="648"/>
      <c r="M149" s="648"/>
      <c r="N149" s="648"/>
      <c r="O149" s="648"/>
      <c r="P149" s="648"/>
      <c r="Q149" s="648"/>
    </row>
    <row r="150" spans="1:17">
      <c r="A150" s="648"/>
      <c r="B150" s="657"/>
      <c r="C150" s="678">
        <v>30</v>
      </c>
      <c r="D150" s="657"/>
      <c r="E150" s="1037">
        <v>0.39300000000000002</v>
      </c>
      <c r="F150" s="648"/>
      <c r="G150" s="1038">
        <f>ROUND((C150*E150),2)</f>
        <v>11.79</v>
      </c>
      <c r="H150" s="648"/>
      <c r="I150" s="659"/>
      <c r="J150" s="648"/>
      <c r="K150" s="648"/>
      <c r="L150" s="648"/>
      <c r="M150" s="648"/>
      <c r="N150" s="648"/>
      <c r="O150" s="648"/>
      <c r="P150" s="648"/>
      <c r="Q150" s="648"/>
    </row>
    <row r="151" spans="1:17">
      <c r="A151" s="648"/>
      <c r="B151" s="657"/>
      <c r="C151" s="648"/>
      <c r="D151" s="648"/>
      <c r="E151" s="648"/>
      <c r="F151" s="648"/>
      <c r="G151" s="648"/>
      <c r="H151" s="648"/>
      <c r="I151" s="659"/>
      <c r="J151" s="648"/>
      <c r="K151" s="648"/>
      <c r="L151" s="648"/>
      <c r="M151" s="648"/>
      <c r="N151" s="648"/>
      <c r="O151" s="648"/>
      <c r="P151" s="648"/>
      <c r="Q151" s="648"/>
    </row>
    <row r="152" spans="1:17">
      <c r="A152" s="648"/>
      <c r="B152" s="657"/>
      <c r="C152" s="670" t="s">
        <v>10939</v>
      </c>
      <c r="D152" s="1084">
        <f>G150</f>
        <v>11.79</v>
      </c>
      <c r="E152" s="671" t="s">
        <v>304</v>
      </c>
      <c r="F152" s="648"/>
      <c r="G152" s="648"/>
      <c r="H152" s="648"/>
      <c r="I152" s="659"/>
      <c r="J152" s="648"/>
      <c r="K152" s="648"/>
      <c r="L152" s="648"/>
      <c r="M152" s="648"/>
      <c r="N152" s="648"/>
      <c r="O152" s="648"/>
      <c r="P152" s="648"/>
      <c r="Q152" s="648"/>
    </row>
    <row r="153" spans="1:17">
      <c r="A153" s="648"/>
      <c r="B153" s="657"/>
      <c r="C153" s="657"/>
      <c r="D153" s="657"/>
      <c r="E153" s="657"/>
      <c r="F153" s="657"/>
      <c r="G153" s="648"/>
      <c r="H153" s="648"/>
      <c r="I153" s="659"/>
      <c r="J153" s="648"/>
      <c r="K153" s="648"/>
      <c r="L153" s="648"/>
      <c r="M153" s="648"/>
      <c r="N153" s="648"/>
      <c r="O153" s="648"/>
      <c r="P153" s="648"/>
      <c r="Q153" s="648"/>
    </row>
    <row r="154" spans="1:17" ht="15.75">
      <c r="A154" s="648"/>
      <c r="B154" s="1467" t="s">
        <v>11192</v>
      </c>
      <c r="C154" s="1467"/>
      <c r="D154" s="1467"/>
      <c r="E154" s="657"/>
      <c r="F154" s="657"/>
      <c r="G154" s="648"/>
      <c r="H154" s="648"/>
      <c r="I154" s="659"/>
      <c r="J154" s="648"/>
      <c r="K154" s="648"/>
      <c r="L154" s="648"/>
      <c r="M154" s="648"/>
      <c r="N154" s="648"/>
      <c r="O154" s="648"/>
      <c r="P154" s="648"/>
      <c r="Q154" s="648"/>
    </row>
    <row r="155" spans="1:17" ht="45">
      <c r="A155" s="648"/>
      <c r="B155" s="657"/>
      <c r="C155" s="623" t="s">
        <v>11012</v>
      </c>
      <c r="D155" s="623" t="s">
        <v>10815</v>
      </c>
      <c r="E155" s="623" t="s">
        <v>11013</v>
      </c>
      <c r="F155" s="873" t="s">
        <v>10811</v>
      </c>
      <c r="G155" s="873" t="s">
        <v>11014</v>
      </c>
      <c r="H155" s="648"/>
      <c r="I155" s="659"/>
      <c r="J155" s="648"/>
      <c r="K155" s="648"/>
      <c r="L155" s="648"/>
      <c r="M155" s="648"/>
      <c r="N155" s="648"/>
      <c r="O155" s="648"/>
      <c r="P155" s="648"/>
      <c r="Q155" s="648"/>
    </row>
    <row r="156" spans="1:17">
      <c r="A156" s="648"/>
      <c r="B156" s="657"/>
      <c r="C156" s="678">
        <v>16.420000000000002</v>
      </c>
      <c r="D156" s="657"/>
      <c r="E156" s="1037">
        <v>0.39300000000000002</v>
      </c>
      <c r="F156" s="648"/>
      <c r="G156" s="1038">
        <f>ROUND((C156*E156),2)</f>
        <v>6.45</v>
      </c>
      <c r="H156" s="1038"/>
      <c r="I156" s="659"/>
      <c r="J156" s="648"/>
      <c r="K156" s="648"/>
      <c r="L156" s="648"/>
      <c r="M156" s="648"/>
      <c r="N156" s="648"/>
      <c r="O156" s="648"/>
      <c r="P156" s="648"/>
      <c r="Q156" s="648"/>
    </row>
    <row r="157" spans="1:17">
      <c r="A157" s="648"/>
      <c r="B157" s="657"/>
      <c r="C157" s="670" t="s">
        <v>10939</v>
      </c>
      <c r="D157" s="1084">
        <f>G156</f>
        <v>6.45</v>
      </c>
      <c r="E157" s="671" t="s">
        <v>304</v>
      </c>
      <c r="F157" s="648"/>
      <c r="G157" s="648"/>
      <c r="H157" s="648"/>
      <c r="I157" s="659"/>
      <c r="J157" s="648"/>
      <c r="K157" s="648"/>
      <c r="L157" s="648"/>
      <c r="M157" s="648"/>
      <c r="N157" s="648"/>
      <c r="O157" s="648"/>
      <c r="P157" s="648"/>
      <c r="Q157" s="648"/>
    </row>
    <row r="158" spans="1:17">
      <c r="A158" s="648"/>
      <c r="B158" s="657"/>
      <c r="C158" s="862"/>
      <c r="D158" s="689"/>
      <c r="E158" s="862"/>
      <c r="F158" s="655"/>
      <c r="G158" s="648"/>
      <c r="H158" s="648"/>
      <c r="I158" s="659"/>
      <c r="J158" s="648"/>
      <c r="K158" s="648"/>
      <c r="L158" s="648"/>
      <c r="M158" s="648"/>
      <c r="N158" s="648"/>
      <c r="O158" s="648"/>
      <c r="P158" s="648"/>
      <c r="Q158" s="648"/>
    </row>
    <row r="159" spans="1:17" ht="15.75">
      <c r="A159" s="648"/>
      <c r="B159" s="1467" t="s">
        <v>11195</v>
      </c>
      <c r="C159" s="1467"/>
      <c r="D159" s="1467"/>
      <c r="E159" s="657"/>
      <c r="F159" s="657"/>
      <c r="G159" s="648"/>
      <c r="H159" s="648"/>
      <c r="I159" s="659"/>
      <c r="J159" s="648"/>
      <c r="K159" s="648"/>
      <c r="L159" s="648"/>
      <c r="M159" s="648"/>
      <c r="N159" s="648"/>
      <c r="O159" s="648"/>
      <c r="P159" s="648"/>
      <c r="Q159" s="648"/>
    </row>
    <row r="160" spans="1:17" ht="45">
      <c r="A160" s="648"/>
      <c r="B160" s="657"/>
      <c r="C160" s="623" t="s">
        <v>11012</v>
      </c>
      <c r="D160" s="623" t="s">
        <v>10815</v>
      </c>
      <c r="E160" s="623" t="s">
        <v>11013</v>
      </c>
      <c r="F160" s="873" t="s">
        <v>10811</v>
      </c>
      <c r="G160" s="873" t="s">
        <v>11014</v>
      </c>
      <c r="H160" s="648"/>
      <c r="I160" s="659"/>
      <c r="J160" s="648"/>
      <c r="K160" s="648"/>
      <c r="L160" s="648"/>
      <c r="M160" s="648"/>
      <c r="N160" s="648"/>
      <c r="O160" s="648"/>
      <c r="P160" s="648"/>
      <c r="Q160" s="648"/>
    </row>
    <row r="161" spans="1:17">
      <c r="A161" s="648"/>
      <c r="B161" s="657"/>
      <c r="C161" s="678">
        <v>16.420000000000002</v>
      </c>
      <c r="D161" s="657"/>
      <c r="E161" s="1037">
        <v>0.39300000000000002</v>
      </c>
      <c r="F161" s="648"/>
      <c r="G161" s="1038">
        <f>ROUND((C161*E161),2)</f>
        <v>6.45</v>
      </c>
      <c r="H161" s="648"/>
      <c r="I161" s="659"/>
      <c r="J161" s="648"/>
      <c r="K161" s="648"/>
      <c r="L161" s="648"/>
      <c r="M161" s="648"/>
      <c r="N161" s="648"/>
      <c r="O161" s="648"/>
      <c r="P161" s="648"/>
      <c r="Q161" s="648"/>
    </row>
    <row r="162" spans="1:17">
      <c r="A162" s="648"/>
      <c r="B162" s="657"/>
      <c r="C162" s="670" t="s">
        <v>10939</v>
      </c>
      <c r="D162" s="1084">
        <f>G161</f>
        <v>6.45</v>
      </c>
      <c r="E162" s="671" t="s">
        <v>304</v>
      </c>
      <c r="F162" s="648"/>
      <c r="G162" s="648"/>
      <c r="H162" s="648"/>
      <c r="I162" s="659"/>
      <c r="J162" s="648"/>
      <c r="K162" s="648"/>
      <c r="L162" s="648"/>
      <c r="M162" s="648"/>
      <c r="N162" s="648"/>
      <c r="O162" s="648"/>
      <c r="P162" s="648"/>
      <c r="Q162" s="648"/>
    </row>
    <row r="163" spans="1:17" ht="15.75" thickBot="1">
      <c r="A163" s="648"/>
      <c r="B163" s="657"/>
      <c r="C163" s="862"/>
      <c r="D163" s="689"/>
      <c r="E163" s="862"/>
      <c r="F163" s="655"/>
      <c r="G163" s="648"/>
      <c r="H163" s="648"/>
      <c r="I163" s="659"/>
      <c r="J163" s="648"/>
      <c r="K163" s="648"/>
      <c r="L163" s="648"/>
      <c r="M163" s="648"/>
      <c r="N163" s="648"/>
      <c r="O163" s="648"/>
      <c r="P163" s="648"/>
      <c r="Q163" s="648"/>
    </row>
    <row r="164" spans="1:17" ht="15.75" thickBot="1">
      <c r="A164" s="648"/>
      <c r="B164" s="659"/>
      <c r="C164" s="885" t="s">
        <v>10928</v>
      </c>
      <c r="D164" s="881">
        <f>ROUND((G150+G156+G161),2)</f>
        <v>24.69</v>
      </c>
      <c r="E164" s="1085" t="s">
        <v>10945</v>
      </c>
      <c r="F164" s="654"/>
      <c r="G164" s="648"/>
      <c r="H164" s="648"/>
      <c r="I164" s="659"/>
      <c r="J164" s="648"/>
      <c r="K164" s="648"/>
      <c r="L164" s="648"/>
      <c r="M164" s="648"/>
      <c r="N164" s="648"/>
      <c r="O164" s="648"/>
      <c r="P164" s="648"/>
      <c r="Q164" s="648"/>
    </row>
    <row r="165" spans="1:17" ht="15.75" thickBot="1">
      <c r="A165" s="648"/>
      <c r="B165" s="1039"/>
      <c r="C165" s="1039"/>
      <c r="D165" s="659"/>
      <c r="E165" s="659"/>
      <c r="F165" s="659"/>
      <c r="G165" s="648"/>
      <c r="H165" s="1038"/>
      <c r="I165" s="659"/>
      <c r="J165" s="648"/>
      <c r="K165" s="648"/>
      <c r="L165" s="648"/>
      <c r="M165" s="648"/>
      <c r="N165" s="648"/>
      <c r="O165" s="648"/>
      <c r="P165" s="648"/>
      <c r="Q165" s="648"/>
    </row>
    <row r="166" spans="1:17" ht="37.5" customHeight="1" thickBot="1">
      <c r="A166" s="770" t="str">
        <f>ORÇAMENTO!A54</f>
        <v>5.4</v>
      </c>
      <c r="B166" s="1468" t="str">
        <f>ORÇAMENTO!D54</f>
        <v>ARMAÇÃO DE PILAR OU VIGA DE UMA ESTRUTURA CONVENCIONAL DE CONCRETO ARMADO EM UMA EDIFÍCAÇÃO TÉRREA OU SOBRADO UTILIZANDO AÇO CA-60 DE 5.0 MM- MONTAGEM. AF_12/2015</v>
      </c>
      <c r="C166" s="1468"/>
      <c r="D166" s="1468"/>
      <c r="E166" s="1468"/>
      <c r="F166" s="1468"/>
      <c r="G166" s="1468"/>
      <c r="H166" s="1468"/>
      <c r="I166" s="1468"/>
      <c r="J166" s="1468"/>
      <c r="K166" s="1468"/>
      <c r="L166" s="1468"/>
      <c r="M166" s="1468"/>
      <c r="N166" s="1469"/>
      <c r="O166" s="1469"/>
      <c r="P166" s="1469"/>
      <c r="Q166" s="1470"/>
    </row>
    <row r="167" spans="1:17" ht="15.95" customHeight="1">
      <c r="A167" s="950"/>
      <c r="B167" s="1472" t="s">
        <v>11181</v>
      </c>
      <c r="C167" s="1472"/>
      <c r="D167" s="1472"/>
      <c r="E167" s="847"/>
      <c r="F167" s="847"/>
      <c r="G167" s="648"/>
      <c r="H167" s="648"/>
      <c r="I167" s="951"/>
      <c r="J167" s="951"/>
      <c r="K167" s="951"/>
      <c r="L167" s="951"/>
      <c r="M167" s="951"/>
      <c r="N167" s="951"/>
      <c r="O167" s="951"/>
      <c r="P167" s="951"/>
      <c r="Q167" s="951"/>
    </row>
    <row r="168" spans="1:17" ht="45">
      <c r="A168" s="950"/>
      <c r="B168" s="657"/>
      <c r="C168" s="623" t="s">
        <v>11012</v>
      </c>
      <c r="D168" s="623" t="s">
        <v>10815</v>
      </c>
      <c r="E168" s="623" t="s">
        <v>11013</v>
      </c>
      <c r="F168" s="873" t="s">
        <v>10811</v>
      </c>
      <c r="G168" s="873" t="s">
        <v>11014</v>
      </c>
      <c r="H168" s="648"/>
      <c r="I168" s="951"/>
      <c r="J168" s="951"/>
      <c r="K168" s="951"/>
      <c r="L168" s="951"/>
      <c r="M168" s="951"/>
      <c r="N168" s="951"/>
      <c r="O168" s="951"/>
      <c r="P168" s="951"/>
      <c r="Q168" s="951"/>
    </row>
    <row r="169" spans="1:17" ht="15.95" customHeight="1">
      <c r="A169" s="950"/>
      <c r="B169" s="657"/>
      <c r="C169" s="678">
        <v>83.16</v>
      </c>
      <c r="D169" s="657"/>
      <c r="E169" s="1037">
        <v>0.154</v>
      </c>
      <c r="F169" s="648"/>
      <c r="G169" s="1038">
        <f>ROUND((C169*E169),2)</f>
        <v>12.81</v>
      </c>
      <c r="H169" s="648"/>
      <c r="I169" s="970"/>
      <c r="J169" s="951"/>
      <c r="K169" s="951"/>
      <c r="L169" s="951"/>
      <c r="M169" s="951"/>
      <c r="N169" s="655"/>
      <c r="O169" s="970"/>
      <c r="P169" s="951"/>
      <c r="Q169" s="951"/>
    </row>
    <row r="170" spans="1:17" ht="15.95" customHeight="1">
      <c r="A170" s="950"/>
      <c r="B170" s="657"/>
      <c r="C170" s="648"/>
      <c r="D170" s="648"/>
      <c r="E170" s="648"/>
      <c r="F170" s="648"/>
      <c r="G170" s="648"/>
      <c r="H170" s="648"/>
      <c r="I170" s="951"/>
      <c r="J170" s="951"/>
      <c r="K170" s="951"/>
      <c r="L170" s="951"/>
      <c r="M170" s="951"/>
      <c r="N170" s="432"/>
      <c r="O170" s="970"/>
      <c r="P170" s="951"/>
      <c r="Q170" s="951"/>
    </row>
    <row r="171" spans="1:17" ht="15.95" customHeight="1">
      <c r="A171" s="950"/>
      <c r="B171" s="657"/>
      <c r="C171" s="670" t="s">
        <v>10939</v>
      </c>
      <c r="D171" s="1084">
        <f>G169</f>
        <v>12.81</v>
      </c>
      <c r="E171" s="671" t="s">
        <v>304</v>
      </c>
      <c r="F171" s="648"/>
      <c r="G171" s="648"/>
      <c r="H171" s="648"/>
      <c r="I171" s="951"/>
      <c r="J171" s="951"/>
      <c r="K171" s="951"/>
      <c r="L171" s="951"/>
      <c r="M171" s="951"/>
      <c r="N171" s="432"/>
      <c r="O171" s="970"/>
      <c r="P171" s="951"/>
      <c r="Q171" s="951"/>
    </row>
    <row r="172" spans="1:17" ht="15.95" customHeight="1">
      <c r="A172" s="950"/>
      <c r="B172" s="657"/>
      <c r="C172" s="657"/>
      <c r="D172" s="657"/>
      <c r="E172" s="657"/>
      <c r="F172" s="657"/>
      <c r="G172" s="648"/>
      <c r="H172" s="648"/>
      <c r="I172" s="951"/>
      <c r="J172" s="951"/>
      <c r="K172" s="951"/>
      <c r="L172" s="951"/>
      <c r="M172" s="951"/>
      <c r="N172" s="432"/>
      <c r="O172" s="970"/>
      <c r="P172" s="951"/>
      <c r="Q172" s="951"/>
    </row>
    <row r="173" spans="1:17" ht="15.95" customHeight="1">
      <c r="A173" s="950"/>
      <c r="B173" s="1467" t="s">
        <v>11192</v>
      </c>
      <c r="C173" s="1467"/>
      <c r="D173" s="1467"/>
      <c r="E173" s="657"/>
      <c r="F173" s="657"/>
      <c r="G173" s="648"/>
      <c r="H173" s="648"/>
      <c r="I173" s="951"/>
      <c r="J173" s="951"/>
      <c r="K173" s="951"/>
      <c r="L173" s="951"/>
      <c r="M173" s="951"/>
      <c r="N173" s="432"/>
      <c r="O173" s="970"/>
      <c r="P173" s="951"/>
      <c r="Q173" s="951"/>
    </row>
    <row r="174" spans="1:17" ht="50.25" customHeight="1">
      <c r="A174" s="950"/>
      <c r="B174" s="657"/>
      <c r="C174" s="623" t="s">
        <v>11012</v>
      </c>
      <c r="D174" s="623" t="s">
        <v>10815</v>
      </c>
      <c r="E174" s="623" t="s">
        <v>11013</v>
      </c>
      <c r="F174" s="873" t="s">
        <v>10811</v>
      </c>
      <c r="G174" s="873" t="s">
        <v>11014</v>
      </c>
      <c r="H174" s="648"/>
      <c r="I174" s="951"/>
      <c r="J174" s="951"/>
      <c r="K174" s="951"/>
      <c r="L174" s="951"/>
      <c r="M174" s="951"/>
      <c r="N174" s="432"/>
      <c r="O174" s="970"/>
      <c r="P174" s="951"/>
      <c r="Q174" s="951"/>
    </row>
    <row r="175" spans="1:17" ht="15.95" customHeight="1">
      <c r="A175" s="950"/>
      <c r="B175" s="657"/>
      <c r="C175" s="678">
        <v>46.2</v>
      </c>
      <c r="D175" s="657"/>
      <c r="E175" s="1037">
        <v>0.154</v>
      </c>
      <c r="F175" s="648"/>
      <c r="G175" s="1038">
        <f>ROUND((C175*E175),2)</f>
        <v>7.11</v>
      </c>
      <c r="H175" s="1038"/>
      <c r="I175" s="951"/>
      <c r="J175" s="951"/>
      <c r="K175" s="951"/>
      <c r="L175" s="951"/>
      <c r="M175" s="951"/>
      <c r="N175" s="432"/>
      <c r="O175" s="970"/>
      <c r="P175" s="951"/>
      <c r="Q175" s="951"/>
    </row>
    <row r="176" spans="1:17" ht="15.95" customHeight="1">
      <c r="A176" s="950"/>
      <c r="B176" s="657"/>
      <c r="C176" s="670" t="s">
        <v>10939</v>
      </c>
      <c r="D176" s="1084">
        <f>G175</f>
        <v>7.11</v>
      </c>
      <c r="E176" s="671" t="s">
        <v>304</v>
      </c>
      <c r="F176" s="648"/>
      <c r="G176" s="648"/>
      <c r="H176" s="648"/>
      <c r="I176" s="951"/>
      <c r="J176" s="951"/>
      <c r="K176" s="951"/>
      <c r="L176" s="951"/>
      <c r="M176" s="951"/>
      <c r="N176" s="432"/>
      <c r="O176" s="970"/>
      <c r="P176" s="951"/>
      <c r="Q176" s="951"/>
    </row>
    <row r="177" spans="1:17" ht="15.95" customHeight="1">
      <c r="A177" s="950"/>
      <c r="B177" s="657"/>
      <c r="C177" s="862"/>
      <c r="D177" s="689"/>
      <c r="E177" s="862"/>
      <c r="F177" s="655"/>
      <c r="G177" s="648"/>
      <c r="H177" s="648"/>
      <c r="I177" s="951"/>
      <c r="J177" s="951"/>
      <c r="K177" s="951"/>
      <c r="L177" s="951"/>
      <c r="M177" s="951"/>
      <c r="N177" s="432"/>
      <c r="O177" s="970"/>
      <c r="P177" s="951"/>
      <c r="Q177" s="951"/>
    </row>
    <row r="178" spans="1:17" ht="15.95" customHeight="1">
      <c r="A178" s="950"/>
      <c r="B178" s="1467" t="s">
        <v>11192</v>
      </c>
      <c r="C178" s="1467"/>
      <c r="D178" s="1467"/>
      <c r="E178" s="657"/>
      <c r="F178" s="657"/>
      <c r="G178" s="648"/>
      <c r="H178" s="648"/>
      <c r="I178" s="951"/>
      <c r="J178" s="951"/>
      <c r="K178" s="951"/>
      <c r="L178" s="951"/>
      <c r="M178" s="951"/>
      <c r="N178" s="432"/>
      <c r="O178" s="970"/>
      <c r="P178" s="951"/>
      <c r="Q178" s="951"/>
    </row>
    <row r="179" spans="1:17" ht="42" customHeight="1">
      <c r="A179" s="950"/>
      <c r="B179" s="657"/>
      <c r="C179" s="623" t="s">
        <v>11012</v>
      </c>
      <c r="D179" s="623" t="s">
        <v>10815</v>
      </c>
      <c r="E179" s="623" t="s">
        <v>11013</v>
      </c>
      <c r="F179" s="873" t="s">
        <v>10811</v>
      </c>
      <c r="G179" s="873" t="s">
        <v>11014</v>
      </c>
      <c r="H179" s="648"/>
      <c r="I179" s="951"/>
      <c r="J179" s="951"/>
      <c r="K179" s="951"/>
      <c r="L179" s="951"/>
      <c r="M179" s="951"/>
      <c r="N179" s="432"/>
      <c r="O179" s="970"/>
      <c r="P179" s="951"/>
      <c r="Q179" s="951"/>
    </row>
    <row r="180" spans="1:17" ht="15.95" customHeight="1">
      <c r="A180" s="950"/>
      <c r="B180" s="657"/>
      <c r="C180" s="678">
        <v>46.2</v>
      </c>
      <c r="D180" s="657"/>
      <c r="E180" s="1037">
        <v>0.154</v>
      </c>
      <c r="F180" s="648"/>
      <c r="G180" s="1038">
        <f>ROUND((C180*E180),2)</f>
        <v>7.11</v>
      </c>
      <c r="H180" s="648"/>
      <c r="I180" s="951"/>
      <c r="J180" s="951"/>
      <c r="K180" s="951"/>
      <c r="L180" s="951"/>
      <c r="M180" s="951"/>
      <c r="N180" s="432"/>
      <c r="O180" s="970"/>
      <c r="P180" s="951"/>
      <c r="Q180" s="951"/>
    </row>
    <row r="181" spans="1:17" ht="15.95" customHeight="1">
      <c r="A181" s="950"/>
      <c r="B181" s="657"/>
      <c r="C181" s="670" t="s">
        <v>10939</v>
      </c>
      <c r="D181" s="1084">
        <f>G180</f>
        <v>7.11</v>
      </c>
      <c r="E181" s="671" t="s">
        <v>304</v>
      </c>
      <c r="F181" s="648"/>
      <c r="G181" s="648"/>
      <c r="H181" s="648"/>
      <c r="I181" s="951"/>
      <c r="J181" s="951"/>
      <c r="K181" s="951"/>
      <c r="L181" s="951"/>
      <c r="M181" s="951"/>
      <c r="N181" s="432"/>
      <c r="O181" s="970"/>
      <c r="P181" s="951"/>
      <c r="Q181" s="951"/>
    </row>
    <row r="182" spans="1:17" ht="15.95" customHeight="1" thickBot="1">
      <c r="A182" s="950"/>
      <c r="B182" s="657"/>
      <c r="C182" s="862"/>
      <c r="D182" s="689"/>
      <c r="E182" s="862"/>
      <c r="F182" s="655"/>
      <c r="G182" s="648"/>
      <c r="H182" s="648"/>
      <c r="I182" s="951"/>
      <c r="J182" s="951"/>
      <c r="K182" s="951"/>
      <c r="L182" s="951"/>
      <c r="M182" s="951"/>
      <c r="N182" s="432"/>
      <c r="O182" s="970"/>
      <c r="P182" s="951"/>
      <c r="Q182" s="951"/>
    </row>
    <row r="183" spans="1:17" ht="15.95" customHeight="1" thickBot="1">
      <c r="A183" s="950"/>
      <c r="B183" s="659"/>
      <c r="C183" s="885" t="s">
        <v>10928</v>
      </c>
      <c r="D183" s="881">
        <f>ROUND((G169+G175+G180),2)</f>
        <v>27.03</v>
      </c>
      <c r="E183" s="1085" t="s">
        <v>10945</v>
      </c>
      <c r="F183" s="654"/>
      <c r="G183" s="648"/>
      <c r="H183" s="648"/>
      <c r="I183" s="951"/>
      <c r="J183" s="951"/>
      <c r="K183" s="951"/>
      <c r="L183" s="951"/>
      <c r="M183" s="951"/>
      <c r="N183" s="432"/>
      <c r="O183" s="970"/>
      <c r="P183" s="951"/>
      <c r="Q183" s="951"/>
    </row>
    <row r="184" spans="1:17" ht="15.95" customHeight="1" thickBot="1">
      <c r="A184" s="950"/>
      <c r="B184" s="951"/>
      <c r="C184" s="951"/>
      <c r="D184" s="951"/>
      <c r="E184" s="951"/>
      <c r="F184" s="951"/>
      <c r="G184" s="951"/>
      <c r="H184" s="951"/>
      <c r="I184" s="951"/>
      <c r="J184" s="951"/>
      <c r="K184" s="951"/>
      <c r="L184" s="951"/>
      <c r="M184" s="951"/>
      <c r="N184" s="432"/>
      <c r="O184" s="970"/>
      <c r="P184" s="951"/>
      <c r="Q184" s="951"/>
    </row>
    <row r="185" spans="1:17" ht="19.5" customHeight="1" thickBot="1">
      <c r="A185" s="1035" t="str">
        <f>ORÇAMENTO!A55</f>
        <v>5.5</v>
      </c>
      <c r="B185" s="1468" t="str">
        <f>ORÇAMENTO!D55</f>
        <v>CONCRETO FCK = 20MPA, TRAÇO 1:2,7:3 (CIMENTO/ AREIA MÉDIA/ BRITA 1) - PREPARO MECÂNICO COM BETONEIRA 400 L. AF_07/2016</v>
      </c>
      <c r="C185" s="1468"/>
      <c r="D185" s="1468"/>
      <c r="E185" s="1468"/>
      <c r="F185" s="1468"/>
      <c r="G185" s="1468"/>
      <c r="H185" s="1468"/>
      <c r="I185" s="1468"/>
      <c r="J185" s="1468"/>
      <c r="K185" s="1468"/>
      <c r="L185" s="1468"/>
      <c r="M185" s="1468"/>
      <c r="N185" s="1468"/>
      <c r="O185" s="1468"/>
      <c r="P185" s="1468"/>
      <c r="Q185" s="1471"/>
    </row>
    <row r="186" spans="1:17" ht="15.75">
      <c r="A186" s="659"/>
      <c r="B186" s="1472" t="s">
        <v>11181</v>
      </c>
      <c r="C186" s="1472"/>
      <c r="D186" s="1472"/>
      <c r="E186" s="847"/>
      <c r="F186" s="847"/>
      <c r="G186" s="648"/>
      <c r="H186" s="648"/>
      <c r="I186" s="951"/>
      <c r="J186" s="659"/>
      <c r="K186" s="659"/>
      <c r="L186" s="648"/>
      <c r="M186" s="648"/>
      <c r="N186" s="648"/>
      <c r="O186" s="648"/>
      <c r="P186" s="648"/>
      <c r="Q186" s="648"/>
    </row>
    <row r="187" spans="1:17" ht="30">
      <c r="A187" s="659"/>
      <c r="B187" s="657"/>
      <c r="C187" s="623" t="s">
        <v>10931</v>
      </c>
      <c r="D187" s="623" t="s">
        <v>10815</v>
      </c>
      <c r="E187" s="623" t="s">
        <v>10812</v>
      </c>
      <c r="F187" s="873" t="s">
        <v>10815</v>
      </c>
      <c r="G187" s="873" t="s">
        <v>10813</v>
      </c>
      <c r="H187" s="1038" t="s">
        <v>10815</v>
      </c>
      <c r="I187" s="931" t="s">
        <v>10937</v>
      </c>
      <c r="J187" s="1038" t="s">
        <v>10811</v>
      </c>
      <c r="K187" s="1038" t="s">
        <v>10975</v>
      </c>
      <c r="L187" s="648"/>
      <c r="M187" s="648"/>
      <c r="N187" s="648"/>
      <c r="O187" s="648"/>
      <c r="P187" s="648"/>
      <c r="Q187" s="648"/>
    </row>
    <row r="188" spans="1:17">
      <c r="A188" s="659"/>
      <c r="B188" s="657"/>
      <c r="C188" s="678">
        <v>0.3</v>
      </c>
      <c r="D188" s="623" t="s">
        <v>10815</v>
      </c>
      <c r="E188" s="873">
        <v>0.15</v>
      </c>
      <c r="F188" s="1038" t="s">
        <v>10815</v>
      </c>
      <c r="G188" s="681">
        <v>5</v>
      </c>
      <c r="H188" s="623" t="s">
        <v>10815</v>
      </c>
      <c r="I188" s="873">
        <v>3</v>
      </c>
      <c r="J188" s="1038" t="s">
        <v>10811</v>
      </c>
      <c r="K188" s="1038">
        <f>ROUND((C188*E188*G188*I188),2)</f>
        <v>0.68</v>
      </c>
      <c r="L188" s="648" t="s">
        <v>10945</v>
      </c>
      <c r="M188" s="648"/>
      <c r="N188" s="648"/>
      <c r="O188" s="648"/>
      <c r="P188" s="648"/>
      <c r="Q188" s="648"/>
    </row>
    <row r="189" spans="1:17" ht="15.75">
      <c r="A189" s="659"/>
      <c r="B189" s="657"/>
      <c r="C189" s="648"/>
      <c r="D189" s="648"/>
      <c r="E189" s="648"/>
      <c r="F189" s="648"/>
      <c r="G189" s="648"/>
      <c r="H189" s="648"/>
      <c r="I189" s="951"/>
      <c r="J189" s="1030"/>
      <c r="K189" s="1030"/>
      <c r="L189" s="648"/>
      <c r="M189" s="648"/>
      <c r="N189" s="648"/>
      <c r="O189" s="648"/>
      <c r="P189" s="648"/>
      <c r="Q189" s="648"/>
    </row>
    <row r="190" spans="1:17" ht="15.75">
      <c r="A190" s="659"/>
      <c r="B190" s="657"/>
      <c r="C190" s="670" t="s">
        <v>10928</v>
      </c>
      <c r="D190" s="1084">
        <f>K188</f>
        <v>0.68</v>
      </c>
      <c r="E190" s="671" t="s">
        <v>10945</v>
      </c>
      <c r="F190" s="648"/>
      <c r="G190" s="648"/>
      <c r="H190" s="648"/>
      <c r="I190" s="951"/>
      <c r="J190" s="1030"/>
      <c r="K190" s="1030"/>
      <c r="L190" s="648"/>
      <c r="M190" s="648"/>
      <c r="N190" s="648"/>
      <c r="O190" s="648"/>
      <c r="P190" s="648"/>
      <c r="Q190" s="648"/>
    </row>
    <row r="191" spans="1:17" ht="15.75">
      <c r="A191" s="659"/>
      <c r="B191" s="657"/>
      <c r="C191" s="657"/>
      <c r="D191" s="657"/>
      <c r="E191" s="657"/>
      <c r="F191" s="657"/>
      <c r="G191" s="648"/>
      <c r="H191" s="648"/>
      <c r="I191" s="951"/>
      <c r="J191" s="1030"/>
      <c r="K191" s="1030"/>
      <c r="L191" s="648"/>
      <c r="M191" s="648"/>
      <c r="N191" s="648"/>
      <c r="O191" s="648"/>
      <c r="P191" s="648"/>
      <c r="Q191" s="648"/>
    </row>
    <row r="192" spans="1:17" ht="15.75">
      <c r="A192" s="659"/>
      <c r="B192" s="1467" t="s">
        <v>11182</v>
      </c>
      <c r="C192" s="1467"/>
      <c r="D192" s="1467"/>
      <c r="E192" s="657"/>
      <c r="F192" s="657"/>
      <c r="G192" s="648"/>
      <c r="H192" s="648"/>
      <c r="I192" s="951"/>
      <c r="J192" s="1030"/>
      <c r="K192" s="1030"/>
      <c r="L192" s="648"/>
      <c r="M192" s="648"/>
      <c r="N192" s="648"/>
      <c r="O192" s="648"/>
      <c r="P192" s="648"/>
      <c r="Q192" s="648"/>
    </row>
    <row r="193" spans="1:17" ht="30">
      <c r="A193" s="659"/>
      <c r="B193" s="657"/>
      <c r="C193" s="623" t="s">
        <v>10931</v>
      </c>
      <c r="D193" s="623" t="s">
        <v>10815</v>
      </c>
      <c r="E193" s="623" t="s">
        <v>10812</v>
      </c>
      <c r="F193" s="873" t="s">
        <v>10815</v>
      </c>
      <c r="G193" s="873" t="s">
        <v>11033</v>
      </c>
      <c r="H193" s="1038" t="s">
        <v>10815</v>
      </c>
      <c r="I193" s="931" t="s">
        <v>10937</v>
      </c>
      <c r="J193" s="1038" t="s">
        <v>10811</v>
      </c>
      <c r="K193" s="1038" t="s">
        <v>10975</v>
      </c>
      <c r="L193" s="648"/>
      <c r="M193" s="648"/>
      <c r="N193" s="648"/>
      <c r="O193" s="648"/>
      <c r="P193" s="648"/>
      <c r="Q193" s="648"/>
    </row>
    <row r="194" spans="1:17">
      <c r="A194" s="659"/>
      <c r="B194" s="657"/>
      <c r="C194" s="678">
        <v>0.3</v>
      </c>
      <c r="D194" s="623" t="s">
        <v>10815</v>
      </c>
      <c r="E194" s="873">
        <v>0.15</v>
      </c>
      <c r="F194" s="1038" t="s">
        <v>10815</v>
      </c>
      <c r="G194" s="681">
        <v>1.57</v>
      </c>
      <c r="H194" s="623" t="s">
        <v>10815</v>
      </c>
      <c r="I194" s="873">
        <v>2</v>
      </c>
      <c r="J194" s="1038" t="s">
        <v>10811</v>
      </c>
      <c r="K194" s="1038">
        <f>ROUND((C194*E194*G194*I194),2)</f>
        <v>0.14000000000000001</v>
      </c>
      <c r="L194" s="648" t="s">
        <v>10945</v>
      </c>
      <c r="M194" s="648" t="s">
        <v>11187</v>
      </c>
      <c r="N194" s="648"/>
      <c r="O194" s="648"/>
      <c r="P194" s="648"/>
      <c r="Q194" s="648"/>
    </row>
    <row r="195" spans="1:17">
      <c r="A195" s="659"/>
      <c r="B195" s="659"/>
      <c r="C195" s="678">
        <v>0.3</v>
      </c>
      <c r="D195" s="623" t="s">
        <v>10815</v>
      </c>
      <c r="E195" s="873">
        <v>0.15</v>
      </c>
      <c r="F195" s="1038" t="s">
        <v>10815</v>
      </c>
      <c r="G195" s="681">
        <v>6.24</v>
      </c>
      <c r="H195" s="623" t="s">
        <v>10815</v>
      </c>
      <c r="I195" s="873">
        <v>2</v>
      </c>
      <c r="J195" s="1038" t="s">
        <v>10811</v>
      </c>
      <c r="K195" s="1038">
        <f>ROUND((C195*E195*G195*I195),2)</f>
        <v>0.56000000000000005</v>
      </c>
      <c r="L195" s="648" t="s">
        <v>10945</v>
      </c>
      <c r="M195" s="648" t="s">
        <v>11188</v>
      </c>
      <c r="N195" s="648"/>
      <c r="O195" s="648"/>
      <c r="P195" s="648"/>
      <c r="Q195" s="648"/>
    </row>
    <row r="196" spans="1:17" ht="15.75">
      <c r="A196" s="659"/>
      <c r="B196" s="659"/>
      <c r="C196" s="648"/>
      <c r="D196" s="648"/>
      <c r="E196" s="648"/>
      <c r="F196" s="648"/>
      <c r="G196" s="648"/>
      <c r="H196" s="648"/>
      <c r="I196" s="951"/>
      <c r="J196" s="1030"/>
      <c r="K196" s="1030"/>
      <c r="L196" s="648"/>
      <c r="M196" s="648"/>
      <c r="N196" s="648"/>
      <c r="O196" s="648"/>
      <c r="P196" s="648"/>
      <c r="Q196" s="648"/>
    </row>
    <row r="197" spans="1:17" ht="15.75">
      <c r="A197" s="659"/>
      <c r="B197" s="659"/>
      <c r="C197" s="670" t="s">
        <v>10928</v>
      </c>
      <c r="D197" s="1084">
        <f>ROUND((K194+K195),2)</f>
        <v>0.7</v>
      </c>
      <c r="E197" s="671" t="s">
        <v>10945</v>
      </c>
      <c r="F197" s="648"/>
      <c r="G197" s="648"/>
      <c r="H197" s="648"/>
      <c r="I197" s="951"/>
      <c r="J197" s="1030"/>
      <c r="K197" s="1030"/>
      <c r="L197" s="648"/>
      <c r="M197" s="648"/>
      <c r="N197" s="648"/>
      <c r="O197" s="648"/>
      <c r="P197" s="648"/>
      <c r="Q197" s="648"/>
    </row>
    <row r="198" spans="1:17">
      <c r="A198" s="659"/>
      <c r="B198" s="659"/>
      <c r="C198" s="1038"/>
      <c r="D198" s="873"/>
      <c r="E198" s="1038"/>
      <c r="F198" s="873"/>
      <c r="G198" s="873"/>
      <c r="H198" s="1038"/>
      <c r="I198" s="873"/>
      <c r="J198" s="1030"/>
      <c r="K198" s="1030"/>
      <c r="L198" s="648"/>
      <c r="M198" s="648"/>
      <c r="N198" s="648"/>
      <c r="O198" s="648"/>
      <c r="P198" s="648"/>
      <c r="Q198" s="648"/>
    </row>
    <row r="199" spans="1:17">
      <c r="A199" s="659"/>
      <c r="B199" s="659"/>
      <c r="C199" s="712" t="s">
        <v>10928</v>
      </c>
      <c r="D199" s="411">
        <f>ROUND((D190+D197),2)</f>
        <v>1.38</v>
      </c>
      <c r="E199" s="714" t="s">
        <v>10945</v>
      </c>
      <c r="F199" s="873"/>
      <c r="G199" s="873"/>
      <c r="H199" s="1038"/>
      <c r="I199" s="873"/>
      <c r="J199" s="1030"/>
      <c r="K199" s="1030"/>
      <c r="L199" s="648"/>
      <c r="M199" s="648"/>
      <c r="N199" s="648"/>
      <c r="O199" s="648"/>
      <c r="P199" s="648"/>
      <c r="Q199" s="648"/>
    </row>
    <row r="200" spans="1:17" ht="15.75" thickBot="1">
      <c r="A200" s="659"/>
      <c r="B200" s="659"/>
      <c r="C200" s="1038"/>
      <c r="D200" s="873"/>
      <c r="E200" s="1038"/>
      <c r="F200" s="873"/>
      <c r="G200" s="873"/>
      <c r="H200" s="1038"/>
      <c r="I200" s="873"/>
      <c r="J200" s="1030"/>
      <c r="K200" s="1030"/>
      <c r="L200" s="648"/>
      <c r="M200" s="648"/>
      <c r="N200" s="648"/>
      <c r="O200" s="648"/>
      <c r="P200" s="648"/>
      <c r="Q200" s="648"/>
    </row>
    <row r="201" spans="1:17" ht="19.5" customHeight="1" thickBot="1">
      <c r="A201" s="770" t="str">
        <f>ORÇAMENTO!A56</f>
        <v>5.6</v>
      </c>
      <c r="B201" s="1417" t="str">
        <f>ORÇAMENTO!D56</f>
        <v>LANÇAMENTO COM USO DE BALDES, ADENSAMENTO E ACABAMENTO DE CONCRETO EM ESTRUTURAS. AF_12/2015</v>
      </c>
      <c r="C201" s="1417"/>
      <c r="D201" s="1417"/>
      <c r="E201" s="1417"/>
      <c r="F201" s="1417"/>
      <c r="G201" s="1417"/>
      <c r="H201" s="1417"/>
      <c r="I201" s="1417"/>
      <c r="J201" s="1417"/>
      <c r="K201" s="1417"/>
      <c r="L201" s="1417"/>
      <c r="M201" s="1417"/>
      <c r="N201" s="1417"/>
      <c r="O201" s="1417"/>
      <c r="P201" s="1417"/>
      <c r="Q201" s="1418"/>
    </row>
    <row r="202" spans="1:17" ht="15.75">
      <c r="A202" s="659"/>
      <c r="B202" s="1472"/>
      <c r="C202" s="1472"/>
      <c r="D202" s="659"/>
      <c r="E202" s="659"/>
      <c r="F202" s="659"/>
      <c r="G202" s="659"/>
      <c r="H202" s="659"/>
      <c r="I202" s="659"/>
      <c r="J202" s="659"/>
      <c r="K202" s="659"/>
      <c r="L202" s="648"/>
      <c r="M202" s="648"/>
      <c r="N202" s="648"/>
      <c r="O202" s="648"/>
      <c r="P202" s="648"/>
      <c r="Q202" s="648"/>
    </row>
    <row r="203" spans="1:17">
      <c r="A203" s="659"/>
      <c r="B203" s="659" t="s">
        <v>11189</v>
      </c>
      <c r="C203" s="830"/>
      <c r="D203" s="830"/>
      <c r="E203" s="1089">
        <f>D199</f>
        <v>1.38</v>
      </c>
      <c r="F203" s="830" t="s">
        <v>10945</v>
      </c>
      <c r="G203" s="1473" t="s">
        <v>11190</v>
      </c>
      <c r="H203" s="1473"/>
      <c r="I203" s="828"/>
      <c r="J203" s="827"/>
      <c r="K203" s="659"/>
      <c r="L203" s="659"/>
      <c r="M203" s="659"/>
      <c r="N203" s="648"/>
      <c r="O203" s="648"/>
      <c r="P203" s="648"/>
      <c r="Q203" s="648"/>
    </row>
    <row r="204" spans="1:17" ht="15.75" customHeight="1">
      <c r="A204" s="659"/>
      <c r="B204" s="659"/>
      <c r="C204" s="829"/>
      <c r="D204" s="712" t="s">
        <v>10928</v>
      </c>
      <c r="E204" s="411">
        <f>E203</f>
        <v>1.38</v>
      </c>
      <c r="F204" s="714" t="s">
        <v>10945</v>
      </c>
      <c r="G204" s="829"/>
      <c r="H204" s="1466" t="s">
        <v>11191</v>
      </c>
      <c r="I204" s="1466"/>
      <c r="J204" s="1466"/>
      <c r="K204" s="1466"/>
      <c r="L204" s="1466"/>
      <c r="M204" s="1466"/>
      <c r="N204" s="1466"/>
      <c r="O204" s="1466"/>
      <c r="P204" s="1466"/>
      <c r="Q204" s="648"/>
    </row>
    <row r="205" spans="1:17">
      <c r="A205" s="659"/>
      <c r="B205" s="659"/>
      <c r="C205" s="826"/>
      <c r="D205" s="826"/>
      <c r="E205" s="826"/>
      <c r="F205" s="826"/>
      <c r="G205" s="826"/>
      <c r="H205" s="648"/>
      <c r="I205" s="648"/>
      <c r="J205" s="648"/>
      <c r="K205" s="648"/>
      <c r="L205" s="648"/>
      <c r="M205" s="648"/>
      <c r="N205" s="648"/>
      <c r="O205" s="648"/>
      <c r="P205" s="648"/>
      <c r="Q205" s="648"/>
    </row>
  </sheetData>
  <mergeCells count="87">
    <mergeCell ref="B148:D148"/>
    <mergeCell ref="B154:D154"/>
    <mergeCell ref="B121:D121"/>
    <mergeCell ref="B140:D140"/>
    <mergeCell ref="A101:C101"/>
    <mergeCell ref="A102:C102"/>
    <mergeCell ref="A103:C103"/>
    <mergeCell ref="A104:C104"/>
    <mergeCell ref="A105:C105"/>
    <mergeCell ref="B110:D110"/>
    <mergeCell ref="B147:Q147"/>
    <mergeCell ref="B135:D135"/>
    <mergeCell ref="N15:P15"/>
    <mergeCell ref="N16:Q16"/>
    <mergeCell ref="N17:Q17"/>
    <mergeCell ref="N18:Q18"/>
    <mergeCell ref="N19:Q19"/>
    <mergeCell ref="B82:C82"/>
    <mergeCell ref="B93:C93"/>
    <mergeCell ref="B89:C89"/>
    <mergeCell ref="N20:Q20"/>
    <mergeCell ref="A16:C16"/>
    <mergeCell ref="A17:C17"/>
    <mergeCell ref="A18:C18"/>
    <mergeCell ref="A19:C19"/>
    <mergeCell ref="A20:C20"/>
    <mergeCell ref="B33:Q33"/>
    <mergeCell ref="A63:B63"/>
    <mergeCell ref="C63:Q63"/>
    <mergeCell ref="B77:Q77"/>
    <mergeCell ref="B50:Q50"/>
    <mergeCell ref="N36:O36"/>
    <mergeCell ref="P36:Q36"/>
    <mergeCell ref="N39:N40"/>
    <mergeCell ref="O39:O40"/>
    <mergeCell ref="I42:J42"/>
    <mergeCell ref="I45:P45"/>
    <mergeCell ref="B56:C56"/>
    <mergeCell ref="A1:Q1"/>
    <mergeCell ref="A2:B2"/>
    <mergeCell ref="K2:L2"/>
    <mergeCell ref="A3:B3"/>
    <mergeCell ref="A4:B4"/>
    <mergeCell ref="C2:H2"/>
    <mergeCell ref="I2:J2"/>
    <mergeCell ref="C3:L3"/>
    <mergeCell ref="C4:L4"/>
    <mergeCell ref="A5:B5"/>
    <mergeCell ref="C5:E5"/>
    <mergeCell ref="A6:B7"/>
    <mergeCell ref="F5:G7"/>
    <mergeCell ref="C6:E7"/>
    <mergeCell ref="H5:L7"/>
    <mergeCell ref="K29:P29"/>
    <mergeCell ref="B109:Q109"/>
    <mergeCell ref="B99:Q99"/>
    <mergeCell ref="M2:Q7"/>
    <mergeCell ref="B24:O24"/>
    <mergeCell ref="B12:Q12"/>
    <mergeCell ref="C13:F13"/>
    <mergeCell ref="B27:C27"/>
    <mergeCell ref="B10:Q10"/>
    <mergeCell ref="A8:Q8"/>
    <mergeCell ref="B51:C51"/>
    <mergeCell ref="B64:C64"/>
    <mergeCell ref="B70:Q70"/>
    <mergeCell ref="B71:C71"/>
    <mergeCell ref="B78:C78"/>
    <mergeCell ref="B88:Q88"/>
    <mergeCell ref="B111:Q111"/>
    <mergeCell ref="B112:D112"/>
    <mergeCell ref="B128:Q128"/>
    <mergeCell ref="B129:D129"/>
    <mergeCell ref="B116:D116"/>
    <mergeCell ref="B100:C100"/>
    <mergeCell ref="H204:P204"/>
    <mergeCell ref="B159:D159"/>
    <mergeCell ref="B166:Q166"/>
    <mergeCell ref="B185:Q185"/>
    <mergeCell ref="B201:Q201"/>
    <mergeCell ref="B202:C202"/>
    <mergeCell ref="B178:D178"/>
    <mergeCell ref="B167:D167"/>
    <mergeCell ref="B173:D173"/>
    <mergeCell ref="B186:D186"/>
    <mergeCell ref="B192:D192"/>
    <mergeCell ref="G203:H203"/>
  </mergeCells>
  <pageMargins left="0.9055118110236221" right="0.11811023622047245" top="0.98425196850393704" bottom="0.78740157480314965" header="0.31496062992125984" footer="0.31496062992125984"/>
  <pageSetup paperSize="9" scale="72" orientation="landscape" horizontalDpi="4294967293" verticalDpi="4294967293" r:id="rId1"/>
  <rowBreaks count="3" manualBreakCount="3">
    <brk id="69" max="16" man="1"/>
    <brk id="87" max="16" man="1"/>
    <brk id="108" max="16" man="1"/>
  </rowBreaks>
  <drawing r:id="rId2"/>
  <legacyDrawing r:id="rId3"/>
  <oleObjects>
    <mc:AlternateContent xmlns:mc="http://schemas.openxmlformats.org/markup-compatibility/2006">
      <mc:Choice Requires="x14">
        <oleObject progId="Word.Document.12" shapeId="7169" r:id="rId4">
          <objectPr defaultSize="0" autoPict="0" r:id="rId5">
            <anchor moveWithCells="1" sizeWithCells="1">
              <from>
                <xdr:col>12</xdr:col>
                <xdr:colOff>200025</xdr:colOff>
                <xdr:row>1</xdr:row>
                <xdr:rowOff>19050</xdr:rowOff>
              </from>
              <to>
                <xdr:col>17</xdr:col>
                <xdr:colOff>19050</xdr:colOff>
                <xdr:row>6</xdr:row>
                <xdr:rowOff>342900</xdr:rowOff>
              </to>
            </anchor>
          </objectPr>
        </oleObject>
      </mc:Choice>
      <mc:Fallback>
        <oleObject progId="Word.Document.12" shapeId="7169"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36"/>
  <sheetViews>
    <sheetView view="pageBreakPreview" topLeftCell="A7" zoomScaleNormal="100" zoomScaleSheetLayoutView="100" workbookViewId="0">
      <selection activeCell="F131" sqref="F131"/>
    </sheetView>
  </sheetViews>
  <sheetFormatPr defaultRowHeight="12.75"/>
  <cols>
    <col min="1" max="1" width="10.7109375" bestFit="1" customWidth="1"/>
    <col min="2" max="2" width="15" customWidth="1"/>
    <col min="3" max="3" width="11.5703125" customWidth="1"/>
    <col min="4" max="4" width="10.140625" customWidth="1"/>
    <col min="5" max="5" width="9.7109375" customWidth="1"/>
    <col min="6" max="6" width="8.7109375" customWidth="1"/>
    <col min="7" max="7" width="11" bestFit="1" customWidth="1"/>
    <col min="8" max="8" width="10.5703125" bestFit="1" customWidth="1"/>
    <col min="9" max="9" width="12.28515625" customWidth="1"/>
    <col min="10" max="10" width="10.5703125" bestFit="1" customWidth="1"/>
    <col min="14" max="14" width="10.5703125" customWidth="1"/>
    <col min="15" max="15" width="10.42578125" customWidth="1"/>
  </cols>
  <sheetData>
    <row r="1" spans="1:25" ht="16.5" thickBot="1">
      <c r="A1" s="1514"/>
      <c r="B1" s="1515"/>
      <c r="C1" s="1515"/>
      <c r="D1" s="1515"/>
      <c r="E1" s="1515"/>
      <c r="F1" s="1515"/>
      <c r="G1" s="1515"/>
      <c r="H1" s="1515"/>
      <c r="I1" s="1515"/>
      <c r="J1" s="1515"/>
      <c r="K1" s="1515"/>
      <c r="L1" s="1515"/>
      <c r="M1" s="1422"/>
      <c r="N1" s="1422"/>
      <c r="O1" s="1422"/>
      <c r="P1" s="1422"/>
      <c r="Q1" s="1423"/>
    </row>
    <row r="2" spans="1:25" ht="15.75">
      <c r="A2" s="1430" t="s">
        <v>10818</v>
      </c>
      <c r="B2" s="1431"/>
      <c r="C2" s="1379" t="str">
        <f>ORÇAMENTO!B2</f>
        <v>PREFEITURA MUNICIPAL DE OURÉM</v>
      </c>
      <c r="D2" s="1380"/>
      <c r="E2" s="1380"/>
      <c r="F2" s="1380"/>
      <c r="G2" s="1380"/>
      <c r="H2" s="1380"/>
      <c r="I2" s="1518" t="s">
        <v>10849</v>
      </c>
      <c r="J2" s="1518"/>
      <c r="K2" s="1516" t="str">
        <f>ORÇAMENTO!$G$4</f>
        <v xml:space="preserve"> OURÉM - PA</v>
      </c>
      <c r="L2" s="1517"/>
      <c r="M2" s="1387"/>
      <c r="N2" s="1460"/>
      <c r="O2" s="1460"/>
      <c r="P2" s="1460"/>
      <c r="Q2" s="1388"/>
    </row>
    <row r="3" spans="1:25" ht="15.75">
      <c r="A3" s="1430" t="s">
        <v>10819</v>
      </c>
      <c r="B3" s="1431"/>
      <c r="C3" s="1379" t="str">
        <f>ORÇAMENTO!B3</f>
        <v>REFORMA DA UNIDADE DE SAÚDE DA FAMÍLIA RIO GRANDE</v>
      </c>
      <c r="D3" s="1380"/>
      <c r="E3" s="1380"/>
      <c r="F3" s="1380"/>
      <c r="G3" s="1380"/>
      <c r="H3" s="1380"/>
      <c r="I3" s="1380"/>
      <c r="J3" s="1380"/>
      <c r="K3" s="1380"/>
      <c r="L3" s="1380"/>
      <c r="M3" s="1389"/>
      <c r="N3" s="1461"/>
      <c r="O3" s="1461"/>
      <c r="P3" s="1461"/>
      <c r="Q3" s="1390"/>
    </row>
    <row r="4" spans="1:25" ht="15.75">
      <c r="A4" s="1432" t="s">
        <v>10820</v>
      </c>
      <c r="B4" s="1433"/>
      <c r="C4" s="1437" t="str">
        <f>ORÇAMENTO!B4</f>
        <v>COMUNIDADE RIO GRANDE</v>
      </c>
      <c r="D4" s="1438"/>
      <c r="E4" s="1438"/>
      <c r="F4" s="1438"/>
      <c r="G4" s="1438"/>
      <c r="H4" s="1438"/>
      <c r="I4" s="1438"/>
      <c r="J4" s="1438"/>
      <c r="K4" s="1438"/>
      <c r="L4" s="1438"/>
      <c r="M4" s="1389"/>
      <c r="N4" s="1461"/>
      <c r="O4" s="1461"/>
      <c r="P4" s="1461"/>
      <c r="Q4" s="1390"/>
    </row>
    <row r="5" spans="1:25" ht="15.75" customHeight="1">
      <c r="A5" s="1432" t="s">
        <v>10821</v>
      </c>
      <c r="B5" s="1433"/>
      <c r="C5" s="1450">
        <f>ORÇAMENTO!B5</f>
        <v>0.2881986483454233</v>
      </c>
      <c r="D5" s="1450"/>
      <c r="E5" s="1450"/>
      <c r="F5" s="1440" t="s">
        <v>10822</v>
      </c>
      <c r="G5" s="1441"/>
      <c r="H5" s="1381" t="str">
        <f>ORÇAMENTO!E5</f>
        <v>ÍNDICES DE REFERÊNCIA   SINAPI DE SET. 2017  (DESONERADO)    E              SEDOP - SET. - 2017</v>
      </c>
      <c r="I5" s="1382"/>
      <c r="J5" s="1382"/>
      <c r="K5" s="1382"/>
      <c r="L5" s="1382"/>
      <c r="M5" s="1389"/>
      <c r="N5" s="1461"/>
      <c r="O5" s="1461"/>
      <c r="P5" s="1461"/>
      <c r="Q5" s="1390"/>
    </row>
    <row r="6" spans="1:25">
      <c r="A6" s="1434" t="s">
        <v>10823</v>
      </c>
      <c r="B6" s="1377"/>
      <c r="C6" s="1451" t="s">
        <v>10913</v>
      </c>
      <c r="D6" s="1452"/>
      <c r="E6" s="1453"/>
      <c r="F6" s="1442"/>
      <c r="G6" s="1443"/>
      <c r="H6" s="1383"/>
      <c r="I6" s="1384"/>
      <c r="J6" s="1384"/>
      <c r="K6" s="1384"/>
      <c r="L6" s="1384"/>
      <c r="M6" s="1389"/>
      <c r="N6" s="1461"/>
      <c r="O6" s="1461"/>
      <c r="P6" s="1461"/>
      <c r="Q6" s="1390"/>
    </row>
    <row r="7" spans="1:25" ht="34.5" customHeight="1" thickBot="1">
      <c r="A7" s="1486"/>
      <c r="B7" s="1487"/>
      <c r="C7" s="1490"/>
      <c r="D7" s="1491"/>
      <c r="E7" s="1492"/>
      <c r="F7" s="1488"/>
      <c r="G7" s="1489"/>
      <c r="H7" s="1476"/>
      <c r="I7" s="1477"/>
      <c r="J7" s="1477"/>
      <c r="K7" s="1477"/>
      <c r="L7" s="1477"/>
      <c r="M7" s="1391"/>
      <c r="N7" s="1462"/>
      <c r="O7" s="1462"/>
      <c r="P7" s="1462"/>
      <c r="Q7" s="1392"/>
    </row>
    <row r="8" spans="1:25" ht="24" thickBot="1">
      <c r="A8" s="1508" t="s">
        <v>10910</v>
      </c>
      <c r="B8" s="1508"/>
      <c r="C8" s="1508"/>
      <c r="D8" s="1508"/>
      <c r="E8" s="1508"/>
      <c r="F8" s="1508"/>
      <c r="G8" s="1508"/>
      <c r="H8" s="1508"/>
      <c r="I8" s="1508"/>
      <c r="J8" s="1508"/>
      <c r="K8" s="1508"/>
      <c r="L8" s="1508"/>
      <c r="M8" s="1508"/>
      <c r="N8" s="1508"/>
      <c r="O8" s="1508"/>
      <c r="P8" s="1508"/>
      <c r="Q8" s="1508"/>
    </row>
    <row r="9" spans="1:25" ht="17.25" customHeight="1" thickBot="1">
      <c r="A9" s="760">
        <f>ORÇAMENTO!A59</f>
        <v>6</v>
      </c>
      <c r="B9" s="1509" t="str">
        <f>ORÇAMENTO!D59</f>
        <v>PAREDES</v>
      </c>
      <c r="C9" s="1509"/>
      <c r="D9" s="1509"/>
      <c r="E9" s="1509"/>
      <c r="F9" s="1509"/>
      <c r="G9" s="1509"/>
      <c r="H9" s="1509"/>
      <c r="I9" s="1509"/>
      <c r="J9" s="1509"/>
      <c r="K9" s="1509"/>
      <c r="L9" s="1509"/>
      <c r="M9" s="1509"/>
      <c r="N9" s="1509"/>
      <c r="O9" s="1509"/>
      <c r="P9" s="1509"/>
      <c r="Q9" s="1510"/>
    </row>
    <row r="10" spans="1:25" ht="6" customHeight="1" thickBot="1"/>
    <row r="11" spans="1:25" ht="17.25" customHeight="1" thickBot="1">
      <c r="A11" s="761"/>
      <c r="B11" s="853" t="str">
        <f>ORÇAMENTO!D60</f>
        <v>ALVENARIA DE TIJOLO CERÂMICO</v>
      </c>
      <c r="C11" s="854"/>
      <c r="D11" s="854"/>
      <c r="E11" s="854"/>
      <c r="F11" s="854"/>
      <c r="G11" s="854"/>
      <c r="H11" s="854"/>
      <c r="I11" s="854"/>
      <c r="J11" s="854"/>
      <c r="K11" s="824"/>
      <c r="L11" s="824"/>
      <c r="M11" s="824"/>
      <c r="N11" s="824"/>
      <c r="O11" s="824"/>
      <c r="P11" s="855"/>
      <c r="Q11" s="856"/>
    </row>
    <row r="12" spans="1:25" ht="6.75" customHeight="1" thickBot="1">
      <c r="A12" s="409"/>
      <c r="B12" s="848"/>
      <c r="C12" s="848"/>
      <c r="D12" s="848"/>
      <c r="E12" s="848"/>
      <c r="F12" s="848"/>
      <c r="G12" s="848"/>
      <c r="H12" s="848"/>
      <c r="I12" s="848"/>
      <c r="J12" s="848"/>
      <c r="K12" s="848"/>
      <c r="L12" s="848"/>
      <c r="M12" s="848"/>
      <c r="N12" s="848"/>
      <c r="O12" s="848"/>
      <c r="P12" s="848"/>
      <c r="Q12" s="557"/>
      <c r="R12" s="556"/>
      <c r="S12" s="557"/>
      <c r="U12" s="338"/>
    </row>
    <row r="13" spans="1:25" ht="33" customHeight="1" thickBot="1">
      <c r="A13" s="759" t="str">
        <f>ORÇAMENTO!A61</f>
        <v>6.1</v>
      </c>
      <c r="B13" s="1482" t="str">
        <f>ORÇAMENTO!D61</f>
        <v>ALVENARIA DE VEDAÇÃO DE BLOCOS CERÂMICOS FURADOS NA HORIZONTAL DE 9X14X19CM (ESPESSURA 9CM) DE PAREDES COM ÁREA LÍQUIDA MENOR QUE 6M² SEM VÃOS E ARGAMASSA DE ASSENTAMENTO COM PREPARO EM BETONEIRA. AF_06/2014</v>
      </c>
      <c r="C13" s="1482"/>
      <c r="D13" s="1482"/>
      <c r="E13" s="1482"/>
      <c r="F13" s="1482"/>
      <c r="G13" s="1482"/>
      <c r="H13" s="1482"/>
      <c r="I13" s="1482"/>
      <c r="J13" s="1482"/>
      <c r="K13" s="1482"/>
      <c r="L13" s="1482"/>
      <c r="M13" s="1482"/>
      <c r="N13" s="1482"/>
      <c r="O13" s="1482"/>
      <c r="P13" s="1482"/>
      <c r="Q13" s="1483"/>
      <c r="R13" s="557"/>
      <c r="S13" s="12"/>
    </row>
    <row r="14" spans="1:25" ht="15">
      <c r="A14" s="409"/>
      <c r="B14" s="662"/>
      <c r="C14" s="662"/>
      <c r="D14" s="662"/>
      <c r="E14" s="662"/>
      <c r="F14" s="662"/>
      <c r="G14" s="662"/>
      <c r="H14" s="662"/>
      <c r="I14" s="662"/>
      <c r="J14" s="662"/>
      <c r="K14" s="662"/>
      <c r="L14" s="662"/>
      <c r="M14" s="662"/>
      <c r="N14" s="662"/>
      <c r="O14" s="662"/>
      <c r="P14" s="662"/>
      <c r="Q14" s="556"/>
      <c r="R14" s="557"/>
      <c r="S14" s="556"/>
      <c r="T14" s="340"/>
      <c r="U14" s="341"/>
      <c r="V14" s="339"/>
      <c r="W14" s="342"/>
      <c r="X14" s="346"/>
      <c r="Y14" s="338"/>
    </row>
    <row r="15" spans="1:25" ht="15.75">
      <c r="A15" s="409"/>
      <c r="B15" s="1511" t="s">
        <v>11056</v>
      </c>
      <c r="C15" s="1511"/>
      <c r="D15" s="1511"/>
      <c r="E15" s="1511"/>
      <c r="F15" s="662"/>
      <c r="G15" s="662"/>
      <c r="H15" s="662"/>
      <c r="I15" s="662"/>
      <c r="J15" s="662"/>
      <c r="K15" s="662"/>
      <c r="L15" s="662"/>
      <c r="M15" s="662"/>
      <c r="N15" s="662"/>
      <c r="O15" s="662"/>
      <c r="P15" s="662"/>
      <c r="Q15" s="926"/>
      <c r="R15" s="575"/>
      <c r="S15" s="926"/>
      <c r="T15" s="990"/>
      <c r="U15" s="991"/>
      <c r="V15" s="575"/>
      <c r="W15" s="342"/>
      <c r="X15" s="346"/>
      <c r="Y15" s="338"/>
    </row>
    <row r="16" spans="1:25" ht="15">
      <c r="A16" s="409"/>
      <c r="B16" s="662"/>
      <c r="C16" s="659" t="s">
        <v>11196</v>
      </c>
      <c r="D16" s="662"/>
      <c r="E16" s="662"/>
      <c r="F16" s="662"/>
      <c r="G16" s="662"/>
      <c r="H16" s="662"/>
      <c r="I16" s="662"/>
      <c r="J16" s="662"/>
      <c r="K16" s="662"/>
      <c r="L16" s="662"/>
      <c r="M16" s="662"/>
      <c r="N16" s="662"/>
      <c r="O16" s="662"/>
      <c r="P16" s="662"/>
      <c r="Q16" s="926"/>
      <c r="R16" s="575"/>
      <c r="S16" s="926"/>
      <c r="T16" s="990"/>
      <c r="U16" s="991"/>
      <c r="V16" s="575"/>
      <c r="W16" s="342"/>
      <c r="X16" s="346"/>
      <c r="Y16" s="338"/>
    </row>
    <row r="17" spans="1:25" ht="15">
      <c r="A17" s="409"/>
      <c r="B17" s="662"/>
      <c r="C17" s="662"/>
      <c r="D17" s="962" t="s">
        <v>10812</v>
      </c>
      <c r="E17" s="962" t="s">
        <v>10815</v>
      </c>
      <c r="F17" s="962" t="s">
        <v>10813</v>
      </c>
      <c r="G17" s="962" t="s">
        <v>10815</v>
      </c>
      <c r="H17" s="962" t="s">
        <v>10930</v>
      </c>
      <c r="I17" s="962" t="s">
        <v>10929</v>
      </c>
      <c r="J17" s="662"/>
      <c r="K17" s="662"/>
      <c r="L17" s="662"/>
      <c r="M17" s="662"/>
      <c r="N17" s="662"/>
      <c r="O17" s="662"/>
      <c r="P17" s="662"/>
      <c r="Q17" s="926"/>
      <c r="R17" s="575"/>
      <c r="S17" s="926"/>
      <c r="T17" s="990"/>
      <c r="U17" s="991"/>
      <c r="V17" s="575"/>
      <c r="W17" s="342"/>
      <c r="X17" s="346"/>
      <c r="Y17" s="338"/>
    </row>
    <row r="18" spans="1:25" ht="15">
      <c r="A18" s="409"/>
      <c r="B18" s="662"/>
      <c r="C18" s="662"/>
      <c r="D18" s="681">
        <v>1.1399999999999999</v>
      </c>
      <c r="E18" s="681"/>
      <c r="F18" s="681">
        <v>1.6</v>
      </c>
      <c r="G18" s="681"/>
      <c r="H18" s="681">
        <v>1</v>
      </c>
      <c r="I18" s="681">
        <f>ROUND((D18*F18*H18),2)</f>
        <v>1.82</v>
      </c>
      <c r="J18" s="659" t="s">
        <v>10938</v>
      </c>
      <c r="K18" s="662"/>
      <c r="L18" s="662"/>
      <c r="M18" s="662"/>
      <c r="N18" s="662"/>
      <c r="O18" s="662"/>
      <c r="P18" s="662"/>
      <c r="Q18" s="926"/>
      <c r="R18" s="575"/>
      <c r="S18" s="926"/>
      <c r="T18" s="990"/>
      <c r="U18" s="991"/>
      <c r="V18" s="575"/>
      <c r="W18" s="342"/>
      <c r="X18" s="346"/>
      <c r="Y18" s="338"/>
    </row>
    <row r="19" spans="1:25" ht="15">
      <c r="A19" s="409"/>
      <c r="B19" s="659"/>
      <c r="C19" s="659" t="s">
        <v>11197</v>
      </c>
      <c r="D19" s="659"/>
      <c r="E19" s="659"/>
      <c r="F19" s="659"/>
      <c r="G19" s="659"/>
      <c r="H19" s="659"/>
      <c r="I19" s="659"/>
      <c r="J19" s="659"/>
      <c r="K19" s="659"/>
      <c r="L19" s="659"/>
      <c r="M19" s="662"/>
      <c r="N19" s="662"/>
      <c r="O19" s="662"/>
      <c r="P19" s="662"/>
      <c r="Q19" s="926"/>
      <c r="R19" s="575"/>
      <c r="S19" s="926"/>
      <c r="T19" s="990"/>
      <c r="U19" s="991"/>
      <c r="V19" s="575"/>
      <c r="W19" s="342"/>
      <c r="X19" s="346"/>
      <c r="Y19" s="338"/>
    </row>
    <row r="20" spans="1:25" ht="15">
      <c r="A20" s="409"/>
      <c r="B20" s="659"/>
      <c r="C20" s="659"/>
      <c r="D20" s="962" t="s">
        <v>10931</v>
      </c>
      <c r="E20" s="962" t="s">
        <v>10815</v>
      </c>
      <c r="F20" s="962" t="s">
        <v>10813</v>
      </c>
      <c r="G20" s="962" t="s">
        <v>10815</v>
      </c>
      <c r="H20" s="962" t="s">
        <v>10930</v>
      </c>
      <c r="I20" s="962" t="s">
        <v>10929</v>
      </c>
      <c r="J20" s="662"/>
      <c r="K20" s="659"/>
      <c r="L20" s="659"/>
      <c r="M20" s="662"/>
      <c r="N20" s="662"/>
      <c r="O20" s="662"/>
      <c r="P20" s="662"/>
      <c r="Q20" s="926"/>
      <c r="R20" s="575"/>
      <c r="S20" s="926"/>
      <c r="T20" s="990"/>
      <c r="U20" s="991"/>
      <c r="V20" s="575"/>
      <c r="W20" s="342"/>
      <c r="X20" s="346"/>
      <c r="Y20" s="338"/>
    </row>
    <row r="21" spans="1:25" ht="15">
      <c r="A21" s="409"/>
      <c r="B21" s="659"/>
      <c r="C21" s="659"/>
      <c r="D21" s="681">
        <v>1.56</v>
      </c>
      <c r="E21" s="681"/>
      <c r="F21" s="681">
        <v>1.6</v>
      </c>
      <c r="G21" s="681"/>
      <c r="H21" s="681">
        <v>1</v>
      </c>
      <c r="I21" s="681">
        <f>ROUND((D21*F21*H21),2)</f>
        <v>2.5</v>
      </c>
      <c r="J21" s="659" t="s">
        <v>10938</v>
      </c>
      <c r="K21" s="659"/>
      <c r="L21" s="659"/>
      <c r="M21" s="662"/>
      <c r="N21" s="662"/>
      <c r="O21" s="662"/>
      <c r="P21" s="662"/>
      <c r="Q21" s="926"/>
      <c r="R21" s="575"/>
      <c r="S21" s="926"/>
      <c r="T21" s="990"/>
      <c r="U21" s="991"/>
      <c r="V21" s="575"/>
      <c r="W21" s="342"/>
      <c r="X21" s="346"/>
      <c r="Y21" s="338"/>
    </row>
    <row r="22" spans="1:25" ht="15">
      <c r="A22" s="409"/>
      <c r="B22" s="659"/>
      <c r="C22" s="659" t="s">
        <v>11198</v>
      </c>
      <c r="D22" s="659"/>
      <c r="E22" s="659"/>
      <c r="F22" s="659"/>
      <c r="G22" s="659"/>
      <c r="H22" s="659"/>
      <c r="I22" s="659"/>
      <c r="J22" s="659"/>
      <c r="K22" s="659"/>
      <c r="L22" s="659"/>
      <c r="M22" s="662"/>
      <c r="N22" s="662"/>
      <c r="O22" s="662"/>
      <c r="P22" s="662"/>
      <c r="Q22" s="926"/>
      <c r="R22" s="575"/>
      <c r="S22" s="926"/>
      <c r="T22" s="990"/>
      <c r="U22" s="991"/>
      <c r="V22" s="575"/>
      <c r="W22" s="342"/>
      <c r="X22" s="346"/>
      <c r="Y22" s="338"/>
    </row>
    <row r="23" spans="1:25" ht="15">
      <c r="A23" s="409"/>
      <c r="B23" s="659"/>
      <c r="C23" s="659"/>
      <c r="D23" s="962" t="s">
        <v>10931</v>
      </c>
      <c r="E23" s="962" t="s">
        <v>10815</v>
      </c>
      <c r="F23" s="962" t="s">
        <v>10813</v>
      </c>
      <c r="G23" s="962" t="s">
        <v>10815</v>
      </c>
      <c r="H23" s="962" t="s">
        <v>10930</v>
      </c>
      <c r="I23" s="962" t="s">
        <v>10929</v>
      </c>
      <c r="J23" s="662"/>
      <c r="K23" s="659"/>
      <c r="L23" s="659"/>
      <c r="M23" s="662"/>
      <c r="N23" s="662"/>
      <c r="O23" s="662"/>
      <c r="P23" s="662"/>
      <c r="Q23" s="926"/>
      <c r="R23" s="575"/>
      <c r="S23" s="926"/>
      <c r="T23" s="990"/>
      <c r="U23" s="991"/>
      <c r="V23" s="575"/>
      <c r="W23" s="342"/>
      <c r="X23" s="346"/>
      <c r="Y23" s="338"/>
    </row>
    <row r="24" spans="1:25" ht="15">
      <c r="A24" s="409"/>
      <c r="B24" s="659"/>
      <c r="C24" s="659"/>
      <c r="D24" s="681">
        <v>1.48</v>
      </c>
      <c r="E24" s="681"/>
      <c r="F24" s="681">
        <v>2.2000000000000002</v>
      </c>
      <c r="G24" s="681"/>
      <c r="H24" s="681">
        <v>1</v>
      </c>
      <c r="I24" s="681">
        <f>ROUND((D24*F24*H24),2)</f>
        <v>3.26</v>
      </c>
      <c r="J24" s="659" t="s">
        <v>10938</v>
      </c>
      <c r="K24" s="659"/>
      <c r="L24" s="659"/>
      <c r="M24" s="662"/>
      <c r="N24" s="662"/>
      <c r="O24" s="662"/>
      <c r="P24" s="662"/>
      <c r="Q24" s="926"/>
      <c r="R24" s="575"/>
      <c r="S24" s="926"/>
      <c r="T24" s="990"/>
      <c r="U24" s="991"/>
      <c r="V24" s="575"/>
      <c r="W24" s="342"/>
      <c r="X24" s="346"/>
      <c r="Y24" s="338"/>
    </row>
    <row r="25" spans="1:25" ht="15">
      <c r="A25" s="409"/>
      <c r="B25" s="659"/>
      <c r="C25" s="659" t="s">
        <v>11199</v>
      </c>
      <c r="D25" s="681"/>
      <c r="E25" s="681"/>
      <c r="F25" s="681"/>
      <c r="G25" s="681"/>
      <c r="H25" s="681"/>
      <c r="I25" s="681"/>
      <c r="J25" s="659"/>
      <c r="K25" s="659"/>
      <c r="L25" s="659"/>
      <c r="M25" s="662"/>
      <c r="N25" s="662"/>
      <c r="O25" s="662"/>
      <c r="P25" s="662"/>
      <c r="Q25" s="926"/>
      <c r="R25" s="575"/>
      <c r="S25" s="926"/>
      <c r="T25" s="990"/>
      <c r="U25" s="991"/>
      <c r="V25" s="575"/>
      <c r="W25" s="342"/>
      <c r="X25" s="346"/>
      <c r="Y25" s="338"/>
    </row>
    <row r="26" spans="1:25" ht="15">
      <c r="A26" s="409"/>
      <c r="B26" s="659"/>
      <c r="C26" s="659"/>
      <c r="D26" s="1038" t="s">
        <v>10931</v>
      </c>
      <c r="E26" s="1038" t="s">
        <v>10815</v>
      </c>
      <c r="F26" s="1038" t="s">
        <v>10813</v>
      </c>
      <c r="G26" s="1038" t="s">
        <v>10971</v>
      </c>
      <c r="H26" s="1038" t="s">
        <v>10931</v>
      </c>
      <c r="I26" s="1038" t="s">
        <v>10815</v>
      </c>
      <c r="J26" s="1093" t="s">
        <v>10812</v>
      </c>
      <c r="K26" s="1038" t="s">
        <v>10811</v>
      </c>
      <c r="L26" s="1038" t="s">
        <v>11200</v>
      </c>
      <c r="M26" s="662"/>
      <c r="N26" s="662"/>
      <c r="O26" s="662"/>
      <c r="P26" s="662"/>
      <c r="Q26" s="926"/>
      <c r="R26" s="575"/>
      <c r="S26" s="926"/>
      <c r="T26" s="990"/>
      <c r="U26" s="991"/>
      <c r="V26" s="575"/>
      <c r="W26" s="342"/>
      <c r="X26" s="346"/>
      <c r="Y26" s="338"/>
    </row>
    <row r="27" spans="1:25" ht="15">
      <c r="A27" s="409"/>
      <c r="B27" s="659"/>
      <c r="C27" s="659"/>
      <c r="D27" s="681">
        <v>1.85</v>
      </c>
      <c r="E27" s="681"/>
      <c r="F27" s="681">
        <v>1.6</v>
      </c>
      <c r="G27" s="681"/>
      <c r="H27" s="681">
        <v>1.5</v>
      </c>
      <c r="I27" s="681"/>
      <c r="J27" s="872">
        <v>0.6</v>
      </c>
      <c r="K27" s="659"/>
      <c r="L27" s="1038">
        <f>ROUND((D27*F27)-(H27*J27),2)</f>
        <v>2.06</v>
      </c>
      <c r="M27" s="659" t="s">
        <v>10938</v>
      </c>
      <c r="N27" s="658" t="s">
        <v>11201</v>
      </c>
      <c r="O27" s="659"/>
      <c r="P27" s="659"/>
      <c r="Q27" s="575"/>
      <c r="R27" s="575"/>
      <c r="S27" s="926"/>
      <c r="T27" s="990"/>
      <c r="U27" s="991"/>
      <c r="V27" s="575"/>
      <c r="W27" s="342"/>
      <c r="X27" s="346"/>
      <c r="Y27" s="338"/>
    </row>
    <row r="28" spans="1:25" ht="15">
      <c r="A28" s="409"/>
      <c r="B28" s="659"/>
      <c r="C28" s="659"/>
      <c r="D28" s="681">
        <v>1.85</v>
      </c>
      <c r="E28" s="681"/>
      <c r="F28" s="681">
        <v>3.2</v>
      </c>
      <c r="G28" s="681"/>
      <c r="H28" s="681"/>
      <c r="I28" s="681"/>
      <c r="J28" s="659"/>
      <c r="K28" s="659"/>
      <c r="L28" s="1038">
        <f>ROUND((D28*F28),2)</f>
        <v>5.92</v>
      </c>
      <c r="M28" s="659" t="s">
        <v>10938</v>
      </c>
      <c r="N28" s="659" t="s">
        <v>11210</v>
      </c>
      <c r="O28" s="659"/>
      <c r="P28" s="659"/>
      <c r="Q28" s="926"/>
      <c r="R28" s="575"/>
      <c r="S28" s="926"/>
      <c r="T28" s="990"/>
      <c r="U28" s="991"/>
      <c r="V28" s="575"/>
      <c r="W28" s="342"/>
      <c r="X28" s="346"/>
      <c r="Y28" s="338"/>
    </row>
    <row r="29" spans="1:25" ht="15">
      <c r="A29" s="409"/>
      <c r="B29" s="659"/>
      <c r="C29" s="659"/>
      <c r="D29" s="681"/>
      <c r="E29" s="681"/>
      <c r="F29" s="681"/>
      <c r="G29" s="681"/>
      <c r="H29" s="681"/>
      <c r="I29" s="681"/>
      <c r="J29" s="659"/>
      <c r="K29" s="659"/>
      <c r="L29" s="659"/>
      <c r="M29" s="662"/>
      <c r="N29" s="662"/>
      <c r="O29" s="662"/>
      <c r="P29" s="662"/>
      <c r="Q29" s="926"/>
      <c r="R29" s="575"/>
      <c r="S29" s="926"/>
      <c r="T29" s="990"/>
      <c r="U29" s="991"/>
      <c r="V29" s="575"/>
      <c r="W29" s="342"/>
      <c r="X29" s="346"/>
      <c r="Y29" s="338"/>
    </row>
    <row r="30" spans="1:25" ht="15">
      <c r="A30" s="409"/>
      <c r="B30" s="659"/>
      <c r="C30" s="659" t="s">
        <v>11202</v>
      </c>
      <c r="D30" s="681"/>
      <c r="E30" s="681"/>
      <c r="F30" s="681"/>
      <c r="G30" s="681"/>
      <c r="H30" s="681"/>
      <c r="I30" s="681"/>
      <c r="J30" s="659"/>
      <c r="K30" s="659"/>
      <c r="L30" s="659"/>
      <c r="M30" s="662"/>
      <c r="N30" s="662"/>
      <c r="O30" s="662"/>
      <c r="P30" s="662"/>
      <c r="Q30" s="926"/>
      <c r="R30" s="575"/>
      <c r="S30" s="926"/>
      <c r="T30" s="990"/>
      <c r="U30" s="991"/>
      <c r="V30" s="575"/>
      <c r="W30" s="342"/>
      <c r="X30" s="346"/>
      <c r="Y30" s="338"/>
    </row>
    <row r="31" spans="1:25" ht="15">
      <c r="A31" s="409"/>
      <c r="B31" s="659"/>
      <c r="C31" s="659"/>
      <c r="D31" s="1038" t="s">
        <v>10931</v>
      </c>
      <c r="E31" s="1038" t="s">
        <v>10815</v>
      </c>
      <c r="F31" s="1038" t="s">
        <v>10813</v>
      </c>
      <c r="G31" s="1038" t="s">
        <v>10971</v>
      </c>
      <c r="H31" s="1038" t="s">
        <v>10931</v>
      </c>
      <c r="I31" s="1038" t="s">
        <v>10815</v>
      </c>
      <c r="J31" s="1093" t="s">
        <v>10812</v>
      </c>
      <c r="K31" s="1038" t="s">
        <v>10811</v>
      </c>
      <c r="L31" s="1038" t="s">
        <v>11200</v>
      </c>
      <c r="M31" s="662"/>
      <c r="N31" s="662"/>
      <c r="O31" s="662"/>
      <c r="P31" s="662"/>
      <c r="Q31" s="926"/>
      <c r="R31" s="575"/>
      <c r="S31" s="926"/>
      <c r="T31" s="990"/>
      <c r="U31" s="991"/>
      <c r="V31" s="575"/>
      <c r="W31" s="342"/>
      <c r="X31" s="346"/>
      <c r="Y31" s="338"/>
    </row>
    <row r="32" spans="1:25" ht="15">
      <c r="A32" s="409"/>
      <c r="B32" s="659"/>
      <c r="C32" s="659"/>
      <c r="D32" s="681">
        <v>1.85</v>
      </c>
      <c r="E32" s="681"/>
      <c r="F32" s="681">
        <v>1.6</v>
      </c>
      <c r="G32" s="681"/>
      <c r="H32" s="681">
        <v>1.5</v>
      </c>
      <c r="I32" s="681"/>
      <c r="J32" s="872">
        <v>0.6</v>
      </c>
      <c r="K32" s="659"/>
      <c r="L32" s="1038">
        <f>ROUND((D32*F32)-(H32*J32),2)</f>
        <v>2.06</v>
      </c>
      <c r="M32" s="659" t="s">
        <v>10938</v>
      </c>
      <c r="N32" s="658" t="s">
        <v>11201</v>
      </c>
      <c r="O32" s="659"/>
      <c r="P32" s="659"/>
      <c r="Q32" s="575"/>
      <c r="R32" s="575"/>
      <c r="S32" s="926"/>
      <c r="T32" s="990"/>
      <c r="U32" s="991"/>
      <c r="V32" s="575"/>
      <c r="W32" s="342"/>
      <c r="X32" s="346"/>
      <c r="Y32" s="338"/>
    </row>
    <row r="33" spans="1:25" ht="15">
      <c r="A33" s="409"/>
      <c r="B33" s="659"/>
      <c r="C33" s="659"/>
      <c r="D33" s="681"/>
      <c r="E33" s="681"/>
      <c r="F33" s="681"/>
      <c r="G33" s="681"/>
      <c r="H33" s="681"/>
      <c r="I33" s="681"/>
      <c r="J33" s="659"/>
      <c r="K33" s="659"/>
      <c r="L33" s="659"/>
      <c r="M33" s="662"/>
      <c r="N33" s="662"/>
      <c r="O33" s="662"/>
      <c r="P33" s="662"/>
      <c r="Q33" s="926"/>
      <c r="R33" s="575"/>
      <c r="S33" s="926"/>
      <c r="T33" s="990"/>
      <c r="U33" s="991"/>
      <c r="V33" s="575"/>
      <c r="W33" s="342"/>
      <c r="X33" s="346"/>
      <c r="Y33" s="338"/>
    </row>
    <row r="34" spans="1:25" ht="15">
      <c r="A34" s="409"/>
      <c r="B34" s="659"/>
      <c r="C34" s="659" t="s">
        <v>11204</v>
      </c>
      <c r="D34" s="681"/>
      <c r="E34" s="681"/>
      <c r="F34" s="681"/>
      <c r="G34" s="681"/>
      <c r="H34" s="681"/>
      <c r="I34" s="681"/>
      <c r="J34" s="659"/>
      <c r="K34" s="659"/>
      <c r="L34" s="659"/>
      <c r="M34" s="662"/>
      <c r="N34" s="662"/>
      <c r="O34" s="662"/>
      <c r="P34" s="662"/>
      <c r="Q34" s="926"/>
      <c r="R34" s="575"/>
      <c r="S34" s="926"/>
      <c r="T34" s="990"/>
      <c r="U34" s="991"/>
      <c r="V34" s="575"/>
      <c r="W34" s="342"/>
      <c r="X34" s="346"/>
      <c r="Y34" s="338"/>
    </row>
    <row r="35" spans="1:25" ht="15">
      <c r="A35" s="409"/>
      <c r="B35" s="659"/>
      <c r="C35" s="659"/>
      <c r="D35" s="1038" t="s">
        <v>10931</v>
      </c>
      <c r="E35" s="1038" t="s">
        <v>10815</v>
      </c>
      <c r="F35" s="1038" t="s">
        <v>10813</v>
      </c>
      <c r="G35" s="1038" t="s">
        <v>10971</v>
      </c>
      <c r="H35" s="1038" t="s">
        <v>10931</v>
      </c>
      <c r="I35" s="1038" t="s">
        <v>10815</v>
      </c>
      <c r="J35" s="1093" t="s">
        <v>10812</v>
      </c>
      <c r="K35" s="1038" t="s">
        <v>10811</v>
      </c>
      <c r="L35" s="1038" t="s">
        <v>11200</v>
      </c>
      <c r="M35" s="662"/>
      <c r="N35" s="662"/>
      <c r="O35" s="662"/>
      <c r="P35" s="662"/>
      <c r="Q35" s="926"/>
      <c r="R35" s="575"/>
      <c r="S35" s="926"/>
      <c r="T35" s="990"/>
      <c r="U35" s="991"/>
      <c r="V35" s="575"/>
      <c r="W35" s="342"/>
      <c r="X35" s="346"/>
      <c r="Y35" s="338"/>
    </row>
    <row r="36" spans="1:25" ht="15">
      <c r="A36" s="409"/>
      <c r="B36" s="659"/>
      <c r="C36" s="659"/>
      <c r="D36" s="681">
        <v>1.63</v>
      </c>
      <c r="E36" s="681"/>
      <c r="F36" s="681">
        <v>2.9</v>
      </c>
      <c r="G36" s="681"/>
      <c r="H36" s="681">
        <v>0.9</v>
      </c>
      <c r="I36" s="681"/>
      <c r="J36" s="872">
        <v>2.1</v>
      </c>
      <c r="K36" s="659"/>
      <c r="L36" s="1038">
        <f>ROUND((D36*F36)-(H36*J36),2)</f>
        <v>2.84</v>
      </c>
      <c r="M36" s="659" t="s">
        <v>10938</v>
      </c>
      <c r="N36" s="658" t="s">
        <v>11203</v>
      </c>
      <c r="O36" s="659"/>
      <c r="P36" s="659"/>
      <c r="Q36" s="575"/>
      <c r="R36" s="575"/>
      <c r="S36" s="926"/>
      <c r="T36" s="990"/>
      <c r="U36" s="991"/>
      <c r="V36" s="575"/>
      <c r="W36" s="342"/>
      <c r="X36" s="346"/>
      <c r="Y36" s="338"/>
    </row>
    <row r="37" spans="1:25" ht="15">
      <c r="A37" s="409"/>
      <c r="B37" s="659"/>
      <c r="C37" s="659"/>
      <c r="D37" s="681"/>
      <c r="E37" s="681"/>
      <c r="F37" s="681"/>
      <c r="G37" s="681"/>
      <c r="H37" s="681"/>
      <c r="I37" s="681"/>
      <c r="J37" s="659"/>
      <c r="K37" s="659"/>
      <c r="L37" s="659"/>
      <c r="M37" s="662"/>
      <c r="N37" s="662"/>
      <c r="O37" s="662"/>
      <c r="P37" s="662"/>
      <c r="Q37" s="926"/>
      <c r="R37" s="575"/>
      <c r="S37" s="926"/>
      <c r="T37" s="990"/>
      <c r="U37" s="991"/>
      <c r="V37" s="575"/>
      <c r="W37" s="342"/>
      <c r="X37" s="346"/>
      <c r="Y37" s="338"/>
    </row>
    <row r="38" spans="1:25" ht="15">
      <c r="A38" s="409"/>
      <c r="B38" s="659"/>
      <c r="C38" s="659" t="s">
        <v>11205</v>
      </c>
      <c r="D38" s="659"/>
      <c r="E38" s="659"/>
      <c r="F38" s="659"/>
      <c r="G38" s="659"/>
      <c r="H38" s="659"/>
      <c r="I38" s="659"/>
      <c r="J38" s="659"/>
      <c r="K38" s="659"/>
      <c r="L38" s="659"/>
      <c r="M38" s="662"/>
      <c r="N38" s="662"/>
      <c r="O38" s="662"/>
      <c r="P38" s="662"/>
      <c r="Q38" s="926"/>
      <c r="R38" s="575"/>
      <c r="S38" s="926"/>
      <c r="T38" s="990"/>
      <c r="U38" s="991"/>
      <c r="V38" s="575"/>
      <c r="W38" s="342"/>
      <c r="X38" s="346"/>
      <c r="Y38" s="338"/>
    </row>
    <row r="39" spans="1:25" ht="15">
      <c r="A39" s="409"/>
      <c r="B39" s="659"/>
      <c r="C39" s="659"/>
      <c r="D39" s="1038" t="s">
        <v>10931</v>
      </c>
      <c r="E39" s="1038" t="s">
        <v>10815</v>
      </c>
      <c r="F39" s="1038" t="s">
        <v>10813</v>
      </c>
      <c r="G39" s="1038" t="s">
        <v>10815</v>
      </c>
      <c r="H39" s="1038" t="s">
        <v>10930</v>
      </c>
      <c r="I39" s="1038" t="s">
        <v>10929</v>
      </c>
      <c r="J39" s="662"/>
      <c r="K39" s="659"/>
      <c r="L39" s="659"/>
      <c r="M39" s="662"/>
      <c r="N39" s="662"/>
      <c r="O39" s="662"/>
      <c r="P39" s="662"/>
      <c r="Q39" s="926"/>
      <c r="R39" s="575"/>
      <c r="S39" s="926"/>
      <c r="T39" s="990"/>
      <c r="U39" s="991"/>
      <c r="V39" s="575"/>
      <c r="W39" s="342"/>
      <c r="X39" s="346"/>
      <c r="Y39" s="338"/>
    </row>
    <row r="40" spans="1:25" ht="15">
      <c r="A40" s="409"/>
      <c r="B40" s="659"/>
      <c r="C40" s="659"/>
      <c r="D40" s="681">
        <v>0.6</v>
      </c>
      <c r="E40" s="681"/>
      <c r="F40" s="681">
        <v>2.1</v>
      </c>
      <c r="G40" s="681"/>
      <c r="H40" s="681">
        <v>1</v>
      </c>
      <c r="I40" s="681">
        <f>ROUND((D40*F40*H40),2)</f>
        <v>1.26</v>
      </c>
      <c r="J40" s="659" t="s">
        <v>10938</v>
      </c>
      <c r="K40" s="659"/>
      <c r="L40" s="659"/>
      <c r="M40" s="662"/>
      <c r="N40" s="662"/>
      <c r="O40" s="662"/>
      <c r="P40" s="662"/>
      <c r="Q40" s="926"/>
      <c r="R40" s="575"/>
      <c r="S40" s="926"/>
      <c r="T40" s="990"/>
      <c r="U40" s="991"/>
      <c r="V40" s="575"/>
      <c r="W40" s="342"/>
      <c r="X40" s="346"/>
      <c r="Y40" s="338"/>
    </row>
    <row r="41" spans="1:25" ht="15">
      <c r="A41" s="409"/>
      <c r="B41" s="659"/>
      <c r="C41" s="659"/>
      <c r="D41" s="681"/>
      <c r="E41" s="681"/>
      <c r="F41" s="681"/>
      <c r="G41" s="681"/>
      <c r="H41" s="681"/>
      <c r="I41" s="681"/>
      <c r="J41" s="659"/>
      <c r="K41" s="659"/>
      <c r="L41" s="659"/>
      <c r="M41" s="662"/>
      <c r="N41" s="662"/>
      <c r="O41" s="662"/>
      <c r="P41" s="662"/>
      <c r="Q41" s="926"/>
      <c r="R41" s="575"/>
      <c r="S41" s="926"/>
      <c r="T41" s="990"/>
      <c r="U41" s="991"/>
      <c r="V41" s="575"/>
      <c r="W41" s="342"/>
      <c r="X41" s="346"/>
      <c r="Y41" s="338"/>
    </row>
    <row r="42" spans="1:25" ht="15">
      <c r="A42" s="409"/>
      <c r="B42" s="659"/>
      <c r="C42" s="659" t="s">
        <v>11206</v>
      </c>
      <c r="D42" s="659"/>
      <c r="E42" s="659"/>
      <c r="F42" s="659"/>
      <c r="G42" s="659"/>
      <c r="H42" s="659"/>
      <c r="I42" s="659"/>
      <c r="J42" s="659"/>
      <c r="K42" s="659"/>
      <c r="L42" s="659"/>
      <c r="M42" s="662"/>
      <c r="N42" s="662"/>
      <c r="O42" s="662"/>
      <c r="P42" s="662"/>
      <c r="Q42" s="926"/>
      <c r="R42" s="575"/>
      <c r="S42" s="926"/>
      <c r="T42" s="990"/>
      <c r="U42" s="991"/>
      <c r="V42" s="575"/>
      <c r="W42" s="342"/>
      <c r="X42" s="346"/>
      <c r="Y42" s="338"/>
    </row>
    <row r="43" spans="1:25" ht="15">
      <c r="A43" s="409"/>
      <c r="B43" s="659"/>
      <c r="C43" s="659"/>
      <c r="D43" s="1038" t="s">
        <v>10931</v>
      </c>
      <c r="E43" s="1038" t="s">
        <v>10815</v>
      </c>
      <c r="F43" s="1038" t="s">
        <v>10813</v>
      </c>
      <c r="G43" s="1038" t="s">
        <v>10815</v>
      </c>
      <c r="H43" s="1038" t="s">
        <v>10930</v>
      </c>
      <c r="I43" s="1038" t="s">
        <v>10929</v>
      </c>
      <c r="J43" s="662"/>
      <c r="K43" s="659"/>
      <c r="L43" s="659"/>
      <c r="M43" s="662"/>
      <c r="N43" s="662"/>
      <c r="O43" s="662"/>
      <c r="P43" s="662"/>
      <c r="Q43" s="926"/>
      <c r="R43" s="575"/>
      <c r="S43" s="926"/>
      <c r="T43" s="990"/>
      <c r="U43" s="991"/>
      <c r="V43" s="575"/>
      <c r="W43" s="342"/>
      <c r="X43" s="346"/>
      <c r="Y43" s="338"/>
    </row>
    <row r="44" spans="1:25" ht="15">
      <c r="A44" s="409"/>
      <c r="B44" s="659"/>
      <c r="C44" s="659"/>
      <c r="D44" s="681">
        <v>0.6</v>
      </c>
      <c r="E44" s="681"/>
      <c r="F44" s="681">
        <v>2.1</v>
      </c>
      <c r="G44" s="681"/>
      <c r="H44" s="681">
        <v>1</v>
      </c>
      <c r="I44" s="681">
        <f>ROUND((D44*F44*H44),2)</f>
        <v>1.26</v>
      </c>
      <c r="J44" s="659" t="s">
        <v>10938</v>
      </c>
      <c r="K44" s="659"/>
      <c r="L44" s="659"/>
      <c r="M44" s="662"/>
      <c r="N44" s="662"/>
      <c r="O44" s="662"/>
      <c r="P44" s="662"/>
      <c r="Q44" s="926"/>
      <c r="R44" s="575"/>
      <c r="S44" s="926"/>
      <c r="T44" s="990"/>
      <c r="U44" s="991"/>
      <c r="V44" s="575"/>
      <c r="W44" s="342"/>
      <c r="X44" s="346"/>
      <c r="Y44" s="338"/>
    </row>
    <row r="45" spans="1:25" ht="15">
      <c r="A45" s="409"/>
      <c r="B45" s="659"/>
      <c r="C45" s="659"/>
      <c r="D45" s="681"/>
      <c r="E45" s="681"/>
      <c r="F45" s="681"/>
      <c r="G45" s="681"/>
      <c r="H45" s="681"/>
      <c r="I45" s="681"/>
      <c r="J45" s="659"/>
      <c r="K45" s="659"/>
      <c r="L45" s="659"/>
      <c r="M45" s="662"/>
      <c r="N45" s="662"/>
      <c r="O45" s="662"/>
      <c r="P45" s="662"/>
      <c r="Q45" s="926"/>
      <c r="R45" s="575"/>
      <c r="S45" s="926"/>
      <c r="T45" s="990"/>
      <c r="U45" s="991"/>
      <c r="V45" s="575"/>
      <c r="W45" s="342"/>
      <c r="X45" s="346"/>
      <c r="Y45" s="338"/>
    </row>
    <row r="46" spans="1:25" ht="15">
      <c r="A46" s="409"/>
      <c r="B46" s="659"/>
      <c r="C46" s="659" t="s">
        <v>11207</v>
      </c>
      <c r="D46" s="659"/>
      <c r="E46" s="659"/>
      <c r="F46" s="659"/>
      <c r="G46" s="659"/>
      <c r="H46" s="659"/>
      <c r="I46" s="659"/>
      <c r="J46" s="659"/>
      <c r="K46" s="659"/>
      <c r="L46" s="659"/>
      <c r="M46" s="662"/>
      <c r="N46" s="662"/>
      <c r="O46" s="662"/>
      <c r="P46" s="662"/>
      <c r="Q46" s="926"/>
      <c r="R46" s="575"/>
      <c r="S46" s="926"/>
      <c r="T46" s="990"/>
      <c r="U46" s="991"/>
      <c r="V46" s="575"/>
      <c r="W46" s="342"/>
      <c r="X46" s="346"/>
      <c r="Y46" s="338"/>
    </row>
    <row r="47" spans="1:25" ht="15">
      <c r="A47" s="409"/>
      <c r="B47" s="659"/>
      <c r="C47" s="659"/>
      <c r="D47" s="1038" t="s">
        <v>10931</v>
      </c>
      <c r="E47" s="1038" t="s">
        <v>10815</v>
      </c>
      <c r="F47" s="1038" t="s">
        <v>10813</v>
      </c>
      <c r="G47" s="1038" t="s">
        <v>10815</v>
      </c>
      <c r="H47" s="1038" t="s">
        <v>10930</v>
      </c>
      <c r="I47" s="1038" t="s">
        <v>10929</v>
      </c>
      <c r="J47" s="662"/>
      <c r="K47" s="659"/>
      <c r="L47" s="659"/>
      <c r="M47" s="662"/>
      <c r="N47" s="662"/>
      <c r="O47" s="662"/>
      <c r="P47" s="662"/>
      <c r="Q47" s="926"/>
      <c r="R47" s="575"/>
      <c r="S47" s="926"/>
      <c r="T47" s="990"/>
      <c r="U47" s="991"/>
      <c r="V47" s="575"/>
      <c r="W47" s="342"/>
      <c r="X47" s="346"/>
      <c r="Y47" s="338"/>
    </row>
    <row r="48" spans="1:25" ht="15">
      <c r="A48" s="409"/>
      <c r="B48" s="659"/>
      <c r="C48" s="659"/>
      <c r="D48" s="681">
        <v>1</v>
      </c>
      <c r="E48" s="681"/>
      <c r="F48" s="681">
        <v>2.1</v>
      </c>
      <c r="G48" s="681"/>
      <c r="H48" s="681">
        <v>1</v>
      </c>
      <c r="I48" s="681">
        <f>ROUND((D48*F48*H48),2)</f>
        <v>2.1</v>
      </c>
      <c r="J48" s="659" t="s">
        <v>10938</v>
      </c>
      <c r="K48" s="659"/>
      <c r="L48" s="659"/>
      <c r="M48" s="662"/>
      <c r="N48" s="662"/>
      <c r="O48" s="662"/>
      <c r="P48" s="662"/>
      <c r="Q48" s="926"/>
      <c r="R48" s="575"/>
      <c r="S48" s="926"/>
      <c r="T48" s="990"/>
      <c r="U48" s="991"/>
      <c r="V48" s="575"/>
      <c r="W48" s="342"/>
      <c r="X48" s="346"/>
      <c r="Y48" s="338"/>
    </row>
    <row r="49" spans="1:25" ht="15">
      <c r="A49" s="409"/>
      <c r="B49" s="659"/>
      <c r="C49" s="659"/>
      <c r="D49" s="681"/>
      <c r="E49" s="681"/>
      <c r="F49" s="681"/>
      <c r="G49" s="681"/>
      <c r="H49" s="681"/>
      <c r="I49" s="681"/>
      <c r="J49" s="659"/>
      <c r="K49" s="659"/>
      <c r="L49" s="659"/>
      <c r="M49" s="662"/>
      <c r="N49" s="662"/>
      <c r="O49" s="662"/>
      <c r="P49" s="662"/>
      <c r="Q49" s="926"/>
      <c r="R49" s="575"/>
      <c r="S49" s="926"/>
      <c r="T49" s="990"/>
      <c r="U49" s="991"/>
      <c r="V49" s="575"/>
      <c r="W49" s="342"/>
      <c r="X49" s="346"/>
      <c r="Y49" s="338"/>
    </row>
    <row r="50" spans="1:25" ht="15">
      <c r="A50" s="409"/>
      <c r="B50" s="659"/>
      <c r="C50" s="659" t="s">
        <v>11208</v>
      </c>
      <c r="D50" s="681"/>
      <c r="E50" s="681"/>
      <c r="F50" s="681"/>
      <c r="G50" s="681"/>
      <c r="H50" s="681"/>
      <c r="I50" s="681"/>
      <c r="J50" s="659"/>
      <c r="K50" s="659"/>
      <c r="L50" s="659"/>
      <c r="M50" s="662"/>
      <c r="N50" s="662"/>
      <c r="O50" s="662"/>
      <c r="P50" s="662"/>
      <c r="Q50" s="926"/>
      <c r="R50" s="575"/>
      <c r="S50" s="926"/>
      <c r="T50" s="990"/>
      <c r="U50" s="991"/>
      <c r="V50" s="575"/>
      <c r="W50" s="342"/>
      <c r="X50" s="346"/>
      <c r="Y50" s="338"/>
    </row>
    <row r="51" spans="1:25" ht="15">
      <c r="A51" s="409"/>
      <c r="B51" s="659"/>
      <c r="C51" s="659"/>
      <c r="D51" s="681"/>
      <c r="E51" s="681"/>
      <c r="F51" s="681"/>
      <c r="G51" s="681"/>
      <c r="H51" s="681"/>
      <c r="I51" s="681"/>
      <c r="J51" s="659"/>
      <c r="K51" s="659"/>
      <c r="L51" s="659"/>
      <c r="M51" s="662"/>
      <c r="N51" s="662"/>
      <c r="O51" s="662"/>
      <c r="P51" s="662"/>
      <c r="Q51" s="926"/>
      <c r="R51" s="575"/>
      <c r="S51" s="926"/>
      <c r="T51" s="990"/>
      <c r="U51" s="991"/>
      <c r="V51" s="575"/>
      <c r="W51" s="342"/>
      <c r="X51" s="346"/>
      <c r="Y51" s="338"/>
    </row>
    <row r="52" spans="1:25" ht="15">
      <c r="A52" s="409"/>
      <c r="B52" s="659"/>
      <c r="C52" s="659"/>
      <c r="D52" s="1038" t="s">
        <v>10931</v>
      </c>
      <c r="E52" s="1038" t="s">
        <v>10815</v>
      </c>
      <c r="F52" s="1038" t="s">
        <v>10813</v>
      </c>
      <c r="G52" s="1038" t="s">
        <v>10971</v>
      </c>
      <c r="H52" s="1038" t="s">
        <v>10931</v>
      </c>
      <c r="I52" s="1038" t="s">
        <v>10815</v>
      </c>
      <c r="J52" s="1093" t="s">
        <v>10812</v>
      </c>
      <c r="K52" s="1038" t="s">
        <v>10811</v>
      </c>
      <c r="L52" s="1038" t="s">
        <v>11200</v>
      </c>
      <c r="M52" s="662"/>
      <c r="N52" s="662"/>
      <c r="O52" s="662"/>
      <c r="P52" s="662"/>
      <c r="Q52" s="926"/>
      <c r="R52" s="575"/>
      <c r="S52" s="926"/>
      <c r="T52" s="990"/>
      <c r="U52" s="991"/>
      <c r="V52" s="575"/>
      <c r="W52" s="342"/>
      <c r="X52" s="346"/>
      <c r="Y52" s="338"/>
    </row>
    <row r="53" spans="1:25" ht="15">
      <c r="A53" s="409"/>
      <c r="B53" s="659"/>
      <c r="C53" s="659"/>
      <c r="D53" s="681">
        <v>1.65</v>
      </c>
      <c r="E53" s="681"/>
      <c r="F53" s="681">
        <v>2.2000000000000002</v>
      </c>
      <c r="G53" s="681"/>
      <c r="H53" s="681">
        <v>1</v>
      </c>
      <c r="I53" s="681"/>
      <c r="J53" s="872">
        <v>0.6</v>
      </c>
      <c r="K53" s="659"/>
      <c r="L53" s="1038">
        <f>ROUND((D53*F53)-(H53*J53),2)</f>
        <v>3.03</v>
      </c>
      <c r="M53" s="659" t="s">
        <v>10938</v>
      </c>
      <c r="N53" s="658" t="s">
        <v>11201</v>
      </c>
      <c r="O53" s="659"/>
      <c r="P53" s="659"/>
      <c r="Q53" s="575"/>
      <c r="R53" s="575"/>
      <c r="S53" s="926"/>
      <c r="T53" s="990"/>
      <c r="U53" s="991"/>
      <c r="V53" s="575"/>
      <c r="W53" s="342"/>
      <c r="X53" s="346"/>
      <c r="Y53" s="338"/>
    </row>
    <row r="54" spans="1:25" ht="15">
      <c r="A54" s="409"/>
      <c r="B54" s="659"/>
      <c r="C54" s="659"/>
      <c r="D54" s="681"/>
      <c r="E54" s="681"/>
      <c r="F54" s="681"/>
      <c r="G54" s="681"/>
      <c r="H54" s="681"/>
      <c r="I54" s="681"/>
      <c r="J54" s="659"/>
      <c r="K54" s="659"/>
      <c r="L54" s="659"/>
      <c r="M54" s="662"/>
      <c r="N54" s="662"/>
      <c r="O54" s="662"/>
      <c r="P54" s="662"/>
      <c r="Q54" s="926"/>
      <c r="R54" s="575"/>
      <c r="S54" s="926"/>
      <c r="T54" s="990"/>
      <c r="U54" s="991"/>
      <c r="V54" s="575"/>
      <c r="W54" s="342"/>
      <c r="X54" s="346"/>
      <c r="Y54" s="338"/>
    </row>
    <row r="55" spans="1:25" ht="15">
      <c r="A55" s="409"/>
      <c r="B55" s="659"/>
      <c r="C55" s="659"/>
      <c r="D55" s="1038" t="s">
        <v>10931</v>
      </c>
      <c r="E55" s="1038" t="s">
        <v>10815</v>
      </c>
      <c r="F55" s="1038" t="s">
        <v>10813</v>
      </c>
      <c r="G55" s="1038" t="s">
        <v>10971</v>
      </c>
      <c r="H55" s="1038" t="s">
        <v>10931</v>
      </c>
      <c r="I55" s="1038" t="s">
        <v>10815</v>
      </c>
      <c r="J55" s="1093" t="s">
        <v>10812</v>
      </c>
      <c r="K55" s="1038" t="s">
        <v>10811</v>
      </c>
      <c r="L55" s="1038" t="s">
        <v>11200</v>
      </c>
      <c r="M55" s="662"/>
      <c r="N55" s="662"/>
      <c r="O55" s="662"/>
      <c r="P55" s="662"/>
      <c r="Q55" s="926"/>
      <c r="R55" s="575"/>
      <c r="S55" s="926"/>
      <c r="T55" s="990"/>
      <c r="U55" s="991"/>
      <c r="V55" s="575"/>
      <c r="W55" s="342"/>
      <c r="X55" s="346"/>
      <c r="Y55" s="338"/>
    </row>
    <row r="56" spans="1:25" ht="15">
      <c r="A56" s="409"/>
      <c r="B56" s="659"/>
      <c r="C56" s="659"/>
      <c r="D56" s="681">
        <v>1.65</v>
      </c>
      <c r="E56" s="681"/>
      <c r="F56" s="681">
        <v>2</v>
      </c>
      <c r="G56" s="681"/>
      <c r="H56" s="681">
        <v>0.8</v>
      </c>
      <c r="I56" s="681"/>
      <c r="J56" s="872">
        <v>2.1</v>
      </c>
      <c r="K56" s="659"/>
      <c r="L56" s="1038">
        <f>ROUND((D56*F56)-(H56*J56),2)</f>
        <v>1.62</v>
      </c>
      <c r="M56" s="659" t="s">
        <v>10938</v>
      </c>
      <c r="N56" s="658" t="s">
        <v>11203</v>
      </c>
      <c r="O56" s="659"/>
      <c r="P56" s="659"/>
      <c r="Q56" s="575"/>
      <c r="R56" s="575"/>
      <c r="S56" s="926"/>
      <c r="T56" s="990"/>
      <c r="U56" s="991"/>
      <c r="V56" s="575"/>
      <c r="W56" s="342"/>
      <c r="X56" s="346"/>
      <c r="Y56" s="338"/>
    </row>
    <row r="57" spans="1:25" ht="15">
      <c r="A57" s="409"/>
      <c r="B57" s="659"/>
      <c r="C57" s="659"/>
      <c r="D57" s="681"/>
      <c r="E57" s="681"/>
      <c r="F57" s="681"/>
      <c r="G57" s="681"/>
      <c r="H57" s="681"/>
      <c r="I57" s="681"/>
      <c r="J57" s="659"/>
      <c r="K57" s="659"/>
      <c r="L57" s="659"/>
      <c r="M57" s="662"/>
      <c r="N57" s="662"/>
      <c r="O57" s="662"/>
      <c r="P57" s="662"/>
      <c r="Q57" s="926"/>
      <c r="R57" s="575"/>
      <c r="S57" s="926"/>
      <c r="T57" s="990"/>
      <c r="U57" s="991"/>
      <c r="V57" s="575"/>
      <c r="W57" s="342"/>
      <c r="X57" s="346"/>
      <c r="Y57" s="338"/>
    </row>
    <row r="58" spans="1:25" ht="15">
      <c r="A58" s="409"/>
      <c r="B58" s="659"/>
      <c r="C58" s="659"/>
      <c r="D58" s="1038" t="s">
        <v>10931</v>
      </c>
      <c r="E58" s="1038" t="s">
        <v>10815</v>
      </c>
      <c r="F58" s="1038" t="s">
        <v>10813</v>
      </c>
      <c r="G58" s="1038" t="s">
        <v>10815</v>
      </c>
      <c r="H58" s="1038" t="s">
        <v>10930</v>
      </c>
      <c r="I58" s="1038" t="s">
        <v>10929</v>
      </c>
      <c r="J58" s="662"/>
      <c r="K58" s="659"/>
      <c r="L58" s="659"/>
      <c r="M58" s="662"/>
      <c r="N58" s="662"/>
      <c r="O58" s="662"/>
      <c r="P58" s="662"/>
      <c r="Q58" s="926"/>
      <c r="R58" s="575"/>
      <c r="S58" s="926"/>
      <c r="T58" s="990"/>
      <c r="U58" s="991"/>
      <c r="V58" s="575"/>
      <c r="W58" s="342"/>
      <c r="X58" s="346"/>
      <c r="Y58" s="338"/>
    </row>
    <row r="59" spans="1:25" ht="15">
      <c r="A59" s="409"/>
      <c r="B59" s="659"/>
      <c r="C59" s="659"/>
      <c r="D59" s="681">
        <v>2</v>
      </c>
      <c r="E59" s="681"/>
      <c r="F59" s="681">
        <v>2.2000000000000002</v>
      </c>
      <c r="G59" s="681"/>
      <c r="H59" s="681">
        <v>1</v>
      </c>
      <c r="I59" s="681">
        <f>ROUND((D59*F59*H59),2)</f>
        <v>4.4000000000000004</v>
      </c>
      <c r="J59" s="659" t="s">
        <v>10938</v>
      </c>
      <c r="K59" s="659"/>
      <c r="L59" s="659"/>
      <c r="M59" s="662"/>
      <c r="N59" s="662"/>
      <c r="O59" s="662"/>
      <c r="P59" s="662"/>
      <c r="Q59" s="926"/>
      <c r="R59" s="575"/>
      <c r="S59" s="926"/>
      <c r="T59" s="990"/>
      <c r="U59" s="991"/>
      <c r="V59" s="575"/>
      <c r="W59" s="342"/>
      <c r="X59" s="346"/>
      <c r="Y59" s="338"/>
    </row>
    <row r="60" spans="1:25" ht="15">
      <c r="A60" s="409"/>
      <c r="B60" s="659"/>
      <c r="C60" s="659"/>
      <c r="D60" s="681"/>
      <c r="E60" s="681"/>
      <c r="F60" s="681"/>
      <c r="G60" s="681"/>
      <c r="H60" s="681"/>
      <c r="I60" s="681"/>
      <c r="J60" s="659"/>
      <c r="K60" s="659"/>
      <c r="L60" s="659"/>
      <c r="M60" s="662"/>
      <c r="N60" s="662"/>
      <c r="O60" s="662"/>
      <c r="P60" s="662"/>
      <c r="Q60" s="926"/>
      <c r="R60" s="575"/>
      <c r="S60" s="926"/>
      <c r="T60" s="990"/>
      <c r="U60" s="991"/>
      <c r="V60" s="575"/>
      <c r="W60" s="342"/>
      <c r="X60" s="346"/>
      <c r="Y60" s="338"/>
    </row>
    <row r="61" spans="1:25" ht="15">
      <c r="A61" s="409"/>
      <c r="B61" s="659"/>
      <c r="C61" s="659" t="s">
        <v>11209</v>
      </c>
      <c r="D61" s="681"/>
      <c r="E61" s="681"/>
      <c r="F61" s="681"/>
      <c r="G61" s="681"/>
      <c r="H61" s="681"/>
      <c r="I61" s="681"/>
      <c r="J61" s="659"/>
      <c r="K61" s="659"/>
      <c r="L61" s="659"/>
      <c r="M61" s="662"/>
      <c r="N61" s="662"/>
      <c r="O61" s="662"/>
      <c r="P61" s="662"/>
      <c r="Q61" s="926"/>
      <c r="R61" s="575"/>
      <c r="S61" s="926"/>
      <c r="T61" s="990"/>
      <c r="U61" s="991"/>
      <c r="V61" s="575"/>
      <c r="W61" s="342"/>
      <c r="X61" s="346"/>
      <c r="Y61" s="338"/>
    </row>
    <row r="62" spans="1:25" ht="15">
      <c r="A62" s="409"/>
      <c r="B62" s="659"/>
      <c r="C62" s="659"/>
      <c r="D62" s="681"/>
      <c r="E62" s="681"/>
      <c r="F62" s="681"/>
      <c r="G62" s="681"/>
      <c r="H62" s="681"/>
      <c r="I62" s="681"/>
      <c r="J62" s="659"/>
      <c r="K62" s="659"/>
      <c r="L62" s="659"/>
      <c r="M62" s="662"/>
      <c r="N62" s="662"/>
      <c r="O62" s="662"/>
      <c r="P62" s="662"/>
      <c r="Q62" s="926"/>
      <c r="R62" s="575"/>
      <c r="S62" s="926"/>
      <c r="T62" s="990"/>
      <c r="U62" s="991"/>
      <c r="V62" s="575"/>
      <c r="W62" s="342"/>
      <c r="X62" s="346"/>
      <c r="Y62" s="338"/>
    </row>
    <row r="63" spans="1:25" ht="15">
      <c r="A63" s="409"/>
      <c r="B63" s="659"/>
      <c r="C63" s="659"/>
      <c r="D63" s="1038" t="s">
        <v>10931</v>
      </c>
      <c r="E63" s="1038" t="s">
        <v>10815</v>
      </c>
      <c r="F63" s="1038" t="s">
        <v>10813</v>
      </c>
      <c r="G63" s="1038" t="s">
        <v>10971</v>
      </c>
      <c r="H63" s="1038" t="s">
        <v>10931</v>
      </c>
      <c r="I63" s="1038" t="s">
        <v>10815</v>
      </c>
      <c r="J63" s="1093" t="s">
        <v>10812</v>
      </c>
      <c r="K63" s="1038" t="s">
        <v>10811</v>
      </c>
      <c r="L63" s="1038" t="s">
        <v>11200</v>
      </c>
      <c r="M63" s="662"/>
      <c r="N63" s="662"/>
      <c r="O63" s="662"/>
      <c r="P63" s="662"/>
      <c r="Q63" s="926"/>
      <c r="R63" s="575"/>
      <c r="S63" s="926"/>
      <c r="T63" s="990"/>
      <c r="U63" s="991"/>
      <c r="V63" s="575"/>
      <c r="W63" s="342"/>
      <c r="X63" s="346"/>
      <c r="Y63" s="338"/>
    </row>
    <row r="64" spans="1:25" ht="15">
      <c r="A64" s="409"/>
      <c r="B64" s="659"/>
      <c r="C64" s="659"/>
      <c r="D64" s="681">
        <v>5.95</v>
      </c>
      <c r="E64" s="681"/>
      <c r="F64" s="681">
        <v>4.4000000000000004</v>
      </c>
      <c r="G64" s="681"/>
      <c r="H64" s="681">
        <v>2</v>
      </c>
      <c r="I64" s="681"/>
      <c r="J64" s="872">
        <v>2.2000000000000002</v>
      </c>
      <c r="K64" s="659"/>
      <c r="L64" s="1038">
        <f>ROUND((D64*F64)-(H64*J64),2)</f>
        <v>21.78</v>
      </c>
      <c r="M64" s="659" t="s">
        <v>10938</v>
      </c>
      <c r="N64" s="658" t="s">
        <v>11203</v>
      </c>
      <c r="O64" s="659"/>
      <c r="P64" s="659"/>
      <c r="Q64" s="575"/>
      <c r="R64" s="575"/>
      <c r="S64" s="926"/>
      <c r="T64" s="990"/>
      <c r="U64" s="991"/>
      <c r="V64" s="575"/>
      <c r="W64" s="342"/>
      <c r="X64" s="346"/>
      <c r="Y64" s="338"/>
    </row>
    <row r="65" spans="1:25" ht="15">
      <c r="A65" s="409"/>
      <c r="B65" s="659"/>
      <c r="C65" s="659"/>
      <c r="D65" s="681"/>
      <c r="E65" s="681"/>
      <c r="F65" s="681"/>
      <c r="G65" s="681"/>
      <c r="H65" s="681"/>
      <c r="I65" s="681"/>
      <c r="J65" s="659"/>
      <c r="K65" s="659"/>
      <c r="L65" s="659"/>
      <c r="M65" s="662"/>
      <c r="N65" s="659" t="s">
        <v>11211</v>
      </c>
      <c r="O65" s="659"/>
      <c r="P65" s="659"/>
      <c r="Q65" s="575"/>
      <c r="R65" s="575"/>
      <c r="S65" s="926"/>
      <c r="T65" s="990"/>
      <c r="U65" s="991"/>
      <c r="V65" s="575"/>
      <c r="W65" s="342"/>
      <c r="X65" s="346"/>
      <c r="Y65" s="338"/>
    </row>
    <row r="66" spans="1:25" ht="15">
      <c r="A66" s="409"/>
      <c r="B66" s="659"/>
      <c r="C66" s="659"/>
      <c r="D66" s="681"/>
      <c r="E66" s="681"/>
      <c r="F66" s="681"/>
      <c r="G66" s="681"/>
      <c r="H66" s="681"/>
      <c r="I66" s="681"/>
      <c r="J66" s="659"/>
      <c r="K66" s="659"/>
      <c r="L66" s="659"/>
      <c r="M66" s="662"/>
      <c r="N66" s="659" t="s">
        <v>11212</v>
      </c>
      <c r="O66" s="659"/>
      <c r="P66" s="659"/>
      <c r="Q66" s="575"/>
      <c r="R66" s="575"/>
      <c r="S66" s="926"/>
      <c r="T66" s="990"/>
      <c r="U66" s="991"/>
      <c r="V66" s="575"/>
      <c r="W66" s="342"/>
      <c r="X66" s="346"/>
      <c r="Y66" s="338"/>
    </row>
    <row r="67" spans="1:25" ht="15">
      <c r="A67" s="409"/>
      <c r="B67" s="659"/>
      <c r="C67" s="659"/>
      <c r="D67" s="1038" t="s">
        <v>10931</v>
      </c>
      <c r="E67" s="1038" t="s">
        <v>10815</v>
      </c>
      <c r="F67" s="1038" t="s">
        <v>10813</v>
      </c>
      <c r="G67" s="1038" t="s">
        <v>10815</v>
      </c>
      <c r="H67" s="1038" t="s">
        <v>10930</v>
      </c>
      <c r="I67" s="1038" t="s">
        <v>10929</v>
      </c>
      <c r="J67" s="662"/>
      <c r="K67" s="659"/>
      <c r="L67" s="659"/>
      <c r="M67" s="662"/>
      <c r="N67" s="662"/>
      <c r="O67" s="662"/>
      <c r="P67" s="662"/>
      <c r="Q67" s="926"/>
      <c r="R67" s="575"/>
      <c r="S67" s="926"/>
      <c r="T67" s="990"/>
      <c r="U67" s="991"/>
      <c r="V67" s="575"/>
      <c r="W67" s="342"/>
      <c r="X67" s="346"/>
      <c r="Y67" s="338"/>
    </row>
    <row r="68" spans="1:25" ht="15">
      <c r="A68" s="409"/>
      <c r="B68" s="659"/>
      <c r="C68" s="659"/>
      <c r="D68" s="681">
        <v>1.34</v>
      </c>
      <c r="E68" s="681"/>
      <c r="F68" s="681">
        <v>4.4000000000000004</v>
      </c>
      <c r="G68" s="681"/>
      <c r="H68" s="681">
        <v>1</v>
      </c>
      <c r="I68" s="681">
        <f>ROUND((D68*F68*H68),2)</f>
        <v>5.9</v>
      </c>
      <c r="J68" s="659" t="s">
        <v>10938</v>
      </c>
      <c r="K68" s="659" t="s">
        <v>11211</v>
      </c>
      <c r="L68" s="659"/>
      <c r="M68" s="659"/>
      <c r="N68" s="575"/>
      <c r="O68" s="662"/>
      <c r="P68" s="662"/>
      <c r="Q68" s="926"/>
      <c r="R68" s="575"/>
      <c r="S68" s="926"/>
      <c r="T68" s="990"/>
      <c r="U68" s="991"/>
      <c r="V68" s="575"/>
      <c r="W68" s="342"/>
      <c r="X68" s="346"/>
      <c r="Y68" s="338"/>
    </row>
    <row r="69" spans="1:25" ht="15">
      <c r="A69" s="409"/>
      <c r="B69" s="659"/>
      <c r="C69" s="659"/>
      <c r="D69" s="681"/>
      <c r="E69" s="681"/>
      <c r="F69" s="681"/>
      <c r="G69" s="681"/>
      <c r="H69" s="681"/>
      <c r="I69" s="681"/>
      <c r="J69" s="659"/>
      <c r="K69" s="659" t="s">
        <v>11212</v>
      </c>
      <c r="L69" s="659"/>
      <c r="M69" s="659"/>
      <c r="N69" s="575"/>
      <c r="O69" s="662"/>
      <c r="P69" s="662"/>
      <c r="Q69" s="926"/>
      <c r="R69" s="575"/>
      <c r="S69" s="926"/>
      <c r="T69" s="990"/>
      <c r="U69" s="991"/>
      <c r="V69" s="575"/>
      <c r="W69" s="342"/>
      <c r="X69" s="346"/>
      <c r="Y69" s="338"/>
    </row>
    <row r="70" spans="1:25" ht="15">
      <c r="A70" s="409"/>
      <c r="B70" s="659"/>
      <c r="C70" s="659"/>
      <c r="D70" s="681"/>
      <c r="E70" s="681"/>
      <c r="F70" s="681"/>
      <c r="G70" s="681"/>
      <c r="H70" s="681"/>
      <c r="I70" s="681"/>
      <c r="J70" s="659"/>
      <c r="K70" s="659"/>
      <c r="L70" s="659"/>
      <c r="M70" s="662"/>
      <c r="N70" s="662"/>
      <c r="O70" s="662"/>
      <c r="P70" s="662"/>
      <c r="Q70" s="926"/>
      <c r="R70" s="575"/>
      <c r="S70" s="926"/>
      <c r="T70" s="990"/>
      <c r="U70" s="991"/>
      <c r="V70" s="575"/>
      <c r="W70" s="342"/>
      <c r="X70" s="346"/>
      <c r="Y70" s="338"/>
    </row>
    <row r="71" spans="1:25" ht="15.75">
      <c r="A71" s="409"/>
      <c r="B71" s="659"/>
      <c r="C71" s="659"/>
      <c r="D71" s="1038" t="s">
        <v>10931</v>
      </c>
      <c r="E71" s="1038" t="s">
        <v>10815</v>
      </c>
      <c r="F71" s="1038" t="s">
        <v>10813</v>
      </c>
      <c r="G71" s="1094" t="s">
        <v>11021</v>
      </c>
      <c r="H71" s="1038" t="s">
        <v>11213</v>
      </c>
      <c r="I71" s="1038" t="s">
        <v>10815</v>
      </c>
      <c r="J71" s="1093" t="s">
        <v>10930</v>
      </c>
      <c r="K71" s="1038" t="s">
        <v>10811</v>
      </c>
      <c r="L71" s="1038" t="s">
        <v>11200</v>
      </c>
      <c r="M71" s="662"/>
      <c r="N71" s="662"/>
      <c r="O71" s="662"/>
      <c r="P71" s="662"/>
      <c r="Q71" s="926"/>
      <c r="R71" s="575"/>
      <c r="S71" s="926"/>
      <c r="T71" s="990"/>
      <c r="U71" s="991"/>
      <c r="V71" s="575"/>
      <c r="W71" s="342"/>
      <c r="X71" s="346"/>
      <c r="Y71" s="338"/>
    </row>
    <row r="72" spans="1:25" ht="15">
      <c r="A72" s="409"/>
      <c r="B72" s="659"/>
      <c r="C72" s="659"/>
      <c r="D72" s="681">
        <v>3.2</v>
      </c>
      <c r="E72" s="681"/>
      <c r="F72" s="681">
        <v>1.8</v>
      </c>
      <c r="G72" s="681"/>
      <c r="H72" s="681">
        <v>2</v>
      </c>
      <c r="I72" s="681"/>
      <c r="J72" s="872">
        <v>1</v>
      </c>
      <c r="K72" s="659"/>
      <c r="L72" s="1038">
        <f>ROUND((D72*F72)/(H72*J72),2)</f>
        <v>2.88</v>
      </c>
      <c r="M72" s="659" t="s">
        <v>10938</v>
      </c>
      <c r="N72" s="659" t="s">
        <v>11214</v>
      </c>
      <c r="O72" s="659"/>
      <c r="P72" s="659"/>
      <c r="Q72" s="575"/>
      <c r="R72" s="575"/>
      <c r="S72" s="926"/>
      <c r="T72" s="990"/>
      <c r="U72" s="991"/>
      <c r="V72" s="575"/>
      <c r="W72" s="342"/>
      <c r="X72" s="346"/>
      <c r="Y72" s="338"/>
    </row>
    <row r="73" spans="1:25" ht="15">
      <c r="A73" s="409"/>
      <c r="B73" s="659"/>
      <c r="C73" s="659"/>
      <c r="D73" s="681"/>
      <c r="E73" s="681"/>
      <c r="F73" s="681"/>
      <c r="G73" s="681"/>
      <c r="H73" s="681"/>
      <c r="I73" s="681"/>
      <c r="J73" s="659"/>
      <c r="K73" s="659"/>
      <c r="L73" s="659"/>
      <c r="M73" s="662"/>
      <c r="N73" s="662"/>
      <c r="O73" s="662"/>
      <c r="P73" s="662"/>
      <c r="Q73" s="926"/>
      <c r="R73" s="575"/>
      <c r="S73" s="926"/>
      <c r="T73" s="990"/>
      <c r="U73" s="991"/>
      <c r="V73" s="575"/>
      <c r="W73" s="342"/>
      <c r="X73" s="346"/>
      <c r="Y73" s="338"/>
    </row>
    <row r="74" spans="1:25" ht="15.75">
      <c r="A74" s="409"/>
      <c r="B74" s="659"/>
      <c r="C74" s="659"/>
      <c r="D74" s="659"/>
      <c r="E74" s="649" t="s">
        <v>10927</v>
      </c>
      <c r="F74" s="676">
        <f>ROUND((I18+I21+I24+L27+L28+L32+L36+I40+I44+I48+L53+L56+I59+L64+I68+L72),2)</f>
        <v>64.69</v>
      </c>
      <c r="G74" s="652" t="s">
        <v>10938</v>
      </c>
      <c r="H74" s="1512" t="s">
        <v>11215</v>
      </c>
      <c r="I74" s="1414"/>
      <c r="J74" s="1414"/>
      <c r="K74" s="1414"/>
      <c r="L74" s="1414"/>
      <c r="M74" s="662"/>
      <c r="N74" s="662"/>
      <c r="O74" s="662"/>
      <c r="P74" s="662"/>
      <c r="Q74" s="926"/>
      <c r="R74" s="575"/>
      <c r="S74" s="926"/>
      <c r="T74" s="990"/>
      <c r="U74" s="991"/>
      <c r="V74" s="575"/>
      <c r="W74" s="342"/>
      <c r="X74" s="346"/>
      <c r="Y74" s="338"/>
    </row>
    <row r="75" spans="1:25" ht="15.75" thickBot="1">
      <c r="A75" s="409"/>
      <c r="B75" s="662"/>
      <c r="C75" s="662"/>
      <c r="D75" s="662"/>
      <c r="E75" s="662"/>
      <c r="F75" s="662"/>
      <c r="G75" s="662"/>
      <c r="H75" s="662"/>
      <c r="I75" s="662"/>
      <c r="J75" s="662"/>
      <c r="K75" s="662"/>
      <c r="L75" s="662"/>
      <c r="M75" s="662"/>
      <c r="N75" s="662"/>
      <c r="O75" s="662"/>
      <c r="P75" s="662"/>
      <c r="Q75" s="926"/>
      <c r="R75" s="575"/>
      <c r="S75" s="926"/>
      <c r="T75" s="990"/>
      <c r="U75" s="991"/>
      <c r="V75" s="575"/>
      <c r="W75" s="342"/>
      <c r="X75" s="346"/>
      <c r="Y75" s="338"/>
    </row>
    <row r="76" spans="1:25" ht="21.75" customHeight="1" thickBot="1">
      <c r="A76" s="858">
        <f>ORÇAMENTO!A64</f>
        <v>7</v>
      </c>
      <c r="B76" s="1417" t="str">
        <f>ORÇAMENTO!D64</f>
        <v>COBERTURA</v>
      </c>
      <c r="C76" s="1417"/>
      <c r="D76" s="1417"/>
      <c r="E76" s="1417"/>
      <c r="F76" s="1417"/>
      <c r="G76" s="1417"/>
      <c r="H76" s="1417"/>
      <c r="I76" s="1417"/>
      <c r="J76" s="1417"/>
      <c r="K76" s="1417"/>
      <c r="L76" s="1417"/>
      <c r="M76" s="1417"/>
      <c r="N76" s="1417"/>
      <c r="O76" s="1417"/>
      <c r="P76" s="1417"/>
      <c r="Q76" s="1418"/>
    </row>
    <row r="77" spans="1:25" ht="15.75" thickBot="1">
      <c r="A77" s="648"/>
      <c r="B77" s="648"/>
      <c r="C77" s="648"/>
      <c r="D77" s="648"/>
      <c r="E77" s="648"/>
      <c r="F77" s="648"/>
      <c r="G77" s="648"/>
      <c r="H77" s="648"/>
      <c r="I77" s="648"/>
      <c r="J77" s="648"/>
      <c r="K77" s="648"/>
      <c r="L77" s="648"/>
      <c r="M77" s="648"/>
      <c r="N77" s="648"/>
      <c r="O77" s="648"/>
      <c r="P77" s="654"/>
    </row>
    <row r="78" spans="1:25" ht="34.5" customHeight="1" thickBot="1">
      <c r="A78" s="858" t="str">
        <f>ORÇAMENTO!A65</f>
        <v>7.1</v>
      </c>
      <c r="B78" s="1482" t="str">
        <f>ORÇAMENTO!D65</f>
        <v>TRAMA DE MADEIRA COMPOSTA POR RIPAS, CAIBROS E TERÇAS PARA TELHADOS DE ATÉ 2 ÁGUAS PARA TELHA DE ENCAIXE DE CERÂMICA OU DE CONCRETO, INCLUSO TRANSPORTE VERTICAL</v>
      </c>
      <c r="C78" s="1482"/>
      <c r="D78" s="1482"/>
      <c r="E78" s="1482"/>
      <c r="F78" s="1482"/>
      <c r="G78" s="1482"/>
      <c r="H78" s="1482"/>
      <c r="I78" s="1482"/>
      <c r="J78" s="1482"/>
      <c r="K78" s="1482"/>
      <c r="L78" s="1482"/>
      <c r="M78" s="1482"/>
      <c r="N78" s="1482"/>
      <c r="O78" s="1482"/>
      <c r="P78" s="1482"/>
      <c r="Q78" s="1483"/>
    </row>
    <row r="79" spans="1:25" ht="15">
      <c r="A79" s="648"/>
      <c r="B79" s="648"/>
      <c r="C79" s="857" t="s">
        <v>10931</v>
      </c>
      <c r="D79" s="857" t="s">
        <v>10815</v>
      </c>
      <c r="E79" s="857" t="s">
        <v>10812</v>
      </c>
      <c r="F79" s="857" t="s">
        <v>10811</v>
      </c>
      <c r="G79" s="857" t="s">
        <v>10929</v>
      </c>
      <c r="H79" s="648"/>
      <c r="I79" s="648"/>
      <c r="J79" s="648"/>
      <c r="K79" s="648"/>
      <c r="L79" s="648"/>
      <c r="M79" s="648"/>
      <c r="N79" s="648"/>
      <c r="O79" s="648"/>
      <c r="P79" s="654"/>
    </row>
    <row r="80" spans="1:25" ht="15">
      <c r="A80" s="648"/>
      <c r="B80" s="648"/>
      <c r="C80" s="857">
        <v>10.31</v>
      </c>
      <c r="D80" s="857"/>
      <c r="E80" s="857">
        <v>12.79</v>
      </c>
      <c r="F80" s="857"/>
      <c r="G80" s="681">
        <f>ROUND((C80*E80),2)</f>
        <v>131.86000000000001</v>
      </c>
      <c r="H80" s="1513" t="s">
        <v>11220</v>
      </c>
      <c r="I80" s="1513"/>
      <c r="J80" s="1513"/>
      <c r="K80" s="1513"/>
      <c r="L80" s="1513"/>
      <c r="M80" s="648"/>
      <c r="N80" s="648"/>
      <c r="O80" s="648"/>
      <c r="P80" s="654"/>
    </row>
    <row r="81" spans="1:17" ht="15">
      <c r="A81" s="648"/>
      <c r="B81" s="648"/>
      <c r="C81" s="681">
        <v>2.8</v>
      </c>
      <c r="D81" s="1038"/>
      <c r="E81" s="681">
        <v>2</v>
      </c>
      <c r="F81" s="1038"/>
      <c r="G81" s="681">
        <f>ROUND((C81*E81),2)</f>
        <v>5.6</v>
      </c>
      <c r="H81" s="1513" t="s">
        <v>11219</v>
      </c>
      <c r="I81" s="1513"/>
      <c r="J81" s="1513"/>
      <c r="K81" s="648"/>
      <c r="L81" s="648"/>
      <c r="M81" s="648"/>
      <c r="N81" s="648"/>
      <c r="O81" s="648"/>
      <c r="P81" s="654"/>
    </row>
    <row r="82" spans="1:17" ht="15.75" thickBot="1">
      <c r="A82" s="648"/>
      <c r="B82" s="648"/>
      <c r="C82" s="648"/>
      <c r="D82" s="648"/>
      <c r="E82" s="648"/>
      <c r="F82" s="648"/>
      <c r="G82" s="681">
        <f>ROUND(SUM(G80:G81),2)</f>
        <v>137.46</v>
      </c>
      <c r="H82" s="648"/>
      <c r="I82" s="648"/>
      <c r="J82" s="648"/>
      <c r="K82" s="648"/>
      <c r="L82" s="648"/>
      <c r="M82" s="648"/>
      <c r="N82" s="648"/>
      <c r="O82" s="648"/>
      <c r="P82" s="654"/>
    </row>
    <row r="83" spans="1:17" ht="15.75" thickBot="1">
      <c r="A83" s="648"/>
      <c r="B83" s="648"/>
      <c r="C83" s="867" t="s">
        <v>10927</v>
      </c>
      <c r="D83" s="868">
        <f>G82</f>
        <v>137.46</v>
      </c>
      <c r="E83" s="869" t="s">
        <v>10938</v>
      </c>
      <c r="F83" s="648"/>
      <c r="G83" s="648"/>
      <c r="H83" s="648"/>
      <c r="I83" s="648"/>
      <c r="J83" s="648"/>
      <c r="K83" s="648"/>
      <c r="L83" s="648"/>
      <c r="M83" s="648"/>
      <c r="N83" s="648"/>
      <c r="O83" s="648"/>
      <c r="P83" s="654"/>
    </row>
    <row r="84" spans="1:17" ht="15.75" thickBot="1">
      <c r="A84" s="648"/>
      <c r="B84" s="648"/>
      <c r="C84" s="648"/>
      <c r="D84" s="648"/>
      <c r="E84" s="648"/>
      <c r="F84" s="648"/>
      <c r="G84" s="648"/>
      <c r="H84" s="648"/>
      <c r="I84" s="648"/>
      <c r="J84" s="648"/>
      <c r="K84" s="648"/>
      <c r="L84" s="648"/>
      <c r="M84" s="648"/>
      <c r="N84" s="648"/>
      <c r="O84" s="648"/>
      <c r="P84" s="654"/>
    </row>
    <row r="85" spans="1:17" ht="19.5" customHeight="1" thickBot="1">
      <c r="A85" s="858" t="str">
        <f>ORÇAMENTO!A66</f>
        <v>7.2</v>
      </c>
      <c r="B85" s="1419" t="str">
        <f>ORÇAMENTO!D66</f>
        <v>TELHAMENTO COM TELHA CERÂMICA CAPA-CANAL, TIPO PLAN, COM ATÉ 2 ÁGUAS, INCLUSO TRANSPORTE VERTICAL. AF_06/2016</v>
      </c>
      <c r="C85" s="1419"/>
      <c r="D85" s="1419"/>
      <c r="E85" s="1419"/>
      <c r="F85" s="1419"/>
      <c r="G85" s="1419"/>
      <c r="H85" s="1419"/>
      <c r="I85" s="1419"/>
      <c r="J85" s="1419"/>
      <c r="K85" s="1419"/>
      <c r="L85" s="1419"/>
      <c r="M85" s="1419"/>
      <c r="N85" s="1419"/>
      <c r="O85" s="1419"/>
      <c r="P85" s="1419"/>
      <c r="Q85" s="1420"/>
    </row>
    <row r="86" spans="1:17" ht="15">
      <c r="A86" s="648"/>
      <c r="B86" s="648"/>
      <c r="C86" s="913" t="s">
        <v>10931</v>
      </c>
      <c r="D86" s="913" t="s">
        <v>10815</v>
      </c>
      <c r="E86" s="913" t="s">
        <v>10812</v>
      </c>
      <c r="F86" s="913" t="s">
        <v>10811</v>
      </c>
      <c r="G86" s="913" t="s">
        <v>10929</v>
      </c>
      <c r="H86" s="648"/>
      <c r="I86" s="648"/>
      <c r="J86" s="648"/>
      <c r="K86" s="648"/>
      <c r="L86" s="648"/>
      <c r="M86" s="648"/>
      <c r="N86" s="648"/>
      <c r="O86" s="648"/>
      <c r="P86" s="654"/>
    </row>
    <row r="87" spans="1:17" ht="15">
      <c r="A87" s="648"/>
      <c r="B87" s="648"/>
      <c r="C87" s="913">
        <v>10.31</v>
      </c>
      <c r="D87" s="913"/>
      <c r="E87" s="913">
        <v>12.79</v>
      </c>
      <c r="F87" s="913"/>
      <c r="G87" s="681">
        <f>ROUND((C87*E87),2)</f>
        <v>131.86000000000001</v>
      </c>
      <c r="H87" s="1513" t="s">
        <v>11220</v>
      </c>
      <c r="I87" s="1513"/>
      <c r="J87" s="1513"/>
      <c r="K87" s="1513"/>
      <c r="L87" s="1513"/>
      <c r="M87" s="648"/>
      <c r="N87" s="648"/>
      <c r="O87" s="648"/>
      <c r="P87" s="654"/>
    </row>
    <row r="88" spans="1:17" ht="15">
      <c r="A88" s="648"/>
      <c r="B88" s="648"/>
      <c r="C88" s="681">
        <v>2.8</v>
      </c>
      <c r="D88" s="1038"/>
      <c r="E88" s="681">
        <v>2</v>
      </c>
      <c r="F88" s="1038"/>
      <c r="G88" s="681">
        <f>ROUND((C88*E88),2)</f>
        <v>5.6</v>
      </c>
      <c r="H88" s="1513" t="s">
        <v>11219</v>
      </c>
      <c r="I88" s="1513"/>
      <c r="J88" s="1513"/>
      <c r="K88" s="648"/>
      <c r="L88" s="648"/>
      <c r="M88" s="648"/>
      <c r="N88" s="648"/>
      <c r="O88" s="648"/>
      <c r="P88" s="654"/>
    </row>
    <row r="89" spans="1:17" ht="15.75" thickBot="1">
      <c r="A89" s="648"/>
      <c r="B89" s="648"/>
      <c r="C89" s="648"/>
      <c r="D89" s="648"/>
      <c r="E89" s="648"/>
      <c r="F89" s="648"/>
      <c r="G89" s="681">
        <f>ROUND(SUM(G87:G88),2)</f>
        <v>137.46</v>
      </c>
      <c r="H89" s="857"/>
      <c r="I89" s="648"/>
      <c r="J89" s="648"/>
      <c r="K89" s="648"/>
      <c r="L89" s="648"/>
      <c r="M89" s="648"/>
      <c r="N89" s="648"/>
      <c r="O89" s="648"/>
      <c r="P89" s="654"/>
    </row>
    <row r="90" spans="1:17" ht="15.75" thickBot="1">
      <c r="A90" s="648"/>
      <c r="B90" s="648"/>
      <c r="C90" s="867" t="s">
        <v>10927</v>
      </c>
      <c r="D90" s="868">
        <f>G89</f>
        <v>137.46</v>
      </c>
      <c r="E90" s="869" t="s">
        <v>10938</v>
      </c>
      <c r="F90" s="648"/>
      <c r="G90" s="648"/>
      <c r="H90" s="857"/>
      <c r="I90" s="648"/>
      <c r="J90" s="648"/>
      <c r="K90" s="648"/>
      <c r="L90" s="648"/>
      <c r="M90" s="648"/>
      <c r="N90" s="648"/>
      <c r="O90" s="648"/>
      <c r="P90" s="654"/>
    </row>
    <row r="91" spans="1:17" ht="15.75" thickBot="1">
      <c r="A91" s="648"/>
      <c r="B91" s="648"/>
      <c r="C91" s="648"/>
      <c r="D91" s="648"/>
      <c r="E91" s="648"/>
      <c r="F91" s="648"/>
      <c r="G91" s="681"/>
      <c r="H91" s="648"/>
      <c r="I91" s="648"/>
      <c r="J91" s="648"/>
      <c r="K91" s="648"/>
      <c r="L91" s="648"/>
      <c r="M91" s="648"/>
      <c r="N91" s="648"/>
      <c r="O91" s="648"/>
      <c r="P91" s="654"/>
    </row>
    <row r="92" spans="1:17" ht="37.5" customHeight="1" thickBot="1">
      <c r="A92" s="858" t="str">
        <f>ORÇAMENTO!A67</f>
        <v>7.3</v>
      </c>
      <c r="B92" s="1468" t="str">
        <f>ORÇAMENTO!D67</f>
        <v>CUMEEIRA PARA TELHA CERÂMICA EMBOÇADA COM ARGAMASSA TRAÇO 1:2:9 (CIMENTO, CAL E AREIA) PARA TELHADOS COM ATÉ 2 ÁGUAS, INCLUSO TRANSPORTE VERTICAL. AF_06/2016</v>
      </c>
      <c r="C92" s="1468"/>
      <c r="D92" s="1468"/>
      <c r="E92" s="1468"/>
      <c r="F92" s="1468"/>
      <c r="G92" s="1468"/>
      <c r="H92" s="1468"/>
      <c r="I92" s="1468"/>
      <c r="J92" s="1468"/>
      <c r="K92" s="1468"/>
      <c r="L92" s="1468"/>
      <c r="M92" s="1468"/>
      <c r="N92" s="1468"/>
      <c r="O92" s="1468"/>
      <c r="P92" s="1468"/>
      <c r="Q92" s="1471"/>
    </row>
    <row r="93" spans="1:17" ht="15">
      <c r="A93" s="648"/>
      <c r="B93" s="648"/>
      <c r="C93" s="648"/>
      <c r="D93" s="648"/>
      <c r="E93" s="648"/>
      <c r="F93" s="648"/>
      <c r="G93" s="648"/>
      <c r="H93" s="648"/>
      <c r="I93" s="648"/>
      <c r="J93" s="648"/>
      <c r="K93" s="648"/>
      <c r="L93" s="648"/>
      <c r="M93" s="648"/>
      <c r="N93" s="648"/>
      <c r="O93" s="648"/>
      <c r="P93" s="654"/>
    </row>
    <row r="94" spans="1:17" ht="15">
      <c r="A94" s="648"/>
      <c r="B94" s="648"/>
      <c r="C94" s="648" t="s">
        <v>11022</v>
      </c>
      <c r="D94" s="648"/>
      <c r="E94" s="648"/>
      <c r="F94" s="648"/>
      <c r="G94" s="648">
        <v>12.79</v>
      </c>
      <c r="H94" s="648" t="s">
        <v>370</v>
      </c>
      <c r="I94" s="648"/>
      <c r="J94" s="648"/>
      <c r="K94" s="648"/>
      <c r="L94" s="648"/>
      <c r="M94" s="648"/>
      <c r="N94" s="648"/>
      <c r="O94" s="648"/>
      <c r="P94" s="654"/>
    </row>
    <row r="95" spans="1:17" ht="13.5" thickBot="1">
      <c r="A95" s="654"/>
      <c r="B95" s="654"/>
      <c r="C95" s="654"/>
      <c r="D95" s="654"/>
      <c r="E95" s="654"/>
      <c r="F95" s="654"/>
      <c r="G95" s="654"/>
      <c r="H95" s="654"/>
      <c r="I95" s="654"/>
      <c r="J95" s="654"/>
      <c r="K95" s="654"/>
      <c r="L95" s="654"/>
      <c r="M95" s="654"/>
      <c r="N95" s="654"/>
      <c r="O95" s="654"/>
      <c r="P95" s="654"/>
    </row>
    <row r="96" spans="1:17" ht="15.75" thickBot="1">
      <c r="A96" s="654"/>
      <c r="B96" s="654"/>
      <c r="C96" s="654"/>
      <c r="D96" s="654"/>
      <c r="E96" s="867" t="s">
        <v>10814</v>
      </c>
      <c r="F96" s="868">
        <f>G94</f>
        <v>12.79</v>
      </c>
      <c r="G96" s="869" t="s">
        <v>370</v>
      </c>
      <c r="H96" s="654"/>
      <c r="I96" s="654"/>
      <c r="J96" s="654"/>
      <c r="K96" s="654"/>
      <c r="L96" s="654"/>
      <c r="M96" s="654"/>
      <c r="N96" s="654"/>
      <c r="O96" s="654"/>
      <c r="P96" s="654"/>
    </row>
    <row r="97" spans="1:17" ht="13.5" thickBot="1">
      <c r="A97" s="654"/>
      <c r="B97" s="654"/>
      <c r="C97" s="654"/>
      <c r="D97" s="654"/>
      <c r="E97" s="654"/>
      <c r="F97" s="654"/>
      <c r="G97" s="654"/>
      <c r="H97" s="654"/>
      <c r="I97" s="654"/>
      <c r="J97" s="654"/>
      <c r="K97" s="654"/>
      <c r="L97" s="654"/>
      <c r="M97" s="654"/>
      <c r="N97" s="654"/>
      <c r="O97" s="654"/>
      <c r="P97" s="654"/>
    </row>
    <row r="98" spans="1:17" ht="18" customHeight="1" thickBot="1">
      <c r="A98" s="874" t="str">
        <f>ORÇAMENTO!A68</f>
        <v>7.4</v>
      </c>
      <c r="B98" s="1519" t="str">
        <f>ORÇAMENTO!D68</f>
        <v>COBERTURA EM POLICARBONATO FUMÊ - INCLUSIVE ESTRUTURA METÁLICA</v>
      </c>
      <c r="C98" s="1519"/>
      <c r="D98" s="1519"/>
      <c r="E98" s="1519"/>
      <c r="F98" s="1519"/>
      <c r="G98" s="1519"/>
      <c r="H98" s="1519"/>
      <c r="I98" s="1519"/>
      <c r="J98" s="1519"/>
      <c r="K98" s="1519"/>
      <c r="L98" s="1519"/>
      <c r="M98" s="1519"/>
      <c r="N98" s="1519"/>
      <c r="O98" s="1519"/>
      <c r="P98" s="1519"/>
      <c r="Q98" s="1520"/>
    </row>
    <row r="99" spans="1:17">
      <c r="A99" s="654"/>
      <c r="B99" s="654"/>
      <c r="C99" s="654"/>
      <c r="D99" s="654"/>
      <c r="E99" s="654"/>
      <c r="F99" s="654"/>
      <c r="G99" s="654"/>
      <c r="H99" s="654"/>
      <c r="I99" s="654"/>
      <c r="J99" s="654"/>
      <c r="K99" s="654"/>
      <c r="L99" s="654"/>
      <c r="M99" s="654"/>
      <c r="N99" s="654"/>
      <c r="O99" s="654"/>
      <c r="P99" s="654"/>
    </row>
    <row r="100" spans="1:17">
      <c r="A100" s="654"/>
      <c r="B100" s="1523" t="s">
        <v>11024</v>
      </c>
      <c r="C100" s="1523"/>
      <c r="D100" s="875" t="s">
        <v>10816</v>
      </c>
      <c r="E100" s="875" t="s">
        <v>10815</v>
      </c>
      <c r="F100" s="875" t="s">
        <v>10812</v>
      </c>
      <c r="G100" s="875" t="s">
        <v>10811</v>
      </c>
      <c r="H100" s="875" t="s">
        <v>10929</v>
      </c>
      <c r="I100" s="654"/>
      <c r="J100" s="654"/>
      <c r="K100" s="654"/>
      <c r="L100" s="654"/>
      <c r="M100" s="654"/>
      <c r="N100" s="654"/>
      <c r="O100" s="654"/>
      <c r="P100" s="654"/>
    </row>
    <row r="101" spans="1:17">
      <c r="A101" s="654"/>
      <c r="B101" s="1523" t="s">
        <v>11221</v>
      </c>
      <c r="C101" s="1524"/>
      <c r="D101" s="876">
        <v>3</v>
      </c>
      <c r="E101" s="654"/>
      <c r="F101" s="876">
        <v>2</v>
      </c>
      <c r="G101" s="654"/>
      <c r="H101" s="669">
        <f>ROUND((D101*F101),2)</f>
        <v>6</v>
      </c>
      <c r="I101" s="654"/>
      <c r="J101" s="654"/>
      <c r="K101" s="654"/>
      <c r="L101" s="654"/>
      <c r="M101" s="654"/>
      <c r="N101" s="654"/>
      <c r="O101" s="654"/>
      <c r="P101" s="654"/>
    </row>
    <row r="102" spans="1:17">
      <c r="A102" s="654"/>
      <c r="B102" s="654"/>
      <c r="C102" s="654"/>
      <c r="D102" s="669"/>
      <c r="E102" s="654"/>
      <c r="F102" s="876"/>
      <c r="G102" s="875" t="s">
        <v>4</v>
      </c>
      <c r="H102" s="876">
        <f>ROUND(SUM(H101:H101),2)</f>
        <v>6</v>
      </c>
      <c r="I102" s="654"/>
      <c r="J102" s="654"/>
      <c r="K102" s="654"/>
      <c r="L102" s="654"/>
      <c r="M102" s="654"/>
      <c r="N102" s="654"/>
      <c r="O102" s="654"/>
      <c r="P102" s="654"/>
    </row>
    <row r="103" spans="1:17" ht="13.5" thickBot="1">
      <c r="A103" s="654"/>
      <c r="B103" s="654"/>
      <c r="C103" s="654"/>
      <c r="D103" s="669"/>
      <c r="E103" s="654"/>
      <c r="F103" s="876"/>
      <c r="G103" s="654"/>
      <c r="H103" s="876"/>
      <c r="I103" s="654"/>
      <c r="J103" s="654"/>
      <c r="K103" s="654"/>
      <c r="L103" s="654"/>
      <c r="M103" s="654"/>
      <c r="N103" s="654"/>
      <c r="O103" s="654"/>
      <c r="P103" s="654"/>
    </row>
    <row r="104" spans="1:17" ht="15.75" thickBot="1">
      <c r="A104" s="654"/>
      <c r="B104" s="654"/>
      <c r="C104" s="654"/>
      <c r="D104" s="867" t="s">
        <v>10927</v>
      </c>
      <c r="E104" s="868">
        <f>H102</f>
        <v>6</v>
      </c>
      <c r="F104" s="869" t="s">
        <v>10938</v>
      </c>
      <c r="G104" s="654"/>
      <c r="H104" s="654"/>
      <c r="I104" s="654"/>
      <c r="J104" s="654"/>
      <c r="K104" s="654"/>
      <c r="L104" s="654"/>
      <c r="M104" s="654"/>
      <c r="N104" s="654"/>
      <c r="O104" s="654"/>
      <c r="P104" s="654"/>
    </row>
    <row r="105" spans="1:17" ht="13.5" thickBot="1">
      <c r="A105" s="654"/>
      <c r="B105" s="654"/>
      <c r="C105" s="654"/>
      <c r="D105" s="654"/>
      <c r="E105" s="654"/>
      <c r="F105" s="654"/>
      <c r="G105" s="654"/>
      <c r="H105" s="654"/>
      <c r="I105" s="654"/>
      <c r="J105" s="654"/>
      <c r="K105" s="654"/>
      <c r="L105" s="654"/>
      <c r="M105" s="654"/>
      <c r="N105" s="654"/>
      <c r="O105" s="654"/>
      <c r="P105" s="654"/>
    </row>
    <row r="106" spans="1:17" ht="18" customHeight="1" thickBot="1">
      <c r="A106" s="879" t="str">
        <f>ORÇAMENTO!A69</f>
        <v>7.5</v>
      </c>
      <c r="B106" s="1521" t="str">
        <f>ORÇAMENTO!D69</f>
        <v>CALHA QUADRADA DE CHAPA DE ACO GALVANIZADA NUM 26, CORTE 33 CM</v>
      </c>
      <c r="C106" s="1521"/>
      <c r="D106" s="1521"/>
      <c r="E106" s="1521"/>
      <c r="F106" s="1521"/>
      <c r="G106" s="1521"/>
      <c r="H106" s="1521"/>
      <c r="I106" s="1521"/>
      <c r="J106" s="1521"/>
      <c r="K106" s="1521"/>
      <c r="L106" s="1521"/>
      <c r="M106" s="1521"/>
      <c r="N106" s="1521"/>
      <c r="O106" s="1521"/>
      <c r="P106" s="1521"/>
      <c r="Q106" s="1522"/>
    </row>
    <row r="107" spans="1:17">
      <c r="A107" s="654"/>
      <c r="B107" s="654"/>
      <c r="C107" s="654"/>
      <c r="D107" s="875" t="s">
        <v>10931</v>
      </c>
      <c r="E107" s="875" t="s">
        <v>10815</v>
      </c>
      <c r="F107" s="875" t="s">
        <v>10930</v>
      </c>
      <c r="G107" s="875" t="s">
        <v>10811</v>
      </c>
      <c r="H107" s="875" t="s">
        <v>11026</v>
      </c>
      <c r="I107" s="654"/>
      <c r="J107" s="654"/>
      <c r="K107" s="654"/>
      <c r="L107" s="654"/>
      <c r="M107" s="654"/>
      <c r="N107" s="654"/>
      <c r="O107" s="654"/>
      <c r="P107" s="654"/>
    </row>
    <row r="108" spans="1:17">
      <c r="A108" s="654"/>
      <c r="B108" s="877" t="s">
        <v>11222</v>
      </c>
      <c r="C108" s="878"/>
      <c r="D108" s="876">
        <v>7.5</v>
      </c>
      <c r="E108" s="876"/>
      <c r="F108" s="876">
        <v>1</v>
      </c>
      <c r="G108" s="876"/>
      <c r="H108" s="876">
        <f>ROUND((D108*F108),2)</f>
        <v>7.5</v>
      </c>
      <c r="I108" s="654"/>
      <c r="J108" s="654"/>
      <c r="K108" s="654"/>
      <c r="L108" s="654"/>
      <c r="M108" s="654"/>
      <c r="N108" s="654"/>
      <c r="O108" s="654"/>
      <c r="P108" s="654"/>
    </row>
    <row r="109" spans="1:17" ht="13.5" thickBot="1">
      <c r="A109" s="654"/>
      <c r="B109" s="654"/>
      <c r="C109" s="654"/>
      <c r="D109" s="876"/>
      <c r="E109" s="876"/>
      <c r="F109" s="876"/>
      <c r="G109" s="892" t="s">
        <v>4</v>
      </c>
      <c r="H109" s="876">
        <f>ROUND(SUM(H108:H108),2)</f>
        <v>7.5</v>
      </c>
      <c r="I109" s="654"/>
      <c r="J109" s="654"/>
      <c r="K109" s="654"/>
      <c r="L109" s="654"/>
      <c r="M109" s="654"/>
      <c r="N109" s="654"/>
      <c r="O109" s="654"/>
      <c r="P109" s="654"/>
    </row>
    <row r="110" spans="1:17" ht="15.75" thickBot="1">
      <c r="A110" s="654"/>
      <c r="B110" s="654"/>
      <c r="C110" s="654"/>
      <c r="D110" s="867" t="s">
        <v>10814</v>
      </c>
      <c r="E110" s="868">
        <f>H109</f>
        <v>7.5</v>
      </c>
      <c r="F110" s="869" t="s">
        <v>370</v>
      </c>
      <c r="G110" s="654"/>
      <c r="H110" s="654"/>
      <c r="I110" s="654"/>
      <c r="J110" s="654"/>
      <c r="K110" s="654"/>
      <c r="L110" s="654"/>
      <c r="M110" s="654"/>
      <c r="N110" s="654"/>
      <c r="O110" s="654"/>
      <c r="P110" s="654"/>
    </row>
    <row r="111" spans="1:17" ht="13.5" thickBot="1">
      <c r="A111" s="654"/>
      <c r="B111" s="654"/>
      <c r="C111" s="654"/>
      <c r="D111" s="654"/>
      <c r="E111" s="654"/>
      <c r="F111" s="654"/>
      <c r="G111" s="654"/>
      <c r="H111" s="654"/>
      <c r="I111" s="654"/>
      <c r="J111" s="654"/>
      <c r="K111" s="654"/>
      <c r="L111" s="654"/>
      <c r="M111" s="654"/>
      <c r="N111" s="654"/>
      <c r="O111" s="654"/>
      <c r="P111" s="654"/>
    </row>
    <row r="112" spans="1:17" ht="21" customHeight="1" thickBot="1">
      <c r="A112" s="874">
        <f>ORÇAMENTO!A72</f>
        <v>8</v>
      </c>
      <c r="B112" s="1519" t="str">
        <f>ORÇAMENTO!D72</f>
        <v>IMUNIZAÇÃO</v>
      </c>
      <c r="C112" s="1519"/>
      <c r="D112" s="1519"/>
      <c r="E112" s="1519"/>
      <c r="F112" s="1519"/>
      <c r="G112" s="1519"/>
      <c r="H112" s="1519"/>
      <c r="I112" s="1519"/>
      <c r="J112" s="1519"/>
      <c r="K112" s="1519"/>
      <c r="L112" s="1519"/>
      <c r="M112" s="1519"/>
      <c r="N112" s="1519"/>
      <c r="O112" s="1519"/>
      <c r="P112" s="1519"/>
      <c r="Q112" s="1520"/>
    </row>
    <row r="113" spans="1:17" ht="13.5" thickBot="1">
      <c r="A113" s="654"/>
      <c r="B113" s="654"/>
      <c r="C113" s="654"/>
      <c r="D113" s="654"/>
      <c r="E113" s="654"/>
      <c r="F113" s="654"/>
      <c r="G113" s="654"/>
      <c r="H113" s="654"/>
      <c r="I113" s="654"/>
      <c r="J113" s="654"/>
      <c r="K113" s="654"/>
      <c r="L113" s="654"/>
      <c r="M113" s="654"/>
      <c r="N113" s="654"/>
      <c r="O113" s="654"/>
      <c r="P113" s="654"/>
    </row>
    <row r="114" spans="1:17" ht="18.75" customHeight="1" thickBot="1">
      <c r="A114" s="874" t="str">
        <f>ORÇAMENTO!A73</f>
        <v>8.1</v>
      </c>
      <c r="B114" s="1519" t="str">
        <f>ORÇAMENTO!D73</f>
        <v>IMUNIZACAO DE MADEIRAMENTO PARA COBERTURA UTILIZANDO CUPINICIDA INCOLOR</v>
      </c>
      <c r="C114" s="1519"/>
      <c r="D114" s="1519"/>
      <c r="E114" s="1519"/>
      <c r="F114" s="1519"/>
      <c r="G114" s="1519"/>
      <c r="H114" s="1519"/>
      <c r="I114" s="1519"/>
      <c r="J114" s="1519"/>
      <c r="K114" s="1519"/>
      <c r="L114" s="1519"/>
      <c r="M114" s="1519"/>
      <c r="N114" s="1519"/>
      <c r="O114" s="1519"/>
      <c r="P114" s="1519"/>
      <c r="Q114" s="1520"/>
    </row>
    <row r="115" spans="1:17">
      <c r="A115" s="654"/>
      <c r="B115" s="654"/>
      <c r="C115" s="762" t="s">
        <v>11223</v>
      </c>
      <c r="D115" s="654"/>
      <c r="E115" s="654"/>
      <c r="F115" s="654"/>
      <c r="G115" s="654"/>
      <c r="H115" s="654"/>
      <c r="I115" s="654"/>
      <c r="J115" s="654"/>
      <c r="K115" s="654"/>
      <c r="L115" s="654"/>
      <c r="M115" s="654"/>
      <c r="N115" s="654"/>
      <c r="O115" s="654"/>
      <c r="P115" s="654"/>
    </row>
    <row r="116" spans="1:17" ht="15">
      <c r="A116" s="654"/>
      <c r="B116" s="648"/>
      <c r="C116" s="859" t="s">
        <v>10931</v>
      </c>
      <c r="D116" s="859" t="s">
        <v>10815</v>
      </c>
      <c r="E116" s="859" t="s">
        <v>10812</v>
      </c>
      <c r="F116" s="859" t="s">
        <v>10811</v>
      </c>
      <c r="G116" s="859" t="s">
        <v>10929</v>
      </c>
      <c r="H116" s="648"/>
      <c r="I116" s="648"/>
      <c r="J116" s="648"/>
      <c r="K116" s="648"/>
      <c r="L116" s="648"/>
      <c r="M116" s="648"/>
      <c r="N116" s="648"/>
      <c r="O116" s="648"/>
      <c r="P116" s="648"/>
    </row>
    <row r="117" spans="1:17" ht="15">
      <c r="A117" s="654"/>
      <c r="B117" s="648"/>
      <c r="C117" s="864">
        <v>12.79</v>
      </c>
      <c r="D117" s="864"/>
      <c r="E117" s="864">
        <v>5.12</v>
      </c>
      <c r="F117" s="864"/>
      <c r="G117" s="864">
        <f>ROUND((C117*E117),2)</f>
        <v>65.48</v>
      </c>
      <c r="H117" s="1504" t="s">
        <v>11224</v>
      </c>
      <c r="I117" s="1504"/>
      <c r="J117" s="1504"/>
      <c r="K117" s="1504"/>
      <c r="L117" s="1504"/>
      <c r="M117" s="1504"/>
      <c r="N117" s="1504"/>
      <c r="O117" s="648"/>
      <c r="P117" s="648"/>
    </row>
    <row r="118" spans="1:17" ht="15">
      <c r="A118" s="654"/>
      <c r="B118" s="648"/>
      <c r="C118" s="859">
        <v>5.78</v>
      </c>
      <c r="D118" s="859"/>
      <c r="E118" s="864">
        <v>2.0499999999999998</v>
      </c>
      <c r="F118" s="859"/>
      <c r="G118" s="872">
        <f t="shared" ref="G118:G122" si="0">ROUND((C118*E118),2)</f>
        <v>11.85</v>
      </c>
      <c r="H118" s="1504" t="s">
        <v>11224</v>
      </c>
      <c r="I118" s="1504"/>
      <c r="J118" s="1504"/>
      <c r="K118" s="1504"/>
      <c r="L118" s="1504"/>
      <c r="M118" s="1504"/>
      <c r="N118" s="648"/>
      <c r="O118" s="648"/>
      <c r="P118" s="648"/>
    </row>
    <row r="119" spans="1:17" ht="15">
      <c r="A119" s="654"/>
      <c r="B119" s="648"/>
      <c r="C119" s="859">
        <v>12.79</v>
      </c>
      <c r="D119" s="859"/>
      <c r="E119" s="859">
        <v>10.38</v>
      </c>
      <c r="F119" s="859"/>
      <c r="G119" s="872">
        <f t="shared" si="0"/>
        <v>132.76</v>
      </c>
      <c r="H119" s="1504" t="s">
        <v>11224</v>
      </c>
      <c r="I119" s="1504"/>
      <c r="J119" s="1504"/>
      <c r="K119" s="1504"/>
      <c r="L119" s="1504"/>
      <c r="M119" s="1504"/>
      <c r="N119" s="1504"/>
      <c r="O119" s="1504"/>
      <c r="P119" s="648"/>
    </row>
    <row r="120" spans="1:17" ht="15">
      <c r="A120" s="654"/>
      <c r="B120" s="648"/>
      <c r="C120" s="1030">
        <v>9.81</v>
      </c>
      <c r="D120" s="1030"/>
      <c r="E120" s="872">
        <v>2.6</v>
      </c>
      <c r="F120" s="1030"/>
      <c r="G120" s="872">
        <f t="shared" si="0"/>
        <v>25.51</v>
      </c>
      <c r="H120" s="1032" t="s">
        <v>11225</v>
      </c>
      <c r="I120" s="1032"/>
      <c r="J120" s="1032"/>
      <c r="K120" s="1032"/>
      <c r="L120" s="1032"/>
      <c r="M120" s="1032"/>
      <c r="N120" s="1032"/>
      <c r="O120" s="1032"/>
      <c r="P120" s="648"/>
    </row>
    <row r="121" spans="1:17" ht="15">
      <c r="A121" s="654"/>
      <c r="B121" s="648"/>
      <c r="C121" s="1030">
        <v>4.22</v>
      </c>
      <c r="D121" s="1030"/>
      <c r="E121" s="872">
        <v>2.8</v>
      </c>
      <c r="F121" s="1030"/>
      <c r="G121" s="872">
        <f t="shared" si="0"/>
        <v>11.82</v>
      </c>
      <c r="H121" s="1032" t="s">
        <v>11226</v>
      </c>
      <c r="I121" s="1032"/>
      <c r="J121" s="1032"/>
      <c r="K121" s="1032"/>
      <c r="L121" s="1032"/>
      <c r="M121" s="1032"/>
      <c r="N121" s="1032"/>
      <c r="O121" s="1032"/>
      <c r="P121" s="648"/>
    </row>
    <row r="122" spans="1:17" ht="15">
      <c r="A122" s="654"/>
      <c r="B122" s="648"/>
      <c r="C122" s="1030">
        <v>7.03</v>
      </c>
      <c r="D122" s="1030"/>
      <c r="E122" s="872">
        <v>3.9</v>
      </c>
      <c r="F122" s="1030"/>
      <c r="G122" s="872">
        <f t="shared" si="0"/>
        <v>27.42</v>
      </c>
      <c r="H122" s="1032" t="s">
        <v>11227</v>
      </c>
      <c r="I122" s="1032"/>
      <c r="J122" s="1032"/>
      <c r="K122" s="1032"/>
      <c r="L122" s="1032"/>
      <c r="M122" s="1032"/>
      <c r="N122" s="1032"/>
      <c r="O122" s="1032"/>
      <c r="P122" s="648"/>
    </row>
    <row r="123" spans="1:17" ht="15">
      <c r="A123" s="654"/>
      <c r="B123" s="648"/>
      <c r="C123" s="1030"/>
      <c r="D123" s="1030"/>
      <c r="E123" s="1030"/>
      <c r="F123" s="1030"/>
      <c r="G123" s="872">
        <f>ROUND(SUM(G117:G122),2)</f>
        <v>274.83999999999997</v>
      </c>
      <c r="H123" s="1032" t="s">
        <v>10938</v>
      </c>
      <c r="I123" s="1032"/>
      <c r="J123" s="1032"/>
      <c r="K123" s="1032"/>
      <c r="L123" s="1032"/>
      <c r="M123" s="1032"/>
      <c r="N123" s="1032"/>
      <c r="O123" s="1032"/>
      <c r="P123" s="648"/>
    </row>
    <row r="124" spans="1:17" ht="15">
      <c r="A124" s="654"/>
      <c r="B124" s="648"/>
      <c r="C124" s="1095" t="s">
        <v>10927</v>
      </c>
      <c r="D124" s="1096">
        <f>G123</f>
        <v>274.83999999999997</v>
      </c>
      <c r="E124" s="1097" t="s">
        <v>10938</v>
      </c>
      <c r="F124" s="654"/>
      <c r="G124" s="654"/>
      <c r="H124" s="866"/>
      <c r="I124" s="866"/>
      <c r="J124" s="666"/>
      <c r="K124" s="865"/>
      <c r="L124" s="648"/>
      <c r="M124" s="648"/>
      <c r="N124" s="648"/>
      <c r="O124" s="648"/>
      <c r="P124" s="648"/>
    </row>
    <row r="125" spans="1:17">
      <c r="A125" s="654"/>
      <c r="B125" s="654"/>
      <c r="C125" s="654"/>
      <c r="D125" s="654"/>
      <c r="E125" s="654"/>
      <c r="F125" s="654"/>
      <c r="G125" s="654"/>
      <c r="H125" s="654"/>
      <c r="I125" s="654"/>
      <c r="J125" s="654"/>
      <c r="K125" s="654"/>
      <c r="L125" s="654"/>
      <c r="M125" s="654"/>
      <c r="N125" s="654"/>
      <c r="O125" s="654"/>
      <c r="P125" s="654"/>
    </row>
    <row r="126" spans="1:17">
      <c r="A126" s="654"/>
      <c r="B126" s="654"/>
      <c r="C126" s="654"/>
      <c r="D126" s="654"/>
      <c r="E126" s="654"/>
      <c r="F126" s="654"/>
      <c r="G126" s="654"/>
      <c r="H126" s="654"/>
      <c r="I126" s="654"/>
      <c r="J126" s="654"/>
      <c r="K126" s="654"/>
      <c r="L126" s="654"/>
      <c r="M126" s="654"/>
      <c r="N126" s="654"/>
      <c r="O126" s="654"/>
      <c r="P126" s="654"/>
    </row>
    <row r="127" spans="1:17">
      <c r="A127" s="654"/>
      <c r="B127" s="654"/>
      <c r="C127" s="654"/>
      <c r="D127" s="654"/>
      <c r="E127" s="654"/>
      <c r="F127" s="654"/>
      <c r="G127" s="654"/>
      <c r="H127" s="654"/>
      <c r="I127" s="654"/>
      <c r="J127" s="654"/>
      <c r="K127" s="654"/>
      <c r="L127" s="654"/>
      <c r="M127" s="654"/>
      <c r="N127" s="654"/>
      <c r="O127" s="654"/>
      <c r="P127" s="654"/>
    </row>
    <row r="128" spans="1:17">
      <c r="A128" s="654"/>
      <c r="B128" s="654"/>
      <c r="C128" s="654"/>
      <c r="D128" s="654"/>
      <c r="E128" s="654"/>
      <c r="F128" s="654"/>
      <c r="G128" s="654"/>
      <c r="H128" s="654"/>
      <c r="I128" s="654"/>
      <c r="J128" s="654"/>
      <c r="K128" s="654"/>
      <c r="L128" s="654"/>
      <c r="M128" s="654"/>
      <c r="N128" s="654"/>
      <c r="O128" s="654"/>
      <c r="P128" s="654"/>
    </row>
    <row r="129" spans="1:16">
      <c r="A129" s="654"/>
      <c r="B129" s="654"/>
      <c r="C129" s="654"/>
      <c r="D129" s="654"/>
      <c r="E129" s="654"/>
      <c r="F129" s="654"/>
      <c r="G129" s="654"/>
      <c r="H129" s="654"/>
      <c r="I129" s="654"/>
      <c r="J129" s="654"/>
      <c r="K129" s="654"/>
      <c r="L129" s="654"/>
      <c r="M129" s="654"/>
      <c r="N129" s="654"/>
      <c r="O129" s="654"/>
      <c r="P129" s="654"/>
    </row>
    <row r="130" spans="1:16">
      <c r="A130" s="654"/>
      <c r="B130" s="654"/>
      <c r="C130" s="654"/>
      <c r="D130" s="654"/>
      <c r="E130" s="654"/>
      <c r="F130" s="654"/>
      <c r="G130" s="654"/>
      <c r="H130" s="654"/>
      <c r="I130" s="654"/>
      <c r="J130" s="654"/>
      <c r="K130" s="654"/>
      <c r="L130" s="654"/>
      <c r="M130" s="654"/>
      <c r="N130" s="654"/>
      <c r="O130" s="654"/>
      <c r="P130" s="654"/>
    </row>
    <row r="131" spans="1:16">
      <c r="A131" s="654"/>
      <c r="B131" s="654"/>
      <c r="C131" s="654"/>
      <c r="D131" s="654"/>
      <c r="E131" s="654"/>
      <c r="F131" s="654"/>
      <c r="G131" s="654"/>
      <c r="H131" s="654"/>
      <c r="I131" s="654"/>
      <c r="J131" s="654"/>
      <c r="K131" s="654"/>
      <c r="L131" s="654"/>
      <c r="M131" s="654"/>
      <c r="N131" s="654"/>
      <c r="O131" s="654"/>
      <c r="P131" s="654"/>
    </row>
    <row r="132" spans="1:16">
      <c r="A132" s="654"/>
      <c r="B132" s="654"/>
      <c r="C132" s="654"/>
      <c r="D132" s="654"/>
      <c r="E132" s="654"/>
      <c r="F132" s="654"/>
      <c r="G132" s="654"/>
      <c r="H132" s="654"/>
      <c r="I132" s="654"/>
      <c r="J132" s="654"/>
      <c r="K132" s="654"/>
      <c r="L132" s="654"/>
      <c r="M132" s="654"/>
      <c r="N132" s="654"/>
      <c r="O132" s="654"/>
      <c r="P132" s="654"/>
    </row>
    <row r="133" spans="1:16">
      <c r="A133" s="654"/>
      <c r="B133" s="654"/>
      <c r="C133" s="654"/>
      <c r="D133" s="654"/>
      <c r="E133" s="654"/>
      <c r="F133" s="654"/>
      <c r="G133" s="654"/>
      <c r="H133" s="654"/>
      <c r="I133" s="654"/>
      <c r="J133" s="654"/>
      <c r="K133" s="654"/>
      <c r="L133" s="654"/>
      <c r="M133" s="654"/>
      <c r="N133" s="654"/>
      <c r="O133" s="654"/>
      <c r="P133" s="654"/>
    </row>
    <row r="134" spans="1:16">
      <c r="A134" s="654"/>
      <c r="B134" s="654"/>
      <c r="C134" s="654"/>
      <c r="D134" s="654"/>
      <c r="E134" s="654"/>
      <c r="F134" s="654"/>
      <c r="G134" s="654"/>
      <c r="H134" s="654"/>
      <c r="I134" s="654"/>
      <c r="J134" s="654"/>
      <c r="K134" s="654"/>
      <c r="L134" s="654"/>
      <c r="M134" s="654"/>
      <c r="N134" s="654"/>
      <c r="O134" s="654"/>
      <c r="P134" s="654"/>
    </row>
    <row r="135" spans="1:16">
      <c r="A135" s="654"/>
      <c r="B135" s="654"/>
      <c r="C135" s="654"/>
      <c r="D135" s="654"/>
      <c r="E135" s="654"/>
      <c r="F135" s="654"/>
      <c r="G135" s="654"/>
      <c r="H135" s="654"/>
      <c r="I135" s="654"/>
      <c r="J135" s="654"/>
      <c r="K135" s="654"/>
      <c r="L135" s="654"/>
      <c r="M135" s="654"/>
      <c r="N135" s="654"/>
      <c r="O135" s="654"/>
      <c r="P135" s="654"/>
    </row>
    <row r="136" spans="1:16">
      <c r="A136" s="654"/>
      <c r="B136" s="654"/>
      <c r="C136" s="654"/>
      <c r="D136" s="654"/>
      <c r="E136" s="654"/>
      <c r="F136" s="654"/>
      <c r="G136" s="654"/>
      <c r="H136" s="654"/>
      <c r="I136" s="654"/>
      <c r="J136" s="654"/>
      <c r="K136" s="654"/>
      <c r="L136" s="654"/>
      <c r="M136" s="654"/>
      <c r="N136" s="654"/>
      <c r="O136" s="654"/>
      <c r="P136" s="654"/>
    </row>
  </sheetData>
  <mergeCells count="38">
    <mergeCell ref="H88:J88"/>
    <mergeCell ref="H87:L87"/>
    <mergeCell ref="B106:Q106"/>
    <mergeCell ref="B92:Q92"/>
    <mergeCell ref="B98:Q98"/>
    <mergeCell ref="B100:C100"/>
    <mergeCell ref="B101:C101"/>
    <mergeCell ref="B112:Q112"/>
    <mergeCell ref="B114:Q114"/>
    <mergeCell ref="H117:N117"/>
    <mergeCell ref="H118:M118"/>
    <mergeCell ref="H119:O119"/>
    <mergeCell ref="A1:Q1"/>
    <mergeCell ref="A2:B2"/>
    <mergeCell ref="K2:L2"/>
    <mergeCell ref="C2:H2"/>
    <mergeCell ref="I2:J2"/>
    <mergeCell ref="M2:Q7"/>
    <mergeCell ref="A5:B5"/>
    <mergeCell ref="C5:E5"/>
    <mergeCell ref="A6:B7"/>
    <mergeCell ref="C6:E7"/>
    <mergeCell ref="F5:G7"/>
    <mergeCell ref="C3:L3"/>
    <mergeCell ref="C4:L4"/>
    <mergeCell ref="H5:L7"/>
    <mergeCell ref="A3:B3"/>
    <mergeCell ref="A4:B4"/>
    <mergeCell ref="B76:Q76"/>
    <mergeCell ref="B78:Q78"/>
    <mergeCell ref="B85:Q85"/>
    <mergeCell ref="A8:Q8"/>
    <mergeCell ref="B13:Q13"/>
    <mergeCell ref="B9:Q9"/>
    <mergeCell ref="B15:E15"/>
    <mergeCell ref="H74:L74"/>
    <mergeCell ref="H81:J81"/>
    <mergeCell ref="H80:L80"/>
  </mergeCells>
  <pageMargins left="0.9055118110236221" right="0.11811023622047245" top="0.98425196850393704" bottom="0.78740157480314965" header="0.31496062992125984" footer="0.31496062992125984"/>
  <pageSetup paperSize="9" scale="76" fitToHeight="0" orientation="landscape" horizontalDpi="4294967293" verticalDpi="4294967293" r:id="rId1"/>
  <drawing r:id="rId2"/>
  <legacyDrawing r:id="rId3"/>
  <oleObjects>
    <mc:AlternateContent xmlns:mc="http://schemas.openxmlformats.org/markup-compatibility/2006">
      <mc:Choice Requires="x14">
        <oleObject progId="Word.Document.12" shapeId="8193" r:id="rId4">
          <objectPr defaultSize="0" autoPict="0" r:id="rId5">
            <anchor moveWithCells="1" sizeWithCells="1">
              <from>
                <xdr:col>12</xdr:col>
                <xdr:colOff>104775</xdr:colOff>
                <xdr:row>1</xdr:row>
                <xdr:rowOff>57150</xdr:rowOff>
              </from>
              <to>
                <xdr:col>16</xdr:col>
                <xdr:colOff>466725</xdr:colOff>
                <xdr:row>6</xdr:row>
                <xdr:rowOff>400050</xdr:rowOff>
              </to>
            </anchor>
          </objectPr>
        </oleObject>
      </mc:Choice>
      <mc:Fallback>
        <oleObject progId="Word.Document.12" shapeId="8193"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251"/>
  <sheetViews>
    <sheetView view="pageBreakPreview" topLeftCell="A142" zoomScale="85" zoomScaleNormal="100" zoomScaleSheetLayoutView="85" workbookViewId="0">
      <selection activeCell="K161" sqref="K161"/>
    </sheetView>
  </sheetViews>
  <sheetFormatPr defaultRowHeight="12.75"/>
  <cols>
    <col min="1" max="1" width="11.28515625" bestFit="1" customWidth="1"/>
    <col min="2" max="2" width="9.140625" customWidth="1"/>
    <col min="3" max="3" width="19.85546875" customWidth="1"/>
    <col min="4" max="4" width="11.140625" customWidth="1"/>
    <col min="5" max="5" width="9.140625" customWidth="1"/>
    <col min="6" max="6" width="13.140625" customWidth="1"/>
    <col min="7" max="9" width="9.140625" customWidth="1"/>
    <col min="10" max="10" width="11.28515625" bestFit="1" customWidth="1"/>
    <col min="11" max="11" width="10.5703125" bestFit="1" customWidth="1"/>
    <col min="12" max="12" width="9.85546875" bestFit="1" customWidth="1"/>
    <col min="13" max="13" width="10.140625" customWidth="1"/>
    <col min="20" max="20" width="15.7109375" customWidth="1"/>
  </cols>
  <sheetData>
    <row r="1" spans="1:17" ht="16.5" thickBot="1">
      <c r="A1" s="1538"/>
      <c r="B1" s="1538"/>
      <c r="C1" s="1538"/>
      <c r="D1" s="1538"/>
      <c r="E1" s="1538"/>
      <c r="F1" s="1538"/>
      <c r="G1" s="1538"/>
      <c r="H1" s="1538"/>
      <c r="I1" s="1538"/>
      <c r="J1" s="1493"/>
      <c r="K1" s="1493"/>
      <c r="L1" s="1538"/>
      <c r="M1" s="1538"/>
      <c r="N1" s="1493"/>
      <c r="O1" s="1493"/>
      <c r="P1" s="1493"/>
      <c r="Q1" s="1493"/>
    </row>
    <row r="2" spans="1:17" ht="16.5" thickBot="1">
      <c r="A2" s="1431" t="s">
        <v>10818</v>
      </c>
      <c r="B2" s="1431"/>
      <c r="C2" s="1379" t="str">
        <f>ORÇAMENTO!B2</f>
        <v>PREFEITURA MUNICIPAL DE OURÉM</v>
      </c>
      <c r="D2" s="1380"/>
      <c r="E2" s="1380"/>
      <c r="F2" s="1380"/>
      <c r="G2" s="1380"/>
      <c r="H2" s="1380"/>
      <c r="I2" s="1380"/>
      <c r="J2" s="883" t="s">
        <v>10849</v>
      </c>
      <c r="K2" s="884"/>
      <c r="L2" s="1531" t="str">
        <f>ORÇAMENTO!G4</f>
        <v xml:space="preserve"> OURÉM - PA</v>
      </c>
      <c r="M2" s="1532"/>
      <c r="N2" s="1387"/>
      <c r="O2" s="1460"/>
      <c r="P2" s="1460"/>
      <c r="Q2" s="1388"/>
    </row>
    <row r="3" spans="1:17" ht="15.75">
      <c r="A3" s="1431" t="s">
        <v>10819</v>
      </c>
      <c r="B3" s="1431"/>
      <c r="C3" s="1379" t="str">
        <f>ORÇAMENTO!B3</f>
        <v>REFORMA DA UNIDADE DE SAÚDE DA FAMÍLIA RIO GRANDE</v>
      </c>
      <c r="D3" s="1380"/>
      <c r="E3" s="1380"/>
      <c r="F3" s="1380"/>
      <c r="G3" s="1380"/>
      <c r="H3" s="1380"/>
      <c r="I3" s="1380"/>
      <c r="J3" s="882"/>
      <c r="K3" s="882"/>
      <c r="L3" s="750"/>
      <c r="M3" s="750"/>
      <c r="N3" s="1389"/>
      <c r="O3" s="1461"/>
      <c r="P3" s="1461"/>
      <c r="Q3" s="1390"/>
    </row>
    <row r="4" spans="1:17" ht="15.75">
      <c r="A4" s="1433" t="s">
        <v>10820</v>
      </c>
      <c r="B4" s="1433"/>
      <c r="C4" s="1437" t="str">
        <f>ORÇAMENTO!B4</f>
        <v>COMUNIDADE RIO GRANDE</v>
      </c>
      <c r="D4" s="1438"/>
      <c r="E4" s="1438"/>
      <c r="F4" s="1438"/>
      <c r="G4" s="1438"/>
      <c r="H4" s="1438"/>
      <c r="I4" s="1438"/>
      <c r="J4" s="385"/>
      <c r="K4" s="385"/>
      <c r="L4" s="385"/>
      <c r="M4" s="385"/>
      <c r="N4" s="1389"/>
      <c r="O4" s="1461"/>
      <c r="P4" s="1461"/>
      <c r="Q4" s="1390"/>
    </row>
    <row r="5" spans="1:17" ht="15.75" customHeight="1">
      <c r="A5" s="1433" t="s">
        <v>10821</v>
      </c>
      <c r="B5" s="1433"/>
      <c r="C5" s="1450">
        <f>ORÇAMENTO!B5</f>
        <v>0.2881986483454233</v>
      </c>
      <c r="D5" s="1450"/>
      <c r="E5" s="1450"/>
      <c r="F5" s="1440" t="s">
        <v>10822</v>
      </c>
      <c r="G5" s="1441"/>
      <c r="H5" s="1381" t="str">
        <f>ORÇAMENTO!E5</f>
        <v>ÍNDICES DE REFERÊNCIA   SINAPI DE SET. 2017  (DESONERADO)    E              SEDOP - SET. - 2017</v>
      </c>
      <c r="I5" s="1382"/>
      <c r="J5" s="1382"/>
      <c r="K5" s="1382"/>
      <c r="L5" s="1382"/>
      <c r="M5" s="1382"/>
      <c r="N5" s="1389"/>
      <c r="O5" s="1461"/>
      <c r="P5" s="1461"/>
      <c r="Q5" s="1390"/>
    </row>
    <row r="6" spans="1:17" ht="15.75" customHeight="1">
      <c r="A6" s="1377" t="s">
        <v>10823</v>
      </c>
      <c r="B6" s="1377"/>
      <c r="C6" s="1451" t="s">
        <v>10913</v>
      </c>
      <c r="D6" s="1452"/>
      <c r="E6" s="1453"/>
      <c r="F6" s="1442"/>
      <c r="G6" s="1443"/>
      <c r="H6" s="1383"/>
      <c r="I6" s="1384"/>
      <c r="J6" s="1384"/>
      <c r="K6" s="1384"/>
      <c r="L6" s="1384"/>
      <c r="M6" s="1384"/>
      <c r="N6" s="1389"/>
      <c r="O6" s="1461"/>
      <c r="P6" s="1461"/>
      <c r="Q6" s="1390"/>
    </row>
    <row r="7" spans="1:17" ht="41.25" customHeight="1">
      <c r="A7" s="1377"/>
      <c r="B7" s="1377"/>
      <c r="C7" s="1454"/>
      <c r="D7" s="1455"/>
      <c r="E7" s="1456"/>
      <c r="F7" s="1444"/>
      <c r="G7" s="1445"/>
      <c r="H7" s="1385"/>
      <c r="I7" s="1386"/>
      <c r="J7" s="1386"/>
      <c r="K7" s="1386"/>
      <c r="L7" s="1386"/>
      <c r="M7" s="1386"/>
      <c r="N7" s="1389"/>
      <c r="O7" s="1461"/>
      <c r="P7" s="1461"/>
      <c r="Q7" s="1390"/>
    </row>
    <row r="8" spans="1:17" ht="24" thickBot="1">
      <c r="A8" s="1533" t="s">
        <v>10911</v>
      </c>
      <c r="B8" s="1533"/>
      <c r="C8" s="1533"/>
      <c r="D8" s="1533"/>
      <c r="E8" s="1533"/>
      <c r="F8" s="1533"/>
      <c r="G8" s="1533"/>
      <c r="H8" s="1533"/>
      <c r="I8" s="1533"/>
      <c r="J8" s="1533"/>
      <c r="K8" s="1533"/>
      <c r="L8" s="1533"/>
      <c r="M8" s="1533"/>
      <c r="N8" s="1389"/>
      <c r="O8" s="1461"/>
      <c r="P8" s="1461"/>
      <c r="Q8" s="1390"/>
    </row>
    <row r="9" spans="1:17" ht="22.5" customHeight="1" thickBot="1">
      <c r="A9" s="760">
        <f>ORÇAMENTO!$A$76</f>
        <v>9</v>
      </c>
      <c r="B9" s="1458" t="str">
        <f>ORÇAMENTO!$D$76</f>
        <v>REVESTIMENTO DE PAREDES</v>
      </c>
      <c r="C9" s="1458"/>
      <c r="D9" s="1458"/>
      <c r="E9" s="1458"/>
      <c r="F9" s="1458"/>
      <c r="G9" s="1458"/>
      <c r="H9" s="1458"/>
      <c r="I9" s="1458"/>
      <c r="J9" s="1458"/>
      <c r="K9" s="1458"/>
      <c r="L9" s="1458"/>
      <c r="M9" s="1458"/>
      <c r="N9" s="1458"/>
      <c r="O9" s="1458"/>
      <c r="P9" s="1458"/>
      <c r="Q9" s="1459"/>
    </row>
    <row r="10" spans="1:17" ht="15.75" thickBot="1">
      <c r="A10" s="859"/>
      <c r="B10" s="859"/>
      <c r="C10" s="859"/>
      <c r="D10" s="859"/>
      <c r="E10" s="859"/>
      <c r="F10" s="859"/>
      <c r="G10" s="859"/>
      <c r="H10" s="859"/>
      <c r="I10" s="859"/>
      <c r="J10" s="859"/>
      <c r="K10" s="648"/>
      <c r="L10" s="648"/>
      <c r="M10" s="648"/>
      <c r="N10" s="648"/>
      <c r="O10" s="648"/>
      <c r="P10" s="648"/>
      <c r="Q10" s="648"/>
    </row>
    <row r="11" spans="1:17" ht="32.25" customHeight="1" thickBot="1">
      <c r="A11" s="861" t="str">
        <f>ORÇAMENTO!$A$77</f>
        <v>9.1</v>
      </c>
      <c r="B11" s="1482" t="str">
        <f>ORÇAMENTO!$D$77</f>
        <v>CHAPISCO APLICADO EM ALVENARIAS E ESTRUTURAS DE CONCRETO INTERNAS, COM COLHER DE PEDREIRO. ARGAMASSA TRAÇO 1:3 COM PREPARO MANUAL. AF_06/2014</v>
      </c>
      <c r="C11" s="1482"/>
      <c r="D11" s="1482"/>
      <c r="E11" s="1482"/>
      <c r="F11" s="1482"/>
      <c r="G11" s="1482"/>
      <c r="H11" s="1482"/>
      <c r="I11" s="1482"/>
      <c r="J11" s="1482"/>
      <c r="K11" s="1482"/>
      <c r="L11" s="1482"/>
      <c r="M11" s="1482"/>
      <c r="N11" s="1482"/>
      <c r="O11" s="1482"/>
      <c r="P11" s="1482"/>
      <c r="Q11" s="1483"/>
    </row>
    <row r="12" spans="1:17" ht="15.75">
      <c r="A12" s="860"/>
      <c r="B12" s="650"/>
      <c r="C12" s="650"/>
      <c r="D12" s="648"/>
      <c r="E12" s="648"/>
      <c r="F12" s="648"/>
      <c r="G12" s="648"/>
      <c r="H12" s="648"/>
      <c r="I12" s="648"/>
      <c r="J12" s="648"/>
      <c r="K12" s="648"/>
      <c r="L12" s="648"/>
      <c r="M12" s="648"/>
      <c r="N12" s="648"/>
      <c r="O12" s="648"/>
      <c r="P12" s="648"/>
      <c r="Q12" s="648"/>
    </row>
    <row r="13" spans="1:17" ht="15.75">
      <c r="A13" s="960"/>
      <c r="B13" s="659"/>
      <c r="C13" s="659" t="s">
        <v>11228</v>
      </c>
      <c r="D13" s="659"/>
      <c r="E13" s="659"/>
      <c r="F13" s="662"/>
      <c r="G13" s="662"/>
      <c r="H13" s="662"/>
      <c r="I13" s="662"/>
      <c r="J13" s="662"/>
      <c r="K13" s="662"/>
      <c r="L13" s="662"/>
      <c r="M13" s="648"/>
      <c r="N13" s="648"/>
      <c r="O13" s="648"/>
      <c r="P13" s="648"/>
      <c r="Q13" s="648"/>
    </row>
    <row r="14" spans="1:17" ht="15.75">
      <c r="A14" s="960"/>
      <c r="B14" s="662"/>
      <c r="C14" s="659"/>
      <c r="D14" s="662"/>
      <c r="E14" s="662"/>
      <c r="F14" s="662"/>
      <c r="G14" s="662"/>
      <c r="H14" s="662"/>
      <c r="I14" s="662"/>
      <c r="J14" s="662"/>
      <c r="K14" s="662"/>
      <c r="L14" s="662"/>
      <c r="M14" s="648"/>
      <c r="N14" s="648"/>
      <c r="O14" s="648"/>
      <c r="P14" s="648"/>
      <c r="Q14" s="648"/>
    </row>
    <row r="15" spans="1:17" ht="15.75">
      <c r="A15" s="960"/>
      <c r="B15" s="662"/>
      <c r="C15" s="659" t="s">
        <v>11229</v>
      </c>
      <c r="D15" s="1038"/>
      <c r="E15" s="1038"/>
      <c r="F15" s="1038"/>
      <c r="G15" s="1038"/>
      <c r="H15" s="1098">
        <f>ORÇAMENTO!F61</f>
        <v>64.69</v>
      </c>
      <c r="I15" s="1038" t="s">
        <v>10938</v>
      </c>
      <c r="J15" s="662"/>
      <c r="K15" s="662"/>
      <c r="L15" s="662"/>
      <c r="M15" s="648"/>
      <c r="N15" s="648"/>
      <c r="O15" s="648"/>
      <c r="P15" s="648"/>
      <c r="Q15" s="648"/>
    </row>
    <row r="16" spans="1:17" ht="15.75">
      <c r="A16" s="960"/>
      <c r="B16" s="662"/>
      <c r="C16" s="1038" t="s">
        <v>11230</v>
      </c>
      <c r="D16" s="681" t="s">
        <v>10815</v>
      </c>
      <c r="E16" s="681" t="s">
        <v>11231</v>
      </c>
      <c r="F16" s="681" t="s">
        <v>10811</v>
      </c>
      <c r="G16" s="681" t="s">
        <v>11232</v>
      </c>
      <c r="H16" s="681"/>
      <c r="I16" s="681"/>
      <c r="J16" s="659"/>
      <c r="K16" s="662"/>
      <c r="L16" s="662"/>
      <c r="M16" s="648"/>
      <c r="N16" s="648"/>
      <c r="O16" s="648"/>
      <c r="P16" s="648"/>
      <c r="Q16" s="648"/>
    </row>
    <row r="17" spans="1:38" ht="15.75">
      <c r="A17" s="960"/>
      <c r="B17" s="659"/>
      <c r="C17" s="1099">
        <f>H15</f>
        <v>64.69</v>
      </c>
      <c r="D17" s="659"/>
      <c r="E17" s="681">
        <v>2</v>
      </c>
      <c r="F17" s="659"/>
      <c r="G17" s="659">
        <f>ROUND((C17*E17),2)</f>
        <v>129.38</v>
      </c>
      <c r="H17" s="659" t="s">
        <v>10938</v>
      </c>
      <c r="I17" s="659"/>
      <c r="J17" s="659"/>
      <c r="K17" s="659"/>
      <c r="L17" s="659"/>
      <c r="M17" s="648"/>
      <c r="N17" s="648"/>
      <c r="O17" s="648"/>
      <c r="P17" s="648"/>
      <c r="Q17" s="648"/>
    </row>
    <row r="18" spans="1:38" ht="15.75">
      <c r="A18" s="960"/>
      <c r="B18" s="659"/>
      <c r="C18" s="659"/>
      <c r="D18" s="1095" t="s">
        <v>10927</v>
      </c>
      <c r="E18" s="1096">
        <f>G17</f>
        <v>129.38</v>
      </c>
      <c r="F18" s="1100" t="s">
        <v>10938</v>
      </c>
      <c r="G18" s="659"/>
      <c r="H18" s="659"/>
      <c r="I18" s="659"/>
      <c r="J18" s="659"/>
      <c r="K18" s="659"/>
      <c r="L18" s="659"/>
      <c r="M18" s="648"/>
      <c r="N18" s="648"/>
      <c r="O18" s="648"/>
      <c r="P18" s="648"/>
      <c r="Q18" s="648"/>
    </row>
    <row r="19" spans="1:38" ht="16.5" thickBot="1">
      <c r="A19" s="960"/>
      <c r="B19" s="659"/>
      <c r="C19" s="659"/>
      <c r="D19" s="1038"/>
      <c r="E19" s="1038"/>
      <c r="F19" s="1038"/>
      <c r="G19" s="1038"/>
      <c r="H19" s="1038"/>
      <c r="I19" s="1038"/>
      <c r="J19" s="662"/>
      <c r="K19" s="659"/>
      <c r="L19" s="659"/>
      <c r="M19" s="648"/>
      <c r="N19" s="648"/>
      <c r="O19" s="648"/>
      <c r="P19" s="648"/>
      <c r="Q19" s="648"/>
    </row>
    <row r="20" spans="1:38" ht="32.25" customHeight="1" thickBot="1">
      <c r="A20" s="861" t="str">
        <f>ORÇAMENTO!A78</f>
        <v>9.2</v>
      </c>
      <c r="B20" s="1468" t="str">
        <f>ORÇAMENTO!D78</f>
        <v>RETIRADA DE PINTURA (COM ESCOVA DE AÇO)</v>
      </c>
      <c r="C20" s="1468"/>
      <c r="D20" s="1468"/>
      <c r="E20" s="1468"/>
      <c r="F20" s="1468"/>
      <c r="G20" s="1468"/>
      <c r="H20" s="1468"/>
      <c r="I20" s="1468"/>
      <c r="J20" s="1468"/>
      <c r="K20" s="1468"/>
      <c r="L20" s="1468"/>
      <c r="M20" s="1468"/>
      <c r="N20" s="1468"/>
      <c r="O20" s="1468"/>
      <c r="P20" s="1468"/>
      <c r="Q20" s="1471"/>
    </row>
    <row r="21" spans="1:38" ht="15.75">
      <c r="A21" s="860"/>
      <c r="B21" s="648"/>
      <c r="C21" s="648"/>
      <c r="D21" s="648"/>
      <c r="E21" s="648"/>
      <c r="F21" s="648"/>
      <c r="G21" s="648"/>
      <c r="H21" s="648"/>
      <c r="I21" s="648"/>
      <c r="J21" s="648"/>
      <c r="K21" s="648"/>
      <c r="L21" s="648"/>
      <c r="M21" s="648"/>
      <c r="N21" s="648"/>
      <c r="O21" s="648"/>
      <c r="P21" s="648"/>
      <c r="Q21" s="648"/>
    </row>
    <row r="22" spans="1:38" ht="15.75">
      <c r="A22" s="860"/>
      <c r="B22" s="648"/>
      <c r="C22" s="1504" t="s">
        <v>11233</v>
      </c>
      <c r="D22" s="1504"/>
      <c r="E22" s="1504"/>
      <c r="F22" s="648"/>
      <c r="G22" s="648"/>
      <c r="H22" s="648"/>
      <c r="I22" s="648"/>
      <c r="J22" s="648"/>
      <c r="K22" s="648"/>
      <c r="L22" s="648"/>
      <c r="M22" s="648"/>
      <c r="N22" s="648"/>
      <c r="O22" s="648"/>
      <c r="P22" s="648"/>
      <c r="Q22" s="648"/>
    </row>
    <row r="23" spans="1:38" ht="45">
      <c r="A23" s="860"/>
      <c r="B23" s="648"/>
      <c r="C23" s="859"/>
      <c r="D23" s="873" t="s">
        <v>11027</v>
      </c>
      <c r="E23" s="873" t="s">
        <v>10815</v>
      </c>
      <c r="F23" s="873" t="s">
        <v>11028</v>
      </c>
      <c r="G23" s="873" t="s">
        <v>10811</v>
      </c>
      <c r="H23" s="873" t="s">
        <v>10929</v>
      </c>
      <c r="I23" s="667"/>
      <c r="J23" s="667"/>
      <c r="K23" s="667"/>
      <c r="L23" s="667"/>
      <c r="M23" s="663"/>
      <c r="N23" s="663"/>
      <c r="O23" s="663"/>
      <c r="P23" s="663"/>
      <c r="Q23" s="663"/>
    </row>
    <row r="24" spans="1:38" ht="15.75">
      <c r="A24" s="860"/>
      <c r="B24" s="859"/>
      <c r="C24" s="660"/>
      <c r="D24" s="870">
        <v>10.34</v>
      </c>
      <c r="E24" s="859"/>
      <c r="F24" s="681">
        <v>2.8</v>
      </c>
      <c r="G24" s="859"/>
      <c r="H24" s="870">
        <f>ROUND((D24*F24),2)</f>
        <v>28.95</v>
      </c>
      <c r="I24" s="648" t="s">
        <v>10938</v>
      </c>
      <c r="J24" s="1414" t="s">
        <v>11234</v>
      </c>
      <c r="K24" s="1414"/>
      <c r="L24" s="1414"/>
      <c r="M24" s="1414"/>
      <c r="N24" s="1414"/>
      <c r="O24" s="1414"/>
      <c r="P24" s="1414"/>
      <c r="Q24" s="648"/>
    </row>
    <row r="25" spans="1:38" ht="15.75">
      <c r="A25" s="860"/>
      <c r="B25" s="859"/>
      <c r="C25" s="660" t="s">
        <v>11029</v>
      </c>
      <c r="D25" s="872">
        <v>0.9</v>
      </c>
      <c r="E25" s="859"/>
      <c r="F25" s="872">
        <v>2.1</v>
      </c>
      <c r="G25" s="859"/>
      <c r="H25" s="681">
        <f>ROUND((D25*F25),2)</f>
        <v>1.89</v>
      </c>
      <c r="I25" s="648" t="s">
        <v>10938</v>
      </c>
      <c r="J25" s="1414" t="s">
        <v>11057</v>
      </c>
      <c r="K25" s="1414"/>
      <c r="L25" s="1414"/>
      <c r="M25" s="1414"/>
      <c r="N25" s="1414"/>
      <c r="O25" s="650"/>
      <c r="P25" s="650"/>
      <c r="Q25" s="648"/>
    </row>
    <row r="26" spans="1:38" ht="15.75">
      <c r="A26" s="1034"/>
      <c r="B26" s="1030"/>
      <c r="C26" s="660"/>
      <c r="D26" s="872">
        <v>0.6</v>
      </c>
      <c r="E26" s="1030"/>
      <c r="F26" s="872">
        <v>0.6</v>
      </c>
      <c r="G26" s="1030"/>
      <c r="H26" s="681">
        <f>ROUND((D26*F26),2)</f>
        <v>0.36</v>
      </c>
      <c r="I26" s="648" t="s">
        <v>10938</v>
      </c>
      <c r="J26" s="1033" t="s">
        <v>11235</v>
      </c>
      <c r="K26" s="1033"/>
      <c r="L26" s="1033"/>
      <c r="M26" s="1033"/>
      <c r="N26" s="1033"/>
      <c r="O26" s="650"/>
      <c r="P26" s="650"/>
      <c r="Q26" s="648"/>
    </row>
    <row r="27" spans="1:38" ht="15.75">
      <c r="A27" s="1034"/>
      <c r="B27" s="1030"/>
      <c r="C27" s="660"/>
      <c r="D27" s="872">
        <v>0.6</v>
      </c>
      <c r="E27" s="1030"/>
      <c r="F27" s="872">
        <v>2.1</v>
      </c>
      <c r="G27" s="1030"/>
      <c r="H27" s="681">
        <f>ROUND((D27*F27),2)</f>
        <v>1.26</v>
      </c>
      <c r="I27" s="648" t="s">
        <v>10938</v>
      </c>
      <c r="J27" s="1033" t="s">
        <v>11236</v>
      </c>
      <c r="K27" s="1033"/>
      <c r="L27" s="1033"/>
      <c r="M27" s="1033"/>
      <c r="N27" s="1033"/>
      <c r="O27" s="650"/>
      <c r="P27" s="650"/>
      <c r="Q27" s="648"/>
    </row>
    <row r="28" spans="1:38" ht="15.75">
      <c r="A28" s="860"/>
      <c r="B28" s="661"/>
      <c r="C28" s="648"/>
      <c r="D28" s="680"/>
      <c r="E28" s="648"/>
      <c r="F28" s="680"/>
      <c r="G28" s="648" t="s">
        <v>4</v>
      </c>
      <c r="H28" s="680">
        <f>ROUND(H24-(H25+H26+H27),2)</f>
        <v>25.44</v>
      </c>
      <c r="I28" s="648" t="s">
        <v>10938</v>
      </c>
      <c r="J28" s="648"/>
      <c r="K28" s="648"/>
      <c r="L28" s="648"/>
      <c r="M28" s="648"/>
      <c r="N28" s="648"/>
      <c r="O28" s="648"/>
      <c r="P28" s="648"/>
      <c r="Q28" s="648"/>
    </row>
    <row r="29" spans="1:38" ht="15">
      <c r="A29" s="648"/>
      <c r="B29" s="648"/>
      <c r="C29" s="648"/>
      <c r="D29" s="680"/>
      <c r="E29" s="648"/>
      <c r="F29" s="680"/>
      <c r="G29" s="648"/>
      <c r="H29" s="648"/>
      <c r="I29" s="648"/>
      <c r="J29" s="648"/>
      <c r="K29" s="648"/>
      <c r="L29" s="655"/>
      <c r="M29" s="655"/>
      <c r="N29" s="655"/>
      <c r="O29" s="655"/>
      <c r="P29" s="655"/>
      <c r="Q29" s="655"/>
      <c r="R29" s="414"/>
      <c r="S29" s="414"/>
      <c r="T29" s="414"/>
      <c r="U29" s="414"/>
      <c r="V29" s="414"/>
      <c r="W29" s="414"/>
      <c r="X29" s="414"/>
      <c r="Y29" s="414"/>
      <c r="Z29" s="414"/>
      <c r="AA29" s="414"/>
      <c r="AB29" s="414"/>
      <c r="AD29" s="309"/>
      <c r="AE29" s="310"/>
      <c r="AF29" s="314">
        <v>2</v>
      </c>
      <c r="AG29" s="308">
        <v>74.7</v>
      </c>
      <c r="AH29" s="305"/>
      <c r="AI29" s="305"/>
      <c r="AJ29" s="305"/>
      <c r="AK29" s="311">
        <f>(AE29*AG29*AD29*AF29)</f>
        <v>0</v>
      </c>
      <c r="AL29" s="307" t="s">
        <v>61</v>
      </c>
    </row>
    <row r="30" spans="1:38" ht="15">
      <c r="A30" s="648"/>
      <c r="B30" s="648"/>
      <c r="C30" s="1504" t="s">
        <v>11237</v>
      </c>
      <c r="D30" s="1504"/>
      <c r="E30" s="1504"/>
      <c r="F30" s="648"/>
      <c r="G30" s="648"/>
      <c r="H30" s="648"/>
      <c r="I30" s="648"/>
      <c r="J30" s="648"/>
      <c r="K30" s="648"/>
      <c r="L30" s="648"/>
      <c r="M30" s="648"/>
      <c r="N30" s="648"/>
      <c r="O30" s="648"/>
      <c r="P30" s="648"/>
      <c r="Q30" s="655"/>
      <c r="R30" s="414"/>
      <c r="S30" s="414"/>
      <c r="T30" s="414"/>
      <c r="U30" s="414"/>
      <c r="V30" s="414"/>
      <c r="W30" s="414"/>
      <c r="X30" s="414"/>
      <c r="Y30" s="414"/>
      <c r="Z30" s="414"/>
      <c r="AA30" s="414"/>
      <c r="AB30" s="414"/>
      <c r="AD30" s="309"/>
      <c r="AE30" s="310"/>
      <c r="AF30" s="314"/>
      <c r="AG30" s="308"/>
      <c r="AH30" s="305"/>
      <c r="AI30" s="305"/>
      <c r="AJ30" s="305"/>
      <c r="AK30" s="311"/>
      <c r="AL30" s="306"/>
    </row>
    <row r="31" spans="1:38" ht="45">
      <c r="A31" s="648"/>
      <c r="B31" s="648"/>
      <c r="C31" s="1030"/>
      <c r="D31" s="873" t="s">
        <v>11027</v>
      </c>
      <c r="E31" s="873" t="s">
        <v>10815</v>
      </c>
      <c r="F31" s="873" t="s">
        <v>11028</v>
      </c>
      <c r="G31" s="873" t="s">
        <v>10811</v>
      </c>
      <c r="H31" s="873" t="s">
        <v>10929</v>
      </c>
      <c r="I31" s="667"/>
      <c r="J31" s="667"/>
      <c r="K31" s="667"/>
      <c r="L31" s="667"/>
      <c r="M31" s="663"/>
      <c r="N31" s="663"/>
      <c r="O31" s="663"/>
      <c r="P31" s="663"/>
      <c r="Q31" s="655"/>
      <c r="R31" s="414"/>
      <c r="S31" s="414"/>
      <c r="T31" s="414"/>
      <c r="U31" s="414"/>
      <c r="V31" s="414"/>
      <c r="W31" s="414"/>
      <c r="X31" s="414"/>
      <c r="Y31" s="414"/>
      <c r="Z31" s="414"/>
      <c r="AA31" s="414"/>
      <c r="AB31" s="414"/>
      <c r="AD31" s="309"/>
      <c r="AE31" s="310"/>
      <c r="AF31" s="314"/>
      <c r="AG31" s="308"/>
      <c r="AH31" s="305"/>
      <c r="AI31" s="305"/>
      <c r="AJ31" s="305"/>
      <c r="AK31" s="311"/>
      <c r="AL31" s="306"/>
    </row>
    <row r="32" spans="1:38" ht="15.75">
      <c r="A32" s="648"/>
      <c r="B32" s="648"/>
      <c r="C32" s="660"/>
      <c r="D32" s="681">
        <v>10.8</v>
      </c>
      <c r="E32" s="1030"/>
      <c r="F32" s="681">
        <v>2.8</v>
      </c>
      <c r="G32" s="1030"/>
      <c r="H32" s="1038">
        <f>ROUND((D32*F32),2)</f>
        <v>30.24</v>
      </c>
      <c r="I32" s="648" t="s">
        <v>10938</v>
      </c>
      <c r="J32" s="1414" t="s">
        <v>11238</v>
      </c>
      <c r="K32" s="1414"/>
      <c r="L32" s="1414"/>
      <c r="M32" s="1414"/>
      <c r="N32" s="1414"/>
      <c r="O32" s="1414"/>
      <c r="P32" s="1414"/>
      <c r="Q32" s="655"/>
      <c r="R32" s="414"/>
      <c r="S32" s="414"/>
      <c r="T32" s="414"/>
      <c r="U32" s="414"/>
      <c r="V32" s="414"/>
      <c r="W32" s="414"/>
      <c r="X32" s="414"/>
      <c r="Y32" s="414"/>
      <c r="Z32" s="414"/>
      <c r="AA32" s="414"/>
      <c r="AB32" s="414"/>
      <c r="AD32" s="309"/>
      <c r="AE32" s="310"/>
      <c r="AF32" s="314"/>
      <c r="AG32" s="308"/>
      <c r="AH32" s="305"/>
      <c r="AI32" s="305"/>
      <c r="AJ32" s="305"/>
      <c r="AK32" s="311"/>
      <c r="AL32" s="306"/>
    </row>
    <row r="33" spans="1:38" ht="15.75">
      <c r="A33" s="648"/>
      <c r="B33" s="648"/>
      <c r="C33" s="660" t="s">
        <v>11029</v>
      </c>
      <c r="D33" s="872">
        <v>1</v>
      </c>
      <c r="E33" s="1030"/>
      <c r="F33" s="872">
        <v>0.5</v>
      </c>
      <c r="G33" s="1030"/>
      <c r="H33" s="681">
        <f>ROUND((D33*F33),2)</f>
        <v>0.5</v>
      </c>
      <c r="I33" s="648" t="s">
        <v>10938</v>
      </c>
      <c r="J33" s="1414" t="s">
        <v>11017</v>
      </c>
      <c r="K33" s="1414"/>
      <c r="L33" s="1414"/>
      <c r="M33" s="1414"/>
      <c r="N33" s="1414"/>
      <c r="O33" s="650"/>
      <c r="P33" s="650"/>
      <c r="Q33" s="655"/>
      <c r="R33" s="414"/>
      <c r="S33" s="414"/>
      <c r="T33" s="414"/>
      <c r="U33" s="414"/>
      <c r="V33" s="414"/>
      <c r="W33" s="414"/>
      <c r="X33" s="414"/>
      <c r="Y33" s="414"/>
      <c r="Z33" s="414"/>
      <c r="AA33" s="414"/>
      <c r="AB33" s="414"/>
      <c r="AD33" s="309"/>
      <c r="AE33" s="310"/>
      <c r="AF33" s="314"/>
      <c r="AG33" s="308"/>
      <c r="AH33" s="305"/>
      <c r="AI33" s="305"/>
      <c r="AJ33" s="305"/>
      <c r="AK33" s="311"/>
      <c r="AL33" s="306"/>
    </row>
    <row r="34" spans="1:38" ht="15.75">
      <c r="A34" s="648"/>
      <c r="B34" s="648"/>
      <c r="C34" s="660"/>
      <c r="D34" s="872">
        <v>0.8</v>
      </c>
      <c r="E34" s="1030"/>
      <c r="F34" s="872">
        <v>2.1</v>
      </c>
      <c r="G34" s="1030"/>
      <c r="H34" s="681">
        <f>ROUND((D34*F34),2)</f>
        <v>1.68</v>
      </c>
      <c r="I34" s="648" t="s">
        <v>10938</v>
      </c>
      <c r="J34" s="1033" t="s">
        <v>11016</v>
      </c>
      <c r="K34" s="1033"/>
      <c r="L34" s="1033"/>
      <c r="M34" s="1033"/>
      <c r="N34" s="1033"/>
      <c r="O34" s="650"/>
      <c r="P34" s="650"/>
      <c r="Q34" s="655"/>
      <c r="R34" s="414"/>
      <c r="S34" s="414"/>
      <c r="T34" s="414"/>
      <c r="U34" s="414"/>
      <c r="V34" s="414"/>
      <c r="W34" s="414"/>
      <c r="X34" s="414"/>
      <c r="Y34" s="414"/>
      <c r="Z34" s="414"/>
      <c r="AA34" s="414"/>
      <c r="AB34" s="414"/>
      <c r="AD34" s="309"/>
      <c r="AE34" s="310"/>
      <c r="AF34" s="314"/>
      <c r="AG34" s="308"/>
      <c r="AH34" s="305"/>
      <c r="AI34" s="305"/>
      <c r="AJ34" s="305"/>
      <c r="AK34" s="311"/>
      <c r="AL34" s="306"/>
    </row>
    <row r="35" spans="1:38" ht="15">
      <c r="A35" s="648"/>
      <c r="B35" s="648"/>
      <c r="C35" s="648"/>
      <c r="D35" s="680"/>
      <c r="E35" s="648"/>
      <c r="F35" s="680"/>
      <c r="G35" s="648" t="s">
        <v>4</v>
      </c>
      <c r="H35" s="680">
        <f>ROUND(H32-(H33+H34),2)</f>
        <v>28.06</v>
      </c>
      <c r="I35" s="648" t="s">
        <v>10938</v>
      </c>
      <c r="J35" s="648"/>
      <c r="K35" s="648"/>
      <c r="L35" s="648"/>
      <c r="M35" s="648"/>
      <c r="N35" s="648"/>
      <c r="O35" s="648"/>
      <c r="P35" s="648"/>
      <c r="Q35" s="655"/>
      <c r="R35" s="414"/>
      <c r="S35" s="414"/>
      <c r="T35" s="414"/>
      <c r="U35" s="414"/>
      <c r="V35" s="414"/>
      <c r="W35" s="414"/>
      <c r="X35" s="414"/>
      <c r="Y35" s="414"/>
      <c r="Z35" s="414"/>
      <c r="AA35" s="414"/>
      <c r="AB35" s="414"/>
      <c r="AD35" s="309"/>
      <c r="AE35" s="310"/>
      <c r="AF35" s="314"/>
      <c r="AG35" s="308"/>
      <c r="AH35" s="305"/>
      <c r="AI35" s="305"/>
      <c r="AJ35" s="305"/>
      <c r="AK35" s="311"/>
      <c r="AL35" s="306"/>
    </row>
    <row r="36" spans="1:38" ht="15">
      <c r="A36" s="648"/>
      <c r="B36" s="648"/>
      <c r="C36" s="648"/>
      <c r="D36" s="680"/>
      <c r="E36" s="648"/>
      <c r="F36" s="680"/>
      <c r="G36" s="648"/>
      <c r="H36" s="648"/>
      <c r="I36" s="648"/>
      <c r="J36" s="648"/>
      <c r="K36" s="648"/>
      <c r="L36" s="655"/>
      <c r="M36" s="655"/>
      <c r="N36" s="655"/>
      <c r="O36" s="655"/>
      <c r="P36" s="655"/>
      <c r="Q36" s="655"/>
      <c r="R36" s="414"/>
      <c r="S36" s="414"/>
      <c r="T36" s="414"/>
      <c r="U36" s="414"/>
      <c r="V36" s="414"/>
      <c r="W36" s="414"/>
      <c r="X36" s="414"/>
      <c r="Y36" s="414"/>
      <c r="Z36" s="414"/>
      <c r="AA36" s="414"/>
      <c r="AB36" s="414"/>
      <c r="AD36" s="309"/>
      <c r="AE36" s="310"/>
      <c r="AF36" s="314"/>
      <c r="AG36" s="308"/>
      <c r="AH36" s="305"/>
      <c r="AI36" s="305"/>
      <c r="AJ36" s="305"/>
      <c r="AK36" s="311"/>
      <c r="AL36" s="306"/>
    </row>
    <row r="37" spans="1:38" ht="15">
      <c r="A37" s="648"/>
      <c r="B37" s="648"/>
      <c r="C37" s="1504" t="s">
        <v>11244</v>
      </c>
      <c r="D37" s="1504"/>
      <c r="E37" s="1504"/>
      <c r="F37" s="648"/>
      <c r="G37" s="648"/>
      <c r="H37" s="648"/>
      <c r="I37" s="648"/>
      <c r="J37" s="648"/>
      <c r="K37" s="648"/>
      <c r="L37" s="648"/>
      <c r="M37" s="648"/>
      <c r="N37" s="648"/>
      <c r="O37" s="648"/>
      <c r="P37" s="648"/>
      <c r="Q37" s="655"/>
      <c r="R37" s="414"/>
      <c r="S37" s="414"/>
      <c r="T37" s="414"/>
      <c r="U37" s="414"/>
      <c r="V37" s="414"/>
      <c r="W37" s="414"/>
      <c r="X37" s="414"/>
      <c r="Y37" s="414"/>
      <c r="Z37" s="414"/>
      <c r="AA37" s="414"/>
      <c r="AB37" s="414"/>
      <c r="AD37" s="309"/>
      <c r="AE37" s="310"/>
      <c r="AF37" s="314"/>
      <c r="AG37" s="308"/>
      <c r="AH37" s="305"/>
      <c r="AI37" s="305"/>
      <c r="AJ37" s="305"/>
      <c r="AK37" s="311"/>
      <c r="AL37" s="306"/>
    </row>
    <row r="38" spans="1:38" ht="45">
      <c r="A38" s="648"/>
      <c r="B38" s="648"/>
      <c r="C38" s="1030"/>
      <c r="D38" s="873" t="s">
        <v>11027</v>
      </c>
      <c r="E38" s="873" t="s">
        <v>10815</v>
      </c>
      <c r="F38" s="873" t="s">
        <v>11028</v>
      </c>
      <c r="G38" s="873" t="s">
        <v>10811</v>
      </c>
      <c r="H38" s="873" t="s">
        <v>10929</v>
      </c>
      <c r="I38" s="667"/>
      <c r="J38" s="667"/>
      <c r="K38" s="667"/>
      <c r="L38" s="667"/>
      <c r="M38" s="663"/>
      <c r="N38" s="663"/>
      <c r="O38" s="663"/>
      <c r="P38" s="663"/>
      <c r="Q38" s="655"/>
      <c r="R38" s="414"/>
      <c r="S38" s="414"/>
      <c r="T38" s="414"/>
      <c r="U38" s="414"/>
      <c r="V38" s="414"/>
      <c r="W38" s="414"/>
      <c r="X38" s="414"/>
      <c r="Y38" s="414"/>
      <c r="Z38" s="414"/>
      <c r="AA38" s="414"/>
      <c r="AB38" s="414"/>
      <c r="AD38" s="309"/>
      <c r="AE38" s="310"/>
      <c r="AF38" s="314"/>
      <c r="AG38" s="308"/>
      <c r="AH38" s="305"/>
      <c r="AI38" s="305"/>
      <c r="AJ38" s="305"/>
      <c r="AK38" s="311"/>
      <c r="AL38" s="306"/>
    </row>
    <row r="39" spans="1:38" ht="15.75">
      <c r="A39" s="648"/>
      <c r="B39" s="648"/>
      <c r="C39" s="660"/>
      <c r="D39" s="1038">
        <v>10.8</v>
      </c>
      <c r="E39" s="1030"/>
      <c r="F39" s="681">
        <v>2.8</v>
      </c>
      <c r="G39" s="1030"/>
      <c r="H39" s="1038">
        <f>ROUND((D39*F39),2)</f>
        <v>30.24</v>
      </c>
      <c r="I39" s="648" t="s">
        <v>10938</v>
      </c>
      <c r="J39" s="1414" t="s">
        <v>11238</v>
      </c>
      <c r="K39" s="1414"/>
      <c r="L39" s="1414"/>
      <c r="M39" s="1414"/>
      <c r="N39" s="1414"/>
      <c r="O39" s="1414"/>
      <c r="P39" s="1414"/>
      <c r="Q39" s="655"/>
      <c r="R39" s="414"/>
      <c r="S39" s="414"/>
      <c r="T39" s="414"/>
      <c r="U39" s="414"/>
      <c r="V39" s="414"/>
      <c r="W39" s="414"/>
      <c r="X39" s="414"/>
      <c r="Y39" s="414"/>
      <c r="Z39" s="414"/>
      <c r="AA39" s="414"/>
      <c r="AB39" s="414"/>
      <c r="AD39" s="309"/>
      <c r="AE39" s="310"/>
      <c r="AF39" s="314"/>
      <c r="AG39" s="308"/>
      <c r="AH39" s="305"/>
      <c r="AI39" s="305"/>
      <c r="AJ39" s="305"/>
      <c r="AK39" s="311"/>
      <c r="AL39" s="306"/>
    </row>
    <row r="40" spans="1:38" ht="15.75">
      <c r="A40" s="648"/>
      <c r="B40" s="648"/>
      <c r="C40" s="660" t="s">
        <v>11029</v>
      </c>
      <c r="D40" s="872">
        <v>0.8</v>
      </c>
      <c r="E40" s="1030"/>
      <c r="F40" s="872">
        <v>2.1</v>
      </c>
      <c r="G40" s="1030"/>
      <c r="H40" s="681">
        <f>ROUND((D40*F40),2)</f>
        <v>1.68</v>
      </c>
      <c r="I40" s="648" t="s">
        <v>10938</v>
      </c>
      <c r="J40" s="1414" t="s">
        <v>11057</v>
      </c>
      <c r="K40" s="1414"/>
      <c r="L40" s="1414"/>
      <c r="M40" s="1414"/>
      <c r="N40" s="1414"/>
      <c r="O40" s="650"/>
      <c r="P40" s="650"/>
      <c r="Q40" s="655"/>
      <c r="R40" s="414"/>
      <c r="S40" s="414"/>
      <c r="T40" s="414"/>
      <c r="U40" s="414"/>
      <c r="V40" s="414"/>
      <c r="W40" s="414"/>
      <c r="X40" s="414"/>
      <c r="Y40" s="414"/>
      <c r="Z40" s="414"/>
      <c r="AA40" s="414"/>
      <c r="AB40" s="414"/>
      <c r="AD40" s="309"/>
      <c r="AE40" s="310"/>
      <c r="AF40" s="314"/>
      <c r="AG40" s="308"/>
      <c r="AH40" s="305"/>
      <c r="AI40" s="305"/>
      <c r="AJ40" s="305"/>
      <c r="AK40" s="311"/>
      <c r="AL40" s="306"/>
    </row>
    <row r="41" spans="1:38" ht="15.75">
      <c r="A41" s="648"/>
      <c r="B41" s="648"/>
      <c r="C41" s="660"/>
      <c r="D41" s="872">
        <v>0.98</v>
      </c>
      <c r="E41" s="1030"/>
      <c r="F41" s="872">
        <v>1.2</v>
      </c>
      <c r="G41" s="1030"/>
      <c r="H41" s="681">
        <f>ROUND((D41*F41),2)</f>
        <v>1.18</v>
      </c>
      <c r="I41" s="648" t="s">
        <v>10938</v>
      </c>
      <c r="J41" s="1033" t="s">
        <v>11239</v>
      </c>
      <c r="K41" s="1033"/>
      <c r="L41" s="1033"/>
      <c r="M41" s="1033"/>
      <c r="N41" s="1033"/>
      <c r="O41" s="650"/>
      <c r="P41" s="650"/>
      <c r="Q41" s="655"/>
      <c r="R41" s="414"/>
      <c r="S41" s="414"/>
      <c r="T41" s="414"/>
      <c r="U41" s="414"/>
      <c r="V41" s="414"/>
      <c r="W41" s="414"/>
      <c r="X41" s="414"/>
      <c r="Y41" s="414"/>
      <c r="Z41" s="414"/>
      <c r="AA41" s="414"/>
      <c r="AB41" s="414"/>
      <c r="AD41" s="309"/>
      <c r="AE41" s="310"/>
      <c r="AF41" s="314"/>
      <c r="AG41" s="308"/>
      <c r="AH41" s="305"/>
      <c r="AI41" s="305"/>
      <c r="AJ41" s="305"/>
      <c r="AK41" s="311"/>
      <c r="AL41" s="306"/>
    </row>
    <row r="42" spans="1:38" ht="15.75">
      <c r="A42" s="648"/>
      <c r="B42" s="648"/>
      <c r="C42" s="660"/>
      <c r="D42" s="872">
        <v>1</v>
      </c>
      <c r="E42" s="1030"/>
      <c r="F42" s="872">
        <v>0.6</v>
      </c>
      <c r="G42" s="1030"/>
      <c r="H42" s="681">
        <f>ROUND((D42*F42),2)</f>
        <v>0.6</v>
      </c>
      <c r="I42" s="648" t="s">
        <v>10938</v>
      </c>
      <c r="J42" s="1033" t="s">
        <v>11017</v>
      </c>
      <c r="K42" s="1033"/>
      <c r="L42" s="1033"/>
      <c r="M42" s="1033"/>
      <c r="N42" s="1033"/>
      <c r="O42" s="650"/>
      <c r="P42" s="650"/>
      <c r="Q42" s="655"/>
      <c r="R42" s="414"/>
      <c r="S42" s="414"/>
      <c r="T42" s="414"/>
      <c r="U42" s="414"/>
      <c r="V42" s="414"/>
      <c r="W42" s="414"/>
      <c r="X42" s="414"/>
      <c r="Y42" s="414"/>
      <c r="Z42" s="414"/>
      <c r="AA42" s="414"/>
      <c r="AB42" s="414"/>
      <c r="AD42" s="309"/>
      <c r="AE42" s="310"/>
      <c r="AF42" s="314"/>
      <c r="AG42" s="308"/>
      <c r="AH42" s="305"/>
      <c r="AI42" s="305"/>
      <c r="AJ42" s="305"/>
      <c r="AK42" s="311"/>
      <c r="AL42" s="306"/>
    </row>
    <row r="43" spans="1:38" ht="15">
      <c r="A43" s="648"/>
      <c r="B43" s="648"/>
      <c r="C43" s="648"/>
      <c r="D43" s="680"/>
      <c r="E43" s="648"/>
      <c r="F43" s="680"/>
      <c r="G43" s="648" t="s">
        <v>4</v>
      </c>
      <c r="H43" s="680">
        <f>ROUND(H39-(H40+H41+H42),2)</f>
        <v>26.78</v>
      </c>
      <c r="I43" s="648" t="s">
        <v>10938</v>
      </c>
      <c r="J43" s="648"/>
      <c r="K43" s="648"/>
      <c r="L43" s="648"/>
      <c r="M43" s="648"/>
      <c r="N43" s="648"/>
      <c r="O43" s="648"/>
      <c r="P43" s="648"/>
      <c r="Q43" s="655"/>
      <c r="R43" s="414"/>
      <c r="S43" s="414"/>
      <c r="T43" s="414"/>
      <c r="U43" s="414"/>
      <c r="V43" s="414"/>
      <c r="W43" s="414"/>
      <c r="X43" s="414"/>
      <c r="Y43" s="414"/>
      <c r="Z43" s="414"/>
      <c r="AA43" s="414"/>
      <c r="AB43" s="414"/>
      <c r="AD43" s="309"/>
      <c r="AE43" s="310"/>
      <c r="AF43" s="314"/>
      <c r="AG43" s="308"/>
      <c r="AH43" s="305"/>
      <c r="AI43" s="305"/>
      <c r="AJ43" s="305"/>
      <c r="AK43" s="311"/>
      <c r="AL43" s="306"/>
    </row>
    <row r="44" spans="1:38" ht="15.75" thickBot="1">
      <c r="A44" s="648"/>
      <c r="B44" s="648"/>
      <c r="C44" s="648"/>
      <c r="D44" s="680"/>
      <c r="E44" s="648"/>
      <c r="F44" s="680"/>
      <c r="G44" s="648"/>
      <c r="H44" s="648"/>
      <c r="I44" s="648"/>
      <c r="J44" s="648"/>
      <c r="K44" s="648"/>
      <c r="L44" s="655"/>
      <c r="M44" s="655"/>
      <c r="N44" s="655"/>
      <c r="O44" s="655"/>
      <c r="P44" s="655"/>
      <c r="Q44" s="655"/>
      <c r="R44" s="414"/>
      <c r="S44" s="414"/>
      <c r="T44" s="414"/>
      <c r="U44" s="414"/>
      <c r="V44" s="414"/>
      <c r="W44" s="414"/>
      <c r="X44" s="414"/>
      <c r="Y44" s="414"/>
      <c r="Z44" s="414"/>
      <c r="AA44" s="414"/>
      <c r="AB44" s="414"/>
      <c r="AD44" s="309"/>
      <c r="AE44" s="310"/>
      <c r="AF44" s="314"/>
      <c r="AG44" s="308"/>
      <c r="AH44" s="305"/>
      <c r="AI44" s="305"/>
      <c r="AJ44" s="305"/>
      <c r="AK44" s="311"/>
      <c r="AL44" s="306"/>
    </row>
    <row r="45" spans="1:38" ht="15.75" thickBot="1">
      <c r="A45" s="659"/>
      <c r="B45" s="659"/>
      <c r="C45" s="659"/>
      <c r="D45" s="885" t="s">
        <v>10927</v>
      </c>
      <c r="E45" s="880">
        <f>ROUND((H28+H35+H43),2)</f>
        <v>80.28</v>
      </c>
      <c r="F45" s="846" t="s">
        <v>10938</v>
      </c>
      <c r="G45" s="659"/>
      <c r="H45" s="659"/>
      <c r="I45" s="659"/>
      <c r="J45" s="659"/>
      <c r="K45" s="659"/>
      <c r="L45" s="659"/>
      <c r="M45" s="659"/>
      <c r="N45" s="659"/>
      <c r="O45" s="659"/>
      <c r="P45" s="659"/>
      <c r="Q45" s="664"/>
      <c r="R45" s="305"/>
      <c r="S45" s="312"/>
      <c r="T45" s="306"/>
      <c r="U45" s="12"/>
    </row>
    <row r="46" spans="1:38" s="12" customFormat="1" ht="12.75" customHeight="1" thickBot="1">
      <c r="A46" s="659"/>
      <c r="B46" s="659"/>
      <c r="C46" s="659"/>
      <c r="D46" s="659"/>
      <c r="E46" s="659"/>
      <c r="F46" s="659"/>
      <c r="G46" s="659"/>
      <c r="H46" s="659"/>
      <c r="I46" s="659"/>
      <c r="J46" s="659"/>
      <c r="K46" s="659"/>
      <c r="L46" s="659"/>
      <c r="M46" s="659"/>
      <c r="N46" s="659"/>
      <c r="O46" s="659"/>
      <c r="P46" s="659"/>
      <c r="Q46" s="655"/>
      <c r="S46" s="305"/>
      <c r="T46" s="305"/>
      <c r="U46" s="313"/>
      <c r="V46" s="308"/>
      <c r="W46" s="305"/>
      <c r="X46" s="305"/>
      <c r="Y46" s="305"/>
      <c r="Z46" s="358"/>
      <c r="AA46" s="306"/>
    </row>
    <row r="47" spans="1:38" s="12" customFormat="1" ht="30.75" customHeight="1" thickBot="1">
      <c r="A47" s="917" t="str">
        <f>ORÇAMENTO!A79</f>
        <v>9.3</v>
      </c>
      <c r="B47" s="1534" t="str">
        <f>ORÇAMENTO!D79</f>
        <v>MASSA ÚNICA, PARA RECEBIMENTO DE PINTURA, EM ARGAMASSA TRAÇO 1:2:8, PREPARO MANUAL, APLICADA MANUALMENTE, ESPESSURA DE 20MM, COM EXECUÇÃO DE TALISCAS. AF_03/2015</v>
      </c>
      <c r="C47" s="1534"/>
      <c r="D47" s="1534"/>
      <c r="E47" s="1534"/>
      <c r="F47" s="1534"/>
      <c r="G47" s="1534"/>
      <c r="H47" s="1534"/>
      <c r="I47" s="1534"/>
      <c r="J47" s="1534"/>
      <c r="K47" s="1534"/>
      <c r="L47" s="1534"/>
      <c r="M47" s="1534"/>
      <c r="N47" s="1534"/>
      <c r="O47" s="1534"/>
      <c r="P47" s="1534"/>
      <c r="Q47" s="1535"/>
      <c r="S47" s="305"/>
      <c r="T47" s="305"/>
      <c r="U47" s="313"/>
      <c r="V47" s="308"/>
      <c r="W47" s="305"/>
      <c r="X47" s="305"/>
      <c r="Y47" s="305"/>
      <c r="Z47" s="358"/>
      <c r="AA47" s="306"/>
    </row>
    <row r="48" spans="1:38" s="12" customFormat="1" ht="15.75" customHeight="1">
      <c r="A48" s="659"/>
      <c r="B48" s="659"/>
      <c r="C48" s="659"/>
      <c r="D48" s="659"/>
      <c r="E48" s="659"/>
      <c r="F48" s="659"/>
      <c r="G48" s="659"/>
      <c r="H48" s="659"/>
      <c r="I48" s="659"/>
      <c r="J48" s="659"/>
      <c r="K48" s="659"/>
      <c r="L48" s="659"/>
      <c r="M48" s="659"/>
      <c r="N48" s="659"/>
      <c r="O48" s="659"/>
      <c r="P48" s="659"/>
      <c r="Q48" s="655"/>
      <c r="S48" s="305"/>
      <c r="T48" s="305"/>
      <c r="U48" s="313"/>
      <c r="V48" s="308"/>
      <c r="W48" s="305"/>
      <c r="X48" s="305"/>
      <c r="Y48" s="305"/>
      <c r="Z48" s="358"/>
      <c r="AA48" s="306"/>
    </row>
    <row r="49" spans="1:43" s="12" customFormat="1" ht="15.75">
      <c r="A49" s="659"/>
      <c r="B49" s="659"/>
      <c r="C49" s="659" t="s">
        <v>11030</v>
      </c>
      <c r="D49" s="659"/>
      <c r="E49" s="659"/>
      <c r="F49" s="679">
        <f>E18</f>
        <v>129.38</v>
      </c>
      <c r="G49" s="659"/>
      <c r="H49" s="659"/>
      <c r="I49" s="659"/>
      <c r="J49" s="659"/>
      <c r="K49" s="659"/>
      <c r="L49" s="659"/>
      <c r="M49" s="659"/>
      <c r="N49" s="659"/>
      <c r="O49" s="659"/>
      <c r="P49" s="659"/>
      <c r="Q49" s="656"/>
      <c r="R49" s="422"/>
      <c r="S49" s="423"/>
      <c r="T49" s="423"/>
      <c r="U49" s="423"/>
      <c r="V49" s="424"/>
      <c r="W49" s="424"/>
      <c r="X49" s="424"/>
      <c r="Y49" s="423"/>
      <c r="Z49" s="422"/>
      <c r="AA49" s="414"/>
      <c r="AB49" s="414"/>
      <c r="AC49" s="414"/>
      <c r="AD49" s="414"/>
      <c r="AE49" s="414"/>
      <c r="AF49" s="414"/>
      <c r="AG49" s="414"/>
      <c r="AI49" s="305"/>
      <c r="AJ49" s="305"/>
      <c r="AK49" s="313"/>
      <c r="AL49" s="308"/>
      <c r="AM49" s="305"/>
      <c r="AN49" s="305"/>
      <c r="AO49" s="305"/>
      <c r="AP49" s="376"/>
      <c r="AQ49" s="306"/>
    </row>
    <row r="50" spans="1:43" s="12" customFormat="1" ht="15.75">
      <c r="A50" s="659"/>
      <c r="B50" s="659"/>
      <c r="C50" s="659" t="s">
        <v>11031</v>
      </c>
      <c r="D50" s="659"/>
      <c r="E50" s="659"/>
      <c r="F50" s="679">
        <f>F49</f>
        <v>129.38</v>
      </c>
      <c r="G50" s="659"/>
      <c r="H50" s="659"/>
      <c r="I50" s="659"/>
      <c r="J50" s="659"/>
      <c r="K50" s="659"/>
      <c r="L50" s="659"/>
      <c r="M50" s="659"/>
      <c r="N50" s="659"/>
      <c r="O50" s="659"/>
      <c r="P50" s="659"/>
      <c r="Q50" s="648"/>
      <c r="R50" s="422"/>
      <c r="S50" s="423"/>
      <c r="T50" s="423"/>
      <c r="U50" s="423"/>
      <c r="V50" s="424"/>
      <c r="W50" s="424"/>
      <c r="X50" s="424"/>
      <c r="Y50" s="423"/>
      <c r="Z50" s="422"/>
      <c r="AA50" s="564"/>
      <c r="AB50" s="414"/>
      <c r="AC50" s="414"/>
      <c r="AD50" s="414"/>
      <c r="AE50" s="414"/>
      <c r="AF50" s="414"/>
      <c r="AG50" s="414"/>
      <c r="AI50" s="305"/>
      <c r="AJ50" s="305"/>
      <c r="AK50" s="313"/>
      <c r="AL50" s="308"/>
      <c r="AM50" s="305"/>
      <c r="AN50" s="305"/>
      <c r="AO50" s="305"/>
      <c r="AP50" s="376"/>
      <c r="AQ50" s="306"/>
    </row>
    <row r="51" spans="1:43" s="12" customFormat="1" ht="16.5" thickBot="1">
      <c r="A51" s="659"/>
      <c r="B51" s="659"/>
      <c r="C51" s="659"/>
      <c r="D51" s="659"/>
      <c r="E51" s="659"/>
      <c r="F51" s="659"/>
      <c r="G51" s="659"/>
      <c r="H51" s="659"/>
      <c r="I51" s="659"/>
      <c r="J51" s="659"/>
      <c r="K51" s="659"/>
      <c r="L51" s="659"/>
      <c r="M51" s="659"/>
      <c r="N51" s="659"/>
      <c r="O51" s="659"/>
      <c r="P51" s="659"/>
      <c r="Q51" s="648"/>
      <c r="R51" s="422"/>
      <c r="S51" s="423"/>
      <c r="T51" s="423"/>
      <c r="U51" s="423"/>
      <c r="V51" s="424"/>
      <c r="W51" s="424"/>
      <c r="X51" s="424"/>
      <c r="Y51" s="423"/>
      <c r="Z51" s="414"/>
      <c r="AA51" s="564"/>
      <c r="AB51" s="414"/>
      <c r="AC51" s="414"/>
      <c r="AD51" s="414"/>
      <c r="AE51" s="414"/>
      <c r="AF51" s="414"/>
      <c r="AG51" s="414"/>
      <c r="AI51" s="305"/>
      <c r="AJ51" s="305"/>
      <c r="AK51" s="313"/>
      <c r="AL51" s="308"/>
      <c r="AM51" s="305"/>
      <c r="AN51" s="305"/>
      <c r="AO51" s="305"/>
      <c r="AP51" s="376"/>
      <c r="AQ51" s="306"/>
    </row>
    <row r="52" spans="1:43" s="12" customFormat="1" ht="16.5" thickBot="1">
      <c r="A52" s="659"/>
      <c r="B52" s="659"/>
      <c r="C52" s="659"/>
      <c r="D52" s="885" t="s">
        <v>10927</v>
      </c>
      <c r="E52" s="880">
        <f>F50</f>
        <v>129.38</v>
      </c>
      <c r="F52" s="846" t="s">
        <v>10938</v>
      </c>
      <c r="G52" s="659"/>
      <c r="H52" s="659"/>
      <c r="I52" s="659"/>
      <c r="J52" s="659"/>
      <c r="K52" s="659"/>
      <c r="L52" s="659"/>
      <c r="M52" s="659"/>
      <c r="N52" s="659"/>
      <c r="O52" s="659"/>
      <c r="P52" s="659"/>
      <c r="Q52" s="648"/>
      <c r="R52" s="422"/>
      <c r="S52" s="423"/>
      <c r="T52" s="423"/>
      <c r="U52" s="423"/>
      <c r="V52" s="424"/>
      <c r="W52" s="424"/>
      <c r="X52" s="424"/>
      <c r="Y52" s="423"/>
      <c r="Z52" s="414"/>
      <c r="AA52" s="414"/>
      <c r="AB52" s="414"/>
      <c r="AC52" s="432"/>
      <c r="AD52" s="414"/>
      <c r="AE52" s="414"/>
      <c r="AF52" s="414"/>
      <c r="AG52" s="414"/>
      <c r="AI52" s="305"/>
      <c r="AJ52" s="305"/>
      <c r="AK52" s="313"/>
      <c r="AL52" s="308"/>
      <c r="AM52" s="305"/>
      <c r="AN52" s="305"/>
      <c r="AO52" s="305"/>
      <c r="AP52" s="376"/>
      <c r="AQ52" s="306"/>
    </row>
    <row r="53" spans="1:43" s="12" customFormat="1" ht="16.5" thickBot="1">
      <c r="A53" s="659"/>
      <c r="B53" s="659"/>
      <c r="C53" s="659"/>
      <c r="D53" s="659"/>
      <c r="E53" s="659"/>
      <c r="F53" s="659"/>
      <c r="G53" s="659"/>
      <c r="H53" s="659"/>
      <c r="I53" s="659"/>
      <c r="J53" s="659"/>
      <c r="K53" s="659"/>
      <c r="L53" s="659"/>
      <c r="M53" s="659"/>
      <c r="N53" s="659"/>
      <c r="O53" s="659"/>
      <c r="P53" s="659"/>
      <c r="Q53" s="648"/>
      <c r="R53" s="422"/>
      <c r="S53" s="423"/>
      <c r="T53" s="423"/>
      <c r="U53" s="423"/>
      <c r="V53" s="424"/>
      <c r="W53" s="424"/>
      <c r="X53" s="424"/>
      <c r="Y53" s="423"/>
      <c r="Z53" s="414"/>
      <c r="AA53" s="414"/>
      <c r="AB53" s="414"/>
      <c r="AC53" s="432"/>
      <c r="AD53" s="414"/>
      <c r="AE53" s="414"/>
      <c r="AF53" s="414"/>
      <c r="AG53" s="414"/>
      <c r="AI53" s="305"/>
      <c r="AJ53" s="305"/>
      <c r="AK53" s="313"/>
      <c r="AL53" s="308"/>
      <c r="AM53" s="305"/>
      <c r="AN53" s="305"/>
      <c r="AO53" s="305"/>
      <c r="AP53" s="376"/>
      <c r="AQ53" s="306"/>
    </row>
    <row r="54" spans="1:43" s="12" customFormat="1" ht="39" customHeight="1" thickBot="1">
      <c r="A54" s="918" t="str">
        <f>ORÇAMENTO!A80</f>
        <v>9.4</v>
      </c>
      <c r="B54" s="1536" t="str">
        <f>ORÇAMENTO!D80</f>
        <v xml:space="preserve">REVESTIMENTO CERÂMICO PARA PAREDES INTERNAS, MEIA PAREDE, OU PAREDE INTEIRA, PLACAS GRÊS OU SEMI-GRÊS DE 20X20 CM, PARA EDIFICAÇÕES HABITACIONAIS UNIFAMILIAR (CASAS) E EDIFICAÇÕES PÚBLICAS </v>
      </c>
      <c r="C54" s="1536"/>
      <c r="D54" s="1536"/>
      <c r="E54" s="1536"/>
      <c r="F54" s="1536"/>
      <c r="G54" s="1536"/>
      <c r="H54" s="1536"/>
      <c r="I54" s="1536"/>
      <c r="J54" s="1536"/>
      <c r="K54" s="1536"/>
      <c r="L54" s="1536"/>
      <c r="M54" s="1536"/>
      <c r="N54" s="1536"/>
      <c r="O54" s="1536"/>
      <c r="P54" s="1536"/>
      <c r="Q54" s="1537"/>
      <c r="R54" s="422"/>
      <c r="S54" s="423"/>
      <c r="T54" s="423"/>
      <c r="U54" s="423"/>
      <c r="V54" s="424"/>
      <c r="W54" s="424"/>
      <c r="X54" s="424"/>
      <c r="Y54" s="428"/>
      <c r="Z54" s="414"/>
      <c r="AA54" s="414"/>
      <c r="AB54" s="414"/>
      <c r="AC54" s="414"/>
      <c r="AD54" s="414"/>
      <c r="AE54" s="414"/>
      <c r="AF54" s="414"/>
      <c r="AG54" s="414"/>
      <c r="AI54" s="305"/>
      <c r="AJ54" s="305"/>
      <c r="AK54" s="313"/>
      <c r="AL54" s="308"/>
      <c r="AM54" s="305"/>
      <c r="AN54" s="305"/>
      <c r="AO54" s="305"/>
      <c r="AP54" s="376"/>
      <c r="AQ54" s="306"/>
    </row>
    <row r="55" spans="1:43" s="12" customFormat="1" ht="15.75">
      <c r="A55" s="659"/>
      <c r="B55" s="659"/>
      <c r="C55" s="659"/>
      <c r="D55" s="659"/>
      <c r="E55" s="659"/>
      <c r="F55" s="659"/>
      <c r="G55" s="659"/>
      <c r="H55" s="659"/>
      <c r="I55" s="659"/>
      <c r="J55" s="659"/>
      <c r="K55" s="659"/>
      <c r="L55" s="659"/>
      <c r="M55" s="659"/>
      <c r="N55" s="659"/>
      <c r="O55" s="659"/>
      <c r="P55" s="659"/>
      <c r="Q55" s="648"/>
      <c r="R55" s="422"/>
      <c r="S55" s="423"/>
      <c r="T55" s="423"/>
      <c r="U55" s="423"/>
      <c r="V55" s="424"/>
      <c r="W55" s="424"/>
      <c r="X55" s="424"/>
      <c r="Y55" s="423"/>
      <c r="Z55" s="564"/>
      <c r="AA55" s="564"/>
      <c r="AB55" s="414"/>
      <c r="AC55" s="414"/>
      <c r="AD55" s="414"/>
      <c r="AE55" s="414"/>
      <c r="AF55" s="414"/>
      <c r="AG55" s="414"/>
      <c r="AI55" s="305"/>
      <c r="AJ55" s="305"/>
      <c r="AK55" s="313"/>
      <c r="AL55" s="308"/>
      <c r="AM55" s="305"/>
      <c r="AN55" s="305"/>
      <c r="AO55" s="305"/>
      <c r="AP55" s="376"/>
      <c r="AQ55" s="306"/>
    </row>
    <row r="56" spans="1:43" s="12" customFormat="1" ht="15.75">
      <c r="A56" s="659"/>
      <c r="B56" s="1414" t="s">
        <v>11245</v>
      </c>
      <c r="C56" s="1414"/>
      <c r="D56" s="1414"/>
      <c r="E56" s="648"/>
      <c r="F56" s="648"/>
      <c r="G56" s="648"/>
      <c r="H56" s="648"/>
      <c r="I56" s="648"/>
      <c r="J56" s="648"/>
      <c r="K56" s="648"/>
      <c r="L56" s="648"/>
      <c r="M56" s="648"/>
      <c r="N56" s="648"/>
      <c r="O56" s="648"/>
      <c r="P56" s="659"/>
      <c r="Q56" s="648"/>
      <c r="R56" s="422"/>
      <c r="S56" s="423"/>
      <c r="T56" s="423"/>
      <c r="U56" s="423"/>
      <c r="V56" s="424"/>
      <c r="W56" s="424"/>
      <c r="X56" s="424"/>
      <c r="Y56" s="423"/>
      <c r="Z56" s="422"/>
      <c r="AA56" s="564"/>
      <c r="AB56" s="414"/>
      <c r="AC56" s="414"/>
      <c r="AD56" s="414"/>
      <c r="AE56" s="414"/>
      <c r="AF56" s="414"/>
      <c r="AG56" s="414"/>
      <c r="AI56" s="305"/>
      <c r="AJ56" s="305"/>
      <c r="AK56" s="313"/>
      <c r="AL56" s="308"/>
      <c r="AM56" s="305"/>
      <c r="AN56" s="305"/>
      <c r="AO56" s="305"/>
      <c r="AP56" s="376"/>
      <c r="AQ56" s="306"/>
    </row>
    <row r="57" spans="1:43" s="12" customFormat="1" ht="45">
      <c r="A57" s="659"/>
      <c r="B57" s="1030"/>
      <c r="C57" s="873" t="s">
        <v>11027</v>
      </c>
      <c r="D57" s="873" t="s">
        <v>10815</v>
      </c>
      <c r="E57" s="873" t="s">
        <v>11028</v>
      </c>
      <c r="F57" s="873" t="s">
        <v>10811</v>
      </c>
      <c r="G57" s="873" t="s">
        <v>10929</v>
      </c>
      <c r="H57" s="667"/>
      <c r="I57" s="667"/>
      <c r="J57" s="667"/>
      <c r="K57" s="667"/>
      <c r="L57" s="663"/>
      <c r="M57" s="663"/>
      <c r="N57" s="663"/>
      <c r="O57" s="663"/>
      <c r="P57" s="659"/>
      <c r="Q57" s="648"/>
      <c r="R57" s="422"/>
      <c r="S57" s="423"/>
      <c r="T57" s="423"/>
      <c r="U57" s="423"/>
      <c r="V57" s="424"/>
      <c r="W57" s="424"/>
      <c r="X57" s="1530"/>
      <c r="Y57" s="1529"/>
      <c r="Z57" s="422"/>
      <c r="AA57" s="414"/>
      <c r="AB57" s="414"/>
      <c r="AC57" s="414"/>
      <c r="AD57" s="414"/>
      <c r="AE57" s="414"/>
      <c r="AF57" s="414"/>
      <c r="AG57" s="414"/>
      <c r="AI57" s="305"/>
      <c r="AJ57" s="305"/>
      <c r="AK57" s="313"/>
      <c r="AL57" s="308"/>
      <c r="AM57" s="305"/>
      <c r="AN57" s="305"/>
      <c r="AO57" s="305"/>
      <c r="AP57" s="376"/>
      <c r="AQ57" s="306"/>
    </row>
    <row r="58" spans="1:43" s="12" customFormat="1" ht="15.75">
      <c r="A58" s="659"/>
      <c r="B58" s="660"/>
      <c r="C58" s="1038">
        <v>10.8</v>
      </c>
      <c r="D58" s="1030"/>
      <c r="E58" s="681">
        <v>2.8</v>
      </c>
      <c r="F58" s="1030"/>
      <c r="G58" s="1038">
        <f>ROUND((C58*E58),2)</f>
        <v>30.24</v>
      </c>
      <c r="H58" s="648" t="s">
        <v>10938</v>
      </c>
      <c r="I58" s="1414" t="s">
        <v>11238</v>
      </c>
      <c r="J58" s="1414"/>
      <c r="K58" s="1414"/>
      <c r="L58" s="1414"/>
      <c r="M58" s="1414"/>
      <c r="N58" s="1414"/>
      <c r="O58" s="1414"/>
      <c r="P58" s="659"/>
      <c r="Q58" s="648"/>
      <c r="R58" s="422"/>
      <c r="S58" s="423"/>
      <c r="T58" s="423"/>
      <c r="U58" s="423"/>
      <c r="V58" s="424"/>
      <c r="W58" s="424"/>
      <c r="X58" s="1530"/>
      <c r="Y58" s="1529"/>
      <c r="Z58" s="422"/>
      <c r="AA58" s="414"/>
      <c r="AB58" s="414"/>
      <c r="AC58" s="414"/>
      <c r="AD58" s="414"/>
      <c r="AE58" s="414"/>
      <c r="AF58" s="414"/>
      <c r="AG58" s="414"/>
      <c r="AI58" s="305"/>
      <c r="AJ58" s="305"/>
      <c r="AK58" s="313"/>
      <c r="AL58" s="308"/>
      <c r="AM58" s="305"/>
      <c r="AN58" s="305"/>
      <c r="AO58" s="305"/>
      <c r="AP58" s="376"/>
      <c r="AQ58" s="306"/>
    </row>
    <row r="59" spans="1:43" s="12" customFormat="1" ht="15.75">
      <c r="A59" s="1525" t="s">
        <v>11029</v>
      </c>
      <c r="B59" s="1525"/>
      <c r="C59" s="872">
        <v>0.8</v>
      </c>
      <c r="D59" s="1030"/>
      <c r="E59" s="872">
        <v>2.1</v>
      </c>
      <c r="F59" s="1030"/>
      <c r="G59" s="681">
        <f>ROUND((C59*E59),2)</f>
        <v>1.68</v>
      </c>
      <c r="H59" s="648" t="s">
        <v>10938</v>
      </c>
      <c r="I59" s="1414" t="s">
        <v>11057</v>
      </c>
      <c r="J59" s="1414"/>
      <c r="K59" s="1414"/>
      <c r="L59" s="1414"/>
      <c r="M59" s="1414"/>
      <c r="N59" s="650"/>
      <c r="O59" s="650"/>
      <c r="P59" s="659"/>
      <c r="Q59" s="648"/>
      <c r="R59" s="422"/>
      <c r="S59" s="423"/>
      <c r="T59" s="423"/>
      <c r="U59" s="423"/>
      <c r="V59" s="424"/>
      <c r="W59" s="424"/>
      <c r="X59" s="1043"/>
      <c r="Y59" s="1042"/>
      <c r="Z59" s="422"/>
      <c r="AA59" s="414"/>
      <c r="AB59" s="414"/>
      <c r="AC59" s="414"/>
      <c r="AD59" s="414"/>
      <c r="AE59" s="414"/>
      <c r="AF59" s="414"/>
      <c r="AG59" s="414"/>
      <c r="AI59" s="305"/>
      <c r="AJ59" s="305"/>
      <c r="AK59" s="313"/>
      <c r="AL59" s="308"/>
      <c r="AM59" s="305"/>
      <c r="AN59" s="305"/>
      <c r="AO59" s="305"/>
      <c r="AP59" s="376"/>
      <c r="AQ59" s="306"/>
    </row>
    <row r="60" spans="1:43" s="12" customFormat="1" ht="15.75">
      <c r="A60" s="659"/>
      <c r="B60" s="660"/>
      <c r="C60" s="872">
        <v>0.98</v>
      </c>
      <c r="D60" s="1030"/>
      <c r="E60" s="872">
        <v>1.2</v>
      </c>
      <c r="F60" s="1030"/>
      <c r="G60" s="681">
        <f>ROUND((C60*E60),2)</f>
        <v>1.18</v>
      </c>
      <c r="H60" s="648" t="s">
        <v>10938</v>
      </c>
      <c r="I60" s="1033" t="s">
        <v>11239</v>
      </c>
      <c r="J60" s="1033"/>
      <c r="K60" s="1033"/>
      <c r="L60" s="1033"/>
      <c r="M60" s="1033"/>
      <c r="N60" s="650"/>
      <c r="O60" s="650"/>
      <c r="P60" s="659"/>
      <c r="Q60" s="648"/>
      <c r="R60" s="422"/>
      <c r="S60" s="423"/>
      <c r="T60" s="423"/>
      <c r="U60" s="423"/>
      <c r="V60" s="424"/>
      <c r="W60" s="424"/>
      <c r="X60" s="1043"/>
      <c r="Y60" s="1042"/>
      <c r="Z60" s="422"/>
      <c r="AA60" s="414"/>
      <c r="AB60" s="414"/>
      <c r="AC60" s="414"/>
      <c r="AD60" s="414"/>
      <c r="AE60" s="414"/>
      <c r="AF60" s="414"/>
      <c r="AG60" s="414"/>
      <c r="AI60" s="305"/>
      <c r="AJ60" s="305"/>
      <c r="AK60" s="313"/>
      <c r="AL60" s="308"/>
      <c r="AM60" s="305"/>
      <c r="AN60" s="305"/>
      <c r="AO60" s="305"/>
      <c r="AP60" s="376"/>
      <c r="AQ60" s="306"/>
    </row>
    <row r="61" spans="1:43" s="12" customFormat="1" ht="15.75">
      <c r="A61" s="659"/>
      <c r="B61" s="660"/>
      <c r="C61" s="872">
        <v>1</v>
      </c>
      <c r="D61" s="1030"/>
      <c r="E61" s="872">
        <v>0.6</v>
      </c>
      <c r="F61" s="1030"/>
      <c r="G61" s="681">
        <f>ROUND((C61*E61),2)</f>
        <v>0.6</v>
      </c>
      <c r="H61" s="648" t="s">
        <v>10938</v>
      </c>
      <c r="I61" s="1033" t="s">
        <v>11017</v>
      </c>
      <c r="J61" s="1033"/>
      <c r="K61" s="1033"/>
      <c r="L61" s="1033"/>
      <c r="M61" s="1033"/>
      <c r="N61" s="650"/>
      <c r="O61" s="650"/>
      <c r="P61" s="659"/>
      <c r="Q61" s="648"/>
      <c r="R61" s="422"/>
      <c r="S61" s="423"/>
      <c r="T61" s="423"/>
      <c r="U61" s="423"/>
      <c r="V61" s="424"/>
      <c r="W61" s="424"/>
      <c r="X61" s="1043"/>
      <c r="Y61" s="1042"/>
      <c r="Z61" s="422"/>
      <c r="AA61" s="414"/>
      <c r="AB61" s="414"/>
      <c r="AC61" s="414"/>
      <c r="AD61" s="414"/>
      <c r="AE61" s="414"/>
      <c r="AF61" s="414"/>
      <c r="AG61" s="414"/>
      <c r="AI61" s="305"/>
      <c r="AJ61" s="305"/>
      <c r="AK61" s="313"/>
      <c r="AL61" s="308"/>
      <c r="AM61" s="305"/>
      <c r="AN61" s="305"/>
      <c r="AO61" s="305"/>
      <c r="AP61" s="376"/>
      <c r="AQ61" s="306"/>
    </row>
    <row r="62" spans="1:43" s="12" customFormat="1" ht="15.75">
      <c r="A62" s="659"/>
      <c r="B62" s="648"/>
      <c r="C62" s="680"/>
      <c r="D62" s="648"/>
      <c r="E62" s="680"/>
      <c r="F62" s="648" t="s">
        <v>4</v>
      </c>
      <c r="G62" s="680">
        <f>ROUND(G58-(G59+G60+G61),2)</f>
        <v>26.78</v>
      </c>
      <c r="H62" s="648" t="s">
        <v>10938</v>
      </c>
      <c r="I62" s="648"/>
      <c r="J62" s="648"/>
      <c r="K62" s="648"/>
      <c r="L62" s="648"/>
      <c r="M62" s="648"/>
      <c r="N62" s="648"/>
      <c r="O62" s="648"/>
      <c r="P62" s="659"/>
      <c r="Q62" s="648"/>
      <c r="R62" s="422"/>
      <c r="S62" s="423"/>
      <c r="T62" s="423"/>
      <c r="U62" s="423"/>
      <c r="V62" s="424"/>
      <c r="W62" s="424"/>
      <c r="X62" s="1043"/>
      <c r="Y62" s="1042"/>
      <c r="Z62" s="422"/>
      <c r="AA62" s="414"/>
      <c r="AB62" s="414"/>
      <c r="AC62" s="414"/>
      <c r="AD62" s="414"/>
      <c r="AE62" s="414"/>
      <c r="AF62" s="414"/>
      <c r="AG62" s="414"/>
      <c r="AI62" s="305"/>
      <c r="AJ62" s="305"/>
      <c r="AK62" s="313"/>
      <c r="AL62" s="308"/>
      <c r="AM62" s="305"/>
      <c r="AN62" s="305"/>
      <c r="AO62" s="305"/>
      <c r="AP62" s="376"/>
      <c r="AQ62" s="306"/>
    </row>
    <row r="63" spans="1:43" s="12" customFormat="1" ht="15.75">
      <c r="A63" s="659"/>
      <c r="B63" s="1414" t="s">
        <v>11237</v>
      </c>
      <c r="C63" s="1504"/>
      <c r="D63" s="1504"/>
      <c r="E63" s="648"/>
      <c r="F63" s="648"/>
      <c r="G63" s="648"/>
      <c r="H63" s="648"/>
      <c r="I63" s="648"/>
      <c r="J63" s="648"/>
      <c r="K63" s="648"/>
      <c r="L63" s="648"/>
      <c r="M63" s="648"/>
      <c r="N63" s="648"/>
      <c r="O63" s="648"/>
      <c r="P63" s="659"/>
      <c r="Q63" s="648"/>
      <c r="R63" s="422"/>
      <c r="S63" s="423"/>
      <c r="T63" s="423"/>
      <c r="U63" s="423"/>
      <c r="V63" s="424"/>
      <c r="W63" s="424"/>
      <c r="X63" s="1043"/>
      <c r="Y63" s="1042"/>
      <c r="Z63" s="422"/>
      <c r="AA63" s="414"/>
      <c r="AB63" s="414"/>
      <c r="AC63" s="414"/>
      <c r="AD63" s="414"/>
      <c r="AE63" s="414"/>
      <c r="AF63" s="414"/>
      <c r="AG63" s="414"/>
      <c r="AI63" s="305"/>
      <c r="AJ63" s="305"/>
      <c r="AK63" s="313"/>
      <c r="AL63" s="308"/>
      <c r="AM63" s="305"/>
      <c r="AN63" s="305"/>
      <c r="AO63" s="305"/>
      <c r="AP63" s="376"/>
      <c r="AQ63" s="306"/>
    </row>
    <row r="64" spans="1:43" s="12" customFormat="1" ht="45">
      <c r="A64" s="659"/>
      <c r="B64" s="1030"/>
      <c r="C64" s="873" t="s">
        <v>11027</v>
      </c>
      <c r="D64" s="873" t="s">
        <v>10815</v>
      </c>
      <c r="E64" s="873" t="s">
        <v>11028</v>
      </c>
      <c r="F64" s="873" t="s">
        <v>10811</v>
      </c>
      <c r="G64" s="873" t="s">
        <v>10929</v>
      </c>
      <c r="H64" s="667"/>
      <c r="I64" s="667"/>
      <c r="J64" s="667"/>
      <c r="K64" s="667"/>
      <c r="L64" s="663"/>
      <c r="M64" s="663"/>
      <c r="N64" s="663"/>
      <c r="O64" s="663"/>
      <c r="P64" s="659"/>
      <c r="Q64" s="648"/>
      <c r="R64" s="422"/>
      <c r="S64" s="423"/>
      <c r="T64" s="423"/>
      <c r="U64" s="423"/>
      <c r="V64" s="424"/>
      <c r="W64" s="424"/>
      <c r="X64" s="1043"/>
      <c r="Y64" s="1042"/>
      <c r="Z64" s="422"/>
      <c r="AA64" s="414"/>
      <c r="AB64" s="414"/>
      <c r="AC64" s="414"/>
      <c r="AD64" s="414"/>
      <c r="AE64" s="414"/>
      <c r="AF64" s="414"/>
      <c r="AG64" s="414"/>
      <c r="AI64" s="305"/>
      <c r="AJ64" s="305"/>
      <c r="AK64" s="313"/>
      <c r="AL64" s="308"/>
      <c r="AM64" s="305"/>
      <c r="AN64" s="305"/>
      <c r="AO64" s="305"/>
      <c r="AP64" s="376"/>
      <c r="AQ64" s="306"/>
    </row>
    <row r="65" spans="1:43" s="12" customFormat="1" ht="15.75">
      <c r="A65" s="659"/>
      <c r="B65" s="660"/>
      <c r="C65" s="681">
        <v>10.8</v>
      </c>
      <c r="D65" s="1030"/>
      <c r="E65" s="681">
        <v>2.8</v>
      </c>
      <c r="F65" s="1030"/>
      <c r="G65" s="1038">
        <f>ROUND((C65*E65),2)</f>
        <v>30.24</v>
      </c>
      <c r="H65" s="648" t="s">
        <v>10938</v>
      </c>
      <c r="I65" s="1414" t="s">
        <v>11238</v>
      </c>
      <c r="J65" s="1414"/>
      <c r="K65" s="1414"/>
      <c r="L65" s="1414"/>
      <c r="M65" s="1414"/>
      <c r="N65" s="1414"/>
      <c r="O65" s="1414"/>
      <c r="P65" s="659"/>
      <c r="Q65" s="648"/>
      <c r="R65" s="422"/>
      <c r="S65" s="423"/>
      <c r="T65" s="423"/>
      <c r="U65" s="423"/>
      <c r="V65" s="424"/>
      <c r="W65" s="424"/>
      <c r="X65" s="1043"/>
      <c r="Y65" s="1042"/>
      <c r="Z65" s="422"/>
      <c r="AA65" s="414"/>
      <c r="AB65" s="414"/>
      <c r="AC65" s="414"/>
      <c r="AD65" s="414"/>
      <c r="AE65" s="414"/>
      <c r="AF65" s="414"/>
      <c r="AG65" s="414"/>
      <c r="AI65" s="305"/>
      <c r="AJ65" s="305"/>
      <c r="AK65" s="313"/>
      <c r="AL65" s="308"/>
      <c r="AM65" s="305"/>
      <c r="AN65" s="305"/>
      <c r="AO65" s="305"/>
      <c r="AP65" s="376"/>
      <c r="AQ65" s="306"/>
    </row>
    <row r="66" spans="1:43" s="12" customFormat="1" ht="15.75">
      <c r="A66" s="1525" t="s">
        <v>11029</v>
      </c>
      <c r="B66" s="1525"/>
      <c r="C66" s="872">
        <v>1</v>
      </c>
      <c r="D66" s="1030"/>
      <c r="E66" s="872">
        <v>0.5</v>
      </c>
      <c r="F66" s="1030"/>
      <c r="G66" s="681">
        <f>ROUND((C66*E66),2)</f>
        <v>0.5</v>
      </c>
      <c r="H66" s="648" t="s">
        <v>10938</v>
      </c>
      <c r="I66" s="1414" t="s">
        <v>11017</v>
      </c>
      <c r="J66" s="1414"/>
      <c r="K66" s="1414"/>
      <c r="L66" s="1414"/>
      <c r="M66" s="1414"/>
      <c r="N66" s="650"/>
      <c r="O66" s="650"/>
      <c r="P66" s="659"/>
      <c r="Q66" s="648"/>
      <c r="R66" s="422"/>
      <c r="S66" s="423"/>
      <c r="T66" s="423"/>
      <c r="U66" s="423"/>
      <c r="V66" s="424"/>
      <c r="W66" s="424"/>
      <c r="X66" s="1043"/>
      <c r="Y66" s="1042"/>
      <c r="Z66" s="422"/>
      <c r="AA66" s="414"/>
      <c r="AB66" s="414"/>
      <c r="AC66" s="414"/>
      <c r="AD66" s="414"/>
      <c r="AE66" s="414"/>
      <c r="AF66" s="414"/>
      <c r="AG66" s="414"/>
      <c r="AI66" s="305"/>
      <c r="AJ66" s="305"/>
      <c r="AK66" s="313"/>
      <c r="AL66" s="308"/>
      <c r="AM66" s="305"/>
      <c r="AN66" s="305"/>
      <c r="AO66" s="305"/>
      <c r="AP66" s="376"/>
      <c r="AQ66" s="306"/>
    </row>
    <row r="67" spans="1:43" s="12" customFormat="1" ht="15.75">
      <c r="A67" s="659"/>
      <c r="B67" s="660"/>
      <c r="C67" s="872">
        <v>0.8</v>
      </c>
      <c r="D67" s="1030"/>
      <c r="E67" s="872">
        <v>2.1</v>
      </c>
      <c r="F67" s="1030"/>
      <c r="G67" s="681">
        <f>ROUND((C67*E67),2)</f>
        <v>1.68</v>
      </c>
      <c r="H67" s="648" t="s">
        <v>10938</v>
      </c>
      <c r="I67" s="1033" t="s">
        <v>11016</v>
      </c>
      <c r="J67" s="1033"/>
      <c r="K67" s="1033"/>
      <c r="L67" s="1033"/>
      <c r="M67" s="1033"/>
      <c r="N67" s="650"/>
      <c r="O67" s="650"/>
      <c r="P67" s="659"/>
      <c r="Q67" s="648"/>
      <c r="R67" s="422"/>
      <c r="S67" s="423"/>
      <c r="T67" s="423"/>
      <c r="U67" s="423"/>
      <c r="V67" s="424"/>
      <c r="W67" s="424"/>
      <c r="X67" s="1043"/>
      <c r="Y67" s="1042"/>
      <c r="Z67" s="422"/>
      <c r="AA67" s="414"/>
      <c r="AB67" s="414"/>
      <c r="AC67" s="414"/>
      <c r="AD67" s="414"/>
      <c r="AE67" s="414"/>
      <c r="AF67" s="414"/>
      <c r="AG67" s="414"/>
      <c r="AI67" s="305"/>
      <c r="AJ67" s="305"/>
      <c r="AK67" s="313"/>
      <c r="AL67" s="308"/>
      <c r="AM67" s="305"/>
      <c r="AN67" s="305"/>
      <c r="AO67" s="305"/>
      <c r="AP67" s="376"/>
      <c r="AQ67" s="306"/>
    </row>
    <row r="68" spans="1:43" s="12" customFormat="1" ht="15.75">
      <c r="A68" s="659"/>
      <c r="B68" s="648"/>
      <c r="C68" s="680"/>
      <c r="D68" s="648"/>
      <c r="E68" s="680"/>
      <c r="F68" s="648" t="s">
        <v>4</v>
      </c>
      <c r="G68" s="680">
        <f>ROUND(G65-(G66+G67),2)</f>
        <v>28.06</v>
      </c>
      <c r="H68" s="648" t="s">
        <v>10938</v>
      </c>
      <c r="I68" s="648"/>
      <c r="J68" s="648"/>
      <c r="K68" s="648"/>
      <c r="L68" s="648"/>
      <c r="M68" s="648"/>
      <c r="N68" s="648"/>
      <c r="O68" s="648"/>
      <c r="P68" s="659"/>
      <c r="Q68" s="648"/>
      <c r="R68" s="422"/>
      <c r="S68" s="423"/>
      <c r="T68" s="423"/>
      <c r="U68" s="423"/>
      <c r="V68" s="424"/>
      <c r="W68" s="424"/>
      <c r="X68" s="1043"/>
      <c r="Y68" s="1042"/>
      <c r="Z68" s="422"/>
      <c r="AA68" s="414"/>
      <c r="AB68" s="414"/>
      <c r="AC68" s="414"/>
      <c r="AD68" s="414"/>
      <c r="AE68" s="414"/>
      <c r="AF68" s="414"/>
      <c r="AG68" s="414"/>
      <c r="AI68" s="305"/>
      <c r="AJ68" s="305"/>
      <c r="AK68" s="313"/>
      <c r="AL68" s="308"/>
      <c r="AM68" s="305"/>
      <c r="AN68" s="305"/>
      <c r="AO68" s="305"/>
      <c r="AP68" s="376"/>
      <c r="AQ68" s="306"/>
    </row>
    <row r="69" spans="1:43" s="12" customFormat="1" ht="15.75">
      <c r="A69" s="659"/>
      <c r="B69" s="1414" t="s">
        <v>11247</v>
      </c>
      <c r="C69" s="1504"/>
      <c r="D69" s="1504"/>
      <c r="E69" s="648"/>
      <c r="F69" s="648"/>
      <c r="G69" s="648"/>
      <c r="H69" s="648"/>
      <c r="I69" s="648"/>
      <c r="J69" s="648"/>
      <c r="K69" s="648"/>
      <c r="L69" s="648"/>
      <c r="M69" s="648"/>
      <c r="N69" s="648"/>
      <c r="O69" s="648"/>
      <c r="P69" s="659"/>
      <c r="Q69" s="648"/>
      <c r="R69" s="422"/>
      <c r="S69" s="423"/>
      <c r="T69" s="423"/>
      <c r="U69" s="423"/>
      <c r="V69" s="424"/>
      <c r="W69" s="424"/>
      <c r="X69" s="1043"/>
      <c r="Y69" s="1042"/>
      <c r="Z69" s="422"/>
      <c r="AA69" s="414"/>
      <c r="AB69" s="414"/>
      <c r="AC69" s="414"/>
      <c r="AD69" s="414"/>
      <c r="AE69" s="414"/>
      <c r="AF69" s="414"/>
      <c r="AG69" s="414"/>
      <c r="AI69" s="305"/>
      <c r="AJ69" s="305"/>
      <c r="AK69" s="313"/>
      <c r="AL69" s="308"/>
      <c r="AM69" s="305"/>
      <c r="AN69" s="305"/>
      <c r="AO69" s="305"/>
      <c r="AP69" s="376"/>
      <c r="AQ69" s="306"/>
    </row>
    <row r="70" spans="1:43" s="12" customFormat="1" ht="45">
      <c r="A70" s="659"/>
      <c r="B70" s="1030"/>
      <c r="C70" s="873" t="s">
        <v>11027</v>
      </c>
      <c r="D70" s="873" t="s">
        <v>10815</v>
      </c>
      <c r="E70" s="873" t="s">
        <v>11028</v>
      </c>
      <c r="F70" s="873" t="s">
        <v>10811</v>
      </c>
      <c r="G70" s="873" t="s">
        <v>10929</v>
      </c>
      <c r="H70" s="667"/>
      <c r="I70" s="667"/>
      <c r="J70" s="667"/>
      <c r="K70" s="667"/>
      <c r="L70" s="663"/>
      <c r="M70" s="663"/>
      <c r="N70" s="663"/>
      <c r="O70" s="663"/>
      <c r="P70" s="659"/>
      <c r="Q70" s="648"/>
      <c r="R70" s="422"/>
      <c r="S70" s="423"/>
      <c r="T70" s="423"/>
      <c r="U70" s="423"/>
      <c r="V70" s="424"/>
      <c r="W70" s="424"/>
      <c r="X70" s="1043"/>
      <c r="Y70" s="1042"/>
      <c r="Z70" s="422"/>
      <c r="AA70" s="414"/>
      <c r="AB70" s="414"/>
      <c r="AC70" s="414"/>
      <c r="AD70" s="414"/>
      <c r="AE70" s="414"/>
      <c r="AF70" s="414"/>
      <c r="AG70" s="414"/>
      <c r="AI70" s="305"/>
      <c r="AJ70" s="305"/>
      <c r="AK70" s="313"/>
      <c r="AL70" s="308"/>
      <c r="AM70" s="305"/>
      <c r="AN70" s="305"/>
      <c r="AO70" s="305"/>
      <c r="AP70" s="376"/>
      <c r="AQ70" s="306"/>
    </row>
    <row r="71" spans="1:43" s="12" customFormat="1" ht="15.75">
      <c r="A71" s="659"/>
      <c r="B71" s="660"/>
      <c r="C71" s="1038">
        <v>10.34</v>
      </c>
      <c r="D71" s="1030"/>
      <c r="E71" s="681">
        <v>2.8</v>
      </c>
      <c r="F71" s="1030"/>
      <c r="G71" s="1038">
        <f>ROUND((C71*E71),2)</f>
        <v>28.95</v>
      </c>
      <c r="H71" s="648" t="s">
        <v>10938</v>
      </c>
      <c r="I71" s="1414" t="s">
        <v>11234</v>
      </c>
      <c r="J71" s="1414"/>
      <c r="K71" s="1414"/>
      <c r="L71" s="1414"/>
      <c r="M71" s="1414"/>
      <c r="N71" s="1414"/>
      <c r="O71" s="1414"/>
      <c r="P71" s="659"/>
      <c r="Q71" s="648"/>
      <c r="R71" s="422"/>
      <c r="S71" s="423"/>
      <c r="T71" s="423"/>
      <c r="U71" s="423"/>
      <c r="V71" s="424"/>
      <c r="W71" s="424"/>
      <c r="X71" s="1043"/>
      <c r="Y71" s="1042"/>
      <c r="Z71" s="422"/>
      <c r="AA71" s="414"/>
      <c r="AB71" s="414"/>
      <c r="AC71" s="414"/>
      <c r="AD71" s="414"/>
      <c r="AE71" s="414"/>
      <c r="AF71" s="414"/>
      <c r="AG71" s="414"/>
      <c r="AI71" s="305"/>
      <c r="AJ71" s="305"/>
      <c r="AK71" s="313"/>
      <c r="AL71" s="308"/>
      <c r="AM71" s="305"/>
      <c r="AN71" s="305"/>
      <c r="AO71" s="305"/>
      <c r="AP71" s="376"/>
      <c r="AQ71" s="306"/>
    </row>
    <row r="72" spans="1:43" s="12" customFormat="1" ht="15.75">
      <c r="A72" s="1525" t="s">
        <v>11029</v>
      </c>
      <c r="B72" s="1525"/>
      <c r="C72" s="872">
        <v>0.9</v>
      </c>
      <c r="D72" s="1030"/>
      <c r="E72" s="872">
        <v>2.1</v>
      </c>
      <c r="F72" s="1030"/>
      <c r="G72" s="681">
        <f>ROUND((C72*E72),2)</f>
        <v>1.89</v>
      </c>
      <c r="H72" s="648" t="s">
        <v>10938</v>
      </c>
      <c r="I72" s="1414" t="s">
        <v>11057</v>
      </c>
      <c r="J72" s="1414"/>
      <c r="K72" s="1414"/>
      <c r="L72" s="1414"/>
      <c r="M72" s="1414"/>
      <c r="N72" s="650"/>
      <c r="O72" s="650"/>
      <c r="P72" s="659"/>
      <c r="Q72" s="648"/>
      <c r="R72" s="422"/>
      <c r="S72" s="423"/>
      <c r="T72" s="423"/>
      <c r="U72" s="423"/>
      <c r="V72" s="424"/>
      <c r="W72" s="424"/>
      <c r="X72" s="1043"/>
      <c r="Y72" s="1042"/>
      <c r="Z72" s="422"/>
      <c r="AA72" s="414"/>
      <c r="AB72" s="414"/>
      <c r="AC72" s="414"/>
      <c r="AD72" s="414"/>
      <c r="AE72" s="414"/>
      <c r="AF72" s="414"/>
      <c r="AG72" s="414"/>
      <c r="AI72" s="305"/>
      <c r="AJ72" s="305"/>
      <c r="AK72" s="313"/>
      <c r="AL72" s="308"/>
      <c r="AM72" s="305"/>
      <c r="AN72" s="305"/>
      <c r="AO72" s="305"/>
      <c r="AP72" s="376"/>
      <c r="AQ72" s="306"/>
    </row>
    <row r="73" spans="1:43" s="12" customFormat="1" ht="15.75">
      <c r="A73" s="659"/>
      <c r="B73" s="660"/>
      <c r="C73" s="872">
        <v>0.6</v>
      </c>
      <c r="D73" s="1030"/>
      <c r="E73" s="872">
        <v>0.6</v>
      </c>
      <c r="F73" s="1030"/>
      <c r="G73" s="681">
        <f>ROUND((C73*E73),2)</f>
        <v>0.36</v>
      </c>
      <c r="H73" s="648" t="s">
        <v>10938</v>
      </c>
      <c r="I73" s="1033" t="s">
        <v>11235</v>
      </c>
      <c r="J73" s="1033"/>
      <c r="K73" s="1033"/>
      <c r="L73" s="1033"/>
      <c r="M73" s="1033"/>
      <c r="N73" s="650"/>
      <c r="O73" s="650"/>
      <c r="P73" s="659"/>
      <c r="Q73" s="648"/>
      <c r="R73" s="422"/>
      <c r="S73" s="423"/>
      <c r="T73" s="423"/>
      <c r="U73" s="423"/>
      <c r="V73" s="424"/>
      <c r="W73" s="424"/>
      <c r="X73" s="1043"/>
      <c r="Y73" s="1042"/>
      <c r="Z73" s="422"/>
      <c r="AA73" s="414"/>
      <c r="AB73" s="414"/>
      <c r="AC73" s="414"/>
      <c r="AD73" s="414"/>
      <c r="AE73" s="414"/>
      <c r="AF73" s="414"/>
      <c r="AG73" s="414"/>
      <c r="AI73" s="305"/>
      <c r="AJ73" s="305"/>
      <c r="AK73" s="313"/>
      <c r="AL73" s="308"/>
      <c r="AM73" s="305"/>
      <c r="AN73" s="305"/>
      <c r="AO73" s="305"/>
      <c r="AP73" s="376"/>
      <c r="AQ73" s="306"/>
    </row>
    <row r="74" spans="1:43" s="12" customFormat="1" ht="15.75">
      <c r="A74" s="659"/>
      <c r="B74" s="648"/>
      <c r="C74" s="680"/>
      <c r="D74" s="648"/>
      <c r="E74" s="680"/>
      <c r="F74" s="648" t="s">
        <v>4</v>
      </c>
      <c r="G74" s="680">
        <f>ROUND(G71-(G72+G73),2)</f>
        <v>26.7</v>
      </c>
      <c r="H74" s="648" t="s">
        <v>10938</v>
      </c>
      <c r="I74" s="648"/>
      <c r="J74" s="648"/>
      <c r="K74" s="648"/>
      <c r="L74" s="648"/>
      <c r="M74" s="648"/>
      <c r="N74" s="648"/>
      <c r="O74" s="648"/>
      <c r="P74" s="659"/>
      <c r="Q74" s="648"/>
      <c r="R74" s="422"/>
      <c r="S74" s="423"/>
      <c r="T74" s="423"/>
      <c r="U74" s="423"/>
      <c r="V74" s="424"/>
      <c r="W74" s="424"/>
      <c r="X74" s="1043"/>
      <c r="Y74" s="1042"/>
      <c r="Z74" s="422"/>
      <c r="AA74" s="414"/>
      <c r="AB74" s="414"/>
      <c r="AC74" s="414"/>
      <c r="AD74" s="414"/>
      <c r="AE74" s="414"/>
      <c r="AF74" s="414"/>
      <c r="AG74" s="414"/>
      <c r="AI74" s="305"/>
      <c r="AJ74" s="305"/>
      <c r="AK74" s="313"/>
      <c r="AL74" s="308"/>
      <c r="AM74" s="305"/>
      <c r="AN74" s="305"/>
      <c r="AO74" s="305"/>
      <c r="AP74" s="376"/>
      <c r="AQ74" s="306"/>
    </row>
    <row r="75" spans="1:43" s="12" customFormat="1" ht="15.75">
      <c r="A75" s="659"/>
      <c r="B75" s="1414" t="s">
        <v>11246</v>
      </c>
      <c r="C75" s="1504"/>
      <c r="D75" s="1504"/>
      <c r="E75" s="648"/>
      <c r="F75" s="648"/>
      <c r="G75" s="648"/>
      <c r="H75" s="648"/>
      <c r="I75" s="648"/>
      <c r="J75" s="648"/>
      <c r="K75" s="648"/>
      <c r="L75" s="648"/>
      <c r="M75" s="648"/>
      <c r="N75" s="648"/>
      <c r="O75" s="648"/>
      <c r="P75" s="659"/>
      <c r="Q75" s="648"/>
      <c r="R75" s="422"/>
      <c r="S75" s="423"/>
      <c r="T75" s="423"/>
      <c r="U75" s="423"/>
      <c r="V75" s="424"/>
      <c r="W75" s="424"/>
      <c r="X75" s="1043"/>
      <c r="Y75" s="1042"/>
      <c r="Z75" s="422"/>
      <c r="AA75" s="414"/>
      <c r="AB75" s="414"/>
      <c r="AC75" s="414"/>
      <c r="AD75" s="414"/>
      <c r="AE75" s="414"/>
      <c r="AF75" s="414"/>
      <c r="AG75" s="414"/>
      <c r="AI75" s="305"/>
      <c r="AJ75" s="305"/>
      <c r="AK75" s="313"/>
      <c r="AL75" s="308"/>
      <c r="AM75" s="305"/>
      <c r="AN75" s="305"/>
      <c r="AO75" s="305"/>
      <c r="AP75" s="376"/>
      <c r="AQ75" s="306"/>
    </row>
    <row r="76" spans="1:43" s="12" customFormat="1" ht="45">
      <c r="A76" s="659"/>
      <c r="B76" s="1030"/>
      <c r="C76" s="873" t="s">
        <v>11027</v>
      </c>
      <c r="D76" s="873" t="s">
        <v>10815</v>
      </c>
      <c r="E76" s="873" t="s">
        <v>11028</v>
      </c>
      <c r="F76" s="873" t="s">
        <v>10811</v>
      </c>
      <c r="G76" s="873" t="s">
        <v>10929</v>
      </c>
      <c r="H76" s="667"/>
      <c r="I76" s="667"/>
      <c r="J76" s="667"/>
      <c r="K76" s="667"/>
      <c r="L76" s="663"/>
      <c r="M76" s="663"/>
      <c r="N76" s="663"/>
      <c r="O76" s="663"/>
      <c r="P76" s="659"/>
      <c r="Q76" s="648"/>
      <c r="R76" s="422"/>
      <c r="S76" s="423"/>
      <c r="T76" s="423"/>
      <c r="U76" s="423"/>
      <c r="V76" s="424"/>
      <c r="W76" s="424"/>
      <c r="X76" s="1043"/>
      <c r="Y76" s="1042"/>
      <c r="Z76" s="422"/>
      <c r="AA76" s="414"/>
      <c r="AB76" s="414"/>
      <c r="AC76" s="414"/>
      <c r="AD76" s="414"/>
      <c r="AE76" s="414"/>
      <c r="AF76" s="414"/>
      <c r="AG76" s="414"/>
      <c r="AI76" s="305"/>
      <c r="AJ76" s="305"/>
      <c r="AK76" s="313"/>
      <c r="AL76" s="308"/>
      <c r="AM76" s="305"/>
      <c r="AN76" s="305"/>
      <c r="AO76" s="305"/>
      <c r="AP76" s="376"/>
      <c r="AQ76" s="306"/>
    </row>
    <row r="77" spans="1:43" s="12" customFormat="1" ht="15.75">
      <c r="A77" s="659"/>
      <c r="B77" s="660"/>
      <c r="C77" s="1038">
        <v>19.64</v>
      </c>
      <c r="D77" s="1030"/>
      <c r="E77" s="681">
        <v>1.6</v>
      </c>
      <c r="F77" s="1030"/>
      <c r="G77" s="1038">
        <f>ROUND((C77*E77),2)</f>
        <v>31.42</v>
      </c>
      <c r="H77" s="648" t="s">
        <v>10938</v>
      </c>
      <c r="I77" s="1414" t="s">
        <v>11248</v>
      </c>
      <c r="J77" s="1414"/>
      <c r="K77" s="1414"/>
      <c r="L77" s="1414"/>
      <c r="M77" s="1414"/>
      <c r="N77" s="1414"/>
      <c r="O77" s="1414"/>
      <c r="P77" s="659"/>
      <c r="Q77" s="648"/>
      <c r="R77" s="422"/>
      <c r="S77" s="423"/>
      <c r="T77" s="423"/>
      <c r="U77" s="423"/>
      <c r="V77" s="424"/>
      <c r="W77" s="424"/>
      <c r="X77" s="1043"/>
      <c r="Y77" s="1042"/>
      <c r="Z77" s="422"/>
      <c r="AA77" s="414"/>
      <c r="AB77" s="414"/>
      <c r="AC77" s="414"/>
      <c r="AD77" s="414"/>
      <c r="AE77" s="414"/>
      <c r="AF77" s="414"/>
      <c r="AG77" s="414"/>
      <c r="AI77" s="305"/>
      <c r="AJ77" s="305"/>
      <c r="AK77" s="313"/>
      <c r="AL77" s="308"/>
      <c r="AM77" s="305"/>
      <c r="AN77" s="305"/>
      <c r="AO77" s="305"/>
      <c r="AP77" s="376"/>
      <c r="AQ77" s="306"/>
    </row>
    <row r="78" spans="1:43" s="12" customFormat="1" ht="15.75">
      <c r="A78" s="1525" t="s">
        <v>11029</v>
      </c>
      <c r="B78" s="1525"/>
      <c r="C78" s="872">
        <v>0.9</v>
      </c>
      <c r="D78" s="1030"/>
      <c r="E78" s="872">
        <v>1.6</v>
      </c>
      <c r="F78" s="1030"/>
      <c r="G78" s="681">
        <f>ROUND((C78*E78),2)</f>
        <v>1.44</v>
      </c>
      <c r="H78" s="648" t="s">
        <v>10938</v>
      </c>
      <c r="I78" s="1414" t="s">
        <v>11057</v>
      </c>
      <c r="J78" s="1414"/>
      <c r="K78" s="1414"/>
      <c r="L78" s="1414"/>
      <c r="M78" s="1414"/>
      <c r="N78" s="650"/>
      <c r="O78" s="650"/>
      <c r="P78" s="659"/>
      <c r="Q78" s="648"/>
      <c r="R78" s="422"/>
      <c r="S78" s="423"/>
      <c r="T78" s="423"/>
      <c r="U78" s="423"/>
      <c r="V78" s="424"/>
      <c r="W78" s="424"/>
      <c r="X78" s="1043"/>
      <c r="Y78" s="1042"/>
      <c r="Z78" s="422"/>
      <c r="AA78" s="414"/>
      <c r="AB78" s="414"/>
      <c r="AC78" s="414"/>
      <c r="AD78" s="414"/>
      <c r="AE78" s="414"/>
      <c r="AF78" s="414"/>
      <c r="AG78" s="414"/>
      <c r="AI78" s="305"/>
      <c r="AJ78" s="305"/>
      <c r="AK78" s="313"/>
      <c r="AL78" s="308"/>
      <c r="AM78" s="305"/>
      <c r="AN78" s="305"/>
      <c r="AO78" s="305"/>
      <c r="AP78" s="376"/>
      <c r="AQ78" s="306"/>
    </row>
    <row r="79" spans="1:43" s="12" customFormat="1" ht="15.75">
      <c r="A79" s="1525" t="s">
        <v>11029</v>
      </c>
      <c r="B79" s="1525"/>
      <c r="C79" s="872">
        <v>0.9</v>
      </c>
      <c r="D79" s="1030"/>
      <c r="E79" s="872">
        <v>1.6</v>
      </c>
      <c r="F79" s="1030"/>
      <c r="G79" s="681">
        <f>ROUND((C79*E79),2)</f>
        <v>1.44</v>
      </c>
      <c r="H79" s="648" t="s">
        <v>10938</v>
      </c>
      <c r="I79" s="1414" t="s">
        <v>11057</v>
      </c>
      <c r="J79" s="1414"/>
      <c r="K79" s="1414"/>
      <c r="L79" s="1414"/>
      <c r="M79" s="1414"/>
      <c r="N79" s="650"/>
      <c r="O79" s="650"/>
      <c r="P79" s="659"/>
      <c r="Q79" s="648"/>
      <c r="R79" s="422"/>
      <c r="S79" s="423"/>
      <c r="T79" s="423"/>
      <c r="U79" s="423"/>
      <c r="V79" s="424"/>
      <c r="W79" s="424"/>
      <c r="X79" s="1043"/>
      <c r="Y79" s="1042"/>
      <c r="Z79" s="422"/>
      <c r="AA79" s="414"/>
      <c r="AB79" s="414"/>
      <c r="AC79" s="414"/>
      <c r="AD79" s="414"/>
      <c r="AE79" s="414"/>
      <c r="AF79" s="414"/>
      <c r="AG79" s="414"/>
      <c r="AI79" s="305"/>
      <c r="AJ79" s="305"/>
      <c r="AK79" s="313"/>
      <c r="AL79" s="308"/>
      <c r="AM79" s="305"/>
      <c r="AN79" s="305"/>
      <c r="AO79" s="305"/>
      <c r="AP79" s="376"/>
      <c r="AQ79" s="306"/>
    </row>
    <row r="80" spans="1:43" s="12" customFormat="1" ht="15.75">
      <c r="A80" s="659"/>
      <c r="B80" s="648"/>
      <c r="C80" s="680"/>
      <c r="D80" s="648"/>
      <c r="E80" s="680"/>
      <c r="F80" s="648" t="s">
        <v>4</v>
      </c>
      <c r="G80" s="680">
        <f>ROUND(G77-(G78+G79),2)</f>
        <v>28.54</v>
      </c>
      <c r="H80" s="648" t="s">
        <v>10938</v>
      </c>
      <c r="I80" s="648"/>
      <c r="J80" s="648"/>
      <c r="K80" s="648"/>
      <c r="L80" s="648"/>
      <c r="M80" s="648"/>
      <c r="N80" s="648"/>
      <c r="O80" s="648"/>
      <c r="P80" s="659"/>
      <c r="Q80" s="648"/>
      <c r="R80" s="422"/>
      <c r="S80" s="423"/>
      <c r="T80" s="423"/>
      <c r="U80" s="423"/>
      <c r="V80" s="424"/>
      <c r="W80" s="424"/>
      <c r="X80" s="1043"/>
      <c r="Y80" s="1042"/>
      <c r="Z80" s="422"/>
      <c r="AA80" s="414"/>
      <c r="AB80" s="414"/>
      <c r="AC80" s="414"/>
      <c r="AD80" s="414"/>
      <c r="AE80" s="414"/>
      <c r="AF80" s="414"/>
      <c r="AG80" s="414"/>
      <c r="AI80" s="305"/>
      <c r="AJ80" s="305"/>
      <c r="AK80" s="313"/>
      <c r="AL80" s="308"/>
      <c r="AM80" s="305"/>
      <c r="AN80" s="305"/>
      <c r="AO80" s="305"/>
      <c r="AP80" s="376"/>
      <c r="AQ80" s="306"/>
    </row>
    <row r="81" spans="1:43" s="12" customFormat="1" ht="15.75">
      <c r="A81" s="659"/>
      <c r="B81" s="1414" t="s">
        <v>11275</v>
      </c>
      <c r="C81" s="1504"/>
      <c r="D81" s="1504"/>
      <c r="E81" s="648"/>
      <c r="F81" s="648"/>
      <c r="G81" s="648"/>
      <c r="H81" s="648"/>
      <c r="I81" s="648"/>
      <c r="J81" s="648"/>
      <c r="K81" s="648"/>
      <c r="L81" s="648"/>
      <c r="M81" s="648"/>
      <c r="N81" s="648"/>
      <c r="O81" s="648"/>
      <c r="P81" s="659"/>
      <c r="Q81" s="648"/>
      <c r="R81" s="422"/>
      <c r="S81" s="423"/>
      <c r="T81" s="423"/>
      <c r="U81" s="423"/>
      <c r="V81" s="424"/>
      <c r="W81" s="424"/>
      <c r="X81" s="1043"/>
      <c r="Y81" s="1042"/>
      <c r="Z81" s="422"/>
      <c r="AA81" s="414"/>
      <c r="AB81" s="414"/>
      <c r="AC81" s="414"/>
      <c r="AD81" s="414"/>
      <c r="AE81" s="414"/>
      <c r="AF81" s="414"/>
      <c r="AG81" s="414"/>
      <c r="AI81" s="305"/>
      <c r="AJ81" s="305"/>
      <c r="AK81" s="313"/>
      <c r="AL81" s="308"/>
      <c r="AM81" s="305"/>
      <c r="AN81" s="305"/>
      <c r="AO81" s="305"/>
      <c r="AP81" s="376"/>
      <c r="AQ81" s="306"/>
    </row>
    <row r="82" spans="1:43" s="12" customFormat="1" ht="45">
      <c r="A82" s="659"/>
      <c r="B82" s="1030"/>
      <c r="C82" s="873" t="s">
        <v>11027</v>
      </c>
      <c r="D82" s="873" t="s">
        <v>10815</v>
      </c>
      <c r="E82" s="873" t="s">
        <v>11028</v>
      </c>
      <c r="F82" s="873" t="s">
        <v>10811</v>
      </c>
      <c r="G82" s="873" t="s">
        <v>10929</v>
      </c>
      <c r="H82" s="667"/>
      <c r="I82" s="667"/>
      <c r="J82" s="667"/>
      <c r="K82" s="667"/>
      <c r="L82" s="663"/>
      <c r="M82" s="663"/>
      <c r="N82" s="663"/>
      <c r="O82" s="663"/>
      <c r="P82" s="659"/>
      <c r="Q82" s="648"/>
      <c r="R82" s="422"/>
      <c r="S82" s="423"/>
      <c r="T82" s="423"/>
      <c r="U82" s="423"/>
      <c r="V82" s="424"/>
      <c r="W82" s="424"/>
      <c r="X82" s="1043"/>
      <c r="Y82" s="1042"/>
      <c r="Z82" s="422"/>
      <c r="AA82" s="414"/>
      <c r="AB82" s="414"/>
      <c r="AC82" s="414"/>
      <c r="AD82" s="414"/>
      <c r="AE82" s="414"/>
      <c r="AF82" s="414"/>
      <c r="AG82" s="414"/>
      <c r="AI82" s="305"/>
      <c r="AJ82" s="305"/>
      <c r="AK82" s="313"/>
      <c r="AL82" s="308"/>
      <c r="AM82" s="305"/>
      <c r="AN82" s="305"/>
      <c r="AO82" s="305"/>
      <c r="AP82" s="376"/>
      <c r="AQ82" s="306"/>
    </row>
    <row r="83" spans="1:43" s="12" customFormat="1" ht="15.75">
      <c r="A83" s="659"/>
      <c r="B83" s="660"/>
      <c r="C83" s="1038">
        <v>5.55</v>
      </c>
      <c r="D83" s="1030"/>
      <c r="E83" s="681">
        <v>2.2000000000000002</v>
      </c>
      <c r="F83" s="1030"/>
      <c r="G83" s="1038">
        <f>ROUND((C83*E83),2)</f>
        <v>12.21</v>
      </c>
      <c r="H83" s="648" t="s">
        <v>10938</v>
      </c>
      <c r="I83" s="1414" t="s">
        <v>11276</v>
      </c>
      <c r="J83" s="1414"/>
      <c r="K83" s="1414"/>
      <c r="L83" s="1414"/>
      <c r="M83" s="1414"/>
      <c r="N83" s="1414"/>
      <c r="O83" s="1414"/>
      <c r="P83" s="659"/>
      <c r="Q83" s="648"/>
      <c r="R83" s="422"/>
      <c r="S83" s="423"/>
      <c r="T83" s="423"/>
      <c r="U83" s="423"/>
      <c r="V83" s="424"/>
      <c r="W83" s="424"/>
      <c r="X83" s="1043"/>
      <c r="Y83" s="1042"/>
      <c r="Z83" s="422"/>
      <c r="AA83" s="414"/>
      <c r="AB83" s="414"/>
      <c r="AC83" s="414"/>
      <c r="AD83" s="414"/>
      <c r="AE83" s="414"/>
      <c r="AF83" s="414"/>
      <c r="AG83" s="414"/>
      <c r="AI83" s="305"/>
      <c r="AJ83" s="305"/>
      <c r="AK83" s="313"/>
      <c r="AL83" s="308"/>
      <c r="AM83" s="305"/>
      <c r="AN83" s="305"/>
      <c r="AO83" s="305"/>
      <c r="AP83" s="376"/>
      <c r="AQ83" s="306"/>
    </row>
    <row r="84" spans="1:43" s="12" customFormat="1" ht="15.75">
      <c r="A84" s="1525" t="s">
        <v>11029</v>
      </c>
      <c r="B84" s="1525"/>
      <c r="C84" s="872">
        <v>0.8</v>
      </c>
      <c r="D84" s="1030"/>
      <c r="E84" s="872">
        <v>1.8</v>
      </c>
      <c r="F84" s="1030"/>
      <c r="G84" s="681">
        <f>ROUND((C84*E84),2)</f>
        <v>1.44</v>
      </c>
      <c r="H84" s="648" t="s">
        <v>10938</v>
      </c>
      <c r="I84" s="1414" t="s">
        <v>11057</v>
      </c>
      <c r="J84" s="1414"/>
      <c r="K84" s="1414"/>
      <c r="L84" s="1414"/>
      <c r="M84" s="1414"/>
      <c r="N84" s="650"/>
      <c r="O84" s="650"/>
      <c r="P84" s="659"/>
      <c r="Q84" s="648"/>
      <c r="R84" s="422"/>
      <c r="S84" s="423"/>
      <c r="T84" s="423"/>
      <c r="U84" s="423"/>
      <c r="V84" s="424"/>
      <c r="W84" s="424"/>
      <c r="X84" s="1043"/>
      <c r="Y84" s="1042"/>
      <c r="Z84" s="422"/>
      <c r="AA84" s="414"/>
      <c r="AB84" s="414"/>
      <c r="AC84" s="414"/>
      <c r="AD84" s="414"/>
      <c r="AE84" s="414"/>
      <c r="AF84" s="414"/>
      <c r="AG84" s="414"/>
      <c r="AI84" s="305"/>
      <c r="AJ84" s="305"/>
      <c r="AK84" s="313"/>
      <c r="AL84" s="308"/>
      <c r="AM84" s="305"/>
      <c r="AN84" s="305"/>
      <c r="AO84" s="305"/>
      <c r="AP84" s="376"/>
      <c r="AQ84" s="306"/>
    </row>
    <row r="85" spans="1:43" s="12" customFormat="1" ht="15.75">
      <c r="A85" s="1525" t="s">
        <v>11029</v>
      </c>
      <c r="B85" s="1525"/>
      <c r="C85" s="872">
        <v>1</v>
      </c>
      <c r="D85" s="1030"/>
      <c r="E85" s="872">
        <v>0.6</v>
      </c>
      <c r="F85" s="1030"/>
      <c r="G85" s="681">
        <f>ROUND((C85*E85),2)</f>
        <v>0.6</v>
      </c>
      <c r="H85" s="648" t="s">
        <v>10938</v>
      </c>
      <c r="I85" s="1414" t="s">
        <v>11057</v>
      </c>
      <c r="J85" s="1414"/>
      <c r="K85" s="1414"/>
      <c r="L85" s="1414"/>
      <c r="M85" s="1414"/>
      <c r="N85" s="650"/>
      <c r="O85" s="650"/>
      <c r="P85" s="659"/>
      <c r="Q85" s="648"/>
      <c r="R85" s="422"/>
      <c r="S85" s="423"/>
      <c r="T85" s="423"/>
      <c r="U85" s="423"/>
      <c r="V85" s="424"/>
      <c r="W85" s="424"/>
      <c r="X85" s="1043"/>
      <c r="Y85" s="1042"/>
      <c r="Z85" s="422"/>
      <c r="AA85" s="414"/>
      <c r="AB85" s="414"/>
      <c r="AC85" s="414"/>
      <c r="AD85" s="414"/>
      <c r="AE85" s="414"/>
      <c r="AF85" s="414"/>
      <c r="AG85" s="414"/>
      <c r="AI85" s="305"/>
      <c r="AJ85" s="305"/>
      <c r="AK85" s="313"/>
      <c r="AL85" s="308"/>
      <c r="AM85" s="305"/>
      <c r="AN85" s="305"/>
      <c r="AO85" s="305"/>
      <c r="AP85" s="376"/>
      <c r="AQ85" s="306"/>
    </row>
    <row r="86" spans="1:43" s="12" customFormat="1" ht="15.75">
      <c r="A86" s="659"/>
      <c r="B86" s="648"/>
      <c r="C86" s="680"/>
      <c r="D86" s="648"/>
      <c r="E86" s="680"/>
      <c r="F86" s="648" t="s">
        <v>4</v>
      </c>
      <c r="G86" s="680">
        <f>ROUND(G83-(G84+G85),2)</f>
        <v>10.17</v>
      </c>
      <c r="H86" s="648" t="s">
        <v>10938</v>
      </c>
      <c r="I86" s="648"/>
      <c r="J86" s="648"/>
      <c r="K86" s="648"/>
      <c r="L86" s="648"/>
      <c r="M86" s="648"/>
      <c r="N86" s="648"/>
      <c r="O86" s="648"/>
      <c r="P86" s="659"/>
      <c r="Q86" s="648"/>
      <c r="R86" s="422"/>
      <c r="S86" s="423"/>
      <c r="T86" s="423"/>
      <c r="U86" s="423"/>
      <c r="V86" s="424"/>
      <c r="W86" s="424"/>
      <c r="X86" s="1043"/>
      <c r="Y86" s="1042"/>
      <c r="Z86" s="422"/>
      <c r="AA86" s="414"/>
      <c r="AB86" s="414"/>
      <c r="AC86" s="414"/>
      <c r="AD86" s="414"/>
      <c r="AE86" s="414"/>
      <c r="AF86" s="414"/>
      <c r="AG86" s="414"/>
      <c r="AI86" s="305"/>
      <c r="AJ86" s="305"/>
      <c r="AK86" s="313"/>
      <c r="AL86" s="308"/>
      <c r="AM86" s="305"/>
      <c r="AN86" s="305"/>
      <c r="AO86" s="305"/>
      <c r="AP86" s="376"/>
      <c r="AQ86" s="306"/>
    </row>
    <row r="87" spans="1:43" s="12" customFormat="1" ht="15.75">
      <c r="A87" s="659"/>
      <c r="B87" s="11" t="s">
        <v>11293</v>
      </c>
      <c r="C87" s="338"/>
      <c r="D87" s="338"/>
      <c r="E87" s="338"/>
      <c r="F87" s="338"/>
      <c r="G87" s="338"/>
      <c r="H87" s="338"/>
      <c r="I87" s="338"/>
      <c r="J87" s="338"/>
      <c r="K87" s="338"/>
      <c r="L87" s="338"/>
      <c r="M87" s="338"/>
      <c r="N87" s="338"/>
      <c r="O87" s="338"/>
      <c r="P87" s="338"/>
      <c r="Q87" s="648"/>
      <c r="R87" s="422"/>
      <c r="S87" s="423"/>
      <c r="T87" s="423"/>
      <c r="U87" s="423"/>
      <c r="V87" s="424"/>
      <c r="W87" s="424"/>
      <c r="X87" s="1055"/>
      <c r="Y87" s="1054"/>
      <c r="Z87" s="422"/>
      <c r="AA87" s="414"/>
      <c r="AB87" s="414"/>
      <c r="AC87" s="414"/>
      <c r="AD87" s="414"/>
      <c r="AE87" s="414"/>
      <c r="AF87" s="414"/>
      <c r="AG87" s="414"/>
      <c r="AI87" s="305"/>
      <c r="AJ87" s="305"/>
      <c r="AK87" s="313"/>
      <c r="AL87" s="308"/>
      <c r="AM87" s="305"/>
      <c r="AN87" s="305"/>
      <c r="AO87" s="305"/>
      <c r="AP87" s="376"/>
      <c r="AQ87" s="306"/>
    </row>
    <row r="88" spans="1:43" s="12" customFormat="1" ht="45">
      <c r="A88" s="659"/>
      <c r="B88" s="338"/>
      <c r="C88" s="1053"/>
      <c r="D88" s="1090" t="s">
        <v>11242</v>
      </c>
      <c r="E88" s="1090" t="s">
        <v>10815</v>
      </c>
      <c r="F88" s="1090" t="s">
        <v>11028</v>
      </c>
      <c r="G88" s="1090" t="s">
        <v>10811</v>
      </c>
      <c r="H88" s="1090" t="s">
        <v>10929</v>
      </c>
      <c r="I88" s="667"/>
      <c r="J88" s="338"/>
      <c r="K88" s="338"/>
      <c r="L88" s="338"/>
      <c r="M88" s="338"/>
      <c r="N88" s="338"/>
      <c r="O88" s="338"/>
      <c r="P88" s="338"/>
      <c r="Q88" s="648"/>
      <c r="R88" s="422"/>
      <c r="S88" s="423"/>
      <c r="T88" s="423"/>
      <c r="U88" s="423"/>
      <c r="V88" s="424"/>
      <c r="W88" s="424"/>
      <c r="X88" s="1055"/>
      <c r="Y88" s="1054"/>
      <c r="Z88" s="422"/>
      <c r="AA88" s="414"/>
      <c r="AB88" s="414"/>
      <c r="AC88" s="414"/>
      <c r="AD88" s="414"/>
      <c r="AE88" s="414"/>
      <c r="AF88" s="414"/>
      <c r="AG88" s="414"/>
      <c r="AI88" s="305"/>
      <c r="AJ88" s="305"/>
      <c r="AK88" s="313"/>
      <c r="AL88" s="308"/>
      <c r="AM88" s="305"/>
      <c r="AN88" s="305"/>
      <c r="AO88" s="305"/>
      <c r="AP88" s="376"/>
      <c r="AQ88" s="306"/>
    </row>
    <row r="89" spans="1:43" s="12" customFormat="1" ht="15.75">
      <c r="A89" s="659"/>
      <c r="B89" s="338"/>
      <c r="C89" s="660"/>
      <c r="D89" s="1038">
        <v>14.96</v>
      </c>
      <c r="E89" s="1053"/>
      <c r="F89" s="681">
        <v>1.6</v>
      </c>
      <c r="G89" s="1053"/>
      <c r="H89" s="1038">
        <f>ROUND((D89*F89),2)</f>
        <v>23.94</v>
      </c>
      <c r="I89" s="648" t="s">
        <v>10938</v>
      </c>
      <c r="J89" s="1405" t="s">
        <v>11281</v>
      </c>
      <c r="K89" s="1405"/>
      <c r="L89" s="1405"/>
      <c r="M89" s="1405"/>
      <c r="N89" s="1405"/>
      <c r="O89" s="1405"/>
      <c r="P89" s="1405"/>
      <c r="Q89" s="648"/>
      <c r="R89" s="422"/>
      <c r="S89" s="423"/>
      <c r="T89" s="423"/>
      <c r="U89" s="423"/>
      <c r="V89" s="424"/>
      <c r="W89" s="424"/>
      <c r="X89" s="1055"/>
      <c r="Y89" s="1054"/>
      <c r="Z89" s="422"/>
      <c r="AA89" s="414"/>
      <c r="AB89" s="414"/>
      <c r="AC89" s="414"/>
      <c r="AD89" s="414"/>
      <c r="AE89" s="414"/>
      <c r="AF89" s="414"/>
      <c r="AG89" s="414"/>
      <c r="AI89" s="305"/>
      <c r="AJ89" s="305"/>
      <c r="AK89" s="313"/>
      <c r="AL89" s="308"/>
      <c r="AM89" s="305"/>
      <c r="AN89" s="305"/>
      <c r="AO89" s="305"/>
      <c r="AP89" s="376"/>
      <c r="AQ89" s="306"/>
    </row>
    <row r="90" spans="1:43" s="12" customFormat="1" ht="15.75">
      <c r="A90" s="659"/>
      <c r="B90" s="338"/>
      <c r="C90" s="660"/>
      <c r="D90" s="872">
        <v>0.8</v>
      </c>
      <c r="E90" s="1053"/>
      <c r="F90" s="872">
        <v>1.6</v>
      </c>
      <c r="G90" s="1053"/>
      <c r="H90" s="1038">
        <f t="shared" ref="H90" si="0">ROUND((D90*F90),2)</f>
        <v>1.28</v>
      </c>
      <c r="I90" s="648" t="s">
        <v>10938</v>
      </c>
      <c r="J90" s="338" t="s">
        <v>11016</v>
      </c>
      <c r="K90" s="338"/>
      <c r="L90" s="338"/>
      <c r="M90" s="338"/>
      <c r="N90" s="338"/>
      <c r="O90" s="338"/>
      <c r="P90" s="338"/>
      <c r="Q90" s="648"/>
      <c r="R90" s="422"/>
      <c r="S90" s="423"/>
      <c r="T90" s="423"/>
      <c r="U90" s="423"/>
      <c r="V90" s="424"/>
      <c r="W90" s="424"/>
      <c r="X90" s="1055"/>
      <c r="Y90" s="1054"/>
      <c r="Z90" s="422"/>
      <c r="AA90" s="414"/>
      <c r="AB90" s="414"/>
      <c r="AC90" s="414"/>
      <c r="AD90" s="414"/>
      <c r="AE90" s="414"/>
      <c r="AF90" s="414"/>
      <c r="AG90" s="414"/>
      <c r="AI90" s="305"/>
      <c r="AJ90" s="305"/>
      <c r="AK90" s="313"/>
      <c r="AL90" s="308"/>
      <c r="AM90" s="305"/>
      <c r="AN90" s="305"/>
      <c r="AO90" s="305"/>
      <c r="AP90" s="376"/>
      <c r="AQ90" s="306"/>
    </row>
    <row r="91" spans="1:43" s="12" customFormat="1" ht="15.75">
      <c r="A91" s="659"/>
      <c r="B91" s="338"/>
      <c r="C91" s="648"/>
      <c r="D91" s="680"/>
      <c r="E91" s="648"/>
      <c r="F91" s="680"/>
      <c r="G91" s="648" t="s">
        <v>4</v>
      </c>
      <c r="H91" s="680">
        <f>ROUND((H89)-(H90),2)</f>
        <v>22.66</v>
      </c>
      <c r="I91" s="648" t="s">
        <v>10938</v>
      </c>
      <c r="J91" s="338"/>
      <c r="K91" s="338"/>
      <c r="L91" s="338"/>
      <c r="M91" s="338"/>
      <c r="N91" s="338"/>
      <c r="O91" s="338"/>
      <c r="P91" s="338"/>
      <c r="Q91" s="648"/>
      <c r="R91" s="422"/>
      <c r="S91" s="423"/>
      <c r="T91" s="423"/>
      <c r="U91" s="423"/>
      <c r="V91" s="424"/>
      <c r="W91" s="424"/>
      <c r="X91" s="1055"/>
      <c r="Y91" s="1054"/>
      <c r="Z91" s="422"/>
      <c r="AA91" s="414"/>
      <c r="AB91" s="414"/>
      <c r="AC91" s="414"/>
      <c r="AD91" s="414"/>
      <c r="AE91" s="414"/>
      <c r="AF91" s="414"/>
      <c r="AG91" s="414"/>
      <c r="AI91" s="305"/>
      <c r="AJ91" s="305"/>
      <c r="AK91" s="313"/>
      <c r="AL91" s="308"/>
      <c r="AM91" s="305"/>
      <c r="AN91" s="305"/>
      <c r="AO91" s="305"/>
      <c r="AP91" s="376"/>
      <c r="AQ91" s="306"/>
    </row>
    <row r="92" spans="1:43" s="12" customFormat="1" ht="15.75">
      <c r="A92" s="659"/>
      <c r="B92" s="11" t="s">
        <v>11294</v>
      </c>
      <c r="C92" s="338"/>
      <c r="D92" s="338"/>
      <c r="E92" s="338"/>
      <c r="F92" s="338"/>
      <c r="G92" s="338"/>
      <c r="H92" s="338"/>
      <c r="I92" s="338"/>
      <c r="J92" s="338"/>
      <c r="K92" s="338"/>
      <c r="L92" s="338"/>
      <c r="M92" s="338"/>
      <c r="N92" s="338"/>
      <c r="O92" s="338"/>
      <c r="P92" s="338"/>
      <c r="Q92" s="648"/>
      <c r="R92" s="422"/>
      <c r="S92" s="423"/>
      <c r="T92" s="423"/>
      <c r="U92" s="423"/>
      <c r="V92" s="424"/>
      <c r="W92" s="424"/>
      <c r="X92" s="1055"/>
      <c r="Y92" s="1054"/>
      <c r="Z92" s="422"/>
      <c r="AA92" s="414"/>
      <c r="AB92" s="414"/>
      <c r="AC92" s="414"/>
      <c r="AD92" s="414"/>
      <c r="AE92" s="414"/>
      <c r="AF92" s="414"/>
      <c r="AG92" s="414"/>
      <c r="AI92" s="305"/>
      <c r="AJ92" s="305"/>
      <c r="AK92" s="313"/>
      <c r="AL92" s="308"/>
      <c r="AM92" s="305"/>
      <c r="AN92" s="305"/>
      <c r="AO92" s="305"/>
      <c r="AP92" s="376"/>
      <c r="AQ92" s="306"/>
    </row>
    <row r="93" spans="1:43" s="12" customFormat="1" ht="45">
      <c r="A93" s="659"/>
      <c r="B93" s="338"/>
      <c r="C93" s="1053"/>
      <c r="D93" s="1090" t="s">
        <v>11242</v>
      </c>
      <c r="E93" s="1090" t="s">
        <v>10815</v>
      </c>
      <c r="F93" s="1090" t="s">
        <v>11028</v>
      </c>
      <c r="G93" s="1090" t="s">
        <v>10811</v>
      </c>
      <c r="H93" s="1090" t="s">
        <v>10929</v>
      </c>
      <c r="I93" s="667"/>
      <c r="J93" s="338"/>
      <c r="K93" s="338"/>
      <c r="L93" s="338"/>
      <c r="M93" s="338"/>
      <c r="N93" s="338"/>
      <c r="O93" s="338"/>
      <c r="P93" s="338"/>
      <c r="Q93" s="648"/>
      <c r="R93" s="422"/>
      <c r="S93" s="423"/>
      <c r="T93" s="423"/>
      <c r="U93" s="423"/>
      <c r="V93" s="424"/>
      <c r="W93" s="424"/>
      <c r="X93" s="1055"/>
      <c r="Y93" s="1054"/>
      <c r="Z93" s="422"/>
      <c r="AA93" s="414"/>
      <c r="AB93" s="414"/>
      <c r="AC93" s="414"/>
      <c r="AD93" s="414"/>
      <c r="AE93" s="414"/>
      <c r="AF93" s="414"/>
      <c r="AG93" s="414"/>
      <c r="AI93" s="305"/>
      <c r="AJ93" s="305"/>
      <c r="AK93" s="313"/>
      <c r="AL93" s="308"/>
      <c r="AM93" s="305"/>
      <c r="AN93" s="305"/>
      <c r="AO93" s="305"/>
      <c r="AP93" s="376"/>
      <c r="AQ93" s="306"/>
    </row>
    <row r="94" spans="1:43" s="12" customFormat="1" ht="15.75">
      <c r="A94" s="659"/>
      <c r="B94" s="338"/>
      <c r="C94" s="660"/>
      <c r="D94" s="681">
        <v>13</v>
      </c>
      <c r="E94" s="1053"/>
      <c r="F94" s="681">
        <v>1.6</v>
      </c>
      <c r="G94" s="1053"/>
      <c r="H94" s="1038">
        <f>ROUND((D94*F94),2)</f>
        <v>20.8</v>
      </c>
      <c r="I94" s="648" t="s">
        <v>10938</v>
      </c>
      <c r="J94" s="1405" t="s">
        <v>11280</v>
      </c>
      <c r="K94" s="1405"/>
      <c r="L94" s="1405"/>
      <c r="M94" s="1405"/>
      <c r="N94" s="1405"/>
      <c r="O94" s="1405"/>
      <c r="P94" s="1405"/>
      <c r="Q94" s="648"/>
      <c r="R94" s="422"/>
      <c r="S94" s="423"/>
      <c r="T94" s="423"/>
      <c r="U94" s="423"/>
      <c r="V94" s="424"/>
      <c r="W94" s="424"/>
      <c r="X94" s="1055"/>
      <c r="Y94" s="1054"/>
      <c r="Z94" s="422"/>
      <c r="AA94" s="414"/>
      <c r="AB94" s="414"/>
      <c r="AC94" s="414"/>
      <c r="AD94" s="414"/>
      <c r="AE94" s="414"/>
      <c r="AF94" s="414"/>
      <c r="AG94" s="414"/>
      <c r="AI94" s="305"/>
      <c r="AJ94" s="305"/>
      <c r="AK94" s="313"/>
      <c r="AL94" s="308"/>
      <c r="AM94" s="305"/>
      <c r="AN94" s="305"/>
      <c r="AO94" s="305"/>
      <c r="AP94" s="376"/>
      <c r="AQ94" s="306"/>
    </row>
    <row r="95" spans="1:43" s="12" customFormat="1" ht="15.75">
      <c r="A95" s="659"/>
      <c r="B95" s="1406" t="s">
        <v>11061</v>
      </c>
      <c r="C95" s="1406"/>
      <c r="D95" s="872">
        <v>0.8</v>
      </c>
      <c r="E95" s="1053"/>
      <c r="F95" s="872">
        <v>1.6</v>
      </c>
      <c r="G95" s="1053"/>
      <c r="H95" s="1038">
        <f t="shared" ref="H95" si="1">ROUND((D95*F95),2)</f>
        <v>1.28</v>
      </c>
      <c r="I95" s="648" t="s">
        <v>10938</v>
      </c>
      <c r="J95" s="338" t="s">
        <v>11016</v>
      </c>
      <c r="K95" s="338"/>
      <c r="L95" s="338"/>
      <c r="M95" s="338"/>
      <c r="N95" s="338"/>
      <c r="O95" s="338"/>
      <c r="P95" s="338"/>
      <c r="Q95" s="648"/>
      <c r="R95" s="422"/>
      <c r="S95" s="423"/>
      <c r="T95" s="423"/>
      <c r="U95" s="423"/>
      <c r="V95" s="424"/>
      <c r="W95" s="424"/>
      <c r="X95" s="1055"/>
      <c r="Y95" s="1054"/>
      <c r="Z95" s="422"/>
      <c r="AA95" s="414"/>
      <c r="AB95" s="414"/>
      <c r="AC95" s="414"/>
      <c r="AD95" s="414"/>
      <c r="AE95" s="414"/>
      <c r="AF95" s="414"/>
      <c r="AG95" s="414"/>
      <c r="AI95" s="305"/>
      <c r="AJ95" s="305"/>
      <c r="AK95" s="313"/>
      <c r="AL95" s="308"/>
      <c r="AM95" s="305"/>
      <c r="AN95" s="305"/>
      <c r="AO95" s="305"/>
      <c r="AP95" s="376"/>
      <c r="AQ95" s="306"/>
    </row>
    <row r="96" spans="1:43" s="12" customFormat="1" ht="15.75">
      <c r="A96" s="659"/>
      <c r="B96" s="338"/>
      <c r="C96" s="648"/>
      <c r="D96" s="680"/>
      <c r="E96" s="648"/>
      <c r="F96" s="680"/>
      <c r="G96" s="648" t="s">
        <v>4</v>
      </c>
      <c r="H96" s="680">
        <f>ROUND((H94)-(H95),2)</f>
        <v>19.52</v>
      </c>
      <c r="I96" s="648" t="s">
        <v>10938</v>
      </c>
      <c r="J96" s="338"/>
      <c r="K96" s="338"/>
      <c r="L96" s="338"/>
      <c r="M96" s="338"/>
      <c r="N96" s="338"/>
      <c r="O96" s="338"/>
      <c r="P96" s="338"/>
      <c r="Q96" s="648"/>
      <c r="R96" s="422"/>
      <c r="S96" s="423"/>
      <c r="T96" s="423"/>
      <c r="U96" s="423"/>
      <c r="V96" s="424"/>
      <c r="W96" s="424"/>
      <c r="X96" s="1055"/>
      <c r="Y96" s="1054"/>
      <c r="Z96" s="422"/>
      <c r="AA96" s="414"/>
      <c r="AB96" s="414"/>
      <c r="AC96" s="414"/>
      <c r="AD96" s="414"/>
      <c r="AE96" s="414"/>
      <c r="AF96" s="414"/>
      <c r="AG96" s="414"/>
      <c r="AI96" s="305"/>
      <c r="AJ96" s="305"/>
      <c r="AK96" s="313"/>
      <c r="AL96" s="308"/>
      <c r="AM96" s="305"/>
      <c r="AN96" s="305"/>
      <c r="AO96" s="305"/>
      <c r="AP96" s="376"/>
      <c r="AQ96" s="306"/>
    </row>
    <row r="97" spans="1:43" s="12" customFormat="1" ht="15.75">
      <c r="A97" s="659"/>
      <c r="B97" s="1542" t="s">
        <v>11296</v>
      </c>
      <c r="C97" s="1542"/>
      <c r="D97" s="1542"/>
      <c r="E97" s="1542"/>
      <c r="F97" s="338"/>
      <c r="G97" s="338"/>
      <c r="H97" s="338"/>
      <c r="I97" s="338"/>
      <c r="J97" s="338"/>
      <c r="K97" s="338"/>
      <c r="L97" s="338"/>
      <c r="M97" s="338"/>
      <c r="N97" s="338"/>
      <c r="O97" s="338"/>
      <c r="P97" s="338"/>
      <c r="Q97" s="338"/>
      <c r="R97" s="422"/>
      <c r="S97" s="423"/>
      <c r="T97" s="423"/>
      <c r="U97" s="423"/>
      <c r="V97" s="424"/>
      <c r="W97" s="424"/>
      <c r="X97" s="1055"/>
      <c r="Y97" s="1054"/>
      <c r="Z97" s="422"/>
      <c r="AA97" s="414"/>
      <c r="AB97" s="414"/>
      <c r="AC97" s="414"/>
      <c r="AD97" s="414"/>
      <c r="AE97" s="414"/>
      <c r="AF97" s="414"/>
      <c r="AG97" s="414"/>
      <c r="AI97" s="305"/>
      <c r="AJ97" s="305"/>
      <c r="AK97" s="313"/>
      <c r="AL97" s="308"/>
      <c r="AM97" s="305"/>
      <c r="AN97" s="305"/>
      <c r="AO97" s="305"/>
      <c r="AP97" s="376"/>
      <c r="AQ97" s="306"/>
    </row>
    <row r="98" spans="1:43" s="12" customFormat="1" ht="45">
      <c r="A98" s="659"/>
      <c r="B98" s="659"/>
      <c r="C98" s="338"/>
      <c r="D98" s="1053"/>
      <c r="E98" s="1090" t="s">
        <v>11242</v>
      </c>
      <c r="F98" s="1090" t="s">
        <v>10815</v>
      </c>
      <c r="G98" s="1090" t="s">
        <v>11028</v>
      </c>
      <c r="H98" s="1090" t="s">
        <v>10811</v>
      </c>
      <c r="I98" s="1090" t="s">
        <v>10929</v>
      </c>
      <c r="J98" s="667"/>
      <c r="K98" s="338"/>
      <c r="L98" s="338"/>
      <c r="M98" s="338"/>
      <c r="N98" s="338"/>
      <c r="O98" s="338"/>
      <c r="P98" s="338"/>
      <c r="Q98" s="338"/>
      <c r="R98" s="422"/>
      <c r="S98" s="423"/>
      <c r="T98" s="423"/>
      <c r="U98" s="423"/>
      <c r="V98" s="424"/>
      <c r="W98" s="424"/>
      <c r="X98" s="1055"/>
      <c r="Y98" s="1054"/>
      <c r="Z98" s="422"/>
      <c r="AA98" s="414"/>
      <c r="AB98" s="414"/>
      <c r="AC98" s="414"/>
      <c r="AD98" s="414"/>
      <c r="AE98" s="414"/>
      <c r="AF98" s="414"/>
      <c r="AG98" s="414"/>
      <c r="AI98" s="305"/>
      <c r="AJ98" s="305"/>
      <c r="AK98" s="313"/>
      <c r="AL98" s="308"/>
      <c r="AM98" s="305"/>
      <c r="AN98" s="305"/>
      <c r="AO98" s="305"/>
      <c r="AP98" s="376"/>
      <c r="AQ98" s="306"/>
    </row>
    <row r="99" spans="1:43" s="12" customFormat="1" ht="15.75">
      <c r="A99" s="659"/>
      <c r="B99" s="659"/>
      <c r="C99" s="338"/>
      <c r="D99" s="660"/>
      <c r="E99" s="681">
        <v>3.28</v>
      </c>
      <c r="F99" s="1053"/>
      <c r="G99" s="681">
        <v>2.8</v>
      </c>
      <c r="H99" s="1053"/>
      <c r="I99" s="1038">
        <f>ROUND((E99*G99),2)</f>
        <v>9.18</v>
      </c>
      <c r="J99" s="648" t="s">
        <v>10938</v>
      </c>
      <c r="K99" s="1405" t="s">
        <v>11284</v>
      </c>
      <c r="L99" s="1405"/>
      <c r="M99" s="1405"/>
      <c r="N99" s="1405"/>
      <c r="O99" s="1405"/>
      <c r="P99" s="1405"/>
      <c r="Q99" s="1405"/>
      <c r="R99" s="422"/>
      <c r="S99" s="423"/>
      <c r="T99" s="423"/>
      <c r="U99" s="423"/>
      <c r="V99" s="424"/>
      <c r="W99" s="424"/>
      <c r="X99" s="1055"/>
      <c r="Y99" s="1054"/>
      <c r="Z99" s="422"/>
      <c r="AA99" s="414"/>
      <c r="AB99" s="414"/>
      <c r="AC99" s="414"/>
      <c r="AD99" s="414"/>
      <c r="AE99" s="414"/>
      <c r="AF99" s="414"/>
      <c r="AG99" s="414"/>
      <c r="AI99" s="305"/>
      <c r="AJ99" s="305"/>
      <c r="AK99" s="313"/>
      <c r="AL99" s="308"/>
      <c r="AM99" s="305"/>
      <c r="AN99" s="305"/>
      <c r="AO99" s="305"/>
      <c r="AP99" s="376"/>
      <c r="AQ99" s="306"/>
    </row>
    <row r="100" spans="1:43" s="12" customFormat="1" ht="15.75">
      <c r="A100" s="659"/>
      <c r="B100" s="659"/>
      <c r="C100" s="1406" t="s">
        <v>11061</v>
      </c>
      <c r="D100" s="1406"/>
      <c r="E100" s="872">
        <v>0.6</v>
      </c>
      <c r="F100" s="1053"/>
      <c r="G100" s="872">
        <v>2.1</v>
      </c>
      <c r="H100" s="1053"/>
      <c r="I100" s="1038">
        <f t="shared" ref="I100:I101" si="2">ROUND((E100*G100),2)</f>
        <v>1.26</v>
      </c>
      <c r="J100" s="648" t="s">
        <v>10938</v>
      </c>
      <c r="K100" s="338" t="s">
        <v>11016</v>
      </c>
      <c r="L100" s="338"/>
      <c r="M100" s="338"/>
      <c r="N100" s="338"/>
      <c r="O100" s="338"/>
      <c r="P100" s="338"/>
      <c r="Q100" s="338"/>
      <c r="R100" s="422"/>
      <c r="S100" s="423"/>
      <c r="T100" s="423"/>
      <c r="U100" s="423"/>
      <c r="V100" s="424"/>
      <c r="W100" s="424"/>
      <c r="X100" s="1055"/>
      <c r="Y100" s="1054"/>
      <c r="Z100" s="422"/>
      <c r="AA100" s="414"/>
      <c r="AB100" s="414"/>
      <c r="AC100" s="414"/>
      <c r="AD100" s="414"/>
      <c r="AE100" s="414"/>
      <c r="AF100" s="414"/>
      <c r="AG100" s="414"/>
      <c r="AI100" s="305"/>
      <c r="AJ100" s="305"/>
      <c r="AK100" s="313"/>
      <c r="AL100" s="308"/>
      <c r="AM100" s="305"/>
      <c r="AN100" s="305"/>
      <c r="AO100" s="305"/>
      <c r="AP100" s="376"/>
      <c r="AQ100" s="306"/>
    </row>
    <row r="101" spans="1:43" s="12" customFormat="1" ht="15.75">
      <c r="A101" s="659"/>
      <c r="B101" s="659"/>
      <c r="C101" s="574"/>
      <c r="D101" s="574"/>
      <c r="E101" s="872">
        <v>0.6</v>
      </c>
      <c r="F101" s="1053"/>
      <c r="G101" s="872">
        <v>0.6</v>
      </c>
      <c r="H101" s="1053"/>
      <c r="I101" s="1038">
        <f t="shared" si="2"/>
        <v>0.36</v>
      </c>
      <c r="J101" s="648" t="s">
        <v>10938</v>
      </c>
      <c r="K101" s="338" t="s">
        <v>11283</v>
      </c>
      <c r="L101" s="338"/>
      <c r="M101" s="338"/>
      <c r="N101" s="338"/>
      <c r="O101" s="338"/>
      <c r="P101" s="338"/>
      <c r="Q101" s="338"/>
      <c r="R101" s="422"/>
      <c r="S101" s="423"/>
      <c r="T101" s="423"/>
      <c r="U101" s="423"/>
      <c r="V101" s="424"/>
      <c r="W101" s="424"/>
      <c r="X101" s="1055"/>
      <c r="Y101" s="1054"/>
      <c r="Z101" s="422"/>
      <c r="AA101" s="414"/>
      <c r="AB101" s="414"/>
      <c r="AC101" s="414"/>
      <c r="AD101" s="414"/>
      <c r="AE101" s="414"/>
      <c r="AF101" s="414"/>
      <c r="AG101" s="414"/>
      <c r="AI101" s="305"/>
      <c r="AJ101" s="305"/>
      <c r="AK101" s="313"/>
      <c r="AL101" s="308"/>
      <c r="AM101" s="305"/>
      <c r="AN101" s="305"/>
      <c r="AO101" s="305"/>
      <c r="AP101" s="376"/>
      <c r="AQ101" s="306"/>
    </row>
    <row r="102" spans="1:43" s="12" customFormat="1" ht="15.75">
      <c r="A102" s="659"/>
      <c r="B102" s="659"/>
      <c r="C102" s="338"/>
      <c r="D102" s="648"/>
      <c r="E102" s="680"/>
      <c r="F102" s="648"/>
      <c r="G102" s="680"/>
      <c r="H102" s="648" t="s">
        <v>4</v>
      </c>
      <c r="I102" s="872">
        <f>ROUND((I99)-(I100+I101),2)</f>
        <v>7.56</v>
      </c>
      <c r="J102" s="648" t="s">
        <v>10938</v>
      </c>
      <c r="K102" s="338"/>
      <c r="L102" s="338"/>
      <c r="M102" s="338"/>
      <c r="N102" s="338"/>
      <c r="O102" s="338"/>
      <c r="P102" s="338"/>
      <c r="Q102" s="338"/>
      <c r="R102" s="422"/>
      <c r="S102" s="423"/>
      <c r="T102" s="423"/>
      <c r="U102" s="423"/>
      <c r="V102" s="424"/>
      <c r="W102" s="424"/>
      <c r="X102" s="1055"/>
      <c r="Y102" s="1054"/>
      <c r="Z102" s="422"/>
      <c r="AA102" s="414"/>
      <c r="AB102" s="414"/>
      <c r="AC102" s="414"/>
      <c r="AD102" s="414"/>
      <c r="AE102" s="414"/>
      <c r="AF102" s="414"/>
      <c r="AG102" s="414"/>
      <c r="AI102" s="305"/>
      <c r="AJ102" s="305"/>
      <c r="AK102" s="313"/>
      <c r="AL102" s="308"/>
      <c r="AM102" s="305"/>
      <c r="AN102" s="305"/>
      <c r="AO102" s="305"/>
      <c r="AP102" s="376"/>
      <c r="AQ102" s="306"/>
    </row>
    <row r="103" spans="1:43" s="12" customFormat="1" ht="15.75">
      <c r="A103" s="659"/>
      <c r="B103" s="1542" t="s">
        <v>11297</v>
      </c>
      <c r="C103" s="1542"/>
      <c r="D103" s="1542"/>
      <c r="E103" s="1542"/>
      <c r="F103" s="1542"/>
      <c r="G103" s="338"/>
      <c r="H103" s="338"/>
      <c r="I103" s="338"/>
      <c r="J103" s="338"/>
      <c r="K103" s="338"/>
      <c r="L103" s="338"/>
      <c r="M103" s="338"/>
      <c r="N103" s="338"/>
      <c r="O103" s="338"/>
      <c r="P103" s="338"/>
      <c r="Q103" s="338"/>
      <c r="R103" s="422"/>
      <c r="S103" s="423"/>
      <c r="T103" s="423"/>
      <c r="U103" s="423"/>
      <c r="V103" s="424"/>
      <c r="W103" s="424"/>
      <c r="X103" s="1055"/>
      <c r="Y103" s="1054"/>
      <c r="Z103" s="422"/>
      <c r="AA103" s="414"/>
      <c r="AB103" s="414"/>
      <c r="AC103" s="414"/>
      <c r="AD103" s="414"/>
      <c r="AE103" s="414"/>
      <c r="AF103" s="414"/>
      <c r="AG103" s="414"/>
      <c r="AI103" s="305"/>
      <c r="AJ103" s="305"/>
      <c r="AK103" s="313"/>
      <c r="AL103" s="308"/>
      <c r="AM103" s="305"/>
      <c r="AN103" s="305"/>
      <c r="AO103" s="305"/>
      <c r="AP103" s="376"/>
      <c r="AQ103" s="306"/>
    </row>
    <row r="104" spans="1:43" s="12" customFormat="1" ht="45">
      <c r="A104" s="659"/>
      <c r="B104" s="659"/>
      <c r="C104" s="338"/>
      <c r="D104" s="1053"/>
      <c r="E104" s="1090" t="s">
        <v>11242</v>
      </c>
      <c r="F104" s="1090" t="s">
        <v>10815</v>
      </c>
      <c r="G104" s="1090" t="s">
        <v>11028</v>
      </c>
      <c r="H104" s="1090" t="s">
        <v>10811</v>
      </c>
      <c r="I104" s="1090" t="s">
        <v>10929</v>
      </c>
      <c r="J104" s="667"/>
      <c r="K104" s="338"/>
      <c r="L104" s="338"/>
      <c r="M104" s="338"/>
      <c r="N104" s="338"/>
      <c r="O104" s="338"/>
      <c r="P104" s="338"/>
      <c r="Q104" s="338"/>
      <c r="R104" s="422"/>
      <c r="S104" s="423"/>
      <c r="T104" s="423"/>
      <c r="U104" s="423"/>
      <c r="V104" s="424"/>
      <c r="W104" s="424"/>
      <c r="X104" s="1055"/>
      <c r="Y104" s="1054"/>
      <c r="Z104" s="422"/>
      <c r="AA104" s="414"/>
      <c r="AB104" s="414"/>
      <c r="AC104" s="414"/>
      <c r="AD104" s="414"/>
      <c r="AE104" s="414"/>
      <c r="AF104" s="414"/>
      <c r="AG104" s="414"/>
      <c r="AI104" s="305"/>
      <c r="AJ104" s="305"/>
      <c r="AK104" s="313"/>
      <c r="AL104" s="308"/>
      <c r="AM104" s="305"/>
      <c r="AN104" s="305"/>
      <c r="AO104" s="305"/>
      <c r="AP104" s="376"/>
      <c r="AQ104" s="306"/>
    </row>
    <row r="105" spans="1:43" s="12" customFormat="1" ht="15.75">
      <c r="A105" s="659"/>
      <c r="B105" s="659"/>
      <c r="C105" s="338"/>
      <c r="D105" s="660"/>
      <c r="E105" s="681">
        <v>13</v>
      </c>
      <c r="F105" s="1053"/>
      <c r="G105" s="681">
        <v>2.8</v>
      </c>
      <c r="H105" s="1053"/>
      <c r="I105" s="1038">
        <f>ROUND((E105*G105),2)</f>
        <v>36.4</v>
      </c>
      <c r="J105" s="648" t="s">
        <v>10938</v>
      </c>
      <c r="K105" s="1405" t="s">
        <v>11285</v>
      </c>
      <c r="L105" s="1405"/>
      <c r="M105" s="1405"/>
      <c r="N105" s="1405"/>
      <c r="O105" s="1405"/>
      <c r="P105" s="1405"/>
      <c r="Q105" s="1405"/>
      <c r="R105" s="422"/>
      <c r="S105" s="423"/>
      <c r="T105" s="423"/>
      <c r="U105" s="423"/>
      <c r="V105" s="424"/>
      <c r="W105" s="424"/>
      <c r="X105" s="1055"/>
      <c r="Y105" s="1054"/>
      <c r="Z105" s="422"/>
      <c r="AA105" s="414"/>
      <c r="AB105" s="414"/>
      <c r="AC105" s="414"/>
      <c r="AD105" s="414"/>
      <c r="AE105" s="414"/>
      <c r="AF105" s="414"/>
      <c r="AG105" s="414"/>
      <c r="AI105" s="305"/>
      <c r="AJ105" s="305"/>
      <c r="AK105" s="313"/>
      <c r="AL105" s="308"/>
      <c r="AM105" s="305"/>
      <c r="AN105" s="305"/>
      <c r="AO105" s="305"/>
      <c r="AP105" s="376"/>
      <c r="AQ105" s="306"/>
    </row>
    <row r="106" spans="1:43" s="12" customFormat="1" ht="15.75">
      <c r="A106" s="659"/>
      <c r="B106" s="659"/>
      <c r="C106" s="1406" t="s">
        <v>11061</v>
      </c>
      <c r="D106" s="1406"/>
      <c r="E106" s="872">
        <v>0.9</v>
      </c>
      <c r="F106" s="1053"/>
      <c r="G106" s="872">
        <v>2.1</v>
      </c>
      <c r="H106" s="1053"/>
      <c r="I106" s="1038">
        <f t="shared" ref="I106:I107" si="3">ROUND((E106*G106),2)</f>
        <v>1.89</v>
      </c>
      <c r="J106" s="648" t="s">
        <v>10938</v>
      </c>
      <c r="K106" s="338" t="s">
        <v>11016</v>
      </c>
      <c r="L106" s="338"/>
      <c r="M106" s="338"/>
      <c r="N106" s="338"/>
      <c r="O106" s="338"/>
      <c r="P106" s="338"/>
      <c r="Q106" s="338"/>
      <c r="R106" s="422"/>
      <c r="S106" s="423"/>
      <c r="T106" s="423"/>
      <c r="U106" s="423"/>
      <c r="V106" s="424"/>
      <c r="W106" s="424"/>
      <c r="X106" s="1055"/>
      <c r="Y106" s="1054"/>
      <c r="Z106" s="422"/>
      <c r="AA106" s="414"/>
      <c r="AB106" s="414"/>
      <c r="AC106" s="414"/>
      <c r="AD106" s="414"/>
      <c r="AE106" s="414"/>
      <c r="AF106" s="414"/>
      <c r="AG106" s="414"/>
      <c r="AI106" s="305"/>
      <c r="AJ106" s="305"/>
      <c r="AK106" s="313"/>
      <c r="AL106" s="308"/>
      <c r="AM106" s="305"/>
      <c r="AN106" s="305"/>
      <c r="AO106" s="305"/>
      <c r="AP106" s="376"/>
      <c r="AQ106" s="306"/>
    </row>
    <row r="107" spans="1:43" s="12" customFormat="1" ht="15.75">
      <c r="A107" s="659"/>
      <c r="B107" s="659"/>
      <c r="C107" s="574"/>
      <c r="D107" s="574"/>
      <c r="E107" s="872">
        <v>0.6</v>
      </c>
      <c r="F107" s="1053"/>
      <c r="G107" s="872">
        <v>0.6</v>
      </c>
      <c r="H107" s="1053"/>
      <c r="I107" s="1038">
        <f t="shared" si="3"/>
        <v>0.36</v>
      </c>
      <c r="J107" s="648" t="s">
        <v>10938</v>
      </c>
      <c r="K107" s="338" t="s">
        <v>11283</v>
      </c>
      <c r="L107" s="338"/>
      <c r="M107" s="338"/>
      <c r="N107" s="338"/>
      <c r="O107" s="338"/>
      <c r="P107" s="338"/>
      <c r="Q107" s="338"/>
      <c r="R107" s="422"/>
      <c r="S107" s="423"/>
      <c r="T107" s="423"/>
      <c r="U107" s="423"/>
      <c r="V107" s="424"/>
      <c r="W107" s="424"/>
      <c r="X107" s="1055"/>
      <c r="Y107" s="1054"/>
      <c r="Z107" s="422"/>
      <c r="AA107" s="414"/>
      <c r="AB107" s="414"/>
      <c r="AC107" s="414"/>
      <c r="AD107" s="414"/>
      <c r="AE107" s="414"/>
      <c r="AF107" s="414"/>
      <c r="AG107" s="414"/>
      <c r="AI107" s="305"/>
      <c r="AJ107" s="305"/>
      <c r="AK107" s="313"/>
      <c r="AL107" s="308"/>
      <c r="AM107" s="305"/>
      <c r="AN107" s="305"/>
      <c r="AO107" s="305"/>
      <c r="AP107" s="376"/>
      <c r="AQ107" s="306"/>
    </row>
    <row r="108" spans="1:43" s="12" customFormat="1" ht="15.75">
      <c r="A108" s="659"/>
      <c r="B108" s="659"/>
      <c r="C108" s="338"/>
      <c r="D108" s="648"/>
      <c r="E108" s="680"/>
      <c r="F108" s="648"/>
      <c r="G108" s="680"/>
      <c r="H108" s="648" t="s">
        <v>4</v>
      </c>
      <c r="I108" s="872">
        <f>ROUND((I105)-(I106+I107),2)</f>
        <v>34.15</v>
      </c>
      <c r="J108" s="648" t="s">
        <v>10938</v>
      </c>
      <c r="K108" s="338"/>
      <c r="L108" s="338"/>
      <c r="M108" s="338"/>
      <c r="N108" s="338"/>
      <c r="O108" s="338"/>
      <c r="P108" s="338"/>
      <c r="Q108" s="338"/>
      <c r="R108" s="422"/>
      <c r="S108" s="423"/>
      <c r="T108" s="423"/>
      <c r="U108" s="423"/>
      <c r="V108" s="424"/>
      <c r="W108" s="424"/>
      <c r="X108" s="1055"/>
      <c r="Y108" s="1054"/>
      <c r="Z108" s="422"/>
      <c r="AA108" s="414"/>
      <c r="AB108" s="414"/>
      <c r="AC108" s="414"/>
      <c r="AD108" s="414"/>
      <c r="AE108" s="414"/>
      <c r="AF108" s="414"/>
      <c r="AG108" s="414"/>
      <c r="AI108" s="305"/>
      <c r="AJ108" s="305"/>
      <c r="AK108" s="313"/>
      <c r="AL108" s="308"/>
      <c r="AM108" s="305"/>
      <c r="AN108" s="305"/>
      <c r="AO108" s="305"/>
      <c r="AP108" s="376"/>
      <c r="AQ108" s="306"/>
    </row>
    <row r="109" spans="1:43" s="12" customFormat="1" ht="15.75">
      <c r="A109" s="659"/>
      <c r="B109" s="1542" t="s">
        <v>11298</v>
      </c>
      <c r="C109" s="1542"/>
      <c r="D109" s="1542"/>
      <c r="E109" s="338"/>
      <c r="F109" s="338"/>
      <c r="G109" s="338"/>
      <c r="H109" s="338"/>
      <c r="I109" s="338"/>
      <c r="J109" s="338"/>
      <c r="K109" s="338"/>
      <c r="L109" s="338"/>
      <c r="M109" s="338"/>
      <c r="N109" s="338"/>
      <c r="O109" s="338"/>
      <c r="P109" s="338"/>
      <c r="Q109" s="338"/>
      <c r="R109" s="422"/>
      <c r="S109" s="423"/>
      <c r="T109" s="423"/>
      <c r="U109" s="423"/>
      <c r="V109" s="424"/>
      <c r="W109" s="424"/>
      <c r="X109" s="1055"/>
      <c r="Y109" s="1054"/>
      <c r="Z109" s="422"/>
      <c r="AA109" s="414"/>
      <c r="AB109" s="414"/>
      <c r="AC109" s="414"/>
      <c r="AD109" s="414"/>
      <c r="AE109" s="414"/>
      <c r="AF109" s="414"/>
      <c r="AG109" s="414"/>
      <c r="AI109" s="305"/>
      <c r="AJ109" s="305"/>
      <c r="AK109" s="313"/>
      <c r="AL109" s="308"/>
      <c r="AM109" s="305"/>
      <c r="AN109" s="305"/>
      <c r="AO109" s="305"/>
      <c r="AP109" s="376"/>
      <c r="AQ109" s="306"/>
    </row>
    <row r="110" spans="1:43" s="12" customFormat="1" ht="45">
      <c r="A110" s="659"/>
      <c r="B110" s="659"/>
      <c r="C110" s="338"/>
      <c r="D110" s="1053"/>
      <c r="E110" s="1090" t="s">
        <v>11242</v>
      </c>
      <c r="F110" s="1090" t="s">
        <v>10815</v>
      </c>
      <c r="G110" s="1090" t="s">
        <v>11028</v>
      </c>
      <c r="H110" s="1090" t="s">
        <v>10811</v>
      </c>
      <c r="I110" s="1090" t="s">
        <v>10929</v>
      </c>
      <c r="J110" s="667"/>
      <c r="K110" s="338"/>
      <c r="L110" s="338"/>
      <c r="M110" s="338"/>
      <c r="N110" s="338"/>
      <c r="O110" s="338"/>
      <c r="P110" s="338"/>
      <c r="Q110" s="338"/>
      <c r="R110" s="422"/>
      <c r="S110" s="423"/>
      <c r="T110" s="423"/>
      <c r="U110" s="423"/>
      <c r="V110" s="424"/>
      <c r="W110" s="424"/>
      <c r="X110" s="1055"/>
      <c r="Y110" s="1054"/>
      <c r="Z110" s="422"/>
      <c r="AA110" s="414"/>
      <c r="AB110" s="414"/>
      <c r="AC110" s="414"/>
      <c r="AD110" s="414"/>
      <c r="AE110" s="414"/>
      <c r="AF110" s="414"/>
      <c r="AG110" s="414"/>
      <c r="AI110" s="305"/>
      <c r="AJ110" s="305"/>
      <c r="AK110" s="313"/>
      <c r="AL110" s="308"/>
      <c r="AM110" s="305"/>
      <c r="AN110" s="305"/>
      <c r="AO110" s="305"/>
      <c r="AP110" s="376"/>
      <c r="AQ110" s="306"/>
    </row>
    <row r="111" spans="1:43" s="12" customFormat="1" ht="15.75">
      <c r="A111" s="659"/>
      <c r="B111" s="659"/>
      <c r="C111" s="338"/>
      <c r="D111" s="660"/>
      <c r="E111" s="681">
        <v>1.46</v>
      </c>
      <c r="F111" s="1053"/>
      <c r="G111" s="681">
        <v>1.6</v>
      </c>
      <c r="H111" s="1053"/>
      <c r="I111" s="1038">
        <f>ROUND((E111*G111),2)</f>
        <v>2.34</v>
      </c>
      <c r="J111" s="648" t="s">
        <v>10938</v>
      </c>
      <c r="K111" s="1405" t="s">
        <v>11286</v>
      </c>
      <c r="L111" s="1405"/>
      <c r="M111" s="1405"/>
      <c r="N111" s="1405"/>
      <c r="O111" s="1405"/>
      <c r="P111" s="1405"/>
      <c r="Q111" s="1405"/>
      <c r="R111" s="422"/>
      <c r="S111" s="423"/>
      <c r="T111" s="423"/>
      <c r="U111" s="423"/>
      <c r="V111" s="424"/>
      <c r="W111" s="424"/>
      <c r="X111" s="1055"/>
      <c r="Y111" s="1054"/>
      <c r="Z111" s="422"/>
      <c r="AA111" s="414"/>
      <c r="AB111" s="414"/>
      <c r="AC111" s="414"/>
      <c r="AD111" s="414"/>
      <c r="AE111" s="414"/>
      <c r="AF111" s="414"/>
      <c r="AG111" s="414"/>
      <c r="AI111" s="305"/>
      <c r="AJ111" s="305"/>
      <c r="AK111" s="313"/>
      <c r="AL111" s="308"/>
      <c r="AM111" s="305"/>
      <c r="AN111" s="305"/>
      <c r="AO111" s="305"/>
      <c r="AP111" s="376"/>
      <c r="AQ111" s="306"/>
    </row>
    <row r="112" spans="1:43" s="12" customFormat="1" ht="15.75">
      <c r="A112" s="659"/>
      <c r="B112" s="659"/>
      <c r="C112" s="338"/>
      <c r="D112" s="648"/>
      <c r="E112" s="680"/>
      <c r="F112" s="648"/>
      <c r="G112" s="680"/>
      <c r="H112" s="648" t="s">
        <v>4</v>
      </c>
      <c r="I112" s="872">
        <f>ROUND((I111),2)</f>
        <v>2.34</v>
      </c>
      <c r="J112" s="648" t="s">
        <v>10938</v>
      </c>
      <c r="K112" s="338"/>
      <c r="L112" s="338"/>
      <c r="M112" s="338"/>
      <c r="N112" s="338"/>
      <c r="O112" s="338"/>
      <c r="P112" s="338"/>
      <c r="Q112" s="338"/>
      <c r="R112" s="422"/>
      <c r="S112" s="423"/>
      <c r="T112" s="423"/>
      <c r="U112" s="423"/>
      <c r="V112" s="424"/>
      <c r="W112" s="424"/>
      <c r="X112" s="1055"/>
      <c r="Y112" s="1054"/>
      <c r="Z112" s="422"/>
      <c r="AA112" s="414"/>
      <c r="AB112" s="414"/>
      <c r="AC112" s="414"/>
      <c r="AD112" s="414"/>
      <c r="AE112" s="414"/>
      <c r="AF112" s="414"/>
      <c r="AG112" s="414"/>
      <c r="AI112" s="305"/>
      <c r="AJ112" s="305"/>
      <c r="AK112" s="313"/>
      <c r="AL112" s="308"/>
      <c r="AM112" s="305"/>
      <c r="AN112" s="305"/>
      <c r="AO112" s="305"/>
      <c r="AP112" s="376"/>
      <c r="AQ112" s="306"/>
    </row>
    <row r="113" spans="1:43" s="12" customFormat="1" ht="15.75">
      <c r="A113" s="659"/>
      <c r="B113" s="1414" t="s">
        <v>11299</v>
      </c>
      <c r="C113" s="1414"/>
      <c r="D113" s="1414"/>
      <c r="E113" s="1030"/>
      <c r="F113" s="1030"/>
      <c r="G113" s="679"/>
      <c r="H113" s="659"/>
      <c r="I113" s="659"/>
      <c r="J113" s="659"/>
      <c r="K113" s="659"/>
      <c r="L113" s="659"/>
      <c r="M113" s="659"/>
      <c r="N113" s="659"/>
      <c r="O113" s="659"/>
      <c r="P113" s="659"/>
      <c r="Q113" s="648"/>
      <c r="R113" s="422"/>
      <c r="S113" s="423"/>
      <c r="T113" s="423"/>
      <c r="U113" s="423"/>
      <c r="V113" s="424"/>
      <c r="W113" s="424"/>
      <c r="X113" s="1043"/>
      <c r="Y113" s="1042"/>
      <c r="Z113" s="422"/>
      <c r="AA113" s="414"/>
      <c r="AB113" s="414"/>
      <c r="AC113" s="414"/>
      <c r="AD113" s="414"/>
      <c r="AE113" s="414"/>
      <c r="AF113" s="414"/>
      <c r="AG113" s="414"/>
      <c r="AI113" s="305"/>
      <c r="AJ113" s="305"/>
      <c r="AK113" s="313"/>
      <c r="AL113" s="308"/>
      <c r="AM113" s="305"/>
      <c r="AN113" s="305"/>
      <c r="AO113" s="305"/>
      <c r="AP113" s="376"/>
      <c r="AQ113" s="306"/>
    </row>
    <row r="114" spans="1:43" s="12" customFormat="1" ht="45">
      <c r="A114" s="659"/>
      <c r="B114" s="1030"/>
      <c r="C114" s="873" t="s">
        <v>11249</v>
      </c>
      <c r="D114" s="873" t="s">
        <v>10815</v>
      </c>
      <c r="E114" s="873" t="s">
        <v>11028</v>
      </c>
      <c r="F114" s="873" t="s">
        <v>10811</v>
      </c>
      <c r="G114" s="873" t="s">
        <v>10929</v>
      </c>
      <c r="H114" s="667"/>
      <c r="I114" s="667"/>
      <c r="J114" s="667"/>
      <c r="K114" s="667"/>
      <c r="L114" s="663"/>
      <c r="M114" s="663"/>
      <c r="N114" s="663"/>
      <c r="O114" s="663"/>
      <c r="P114" s="659"/>
      <c r="Q114" s="648"/>
      <c r="R114" s="422"/>
      <c r="S114" s="423"/>
      <c r="T114" s="423"/>
      <c r="U114" s="423"/>
      <c r="V114" s="424"/>
      <c r="W114" s="424"/>
      <c r="X114" s="1043"/>
      <c r="Y114" s="1042"/>
      <c r="Z114" s="422"/>
      <c r="AA114" s="414"/>
      <c r="AB114" s="414"/>
      <c r="AC114" s="414"/>
      <c r="AD114" s="414"/>
      <c r="AE114" s="414"/>
      <c r="AF114" s="414"/>
      <c r="AG114" s="414"/>
      <c r="AI114" s="305"/>
      <c r="AJ114" s="305"/>
      <c r="AK114" s="313"/>
      <c r="AL114" s="308"/>
      <c r="AM114" s="305"/>
      <c r="AN114" s="305"/>
      <c r="AO114" s="305"/>
      <c r="AP114" s="376"/>
      <c r="AQ114" s="306"/>
    </row>
    <row r="115" spans="1:43" s="12" customFormat="1" ht="15.75">
      <c r="A115" s="659"/>
      <c r="B115" s="660"/>
      <c r="C115" s="1038">
        <v>9.6300000000000008</v>
      </c>
      <c r="D115" s="1030"/>
      <c r="E115" s="681">
        <v>1.6</v>
      </c>
      <c r="F115" s="1030"/>
      <c r="G115" s="1038">
        <f>ROUND((C115*E115),2)</f>
        <v>15.41</v>
      </c>
      <c r="H115" s="648" t="s">
        <v>10938</v>
      </c>
      <c r="I115" s="1414" t="s">
        <v>11250</v>
      </c>
      <c r="J115" s="1414"/>
      <c r="K115" s="1414"/>
      <c r="L115" s="1414"/>
      <c r="M115" s="1414"/>
      <c r="N115" s="1414"/>
      <c r="O115" s="1414"/>
      <c r="P115" s="659"/>
      <c r="Q115" s="648"/>
      <c r="R115" s="422"/>
      <c r="S115" s="423"/>
      <c r="T115" s="423"/>
      <c r="U115" s="423"/>
      <c r="V115" s="424"/>
      <c r="W115" s="424"/>
      <c r="X115" s="1043"/>
      <c r="Y115" s="1042"/>
      <c r="Z115" s="422"/>
      <c r="AA115" s="414"/>
      <c r="AB115" s="414"/>
      <c r="AC115" s="414"/>
      <c r="AD115" s="414"/>
      <c r="AE115" s="414"/>
      <c r="AF115" s="414"/>
      <c r="AG115" s="414"/>
      <c r="AI115" s="305"/>
      <c r="AJ115" s="305"/>
      <c r="AK115" s="313"/>
      <c r="AL115" s="308"/>
      <c r="AM115" s="305"/>
      <c r="AN115" s="305"/>
      <c r="AO115" s="305"/>
      <c r="AP115" s="376"/>
      <c r="AQ115" s="306"/>
    </row>
    <row r="116" spans="1:43" s="12" customFormat="1" ht="15.75">
      <c r="A116" s="1525"/>
      <c r="B116" s="1525"/>
      <c r="C116" s="872">
        <v>6.7</v>
      </c>
      <c r="D116" s="1030"/>
      <c r="E116" s="872">
        <v>1.6</v>
      </c>
      <c r="F116" s="1030"/>
      <c r="G116" s="1038">
        <f>ROUND((C116*E116),2)</f>
        <v>10.72</v>
      </c>
      <c r="H116" s="648" t="s">
        <v>10938</v>
      </c>
      <c r="I116" s="1414" t="s">
        <v>11251</v>
      </c>
      <c r="J116" s="1414"/>
      <c r="K116" s="1414"/>
      <c r="L116" s="1414"/>
      <c r="M116" s="1414"/>
      <c r="N116" s="650"/>
      <c r="O116" s="650"/>
      <c r="P116" s="659"/>
      <c r="Q116" s="648"/>
      <c r="R116" s="422"/>
      <c r="S116" s="423"/>
      <c r="T116" s="423"/>
      <c r="U116" s="423"/>
      <c r="V116" s="424"/>
      <c r="W116" s="424"/>
      <c r="X116" s="1043"/>
      <c r="Y116" s="1042"/>
      <c r="Z116" s="422"/>
      <c r="AA116" s="414"/>
      <c r="AB116" s="414"/>
      <c r="AC116" s="414"/>
      <c r="AD116" s="414"/>
      <c r="AE116" s="414"/>
      <c r="AF116" s="414"/>
      <c r="AG116" s="414"/>
      <c r="AI116" s="305"/>
      <c r="AJ116" s="305"/>
      <c r="AK116" s="313"/>
      <c r="AL116" s="308"/>
      <c r="AM116" s="305"/>
      <c r="AN116" s="305"/>
      <c r="AO116" s="305"/>
      <c r="AP116" s="376"/>
      <c r="AQ116" s="306"/>
    </row>
    <row r="117" spans="1:43" s="12" customFormat="1" ht="15.75">
      <c r="A117" s="659"/>
      <c r="B117" s="660"/>
      <c r="C117" s="872">
        <v>5.25</v>
      </c>
      <c r="D117" s="1030"/>
      <c r="E117" s="872">
        <v>1.6</v>
      </c>
      <c r="F117" s="1030"/>
      <c r="G117" s="681">
        <f t="shared" ref="G117:G119" si="4">ROUND((C117*E117),2)</f>
        <v>8.4</v>
      </c>
      <c r="H117" s="648" t="s">
        <v>10938</v>
      </c>
      <c r="I117" s="1033" t="s">
        <v>11252</v>
      </c>
      <c r="J117" s="1033"/>
      <c r="K117" s="1033"/>
      <c r="L117" s="1033"/>
      <c r="M117" s="1033"/>
      <c r="N117" s="650"/>
      <c r="O117" s="650"/>
      <c r="P117" s="659"/>
      <c r="Q117" s="648"/>
      <c r="R117" s="422"/>
      <c r="S117" s="423"/>
      <c r="T117" s="423"/>
      <c r="U117" s="423"/>
      <c r="V117" s="424"/>
      <c r="W117" s="424"/>
      <c r="X117" s="1043"/>
      <c r="Y117" s="1042"/>
      <c r="Z117" s="422"/>
      <c r="AA117" s="414"/>
      <c r="AB117" s="414"/>
      <c r="AC117" s="414"/>
      <c r="AD117" s="414"/>
      <c r="AE117" s="414"/>
      <c r="AF117" s="414"/>
      <c r="AG117" s="414"/>
      <c r="AI117" s="305"/>
      <c r="AJ117" s="305"/>
      <c r="AK117" s="313"/>
      <c r="AL117" s="308"/>
      <c r="AM117" s="305"/>
      <c r="AN117" s="305"/>
      <c r="AO117" s="305"/>
      <c r="AP117" s="376"/>
      <c r="AQ117" s="306"/>
    </row>
    <row r="118" spans="1:43" s="12" customFormat="1" ht="15.75">
      <c r="A118" s="659"/>
      <c r="B118" s="660"/>
      <c r="C118" s="872">
        <v>2.65</v>
      </c>
      <c r="D118" s="1030"/>
      <c r="E118" s="872">
        <v>1.6</v>
      </c>
      <c r="F118" s="1030"/>
      <c r="G118" s="1038">
        <f t="shared" si="4"/>
        <v>4.24</v>
      </c>
      <c r="H118" s="648" t="s">
        <v>10938</v>
      </c>
      <c r="I118" s="1033" t="s">
        <v>11253</v>
      </c>
      <c r="J118" s="1033"/>
      <c r="K118" s="1033"/>
      <c r="L118" s="1033"/>
      <c r="M118" s="1033"/>
      <c r="N118" s="650"/>
      <c r="O118" s="650"/>
      <c r="P118" s="659"/>
      <c r="Q118" s="648"/>
      <c r="R118" s="422"/>
      <c r="S118" s="423"/>
      <c r="T118" s="423"/>
      <c r="U118" s="423"/>
      <c r="V118" s="424"/>
      <c r="W118" s="424"/>
      <c r="X118" s="1043"/>
      <c r="Y118" s="1042"/>
      <c r="Z118" s="422"/>
      <c r="AA118" s="414"/>
      <c r="AB118" s="414"/>
      <c r="AC118" s="414"/>
      <c r="AD118" s="414"/>
      <c r="AE118" s="414"/>
      <c r="AF118" s="414"/>
      <c r="AG118" s="414"/>
      <c r="AI118" s="305"/>
      <c r="AJ118" s="305"/>
      <c r="AK118" s="313"/>
      <c r="AL118" s="308"/>
      <c r="AM118" s="305"/>
      <c r="AN118" s="305"/>
      <c r="AO118" s="305"/>
      <c r="AP118" s="376"/>
      <c r="AQ118" s="306"/>
    </row>
    <row r="119" spans="1:43" s="12" customFormat="1" ht="15.75">
      <c r="A119" s="659"/>
      <c r="B119" s="660"/>
      <c r="C119" s="872">
        <v>2.65</v>
      </c>
      <c r="D119" s="1030"/>
      <c r="E119" s="872">
        <v>1.6</v>
      </c>
      <c r="F119" s="1030"/>
      <c r="G119" s="1038">
        <f t="shared" si="4"/>
        <v>4.24</v>
      </c>
      <c r="H119" s="648" t="s">
        <v>10938</v>
      </c>
      <c r="I119" s="1033" t="s">
        <v>11254</v>
      </c>
      <c r="J119" s="1033"/>
      <c r="K119" s="1033"/>
      <c r="L119" s="1033"/>
      <c r="M119" s="1033"/>
      <c r="N119" s="650"/>
      <c r="O119" s="650"/>
      <c r="P119" s="659"/>
      <c r="Q119" s="648"/>
      <c r="R119" s="422"/>
      <c r="S119" s="423"/>
      <c r="T119" s="423"/>
      <c r="U119" s="423"/>
      <c r="V119" s="424"/>
      <c r="W119" s="424"/>
      <c r="X119" s="1043"/>
      <c r="Y119" s="1042"/>
      <c r="Z119" s="422"/>
      <c r="AA119" s="414"/>
      <c r="AB119" s="414"/>
      <c r="AC119" s="414"/>
      <c r="AD119" s="414"/>
      <c r="AE119" s="414"/>
      <c r="AF119" s="414"/>
      <c r="AG119" s="414"/>
      <c r="AI119" s="305"/>
      <c r="AJ119" s="305"/>
      <c r="AK119" s="313"/>
      <c r="AL119" s="308"/>
      <c r="AM119" s="305"/>
      <c r="AN119" s="305"/>
      <c r="AO119" s="305"/>
      <c r="AP119" s="376"/>
      <c r="AQ119" s="306"/>
    </row>
    <row r="120" spans="1:43" s="12" customFormat="1" ht="15.75">
      <c r="A120" s="1525" t="s">
        <v>11029</v>
      </c>
      <c r="B120" s="1525"/>
      <c r="C120" s="872">
        <v>1</v>
      </c>
      <c r="D120" s="1030"/>
      <c r="E120" s="872">
        <v>1.6</v>
      </c>
      <c r="F120" s="1030"/>
      <c r="G120" s="681">
        <f>ROUND((C120*E120),2)</f>
        <v>1.6</v>
      </c>
      <c r="H120" s="648" t="s">
        <v>10938</v>
      </c>
      <c r="I120" s="1414" t="s">
        <v>11057</v>
      </c>
      <c r="J120" s="1414"/>
      <c r="K120" s="1414"/>
      <c r="L120" s="1414"/>
      <c r="M120" s="1414"/>
      <c r="N120" s="650"/>
      <c r="O120" s="650"/>
      <c r="P120" s="659"/>
      <c r="Q120" s="648"/>
      <c r="R120" s="422"/>
      <c r="S120" s="423"/>
      <c r="T120" s="423"/>
      <c r="U120" s="423"/>
      <c r="V120" s="424"/>
      <c r="W120" s="424"/>
      <c r="X120" s="1043"/>
      <c r="Y120" s="1042"/>
      <c r="Z120" s="422"/>
      <c r="AA120" s="414"/>
      <c r="AB120" s="414"/>
      <c r="AC120" s="414"/>
      <c r="AD120" s="414"/>
      <c r="AE120" s="414"/>
      <c r="AF120" s="414"/>
      <c r="AG120" s="414"/>
      <c r="AI120" s="305"/>
      <c r="AJ120" s="305"/>
      <c r="AK120" s="313"/>
      <c r="AL120" s="308"/>
      <c r="AM120" s="305"/>
      <c r="AN120" s="305"/>
      <c r="AO120" s="305"/>
      <c r="AP120" s="376"/>
      <c r="AQ120" s="306"/>
    </row>
    <row r="121" spans="1:43" s="12" customFormat="1" ht="15.75">
      <c r="A121" s="1525"/>
      <c r="B121" s="1525"/>
      <c r="C121" s="872">
        <v>2</v>
      </c>
      <c r="D121" s="1030"/>
      <c r="E121" s="872">
        <v>1.6</v>
      </c>
      <c r="F121" s="1030"/>
      <c r="G121" s="681">
        <f>ROUND((C121*E121),2)</f>
        <v>3.2</v>
      </c>
      <c r="H121" s="648" t="s">
        <v>10938</v>
      </c>
      <c r="I121" s="1414" t="s">
        <v>11057</v>
      </c>
      <c r="J121" s="1414"/>
      <c r="K121" s="1414"/>
      <c r="L121" s="1414"/>
      <c r="M121" s="1414"/>
      <c r="N121" s="650"/>
      <c r="O121" s="650"/>
      <c r="P121" s="659"/>
      <c r="Q121" s="648"/>
      <c r="R121" s="422"/>
      <c r="S121" s="423"/>
      <c r="T121" s="423"/>
      <c r="U121" s="423"/>
      <c r="V121" s="424"/>
      <c r="W121" s="424"/>
      <c r="X121" s="1043"/>
      <c r="Y121" s="1042"/>
      <c r="Z121" s="422"/>
      <c r="AA121" s="414"/>
      <c r="AB121" s="414"/>
      <c r="AC121" s="414"/>
      <c r="AD121" s="414"/>
      <c r="AE121" s="414"/>
      <c r="AF121" s="414"/>
      <c r="AG121" s="414"/>
      <c r="AI121" s="305"/>
      <c r="AJ121" s="305"/>
      <c r="AK121" s="313"/>
      <c r="AL121" s="308"/>
      <c r="AM121" s="305"/>
      <c r="AN121" s="305"/>
      <c r="AO121" s="305"/>
      <c r="AP121" s="376"/>
      <c r="AQ121" s="306"/>
    </row>
    <row r="122" spans="1:43" s="12" customFormat="1" ht="15.75">
      <c r="A122" s="1102"/>
      <c r="B122" s="1102"/>
      <c r="C122" s="872">
        <v>0.8</v>
      </c>
      <c r="D122" s="1030"/>
      <c r="E122" s="872">
        <v>1.6</v>
      </c>
      <c r="F122" s="1030"/>
      <c r="G122" s="681">
        <f>ROUND((C122*E122),2)</f>
        <v>1.28</v>
      </c>
      <c r="H122" s="648" t="s">
        <v>10938</v>
      </c>
      <c r="I122" s="1414" t="s">
        <v>11057</v>
      </c>
      <c r="J122" s="1414"/>
      <c r="K122" s="1414"/>
      <c r="L122" s="1414"/>
      <c r="M122" s="1414"/>
      <c r="N122" s="650"/>
      <c r="O122" s="650"/>
      <c r="P122" s="659"/>
      <c r="Q122" s="648"/>
      <c r="R122" s="422"/>
      <c r="S122" s="423"/>
      <c r="T122" s="423"/>
      <c r="U122" s="423"/>
      <c r="V122" s="424"/>
      <c r="W122" s="424"/>
      <c r="X122" s="1043"/>
      <c r="Y122" s="1042"/>
      <c r="Z122" s="422"/>
      <c r="AA122" s="414"/>
      <c r="AB122" s="414"/>
      <c r="AC122" s="414"/>
      <c r="AD122" s="414"/>
      <c r="AE122" s="414"/>
      <c r="AF122" s="414"/>
      <c r="AG122" s="414"/>
      <c r="AI122" s="305"/>
      <c r="AJ122" s="305"/>
      <c r="AK122" s="313"/>
      <c r="AL122" s="308"/>
      <c r="AM122" s="305"/>
      <c r="AN122" s="305"/>
      <c r="AO122" s="305"/>
      <c r="AP122" s="376"/>
      <c r="AQ122" s="306"/>
    </row>
    <row r="123" spans="1:43" s="12" customFormat="1" ht="15.75">
      <c r="A123" s="1102"/>
      <c r="B123" s="1102"/>
      <c r="C123" s="872">
        <v>0.8</v>
      </c>
      <c r="D123" s="1030"/>
      <c r="E123" s="872">
        <v>1.6</v>
      </c>
      <c r="F123" s="1030"/>
      <c r="G123" s="681">
        <f>ROUND((C123*E123),2)</f>
        <v>1.28</v>
      </c>
      <c r="H123" s="648" t="s">
        <v>10938</v>
      </c>
      <c r="I123" s="1414" t="s">
        <v>11057</v>
      </c>
      <c r="J123" s="1414"/>
      <c r="K123" s="1414"/>
      <c r="L123" s="1414"/>
      <c r="M123" s="1414"/>
      <c r="N123" s="650"/>
      <c r="O123" s="650"/>
      <c r="P123" s="659"/>
      <c r="Q123" s="648"/>
      <c r="R123" s="422"/>
      <c r="S123" s="423"/>
      <c r="T123" s="423"/>
      <c r="U123" s="423"/>
      <c r="V123" s="424"/>
      <c r="W123" s="424"/>
      <c r="X123" s="1043"/>
      <c r="Y123" s="1042"/>
      <c r="Z123" s="422"/>
      <c r="AA123" s="414"/>
      <c r="AB123" s="414"/>
      <c r="AC123" s="414"/>
      <c r="AD123" s="414"/>
      <c r="AE123" s="414"/>
      <c r="AF123" s="414"/>
      <c r="AG123" s="414"/>
      <c r="AI123" s="305"/>
      <c r="AJ123" s="305"/>
      <c r="AK123" s="313"/>
      <c r="AL123" s="308"/>
      <c r="AM123" s="305"/>
      <c r="AN123" s="305"/>
      <c r="AO123" s="305"/>
      <c r="AP123" s="376"/>
      <c r="AQ123" s="306"/>
    </row>
    <row r="124" spans="1:43" s="12" customFormat="1" ht="15.75">
      <c r="A124" s="659"/>
      <c r="B124" s="648"/>
      <c r="C124" s="680"/>
      <c r="D124" s="648"/>
      <c r="E124" s="680"/>
      <c r="F124" s="648" t="s">
        <v>4</v>
      </c>
      <c r="G124" s="680">
        <f>ROUND((G115+G118+G116+G117+G119)-(G120+G121+G122+G123),2)</f>
        <v>35.65</v>
      </c>
      <c r="H124" s="648" t="s">
        <v>10938</v>
      </c>
      <c r="I124" s="648"/>
      <c r="J124" s="648"/>
      <c r="K124" s="648"/>
      <c r="L124" s="648"/>
      <c r="M124" s="648"/>
      <c r="N124" s="648"/>
      <c r="O124" s="648"/>
      <c r="P124" s="659"/>
      <c r="Q124" s="648"/>
      <c r="R124" s="422"/>
      <c r="S124" s="423"/>
      <c r="T124" s="423"/>
      <c r="U124" s="423"/>
      <c r="V124" s="424"/>
      <c r="W124" s="424"/>
      <c r="X124" s="1043"/>
      <c r="Y124" s="1042"/>
      <c r="Z124" s="422"/>
      <c r="AA124" s="414"/>
      <c r="AB124" s="414"/>
      <c r="AC124" s="414"/>
      <c r="AD124" s="414"/>
      <c r="AE124" s="414"/>
      <c r="AF124" s="414"/>
      <c r="AG124" s="414"/>
      <c r="AI124" s="305"/>
      <c r="AJ124" s="305"/>
      <c r="AK124" s="313"/>
      <c r="AL124" s="308"/>
      <c r="AM124" s="305"/>
      <c r="AN124" s="305"/>
      <c r="AO124" s="305"/>
      <c r="AP124" s="376"/>
      <c r="AQ124" s="306"/>
    </row>
    <row r="125" spans="1:43" s="12" customFormat="1" ht="16.5" thickBot="1">
      <c r="A125" s="659"/>
      <c r="B125" s="659"/>
      <c r="C125" s="659"/>
      <c r="D125" s="1030"/>
      <c r="E125" s="1030"/>
      <c r="F125" s="1030"/>
      <c r="G125" s="679"/>
      <c r="H125" s="659"/>
      <c r="I125" s="659"/>
      <c r="J125" s="659"/>
      <c r="K125" s="659"/>
      <c r="L125" s="659"/>
      <c r="M125" s="659"/>
      <c r="N125" s="659"/>
      <c r="O125" s="659"/>
      <c r="P125" s="659"/>
      <c r="Q125" s="648"/>
      <c r="R125" s="422"/>
      <c r="S125" s="423"/>
      <c r="T125" s="423"/>
      <c r="U125" s="423"/>
      <c r="V125" s="424"/>
      <c r="W125" s="424"/>
      <c r="X125" s="1043"/>
      <c r="Y125" s="1042"/>
      <c r="Z125" s="422"/>
      <c r="AA125" s="414"/>
      <c r="AB125" s="414"/>
      <c r="AC125" s="414"/>
      <c r="AD125" s="414"/>
      <c r="AE125" s="414"/>
      <c r="AF125" s="414"/>
      <c r="AG125" s="414"/>
      <c r="AI125" s="305"/>
      <c r="AJ125" s="305"/>
      <c r="AK125" s="313"/>
      <c r="AL125" s="308"/>
      <c r="AM125" s="305"/>
      <c r="AN125" s="305"/>
      <c r="AO125" s="305"/>
      <c r="AP125" s="376"/>
      <c r="AQ125" s="306"/>
    </row>
    <row r="126" spans="1:43" ht="16.5" thickBot="1">
      <c r="A126" s="659"/>
      <c r="B126" s="659"/>
      <c r="C126" s="659"/>
      <c r="D126" s="885" t="s">
        <v>10927</v>
      </c>
      <c r="E126" s="880">
        <f>ROUND((G62+G68+G74+G80+G86+H91+H96+I102+I108+I112+G124),2)</f>
        <v>242.13</v>
      </c>
      <c r="F126" s="846" t="s">
        <v>10938</v>
      </c>
      <c r="G126" s="659"/>
      <c r="H126" s="659"/>
      <c r="I126" s="659"/>
      <c r="J126" s="659"/>
      <c r="K126" s="659"/>
      <c r="L126" s="659"/>
      <c r="M126" s="659"/>
      <c r="N126" s="659"/>
      <c r="O126" s="659"/>
      <c r="P126" s="659"/>
      <c r="Q126" s="648"/>
      <c r="R126" s="422"/>
      <c r="S126" s="423"/>
      <c r="T126" s="423"/>
      <c r="U126" s="423"/>
      <c r="V126" s="424"/>
      <c r="W126" s="424"/>
      <c r="X126" s="415"/>
      <c r="Y126" s="425"/>
      <c r="Z126" s="559"/>
      <c r="AA126" s="414"/>
      <c r="AB126" s="414"/>
      <c r="AC126" s="414"/>
      <c r="AD126" s="414"/>
      <c r="AE126" s="414"/>
      <c r="AF126" s="414"/>
      <c r="AG126" s="414"/>
      <c r="AI126" s="305"/>
      <c r="AJ126" s="305"/>
      <c r="AK126" s="313"/>
      <c r="AL126" s="308"/>
      <c r="AM126" s="305"/>
      <c r="AN126" s="305"/>
      <c r="AO126" s="305"/>
      <c r="AP126" s="376"/>
      <c r="AQ126" s="307"/>
    </row>
    <row r="127" spans="1:43" ht="16.5" thickBot="1">
      <c r="A127" s="659"/>
      <c r="B127" s="659"/>
      <c r="C127" s="659"/>
      <c r="D127" s="659"/>
      <c r="E127" s="659"/>
      <c r="F127" s="659"/>
      <c r="G127" s="659"/>
      <c r="H127" s="659"/>
      <c r="I127" s="659"/>
      <c r="J127" s="659"/>
      <c r="K127" s="659"/>
      <c r="L127" s="659"/>
      <c r="M127" s="659"/>
      <c r="N127" s="659"/>
      <c r="O127" s="659"/>
      <c r="P127" s="659"/>
      <c r="Q127" s="648"/>
      <c r="R127" s="422"/>
      <c r="S127" s="423"/>
      <c r="T127" s="423"/>
      <c r="U127" s="423"/>
      <c r="V127" s="424"/>
      <c r="W127" s="424"/>
      <c r="X127" s="716"/>
      <c r="Y127" s="564"/>
      <c r="Z127" s="721"/>
      <c r="AA127" s="414"/>
      <c r="AB127" s="414"/>
      <c r="AC127" s="414"/>
      <c r="AD127" s="414"/>
      <c r="AE127" s="414"/>
      <c r="AF127" s="414"/>
      <c r="AG127" s="414"/>
      <c r="AI127" s="305"/>
      <c r="AJ127" s="305"/>
      <c r="AK127" s="313"/>
      <c r="AL127" s="308"/>
      <c r="AM127" s="305"/>
      <c r="AN127" s="305"/>
      <c r="AO127" s="305"/>
      <c r="AP127" s="376"/>
      <c r="AQ127" s="307"/>
    </row>
    <row r="128" spans="1:43" ht="19.5" customHeight="1" thickBot="1">
      <c r="A128" s="871">
        <f>ORÇAMENTO!A83</f>
        <v>10</v>
      </c>
      <c r="B128" s="1419" t="str">
        <f>ORÇAMENTO!D83</f>
        <v>PAVIMENTAÇÃO</v>
      </c>
      <c r="C128" s="1419"/>
      <c r="D128" s="1419"/>
      <c r="E128" s="1419"/>
      <c r="F128" s="1419"/>
      <c r="G128" s="1419"/>
      <c r="H128" s="1419"/>
      <c r="I128" s="1419"/>
      <c r="J128" s="1419"/>
      <c r="K128" s="1419"/>
      <c r="L128" s="1419"/>
      <c r="M128" s="1419"/>
      <c r="N128" s="1419"/>
      <c r="O128" s="1419"/>
      <c r="P128" s="1419"/>
      <c r="Q128" s="1420"/>
      <c r="R128" s="422"/>
      <c r="S128" s="423"/>
      <c r="T128" s="423"/>
      <c r="U128" s="423"/>
      <c r="V128" s="424"/>
      <c r="W128" s="424"/>
      <c r="X128" s="716"/>
      <c r="Y128" s="564"/>
      <c r="Z128" s="721"/>
      <c r="AA128" s="414"/>
      <c r="AB128" s="414"/>
      <c r="AC128" s="414"/>
      <c r="AD128" s="414"/>
      <c r="AE128" s="414"/>
      <c r="AF128" s="414"/>
      <c r="AG128" s="414"/>
      <c r="AI128" s="305"/>
      <c r="AJ128" s="305"/>
      <c r="AK128" s="313"/>
      <c r="AL128" s="308"/>
      <c r="AM128" s="305"/>
      <c r="AN128" s="305"/>
      <c r="AO128" s="305"/>
      <c r="AP128" s="376"/>
      <c r="AQ128" s="307"/>
    </row>
    <row r="129" spans="1:43" ht="16.5" thickBot="1">
      <c r="A129" s="659"/>
      <c r="B129" s="659"/>
      <c r="C129" s="659"/>
      <c r="D129" s="659"/>
      <c r="E129" s="659"/>
      <c r="F129" s="659"/>
      <c r="G129" s="659"/>
      <c r="H129" s="659"/>
      <c r="I129" s="659"/>
      <c r="J129" s="659"/>
      <c r="K129" s="659"/>
      <c r="L129" s="659"/>
      <c r="M129" s="659"/>
      <c r="N129" s="659"/>
      <c r="O129" s="659"/>
      <c r="P129" s="659"/>
      <c r="Q129" s="648"/>
      <c r="R129" s="422"/>
      <c r="S129" s="423"/>
      <c r="T129" s="423"/>
      <c r="U129" s="423"/>
      <c r="V129" s="424"/>
      <c r="W129" s="424"/>
      <c r="X129" s="716"/>
      <c r="Y129" s="564"/>
      <c r="Z129" s="721"/>
      <c r="AA129" s="414"/>
      <c r="AB129" s="414"/>
      <c r="AC129" s="414"/>
      <c r="AD129" s="414"/>
      <c r="AE129" s="414"/>
      <c r="AF129" s="414"/>
      <c r="AG129" s="414"/>
      <c r="AI129" s="305"/>
      <c r="AJ129" s="305"/>
      <c r="AK129" s="313"/>
      <c r="AL129" s="308"/>
      <c r="AM129" s="305"/>
      <c r="AN129" s="305"/>
      <c r="AO129" s="305"/>
      <c r="AP129" s="376"/>
      <c r="AQ129" s="307"/>
    </row>
    <row r="130" spans="1:43" ht="16.5" thickBot="1">
      <c r="A130" s="871" t="str">
        <f>ORÇAMENTO!A84</f>
        <v>10.1</v>
      </c>
      <c r="B130" s="1419" t="str">
        <f>ORÇAMENTO!D84</f>
        <v>LASTRO DE CONCRETO MAGRO, APLICADO EM PISOS OU RADIERS, ESPESSURA DE 5 CM. AF_07_2016</v>
      </c>
      <c r="C130" s="1419"/>
      <c r="D130" s="1419"/>
      <c r="E130" s="1419"/>
      <c r="F130" s="1419"/>
      <c r="G130" s="1419"/>
      <c r="H130" s="1419"/>
      <c r="I130" s="1419"/>
      <c r="J130" s="1419"/>
      <c r="K130" s="1419"/>
      <c r="L130" s="1419"/>
      <c r="M130" s="1419"/>
      <c r="N130" s="1419"/>
      <c r="O130" s="1419"/>
      <c r="P130" s="1419"/>
      <c r="Q130" s="1420"/>
      <c r="R130" s="422"/>
      <c r="S130" s="423"/>
      <c r="T130" s="423"/>
      <c r="U130" s="423"/>
      <c r="V130" s="424"/>
      <c r="W130" s="424"/>
      <c r="X130" s="716"/>
      <c r="Y130" s="564"/>
      <c r="Z130" s="721"/>
      <c r="AA130" s="414"/>
      <c r="AB130" s="414"/>
      <c r="AC130" s="414"/>
      <c r="AD130" s="414"/>
      <c r="AE130" s="414"/>
      <c r="AF130" s="414"/>
      <c r="AG130" s="414"/>
      <c r="AI130" s="305"/>
      <c r="AJ130" s="305"/>
      <c r="AK130" s="313"/>
      <c r="AL130" s="308"/>
      <c r="AM130" s="305"/>
      <c r="AN130" s="305"/>
      <c r="AO130" s="305"/>
      <c r="AP130" s="376"/>
      <c r="AQ130" s="307"/>
    </row>
    <row r="131" spans="1:43" ht="15.75">
      <c r="A131" s="847"/>
      <c r="B131" s="1540" t="s">
        <v>11032</v>
      </c>
      <c r="C131" s="1540"/>
      <c r="D131" s="887" t="s">
        <v>11255</v>
      </c>
      <c r="E131" s="887" t="s">
        <v>10815</v>
      </c>
      <c r="F131" s="887" t="s">
        <v>10812</v>
      </c>
      <c r="G131" s="887" t="s">
        <v>10811</v>
      </c>
      <c r="H131" s="887" t="s">
        <v>10929</v>
      </c>
      <c r="I131" s="659"/>
      <c r="J131" s="659"/>
      <c r="K131" s="659"/>
      <c r="L131" s="659"/>
      <c r="M131" s="659"/>
      <c r="N131" s="659"/>
      <c r="O131" s="659"/>
      <c r="P131" s="659"/>
      <c r="Q131" s="648"/>
      <c r="R131" s="422"/>
      <c r="S131" s="423"/>
      <c r="T131" s="423"/>
      <c r="U131" s="423"/>
      <c r="V131" s="424"/>
      <c r="W131" s="424"/>
      <c r="X131" s="716"/>
      <c r="Y131" s="564"/>
      <c r="Z131" s="721"/>
      <c r="AA131" s="414"/>
      <c r="AB131" s="414"/>
      <c r="AC131" s="414"/>
      <c r="AD131" s="414"/>
      <c r="AE131" s="414"/>
      <c r="AF131" s="414"/>
      <c r="AG131" s="414"/>
      <c r="AI131" s="305"/>
      <c r="AJ131" s="305"/>
      <c r="AK131" s="313"/>
      <c r="AL131" s="308"/>
      <c r="AM131" s="305"/>
      <c r="AN131" s="305"/>
      <c r="AO131" s="305"/>
      <c r="AP131" s="376"/>
      <c r="AQ131" s="307"/>
    </row>
    <row r="132" spans="1:43" ht="15.75">
      <c r="A132" s="659"/>
      <c r="B132" s="1504" t="s">
        <v>11058</v>
      </c>
      <c r="C132" s="1504"/>
      <c r="D132" s="681">
        <v>6.7</v>
      </c>
      <c r="E132" s="659"/>
      <c r="F132" s="681">
        <v>1.34</v>
      </c>
      <c r="G132" s="659"/>
      <c r="H132" s="887">
        <f>ROUND((D132*F132),2)</f>
        <v>8.98</v>
      </c>
      <c r="I132" s="659"/>
      <c r="J132" s="1504" t="s">
        <v>11256</v>
      </c>
      <c r="K132" s="1504"/>
      <c r="L132" s="1504"/>
      <c r="M132" s="1504"/>
      <c r="N132" s="1504"/>
      <c r="O132" s="1504"/>
      <c r="P132" s="1504"/>
      <c r="Q132" s="1504"/>
      <c r="R132" s="422"/>
      <c r="S132" s="423"/>
      <c r="T132" s="423"/>
      <c r="U132" s="423"/>
      <c r="V132" s="424"/>
      <c r="W132" s="424"/>
      <c r="X132" s="716"/>
      <c r="Y132" s="564"/>
      <c r="Z132" s="721"/>
      <c r="AA132" s="414"/>
      <c r="AB132" s="414"/>
      <c r="AC132" s="414"/>
      <c r="AD132" s="414"/>
      <c r="AE132" s="414"/>
      <c r="AF132" s="414"/>
      <c r="AG132" s="414"/>
      <c r="AI132" s="305"/>
      <c r="AJ132" s="305"/>
      <c r="AK132" s="313"/>
      <c r="AL132" s="308"/>
      <c r="AM132" s="305"/>
      <c r="AN132" s="305"/>
      <c r="AO132" s="305"/>
      <c r="AP132" s="376"/>
      <c r="AQ132" s="307"/>
    </row>
    <row r="133" spans="1:43" ht="15.75">
      <c r="A133" s="659"/>
      <c r="B133" s="1504" t="s">
        <v>11058</v>
      </c>
      <c r="C133" s="1504"/>
      <c r="D133" s="681">
        <v>9.6300000000000008</v>
      </c>
      <c r="E133" s="659"/>
      <c r="F133" s="681">
        <v>1.45</v>
      </c>
      <c r="G133" s="659"/>
      <c r="H133" s="887">
        <f t="shared" ref="H133:H134" si="5">ROUND((D133*F133),2)</f>
        <v>13.96</v>
      </c>
      <c r="I133" s="659"/>
      <c r="J133" s="1504" t="s">
        <v>11257</v>
      </c>
      <c r="K133" s="1504"/>
      <c r="L133" s="1504"/>
      <c r="M133" s="1504"/>
      <c r="N133" s="1504"/>
      <c r="O133" s="1504"/>
      <c r="P133" s="1504"/>
      <c r="Q133" s="1504"/>
      <c r="R133" s="422"/>
      <c r="S133" s="423"/>
      <c r="T133" s="423"/>
      <c r="U133" s="423"/>
      <c r="V133" s="424"/>
      <c r="W133" s="424"/>
      <c r="X133" s="716"/>
      <c r="Y133" s="564"/>
      <c r="Z133" s="721"/>
      <c r="AA133" s="414"/>
      <c r="AB133" s="414"/>
      <c r="AC133" s="414"/>
      <c r="AD133" s="414"/>
      <c r="AE133" s="414"/>
      <c r="AF133" s="414"/>
      <c r="AG133" s="414"/>
      <c r="AI133" s="305"/>
      <c r="AJ133" s="305"/>
      <c r="AK133" s="313"/>
      <c r="AL133" s="308"/>
      <c r="AM133" s="305"/>
      <c r="AN133" s="305"/>
      <c r="AO133" s="305"/>
      <c r="AP133" s="376"/>
      <c r="AQ133" s="307"/>
    </row>
    <row r="134" spans="1:43" ht="15.75">
      <c r="A134" s="659"/>
      <c r="B134" s="1504" t="s">
        <v>11058</v>
      </c>
      <c r="C134" s="1504"/>
      <c r="D134" s="681">
        <v>5.13</v>
      </c>
      <c r="E134" s="659"/>
      <c r="F134" s="681">
        <v>2.9</v>
      </c>
      <c r="G134" s="659"/>
      <c r="H134" s="887">
        <f t="shared" si="5"/>
        <v>14.88</v>
      </c>
      <c r="I134" s="659"/>
      <c r="J134" s="1504" t="s">
        <v>11258</v>
      </c>
      <c r="K134" s="1504"/>
      <c r="L134" s="1504"/>
      <c r="M134" s="1504"/>
      <c r="N134" s="1504"/>
      <c r="O134" s="1504"/>
      <c r="P134" s="1504"/>
      <c r="Q134" s="1504"/>
      <c r="R134" s="422"/>
      <c r="S134" s="423"/>
      <c r="T134" s="423"/>
      <c r="U134" s="423"/>
      <c r="V134" s="424"/>
      <c r="W134" s="424"/>
      <c r="X134" s="425"/>
      <c r="Y134" s="425"/>
      <c r="Z134" s="564"/>
      <c r="AA134" s="559"/>
      <c r="AB134" s="414"/>
      <c r="AC134" s="414"/>
      <c r="AD134" s="414"/>
      <c r="AE134" s="414"/>
      <c r="AF134" s="414"/>
      <c r="AG134" s="414"/>
      <c r="AI134" s="305"/>
      <c r="AJ134" s="305"/>
      <c r="AK134" s="313"/>
      <c r="AL134" s="308"/>
      <c r="AM134" s="305"/>
      <c r="AN134" s="305"/>
      <c r="AO134" s="305"/>
      <c r="AP134" s="376"/>
      <c r="AQ134" s="307"/>
    </row>
    <row r="135" spans="1:43" ht="16.5" thickBot="1">
      <c r="A135" s="657"/>
      <c r="B135" s="657"/>
      <c r="C135" s="657"/>
      <c r="D135" s="678"/>
      <c r="E135" s="657"/>
      <c r="F135" s="678"/>
      <c r="G135" s="657" t="s">
        <v>4</v>
      </c>
      <c r="H135" s="681">
        <f>ROUND(SUM(H132:H134),2)</f>
        <v>37.82</v>
      </c>
      <c r="I135" s="657" t="s">
        <v>10938</v>
      </c>
      <c r="J135" s="657"/>
      <c r="K135" s="657"/>
      <c r="L135" s="657"/>
      <c r="M135" s="657"/>
      <c r="N135" s="657"/>
      <c r="O135" s="657"/>
      <c r="P135" s="657"/>
      <c r="Q135" s="657"/>
      <c r="R135" s="425"/>
      <c r="S135" s="425"/>
      <c r="T135" s="428"/>
      <c r="U135" s="425"/>
      <c r="V135" s="425"/>
      <c r="W135" s="425"/>
      <c r="X135" s="424"/>
      <c r="Y135" s="423"/>
      <c r="Z135" s="431"/>
      <c r="AA135" s="414"/>
      <c r="AB135" s="414"/>
      <c r="AC135" s="414"/>
      <c r="AD135" s="414"/>
      <c r="AE135" s="414"/>
      <c r="AF135" s="414"/>
      <c r="AG135" s="414"/>
      <c r="AI135" s="305"/>
      <c r="AJ135" s="305"/>
      <c r="AK135" s="313"/>
      <c r="AL135" s="308"/>
      <c r="AM135" s="305"/>
      <c r="AN135" s="305"/>
      <c r="AO135" s="305"/>
      <c r="AP135" s="312"/>
      <c r="AQ135" s="307"/>
    </row>
    <row r="136" spans="1:43" ht="16.5" thickBot="1">
      <c r="A136" s="657"/>
      <c r="B136" s="657"/>
      <c r="C136" s="657"/>
      <c r="D136" s="885" t="s">
        <v>10927</v>
      </c>
      <c r="E136" s="880">
        <f>H135</f>
        <v>37.82</v>
      </c>
      <c r="F136" s="846" t="s">
        <v>10938</v>
      </c>
      <c r="G136" s="657"/>
      <c r="H136" s="681"/>
      <c r="I136" s="657"/>
      <c r="J136" s="657"/>
      <c r="K136" s="657"/>
      <c r="L136" s="657"/>
      <c r="M136" s="657"/>
      <c r="N136" s="657"/>
      <c r="O136" s="657"/>
      <c r="P136" s="657"/>
      <c r="Q136" s="657"/>
      <c r="R136" s="425"/>
      <c r="S136" s="425"/>
      <c r="T136" s="423"/>
      <c r="U136" s="423"/>
      <c r="V136" s="424"/>
      <c r="W136" s="424"/>
      <c r="X136" s="424"/>
      <c r="Y136" s="423"/>
      <c r="Z136" s="431"/>
      <c r="AA136" s="414"/>
      <c r="AB136" s="414"/>
      <c r="AC136" s="414"/>
      <c r="AD136" s="414"/>
      <c r="AE136" s="414"/>
      <c r="AF136" s="414"/>
      <c r="AG136" s="414"/>
      <c r="AI136" s="305"/>
      <c r="AJ136" s="305"/>
      <c r="AK136" s="313"/>
      <c r="AL136" s="308"/>
      <c r="AM136" s="305"/>
      <c r="AN136" s="305"/>
      <c r="AO136" s="305"/>
      <c r="AP136" s="312"/>
      <c r="AQ136" s="307"/>
    </row>
    <row r="137" spans="1:43" ht="16.5" thickBot="1">
      <c r="A137" s="657"/>
      <c r="B137" s="657"/>
      <c r="C137" s="657"/>
      <c r="D137" s="657"/>
      <c r="E137" s="657"/>
      <c r="F137" s="657"/>
      <c r="G137" s="657"/>
      <c r="H137" s="657"/>
      <c r="I137" s="657"/>
      <c r="J137" s="657"/>
      <c r="K137" s="657"/>
      <c r="L137" s="657"/>
      <c r="M137" s="657"/>
      <c r="N137" s="657"/>
      <c r="O137" s="657"/>
      <c r="P137" s="657"/>
      <c r="Q137" s="657"/>
      <c r="R137" s="438"/>
      <c r="S137" s="439"/>
      <c r="T137" s="423"/>
      <c r="U137" s="423"/>
      <c r="V137" s="424"/>
      <c r="W137" s="424"/>
      <c r="X137" s="431"/>
      <c r="Y137" s="431"/>
      <c r="Z137" s="431"/>
      <c r="AA137" s="414"/>
      <c r="AB137" s="414"/>
      <c r="AC137" s="414"/>
      <c r="AD137" s="414"/>
      <c r="AE137" s="414"/>
      <c r="AF137" s="414"/>
      <c r="AG137" s="414"/>
      <c r="AI137" s="305"/>
      <c r="AJ137" s="305"/>
      <c r="AK137" s="313"/>
      <c r="AL137" s="308"/>
      <c r="AM137" s="305"/>
      <c r="AN137" s="305"/>
      <c r="AO137" s="305"/>
      <c r="AP137" s="312"/>
      <c r="AQ137" s="307"/>
    </row>
    <row r="138" spans="1:43" ht="21.75" customHeight="1" thickBot="1">
      <c r="A138" s="886" t="str">
        <f>ORÇAMENTO!A85</f>
        <v>10.2</v>
      </c>
      <c r="B138" s="1417" t="str">
        <f>ORÇAMENTO!D85</f>
        <v>ARGAMASSA TRAÇO 1:3 (CIMENTO E AREIA MÉDIA) PARA CONTRAPISO, PREPARO MECÂNICO COM BETONEIRA 400 L. AF_06/2014</v>
      </c>
      <c r="C138" s="1417"/>
      <c r="D138" s="1417"/>
      <c r="E138" s="1417"/>
      <c r="F138" s="1417"/>
      <c r="G138" s="1417"/>
      <c r="H138" s="1417"/>
      <c r="I138" s="1417"/>
      <c r="J138" s="1417"/>
      <c r="K138" s="1417"/>
      <c r="L138" s="1417"/>
      <c r="M138" s="1417"/>
      <c r="N138" s="1417"/>
      <c r="O138" s="1417"/>
      <c r="P138" s="1417"/>
      <c r="Q138" s="1418"/>
      <c r="R138" s="413"/>
      <c r="S138" s="423"/>
      <c r="T138" s="672"/>
      <c r="U138" s="673"/>
      <c r="V138" s="675"/>
      <c r="W138" s="673"/>
      <c r="X138" s="431"/>
      <c r="Y138" s="431"/>
      <c r="Z138" s="431"/>
      <c r="AA138" s="414"/>
      <c r="AB138" s="414"/>
      <c r="AC138" s="414"/>
      <c r="AD138" s="414"/>
      <c r="AE138" s="414"/>
      <c r="AF138" s="414"/>
      <c r="AG138" s="414"/>
      <c r="AI138" s="305"/>
      <c r="AJ138" s="305"/>
      <c r="AK138" s="313"/>
      <c r="AL138" s="308"/>
      <c r="AM138" s="305"/>
      <c r="AN138" s="305"/>
      <c r="AO138" s="305"/>
      <c r="AP138" s="312"/>
      <c r="AQ138" s="307"/>
    </row>
    <row r="139" spans="1:43" ht="15.75" customHeight="1">
      <c r="A139" s="657"/>
      <c r="B139" s="657"/>
      <c r="C139" s="1408" t="s">
        <v>10976</v>
      </c>
      <c r="D139" s="1408"/>
      <c r="E139" s="1408"/>
      <c r="F139" s="678">
        <v>5.54</v>
      </c>
      <c r="G139" s="931"/>
      <c r="H139" s="689">
        <v>4.01</v>
      </c>
      <c r="I139" s="931"/>
      <c r="J139" s="689">
        <f>ROUND((F139*H139),2)</f>
        <v>22.22</v>
      </c>
      <c r="K139" s="1045" t="s">
        <v>10938</v>
      </c>
      <c r="L139" s="657"/>
      <c r="M139" s="657"/>
      <c r="N139" s="657"/>
      <c r="O139" s="657"/>
      <c r="P139" s="657"/>
      <c r="Q139" s="657"/>
      <c r="R139" s="422"/>
      <c r="S139" s="423"/>
      <c r="T139" s="428"/>
      <c r="U139" s="425"/>
      <c r="V139" s="425"/>
      <c r="W139" s="425"/>
      <c r="X139" s="431"/>
      <c r="Y139" s="431"/>
      <c r="Z139" s="431"/>
      <c r="AA139" s="414"/>
      <c r="AB139" s="414"/>
      <c r="AC139" s="414"/>
      <c r="AD139" s="414"/>
      <c r="AE139" s="414"/>
      <c r="AF139" s="414"/>
      <c r="AG139" s="414"/>
      <c r="AI139" s="305"/>
      <c r="AJ139" s="305"/>
      <c r="AK139" s="313"/>
      <c r="AL139" s="308"/>
      <c r="AM139" s="305"/>
      <c r="AN139" s="305"/>
      <c r="AO139" s="305"/>
      <c r="AP139" s="312"/>
      <c r="AQ139" s="307"/>
    </row>
    <row r="140" spans="1:43" ht="15.75">
      <c r="A140" s="657"/>
      <c r="B140" s="657"/>
      <c r="C140" s="1408"/>
      <c r="D140" s="1408"/>
      <c r="E140" s="1408"/>
      <c r="F140" s="678">
        <v>0.27</v>
      </c>
      <c r="G140" s="931"/>
      <c r="H140" s="689">
        <v>1.9</v>
      </c>
      <c r="I140" s="931"/>
      <c r="J140" s="689">
        <f t="shared" ref="J140:J157" si="6">ROUND((F140*H140),2)</f>
        <v>0.51</v>
      </c>
      <c r="K140" s="1045" t="s">
        <v>10938</v>
      </c>
      <c r="L140" s="657"/>
      <c r="M140" s="657"/>
      <c r="N140" s="657"/>
      <c r="O140" s="657"/>
      <c r="P140" s="657"/>
      <c r="Q140" s="657"/>
      <c r="R140" s="720"/>
      <c r="S140" s="719"/>
      <c r="T140" s="428"/>
      <c r="U140" s="425"/>
      <c r="V140" s="425"/>
      <c r="W140" s="425"/>
      <c r="X140" s="431"/>
      <c r="Y140" s="431"/>
      <c r="Z140" s="431"/>
      <c r="AA140" s="414"/>
      <c r="AB140" s="414"/>
      <c r="AC140" s="414"/>
      <c r="AD140" s="414"/>
      <c r="AE140" s="414"/>
      <c r="AF140" s="414"/>
      <c r="AG140" s="414"/>
      <c r="AI140" s="305"/>
      <c r="AJ140" s="305"/>
      <c r="AK140" s="313"/>
      <c r="AL140" s="308"/>
      <c r="AM140" s="305"/>
      <c r="AN140" s="305"/>
      <c r="AO140" s="305"/>
      <c r="AP140" s="312"/>
      <c r="AQ140" s="307"/>
    </row>
    <row r="141" spans="1:43" ht="15.75">
      <c r="A141" s="657"/>
      <c r="B141" s="657"/>
      <c r="C141" s="1408" t="s">
        <v>11116</v>
      </c>
      <c r="D141" s="1408"/>
      <c r="E141" s="1408"/>
      <c r="F141" s="678">
        <v>2.23</v>
      </c>
      <c r="G141" s="931"/>
      <c r="H141" s="689">
        <v>1.46</v>
      </c>
      <c r="I141" s="931"/>
      <c r="J141" s="689">
        <f t="shared" si="6"/>
        <v>3.26</v>
      </c>
      <c r="K141" s="1045" t="s">
        <v>10938</v>
      </c>
      <c r="L141" s="657"/>
      <c r="M141" s="657"/>
      <c r="N141" s="657"/>
      <c r="O141" s="657"/>
      <c r="P141" s="657"/>
      <c r="Q141" s="657"/>
      <c r="R141" s="425"/>
      <c r="S141" s="425"/>
      <c r="T141" s="438"/>
      <c r="U141" s="425"/>
      <c r="V141" s="425"/>
      <c r="W141" s="425"/>
      <c r="X141" s="431"/>
      <c r="Y141" s="431"/>
      <c r="Z141" s="431"/>
      <c r="AA141" s="414"/>
      <c r="AB141" s="414"/>
      <c r="AC141" s="414"/>
      <c r="AD141" s="414"/>
      <c r="AE141" s="414"/>
      <c r="AF141" s="414"/>
      <c r="AG141" s="414"/>
      <c r="AI141" s="305"/>
      <c r="AJ141" s="305"/>
      <c r="AK141" s="313"/>
      <c r="AL141" s="308"/>
      <c r="AM141" s="305"/>
      <c r="AN141" s="305"/>
      <c r="AO141" s="305"/>
      <c r="AP141" s="312"/>
      <c r="AQ141" s="307"/>
    </row>
    <row r="142" spans="1:43" ht="15.75">
      <c r="A142" s="657"/>
      <c r="B142" s="657"/>
      <c r="C142" s="1408" t="s">
        <v>11100</v>
      </c>
      <c r="D142" s="1408"/>
      <c r="E142" s="1408"/>
      <c r="F142" s="678">
        <v>3.49</v>
      </c>
      <c r="G142" s="931"/>
      <c r="H142" s="689">
        <v>4</v>
      </c>
      <c r="I142" s="931"/>
      <c r="J142" s="689">
        <f t="shared" si="6"/>
        <v>13.96</v>
      </c>
      <c r="K142" s="1045" t="s">
        <v>10938</v>
      </c>
      <c r="L142" s="657"/>
      <c r="M142" s="657"/>
      <c r="N142" s="657"/>
      <c r="O142" s="657"/>
      <c r="P142" s="657"/>
      <c r="Q142" s="657"/>
      <c r="R142" s="564"/>
      <c r="S142" s="564"/>
      <c r="T142" s="438"/>
      <c r="U142" s="564"/>
      <c r="V142" s="564"/>
      <c r="W142" s="564"/>
      <c r="X142" s="431"/>
      <c r="Y142" s="431"/>
      <c r="Z142" s="431"/>
      <c r="AA142" s="414"/>
      <c r="AB142" s="414"/>
      <c r="AC142" s="414"/>
      <c r="AD142" s="414"/>
      <c r="AE142" s="414"/>
      <c r="AF142" s="414"/>
      <c r="AG142" s="414"/>
      <c r="AI142" s="305"/>
      <c r="AJ142" s="305"/>
      <c r="AK142" s="313"/>
      <c r="AL142" s="308"/>
      <c r="AM142" s="305"/>
      <c r="AN142" s="305"/>
      <c r="AO142" s="305"/>
      <c r="AP142" s="376"/>
      <c r="AQ142" s="306"/>
    </row>
    <row r="143" spans="1:43" ht="15.75">
      <c r="A143" s="657"/>
      <c r="B143" s="657"/>
      <c r="C143" s="1408" t="s">
        <v>11101</v>
      </c>
      <c r="D143" s="1408"/>
      <c r="E143" s="1408"/>
      <c r="F143" s="678">
        <v>6.95</v>
      </c>
      <c r="G143" s="931"/>
      <c r="H143" s="689">
        <v>1.46</v>
      </c>
      <c r="I143" s="931"/>
      <c r="J143" s="689">
        <f t="shared" si="6"/>
        <v>10.15</v>
      </c>
      <c r="K143" s="1045" t="s">
        <v>10938</v>
      </c>
      <c r="L143" s="657"/>
      <c r="M143" s="657"/>
      <c r="N143" s="657"/>
      <c r="O143" s="657"/>
      <c r="P143" s="657"/>
      <c r="Q143" s="657"/>
      <c r="R143" s="564"/>
      <c r="S143" s="564"/>
      <c r="T143" s="438"/>
      <c r="U143" s="564"/>
      <c r="V143" s="564"/>
      <c r="W143" s="564"/>
      <c r="X143" s="431"/>
      <c r="Y143" s="431"/>
      <c r="Z143" s="431"/>
      <c r="AA143" s="414"/>
      <c r="AB143" s="414"/>
      <c r="AC143" s="414"/>
      <c r="AD143" s="414"/>
      <c r="AE143" s="414"/>
      <c r="AF143" s="414"/>
      <c r="AG143" s="414"/>
      <c r="AI143" s="305"/>
      <c r="AJ143" s="305"/>
      <c r="AK143" s="313"/>
      <c r="AL143" s="308"/>
      <c r="AM143" s="305"/>
      <c r="AN143" s="305"/>
      <c r="AO143" s="305"/>
      <c r="AP143" s="376"/>
      <c r="AQ143" s="306"/>
    </row>
    <row r="144" spans="1:43" ht="15.75">
      <c r="A144" s="657"/>
      <c r="B144" s="657"/>
      <c r="C144" s="1408" t="s">
        <v>11102</v>
      </c>
      <c r="D144" s="1408"/>
      <c r="E144" s="1408"/>
      <c r="F144" s="678">
        <v>3.65</v>
      </c>
      <c r="G144" s="931"/>
      <c r="H144" s="689">
        <v>1.38</v>
      </c>
      <c r="I144" s="931"/>
      <c r="J144" s="689">
        <f t="shared" si="6"/>
        <v>5.04</v>
      </c>
      <c r="K144" s="1045" t="s">
        <v>10938</v>
      </c>
      <c r="L144" s="657"/>
      <c r="M144" s="657"/>
      <c r="N144" s="657"/>
      <c r="O144" s="657"/>
      <c r="P144" s="657"/>
      <c r="Q144" s="657"/>
      <c r="R144" s="564"/>
      <c r="S144" s="564"/>
      <c r="T144" s="438"/>
      <c r="U144" s="564"/>
      <c r="V144" s="564"/>
      <c r="W144" s="564"/>
      <c r="X144" s="431"/>
      <c r="Y144" s="431"/>
      <c r="Z144" s="431"/>
      <c r="AA144" s="414"/>
      <c r="AB144" s="414"/>
      <c r="AC144" s="414"/>
      <c r="AD144" s="414"/>
      <c r="AE144" s="414"/>
      <c r="AF144" s="414"/>
      <c r="AG144" s="414"/>
      <c r="AI144" s="305"/>
      <c r="AJ144" s="305"/>
      <c r="AK144" s="313"/>
      <c r="AL144" s="308"/>
      <c r="AM144" s="305"/>
      <c r="AN144" s="305"/>
      <c r="AO144" s="305"/>
      <c r="AP144" s="376"/>
      <c r="AQ144" s="306"/>
    </row>
    <row r="145" spans="1:43" ht="15.75">
      <c r="A145" s="657"/>
      <c r="B145" s="657"/>
      <c r="C145" s="1408" t="s">
        <v>11117</v>
      </c>
      <c r="D145" s="1408"/>
      <c r="E145" s="1408"/>
      <c r="F145" s="678">
        <v>3.49</v>
      </c>
      <c r="G145" s="931"/>
      <c r="H145" s="689">
        <v>2.98</v>
      </c>
      <c r="I145" s="931"/>
      <c r="J145" s="689">
        <f t="shared" si="6"/>
        <v>10.4</v>
      </c>
      <c r="K145" s="1045" t="s">
        <v>10938</v>
      </c>
      <c r="L145" s="657"/>
      <c r="M145" s="657"/>
      <c r="N145" s="657"/>
      <c r="O145" s="657"/>
      <c r="P145" s="657"/>
      <c r="Q145" s="657"/>
      <c r="R145" s="564"/>
      <c r="S145" s="564"/>
      <c r="T145" s="438"/>
      <c r="U145" s="564"/>
      <c r="V145" s="564"/>
      <c r="W145" s="564"/>
      <c r="X145" s="431"/>
      <c r="Y145" s="431"/>
      <c r="Z145" s="431"/>
      <c r="AA145" s="414"/>
      <c r="AB145" s="414"/>
      <c r="AC145" s="414"/>
      <c r="AD145" s="414"/>
      <c r="AE145" s="414"/>
      <c r="AF145" s="414"/>
      <c r="AG145" s="414"/>
      <c r="AI145" s="305"/>
      <c r="AJ145" s="305"/>
      <c r="AK145" s="313"/>
      <c r="AL145" s="308"/>
      <c r="AM145" s="305"/>
      <c r="AN145" s="305"/>
      <c r="AO145" s="305"/>
      <c r="AP145" s="376"/>
      <c r="AQ145" s="306"/>
    </row>
    <row r="146" spans="1:43" ht="15.75">
      <c r="A146" s="657"/>
      <c r="B146" s="657"/>
      <c r="C146" s="1408" t="s">
        <v>11118</v>
      </c>
      <c r="D146" s="1408"/>
      <c r="E146" s="1408"/>
      <c r="F146" s="678">
        <v>3.5</v>
      </c>
      <c r="G146" s="931"/>
      <c r="H146" s="689">
        <v>2.48</v>
      </c>
      <c r="I146" s="931"/>
      <c r="J146" s="689">
        <f t="shared" si="6"/>
        <v>8.68</v>
      </c>
      <c r="K146" s="1045" t="s">
        <v>10938</v>
      </c>
      <c r="L146" s="657"/>
      <c r="M146" s="657"/>
      <c r="N146" s="657"/>
      <c r="O146" s="657"/>
      <c r="P146" s="657"/>
      <c r="Q146" s="657"/>
      <c r="R146" s="564"/>
      <c r="S146" s="564"/>
      <c r="T146" s="438"/>
      <c r="U146" s="564"/>
      <c r="V146" s="564"/>
      <c r="W146" s="564"/>
      <c r="X146" s="431"/>
      <c r="Y146" s="431"/>
      <c r="Z146" s="431"/>
      <c r="AA146" s="414"/>
      <c r="AB146" s="414"/>
      <c r="AC146" s="414"/>
      <c r="AD146" s="414"/>
      <c r="AE146" s="414"/>
      <c r="AF146" s="414"/>
      <c r="AG146" s="414"/>
      <c r="AI146" s="305"/>
      <c r="AJ146" s="305"/>
      <c r="AK146" s="313"/>
      <c r="AL146" s="308"/>
      <c r="AM146" s="305"/>
      <c r="AN146" s="305"/>
      <c r="AO146" s="305"/>
      <c r="AP146" s="376"/>
      <c r="AQ146" s="306"/>
    </row>
    <row r="147" spans="1:43" ht="15.75">
      <c r="A147" s="657"/>
      <c r="B147" s="657"/>
      <c r="C147" s="1408" t="s">
        <v>11119</v>
      </c>
      <c r="D147" s="1408"/>
      <c r="E147" s="1408"/>
      <c r="F147" s="678">
        <v>1.46</v>
      </c>
      <c r="G147" s="931"/>
      <c r="H147" s="689">
        <v>1.82</v>
      </c>
      <c r="I147" s="931"/>
      <c r="J147" s="689">
        <f t="shared" si="6"/>
        <v>2.66</v>
      </c>
      <c r="K147" s="1045" t="s">
        <v>10938</v>
      </c>
      <c r="L147" s="657"/>
      <c r="M147" s="657"/>
      <c r="N147" s="657"/>
      <c r="O147" s="657"/>
      <c r="P147" s="657"/>
      <c r="Q147" s="657"/>
      <c r="R147" s="564"/>
      <c r="S147" s="564"/>
      <c r="T147" s="438"/>
      <c r="U147" s="564"/>
      <c r="V147" s="564"/>
      <c r="W147" s="564"/>
      <c r="X147" s="431"/>
      <c r="Y147" s="431"/>
      <c r="Z147" s="431"/>
      <c r="AA147" s="414"/>
      <c r="AB147" s="414"/>
      <c r="AC147" s="414"/>
      <c r="AD147" s="414"/>
      <c r="AE147" s="414"/>
      <c r="AF147" s="414"/>
      <c r="AG147" s="414"/>
      <c r="AI147" s="305"/>
      <c r="AJ147" s="305"/>
      <c r="AK147" s="313"/>
      <c r="AL147" s="308"/>
      <c r="AM147" s="305"/>
      <c r="AN147" s="305"/>
      <c r="AO147" s="305"/>
      <c r="AP147" s="376"/>
      <c r="AQ147" s="306"/>
    </row>
    <row r="148" spans="1:43" ht="15.75">
      <c r="A148" s="657"/>
      <c r="B148" s="657"/>
      <c r="C148" s="1408" t="s">
        <v>11103</v>
      </c>
      <c r="D148" s="1408"/>
      <c r="E148" s="1408"/>
      <c r="F148" s="678">
        <v>3.5</v>
      </c>
      <c r="G148" s="931"/>
      <c r="H148" s="689">
        <v>3</v>
      </c>
      <c r="I148" s="931"/>
      <c r="J148" s="689">
        <f t="shared" si="6"/>
        <v>10.5</v>
      </c>
      <c r="K148" s="1045" t="s">
        <v>10938</v>
      </c>
      <c r="L148" s="657"/>
      <c r="M148" s="657"/>
      <c r="N148" s="657"/>
      <c r="O148" s="657"/>
      <c r="P148" s="657"/>
      <c r="Q148" s="657"/>
      <c r="R148" s="564"/>
      <c r="S148" s="564"/>
      <c r="T148" s="438"/>
      <c r="U148" s="564"/>
      <c r="V148" s="564"/>
      <c r="W148" s="564"/>
      <c r="X148" s="431"/>
      <c r="Y148" s="431"/>
      <c r="Z148" s="431"/>
      <c r="AA148" s="414"/>
      <c r="AB148" s="414"/>
      <c r="AC148" s="414"/>
      <c r="AD148" s="414"/>
      <c r="AE148" s="414"/>
      <c r="AF148" s="414"/>
      <c r="AG148" s="414"/>
      <c r="AI148" s="305"/>
      <c r="AJ148" s="305"/>
      <c r="AK148" s="313"/>
      <c r="AL148" s="308"/>
      <c r="AM148" s="305"/>
      <c r="AN148" s="305"/>
      <c r="AO148" s="305"/>
      <c r="AP148" s="376"/>
      <c r="AQ148" s="306"/>
    </row>
    <row r="149" spans="1:43" ht="15.75">
      <c r="A149" s="657"/>
      <c r="B149" s="657"/>
      <c r="C149" s="1407" t="s">
        <v>11259</v>
      </c>
      <c r="D149" s="1407"/>
      <c r="E149" s="1407"/>
      <c r="F149" s="689">
        <v>3</v>
      </c>
      <c r="G149" s="338"/>
      <c r="H149" s="689">
        <v>3</v>
      </c>
      <c r="I149" s="338"/>
      <c r="J149" s="689">
        <f t="shared" si="6"/>
        <v>9</v>
      </c>
      <c r="K149" s="1045" t="s">
        <v>10938</v>
      </c>
      <c r="L149" s="657"/>
      <c r="M149" s="657"/>
      <c r="N149" s="657"/>
      <c r="O149" s="657"/>
      <c r="P149" s="657"/>
      <c r="Q149" s="657"/>
      <c r="R149" s="564"/>
      <c r="S149" s="564"/>
      <c r="T149" s="438"/>
      <c r="U149" s="564"/>
      <c r="V149" s="564"/>
      <c r="W149" s="564"/>
      <c r="X149" s="431"/>
      <c r="Y149" s="431"/>
      <c r="Z149" s="431"/>
      <c r="AA149" s="414"/>
      <c r="AB149" s="414"/>
      <c r="AC149" s="414"/>
      <c r="AD149" s="414"/>
      <c r="AE149" s="414"/>
      <c r="AF149" s="414"/>
      <c r="AG149" s="414"/>
      <c r="AI149" s="305"/>
      <c r="AJ149" s="305"/>
      <c r="AK149" s="313"/>
      <c r="AL149" s="308"/>
      <c r="AM149" s="305"/>
      <c r="AN149" s="305"/>
      <c r="AO149" s="305"/>
      <c r="AP149" s="376"/>
      <c r="AQ149" s="306"/>
    </row>
    <row r="150" spans="1:43" ht="15.75">
      <c r="A150" s="657"/>
      <c r="B150" s="657"/>
      <c r="C150" s="1407" t="s">
        <v>11260</v>
      </c>
      <c r="D150" s="1407"/>
      <c r="E150" s="1407"/>
      <c r="F150" s="689">
        <v>1.95</v>
      </c>
      <c r="G150" s="338"/>
      <c r="H150" s="689">
        <v>1.43</v>
      </c>
      <c r="I150" s="338"/>
      <c r="J150" s="689">
        <f t="shared" si="6"/>
        <v>2.79</v>
      </c>
      <c r="K150" s="1045" t="s">
        <v>10938</v>
      </c>
      <c r="L150" s="657"/>
      <c r="M150" s="657"/>
      <c r="N150" s="657"/>
      <c r="O150" s="657"/>
      <c r="P150" s="657"/>
      <c r="Q150" s="657"/>
      <c r="R150" s="564"/>
      <c r="S150" s="564"/>
      <c r="T150" s="438"/>
      <c r="U150" s="564"/>
      <c r="V150" s="564"/>
      <c r="W150" s="564"/>
      <c r="X150" s="431"/>
      <c r="Y150" s="431"/>
      <c r="Z150" s="431"/>
      <c r="AA150" s="414"/>
      <c r="AB150" s="414"/>
      <c r="AC150" s="414"/>
      <c r="AD150" s="414"/>
      <c r="AE150" s="414"/>
      <c r="AF150" s="414"/>
      <c r="AG150" s="414"/>
      <c r="AI150" s="305"/>
      <c r="AJ150" s="305"/>
      <c r="AK150" s="313"/>
      <c r="AL150" s="308"/>
      <c r="AM150" s="305"/>
      <c r="AN150" s="305"/>
      <c r="AO150" s="305"/>
      <c r="AP150" s="376"/>
      <c r="AQ150" s="306"/>
    </row>
    <row r="151" spans="1:43" ht="15.75">
      <c r="A151" s="657"/>
      <c r="B151" s="657"/>
      <c r="C151" s="1407" t="s">
        <v>11121</v>
      </c>
      <c r="D151" s="1407"/>
      <c r="E151" s="1407"/>
      <c r="F151" s="689">
        <v>1.95</v>
      </c>
      <c r="G151" s="338"/>
      <c r="H151" s="689">
        <v>1.43</v>
      </c>
      <c r="I151" s="338"/>
      <c r="J151" s="689">
        <f t="shared" si="6"/>
        <v>2.79</v>
      </c>
      <c r="K151" s="1045" t="s">
        <v>10938</v>
      </c>
      <c r="L151" s="657"/>
      <c r="M151" s="657"/>
      <c r="N151" s="657"/>
      <c r="O151" s="657"/>
      <c r="P151" s="657"/>
      <c r="Q151" s="657"/>
      <c r="R151" s="564"/>
      <c r="S151" s="564"/>
      <c r="T151" s="438"/>
      <c r="U151" s="564"/>
      <c r="V151" s="564"/>
      <c r="W151" s="564"/>
      <c r="X151" s="431"/>
      <c r="Y151" s="431"/>
      <c r="Z151" s="431"/>
      <c r="AA151" s="414"/>
      <c r="AB151" s="414"/>
      <c r="AC151" s="414"/>
      <c r="AD151" s="414"/>
      <c r="AE151" s="414"/>
      <c r="AF151" s="414"/>
      <c r="AG151" s="414"/>
      <c r="AI151" s="305"/>
      <c r="AJ151" s="305"/>
      <c r="AK151" s="313"/>
      <c r="AL151" s="308"/>
      <c r="AM151" s="305"/>
      <c r="AN151" s="305"/>
      <c r="AO151" s="305"/>
      <c r="AP151" s="376"/>
      <c r="AQ151" s="306"/>
    </row>
    <row r="152" spans="1:43" ht="15.75">
      <c r="A152" s="657"/>
      <c r="B152" s="657"/>
      <c r="C152" s="1050" t="s">
        <v>11261</v>
      </c>
      <c r="D152" s="1050"/>
      <c r="E152" s="1050"/>
      <c r="F152" s="689">
        <v>3.97</v>
      </c>
      <c r="G152" s="338"/>
      <c r="H152" s="689">
        <v>3.5</v>
      </c>
      <c r="I152" s="338"/>
      <c r="J152" s="689">
        <f t="shared" si="6"/>
        <v>13.9</v>
      </c>
      <c r="K152" s="1045" t="s">
        <v>10938</v>
      </c>
      <c r="L152" s="657"/>
      <c r="M152" s="657"/>
      <c r="N152" s="657"/>
      <c r="O152" s="657"/>
      <c r="P152" s="657"/>
      <c r="Q152" s="657"/>
      <c r="R152" s="564"/>
      <c r="S152" s="564"/>
      <c r="T152" s="438"/>
      <c r="U152" s="564"/>
      <c r="V152" s="564"/>
      <c r="W152" s="564"/>
      <c r="X152" s="431"/>
      <c r="Y152" s="431"/>
      <c r="Z152" s="431"/>
      <c r="AA152" s="414"/>
      <c r="AB152" s="414"/>
      <c r="AC152" s="414"/>
      <c r="AD152" s="414"/>
      <c r="AE152" s="414"/>
      <c r="AF152" s="414"/>
      <c r="AG152" s="414"/>
      <c r="AI152" s="305"/>
      <c r="AJ152" s="305"/>
      <c r="AK152" s="313"/>
      <c r="AL152" s="308"/>
      <c r="AM152" s="305"/>
      <c r="AN152" s="305"/>
      <c r="AO152" s="305"/>
      <c r="AP152" s="376"/>
      <c r="AQ152" s="306"/>
    </row>
    <row r="153" spans="1:43" ht="15.75">
      <c r="A153" s="657"/>
      <c r="B153" s="657"/>
      <c r="C153" s="1407" t="s">
        <v>11122</v>
      </c>
      <c r="D153" s="1407"/>
      <c r="E153" s="1407"/>
      <c r="F153" s="689">
        <v>9.6300000000000008</v>
      </c>
      <c r="G153" s="338"/>
      <c r="H153" s="689">
        <v>8.5</v>
      </c>
      <c r="I153" s="338"/>
      <c r="J153" s="689">
        <f t="shared" si="6"/>
        <v>81.86</v>
      </c>
      <c r="K153" s="1045" t="s">
        <v>10938</v>
      </c>
      <c r="L153" s="657"/>
      <c r="M153" s="657"/>
      <c r="N153" s="657"/>
      <c r="O153" s="657"/>
      <c r="P153" s="657"/>
      <c r="Q153" s="657"/>
      <c r="R153" s="564"/>
      <c r="S153" s="564"/>
      <c r="T153" s="438"/>
      <c r="U153" s="564"/>
      <c r="V153" s="564"/>
      <c r="W153" s="564"/>
      <c r="X153" s="431"/>
      <c r="Y153" s="431"/>
      <c r="Z153" s="431"/>
      <c r="AA153" s="414"/>
      <c r="AB153" s="414"/>
      <c r="AC153" s="414"/>
      <c r="AD153" s="414"/>
      <c r="AE153" s="414"/>
      <c r="AF153" s="414"/>
      <c r="AG153" s="414"/>
      <c r="AI153" s="305"/>
      <c r="AJ153" s="305"/>
      <c r="AK153" s="313"/>
      <c r="AL153" s="308"/>
      <c r="AM153" s="305"/>
      <c r="AN153" s="305"/>
      <c r="AO153" s="305"/>
      <c r="AP153" s="376"/>
      <c r="AQ153" s="306"/>
    </row>
    <row r="154" spans="1:43" ht="15.75">
      <c r="A154" s="657"/>
      <c r="B154" s="657"/>
      <c r="C154" s="1407" t="s">
        <v>11110</v>
      </c>
      <c r="D154" s="1407"/>
      <c r="E154" s="1407"/>
      <c r="F154" s="689">
        <v>2.9</v>
      </c>
      <c r="G154" s="338"/>
      <c r="H154" s="689">
        <v>2.35</v>
      </c>
      <c r="I154" s="338"/>
      <c r="J154" s="689">
        <f t="shared" si="6"/>
        <v>6.82</v>
      </c>
      <c r="K154" s="1045" t="s">
        <v>10938</v>
      </c>
      <c r="L154" s="657"/>
      <c r="M154" s="657"/>
      <c r="N154" s="657"/>
      <c r="O154" s="657"/>
      <c r="P154" s="657"/>
      <c r="Q154" s="657"/>
      <c r="R154" s="564"/>
      <c r="S154" s="564"/>
      <c r="T154" s="438"/>
      <c r="U154" s="564"/>
      <c r="V154" s="564"/>
      <c r="W154" s="564"/>
      <c r="X154" s="431"/>
      <c r="Y154" s="431"/>
      <c r="Z154" s="431"/>
      <c r="AA154" s="414"/>
      <c r="AB154" s="414"/>
      <c r="AC154" s="414"/>
      <c r="AD154" s="414"/>
      <c r="AE154" s="414"/>
      <c r="AF154" s="414"/>
      <c r="AG154" s="414"/>
      <c r="AI154" s="305"/>
      <c r="AJ154" s="305"/>
      <c r="AK154" s="313"/>
      <c r="AL154" s="308"/>
      <c r="AM154" s="305"/>
      <c r="AN154" s="305"/>
      <c r="AO154" s="305"/>
      <c r="AP154" s="376"/>
      <c r="AQ154" s="306"/>
    </row>
    <row r="155" spans="1:43" ht="15.75">
      <c r="A155" s="657"/>
      <c r="B155" s="657"/>
      <c r="C155" s="1407" t="s">
        <v>11123</v>
      </c>
      <c r="D155" s="1407"/>
      <c r="E155" s="1407"/>
      <c r="F155" s="689">
        <v>1.77</v>
      </c>
      <c r="G155" s="338"/>
      <c r="H155" s="689">
        <v>1.2</v>
      </c>
      <c r="I155" s="338"/>
      <c r="J155" s="689">
        <f t="shared" si="6"/>
        <v>2.12</v>
      </c>
      <c r="K155" s="1045" t="s">
        <v>10938</v>
      </c>
      <c r="L155" s="657"/>
      <c r="M155" s="657"/>
      <c r="N155" s="657"/>
      <c r="O155" s="657"/>
      <c r="P155" s="657"/>
      <c r="Q155" s="657"/>
      <c r="R155" s="564"/>
      <c r="S155" s="564"/>
      <c r="T155" s="438"/>
      <c r="U155" s="564"/>
      <c r="V155" s="564"/>
      <c r="W155" s="564"/>
      <c r="X155" s="431"/>
      <c r="Y155" s="431"/>
      <c r="Z155" s="431"/>
      <c r="AA155" s="414"/>
      <c r="AB155" s="414"/>
      <c r="AC155" s="414"/>
      <c r="AD155" s="414"/>
      <c r="AE155" s="414"/>
      <c r="AF155" s="414"/>
      <c r="AG155" s="414"/>
      <c r="AI155" s="305"/>
      <c r="AJ155" s="305"/>
      <c r="AK155" s="313"/>
      <c r="AL155" s="308"/>
      <c r="AM155" s="305"/>
      <c r="AN155" s="305"/>
      <c r="AO155" s="305"/>
      <c r="AP155" s="376"/>
      <c r="AQ155" s="306"/>
    </row>
    <row r="156" spans="1:43" ht="15.75">
      <c r="A156" s="657"/>
      <c r="B156" s="657"/>
      <c r="C156" s="1407" t="s">
        <v>11063</v>
      </c>
      <c r="D156" s="1407"/>
      <c r="E156" s="1407"/>
      <c r="F156" s="689">
        <v>2.9</v>
      </c>
      <c r="G156" s="338"/>
      <c r="H156" s="689">
        <v>2.5</v>
      </c>
      <c r="I156" s="338"/>
      <c r="J156" s="689">
        <f t="shared" si="6"/>
        <v>7.25</v>
      </c>
      <c r="K156" s="1045" t="s">
        <v>10938</v>
      </c>
      <c r="L156" s="657"/>
      <c r="M156" s="657"/>
      <c r="N156" s="657"/>
      <c r="O156" s="657"/>
      <c r="P156" s="657"/>
      <c r="Q156" s="657"/>
      <c r="R156" s="564"/>
      <c r="S156" s="564"/>
      <c r="T156" s="438"/>
      <c r="U156" s="564"/>
      <c r="V156" s="564"/>
      <c r="W156" s="564"/>
      <c r="X156" s="431"/>
      <c r="Y156" s="431"/>
      <c r="Z156" s="431"/>
      <c r="AA156" s="414"/>
      <c r="AB156" s="414"/>
      <c r="AC156" s="414"/>
      <c r="AD156" s="414"/>
      <c r="AE156" s="414"/>
      <c r="AF156" s="414"/>
      <c r="AG156" s="414"/>
      <c r="AI156" s="305"/>
      <c r="AJ156" s="305"/>
      <c r="AK156" s="313"/>
      <c r="AL156" s="308"/>
      <c r="AM156" s="305"/>
      <c r="AN156" s="305"/>
      <c r="AO156" s="305"/>
      <c r="AP156" s="376"/>
      <c r="AQ156" s="306"/>
    </row>
    <row r="157" spans="1:43" ht="15.75">
      <c r="A157" s="657"/>
      <c r="B157" s="657"/>
      <c r="C157" s="1050" t="s">
        <v>11262</v>
      </c>
      <c r="D157" s="1050"/>
      <c r="E157" s="1050"/>
      <c r="F157" s="689">
        <v>5.13</v>
      </c>
      <c r="G157" s="338"/>
      <c r="H157" s="689">
        <v>3.2</v>
      </c>
      <c r="I157" s="338"/>
      <c r="J157" s="689">
        <f t="shared" si="6"/>
        <v>16.420000000000002</v>
      </c>
      <c r="K157" s="1045" t="s">
        <v>10938</v>
      </c>
      <c r="L157" s="657"/>
      <c r="M157" s="657"/>
      <c r="N157" s="657"/>
      <c r="O157" s="657"/>
      <c r="P157" s="657"/>
      <c r="Q157" s="657"/>
      <c r="R157" s="564"/>
      <c r="S157" s="564"/>
      <c r="T157" s="438"/>
      <c r="U157" s="564"/>
      <c r="V157" s="564"/>
      <c r="W157" s="564"/>
      <c r="X157" s="431"/>
      <c r="Y157" s="431"/>
      <c r="Z157" s="431"/>
      <c r="AA157" s="414"/>
      <c r="AB157" s="414"/>
      <c r="AC157" s="414"/>
      <c r="AD157" s="414"/>
      <c r="AE157" s="414"/>
      <c r="AF157" s="414"/>
      <c r="AG157" s="414"/>
      <c r="AI157" s="305"/>
      <c r="AJ157" s="305"/>
      <c r="AK157" s="313"/>
      <c r="AL157" s="308"/>
      <c r="AM157" s="305"/>
      <c r="AN157" s="305"/>
      <c r="AO157" s="305"/>
      <c r="AP157" s="376"/>
      <c r="AQ157" s="306"/>
    </row>
    <row r="158" spans="1:43" ht="15.75">
      <c r="A158" s="657"/>
      <c r="B158" s="657"/>
      <c r="C158" s="338"/>
      <c r="D158" s="338"/>
      <c r="E158" s="338"/>
      <c r="F158" s="338"/>
      <c r="G158" s="1406" t="s">
        <v>11374</v>
      </c>
      <c r="H158" s="1406"/>
      <c r="I158" s="1406"/>
      <c r="J158" s="689">
        <f>ROUND(SUM(J139:J157),2)</f>
        <v>230.33</v>
      </c>
      <c r="K158" s="1045" t="s">
        <v>10938</v>
      </c>
      <c r="L158" s="657"/>
      <c r="M158" s="657"/>
      <c r="N158" s="657"/>
      <c r="O158" s="657"/>
      <c r="P158" s="657"/>
      <c r="Q158" s="657"/>
      <c r="R158" s="564"/>
      <c r="S158" s="564"/>
      <c r="T158" s="438"/>
      <c r="U158" s="564"/>
      <c r="V158" s="564"/>
      <c r="W158" s="564"/>
      <c r="X158" s="431"/>
      <c r="Y158" s="431"/>
      <c r="Z158" s="431"/>
      <c r="AA158" s="414"/>
      <c r="AB158" s="414"/>
      <c r="AC158" s="414"/>
      <c r="AD158" s="414"/>
      <c r="AE158" s="414"/>
      <c r="AF158" s="414"/>
      <c r="AG158" s="414"/>
      <c r="AI158" s="305"/>
      <c r="AJ158" s="305"/>
      <c r="AK158" s="313"/>
      <c r="AL158" s="308"/>
      <c r="AM158" s="305"/>
      <c r="AN158" s="305"/>
      <c r="AO158" s="305"/>
      <c r="AP158" s="376"/>
      <c r="AQ158" s="306"/>
    </row>
    <row r="159" spans="1:43" ht="15.75">
      <c r="A159" s="657"/>
      <c r="B159" s="657"/>
      <c r="C159" s="338"/>
      <c r="D159" s="338"/>
      <c r="E159" s="338"/>
      <c r="F159" s="338"/>
      <c r="G159" s="1406" t="s">
        <v>11375</v>
      </c>
      <c r="H159" s="1406"/>
      <c r="I159" s="1406"/>
      <c r="J159" s="1135">
        <v>0.06</v>
      </c>
      <c r="K159" s="1045" t="s">
        <v>10946</v>
      </c>
      <c r="L159" s="657"/>
      <c r="M159" s="657"/>
      <c r="N159" s="657"/>
      <c r="O159" s="657"/>
      <c r="P159" s="657"/>
      <c r="Q159" s="657"/>
      <c r="R159" s="564"/>
      <c r="S159" s="564"/>
      <c r="T159" s="438"/>
      <c r="U159" s="564"/>
      <c r="V159" s="564"/>
      <c r="W159" s="564"/>
      <c r="X159" s="431"/>
      <c r="Y159" s="431"/>
      <c r="Z159" s="431"/>
      <c r="AA159" s="414"/>
      <c r="AB159" s="414"/>
      <c r="AC159" s="414"/>
      <c r="AD159" s="414"/>
      <c r="AE159" s="414"/>
      <c r="AF159" s="414"/>
      <c r="AG159" s="414"/>
      <c r="AI159" s="305"/>
      <c r="AJ159" s="305"/>
      <c r="AK159" s="313"/>
      <c r="AL159" s="308"/>
      <c r="AM159" s="305"/>
      <c r="AN159" s="305"/>
      <c r="AO159" s="305"/>
      <c r="AP159" s="376"/>
      <c r="AQ159" s="306"/>
    </row>
    <row r="160" spans="1:43" ht="15.75">
      <c r="A160" s="657"/>
      <c r="B160" s="657"/>
      <c r="C160" s="338"/>
      <c r="D160" s="338"/>
      <c r="E160" s="338"/>
      <c r="F160" s="338"/>
      <c r="G160" s="1406" t="s">
        <v>11376</v>
      </c>
      <c r="H160" s="1406"/>
      <c r="I160" s="1406"/>
      <c r="J160" s="1135">
        <f>ROUND((J158*J159),2)</f>
        <v>13.82</v>
      </c>
      <c r="K160" s="1045" t="s">
        <v>10945</v>
      </c>
      <c r="L160" s="657" t="s">
        <v>11377</v>
      </c>
      <c r="M160" s="657"/>
      <c r="N160" s="657"/>
      <c r="O160" s="657"/>
      <c r="P160" s="657"/>
      <c r="Q160" s="657"/>
      <c r="R160" s="564"/>
      <c r="S160" s="564"/>
      <c r="T160" s="438"/>
      <c r="U160" s="564"/>
      <c r="V160" s="564"/>
      <c r="W160" s="564"/>
      <c r="X160" s="431"/>
      <c r="Y160" s="431"/>
      <c r="Z160" s="431"/>
      <c r="AA160" s="414"/>
      <c r="AB160" s="414"/>
      <c r="AC160" s="414"/>
      <c r="AD160" s="414"/>
      <c r="AE160" s="414"/>
      <c r="AF160" s="414"/>
      <c r="AG160" s="414"/>
      <c r="AI160" s="305"/>
      <c r="AJ160" s="305"/>
      <c r="AK160" s="313"/>
      <c r="AL160" s="308"/>
      <c r="AM160" s="305"/>
      <c r="AN160" s="305"/>
      <c r="AO160" s="305"/>
      <c r="AP160" s="376"/>
      <c r="AQ160" s="306"/>
    </row>
    <row r="161" spans="1:43" ht="15.75">
      <c r="A161" s="657"/>
      <c r="B161" s="657"/>
      <c r="C161" s="338"/>
      <c r="D161" s="338"/>
      <c r="E161" s="338"/>
      <c r="F161" s="994" t="s">
        <v>10928</v>
      </c>
      <c r="G161" s="1048">
        <f>J160</f>
        <v>13.82</v>
      </c>
      <c r="H161" s="995" t="s">
        <v>10945</v>
      </c>
      <c r="I161" s="338"/>
      <c r="J161" s="338"/>
      <c r="K161" s="338"/>
      <c r="L161" s="657"/>
      <c r="M161" s="657"/>
      <c r="N161" s="657"/>
      <c r="O161" s="657"/>
      <c r="P161" s="657"/>
      <c r="Q161" s="657"/>
      <c r="R161" s="564"/>
      <c r="S161" s="564"/>
      <c r="T161" s="438"/>
      <c r="U161" s="564"/>
      <c r="V161" s="564"/>
      <c r="W161" s="564"/>
      <c r="X161" s="431"/>
      <c r="Y161" s="431"/>
      <c r="Z161" s="431"/>
      <c r="AA161" s="414"/>
      <c r="AB161" s="414"/>
      <c r="AC161" s="414"/>
      <c r="AD161" s="414"/>
      <c r="AE161" s="414"/>
      <c r="AF161" s="414"/>
      <c r="AG161" s="414"/>
      <c r="AI161" s="305"/>
      <c r="AJ161" s="305"/>
      <c r="AK161" s="313"/>
      <c r="AL161" s="308"/>
      <c r="AM161" s="305"/>
      <c r="AN161" s="305"/>
      <c r="AO161" s="305"/>
      <c r="AP161" s="376"/>
      <c r="AQ161" s="306"/>
    </row>
    <row r="162" spans="1:43" ht="16.5" thickBot="1">
      <c r="A162" s="657"/>
      <c r="B162" s="657"/>
      <c r="C162" s="657"/>
      <c r="D162" s="657"/>
      <c r="E162" s="657"/>
      <c r="F162" s="657"/>
      <c r="G162" s="723"/>
      <c r="H162" s="657"/>
      <c r="I162" s="657"/>
      <c r="J162" s="657"/>
      <c r="K162" s="657"/>
      <c r="L162" s="657"/>
      <c r="M162" s="657"/>
      <c r="N162" s="657"/>
      <c r="O162" s="657"/>
      <c r="P162" s="657"/>
      <c r="Q162" s="657"/>
      <c r="R162" s="564"/>
      <c r="S162" s="564"/>
      <c r="T162" s="438"/>
      <c r="U162" s="564"/>
      <c r="V162" s="564"/>
      <c r="W162" s="564"/>
      <c r="X162" s="431"/>
      <c r="Y162" s="431"/>
      <c r="Z162" s="431"/>
      <c r="AA162" s="414"/>
      <c r="AB162" s="414"/>
      <c r="AC162" s="414"/>
      <c r="AD162" s="414"/>
      <c r="AE162" s="414"/>
      <c r="AF162" s="414"/>
      <c r="AG162" s="414"/>
      <c r="AI162" s="305"/>
      <c r="AJ162" s="305"/>
      <c r="AK162" s="313"/>
      <c r="AL162" s="308"/>
      <c r="AM162" s="305"/>
      <c r="AN162" s="305"/>
      <c r="AO162" s="305"/>
      <c r="AP162" s="376"/>
      <c r="AQ162" s="306"/>
    </row>
    <row r="163" spans="1:43" ht="31.5" customHeight="1" thickBot="1">
      <c r="A163" s="886" t="str">
        <f>ORÇAMENTO!A86</f>
        <v>10.3</v>
      </c>
      <c r="B163" s="1468" t="str">
        <f>ORÇAMENTO!D86</f>
        <v xml:space="preserve">REVESTIMENTO CERÂMICO PARA PISO COM PLACAS TIPO GRÉS DE DIMENSÕES 35X35 CM, PARA EDIFICAÇÃO HABITACIONAL UNIFAMILIAR (CASA) E EDIFICAÇÃO PÚBLICA </v>
      </c>
      <c r="C163" s="1468"/>
      <c r="D163" s="1468"/>
      <c r="E163" s="1468"/>
      <c r="F163" s="1468"/>
      <c r="G163" s="1468"/>
      <c r="H163" s="1468"/>
      <c r="I163" s="1468"/>
      <c r="J163" s="1468"/>
      <c r="K163" s="1468"/>
      <c r="L163" s="1468"/>
      <c r="M163" s="1468"/>
      <c r="N163" s="1468"/>
      <c r="O163" s="1468"/>
      <c r="P163" s="1468"/>
      <c r="Q163" s="1471"/>
      <c r="R163" s="423"/>
      <c r="S163" s="424"/>
      <c r="T163" s="424"/>
      <c r="U163" s="431"/>
      <c r="V163" s="431"/>
      <c r="W163" s="431"/>
      <c r="X163" s="414"/>
      <c r="Y163" s="414"/>
      <c r="Z163" s="414"/>
      <c r="AA163" s="414"/>
      <c r="AB163" s="414"/>
      <c r="AC163" s="414"/>
      <c r="AD163" s="414"/>
      <c r="AF163" s="305"/>
      <c r="AG163" s="305"/>
      <c r="AH163" s="313"/>
      <c r="AI163" s="308"/>
      <c r="AJ163" s="305"/>
      <c r="AK163" s="305"/>
      <c r="AL163" s="305"/>
      <c r="AM163" s="376"/>
      <c r="AN163" s="306"/>
    </row>
    <row r="164" spans="1:43" ht="15.75">
      <c r="A164" s="657"/>
      <c r="B164" s="847"/>
      <c r="C164" s="847"/>
      <c r="D164" s="657"/>
      <c r="E164" s="657"/>
      <c r="F164" s="657"/>
      <c r="G164" s="657"/>
      <c r="H164" s="657"/>
      <c r="I164" s="657"/>
      <c r="J164" s="657"/>
      <c r="K164" s="657"/>
      <c r="L164" s="657"/>
      <c r="M164" s="657"/>
      <c r="N164" s="657"/>
      <c r="O164" s="657"/>
      <c r="P164" s="657"/>
      <c r="Q164" s="657"/>
      <c r="R164" s="431"/>
      <c r="S164" s="431"/>
      <c r="T164" s="431"/>
      <c r="U164" s="431"/>
      <c r="V164" s="431"/>
      <c r="W164" s="431"/>
      <c r="X164" s="414"/>
      <c r="Y164" s="414"/>
      <c r="Z164" s="414"/>
      <c r="AA164" s="414"/>
      <c r="AB164" s="414"/>
      <c r="AC164" s="414"/>
      <c r="AD164" s="414"/>
      <c r="AF164" s="305"/>
      <c r="AG164" s="305"/>
      <c r="AH164" s="313"/>
      <c r="AI164" s="308"/>
      <c r="AJ164" s="305"/>
      <c r="AK164" s="305"/>
      <c r="AL164" s="305"/>
      <c r="AM164" s="376"/>
      <c r="AN164" s="306"/>
    </row>
    <row r="165" spans="1:43" ht="15.75">
      <c r="A165" s="657"/>
      <c r="B165" s="657"/>
      <c r="C165" s="1335" t="s">
        <v>11108</v>
      </c>
      <c r="D165" s="1335"/>
      <c r="E165" s="1046"/>
      <c r="F165" s="673" t="s">
        <v>10816</v>
      </c>
      <c r="G165" s="931" t="s">
        <v>10815</v>
      </c>
      <c r="H165" s="931" t="s">
        <v>10845</v>
      </c>
      <c r="I165" s="931" t="s">
        <v>10811</v>
      </c>
      <c r="J165" s="1047" t="s">
        <v>10929</v>
      </c>
      <c r="K165" s="989"/>
      <c r="L165" s="657"/>
      <c r="M165" s="657"/>
      <c r="N165" s="657"/>
      <c r="O165" s="657"/>
      <c r="P165" s="657"/>
      <c r="Q165" s="657"/>
      <c r="R165" s="430"/>
      <c r="S165" s="433"/>
      <c r="T165" s="431"/>
      <c r="U165" s="431"/>
      <c r="V165" s="431"/>
      <c r="W165" s="431"/>
      <c r="X165" s="431"/>
      <c r="Y165" s="431"/>
      <c r="Z165" s="431"/>
      <c r="AA165" s="414"/>
      <c r="AB165" s="414"/>
      <c r="AC165" s="414"/>
      <c r="AD165" s="414"/>
      <c r="AE165" s="414"/>
      <c r="AF165" s="414"/>
      <c r="AG165" s="414"/>
      <c r="AI165" s="305"/>
      <c r="AJ165" s="305"/>
      <c r="AK165" s="313"/>
      <c r="AL165" s="308"/>
      <c r="AM165" s="305"/>
      <c r="AN165" s="305"/>
      <c r="AO165" s="305"/>
      <c r="AP165" s="376"/>
      <c r="AQ165" s="306"/>
    </row>
    <row r="166" spans="1:43" ht="15.75">
      <c r="A166" s="657"/>
      <c r="B166" s="659"/>
      <c r="C166" s="1408" t="s">
        <v>10976</v>
      </c>
      <c r="D166" s="1408"/>
      <c r="E166" s="1408"/>
      <c r="F166" s="678">
        <v>5.54</v>
      </c>
      <c r="G166" s="931"/>
      <c r="H166" s="689">
        <v>4.01</v>
      </c>
      <c r="I166" s="931"/>
      <c r="J166" s="689">
        <f>ROUND((F166*H166),2)</f>
        <v>22.22</v>
      </c>
      <c r="K166" s="1045" t="s">
        <v>10938</v>
      </c>
      <c r="L166" s="659"/>
      <c r="M166" s="659"/>
      <c r="N166" s="659"/>
      <c r="O166" s="659"/>
      <c r="P166" s="659"/>
      <c r="Q166" s="648"/>
      <c r="R166" s="431"/>
      <c r="S166" s="431"/>
      <c r="T166" s="431"/>
      <c r="U166" s="431"/>
      <c r="V166" s="431"/>
      <c r="W166" s="431"/>
      <c r="X166" s="431"/>
      <c r="Y166" s="414"/>
      <c r="Z166" s="414"/>
      <c r="AA166" s="414"/>
      <c r="AB166" s="414"/>
      <c r="AC166" s="414"/>
      <c r="AD166" s="414"/>
      <c r="AE166" s="414"/>
      <c r="AG166" s="305"/>
      <c r="AH166" s="305"/>
      <c r="AI166" s="313"/>
      <c r="AJ166" s="308"/>
      <c r="AK166" s="305"/>
      <c r="AL166" s="305"/>
      <c r="AM166" s="305"/>
      <c r="AN166" s="376"/>
      <c r="AO166" s="306"/>
    </row>
    <row r="167" spans="1:43" ht="15.75">
      <c r="A167" s="657"/>
      <c r="B167" s="659"/>
      <c r="C167" s="1408"/>
      <c r="D167" s="1408"/>
      <c r="E167" s="1408"/>
      <c r="F167" s="678">
        <v>0.27</v>
      </c>
      <c r="G167" s="931"/>
      <c r="H167" s="689">
        <v>1.9</v>
      </c>
      <c r="I167" s="931"/>
      <c r="J167" s="689">
        <f t="shared" ref="J167:J185" si="7">ROUND((F167*H167),2)</f>
        <v>0.51</v>
      </c>
      <c r="K167" s="1045" t="s">
        <v>10938</v>
      </c>
      <c r="L167" s="657"/>
      <c r="M167" s="648"/>
      <c r="N167" s="762"/>
      <c r="O167" s="648"/>
      <c r="P167" s="648"/>
      <c r="Q167" s="648"/>
      <c r="R167" s="409"/>
      <c r="S167" s="430"/>
      <c r="T167" s="431"/>
      <c r="U167" s="431"/>
      <c r="V167" s="431"/>
      <c r="W167" s="431"/>
      <c r="X167" s="431"/>
      <c r="Y167" s="434"/>
      <c r="Z167" s="434"/>
      <c r="AA167" s="431"/>
      <c r="AB167" s="416"/>
      <c r="AC167" s="415"/>
      <c r="AD167" s="415"/>
      <c r="AE167" s="417"/>
      <c r="AF167" s="417"/>
      <c r="AG167" s="417"/>
      <c r="AH167" s="414"/>
      <c r="AJ167" s="374"/>
      <c r="AK167" s="12"/>
      <c r="AL167" s="374"/>
      <c r="AM167" s="12"/>
      <c r="AN167" s="347"/>
      <c r="AO167" s="12"/>
    </row>
    <row r="168" spans="1:43" ht="15.75">
      <c r="A168" s="657"/>
      <c r="B168" s="658"/>
      <c r="C168" s="1408" t="s">
        <v>11116</v>
      </c>
      <c r="D168" s="1408"/>
      <c r="E168" s="1408"/>
      <c r="F168" s="678">
        <v>2.23</v>
      </c>
      <c r="G168" s="931"/>
      <c r="H168" s="689">
        <v>1.46</v>
      </c>
      <c r="I168" s="931"/>
      <c r="J168" s="689">
        <f t="shared" si="7"/>
        <v>3.26</v>
      </c>
      <c r="K168" s="1045" t="s">
        <v>10938</v>
      </c>
      <c r="L168" s="657"/>
      <c r="M168" s="648"/>
      <c r="N168" s="762"/>
      <c r="O168" s="648"/>
      <c r="P168" s="648"/>
      <c r="Q168" s="648"/>
      <c r="R168" s="409"/>
      <c r="S168" s="430"/>
      <c r="T168" s="431"/>
      <c r="U168" s="431"/>
      <c r="V168" s="431"/>
      <c r="W168" s="431"/>
      <c r="X168" s="431"/>
      <c r="Y168" s="431"/>
      <c r="Z168" s="431"/>
      <c r="AA168" s="565"/>
      <c r="AB168" s="416"/>
      <c r="AC168" s="415"/>
      <c r="AD168" s="415"/>
      <c r="AE168" s="417"/>
      <c r="AF168" s="419"/>
      <c r="AG168" s="419"/>
      <c r="AH168" s="414"/>
      <c r="AJ168" s="345"/>
      <c r="AL168" s="345"/>
      <c r="AN168" s="338"/>
    </row>
    <row r="169" spans="1:43" ht="15.75">
      <c r="A169" s="657"/>
      <c r="B169" s="658"/>
      <c r="C169" s="1408" t="s">
        <v>11100</v>
      </c>
      <c r="D169" s="1408"/>
      <c r="E169" s="1408"/>
      <c r="F169" s="678">
        <v>3.49</v>
      </c>
      <c r="G169" s="931"/>
      <c r="H169" s="689">
        <v>4</v>
      </c>
      <c r="I169" s="931"/>
      <c r="J169" s="689">
        <f t="shared" si="7"/>
        <v>13.96</v>
      </c>
      <c r="K169" s="1045" t="s">
        <v>10938</v>
      </c>
      <c r="L169" s="888"/>
      <c r="M169" s="1041"/>
      <c r="N169" s="1041"/>
      <c r="O169" s="655"/>
      <c r="P169" s="655"/>
      <c r="Q169" s="655"/>
      <c r="R169" s="409"/>
      <c r="S169" s="430"/>
      <c r="T169" s="431"/>
      <c r="U169" s="431"/>
      <c r="V169" s="431"/>
      <c r="W169" s="431"/>
      <c r="X169" s="431"/>
      <c r="Y169" s="431"/>
      <c r="Z169" s="431"/>
      <c r="AA169" s="435"/>
      <c r="AB169" s="416"/>
      <c r="AC169" s="415"/>
      <c r="AD169" s="415"/>
      <c r="AE169" s="417"/>
      <c r="AF169" s="419"/>
      <c r="AG169" s="419"/>
      <c r="AH169" s="414"/>
      <c r="AJ169" s="345"/>
      <c r="AL169" s="345"/>
      <c r="AN169" s="338"/>
    </row>
    <row r="170" spans="1:43" ht="15.75">
      <c r="A170" s="657"/>
      <c r="B170" s="1103"/>
      <c r="C170" s="1408" t="s">
        <v>11101</v>
      </c>
      <c r="D170" s="1408"/>
      <c r="E170" s="1408"/>
      <c r="F170" s="678">
        <v>6.95</v>
      </c>
      <c r="G170" s="931"/>
      <c r="H170" s="689">
        <v>1.46</v>
      </c>
      <c r="I170" s="931"/>
      <c r="J170" s="689">
        <f t="shared" si="7"/>
        <v>10.15</v>
      </c>
      <c r="K170" s="1045" t="s">
        <v>10938</v>
      </c>
      <c r="L170" s="657"/>
      <c r="M170" s="657"/>
      <c r="N170" s="657"/>
      <c r="O170" s="657"/>
      <c r="P170" s="657"/>
      <c r="Q170" s="657"/>
      <c r="R170" s="409"/>
      <c r="S170" s="430"/>
      <c r="T170" s="431"/>
      <c r="U170" s="431"/>
      <c r="V170" s="431"/>
      <c r="W170" s="431"/>
      <c r="X170" s="431"/>
      <c r="Y170" s="431"/>
      <c r="Z170" s="431"/>
      <c r="AA170" s="437"/>
      <c r="AB170" s="417"/>
      <c r="AC170" s="417"/>
      <c r="AD170" s="417"/>
      <c r="AE170" s="417"/>
      <c r="AF170" s="351"/>
      <c r="AG170" s="350"/>
      <c r="AH170" s="12"/>
      <c r="AJ170" s="345"/>
      <c r="AL170" s="345"/>
      <c r="AN170" s="338"/>
    </row>
    <row r="171" spans="1:43" ht="15.75">
      <c r="A171" s="657"/>
      <c r="B171" s="1040"/>
      <c r="C171" s="1408" t="s">
        <v>11102</v>
      </c>
      <c r="D171" s="1408"/>
      <c r="E171" s="1408"/>
      <c r="F171" s="678">
        <v>3.65</v>
      </c>
      <c r="G171" s="931"/>
      <c r="H171" s="689">
        <v>1.38</v>
      </c>
      <c r="I171" s="931"/>
      <c r="J171" s="689">
        <f t="shared" si="7"/>
        <v>5.04</v>
      </c>
      <c r="K171" s="1045" t="s">
        <v>10938</v>
      </c>
      <c r="L171" s="657"/>
      <c r="M171" s="657"/>
      <c r="N171" s="657"/>
      <c r="O171" s="657"/>
      <c r="P171" s="657"/>
      <c r="Q171" s="657"/>
      <c r="R171" s="409"/>
      <c r="S171" s="430"/>
      <c r="T171" s="431"/>
      <c r="U171" s="431"/>
      <c r="V171" s="431"/>
      <c r="W171" s="431"/>
      <c r="X171" s="431"/>
      <c r="Y171" s="431"/>
      <c r="Z171" s="431"/>
      <c r="AA171" s="437"/>
      <c r="AB171" s="417"/>
      <c r="AC171" s="417"/>
      <c r="AD171" s="417"/>
      <c r="AE171" s="417"/>
      <c r="AF171" s="351"/>
      <c r="AG171" s="350"/>
      <c r="AH171" s="12"/>
      <c r="AJ171" s="574"/>
      <c r="AL171" s="574"/>
      <c r="AN171" s="338"/>
    </row>
    <row r="172" spans="1:43" ht="15.75">
      <c r="A172" s="657"/>
      <c r="B172" s="1040"/>
      <c r="C172" s="1408" t="s">
        <v>11117</v>
      </c>
      <c r="D172" s="1408"/>
      <c r="E172" s="1408"/>
      <c r="F172" s="678">
        <v>3.49</v>
      </c>
      <c r="G172" s="931"/>
      <c r="H172" s="689">
        <v>2.98</v>
      </c>
      <c r="I172" s="931"/>
      <c r="J172" s="689">
        <f t="shared" si="7"/>
        <v>10.4</v>
      </c>
      <c r="K172" s="1045" t="s">
        <v>10938</v>
      </c>
      <c r="L172" s="657"/>
      <c r="M172" s="657"/>
      <c r="N172" s="657"/>
      <c r="O172" s="657"/>
      <c r="P172" s="657"/>
      <c r="Q172" s="657"/>
      <c r="R172" s="409"/>
      <c r="S172" s="430"/>
      <c r="T172" s="431"/>
      <c r="U172" s="431"/>
      <c r="V172" s="431"/>
      <c r="W172" s="431"/>
      <c r="X172" s="431"/>
      <c r="Y172" s="431"/>
      <c r="Z172" s="431"/>
      <c r="AA172" s="437"/>
      <c r="AB172" s="417"/>
      <c r="AC172" s="417"/>
      <c r="AD172" s="417"/>
      <c r="AE172" s="417"/>
      <c r="AF172" s="351"/>
      <c r="AG172" s="350"/>
      <c r="AH172" s="12"/>
      <c r="AJ172" s="574"/>
      <c r="AL172" s="574"/>
      <c r="AN172" s="338"/>
    </row>
    <row r="173" spans="1:43" ht="15.75">
      <c r="A173" s="657"/>
      <c r="B173" s="1040"/>
      <c r="C173" s="1408" t="s">
        <v>11118</v>
      </c>
      <c r="D173" s="1408"/>
      <c r="E173" s="1408"/>
      <c r="F173" s="678">
        <v>3.5</v>
      </c>
      <c r="G173" s="931"/>
      <c r="H173" s="689">
        <v>2.48</v>
      </c>
      <c r="I173" s="931"/>
      <c r="J173" s="689">
        <f t="shared" si="7"/>
        <v>8.68</v>
      </c>
      <c r="K173" s="1045" t="s">
        <v>10938</v>
      </c>
      <c r="L173" s="657"/>
      <c r="M173" s="657"/>
      <c r="N173" s="657"/>
      <c r="O173" s="657"/>
      <c r="P173" s="657"/>
      <c r="Q173" s="657"/>
      <c r="R173" s="409"/>
      <c r="S173" s="430"/>
      <c r="T173" s="431"/>
      <c r="U173" s="431"/>
      <c r="V173" s="431"/>
      <c r="W173" s="431"/>
      <c r="X173" s="431"/>
      <c r="Y173" s="431"/>
      <c r="Z173" s="431"/>
      <c r="AA173" s="437"/>
      <c r="AB173" s="417"/>
      <c r="AC173" s="417"/>
      <c r="AD173" s="417"/>
      <c r="AE173" s="417"/>
      <c r="AF173" s="351"/>
      <c r="AG173" s="350"/>
      <c r="AH173" s="12"/>
      <c r="AJ173" s="574"/>
      <c r="AL173" s="574"/>
      <c r="AN173" s="338"/>
    </row>
    <row r="174" spans="1:43" ht="15.75">
      <c r="A174" s="657"/>
      <c r="B174" s="1040"/>
      <c r="C174" s="1408" t="s">
        <v>11119</v>
      </c>
      <c r="D174" s="1408"/>
      <c r="E174" s="1408"/>
      <c r="F174" s="678">
        <v>1.46</v>
      </c>
      <c r="G174" s="931"/>
      <c r="H174" s="689">
        <v>1.82</v>
      </c>
      <c r="I174" s="931"/>
      <c r="J174" s="689">
        <f t="shared" si="7"/>
        <v>2.66</v>
      </c>
      <c r="K174" s="1045" t="s">
        <v>10938</v>
      </c>
      <c r="L174" s="657"/>
      <c r="M174" s="657"/>
      <c r="N174" s="657"/>
      <c r="O174" s="657"/>
      <c r="P174" s="657"/>
      <c r="Q174" s="657"/>
      <c r="R174" s="409"/>
      <c r="S174" s="430"/>
      <c r="T174" s="431"/>
      <c r="U174" s="431"/>
      <c r="V174" s="431"/>
      <c r="W174" s="431"/>
      <c r="X174" s="431"/>
      <c r="Y174" s="431"/>
      <c r="Z174" s="431"/>
      <c r="AA174" s="437"/>
      <c r="AB174" s="417"/>
      <c r="AC174" s="417"/>
      <c r="AD174" s="417"/>
      <c r="AE174" s="417"/>
      <c r="AF174" s="351"/>
      <c r="AG174" s="350"/>
      <c r="AH174" s="12"/>
      <c r="AJ174" s="574"/>
      <c r="AL174" s="574"/>
      <c r="AN174" s="338"/>
    </row>
    <row r="175" spans="1:43" ht="15.75">
      <c r="A175" s="657"/>
      <c r="B175" s="1040"/>
      <c r="C175" s="1408" t="s">
        <v>11103</v>
      </c>
      <c r="D175" s="1408"/>
      <c r="E175" s="1408"/>
      <c r="F175" s="678">
        <v>3.5</v>
      </c>
      <c r="G175" s="931"/>
      <c r="H175" s="689">
        <v>3</v>
      </c>
      <c r="I175" s="931"/>
      <c r="J175" s="689">
        <f t="shared" si="7"/>
        <v>10.5</v>
      </c>
      <c r="K175" s="1045" t="s">
        <v>10938</v>
      </c>
      <c r="L175" s="657"/>
      <c r="M175" s="657"/>
      <c r="N175" s="657"/>
      <c r="O175" s="657"/>
      <c r="P175" s="657"/>
      <c r="Q175" s="657"/>
      <c r="R175" s="409"/>
      <c r="S175" s="430"/>
      <c r="T175" s="431"/>
      <c r="U175" s="431"/>
      <c r="V175" s="431"/>
      <c r="W175" s="431"/>
      <c r="X175" s="431"/>
      <c r="Y175" s="431"/>
      <c r="Z175" s="431"/>
      <c r="AA175" s="437"/>
      <c r="AB175" s="417"/>
      <c r="AC175" s="417"/>
      <c r="AD175" s="417"/>
      <c r="AE175" s="417"/>
      <c r="AF175" s="351"/>
      <c r="AG175" s="350"/>
      <c r="AH175" s="12"/>
      <c r="AJ175" s="574"/>
      <c r="AL175" s="574"/>
      <c r="AN175" s="338"/>
    </row>
    <row r="176" spans="1:43" ht="15.75">
      <c r="A176" s="657"/>
      <c r="B176" s="1040"/>
      <c r="C176" s="1407" t="s">
        <v>11259</v>
      </c>
      <c r="D176" s="1407"/>
      <c r="E176" s="1407"/>
      <c r="F176" s="689">
        <v>3</v>
      </c>
      <c r="G176" s="338"/>
      <c r="H176" s="689">
        <v>3</v>
      </c>
      <c r="I176" s="338"/>
      <c r="J176" s="689">
        <f t="shared" si="7"/>
        <v>9</v>
      </c>
      <c r="K176" s="1045" t="s">
        <v>10938</v>
      </c>
      <c r="L176" s="657"/>
      <c r="M176" s="657"/>
      <c r="N176" s="657"/>
      <c r="O176" s="657"/>
      <c r="P176" s="657"/>
      <c r="Q176" s="657"/>
      <c r="R176" s="409"/>
      <c r="S176" s="430"/>
      <c r="T176" s="431"/>
      <c r="U176" s="431"/>
      <c r="V176" s="431"/>
      <c r="W176" s="431"/>
      <c r="X176" s="431"/>
      <c r="Y176" s="431"/>
      <c r="Z176" s="431"/>
      <c r="AA176" s="437"/>
      <c r="AB176" s="417"/>
      <c r="AC176" s="417"/>
      <c r="AD176" s="417"/>
      <c r="AE176" s="417"/>
      <c r="AF176" s="351"/>
      <c r="AG176" s="350"/>
      <c r="AH176" s="12"/>
      <c r="AJ176" s="574"/>
      <c r="AL176" s="574"/>
      <c r="AN176" s="338"/>
    </row>
    <row r="177" spans="1:40" ht="15.75">
      <c r="A177" s="657"/>
      <c r="B177" s="1040"/>
      <c r="C177" s="1407" t="s">
        <v>11260</v>
      </c>
      <c r="D177" s="1407"/>
      <c r="E177" s="1407"/>
      <c r="F177" s="689">
        <v>1.95</v>
      </c>
      <c r="G177" s="338"/>
      <c r="H177" s="689">
        <v>1.43</v>
      </c>
      <c r="I177" s="338"/>
      <c r="J177" s="689">
        <f t="shared" si="7"/>
        <v>2.79</v>
      </c>
      <c r="K177" s="1045" t="s">
        <v>10938</v>
      </c>
      <c r="L177" s="657"/>
      <c r="M177" s="657"/>
      <c r="N177" s="657"/>
      <c r="O177" s="657"/>
      <c r="P177" s="657"/>
      <c r="Q177" s="657"/>
      <c r="R177" s="409"/>
      <c r="S177" s="430"/>
      <c r="T177" s="431"/>
      <c r="U177" s="431"/>
      <c r="V177" s="431"/>
      <c r="W177" s="431"/>
      <c r="X177" s="431"/>
      <c r="Y177" s="431"/>
      <c r="Z177" s="431"/>
      <c r="AA177" s="437"/>
      <c r="AB177" s="417"/>
      <c r="AC177" s="417"/>
      <c r="AD177" s="417"/>
      <c r="AE177" s="417"/>
      <c r="AF177" s="351"/>
      <c r="AG177" s="350"/>
      <c r="AH177" s="12"/>
      <c r="AJ177" s="574"/>
      <c r="AL177" s="574"/>
      <c r="AN177" s="338"/>
    </row>
    <row r="178" spans="1:40" ht="15.75">
      <c r="A178" s="657"/>
      <c r="B178" s="1040"/>
      <c r="C178" s="1407" t="s">
        <v>11121</v>
      </c>
      <c r="D178" s="1407"/>
      <c r="E178" s="1407"/>
      <c r="F178" s="689">
        <v>1.95</v>
      </c>
      <c r="G178" s="338"/>
      <c r="H178" s="689">
        <v>1.43</v>
      </c>
      <c r="I178" s="338"/>
      <c r="J178" s="689">
        <f t="shared" si="7"/>
        <v>2.79</v>
      </c>
      <c r="K178" s="1045" t="s">
        <v>10938</v>
      </c>
      <c r="L178" s="657"/>
      <c r="M178" s="657"/>
      <c r="N178" s="657"/>
      <c r="O178" s="657"/>
      <c r="P178" s="657"/>
      <c r="Q178" s="657"/>
      <c r="R178" s="409"/>
      <c r="S178" s="430"/>
      <c r="T178" s="431"/>
      <c r="U178" s="431"/>
      <c r="V178" s="431"/>
      <c r="W178" s="431"/>
      <c r="X178" s="431"/>
      <c r="Y178" s="431"/>
      <c r="Z178" s="431"/>
      <c r="AA178" s="437"/>
      <c r="AB178" s="417"/>
      <c r="AC178" s="417"/>
      <c r="AD178" s="417"/>
      <c r="AE178" s="417"/>
      <c r="AF178" s="351"/>
      <c r="AG178" s="350"/>
      <c r="AH178" s="12"/>
      <c r="AJ178" s="574"/>
      <c r="AL178" s="574"/>
      <c r="AN178" s="338"/>
    </row>
    <row r="179" spans="1:40" ht="15.75">
      <c r="A179" s="657"/>
      <c r="B179" s="1040"/>
      <c r="C179" s="1050" t="s">
        <v>11261</v>
      </c>
      <c r="D179" s="1050"/>
      <c r="E179" s="1050"/>
      <c r="F179" s="689">
        <v>3.97</v>
      </c>
      <c r="G179" s="338"/>
      <c r="H179" s="689">
        <v>3.5</v>
      </c>
      <c r="I179" s="338"/>
      <c r="J179" s="689">
        <f t="shared" ref="J179" si="8">ROUND((F179*H179),2)</f>
        <v>13.9</v>
      </c>
      <c r="K179" s="1045" t="s">
        <v>10938</v>
      </c>
      <c r="L179" s="657"/>
      <c r="M179" s="657"/>
      <c r="N179" s="657"/>
      <c r="O179" s="657"/>
      <c r="P179" s="657"/>
      <c r="Q179" s="657"/>
      <c r="R179" s="409"/>
      <c r="S179" s="430"/>
      <c r="T179" s="431"/>
      <c r="U179" s="431"/>
      <c r="V179" s="431"/>
      <c r="W179" s="431"/>
      <c r="X179" s="431"/>
      <c r="Y179" s="431"/>
      <c r="Z179" s="431"/>
      <c r="AA179" s="437"/>
      <c r="AB179" s="417"/>
      <c r="AC179" s="417"/>
      <c r="AD179" s="417"/>
      <c r="AE179" s="417"/>
      <c r="AF179" s="351"/>
      <c r="AG179" s="350"/>
      <c r="AH179" s="12"/>
      <c r="AJ179" s="574"/>
      <c r="AL179" s="574"/>
      <c r="AN179" s="338"/>
    </row>
    <row r="180" spans="1:40" ht="15.75">
      <c r="A180" s="657"/>
      <c r="B180" s="1040"/>
      <c r="C180" s="1407" t="s">
        <v>11122</v>
      </c>
      <c r="D180" s="1407"/>
      <c r="E180" s="1407"/>
      <c r="F180" s="689">
        <v>9.6300000000000008</v>
      </c>
      <c r="G180" s="338"/>
      <c r="H180" s="689">
        <v>8.5</v>
      </c>
      <c r="I180" s="338"/>
      <c r="J180" s="689">
        <f t="shared" si="7"/>
        <v>81.86</v>
      </c>
      <c r="K180" s="1045" t="s">
        <v>10938</v>
      </c>
      <c r="L180" s="657"/>
      <c r="M180" s="657"/>
      <c r="N180" s="657"/>
      <c r="O180" s="657"/>
      <c r="P180" s="657"/>
      <c r="Q180" s="657"/>
      <c r="R180" s="409"/>
      <c r="S180" s="430"/>
      <c r="T180" s="431"/>
      <c r="U180" s="431"/>
      <c r="V180" s="431"/>
      <c r="W180" s="431"/>
      <c r="X180" s="431"/>
      <c r="Y180" s="431"/>
      <c r="Z180" s="431"/>
      <c r="AA180" s="437"/>
      <c r="AB180" s="417"/>
      <c r="AC180" s="417"/>
      <c r="AD180" s="417"/>
      <c r="AE180" s="417"/>
      <c r="AF180" s="351"/>
      <c r="AG180" s="350"/>
      <c r="AH180" s="12"/>
      <c r="AJ180" s="574"/>
      <c r="AL180" s="574"/>
      <c r="AN180" s="338"/>
    </row>
    <row r="181" spans="1:40" ht="15.75">
      <c r="A181" s="657"/>
      <c r="B181" s="1040"/>
      <c r="C181" s="1407" t="s">
        <v>11110</v>
      </c>
      <c r="D181" s="1407"/>
      <c r="E181" s="1407"/>
      <c r="F181" s="689">
        <v>2.9</v>
      </c>
      <c r="G181" s="338"/>
      <c r="H181" s="689">
        <v>2.35</v>
      </c>
      <c r="I181" s="338"/>
      <c r="J181" s="689">
        <f t="shared" si="7"/>
        <v>6.82</v>
      </c>
      <c r="K181" s="1045" t="s">
        <v>10938</v>
      </c>
      <c r="L181" s="657"/>
      <c r="M181" s="657"/>
      <c r="N181" s="657"/>
      <c r="O181" s="657"/>
      <c r="P181" s="657"/>
      <c r="Q181" s="657"/>
      <c r="R181" s="409"/>
      <c r="S181" s="430"/>
      <c r="T181" s="431"/>
      <c r="U181" s="431"/>
      <c r="V181" s="431"/>
      <c r="W181" s="431"/>
      <c r="X181" s="431"/>
      <c r="Y181" s="431"/>
      <c r="Z181" s="431"/>
      <c r="AA181" s="437"/>
      <c r="AB181" s="417"/>
      <c r="AC181" s="417"/>
      <c r="AD181" s="417"/>
      <c r="AE181" s="417"/>
      <c r="AF181" s="351"/>
      <c r="AG181" s="350"/>
      <c r="AH181" s="12"/>
      <c r="AJ181" s="574"/>
      <c r="AL181" s="574"/>
      <c r="AN181" s="338"/>
    </row>
    <row r="182" spans="1:40" ht="15.75">
      <c r="A182" s="657"/>
      <c r="B182" s="1040"/>
      <c r="C182" s="1407" t="s">
        <v>11123</v>
      </c>
      <c r="D182" s="1407"/>
      <c r="E182" s="1407"/>
      <c r="F182" s="689">
        <v>1.77</v>
      </c>
      <c r="G182" s="338"/>
      <c r="H182" s="689">
        <v>1.2</v>
      </c>
      <c r="I182" s="338"/>
      <c r="J182" s="689">
        <f t="shared" si="7"/>
        <v>2.12</v>
      </c>
      <c r="K182" s="1045" t="s">
        <v>10938</v>
      </c>
      <c r="L182" s="657"/>
      <c r="M182" s="657"/>
      <c r="N182" s="657"/>
      <c r="O182" s="657"/>
      <c r="P182" s="657"/>
      <c r="Q182" s="657"/>
      <c r="R182" s="409"/>
      <c r="S182" s="430"/>
      <c r="T182" s="431"/>
      <c r="U182" s="431"/>
      <c r="V182" s="431"/>
      <c r="W182" s="431"/>
      <c r="X182" s="431"/>
      <c r="Y182" s="431"/>
      <c r="Z182" s="431"/>
      <c r="AA182" s="437"/>
      <c r="AB182" s="417"/>
      <c r="AC182" s="417"/>
      <c r="AD182" s="417"/>
      <c r="AE182" s="417"/>
      <c r="AF182" s="351"/>
      <c r="AG182" s="350"/>
      <c r="AH182" s="12"/>
      <c r="AJ182" s="574"/>
      <c r="AL182" s="574"/>
      <c r="AN182" s="338"/>
    </row>
    <row r="183" spans="1:40" ht="15.75">
      <c r="A183" s="657"/>
      <c r="B183" s="1040"/>
      <c r="C183" s="1407" t="s">
        <v>11063</v>
      </c>
      <c r="D183" s="1407"/>
      <c r="E183" s="1407"/>
      <c r="F183" s="689">
        <v>2.9</v>
      </c>
      <c r="G183" s="338"/>
      <c r="H183" s="689">
        <v>2.5</v>
      </c>
      <c r="I183" s="338"/>
      <c r="J183" s="689">
        <f t="shared" si="7"/>
        <v>7.25</v>
      </c>
      <c r="K183" s="1045" t="s">
        <v>10938</v>
      </c>
      <c r="L183" s="657"/>
      <c r="M183" s="657"/>
      <c r="N183" s="657"/>
      <c r="O183" s="657"/>
      <c r="P183" s="657"/>
      <c r="Q183" s="657"/>
      <c r="R183" s="409"/>
      <c r="S183" s="430"/>
      <c r="T183" s="431"/>
      <c r="U183" s="431"/>
      <c r="V183" s="431"/>
      <c r="W183" s="431"/>
      <c r="X183" s="431"/>
      <c r="Y183" s="431"/>
      <c r="Z183" s="431"/>
      <c r="AA183" s="437"/>
      <c r="AB183" s="417"/>
      <c r="AC183" s="417"/>
      <c r="AD183" s="417"/>
      <c r="AE183" s="417"/>
      <c r="AF183" s="351"/>
      <c r="AG183" s="350"/>
      <c r="AH183" s="12"/>
      <c r="AJ183" s="574"/>
      <c r="AL183" s="574"/>
      <c r="AN183" s="338"/>
    </row>
    <row r="184" spans="1:40" ht="15.75">
      <c r="A184" s="657"/>
      <c r="B184" s="1040"/>
      <c r="C184" s="1050" t="s">
        <v>11265</v>
      </c>
      <c r="D184" s="1050"/>
      <c r="E184" s="1050"/>
      <c r="F184" s="689">
        <v>1.5</v>
      </c>
      <c r="G184" s="338"/>
      <c r="H184" s="689">
        <v>1.85</v>
      </c>
      <c r="I184" s="338"/>
      <c r="J184" s="689">
        <f t="shared" si="7"/>
        <v>2.78</v>
      </c>
      <c r="K184" s="1045" t="s">
        <v>10938</v>
      </c>
      <c r="L184" s="657"/>
      <c r="M184" s="657"/>
      <c r="N184" s="657"/>
      <c r="O184" s="657"/>
      <c r="P184" s="657"/>
      <c r="Q184" s="657"/>
      <c r="R184" s="409"/>
      <c r="S184" s="430"/>
      <c r="T184" s="431"/>
      <c r="U184" s="431"/>
      <c r="V184" s="431"/>
      <c r="W184" s="431"/>
      <c r="X184" s="431"/>
      <c r="Y184" s="431"/>
      <c r="Z184" s="431"/>
      <c r="AA184" s="437"/>
      <c r="AB184" s="417"/>
      <c r="AC184" s="417"/>
      <c r="AD184" s="417"/>
      <c r="AE184" s="417"/>
      <c r="AF184" s="351"/>
      <c r="AG184" s="350"/>
      <c r="AH184" s="12"/>
      <c r="AJ184" s="574"/>
      <c r="AL184" s="574"/>
      <c r="AN184" s="338"/>
    </row>
    <row r="185" spans="1:40" ht="15.75">
      <c r="A185" s="657"/>
      <c r="B185" s="1040"/>
      <c r="C185" s="1050" t="s">
        <v>11262</v>
      </c>
      <c r="D185" s="1050"/>
      <c r="E185" s="1050"/>
      <c r="F185" s="689">
        <v>5.13</v>
      </c>
      <c r="G185" s="338"/>
      <c r="H185" s="689">
        <v>3.2</v>
      </c>
      <c r="I185" s="338"/>
      <c r="J185" s="689">
        <f t="shared" si="7"/>
        <v>16.420000000000002</v>
      </c>
      <c r="K185" s="1045" t="s">
        <v>10938</v>
      </c>
      <c r="L185" s="657"/>
      <c r="M185" s="657"/>
      <c r="N185" s="657"/>
      <c r="O185" s="657"/>
      <c r="P185" s="657"/>
      <c r="Q185" s="657"/>
      <c r="R185" s="409"/>
      <c r="S185" s="430"/>
      <c r="T185" s="431"/>
      <c r="U185" s="431"/>
      <c r="V185" s="431"/>
      <c r="W185" s="431"/>
      <c r="X185" s="431"/>
      <c r="Y185" s="431"/>
      <c r="Z185" s="431"/>
      <c r="AA185" s="437"/>
      <c r="AB185" s="417"/>
      <c r="AC185" s="417"/>
      <c r="AD185" s="417"/>
      <c r="AE185" s="417"/>
      <c r="AF185" s="351"/>
      <c r="AG185" s="350"/>
      <c r="AH185" s="12"/>
      <c r="AJ185" s="574"/>
      <c r="AL185" s="574"/>
      <c r="AN185" s="338"/>
    </row>
    <row r="186" spans="1:40" ht="15.75">
      <c r="A186" s="657"/>
      <c r="B186" s="1040"/>
      <c r="C186" s="338"/>
      <c r="D186" s="338"/>
      <c r="E186" s="338"/>
      <c r="F186" s="338"/>
      <c r="G186" s="338"/>
      <c r="H186" s="338"/>
      <c r="I186" s="338" t="s">
        <v>4</v>
      </c>
      <c r="J186" s="689">
        <f>ROUND(SUM(J166:J185),2)</f>
        <v>233.11</v>
      </c>
      <c r="K186" s="1045" t="s">
        <v>10938</v>
      </c>
      <c r="L186" s="657"/>
      <c r="M186" s="657"/>
      <c r="N186" s="657"/>
      <c r="O186" s="657"/>
      <c r="P186" s="657"/>
      <c r="Q186" s="657"/>
      <c r="R186" s="409"/>
      <c r="S186" s="430"/>
      <c r="T186" s="431"/>
      <c r="U186" s="431"/>
      <c r="V186" s="431"/>
      <c r="W186" s="431"/>
      <c r="X186" s="431"/>
      <c r="Y186" s="431"/>
      <c r="Z186" s="431"/>
      <c r="AA186" s="437"/>
      <c r="AB186" s="417"/>
      <c r="AC186" s="417"/>
      <c r="AD186" s="417"/>
      <c r="AE186" s="417"/>
      <c r="AF186" s="351"/>
      <c r="AG186" s="350"/>
      <c r="AH186" s="12"/>
      <c r="AJ186" s="574"/>
      <c r="AL186" s="574"/>
      <c r="AN186" s="338"/>
    </row>
    <row r="187" spans="1:40" ht="15.75">
      <c r="A187" s="657"/>
      <c r="B187" s="1040"/>
      <c r="C187" s="338"/>
      <c r="D187" s="338"/>
      <c r="E187" s="338"/>
      <c r="F187" s="994" t="s">
        <v>10927</v>
      </c>
      <c r="G187" s="1048">
        <f>J186</f>
        <v>233.11</v>
      </c>
      <c r="H187" s="995" t="s">
        <v>10938</v>
      </c>
      <c r="I187" s="338"/>
      <c r="J187" s="338"/>
      <c r="K187" s="338"/>
      <c r="L187" s="657"/>
      <c r="M187" s="657"/>
      <c r="N187" s="657"/>
      <c r="O187" s="657"/>
      <c r="P187" s="657"/>
      <c r="Q187" s="657"/>
      <c r="R187" s="409"/>
      <c r="S187" s="430"/>
      <c r="T187" s="431"/>
      <c r="U187" s="431"/>
      <c r="V187" s="431"/>
      <c r="W187" s="431"/>
      <c r="X187" s="431"/>
      <c r="Y187" s="431"/>
      <c r="Z187" s="431"/>
      <c r="AA187" s="437"/>
      <c r="AB187" s="417"/>
      <c r="AC187" s="417"/>
      <c r="AD187" s="417"/>
      <c r="AE187" s="417"/>
      <c r="AF187" s="351"/>
      <c r="AG187" s="350"/>
      <c r="AH187" s="12"/>
      <c r="AJ187" s="574"/>
      <c r="AL187" s="574"/>
      <c r="AN187" s="338"/>
    </row>
    <row r="188" spans="1:40" ht="15.75">
      <c r="A188" s="657"/>
      <c r="B188" s="657"/>
      <c r="C188" s="657"/>
      <c r="D188" s="678"/>
      <c r="E188" s="657"/>
      <c r="F188" s="678"/>
      <c r="G188" s="888"/>
      <c r="H188" s="898"/>
      <c r="I188" s="888"/>
      <c r="J188" s="657"/>
      <c r="K188" s="657"/>
      <c r="L188" s="657"/>
      <c r="M188" s="657"/>
      <c r="N188" s="657"/>
      <c r="O188" s="657"/>
      <c r="P188" s="657"/>
      <c r="Q188" s="657"/>
      <c r="R188" s="409"/>
      <c r="S188" s="430"/>
      <c r="T188" s="431"/>
      <c r="U188" s="431"/>
      <c r="V188" s="431"/>
      <c r="W188" s="431"/>
      <c r="X188" s="431"/>
      <c r="Y188" s="431"/>
      <c r="Z188" s="431"/>
      <c r="AA188" s="415"/>
      <c r="AB188" s="417"/>
      <c r="AC188" s="417"/>
      <c r="AD188" s="417"/>
      <c r="AE188" s="417"/>
      <c r="AF188" s="350"/>
      <c r="AG188" s="350"/>
      <c r="AH188" s="12"/>
      <c r="AJ188" s="345"/>
      <c r="AL188" s="345"/>
      <c r="AN188" s="338"/>
    </row>
    <row r="189" spans="1:40" ht="15.75" customHeight="1" thickBot="1">
      <c r="A189" s="657"/>
      <c r="B189" s="657"/>
      <c r="C189" s="657"/>
      <c r="D189" s="678"/>
      <c r="E189" s="657"/>
      <c r="F189" s="717"/>
      <c r="G189" s="657"/>
      <c r="H189" s="657"/>
      <c r="I189" s="657"/>
      <c r="J189" s="657"/>
      <c r="K189" s="657"/>
      <c r="L189" s="657"/>
      <c r="M189" s="657"/>
      <c r="N189" s="657"/>
      <c r="O189" s="657"/>
      <c r="P189" s="657"/>
      <c r="Q189" s="657"/>
      <c r="R189" s="409"/>
      <c r="S189" s="575"/>
      <c r="T189" s="965"/>
      <c r="U189" s="965"/>
      <c r="V189" s="965"/>
      <c r="W189" s="424"/>
      <c r="X189" s="424"/>
      <c r="AA189" s="584"/>
      <c r="AB189" s="575"/>
      <c r="AC189" s="926"/>
      <c r="AD189" s="926"/>
      <c r="AE189" s="12"/>
      <c r="AF189" s="12"/>
      <c r="AG189" s="12"/>
      <c r="AH189" s="12"/>
    </row>
    <row r="190" spans="1:40" ht="15.75" customHeight="1" thickBot="1">
      <c r="A190" s="901"/>
      <c r="B190" s="852"/>
      <c r="C190" s="852" t="str">
        <f>ORÇAMENTO!D87</f>
        <v>CALÇADA</v>
      </c>
      <c r="D190" s="852"/>
      <c r="E190" s="852"/>
      <c r="F190" s="902"/>
      <c r="G190" s="852"/>
      <c r="H190" s="852"/>
      <c r="I190" s="852"/>
      <c r="J190" s="852"/>
      <c r="K190" s="852"/>
      <c r="L190" s="852"/>
      <c r="M190" s="852"/>
      <c r="N190" s="852"/>
      <c r="O190" s="852"/>
      <c r="P190" s="852"/>
      <c r="Q190" s="903"/>
      <c r="R190" s="409"/>
      <c r="S190" s="575"/>
      <c r="T190" s="682"/>
      <c r="U190" s="682"/>
      <c r="V190" s="682"/>
      <c r="W190" s="424"/>
      <c r="X190" s="424"/>
      <c r="AA190" s="584"/>
      <c r="AB190" s="575"/>
      <c r="AC190" s="683"/>
      <c r="AD190" s="683"/>
      <c r="AE190" s="12"/>
      <c r="AF190" s="12"/>
      <c r="AG190" s="12"/>
      <c r="AH190" s="12"/>
    </row>
    <row r="191" spans="1:40" ht="37.5" customHeight="1" thickBot="1">
      <c r="A191" s="904" t="str">
        <f>ORÇAMENTO!A88</f>
        <v>10.4</v>
      </c>
      <c r="B191" s="1527" t="str">
        <f>ORÇAMENTO!D88</f>
        <v>EXECUÇÃO DE PASSEIO (CALÇADA) COM CONCRETO MOLDADO IN LOCO, FEITO EM OBRA, ACABAMENTO CONVENCIONAL, NÃO ARMADO. AF_07/2016</v>
      </c>
      <c r="C191" s="1468"/>
      <c r="D191" s="1468"/>
      <c r="E191" s="1468"/>
      <c r="F191" s="1468"/>
      <c r="G191" s="1468"/>
      <c r="H191" s="1468"/>
      <c r="I191" s="1468"/>
      <c r="J191" s="1468"/>
      <c r="K191" s="1468"/>
      <c r="L191" s="1468"/>
      <c r="M191" s="1468"/>
      <c r="N191" s="1468"/>
      <c r="O191" s="1468"/>
      <c r="P191" s="1468"/>
      <c r="Q191" s="1471"/>
      <c r="R191" s="554"/>
      <c r="S191" s="352"/>
      <c r="T191" s="415"/>
      <c r="U191" s="423"/>
      <c r="V191" s="423"/>
      <c r="W191" s="424"/>
      <c r="X191" s="428"/>
      <c r="Y191" s="557"/>
      <c r="Z191" s="557"/>
      <c r="AA191" s="563"/>
      <c r="AB191" s="352"/>
      <c r="AC191" s="556"/>
      <c r="AD191" s="556"/>
      <c r="AE191" s="12"/>
      <c r="AF191" s="12"/>
      <c r="AG191" s="12"/>
      <c r="AH191" s="12"/>
    </row>
    <row r="192" spans="1:40" ht="15" customHeight="1">
      <c r="A192" s="657"/>
      <c r="B192" s="657"/>
      <c r="C192" s="657"/>
      <c r="D192" s="657"/>
      <c r="E192" s="657"/>
      <c r="F192" s="657"/>
      <c r="G192" s="657"/>
      <c r="H192" s="657"/>
      <c r="I192" s="657"/>
      <c r="J192" s="657"/>
      <c r="K192" s="657"/>
      <c r="L192" s="657"/>
      <c r="M192" s="657"/>
      <c r="N192" s="657"/>
      <c r="O192" s="657"/>
      <c r="P192" s="657"/>
      <c r="Q192" s="657"/>
      <c r="R192" s="554"/>
      <c r="S192" s="557"/>
      <c r="T192" s="429"/>
      <c r="U192" s="423"/>
      <c r="V192" s="423"/>
      <c r="W192" s="424"/>
      <c r="X192" s="428"/>
      <c r="Y192" s="356"/>
      <c r="Z192" s="352"/>
      <c r="AA192" s="12"/>
      <c r="AB192" s="352"/>
      <c r="AC192" s="556"/>
      <c r="AD192" s="560"/>
      <c r="AE192" s="12"/>
      <c r="AF192" s="12"/>
      <c r="AG192" s="12"/>
      <c r="AH192" s="12"/>
    </row>
    <row r="193" spans="1:34" ht="15.75" customHeight="1">
      <c r="A193" s="657"/>
      <c r="B193" s="1528" t="s">
        <v>11263</v>
      </c>
      <c r="C193" s="1528"/>
      <c r="D193" s="1528"/>
      <c r="E193" s="1528"/>
      <c r="F193" s="1528"/>
      <c r="G193" s="1528"/>
      <c r="H193" s="657"/>
      <c r="I193" s="657"/>
      <c r="J193" s="657"/>
      <c r="K193" s="657"/>
      <c r="L193" s="657"/>
      <c r="M193" s="657"/>
      <c r="N193" s="657"/>
      <c r="O193" s="657"/>
      <c r="P193" s="657"/>
      <c r="Q193" s="657"/>
      <c r="R193" s="409"/>
      <c r="S193" s="348"/>
      <c r="T193" s="423"/>
      <c r="U193" s="423"/>
      <c r="V193" s="423"/>
      <c r="W193" s="424"/>
      <c r="X193" s="427"/>
      <c r="Y193" s="355"/>
      <c r="Z193" s="352"/>
      <c r="AA193" s="674"/>
      <c r="AB193" s="352"/>
      <c r="AC193" s="556"/>
      <c r="AD193" s="556"/>
      <c r="AE193" s="12"/>
      <c r="AF193" s="12"/>
      <c r="AG193" s="12"/>
      <c r="AH193" s="12"/>
    </row>
    <row r="194" spans="1:34" ht="15" customHeight="1">
      <c r="A194" s="657"/>
      <c r="B194" s="657"/>
      <c r="C194" s="657"/>
      <c r="D194" s="914" t="s">
        <v>10931</v>
      </c>
      <c r="E194" s="914" t="s">
        <v>10815</v>
      </c>
      <c r="F194" s="914" t="s">
        <v>10812</v>
      </c>
      <c r="G194" s="914" t="s">
        <v>10811</v>
      </c>
      <c r="H194" s="914" t="s">
        <v>10929</v>
      </c>
      <c r="I194" s="657"/>
      <c r="J194" s="657"/>
      <c r="K194" s="657"/>
      <c r="L194" s="657"/>
      <c r="M194" s="657"/>
      <c r="N194" s="657"/>
      <c r="O194" s="657"/>
      <c r="P194" s="657"/>
      <c r="Q194" s="657"/>
      <c r="R194" s="409"/>
      <c r="S194" s="562"/>
      <c r="T194" s="428"/>
      <c r="U194" s="428"/>
      <c r="V194" s="423"/>
      <c r="W194" s="424"/>
      <c r="X194" s="426"/>
      <c r="Y194" s="561"/>
      <c r="Z194" s="561"/>
      <c r="AA194" s="1526"/>
      <c r="AB194" s="352"/>
      <c r="AC194" s="556"/>
      <c r="AD194" s="556"/>
      <c r="AE194" s="12"/>
    </row>
    <row r="195" spans="1:34" ht="15" customHeight="1">
      <c r="A195" s="657"/>
      <c r="B195" s="657"/>
      <c r="C195" s="657"/>
      <c r="D195" s="678">
        <v>4</v>
      </c>
      <c r="E195" s="914"/>
      <c r="F195" s="678">
        <v>2</v>
      </c>
      <c r="G195" s="914"/>
      <c r="H195" s="678">
        <f>ROUND((D195*F195),2)</f>
        <v>8</v>
      </c>
      <c r="I195" s="657" t="s">
        <v>10938</v>
      </c>
      <c r="J195" s="1467"/>
      <c r="K195" s="1467"/>
      <c r="L195" s="1467"/>
      <c r="M195" s="1467"/>
      <c r="N195" s="1467"/>
      <c r="O195" s="657"/>
      <c r="P195" s="657"/>
      <c r="Q195" s="657"/>
      <c r="R195" s="409"/>
      <c r="S195" s="12"/>
      <c r="T195" s="423"/>
      <c r="U195" s="428"/>
      <c r="V195" s="423"/>
      <c r="W195" s="436"/>
      <c r="X195" s="436"/>
      <c r="Y195" s="561"/>
      <c r="Z195" s="561"/>
      <c r="AA195" s="1526"/>
      <c r="AB195" s="352"/>
      <c r="AC195" s="556"/>
      <c r="AD195" s="556"/>
      <c r="AE195" s="12"/>
    </row>
    <row r="196" spans="1:34" ht="15" customHeight="1">
      <c r="A196" s="657"/>
      <c r="B196" s="657"/>
      <c r="C196" s="657"/>
      <c r="D196" s="657"/>
      <c r="E196" s="657"/>
      <c r="F196" s="1543" t="s">
        <v>11264</v>
      </c>
      <c r="G196" s="1543"/>
      <c r="H196" s="717">
        <f>ROUND(SUM(H195:H195),2)</f>
        <v>8</v>
      </c>
      <c r="I196" s="657" t="s">
        <v>10938</v>
      </c>
      <c r="J196" s="1467" t="s">
        <v>4</v>
      </c>
      <c r="K196" s="1467"/>
      <c r="L196" s="1467"/>
      <c r="M196" s="1467"/>
      <c r="N196" s="1467"/>
      <c r="O196" s="657"/>
      <c r="P196" s="657"/>
      <c r="Q196" s="657"/>
      <c r="R196" s="409"/>
      <c r="S196" s="685"/>
      <c r="T196" s="687"/>
      <c r="U196" s="423"/>
      <c r="V196" s="423"/>
      <c r="W196" s="684"/>
      <c r="X196" s="684"/>
      <c r="Y196" s="585"/>
      <c r="Z196" s="585"/>
      <c r="AA196" s="686"/>
      <c r="AB196" s="575"/>
      <c r="AC196" s="686"/>
      <c r="AD196" s="686"/>
      <c r="AE196" s="12"/>
    </row>
    <row r="197" spans="1:34" ht="15" customHeight="1">
      <c r="A197" s="657"/>
      <c r="B197" s="657"/>
      <c r="C197" s="657"/>
      <c r="D197" s="657"/>
      <c r="E197" s="657"/>
      <c r="F197" s="1543" t="s">
        <v>11055</v>
      </c>
      <c r="G197" s="1543"/>
      <c r="H197" s="1041">
        <v>7.0000000000000007E-2</v>
      </c>
      <c r="I197" s="657" t="s">
        <v>10946</v>
      </c>
      <c r="J197" s="961"/>
      <c r="K197" s="961"/>
      <c r="L197" s="961"/>
      <c r="M197" s="961"/>
      <c r="N197" s="961"/>
      <c r="O197" s="657"/>
      <c r="P197" s="657"/>
      <c r="Q197" s="657"/>
      <c r="R197" s="409"/>
      <c r="S197" s="964"/>
      <c r="T197" s="915"/>
      <c r="U197" s="423"/>
      <c r="V197" s="423"/>
      <c r="W197" s="959"/>
      <c r="X197" s="959"/>
      <c r="Y197" s="585"/>
      <c r="Z197" s="585"/>
      <c r="AA197" s="926"/>
      <c r="AB197" s="575"/>
      <c r="AC197" s="926"/>
      <c r="AD197" s="926"/>
      <c r="AE197" s="12"/>
    </row>
    <row r="198" spans="1:34" ht="15" customHeight="1" thickBot="1">
      <c r="A198" s="657"/>
      <c r="B198" s="657"/>
      <c r="C198" s="657"/>
      <c r="D198" s="657"/>
      <c r="E198" s="657"/>
      <c r="F198" s="657"/>
      <c r="G198" s="657"/>
      <c r="H198" s="657"/>
      <c r="I198" s="657"/>
      <c r="J198" s="657"/>
      <c r="K198" s="657"/>
      <c r="L198" s="657"/>
      <c r="M198" s="657"/>
      <c r="N198" s="657"/>
      <c r="O198" s="657"/>
      <c r="P198" s="657"/>
      <c r="Q198" s="657"/>
      <c r="R198" s="409"/>
      <c r="S198" s="925"/>
      <c r="T198" s="915"/>
      <c r="U198" s="423"/>
      <c r="V198" s="423"/>
      <c r="W198" s="924"/>
      <c r="X198" s="924"/>
      <c r="Y198" s="585"/>
      <c r="Z198" s="585"/>
      <c r="AA198" s="926"/>
      <c r="AB198" s="575"/>
      <c r="AC198" s="926"/>
      <c r="AD198" s="926"/>
      <c r="AE198" s="12"/>
    </row>
    <row r="199" spans="1:34" ht="15" customHeight="1" thickBot="1">
      <c r="A199" s="657"/>
      <c r="B199" s="657"/>
      <c r="C199" s="657"/>
      <c r="D199" s="657"/>
      <c r="E199" s="885" t="s">
        <v>10928</v>
      </c>
      <c r="F199" s="896">
        <f>ROUND((H196*H197),2)</f>
        <v>0.56000000000000005</v>
      </c>
      <c r="G199" s="846" t="s">
        <v>10945</v>
      </c>
      <c r="H199" s="657"/>
      <c r="I199" s="1467" t="s">
        <v>11034</v>
      </c>
      <c r="J199" s="1467"/>
      <c r="K199" s="1467"/>
      <c r="L199" s="1467"/>
      <c r="M199" s="657"/>
      <c r="N199" s="657"/>
      <c r="O199" s="657"/>
      <c r="P199" s="657"/>
      <c r="Q199" s="657"/>
      <c r="R199" s="409"/>
      <c r="S199" s="893"/>
      <c r="T199" s="895"/>
      <c r="U199" s="423"/>
      <c r="V199" s="423"/>
      <c r="W199" s="889"/>
      <c r="X199" s="889"/>
      <c r="Y199" s="585"/>
      <c r="Z199" s="585"/>
      <c r="AA199" s="894"/>
      <c r="AB199" s="575"/>
      <c r="AC199" s="894"/>
      <c r="AD199" s="894"/>
      <c r="AE199" s="12"/>
    </row>
    <row r="200" spans="1:34" ht="15" customHeight="1" thickBot="1">
      <c r="A200" s="657"/>
      <c r="B200" s="657"/>
      <c r="C200" s="657"/>
      <c r="D200" s="657"/>
      <c r="E200" s="657"/>
      <c r="F200" s="657"/>
      <c r="G200" s="657"/>
      <c r="H200" s="657"/>
      <c r="I200" s="657"/>
      <c r="J200" s="657"/>
      <c r="K200" s="657"/>
      <c r="L200" s="657"/>
      <c r="M200" s="657"/>
      <c r="N200" s="657"/>
      <c r="O200" s="657"/>
      <c r="P200" s="657"/>
      <c r="Q200" s="657"/>
      <c r="R200" s="409"/>
      <c r="S200" s="685"/>
      <c r="T200" s="687"/>
      <c r="U200" s="423"/>
      <c r="V200" s="423"/>
      <c r="W200" s="684"/>
      <c r="X200" s="684"/>
      <c r="Y200" s="585"/>
      <c r="Z200" s="585"/>
      <c r="AA200" s="686"/>
      <c r="AB200" s="575"/>
      <c r="AC200" s="686"/>
      <c r="AD200" s="686"/>
      <c r="AE200" s="12"/>
    </row>
    <row r="201" spans="1:34" ht="19.5" customHeight="1" thickBot="1">
      <c r="A201" s="916"/>
      <c r="B201" s="912">
        <f>ORÇAMENTO!A91</f>
        <v>11</v>
      </c>
      <c r="C201" s="1417" t="str">
        <f>ORÇAMENTO!D91</f>
        <v>ESQUADRIAS  FERRAGENS; SERRALHERIA E PEITORIS</v>
      </c>
      <c r="D201" s="1417"/>
      <c r="E201" s="1417"/>
      <c r="F201" s="1417"/>
      <c r="G201" s="1417"/>
      <c r="H201" s="1417"/>
      <c r="I201" s="1417"/>
      <c r="J201" s="1417"/>
      <c r="K201" s="1417"/>
      <c r="L201" s="1417"/>
      <c r="M201" s="1417"/>
      <c r="N201" s="1417"/>
      <c r="O201" s="1417"/>
      <c r="P201" s="1417"/>
      <c r="Q201" s="1418"/>
    </row>
    <row r="202" spans="1:34" ht="15" customHeight="1" thickBot="1">
      <c r="A202" s="657"/>
      <c r="B202" s="657"/>
      <c r="C202" s="657"/>
      <c r="D202" s="657"/>
      <c r="E202" s="657"/>
      <c r="F202" s="657"/>
      <c r="G202" s="657"/>
      <c r="H202" s="657"/>
      <c r="I202" s="657"/>
      <c r="J202" s="657"/>
      <c r="K202" s="657"/>
      <c r="L202" s="657"/>
      <c r="M202" s="657"/>
      <c r="N202" s="657"/>
      <c r="O202" s="657"/>
      <c r="P202" s="657"/>
      <c r="Q202" s="657"/>
    </row>
    <row r="203" spans="1:34" ht="30.75" customHeight="1" thickBot="1">
      <c r="A203" s="891" t="str">
        <f>ORÇAMENTO!A92</f>
        <v>11.1</v>
      </c>
      <c r="B203" s="1468" t="str">
        <f>ORÇAMENTO!D92</f>
        <v>PORTA DE MADEIRA PARA PINTURA, SEMI-OCA (LEVE OU MÉDIA), 80X210CM, ESPESSURA DE 3,5CM, INCLUSO DOBRADIÇAS - FORNECIMENTO E INSTALAÇÃO. AF_08/2015</v>
      </c>
      <c r="C203" s="1468"/>
      <c r="D203" s="1468"/>
      <c r="E203" s="1468"/>
      <c r="F203" s="1468"/>
      <c r="G203" s="1468"/>
      <c r="H203" s="1468"/>
      <c r="I203" s="1468"/>
      <c r="J203" s="1468"/>
      <c r="K203" s="1468"/>
      <c r="L203" s="1468"/>
      <c r="M203" s="1468"/>
      <c r="N203" s="1468"/>
      <c r="O203" s="1468"/>
      <c r="P203" s="1468"/>
      <c r="Q203" s="1471"/>
      <c r="R203" s="409"/>
    </row>
    <row r="204" spans="1:34" ht="15" customHeight="1">
      <c r="A204" s="657"/>
      <c r="B204" s="657"/>
      <c r="C204" s="657"/>
      <c r="D204" s="657"/>
      <c r="E204" s="657"/>
      <c r="F204" s="657"/>
      <c r="G204" s="657"/>
      <c r="H204" s="657"/>
      <c r="I204" s="657"/>
      <c r="J204" s="657"/>
      <c r="K204" s="657"/>
      <c r="L204" s="657"/>
      <c r="M204" s="657"/>
      <c r="N204" s="657"/>
      <c r="O204" s="657"/>
      <c r="P204" s="657"/>
      <c r="Q204" s="657"/>
      <c r="R204" s="409"/>
    </row>
    <row r="205" spans="1:34" ht="15.75" customHeight="1">
      <c r="A205" s="657"/>
      <c r="B205" s="657"/>
      <c r="C205" s="863" t="s">
        <v>11037</v>
      </c>
      <c r="D205" s="657"/>
      <c r="E205" s="863" t="s">
        <v>10937</v>
      </c>
      <c r="F205" s="657"/>
      <c r="G205" s="657"/>
      <c r="H205" s="657"/>
      <c r="I205" s="657"/>
      <c r="J205" s="657"/>
      <c r="K205" s="657"/>
      <c r="L205" s="657"/>
      <c r="M205" s="657"/>
      <c r="N205" s="657"/>
      <c r="O205" s="657"/>
      <c r="P205" s="657"/>
      <c r="Q205" s="657"/>
      <c r="R205" s="409"/>
    </row>
    <row r="206" spans="1:34" ht="15" customHeight="1" thickBot="1">
      <c r="A206" s="657"/>
      <c r="B206" s="657"/>
      <c r="C206" s="1539" t="s">
        <v>11265</v>
      </c>
      <c r="D206" s="1539"/>
      <c r="E206" s="678">
        <v>1</v>
      </c>
      <c r="F206" s="657"/>
      <c r="G206" s="657"/>
      <c r="H206" s="657"/>
      <c r="I206" s="657"/>
      <c r="J206" s="657"/>
      <c r="K206" s="657"/>
      <c r="L206" s="657"/>
      <c r="M206" s="657"/>
      <c r="N206" s="657"/>
      <c r="O206" s="657"/>
      <c r="P206" s="657"/>
      <c r="Q206" s="657"/>
      <c r="R206" s="409"/>
    </row>
    <row r="207" spans="1:34" ht="15.75" customHeight="1" thickBot="1">
      <c r="A207" s="657"/>
      <c r="B207" s="657"/>
      <c r="C207" s="863"/>
      <c r="D207" s="657"/>
      <c r="E207" s="678">
        <f>SUM(E206:E206)</f>
        <v>1</v>
      </c>
      <c r="F207" s="657"/>
      <c r="G207" s="885" t="s">
        <v>11038</v>
      </c>
      <c r="H207" s="896">
        <f>E207</f>
        <v>1</v>
      </c>
      <c r="I207" s="846" t="s">
        <v>10932</v>
      </c>
      <c r="J207" s="657"/>
      <c r="K207" s="657"/>
      <c r="L207" s="657"/>
      <c r="M207" s="657"/>
      <c r="N207" s="657"/>
      <c r="O207" s="657"/>
      <c r="P207" s="657"/>
      <c r="Q207" s="657"/>
      <c r="R207" s="409"/>
    </row>
    <row r="208" spans="1:34" ht="15" customHeight="1" thickBot="1">
      <c r="A208" s="657"/>
      <c r="B208" s="657"/>
      <c r="C208" s="863"/>
      <c r="D208" s="657"/>
      <c r="E208" s="678"/>
      <c r="F208" s="657"/>
      <c r="G208" s="657"/>
      <c r="H208" s="657"/>
      <c r="I208" s="657"/>
      <c r="J208" s="657"/>
      <c r="K208" s="657"/>
      <c r="L208" s="657"/>
      <c r="M208" s="657"/>
      <c r="N208" s="657"/>
      <c r="O208" s="657"/>
      <c r="P208" s="657"/>
      <c r="Q208" s="657"/>
      <c r="R208" s="409"/>
    </row>
    <row r="209" spans="1:29" ht="29.25" customHeight="1" thickBot="1">
      <c r="A209" s="897" t="str">
        <f>ORÇAMENTO!A93</f>
        <v>11.2</v>
      </c>
      <c r="B209" s="1468" t="str">
        <f>ORÇAMENTO!D93</f>
        <v>PORTA DE MADEIRA PARA PINTURA, SEMI-OCA (LEVE OU MÉDIA), 90X210CM, ESPESSURA DE 3,5CM, INCLUSO DOBRADIÇAS - FORNECIMENTO E INSTALAÇÃO. AF_08/2015</v>
      </c>
      <c r="C209" s="1468"/>
      <c r="D209" s="1468"/>
      <c r="E209" s="1468"/>
      <c r="F209" s="1468"/>
      <c r="G209" s="1468"/>
      <c r="H209" s="1468"/>
      <c r="I209" s="1468"/>
      <c r="J209" s="1468"/>
      <c r="K209" s="1468"/>
      <c r="L209" s="1468"/>
      <c r="M209" s="1468"/>
      <c r="N209" s="1468"/>
      <c r="O209" s="1468"/>
      <c r="P209" s="1468"/>
      <c r="Q209" s="1471"/>
      <c r="R209" s="409"/>
    </row>
    <row r="210" spans="1:29" ht="15" customHeight="1" thickBot="1">
      <c r="A210" s="657"/>
      <c r="B210" s="657"/>
      <c r="C210" s="863" t="s">
        <v>11037</v>
      </c>
      <c r="D210" s="657"/>
      <c r="E210" s="863" t="s">
        <v>10937</v>
      </c>
      <c r="F210" s="657"/>
      <c r="G210" s="657"/>
      <c r="H210" s="657"/>
      <c r="I210" s="657"/>
      <c r="J210" s="657"/>
      <c r="K210" s="657"/>
      <c r="L210" s="657"/>
      <c r="M210" s="657"/>
      <c r="N210" s="657"/>
      <c r="O210" s="657"/>
      <c r="P210" s="657"/>
      <c r="Q210" s="657"/>
    </row>
    <row r="211" spans="1:29" ht="15" customHeight="1" thickBot="1">
      <c r="A211" s="657"/>
      <c r="B211" s="657"/>
      <c r="C211" s="1539" t="s">
        <v>11039</v>
      </c>
      <c r="D211" s="1539"/>
      <c r="E211" s="678">
        <v>1</v>
      </c>
      <c r="F211" s="657"/>
      <c r="G211" s="885" t="s">
        <v>11038</v>
      </c>
      <c r="H211" s="896">
        <f>E211+E212</f>
        <v>2</v>
      </c>
      <c r="I211" s="846" t="s">
        <v>10932</v>
      </c>
      <c r="J211" s="657"/>
      <c r="K211" s="657"/>
      <c r="L211" s="657"/>
      <c r="M211" s="657"/>
      <c r="N211" s="657"/>
      <c r="O211" s="657"/>
      <c r="P211" s="657"/>
      <c r="Q211" s="657"/>
    </row>
    <row r="212" spans="1:29" ht="15" customHeight="1">
      <c r="A212" s="657"/>
      <c r="B212" s="657"/>
      <c r="C212" s="1031" t="s">
        <v>10976</v>
      </c>
      <c r="D212" s="1031"/>
      <c r="E212" s="678">
        <v>1</v>
      </c>
      <c r="F212" s="657"/>
      <c r="G212" s="1091"/>
      <c r="H212" s="1092"/>
      <c r="I212" s="1076"/>
      <c r="J212" s="657"/>
      <c r="K212" s="657"/>
      <c r="L212" s="657"/>
      <c r="M212" s="657"/>
      <c r="N212" s="657"/>
      <c r="O212" s="657"/>
      <c r="P212" s="657"/>
      <c r="Q212" s="657"/>
    </row>
    <row r="213" spans="1:29" ht="15.75" customHeight="1" thickBot="1">
      <c r="A213" s="657"/>
      <c r="B213" s="657"/>
      <c r="C213" s="657"/>
      <c r="D213" s="657"/>
      <c r="E213" s="657"/>
      <c r="F213" s="657"/>
      <c r="G213" s="657"/>
      <c r="H213" s="657"/>
      <c r="I213" s="657"/>
      <c r="J213" s="657"/>
      <c r="K213" s="657"/>
      <c r="L213" s="657"/>
      <c r="M213" s="657"/>
      <c r="N213" s="657"/>
      <c r="O213" s="657"/>
      <c r="P213" s="657"/>
      <c r="Q213" s="657"/>
    </row>
    <row r="214" spans="1:29" ht="20.25" customHeight="1" thickBot="1">
      <c r="A214" s="897" t="str">
        <f>ORÇAMENTO!A94</f>
        <v>11.3</v>
      </c>
      <c r="B214" s="1417" t="str">
        <f>ORÇAMENTO!D94</f>
        <v>PORTA EM VIDRO TEMPERADO 10mm DE 2 FLHS DE ABRIR S/BANDEIRA - 2,00x2,10m, FORNECIMENTO E INSTALAÇÃO</v>
      </c>
      <c r="C214" s="1417"/>
      <c r="D214" s="1417"/>
      <c r="E214" s="1417"/>
      <c r="F214" s="1417"/>
      <c r="G214" s="1417"/>
      <c r="H214" s="1417"/>
      <c r="I214" s="1417"/>
      <c r="J214" s="1417"/>
      <c r="K214" s="1417"/>
      <c r="L214" s="1417"/>
      <c r="M214" s="1417"/>
      <c r="N214" s="1417"/>
      <c r="O214" s="1417"/>
      <c r="P214" s="1417"/>
      <c r="Q214" s="1418"/>
    </row>
    <row r="215" spans="1:29" ht="15" customHeight="1">
      <c r="A215" s="657"/>
      <c r="B215" s="657"/>
      <c r="C215" s="657"/>
      <c r="D215" s="657"/>
      <c r="E215" s="657"/>
      <c r="F215" s="657"/>
      <c r="G215" s="657"/>
      <c r="H215" s="657"/>
      <c r="I215" s="657"/>
      <c r="J215" s="657"/>
      <c r="K215" s="657"/>
      <c r="L215" s="657"/>
      <c r="M215" s="657"/>
      <c r="N215" s="657"/>
      <c r="O215" s="657"/>
      <c r="P215" s="657"/>
      <c r="Q215" s="657"/>
    </row>
    <row r="216" spans="1:29" ht="15" customHeight="1">
      <c r="A216" s="657"/>
      <c r="B216" s="657"/>
      <c r="C216" s="863" t="s">
        <v>11037</v>
      </c>
      <c r="D216" s="657"/>
      <c r="E216" s="863" t="s">
        <v>10937</v>
      </c>
      <c r="F216" s="657"/>
      <c r="G216" s="657"/>
      <c r="H216" s="657"/>
      <c r="I216" s="657"/>
      <c r="J216" s="657"/>
      <c r="K216" s="657"/>
      <c r="L216" s="657"/>
      <c r="M216" s="657"/>
      <c r="N216" s="657"/>
      <c r="O216" s="657"/>
      <c r="P216" s="657"/>
      <c r="Q216" s="657"/>
    </row>
    <row r="217" spans="1:29" ht="15" customHeight="1" thickBot="1">
      <c r="A217" s="657"/>
      <c r="B217" s="657"/>
      <c r="C217" s="1539" t="s">
        <v>11267</v>
      </c>
      <c r="D217" s="1539"/>
      <c r="E217" s="678">
        <v>1</v>
      </c>
      <c r="F217" s="657"/>
      <c r="G217" s="657"/>
      <c r="H217" s="657"/>
      <c r="I217" s="657"/>
      <c r="J217" s="657"/>
      <c r="K217" s="657"/>
      <c r="L217" s="657"/>
      <c r="M217" s="657"/>
      <c r="N217" s="657"/>
      <c r="O217" s="657"/>
      <c r="P217" s="657"/>
      <c r="Q217" s="657"/>
    </row>
    <row r="218" spans="1:29" ht="15" customHeight="1" thickBot="1">
      <c r="A218" s="657"/>
      <c r="B218" s="657"/>
      <c r="C218" s="657"/>
      <c r="D218" s="657"/>
      <c r="E218" s="678">
        <f>SUM(E217:E217)</f>
        <v>1</v>
      </c>
      <c r="F218" s="657"/>
      <c r="G218" s="885" t="s">
        <v>11038</v>
      </c>
      <c r="H218" s="896">
        <f>E218</f>
        <v>1</v>
      </c>
      <c r="I218" s="846" t="s">
        <v>10932</v>
      </c>
      <c r="J218" s="657"/>
      <c r="K218" s="657"/>
      <c r="L218" s="657"/>
      <c r="M218" s="657"/>
      <c r="N218" s="657"/>
      <c r="O218" s="657"/>
      <c r="P218" s="657"/>
      <c r="Q218" s="657"/>
      <c r="S218" s="557"/>
      <c r="T218" s="409"/>
      <c r="Y218" s="558"/>
      <c r="Z218" s="558"/>
      <c r="AA218" s="375"/>
      <c r="AB218" s="352"/>
      <c r="AC218" s="556"/>
    </row>
    <row r="219" spans="1:29" ht="15.75" customHeight="1" thickBot="1">
      <c r="A219" s="657"/>
      <c r="B219" s="657"/>
      <c r="C219" s="657"/>
      <c r="D219" s="657"/>
      <c r="E219" s="657"/>
      <c r="F219" s="657"/>
      <c r="G219" s="657"/>
      <c r="H219" s="657"/>
      <c r="I219" s="657"/>
      <c r="J219" s="657"/>
      <c r="K219" s="657"/>
      <c r="L219" s="657"/>
      <c r="M219" s="657"/>
      <c r="N219" s="657"/>
      <c r="O219" s="657"/>
      <c r="P219" s="657"/>
      <c r="Q219" s="657"/>
      <c r="S219" s="557"/>
      <c r="Y219" s="558"/>
      <c r="Z219" s="558"/>
      <c r="AA219" s="375"/>
      <c r="AB219" s="352"/>
      <c r="AC219" s="556"/>
    </row>
    <row r="220" spans="1:29" ht="20.25" customHeight="1" thickBot="1">
      <c r="A220" s="897" t="str">
        <f>ORÇAMENTO!A95</f>
        <v>11.4</v>
      </c>
      <c r="B220" s="1417" t="str">
        <f>ORÇAMENTO!D95</f>
        <v>ESQUADRIA DE ALUMINIO BASCULANTE C/VIDRO E FERRAGENS</v>
      </c>
      <c r="C220" s="1417"/>
      <c r="D220" s="1417"/>
      <c r="E220" s="1417"/>
      <c r="F220" s="1417"/>
      <c r="G220" s="1417"/>
      <c r="H220" s="1417"/>
      <c r="I220" s="1417"/>
      <c r="J220" s="1417"/>
      <c r="K220" s="1417"/>
      <c r="L220" s="1417"/>
      <c r="M220" s="1417"/>
      <c r="N220" s="1417"/>
      <c r="O220" s="1417"/>
      <c r="P220" s="1417"/>
      <c r="Q220" s="1418"/>
      <c r="R220" s="409"/>
      <c r="S220" s="557"/>
      <c r="U220" s="352"/>
      <c r="V220" s="356"/>
      <c r="W220" s="348"/>
      <c r="X220" s="348"/>
      <c r="Y220" s="558"/>
      <c r="Z220" s="558"/>
      <c r="AA220" s="375"/>
      <c r="AB220" s="345"/>
    </row>
    <row r="221" spans="1:29" ht="15.75" customHeight="1">
      <c r="A221" s="657"/>
      <c r="B221" s="657"/>
      <c r="C221" s="657"/>
      <c r="D221" s="657"/>
      <c r="E221" s="657"/>
      <c r="F221" s="657"/>
      <c r="G221" s="657"/>
      <c r="H221" s="657"/>
      <c r="I221" s="657"/>
      <c r="J221" s="657"/>
      <c r="K221" s="657"/>
      <c r="L221" s="657"/>
      <c r="M221" s="657"/>
      <c r="N221" s="657"/>
      <c r="O221" s="657"/>
      <c r="P221" s="657"/>
      <c r="Q221" s="657"/>
      <c r="R221" s="409"/>
      <c r="S221" s="557"/>
      <c r="T221" s="356"/>
      <c r="U221" s="352"/>
      <c r="V221" s="356"/>
      <c r="W221" s="348"/>
      <c r="X221" s="348"/>
      <c r="Y221" s="558"/>
      <c r="Z221" s="558"/>
      <c r="AA221" s="375"/>
    </row>
    <row r="222" spans="1:29" ht="15" customHeight="1">
      <c r="A222" s="657"/>
      <c r="B222" s="1541" t="s">
        <v>11040</v>
      </c>
      <c r="C222" s="1541"/>
      <c r="D222" s="863" t="s">
        <v>10812</v>
      </c>
      <c r="E222" s="863" t="s">
        <v>10815</v>
      </c>
      <c r="F222" s="863" t="s">
        <v>10813</v>
      </c>
      <c r="G222" s="863" t="s">
        <v>10815</v>
      </c>
      <c r="H222" s="863" t="s">
        <v>10937</v>
      </c>
      <c r="I222" s="863" t="s">
        <v>10811</v>
      </c>
      <c r="J222" s="863" t="s">
        <v>10929</v>
      </c>
      <c r="K222" s="657"/>
      <c r="L222" s="657"/>
      <c r="M222" s="657"/>
      <c r="N222" s="657"/>
      <c r="O222" s="657"/>
      <c r="P222" s="657"/>
      <c r="Q222" s="657"/>
      <c r="R222" s="409"/>
      <c r="S222" s="12"/>
      <c r="T222" s="561"/>
      <c r="U222" s="556"/>
      <c r="V222" s="353"/>
      <c r="W222" s="561"/>
      <c r="X222" s="561"/>
      <c r="Y222" s="558"/>
      <c r="Z222" s="558"/>
      <c r="AA222" s="375"/>
    </row>
    <row r="223" spans="1:29" ht="15.75" customHeight="1">
      <c r="A223" s="657"/>
      <c r="B223" s="1539" t="s">
        <v>10976</v>
      </c>
      <c r="C223" s="1539"/>
      <c r="D223" s="717">
        <v>1.5</v>
      </c>
      <c r="E223" s="657"/>
      <c r="F223" s="678">
        <v>0.6</v>
      </c>
      <c r="G223" s="657"/>
      <c r="H223" s="678">
        <v>2</v>
      </c>
      <c r="I223" s="657"/>
      <c r="J223" s="678">
        <f>ROUND((D223*F223*H223),2)</f>
        <v>1.8</v>
      </c>
      <c r="K223" s="657" t="s">
        <v>10938</v>
      </c>
      <c r="L223" s="657" t="s">
        <v>11019</v>
      </c>
      <c r="M223" s="657"/>
      <c r="N223" s="657"/>
      <c r="O223" s="657"/>
      <c r="P223" s="657"/>
      <c r="Q223" s="657"/>
      <c r="R223" s="409"/>
      <c r="S223" s="12"/>
      <c r="T223" s="561"/>
      <c r="U223" s="562"/>
      <c r="V223" s="357"/>
      <c r="W223" s="558"/>
      <c r="X223" s="558"/>
      <c r="Y223" s="558"/>
      <c r="Z223" s="558"/>
      <c r="AA223" s="375"/>
    </row>
    <row r="224" spans="1:29" ht="15" customHeight="1">
      <c r="A224" s="657"/>
      <c r="B224" s="1539" t="s">
        <v>11265</v>
      </c>
      <c r="C224" s="1539"/>
      <c r="D224" s="717">
        <v>1</v>
      </c>
      <c r="E224" s="657"/>
      <c r="F224" s="678">
        <v>0.6</v>
      </c>
      <c r="G224" s="657"/>
      <c r="H224" s="678">
        <v>1</v>
      </c>
      <c r="I224" s="657"/>
      <c r="J224" s="678">
        <f t="shared" ref="J224:J225" si="9">ROUND((D224*F224*H224),2)</f>
        <v>0.6</v>
      </c>
      <c r="K224" s="657" t="s">
        <v>10938</v>
      </c>
      <c r="L224" s="657" t="s">
        <v>11018</v>
      </c>
      <c r="M224" s="657"/>
      <c r="N224" s="657"/>
      <c r="O224" s="657"/>
      <c r="P224" s="657"/>
      <c r="Q224" s="657"/>
      <c r="R224" s="409"/>
      <c r="S224" s="352"/>
      <c r="T224" s="557"/>
      <c r="U224" s="12"/>
      <c r="V224" s="12"/>
      <c r="W224" s="558"/>
      <c r="X224" s="558"/>
      <c r="Y224" s="558"/>
      <c r="Z224" s="558"/>
      <c r="AA224" s="375"/>
    </row>
    <row r="225" spans="1:27" ht="15" customHeight="1">
      <c r="A225" s="657"/>
      <c r="B225" s="1539" t="s">
        <v>11110</v>
      </c>
      <c r="C225" s="1539"/>
      <c r="D225" s="717">
        <v>1</v>
      </c>
      <c r="E225" s="657"/>
      <c r="F225" s="678">
        <v>0.6</v>
      </c>
      <c r="G225" s="657"/>
      <c r="H225" s="678">
        <v>1</v>
      </c>
      <c r="I225" s="657"/>
      <c r="J225" s="678">
        <f t="shared" si="9"/>
        <v>0.6</v>
      </c>
      <c r="K225" s="657" t="s">
        <v>10938</v>
      </c>
      <c r="L225" s="657" t="s">
        <v>11020</v>
      </c>
      <c r="M225" s="657"/>
      <c r="N225" s="657"/>
      <c r="O225" s="657"/>
      <c r="P225" s="657"/>
      <c r="Q225" s="657"/>
      <c r="R225" s="409"/>
      <c r="S225" s="352"/>
      <c r="T225" s="556"/>
      <c r="U225" s="561"/>
      <c r="V225" s="354"/>
      <c r="W225" s="558"/>
      <c r="X225" s="558"/>
      <c r="Y225" s="558"/>
      <c r="Z225" s="558"/>
      <c r="AA225" s="375"/>
    </row>
    <row r="226" spans="1:27" ht="15" customHeight="1" thickBot="1">
      <c r="A226" s="657"/>
      <c r="B226" s="900"/>
      <c r="C226" s="900"/>
      <c r="D226" s="717"/>
      <c r="E226" s="657"/>
      <c r="F226" s="678"/>
      <c r="G226" s="657"/>
      <c r="H226" s="678"/>
      <c r="I226" s="657"/>
      <c r="J226" s="678">
        <f>SUM(J223:J225)</f>
        <v>3</v>
      </c>
      <c r="K226" s="657" t="s">
        <v>10938</v>
      </c>
      <c r="L226" s="657"/>
      <c r="M226" s="657"/>
      <c r="N226" s="657"/>
      <c r="O226" s="657"/>
      <c r="P226" s="657"/>
      <c r="Q226" s="657"/>
      <c r="R226" s="409"/>
      <c r="S226" s="575"/>
      <c r="T226" s="575"/>
      <c r="U226" s="575"/>
      <c r="V226" s="575"/>
      <c r="W226" s="573"/>
      <c r="X226" s="573"/>
      <c r="Y226" s="573"/>
      <c r="Z226" s="573"/>
      <c r="AA226" s="572"/>
    </row>
    <row r="227" spans="1:27" ht="15" customHeight="1" thickBot="1">
      <c r="A227" s="657"/>
      <c r="B227" s="900"/>
      <c r="C227" s="900"/>
      <c r="D227" s="717"/>
      <c r="E227" s="657"/>
      <c r="F227" s="678"/>
      <c r="G227" s="885" t="s">
        <v>10927</v>
      </c>
      <c r="H227" s="896">
        <f>J226</f>
        <v>3</v>
      </c>
      <c r="I227" s="846" t="s">
        <v>10938</v>
      </c>
      <c r="J227" s="678"/>
      <c r="K227" s="657"/>
      <c r="L227" s="657"/>
      <c r="M227" s="657"/>
      <c r="N227" s="657"/>
      <c r="O227" s="657"/>
      <c r="P227" s="657"/>
      <c r="Q227" s="657"/>
      <c r="R227" s="409"/>
      <c r="S227" s="575"/>
      <c r="T227" s="575"/>
      <c r="U227" s="575"/>
      <c r="V227" s="575"/>
      <c r="W227" s="573"/>
      <c r="X227" s="573"/>
      <c r="Y227" s="573"/>
      <c r="Z227" s="573"/>
      <c r="AA227" s="572"/>
    </row>
    <row r="228" spans="1:27" ht="15" customHeight="1" thickBot="1">
      <c r="A228" s="657"/>
      <c r="B228" s="900"/>
      <c r="C228" s="900"/>
      <c r="D228" s="717"/>
      <c r="E228" s="657"/>
      <c r="F228" s="678"/>
      <c r="G228" s="657"/>
      <c r="H228" s="678"/>
      <c r="I228" s="657"/>
      <c r="J228" s="678"/>
      <c r="K228" s="657"/>
      <c r="L228" s="657"/>
      <c r="M228" s="657"/>
      <c r="N228" s="657"/>
      <c r="O228" s="657"/>
      <c r="P228" s="657"/>
      <c r="Q228" s="657"/>
      <c r="R228" s="409"/>
      <c r="S228" s="575"/>
      <c r="T228" s="575"/>
      <c r="U228" s="575"/>
      <c r="V228" s="575"/>
      <c r="W228" s="573"/>
      <c r="X228" s="573"/>
      <c r="Y228" s="573"/>
      <c r="Z228" s="573"/>
      <c r="AA228" s="572"/>
    </row>
    <row r="229" spans="1:27" ht="33" customHeight="1" thickBot="1">
      <c r="A229" s="897" t="str">
        <f>ORÇAMENTO!A96</f>
        <v>11.5</v>
      </c>
      <c r="B229" s="1482" t="str">
        <f>ORÇAMENTO!D96</f>
        <v>FECHADURA DE EMBUTIR PARA PORTA DE BANHEIRO, COMPLETA, ACABAMENTO PADRÃO POPULAR, INCLUSO EXECUÇÃO DE FURO - FORNECIMENTO E INSTALAÇÃO. AF_08/2015</v>
      </c>
      <c r="C229" s="1482"/>
      <c r="D229" s="1482"/>
      <c r="E229" s="1482"/>
      <c r="F229" s="1482"/>
      <c r="G229" s="1482"/>
      <c r="H229" s="1482"/>
      <c r="I229" s="1482"/>
      <c r="J229" s="1482"/>
      <c r="K229" s="1482"/>
      <c r="L229" s="1482"/>
      <c r="M229" s="1482"/>
      <c r="N229" s="1482"/>
      <c r="O229" s="1482"/>
      <c r="P229" s="1482"/>
      <c r="Q229" s="1483"/>
      <c r="R229" s="409"/>
      <c r="S229" s="575"/>
      <c r="T229" s="575"/>
      <c r="U229" s="575"/>
      <c r="V229" s="575"/>
      <c r="W229" s="573"/>
      <c r="X229" s="573"/>
      <c r="Y229" s="573"/>
      <c r="Z229" s="573"/>
      <c r="AA229" s="572"/>
    </row>
    <row r="230" spans="1:27" ht="15" customHeight="1">
      <c r="A230" s="657"/>
      <c r="B230" s="657"/>
      <c r="C230" s="657"/>
      <c r="D230" s="657"/>
      <c r="E230" s="657"/>
      <c r="F230" s="657"/>
      <c r="G230" s="657"/>
      <c r="H230" s="657"/>
      <c r="I230" s="657"/>
      <c r="J230" s="657"/>
      <c r="K230" s="657"/>
      <c r="L230" s="657"/>
      <c r="M230" s="657"/>
      <c r="N230" s="657"/>
      <c r="O230" s="657"/>
      <c r="P230" s="657"/>
      <c r="Q230" s="657"/>
      <c r="R230" s="409"/>
      <c r="S230" s="575"/>
      <c r="T230" s="575"/>
      <c r="U230" s="575"/>
      <c r="V230" s="575"/>
      <c r="W230" s="573"/>
      <c r="X230" s="573"/>
      <c r="Y230" s="573"/>
      <c r="Z230" s="573"/>
      <c r="AA230" s="572"/>
    </row>
    <row r="231" spans="1:27" ht="18" customHeight="1">
      <c r="A231" s="657"/>
      <c r="B231" s="1539" t="s">
        <v>10976</v>
      </c>
      <c r="C231" s="1539"/>
      <c r="D231" s="678">
        <v>1</v>
      </c>
      <c r="E231" s="657"/>
      <c r="F231" s="657"/>
      <c r="G231" s="657"/>
      <c r="H231" s="657"/>
      <c r="I231" s="657"/>
      <c r="J231" s="657"/>
      <c r="K231" s="657"/>
      <c r="L231" s="657"/>
      <c r="M231" s="657"/>
      <c r="N231" s="657"/>
      <c r="O231" s="657"/>
      <c r="P231" s="657"/>
      <c r="Q231" s="657"/>
    </row>
    <row r="232" spans="1:27" ht="18" customHeight="1" thickBot="1">
      <c r="A232" s="657"/>
      <c r="B232" s="1539" t="s">
        <v>11269</v>
      </c>
      <c r="C232" s="1539"/>
      <c r="D232" s="678">
        <v>1</v>
      </c>
      <c r="E232" s="657"/>
      <c r="F232" s="657"/>
      <c r="G232" s="657"/>
      <c r="H232" s="657"/>
      <c r="I232" s="657"/>
      <c r="J232" s="657"/>
      <c r="K232" s="657"/>
      <c r="L232" s="657"/>
      <c r="M232" s="657"/>
      <c r="N232" s="657"/>
      <c r="O232" s="657"/>
      <c r="P232" s="657"/>
      <c r="Q232" s="657"/>
    </row>
    <row r="233" spans="1:27" ht="15" customHeight="1" thickBot="1">
      <c r="A233" s="657"/>
      <c r="B233" s="657"/>
      <c r="C233" s="657"/>
      <c r="D233" s="678"/>
      <c r="E233" s="657"/>
      <c r="F233" s="885" t="s">
        <v>11038</v>
      </c>
      <c r="G233" s="896">
        <v>2</v>
      </c>
      <c r="H233" s="846" t="s">
        <v>10932</v>
      </c>
      <c r="I233" s="657"/>
      <c r="J233" s="657"/>
      <c r="K233" s="657"/>
      <c r="L233" s="657"/>
      <c r="M233" s="657"/>
      <c r="N233" s="657"/>
      <c r="O233" s="657"/>
      <c r="P233" s="657"/>
      <c r="Q233" s="657"/>
    </row>
    <row r="234" spans="1:27" ht="15" customHeight="1" thickBot="1">
      <c r="A234" s="657"/>
      <c r="B234" s="657"/>
      <c r="C234" s="657"/>
      <c r="D234" s="657"/>
      <c r="E234" s="657"/>
      <c r="F234" s="657"/>
      <c r="G234" s="657"/>
      <c r="H234" s="657"/>
      <c r="I234" s="657"/>
      <c r="J234" s="657"/>
      <c r="K234" s="657"/>
      <c r="L234" s="657"/>
      <c r="M234" s="657"/>
      <c r="N234" s="657"/>
      <c r="O234" s="657"/>
      <c r="P234" s="657"/>
      <c r="Q234" s="657"/>
    </row>
    <row r="235" spans="1:27" ht="29.25" customHeight="1" thickBot="1">
      <c r="A235" s="897" t="str">
        <f>ORÇAMENTO!A97</f>
        <v>11.6</v>
      </c>
      <c r="B235" s="1468" t="str">
        <f>ORÇAMENTO!D97</f>
        <v>FECHADURA DE EMBUTIR PARA PORTAS INTERNAS, COMPLETA, ACABAMENTO PADRÃO POPULAR, COM EXECUÇÃO DE FURO - FORNECIMENTO E INSTALAÇÃO. AF_08/2015</v>
      </c>
      <c r="C235" s="1468"/>
      <c r="D235" s="1468"/>
      <c r="E235" s="1468"/>
      <c r="F235" s="1468"/>
      <c r="G235" s="1468"/>
      <c r="H235" s="1468"/>
      <c r="I235" s="1468"/>
      <c r="J235" s="1468"/>
      <c r="K235" s="1468"/>
      <c r="L235" s="1468"/>
      <c r="M235" s="1468"/>
      <c r="N235" s="1468"/>
      <c r="O235" s="1468"/>
      <c r="P235" s="1468"/>
      <c r="Q235" s="1471"/>
    </row>
    <row r="236" spans="1:27" ht="15" customHeight="1">
      <c r="A236" s="657"/>
      <c r="B236" s="657"/>
      <c r="C236" s="657"/>
      <c r="D236" s="657"/>
      <c r="E236" s="657"/>
      <c r="F236" s="657"/>
      <c r="G236" s="657"/>
      <c r="H236" s="657"/>
      <c r="I236" s="657"/>
      <c r="J236" s="657"/>
      <c r="K236" s="657"/>
      <c r="L236" s="657"/>
      <c r="M236" s="657"/>
      <c r="N236" s="657"/>
      <c r="O236" s="657"/>
      <c r="P236" s="657"/>
      <c r="Q236" s="657"/>
    </row>
    <row r="237" spans="1:27" ht="15" customHeight="1">
      <c r="A237" s="657"/>
      <c r="B237" s="657"/>
      <c r="C237" s="1539" t="s">
        <v>10976</v>
      </c>
      <c r="D237" s="1539"/>
      <c r="E237" s="678">
        <v>1</v>
      </c>
      <c r="F237" s="657"/>
      <c r="G237" s="657"/>
      <c r="H237" s="657"/>
      <c r="I237" s="657"/>
      <c r="J237" s="657"/>
      <c r="K237" s="657"/>
      <c r="L237" s="657"/>
      <c r="M237" s="657"/>
      <c r="N237" s="657"/>
      <c r="O237" s="657"/>
      <c r="P237" s="657"/>
      <c r="Q237" s="657"/>
    </row>
    <row r="238" spans="1:27" ht="15" customHeight="1" thickBot="1">
      <c r="A238" s="657"/>
      <c r="B238" s="657"/>
      <c r="C238" s="1539" t="s">
        <v>11265</v>
      </c>
      <c r="D238" s="1539"/>
      <c r="E238" s="678">
        <v>1</v>
      </c>
      <c r="F238" s="657"/>
      <c r="G238" s="657"/>
      <c r="H238" s="657"/>
      <c r="I238" s="657"/>
      <c r="J238" s="657"/>
      <c r="K238" s="657"/>
      <c r="L238" s="657"/>
      <c r="M238" s="657"/>
      <c r="N238" s="657"/>
      <c r="O238" s="657"/>
      <c r="P238" s="657"/>
      <c r="Q238" s="657"/>
    </row>
    <row r="239" spans="1:27" ht="15" customHeight="1" thickBot="1">
      <c r="A239" s="657"/>
      <c r="B239" s="657"/>
      <c r="C239" s="657"/>
      <c r="D239" s="657"/>
      <c r="E239" s="723">
        <v>2</v>
      </c>
      <c r="F239" s="657"/>
      <c r="G239" s="885" t="s">
        <v>11038</v>
      </c>
      <c r="H239" s="896">
        <f>E239</f>
        <v>2</v>
      </c>
      <c r="I239" s="846" t="s">
        <v>10932</v>
      </c>
      <c r="J239" s="657"/>
      <c r="K239" s="657"/>
      <c r="L239" s="657"/>
      <c r="M239" s="657"/>
      <c r="N239" s="657"/>
      <c r="O239" s="657"/>
      <c r="P239" s="657"/>
      <c r="Q239" s="657"/>
    </row>
    <row r="240" spans="1:27" ht="15" customHeight="1" thickBot="1">
      <c r="A240" s="657"/>
      <c r="B240" s="657"/>
      <c r="C240" s="657"/>
      <c r="D240" s="657"/>
      <c r="E240" s="657"/>
      <c r="F240" s="657"/>
      <c r="G240" s="657"/>
      <c r="H240" s="657"/>
      <c r="I240" s="657"/>
      <c r="J240" s="657"/>
      <c r="K240" s="657"/>
      <c r="L240" s="657"/>
      <c r="M240" s="657"/>
      <c r="N240" s="657"/>
      <c r="O240" s="657"/>
      <c r="P240" s="657"/>
      <c r="Q240" s="657"/>
    </row>
    <row r="241" spans="1:17" ht="36" customHeight="1" thickBot="1">
      <c r="A241" s="897" t="str">
        <f>ORÇAMENTO!A98</f>
        <v>11.7</v>
      </c>
      <c r="B241" s="1482" t="str">
        <f>ORÇAMENTO!D98</f>
        <v>PEITORIL EM MARMORE BRANCO, LARGURA DE 15CM, ASSENTADO COM ARGAMASSA TRACO 1:4 (CIMENTO E AREIA MEDIA), PREPARO MANUAL DA ARGAMASSA</v>
      </c>
      <c r="C241" s="1482"/>
      <c r="D241" s="1482"/>
      <c r="E241" s="1482"/>
      <c r="F241" s="1482"/>
      <c r="G241" s="1482"/>
      <c r="H241" s="1482"/>
      <c r="I241" s="1482"/>
      <c r="J241" s="1482"/>
      <c r="K241" s="1482"/>
      <c r="L241" s="1482"/>
      <c r="M241" s="1482"/>
      <c r="N241" s="1482"/>
      <c r="O241" s="1482"/>
      <c r="P241" s="1482"/>
      <c r="Q241" s="1483"/>
    </row>
    <row r="242" spans="1:17" ht="15" customHeight="1">
      <c r="A242" s="657"/>
      <c r="B242" s="657"/>
      <c r="C242" s="657"/>
      <c r="D242" s="657"/>
      <c r="E242" s="657"/>
      <c r="F242" s="657"/>
      <c r="G242" s="657"/>
      <c r="H242" s="657"/>
      <c r="I242" s="657"/>
      <c r="J242" s="657"/>
      <c r="K242" s="657"/>
      <c r="L242" s="657"/>
      <c r="M242" s="657"/>
      <c r="N242" s="657"/>
      <c r="O242" s="657"/>
      <c r="P242" s="657"/>
      <c r="Q242" s="657"/>
    </row>
    <row r="243" spans="1:17" ht="36.75" customHeight="1">
      <c r="A243" s="657"/>
      <c r="B243" s="657"/>
      <c r="C243" s="863" t="s">
        <v>11041</v>
      </c>
      <c r="D243" s="863" t="s">
        <v>10812</v>
      </c>
      <c r="E243" s="863" t="s">
        <v>10848</v>
      </c>
      <c r="F243" s="623" t="s">
        <v>11042</v>
      </c>
      <c r="G243" s="863" t="s">
        <v>10811</v>
      </c>
      <c r="H243" s="623" t="s">
        <v>11043</v>
      </c>
      <c r="I243" s="863" t="s">
        <v>10815</v>
      </c>
      <c r="J243" s="623" t="s">
        <v>10930</v>
      </c>
      <c r="K243" s="863" t="s">
        <v>10811</v>
      </c>
      <c r="L243" s="623" t="s">
        <v>11045</v>
      </c>
      <c r="M243" s="863" t="s">
        <v>10815</v>
      </c>
      <c r="N243" s="623" t="s">
        <v>11044</v>
      </c>
      <c r="O243" s="863" t="s">
        <v>10811</v>
      </c>
      <c r="P243" s="863" t="s">
        <v>10929</v>
      </c>
      <c r="Q243" s="657"/>
    </row>
    <row r="244" spans="1:17" ht="15" customHeight="1">
      <c r="A244" s="657"/>
      <c r="B244" s="657"/>
      <c r="C244" s="863" t="s">
        <v>11270</v>
      </c>
      <c r="D244" s="678">
        <v>1.5</v>
      </c>
      <c r="E244" s="657"/>
      <c r="F244" s="678">
        <v>0.06</v>
      </c>
      <c r="G244" s="657"/>
      <c r="H244" s="723">
        <f>D244+F244</f>
        <v>1.56</v>
      </c>
      <c r="I244" s="657"/>
      <c r="J244" s="678">
        <v>2</v>
      </c>
      <c r="K244" s="657"/>
      <c r="L244" s="678">
        <f>H244*J244</f>
        <v>3.12</v>
      </c>
      <c r="M244" s="657"/>
      <c r="N244" s="678">
        <v>0.15</v>
      </c>
      <c r="O244" s="657"/>
      <c r="P244" s="678">
        <f>ROUND((L244*N244),2)</f>
        <v>0.47</v>
      </c>
      <c r="Q244" s="657"/>
    </row>
    <row r="245" spans="1:17" ht="15" customHeight="1">
      <c r="A245" s="657"/>
      <c r="B245" s="657"/>
      <c r="C245" s="863" t="s">
        <v>11271</v>
      </c>
      <c r="D245" s="678">
        <v>1</v>
      </c>
      <c r="E245" s="657"/>
      <c r="F245" s="678">
        <v>0.06</v>
      </c>
      <c r="G245" s="657"/>
      <c r="H245" s="723">
        <f t="shared" ref="H245:H248" si="10">D245+F245</f>
        <v>1.06</v>
      </c>
      <c r="I245" s="657"/>
      <c r="J245" s="678">
        <v>1</v>
      </c>
      <c r="K245" s="657"/>
      <c r="L245" s="678">
        <f t="shared" ref="L245:L248" si="11">H245*J245</f>
        <v>1.06</v>
      </c>
      <c r="M245" s="657"/>
      <c r="N245" s="678">
        <v>0.15</v>
      </c>
      <c r="O245" s="657"/>
      <c r="P245" s="678">
        <f t="shared" ref="P245:P248" si="12">ROUND((L245*N245),2)</f>
        <v>0.16</v>
      </c>
      <c r="Q245" s="657"/>
    </row>
    <row r="246" spans="1:17" ht="15" customHeight="1">
      <c r="A246" s="657"/>
      <c r="B246" s="657"/>
      <c r="C246" s="863" t="s">
        <v>11272</v>
      </c>
      <c r="D246" s="678">
        <v>1</v>
      </c>
      <c r="E246" s="657"/>
      <c r="F246" s="678">
        <v>0.06</v>
      </c>
      <c r="G246" s="657"/>
      <c r="H246" s="723">
        <f t="shared" si="10"/>
        <v>1.06</v>
      </c>
      <c r="I246" s="657"/>
      <c r="J246" s="678">
        <v>1</v>
      </c>
      <c r="K246" s="657"/>
      <c r="L246" s="678">
        <f t="shared" si="11"/>
        <v>1.06</v>
      </c>
      <c r="M246" s="657"/>
      <c r="N246" s="678">
        <v>0.15</v>
      </c>
      <c r="O246" s="657"/>
      <c r="P246" s="678">
        <f t="shared" si="12"/>
        <v>0.16</v>
      </c>
      <c r="Q246" s="657"/>
    </row>
    <row r="247" spans="1:17" ht="15" customHeight="1">
      <c r="A247" s="657"/>
      <c r="B247" s="657"/>
      <c r="C247" s="863" t="s">
        <v>11273</v>
      </c>
      <c r="D247" s="678">
        <v>0.8</v>
      </c>
      <c r="E247" s="657"/>
      <c r="F247" s="678">
        <v>0.06</v>
      </c>
      <c r="G247" s="657"/>
      <c r="H247" s="723">
        <f t="shared" si="10"/>
        <v>0.8600000000000001</v>
      </c>
      <c r="I247" s="657"/>
      <c r="J247" s="678">
        <v>1</v>
      </c>
      <c r="K247" s="657"/>
      <c r="L247" s="678">
        <f t="shared" si="11"/>
        <v>0.8600000000000001</v>
      </c>
      <c r="M247" s="657"/>
      <c r="N247" s="678">
        <v>0.15</v>
      </c>
      <c r="O247" s="657"/>
      <c r="P247" s="678">
        <f t="shared" si="12"/>
        <v>0.13</v>
      </c>
      <c r="Q247" s="657"/>
    </row>
    <row r="248" spans="1:17" ht="15" customHeight="1">
      <c r="A248" s="657"/>
      <c r="B248" s="657"/>
      <c r="C248" s="1037" t="s">
        <v>11274</v>
      </c>
      <c r="D248" s="678">
        <v>2</v>
      </c>
      <c r="E248" s="657"/>
      <c r="F248" s="678">
        <v>0.06</v>
      </c>
      <c r="G248" s="657"/>
      <c r="H248" s="723">
        <f t="shared" si="10"/>
        <v>2.06</v>
      </c>
      <c r="I248" s="657"/>
      <c r="J248" s="678">
        <v>1</v>
      </c>
      <c r="K248" s="657"/>
      <c r="L248" s="678">
        <f t="shared" si="11"/>
        <v>2.06</v>
      </c>
      <c r="M248" s="657"/>
      <c r="N248" s="678">
        <v>0.15</v>
      </c>
      <c r="O248" s="657"/>
      <c r="P248" s="678">
        <f t="shared" si="12"/>
        <v>0.31</v>
      </c>
      <c r="Q248" s="657"/>
    </row>
    <row r="249" spans="1:17" ht="15" customHeight="1" thickBot="1">
      <c r="A249" s="657"/>
      <c r="B249" s="657"/>
      <c r="C249" s="657"/>
      <c r="D249" s="657"/>
      <c r="E249" s="657"/>
      <c r="F249" s="678"/>
      <c r="G249" s="657"/>
      <c r="H249" s="723"/>
      <c r="I249" s="657"/>
      <c r="J249" s="678"/>
      <c r="K249" s="657"/>
      <c r="L249" s="678"/>
      <c r="M249" s="657"/>
      <c r="N249" s="678"/>
      <c r="O249" s="657"/>
      <c r="P249" s="678">
        <f>ROUND(SUM(P244:P247),2)</f>
        <v>0.92</v>
      </c>
      <c r="Q249" s="657"/>
    </row>
    <row r="250" spans="1:17" ht="15.75" customHeight="1" thickBot="1">
      <c r="A250" s="657"/>
      <c r="B250" s="657"/>
      <c r="C250" s="657"/>
      <c r="D250" s="657"/>
      <c r="E250" s="657"/>
      <c r="F250" s="678"/>
      <c r="G250" s="885" t="s">
        <v>10927</v>
      </c>
      <c r="H250" s="896">
        <f>P250</f>
        <v>2.15</v>
      </c>
      <c r="I250" s="846" t="s">
        <v>10938</v>
      </c>
      <c r="J250" s="657"/>
      <c r="K250" s="657"/>
      <c r="L250" s="657"/>
      <c r="M250" s="657"/>
      <c r="N250" s="657"/>
      <c r="O250" s="657" t="s">
        <v>4</v>
      </c>
      <c r="P250" s="678">
        <f>ROUND(SUM(P244:P249),2)</f>
        <v>2.15</v>
      </c>
      <c r="Q250" s="657" t="s">
        <v>10938</v>
      </c>
    </row>
    <row r="251" spans="1:17" ht="15" customHeight="1">
      <c r="A251" s="657"/>
      <c r="B251" s="657"/>
      <c r="C251" s="657"/>
      <c r="D251" s="657"/>
      <c r="E251" s="657"/>
      <c r="F251" s="678"/>
      <c r="G251" s="657"/>
      <c r="H251" s="723"/>
      <c r="I251" s="657"/>
      <c r="J251" s="657"/>
      <c r="K251" s="657"/>
      <c r="L251" s="657"/>
      <c r="M251" s="657"/>
      <c r="N251" s="657"/>
      <c r="O251" s="657"/>
      <c r="P251" s="657"/>
      <c r="Q251" s="657"/>
    </row>
  </sheetData>
  <mergeCells count="153">
    <mergeCell ref="C100:D100"/>
    <mergeCell ref="I115:O115"/>
    <mergeCell ref="K105:Q105"/>
    <mergeCell ref="C106:D106"/>
    <mergeCell ref="K111:Q111"/>
    <mergeCell ref="B97:E97"/>
    <mergeCell ref="B103:F103"/>
    <mergeCell ref="C178:E178"/>
    <mergeCell ref="C180:E180"/>
    <mergeCell ref="C181:E181"/>
    <mergeCell ref="A120:B120"/>
    <mergeCell ref="I120:M120"/>
    <mergeCell ref="A121:B121"/>
    <mergeCell ref="I121:M121"/>
    <mergeCell ref="I122:M122"/>
    <mergeCell ref="I123:M123"/>
    <mergeCell ref="J132:Q132"/>
    <mergeCell ref="J133:Q133"/>
    <mergeCell ref="J134:Q134"/>
    <mergeCell ref="C139:E139"/>
    <mergeCell ref="C165:D165"/>
    <mergeCell ref="C166:E166"/>
    <mergeCell ref="C167:E167"/>
    <mergeCell ref="C168:E168"/>
    <mergeCell ref="C169:E169"/>
    <mergeCell ref="B109:D109"/>
    <mergeCell ref="A79:B79"/>
    <mergeCell ref="I79:M79"/>
    <mergeCell ref="I83:O83"/>
    <mergeCell ref="I84:M84"/>
    <mergeCell ref="I85:M85"/>
    <mergeCell ref="J89:P89"/>
    <mergeCell ref="J94:P94"/>
    <mergeCell ref="B95:C95"/>
    <mergeCell ref="K99:Q99"/>
    <mergeCell ref="B81:D81"/>
    <mergeCell ref="A84:B84"/>
    <mergeCell ref="A85:B85"/>
    <mergeCell ref="C217:D217"/>
    <mergeCell ref="C30:E30"/>
    <mergeCell ref="J32:P32"/>
    <mergeCell ref="J33:N33"/>
    <mergeCell ref="C37:E37"/>
    <mergeCell ref="J39:P39"/>
    <mergeCell ref="J40:N40"/>
    <mergeCell ref="B56:D56"/>
    <mergeCell ref="I58:O58"/>
    <mergeCell ref="I59:M59"/>
    <mergeCell ref="A59:B59"/>
    <mergeCell ref="B63:D63"/>
    <mergeCell ref="I65:O65"/>
    <mergeCell ref="I66:M66"/>
    <mergeCell ref="A66:B66"/>
    <mergeCell ref="B69:D69"/>
    <mergeCell ref="I71:O71"/>
    <mergeCell ref="I72:M72"/>
    <mergeCell ref="B75:D75"/>
    <mergeCell ref="I77:O77"/>
    <mergeCell ref="I78:M78"/>
    <mergeCell ref="A78:B78"/>
    <mergeCell ref="A72:B72"/>
    <mergeCell ref="B113:D113"/>
    <mergeCell ref="B241:Q241"/>
    <mergeCell ref="B229:Q229"/>
    <mergeCell ref="B231:C231"/>
    <mergeCell ref="B235:Q235"/>
    <mergeCell ref="C237:D237"/>
    <mergeCell ref="C238:D238"/>
    <mergeCell ref="B232:C232"/>
    <mergeCell ref="C206:D206"/>
    <mergeCell ref="B131:C131"/>
    <mergeCell ref="B133:C133"/>
    <mergeCell ref="B134:C134"/>
    <mergeCell ref="B138:Q138"/>
    <mergeCell ref="C201:Q201"/>
    <mergeCell ref="B203:Q203"/>
    <mergeCell ref="B132:C132"/>
    <mergeCell ref="C173:E173"/>
    <mergeCell ref="B220:Q220"/>
    <mergeCell ref="B222:C222"/>
    <mergeCell ref="B223:C223"/>
    <mergeCell ref="B224:C224"/>
    <mergeCell ref="B225:C225"/>
    <mergeCell ref="B209:Q209"/>
    <mergeCell ref="C211:D211"/>
    <mergeCell ref="B214:Q214"/>
    <mergeCell ref="A1:Q1"/>
    <mergeCell ref="A2:B2"/>
    <mergeCell ref="A3:B3"/>
    <mergeCell ref="A4:B4"/>
    <mergeCell ref="A5:B5"/>
    <mergeCell ref="C5:E5"/>
    <mergeCell ref="A6:B7"/>
    <mergeCell ref="C6:E7"/>
    <mergeCell ref="F5:G7"/>
    <mergeCell ref="C2:I2"/>
    <mergeCell ref="J24:P24"/>
    <mergeCell ref="J25:N25"/>
    <mergeCell ref="B20:Q20"/>
    <mergeCell ref="Y57:Y58"/>
    <mergeCell ref="X57:X58"/>
    <mergeCell ref="L2:M2"/>
    <mergeCell ref="A8:M8"/>
    <mergeCell ref="H5:M7"/>
    <mergeCell ref="N2:Q8"/>
    <mergeCell ref="B9:Q9"/>
    <mergeCell ref="B11:Q11"/>
    <mergeCell ref="C3:I3"/>
    <mergeCell ref="C4:I4"/>
    <mergeCell ref="B47:Q47"/>
    <mergeCell ref="B54:Q54"/>
    <mergeCell ref="C22:E22"/>
    <mergeCell ref="AA194:AA195"/>
    <mergeCell ref="B191:Q191"/>
    <mergeCell ref="B193:G193"/>
    <mergeCell ref="J195:N195"/>
    <mergeCell ref="B163:Q163"/>
    <mergeCell ref="I199:L199"/>
    <mergeCell ref="J196:N196"/>
    <mergeCell ref="B128:Q128"/>
    <mergeCell ref="B130:Q130"/>
    <mergeCell ref="C156:E156"/>
    <mergeCell ref="F196:G196"/>
    <mergeCell ref="F197:G197"/>
    <mergeCell ref="C140:E140"/>
    <mergeCell ref="C141:E141"/>
    <mergeCell ref="C142:E142"/>
    <mergeCell ref="C143:E143"/>
    <mergeCell ref="C144:E144"/>
    <mergeCell ref="C145:E145"/>
    <mergeCell ref="C146:E146"/>
    <mergeCell ref="C147:E147"/>
    <mergeCell ref="C148:E148"/>
    <mergeCell ref="C174:E174"/>
    <mergeCell ref="C175:E175"/>
    <mergeCell ref="C176:E176"/>
    <mergeCell ref="A116:B116"/>
    <mergeCell ref="I116:M116"/>
    <mergeCell ref="C182:E182"/>
    <mergeCell ref="C183:E183"/>
    <mergeCell ref="C170:E170"/>
    <mergeCell ref="C171:E171"/>
    <mergeCell ref="C155:E155"/>
    <mergeCell ref="C172:E172"/>
    <mergeCell ref="C149:E149"/>
    <mergeCell ref="C150:E150"/>
    <mergeCell ref="C151:E151"/>
    <mergeCell ref="C153:E153"/>
    <mergeCell ref="C154:E154"/>
    <mergeCell ref="C177:E177"/>
    <mergeCell ref="G158:I158"/>
    <mergeCell ref="G159:I159"/>
    <mergeCell ref="G160:I160"/>
  </mergeCells>
  <pageMargins left="0.9055118110236221" right="0.11811023622047245" top="0.98425196850393704" bottom="0.78740157480314965" header="0.31496062992125984" footer="0.31496062992125984"/>
  <pageSetup paperSize="9" scale="52" fitToHeight="0" orientation="portrait" horizontalDpi="4294967293" verticalDpi="4294967293" r:id="rId1"/>
  <rowBreaks count="1" manualBreakCount="1">
    <brk id="138" max="16" man="1"/>
  </rowBreaks>
  <drawing r:id="rId2"/>
  <legacyDrawing r:id="rId3"/>
  <oleObjects>
    <mc:AlternateContent xmlns:mc="http://schemas.openxmlformats.org/markup-compatibility/2006">
      <mc:Choice Requires="x14">
        <oleObject progId="Word.Document.12" shapeId="16385" r:id="rId4">
          <objectPr defaultSize="0" autoPict="0" r:id="rId5">
            <anchor moveWithCells="1" sizeWithCells="1">
              <from>
                <xdr:col>13</xdr:col>
                <xdr:colOff>209550</xdr:colOff>
                <xdr:row>2</xdr:row>
                <xdr:rowOff>19050</xdr:rowOff>
              </from>
              <to>
                <xdr:col>16</xdr:col>
                <xdr:colOff>390525</xdr:colOff>
                <xdr:row>7</xdr:row>
                <xdr:rowOff>85725</xdr:rowOff>
              </to>
            </anchor>
          </objectPr>
        </oleObject>
      </mc:Choice>
      <mc:Fallback>
        <oleObject progId="Word.Document.12" shapeId="16385"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R445"/>
  <sheetViews>
    <sheetView view="pageBreakPreview" topLeftCell="A258" zoomScaleNormal="100" zoomScaleSheetLayoutView="100" workbookViewId="0">
      <selection activeCell="H262" sqref="H262"/>
    </sheetView>
  </sheetViews>
  <sheetFormatPr defaultRowHeight="12.75"/>
  <cols>
    <col min="1" max="1" width="12" bestFit="1" customWidth="1"/>
    <col min="2" max="2" width="15.7109375" customWidth="1"/>
    <col min="4" max="4" width="12.7109375" customWidth="1"/>
    <col min="6" max="6" width="12.140625" bestFit="1" customWidth="1"/>
  </cols>
  <sheetData>
    <row r="1" spans="1:17" ht="16.5" thickBot="1">
      <c r="A1" s="1538"/>
      <c r="B1" s="1538"/>
      <c r="C1" s="1538"/>
      <c r="D1" s="1538"/>
      <c r="E1" s="1538"/>
      <c r="F1" s="1538"/>
      <c r="G1" s="1538"/>
      <c r="H1" s="1538"/>
      <c r="I1" s="1538"/>
      <c r="J1" s="1538"/>
      <c r="K1" s="1538"/>
      <c r="L1" s="1538"/>
      <c r="M1" s="1538"/>
      <c r="N1" s="1493"/>
      <c r="O1" s="1493"/>
      <c r="P1" s="1493"/>
      <c r="Q1" s="1493"/>
    </row>
    <row r="2" spans="1:17" ht="15.75">
      <c r="A2" s="1431" t="s">
        <v>10818</v>
      </c>
      <c r="B2" s="1431"/>
      <c r="C2" s="1379" t="str">
        <f>ORÇAMENTO!B2</f>
        <v>PREFEITURA MUNICIPAL DE OURÉM</v>
      </c>
      <c r="D2" s="1380"/>
      <c r="E2" s="1380"/>
      <c r="F2" s="1380"/>
      <c r="G2" s="1380"/>
      <c r="H2" s="1380"/>
      <c r="I2" s="750"/>
      <c r="J2" s="591" t="str">
        <f>BDI!F2</f>
        <v>Município/UF:</v>
      </c>
      <c r="K2" s="906"/>
      <c r="L2" s="905" t="str">
        <f>ORÇAMENTO!G4</f>
        <v xml:space="preserve"> OURÉM - PA</v>
      </c>
      <c r="M2" s="749"/>
      <c r="N2" s="1387"/>
      <c r="O2" s="1460"/>
      <c r="P2" s="1460"/>
      <c r="Q2" s="1388"/>
    </row>
    <row r="3" spans="1:17" ht="15.75">
      <c r="A3" s="1431" t="s">
        <v>10819</v>
      </c>
      <c r="B3" s="1431"/>
      <c r="C3" s="1379" t="str">
        <f>ORÇAMENTO!B3</f>
        <v>REFORMA DA UNIDADE DE SAÚDE DA FAMÍLIA RIO GRANDE</v>
      </c>
      <c r="D3" s="1380"/>
      <c r="E3" s="1380"/>
      <c r="F3" s="1380"/>
      <c r="G3" s="1380"/>
      <c r="H3" s="1380"/>
      <c r="I3" s="1380"/>
      <c r="J3" s="750"/>
      <c r="K3" s="750"/>
      <c r="L3" s="750"/>
      <c r="M3" s="750"/>
      <c r="N3" s="1389"/>
      <c r="O3" s="1461"/>
      <c r="P3" s="1461"/>
      <c r="Q3" s="1390"/>
    </row>
    <row r="4" spans="1:17" ht="15.75">
      <c r="A4" s="1433" t="s">
        <v>10820</v>
      </c>
      <c r="B4" s="1433"/>
      <c r="C4" s="1437" t="str">
        <f>ORÇAMENTO!B4</f>
        <v>COMUNIDADE RIO GRANDE</v>
      </c>
      <c r="D4" s="1438"/>
      <c r="E4" s="1438"/>
      <c r="F4" s="1438"/>
      <c r="G4" s="1438"/>
      <c r="H4" s="1438"/>
      <c r="I4" s="1438"/>
      <c r="J4" s="385"/>
      <c r="K4" s="385"/>
      <c r="L4" s="385"/>
      <c r="M4" s="385"/>
      <c r="N4" s="1389"/>
      <c r="O4" s="1461"/>
      <c r="P4" s="1461"/>
      <c r="Q4" s="1390"/>
    </row>
    <row r="5" spans="1:17" ht="15.75" customHeight="1">
      <c r="A5" s="1433" t="s">
        <v>10821</v>
      </c>
      <c r="B5" s="1433"/>
      <c r="C5" s="1450">
        <f>ORÇAMENTO!B5</f>
        <v>0.2881986483454233</v>
      </c>
      <c r="D5" s="1450"/>
      <c r="E5" s="1450"/>
      <c r="F5" s="1440" t="s">
        <v>10822</v>
      </c>
      <c r="G5" s="1441"/>
      <c r="H5" s="1381" t="str">
        <f>ORÇAMENTO!E5</f>
        <v>ÍNDICES DE REFERÊNCIA   SINAPI DE SET. 2017  (DESONERADO)    E              SEDOP - SET. - 2017</v>
      </c>
      <c r="I5" s="1382"/>
      <c r="J5" s="1382"/>
      <c r="K5" s="1382"/>
      <c r="L5" s="1382"/>
      <c r="M5" s="1382"/>
      <c r="N5" s="1389"/>
      <c r="O5" s="1461"/>
      <c r="P5" s="1461"/>
      <c r="Q5" s="1390"/>
    </row>
    <row r="6" spans="1:17" ht="15.75" customHeight="1">
      <c r="A6" s="1377" t="s">
        <v>10823</v>
      </c>
      <c r="B6" s="1377"/>
      <c r="C6" s="1451" t="s">
        <v>10913</v>
      </c>
      <c r="D6" s="1452"/>
      <c r="E6" s="1453"/>
      <c r="F6" s="1442"/>
      <c r="G6" s="1443"/>
      <c r="H6" s="1383"/>
      <c r="I6" s="1384"/>
      <c r="J6" s="1384"/>
      <c r="K6" s="1384"/>
      <c r="L6" s="1384"/>
      <c r="M6" s="1384"/>
      <c r="N6" s="1389"/>
      <c r="O6" s="1461"/>
      <c r="P6" s="1461"/>
      <c r="Q6" s="1390"/>
    </row>
    <row r="7" spans="1:17" ht="21.75" customHeight="1">
      <c r="A7" s="1377"/>
      <c r="B7" s="1377"/>
      <c r="C7" s="1454"/>
      <c r="D7" s="1455"/>
      <c r="E7" s="1456"/>
      <c r="F7" s="1444"/>
      <c r="G7" s="1445"/>
      <c r="H7" s="1385"/>
      <c r="I7" s="1386"/>
      <c r="J7" s="1386"/>
      <c r="K7" s="1386"/>
      <c r="L7" s="1386"/>
      <c r="M7" s="1386"/>
      <c r="N7" s="1389"/>
      <c r="O7" s="1461"/>
      <c r="P7" s="1461"/>
      <c r="Q7" s="1390"/>
    </row>
    <row r="8" spans="1:17" ht="24" thickBot="1">
      <c r="A8" s="1533" t="s">
        <v>10940</v>
      </c>
      <c r="B8" s="1533"/>
      <c r="C8" s="1533"/>
      <c r="D8" s="1533"/>
      <c r="E8" s="1533"/>
      <c r="F8" s="1533"/>
      <c r="G8" s="1533"/>
      <c r="H8" s="1533"/>
      <c r="I8" s="1533"/>
      <c r="J8" s="1533"/>
      <c r="K8" s="1533"/>
      <c r="L8" s="1533"/>
      <c r="M8" s="1533"/>
      <c r="N8" s="1389"/>
      <c r="O8" s="1461"/>
      <c r="P8" s="1461"/>
      <c r="Q8" s="1390"/>
    </row>
    <row r="9" spans="1:17" ht="17.100000000000001" customHeight="1" thickBot="1">
      <c r="A9" s="760">
        <f>ORÇAMENTO!A101</f>
        <v>12</v>
      </c>
      <c r="B9" s="1544" t="str">
        <f>ORÇAMENTO!D101</f>
        <v>FORRO</v>
      </c>
      <c r="C9" s="1544"/>
      <c r="D9" s="1544"/>
      <c r="E9" s="1544"/>
      <c r="F9" s="1544"/>
      <c r="G9" s="1544"/>
      <c r="H9" s="1544"/>
      <c r="I9" s="1544"/>
      <c r="J9" s="1544"/>
      <c r="K9" s="1544"/>
      <c r="L9" s="1544"/>
      <c r="M9" s="1544"/>
      <c r="N9" s="1544"/>
      <c r="O9" s="1544"/>
      <c r="P9" s="1544"/>
      <c r="Q9" s="1545"/>
    </row>
    <row r="10" spans="1:17" ht="17.100000000000001" customHeight="1" thickBot="1">
      <c r="A10" s="418"/>
      <c r="B10" s="418"/>
      <c r="C10" s="418"/>
      <c r="D10" s="418"/>
      <c r="E10" s="418"/>
      <c r="F10" s="418"/>
      <c r="G10" s="418"/>
      <c r="H10" s="418"/>
      <c r="I10" s="418"/>
      <c r="J10" s="418"/>
      <c r="K10" s="418"/>
      <c r="L10" s="418"/>
      <c r="M10" s="418"/>
      <c r="N10" s="967"/>
      <c r="O10" s="967"/>
      <c r="P10" s="967"/>
      <c r="Q10" s="966"/>
    </row>
    <row r="11" spans="1:17" ht="18.75" customHeight="1" thickBot="1">
      <c r="A11" s="1026" t="str">
        <f>ORÇAMENTO!A102</f>
        <v>12.1</v>
      </c>
      <c r="B11" s="1410" t="str">
        <f>ORÇAMENTO!D102</f>
        <v>FORRO EM RÉGUAS DE PVC, LISO, PARA AMBIENTES RESIDENCIAIS, INCLUSIVE ESTRUTURA DE FIXAÇÃO.</v>
      </c>
      <c r="C11" s="1410"/>
      <c r="D11" s="1410"/>
      <c r="E11" s="1410"/>
      <c r="F11" s="1410"/>
      <c r="G11" s="1410"/>
      <c r="H11" s="1410"/>
      <c r="I11" s="1410"/>
      <c r="J11" s="1410"/>
      <c r="K11" s="1410"/>
      <c r="L11" s="1410"/>
      <c r="M11" s="1410"/>
      <c r="N11" s="1410"/>
      <c r="O11" s="1410"/>
      <c r="P11" s="1410"/>
      <c r="Q11" s="1411"/>
    </row>
    <row r="12" spans="1:17" ht="17.100000000000001" customHeight="1">
      <c r="A12" s="418"/>
      <c r="B12" s="418"/>
      <c r="C12" s="418"/>
      <c r="D12" s="418"/>
      <c r="E12" s="418"/>
      <c r="F12" s="418"/>
      <c r="G12" s="418"/>
      <c r="H12" s="418"/>
      <c r="I12" s="418"/>
      <c r="J12" s="418"/>
      <c r="K12" s="418"/>
      <c r="L12" s="418"/>
      <c r="M12" s="418"/>
      <c r="N12" s="967"/>
      <c r="O12" s="967"/>
      <c r="P12" s="967"/>
      <c r="Q12" s="966"/>
    </row>
    <row r="13" spans="1:17" ht="17.100000000000001" customHeight="1">
      <c r="A13" s="418"/>
      <c r="B13" s="1335" t="s">
        <v>11108</v>
      </c>
      <c r="C13" s="1335"/>
      <c r="D13" s="1046"/>
      <c r="E13" s="673" t="s">
        <v>10816</v>
      </c>
      <c r="F13" s="931" t="s">
        <v>10815</v>
      </c>
      <c r="G13" s="931" t="s">
        <v>10845</v>
      </c>
      <c r="H13" s="931" t="s">
        <v>10811</v>
      </c>
      <c r="I13" s="1047" t="s">
        <v>10929</v>
      </c>
      <c r="J13" s="989"/>
      <c r="K13" s="657"/>
      <c r="L13" s="657"/>
      <c r="M13" s="657"/>
      <c r="N13" s="657"/>
      <c r="O13" s="967"/>
      <c r="P13" s="967"/>
      <c r="Q13" s="966"/>
    </row>
    <row r="14" spans="1:17" ht="17.100000000000001" customHeight="1">
      <c r="A14" s="418"/>
      <c r="B14" s="1408" t="s">
        <v>11116</v>
      </c>
      <c r="C14" s="1408"/>
      <c r="D14" s="1408"/>
      <c r="E14" s="678">
        <v>2.23</v>
      </c>
      <c r="F14" s="931"/>
      <c r="G14" s="689">
        <v>1.46</v>
      </c>
      <c r="H14" s="931"/>
      <c r="I14" s="689">
        <f t="shared" ref="I14:I26" si="0">ROUND((E14*G14),2)</f>
        <v>3.26</v>
      </c>
      <c r="J14" s="1045" t="s">
        <v>10938</v>
      </c>
      <c r="K14" s="657"/>
      <c r="L14" s="657"/>
      <c r="M14" s="648"/>
      <c r="N14" s="762"/>
      <c r="O14" s="967"/>
      <c r="P14" s="967"/>
      <c r="Q14" s="966"/>
    </row>
    <row r="15" spans="1:17" ht="17.100000000000001" customHeight="1">
      <c r="A15" s="418"/>
      <c r="B15" s="1408" t="s">
        <v>11101</v>
      </c>
      <c r="C15" s="1408"/>
      <c r="D15" s="1408"/>
      <c r="E15" s="678">
        <v>6.95</v>
      </c>
      <c r="F15" s="931"/>
      <c r="G15" s="689">
        <v>1.46</v>
      </c>
      <c r="H15" s="931"/>
      <c r="I15" s="689">
        <f t="shared" si="0"/>
        <v>10.15</v>
      </c>
      <c r="J15" s="1045" t="s">
        <v>10938</v>
      </c>
      <c r="K15" s="657"/>
      <c r="L15" s="657"/>
      <c r="M15" s="657"/>
      <c r="N15" s="657"/>
      <c r="O15" s="967"/>
      <c r="P15" s="967"/>
      <c r="Q15" s="966"/>
    </row>
    <row r="16" spans="1:17" ht="17.100000000000001" customHeight="1">
      <c r="A16" s="418"/>
      <c r="B16" s="1408" t="s">
        <v>11102</v>
      </c>
      <c r="C16" s="1408"/>
      <c r="D16" s="1408"/>
      <c r="E16" s="678">
        <v>3.65</v>
      </c>
      <c r="F16" s="931"/>
      <c r="G16" s="689">
        <v>1.38</v>
      </c>
      <c r="H16" s="931"/>
      <c r="I16" s="689">
        <f t="shared" si="0"/>
        <v>5.04</v>
      </c>
      <c r="J16" s="1045" t="s">
        <v>10938</v>
      </c>
      <c r="K16" s="657"/>
      <c r="L16" s="657"/>
      <c r="M16" s="657"/>
      <c r="N16" s="657"/>
      <c r="O16" s="967"/>
      <c r="P16" s="967"/>
      <c r="Q16" s="966"/>
    </row>
    <row r="17" spans="1:17" ht="17.100000000000001" customHeight="1">
      <c r="A17" s="418"/>
      <c r="B17" s="1408" t="s">
        <v>11118</v>
      </c>
      <c r="C17" s="1408"/>
      <c r="D17" s="1408"/>
      <c r="E17" s="678">
        <v>3.5</v>
      </c>
      <c r="F17" s="931"/>
      <c r="G17" s="689">
        <v>2.48</v>
      </c>
      <c r="H17" s="931"/>
      <c r="I17" s="689">
        <f t="shared" si="0"/>
        <v>8.68</v>
      </c>
      <c r="J17" s="1045" t="s">
        <v>10938</v>
      </c>
      <c r="K17" s="657"/>
      <c r="L17" s="657"/>
      <c r="M17" s="657"/>
      <c r="N17" s="657"/>
      <c r="O17" s="1029"/>
      <c r="P17" s="1029"/>
      <c r="Q17" s="1028"/>
    </row>
    <row r="18" spans="1:17" ht="17.100000000000001" customHeight="1">
      <c r="A18" s="418"/>
      <c r="B18" s="1408" t="s">
        <v>11119</v>
      </c>
      <c r="C18" s="1408"/>
      <c r="D18" s="1408"/>
      <c r="E18" s="678">
        <v>1.46</v>
      </c>
      <c r="F18" s="931"/>
      <c r="G18" s="689">
        <v>1.82</v>
      </c>
      <c r="H18" s="931"/>
      <c r="I18" s="689">
        <f t="shared" si="0"/>
        <v>2.66</v>
      </c>
      <c r="J18" s="1045" t="s">
        <v>10938</v>
      </c>
      <c r="K18" s="657"/>
      <c r="L18" s="657"/>
      <c r="M18" s="657"/>
      <c r="N18" s="657"/>
      <c r="O18" s="1029"/>
      <c r="P18" s="1029"/>
      <c r="Q18" s="1028"/>
    </row>
    <row r="19" spans="1:17" ht="17.100000000000001" customHeight="1">
      <c r="A19" s="418"/>
      <c r="B19" s="1408" t="s">
        <v>11103</v>
      </c>
      <c r="C19" s="1408"/>
      <c r="D19" s="1408"/>
      <c r="E19" s="678">
        <v>3.5</v>
      </c>
      <c r="F19" s="931"/>
      <c r="G19" s="689">
        <v>3</v>
      </c>
      <c r="H19" s="931"/>
      <c r="I19" s="689">
        <f t="shared" si="0"/>
        <v>10.5</v>
      </c>
      <c r="J19" s="1045" t="s">
        <v>10938</v>
      </c>
      <c r="K19" s="657"/>
      <c r="L19" s="657"/>
      <c r="M19" s="657"/>
      <c r="N19" s="657"/>
      <c r="O19" s="1029"/>
      <c r="P19" s="1029"/>
      <c r="Q19" s="1028"/>
    </row>
    <row r="20" spans="1:17" ht="17.100000000000001" customHeight="1">
      <c r="A20" s="418"/>
      <c r="B20" s="1407" t="s">
        <v>11259</v>
      </c>
      <c r="C20" s="1407"/>
      <c r="D20" s="1407"/>
      <c r="E20" s="689">
        <v>3</v>
      </c>
      <c r="F20" s="338"/>
      <c r="G20" s="689">
        <v>3</v>
      </c>
      <c r="H20" s="338"/>
      <c r="I20" s="689">
        <f t="shared" si="0"/>
        <v>9</v>
      </c>
      <c r="J20" s="1045" t="s">
        <v>10938</v>
      </c>
      <c r="K20" s="657"/>
      <c r="L20" s="657"/>
      <c r="M20" s="657"/>
      <c r="N20" s="657"/>
      <c r="O20" s="1029"/>
      <c r="P20" s="1029"/>
      <c r="Q20" s="1028"/>
    </row>
    <row r="21" spans="1:17" ht="17.100000000000001" customHeight="1">
      <c r="A21" s="418"/>
      <c r="B21" s="1407" t="s">
        <v>11260</v>
      </c>
      <c r="C21" s="1407"/>
      <c r="D21" s="1407"/>
      <c r="E21" s="689">
        <v>1.95</v>
      </c>
      <c r="F21" s="338"/>
      <c r="G21" s="689">
        <v>1.43</v>
      </c>
      <c r="H21" s="338"/>
      <c r="I21" s="689">
        <f t="shared" si="0"/>
        <v>2.79</v>
      </c>
      <c r="J21" s="1045" t="s">
        <v>10938</v>
      </c>
      <c r="K21" s="657"/>
      <c r="L21" s="657"/>
      <c r="M21" s="657"/>
      <c r="N21" s="657"/>
      <c r="O21" s="1029"/>
      <c r="P21" s="1029"/>
      <c r="Q21" s="1028"/>
    </row>
    <row r="22" spans="1:17" ht="17.100000000000001" customHeight="1">
      <c r="A22" s="418"/>
      <c r="B22" s="1407" t="s">
        <v>11121</v>
      </c>
      <c r="C22" s="1407"/>
      <c r="D22" s="1407"/>
      <c r="E22" s="689">
        <v>1.95</v>
      </c>
      <c r="F22" s="338"/>
      <c r="G22" s="689">
        <v>1.43</v>
      </c>
      <c r="H22" s="338"/>
      <c r="I22" s="689">
        <f t="shared" si="0"/>
        <v>2.79</v>
      </c>
      <c r="J22" s="1045" t="s">
        <v>10938</v>
      </c>
      <c r="K22" s="657"/>
      <c r="L22" s="657"/>
      <c r="M22" s="657"/>
      <c r="N22" s="657"/>
      <c r="O22" s="1029"/>
      <c r="P22" s="1029"/>
      <c r="Q22" s="1028"/>
    </row>
    <row r="23" spans="1:17" ht="17.100000000000001" customHeight="1">
      <c r="A23" s="418"/>
      <c r="B23" s="1050" t="s">
        <v>11261</v>
      </c>
      <c r="C23" s="1050"/>
      <c r="D23" s="1050"/>
      <c r="E23" s="689">
        <v>3.97</v>
      </c>
      <c r="F23" s="338"/>
      <c r="G23" s="689">
        <v>3.5</v>
      </c>
      <c r="H23" s="338"/>
      <c r="I23" s="689">
        <f t="shared" si="0"/>
        <v>13.9</v>
      </c>
      <c r="J23" s="1045" t="s">
        <v>10938</v>
      </c>
      <c r="K23" s="657"/>
      <c r="L23" s="657"/>
      <c r="M23" s="657"/>
      <c r="N23" s="657"/>
      <c r="O23" s="1029"/>
      <c r="P23" s="1029"/>
      <c r="Q23" s="1028"/>
    </row>
    <row r="24" spans="1:17" ht="17.100000000000001" customHeight="1">
      <c r="A24" s="418"/>
      <c r="B24" s="1407" t="s">
        <v>11110</v>
      </c>
      <c r="C24" s="1407"/>
      <c r="D24" s="1407"/>
      <c r="E24" s="689">
        <v>2.9</v>
      </c>
      <c r="F24" s="338"/>
      <c r="G24" s="689">
        <v>2.35</v>
      </c>
      <c r="H24" s="338"/>
      <c r="I24" s="689">
        <f t="shared" si="0"/>
        <v>6.82</v>
      </c>
      <c r="J24" s="1045" t="s">
        <v>10938</v>
      </c>
      <c r="K24" s="657"/>
      <c r="L24" s="657"/>
      <c r="M24" s="657"/>
      <c r="N24" s="657"/>
      <c r="O24" s="1029"/>
      <c r="P24" s="1029"/>
      <c r="Q24" s="1028"/>
    </row>
    <row r="25" spans="1:17" ht="17.100000000000001" customHeight="1">
      <c r="A25" s="418"/>
      <c r="B25" s="1407" t="s">
        <v>11123</v>
      </c>
      <c r="C25" s="1407"/>
      <c r="D25" s="1407"/>
      <c r="E25" s="689">
        <v>1.77</v>
      </c>
      <c r="F25" s="338"/>
      <c r="G25" s="689">
        <v>1.2</v>
      </c>
      <c r="H25" s="338"/>
      <c r="I25" s="689">
        <f t="shared" si="0"/>
        <v>2.12</v>
      </c>
      <c r="J25" s="1045" t="s">
        <v>10938</v>
      </c>
      <c r="K25" s="657"/>
      <c r="L25" s="657"/>
      <c r="M25" s="657"/>
      <c r="N25" s="657"/>
      <c r="O25" s="1029"/>
      <c r="P25" s="1029"/>
      <c r="Q25" s="1028"/>
    </row>
    <row r="26" spans="1:17" ht="17.100000000000001" customHeight="1">
      <c r="A26" s="418"/>
      <c r="B26" s="1407" t="s">
        <v>11063</v>
      </c>
      <c r="C26" s="1407"/>
      <c r="D26" s="1407"/>
      <c r="E26" s="689">
        <v>2.9</v>
      </c>
      <c r="F26" s="338"/>
      <c r="G26" s="689">
        <v>2.5</v>
      </c>
      <c r="H26" s="338"/>
      <c r="I26" s="689">
        <f t="shared" si="0"/>
        <v>7.25</v>
      </c>
      <c r="J26" s="1045" t="s">
        <v>10938</v>
      </c>
      <c r="K26" s="657"/>
      <c r="L26" s="657"/>
      <c r="M26" s="657"/>
      <c r="N26" s="657"/>
      <c r="O26" s="1029"/>
      <c r="P26" s="1029"/>
      <c r="Q26" s="1028"/>
    </row>
    <row r="27" spans="1:17" ht="17.100000000000001" customHeight="1">
      <c r="A27" s="418"/>
      <c r="B27" s="338"/>
      <c r="C27" s="338"/>
      <c r="D27" s="338"/>
      <c r="E27" s="338"/>
      <c r="F27" s="338"/>
      <c r="G27" s="338"/>
      <c r="H27" s="338" t="s">
        <v>4</v>
      </c>
      <c r="I27" s="689">
        <f>ROUND(SUM(I14:I26),2)</f>
        <v>84.96</v>
      </c>
      <c r="J27" s="1045" t="s">
        <v>10938</v>
      </c>
      <c r="K27" s="657"/>
      <c r="L27" s="657"/>
      <c r="M27" s="657"/>
      <c r="N27" s="657"/>
      <c r="O27" s="1029"/>
      <c r="P27" s="1029"/>
      <c r="Q27" s="1028"/>
    </row>
    <row r="28" spans="1:17" ht="17.100000000000001" customHeight="1">
      <c r="A28" s="418"/>
      <c r="B28" s="338"/>
      <c r="C28" s="338"/>
      <c r="D28" s="338"/>
      <c r="E28" s="994" t="s">
        <v>10927</v>
      </c>
      <c r="F28" s="1048">
        <f>I27</f>
        <v>84.96</v>
      </c>
      <c r="G28" s="995" t="s">
        <v>10938</v>
      </c>
      <c r="H28" s="338"/>
      <c r="I28" s="338"/>
      <c r="J28" s="338"/>
      <c r="K28" s="657"/>
      <c r="L28" s="657"/>
      <c r="M28" s="657"/>
      <c r="N28" s="657"/>
      <c r="O28" s="1029"/>
      <c r="P28" s="1029"/>
      <c r="Q28" s="1028"/>
    </row>
    <row r="29" spans="1:17" ht="17.100000000000001" customHeight="1" thickBot="1">
      <c r="A29" s="418"/>
      <c r="B29" s="418"/>
      <c r="C29" s="418"/>
      <c r="D29" s="418"/>
      <c r="E29" s="418"/>
      <c r="F29" s="418"/>
      <c r="G29" s="418"/>
      <c r="H29" s="418"/>
      <c r="I29" s="418"/>
      <c r="J29" s="418"/>
      <c r="K29" s="418"/>
      <c r="L29" s="418"/>
      <c r="M29" s="418"/>
      <c r="N29" s="967"/>
      <c r="O29" s="967"/>
      <c r="P29" s="967"/>
      <c r="Q29" s="966"/>
    </row>
    <row r="30" spans="1:17" ht="18.75" customHeight="1" thickBot="1">
      <c r="A30" s="908">
        <f>ORÇAMENTO!A105</f>
        <v>13</v>
      </c>
      <c r="B30" s="1544" t="str">
        <f>ORÇAMENTO!$D$105</f>
        <v>PINTURA</v>
      </c>
      <c r="C30" s="1544"/>
      <c r="D30" s="1544"/>
      <c r="E30" s="1544"/>
      <c r="F30" s="1544"/>
      <c r="G30" s="1544"/>
      <c r="H30" s="1544"/>
      <c r="I30" s="1544"/>
      <c r="J30" s="1544"/>
      <c r="K30" s="1544"/>
      <c r="L30" s="1544"/>
      <c r="M30" s="1544"/>
      <c r="N30" s="1544"/>
      <c r="O30" s="1544"/>
      <c r="P30" s="1544"/>
      <c r="Q30" s="1545"/>
    </row>
    <row r="31" spans="1:17" ht="13.5" thickBot="1">
      <c r="A31" s="654"/>
      <c r="B31" s="654"/>
      <c r="C31" s="654"/>
      <c r="D31" s="654"/>
      <c r="E31" s="654"/>
      <c r="F31" s="654"/>
      <c r="G31" s="654"/>
      <c r="H31" s="654"/>
      <c r="I31" s="654"/>
      <c r="J31" s="654"/>
      <c r="K31" s="654"/>
      <c r="L31" s="654"/>
      <c r="M31" s="654"/>
      <c r="N31" s="654"/>
      <c r="O31" s="654"/>
      <c r="P31" s="654"/>
      <c r="Q31" s="654"/>
    </row>
    <row r="32" spans="1:17" ht="16.5" thickBot="1">
      <c r="A32" s="763" t="str">
        <f>ORÇAMENTO!A106</f>
        <v>13.1</v>
      </c>
      <c r="B32" s="1417" t="str">
        <f>ORÇAMENTO!D106</f>
        <v>APLICAÇÃO DE FUNDO SELADOR ACRÍLICO EM PAREDES, UMA DEMÃO. AF_06/2014</v>
      </c>
      <c r="C32" s="1417"/>
      <c r="D32" s="1417"/>
      <c r="E32" s="1417"/>
      <c r="F32" s="1417"/>
      <c r="G32" s="1417"/>
      <c r="H32" s="1417"/>
      <c r="I32" s="1417"/>
      <c r="J32" s="1417"/>
      <c r="K32" s="1417"/>
      <c r="L32" s="1417"/>
      <c r="M32" s="1417"/>
      <c r="N32" s="1417"/>
      <c r="O32" s="1417"/>
      <c r="P32" s="1417"/>
      <c r="Q32" s="1418"/>
    </row>
    <row r="33" spans="1:18" ht="16.5" thickBot="1">
      <c r="A33" s="763" t="str">
        <f>ORÇAMENTO!A107</f>
        <v>13.2</v>
      </c>
      <c r="B33" s="1417" t="str">
        <f>ORÇAMENTO!D107</f>
        <v>APLICAÇÃO E LIXAMENTO DE MASSA LÁTEX EM PAREDES, DUAS DEMÃOS. AF_06/2014</v>
      </c>
      <c r="C33" s="1417"/>
      <c r="D33" s="1417"/>
      <c r="E33" s="1417"/>
      <c r="F33" s="1417"/>
      <c r="G33" s="1417"/>
      <c r="H33" s="1417"/>
      <c r="I33" s="1417"/>
      <c r="J33" s="1417"/>
      <c r="K33" s="1417"/>
      <c r="L33" s="1417"/>
      <c r="M33" s="1417"/>
      <c r="N33" s="1417"/>
      <c r="O33" s="1417"/>
      <c r="P33" s="1417"/>
      <c r="Q33" s="1418"/>
    </row>
    <row r="34" spans="1:18" ht="16.5" thickBot="1">
      <c r="A34" s="763" t="str">
        <f>ORÇAMENTO!A108</f>
        <v>13.3</v>
      </c>
      <c r="B34" s="1417" t="str">
        <f>ORÇAMENTO!D108</f>
        <v>APLICAÇÃO MANUAL DE PINTURA COM TINTA LÁTEX ACRÍLICA EM PAREDES, DUAS DEMÃOS (BLOCO AMPLIAÇÃO)</v>
      </c>
      <c r="C34" s="1417"/>
      <c r="D34" s="1417"/>
      <c r="E34" s="1417"/>
      <c r="F34" s="1417"/>
      <c r="G34" s="1417"/>
      <c r="H34" s="1417"/>
      <c r="I34" s="1417"/>
      <c r="J34" s="1417"/>
      <c r="K34" s="1417"/>
      <c r="L34" s="1417"/>
      <c r="M34" s="1417"/>
      <c r="N34" s="1417"/>
      <c r="O34" s="1417"/>
      <c r="P34" s="1417"/>
      <c r="Q34" s="1418"/>
    </row>
    <row r="35" spans="1:18" ht="15.75">
      <c r="A35" s="651"/>
      <c r="B35" s="648"/>
      <c r="C35" s="1485" t="s">
        <v>11378</v>
      </c>
      <c r="D35" s="1485"/>
      <c r="E35" s="1485"/>
      <c r="F35" s="1485"/>
      <c r="G35" s="654"/>
      <c r="H35" s="654"/>
      <c r="I35" s="654"/>
      <c r="J35" s="654"/>
      <c r="K35" s="654"/>
      <c r="L35" s="653"/>
      <c r="M35" s="653"/>
      <c r="N35" s="653"/>
      <c r="O35" s="653"/>
      <c r="P35" s="653"/>
      <c r="Q35" s="654"/>
    </row>
    <row r="36" spans="1:18" ht="15">
      <c r="A36" s="651"/>
      <c r="B36" s="1504" t="s">
        <v>11302</v>
      </c>
      <c r="C36" s="1504"/>
      <c r="D36" s="1504"/>
      <c r="E36" s="648"/>
      <c r="F36" s="648"/>
      <c r="G36" s="654"/>
      <c r="H36" s="654"/>
      <c r="I36" s="654"/>
      <c r="J36" s="654"/>
      <c r="K36" s="654"/>
      <c r="L36" s="653"/>
      <c r="M36" s="653"/>
      <c r="N36" s="653"/>
      <c r="O36" s="653"/>
      <c r="P36" s="653"/>
      <c r="Q36" s="654"/>
    </row>
    <row r="37" spans="1:18" ht="30">
      <c r="A37" s="653"/>
      <c r="B37" s="1551"/>
      <c r="C37" s="1551"/>
      <c r="D37" s="1119" t="s">
        <v>11300</v>
      </c>
      <c r="E37" s="1107" t="s">
        <v>10815</v>
      </c>
      <c r="F37" s="1107" t="s">
        <v>10813</v>
      </c>
      <c r="G37" s="1107" t="s">
        <v>10815</v>
      </c>
      <c r="H37" s="1107" t="s">
        <v>10930</v>
      </c>
      <c r="I37" s="1107" t="s">
        <v>10811</v>
      </c>
      <c r="J37" s="1107" t="s">
        <v>11060</v>
      </c>
      <c r="K37" s="1107"/>
      <c r="L37" s="1107"/>
      <c r="M37" s="1107"/>
      <c r="N37" s="1107"/>
      <c r="O37" s="1107"/>
      <c r="P37" s="1107"/>
      <c r="Q37" s="1038"/>
      <c r="R37" s="654"/>
    </row>
    <row r="38" spans="1:18" ht="15">
      <c r="A38" s="653"/>
      <c r="B38" s="1505"/>
      <c r="C38" s="1505"/>
      <c r="D38" s="1038">
        <v>19.64</v>
      </c>
      <c r="E38" s="659"/>
      <c r="F38" s="681">
        <v>1.2</v>
      </c>
      <c r="G38" s="659"/>
      <c r="H38" s="681">
        <v>1</v>
      </c>
      <c r="I38" s="872"/>
      <c r="J38" s="872">
        <f>ROUND((D38*F38*H38),2)</f>
        <v>23.57</v>
      </c>
      <c r="K38" s="659" t="s">
        <v>10938</v>
      </c>
      <c r="L38" s="1105" t="s">
        <v>11301</v>
      </c>
      <c r="M38" s="1105"/>
      <c r="N38" s="1105"/>
      <c r="O38" s="1105"/>
      <c r="P38" s="1105"/>
      <c r="Q38" s="1105"/>
      <c r="R38" s="1105"/>
    </row>
    <row r="39" spans="1:18" ht="15">
      <c r="A39" s="654"/>
      <c r="B39" s="1505" t="s">
        <v>11061</v>
      </c>
      <c r="C39" s="1505"/>
      <c r="D39" s="681">
        <v>1.5</v>
      </c>
      <c r="E39" s="659"/>
      <c r="F39" s="681">
        <v>0.6</v>
      </c>
      <c r="G39" s="659"/>
      <c r="H39" s="681">
        <v>3</v>
      </c>
      <c r="I39" s="872"/>
      <c r="J39" s="872">
        <f t="shared" ref="J39:J40" si="1">ROUND((D39*F39*H39),2)</f>
        <v>2.7</v>
      </c>
      <c r="K39" s="659" t="s">
        <v>10938</v>
      </c>
      <c r="L39" s="1504" t="s">
        <v>11303</v>
      </c>
      <c r="M39" s="1504"/>
      <c r="N39" s="1504"/>
      <c r="O39" s="1504"/>
      <c r="P39" s="1504"/>
      <c r="Q39" s="1105"/>
      <c r="R39" s="1105"/>
    </row>
    <row r="40" spans="1:18" ht="15">
      <c r="A40" s="654"/>
      <c r="B40" s="1505"/>
      <c r="C40" s="1505"/>
      <c r="D40" s="681">
        <v>0.9</v>
      </c>
      <c r="E40" s="659"/>
      <c r="F40" s="681">
        <v>0.5</v>
      </c>
      <c r="G40" s="659"/>
      <c r="H40" s="681">
        <v>2</v>
      </c>
      <c r="I40" s="872"/>
      <c r="J40" s="872">
        <f t="shared" si="1"/>
        <v>0.9</v>
      </c>
      <c r="K40" s="659" t="s">
        <v>10938</v>
      </c>
      <c r="L40" s="1504" t="s">
        <v>11304</v>
      </c>
      <c r="M40" s="1504"/>
      <c r="N40" s="1504"/>
      <c r="O40" s="1504"/>
      <c r="P40" s="1504"/>
      <c r="Q40" s="1105"/>
      <c r="R40" s="1105"/>
    </row>
    <row r="41" spans="1:18" ht="15">
      <c r="A41" s="654"/>
      <c r="B41" s="1505"/>
      <c r="C41" s="1505"/>
      <c r="D41" s="681"/>
      <c r="E41" s="659"/>
      <c r="F41" s="681"/>
      <c r="G41" s="659"/>
      <c r="H41" s="681"/>
      <c r="I41" s="872" t="s">
        <v>4</v>
      </c>
      <c r="J41" s="872">
        <f>ROUND((J38)-(J39+J40),2)</f>
        <v>19.97</v>
      </c>
      <c r="K41" s="659" t="s">
        <v>10938</v>
      </c>
      <c r="L41" s="1504"/>
      <c r="M41" s="1504"/>
      <c r="N41" s="1504"/>
      <c r="O41" s="1504"/>
      <c r="P41" s="1504"/>
      <c r="Q41" s="1105"/>
      <c r="R41" s="1105"/>
    </row>
    <row r="42" spans="1:18" ht="15">
      <c r="A42" s="654"/>
      <c r="B42" s="1505"/>
      <c r="C42" s="1505"/>
      <c r="D42" s="681"/>
      <c r="E42" s="659"/>
      <c r="F42" s="681"/>
      <c r="G42" s="659"/>
      <c r="H42" s="681"/>
      <c r="I42" s="872"/>
      <c r="J42" s="872"/>
      <c r="K42" s="659"/>
      <c r="L42" s="1105"/>
      <c r="M42" s="1105"/>
      <c r="N42" s="1105"/>
      <c r="O42" s="1105"/>
      <c r="P42" s="1105"/>
      <c r="Q42" s="1105"/>
      <c r="R42" s="1105"/>
    </row>
    <row r="43" spans="1:18" ht="15">
      <c r="A43" s="654"/>
      <c r="B43" s="1504" t="s">
        <v>11305</v>
      </c>
      <c r="C43" s="1504"/>
      <c r="D43" s="1504"/>
      <c r="E43" s="648"/>
      <c r="F43" s="648"/>
      <c r="G43" s="654"/>
      <c r="H43" s="654"/>
      <c r="I43" s="654"/>
      <c r="J43" s="654"/>
      <c r="K43" s="654"/>
      <c r="L43" s="653"/>
      <c r="M43" s="653"/>
      <c r="N43" s="653"/>
      <c r="O43" s="653"/>
      <c r="P43" s="653"/>
      <c r="Q43" s="1105"/>
      <c r="R43" s="1105"/>
    </row>
    <row r="44" spans="1:18" ht="30">
      <c r="A44" s="654"/>
      <c r="B44" s="1551"/>
      <c r="C44" s="1551"/>
      <c r="D44" s="1119" t="s">
        <v>11300</v>
      </c>
      <c r="E44" s="1107" t="s">
        <v>10815</v>
      </c>
      <c r="F44" s="1107" t="s">
        <v>10813</v>
      </c>
      <c r="G44" s="1107" t="s">
        <v>10815</v>
      </c>
      <c r="H44" s="1107" t="s">
        <v>10930</v>
      </c>
      <c r="I44" s="1107" t="s">
        <v>10811</v>
      </c>
      <c r="J44" s="1107" t="s">
        <v>11060</v>
      </c>
      <c r="K44" s="1107"/>
      <c r="L44" s="1107"/>
      <c r="M44" s="1107"/>
      <c r="N44" s="1107"/>
      <c r="O44" s="1107"/>
      <c r="P44" s="1107"/>
      <c r="Q44" s="1105"/>
      <c r="R44" s="1105"/>
    </row>
    <row r="45" spans="1:18" ht="15">
      <c r="A45" s="654"/>
      <c r="B45" s="1505"/>
      <c r="C45" s="1505"/>
      <c r="D45" s="1038">
        <v>16.82</v>
      </c>
      <c r="E45" s="659"/>
      <c r="F45" s="681">
        <v>1.2</v>
      </c>
      <c r="G45" s="659"/>
      <c r="H45" s="681">
        <v>1</v>
      </c>
      <c r="I45" s="872"/>
      <c r="J45" s="872">
        <f>ROUND((D45*F45*H45),2)</f>
        <v>20.18</v>
      </c>
      <c r="K45" s="659" t="s">
        <v>10938</v>
      </c>
      <c r="L45" s="1105" t="s">
        <v>11306</v>
      </c>
      <c r="M45" s="1105"/>
      <c r="N45" s="1105"/>
      <c r="O45" s="1105"/>
      <c r="P45" s="1105"/>
      <c r="Q45" s="1105"/>
      <c r="R45" s="1105"/>
    </row>
    <row r="46" spans="1:18" ht="15">
      <c r="A46" s="654"/>
      <c r="B46" s="1505" t="s">
        <v>11061</v>
      </c>
      <c r="C46" s="1505"/>
      <c r="D46" s="681">
        <v>0.8</v>
      </c>
      <c r="E46" s="659"/>
      <c r="F46" s="681">
        <v>0.5</v>
      </c>
      <c r="G46" s="659"/>
      <c r="H46" s="681">
        <v>4</v>
      </c>
      <c r="I46" s="872"/>
      <c r="J46" s="872">
        <f t="shared" ref="J46:J47" si="2">ROUND((D46*F46*H46),2)</f>
        <v>1.6</v>
      </c>
      <c r="K46" s="659" t="s">
        <v>10938</v>
      </c>
      <c r="L46" s="1504" t="s">
        <v>11304</v>
      </c>
      <c r="M46" s="1504"/>
      <c r="N46" s="1504"/>
      <c r="O46" s="1504"/>
      <c r="P46" s="1504"/>
      <c r="Q46" s="1105"/>
      <c r="R46" s="1105"/>
    </row>
    <row r="47" spans="1:18" ht="15">
      <c r="A47" s="654"/>
      <c r="B47" s="1505"/>
      <c r="C47" s="1505"/>
      <c r="D47" s="681">
        <v>0.9</v>
      </c>
      <c r="E47" s="659"/>
      <c r="F47" s="681">
        <v>0.5</v>
      </c>
      <c r="G47" s="659"/>
      <c r="H47" s="681">
        <v>1</v>
      </c>
      <c r="I47" s="872"/>
      <c r="J47" s="872">
        <f t="shared" si="2"/>
        <v>0.45</v>
      </c>
      <c r="K47" s="659" t="s">
        <v>10938</v>
      </c>
      <c r="L47" s="1504" t="s">
        <v>11304</v>
      </c>
      <c r="M47" s="1504"/>
      <c r="N47" s="1504"/>
      <c r="O47" s="1504"/>
      <c r="P47" s="1504"/>
      <c r="Q47" s="1105"/>
      <c r="R47" s="1105"/>
    </row>
    <row r="48" spans="1:18" ht="15">
      <c r="A48" s="654"/>
      <c r="B48" s="1104"/>
      <c r="C48" s="1104"/>
      <c r="D48" s="681">
        <v>1.38</v>
      </c>
      <c r="E48" s="659"/>
      <c r="F48" s="681">
        <v>2.8</v>
      </c>
      <c r="G48" s="659"/>
      <c r="H48" s="681">
        <v>1</v>
      </c>
      <c r="I48" s="872"/>
      <c r="J48" s="872">
        <f t="shared" ref="J48" si="3">ROUND((D48*F48*H48),2)</f>
        <v>3.86</v>
      </c>
      <c r="K48" s="659" t="s">
        <v>10938</v>
      </c>
      <c r="L48" s="1504" t="s">
        <v>11062</v>
      </c>
      <c r="M48" s="1504"/>
      <c r="N48" s="1504"/>
      <c r="O48" s="1504"/>
      <c r="P48" s="1504"/>
      <c r="Q48" s="1105"/>
      <c r="R48" s="1105"/>
    </row>
    <row r="49" spans="1:18" ht="15">
      <c r="A49" s="654"/>
      <c r="B49" s="1505"/>
      <c r="C49" s="1505"/>
      <c r="D49" s="681"/>
      <c r="E49" s="659"/>
      <c r="F49" s="681"/>
      <c r="G49" s="659"/>
      <c r="H49" s="681"/>
      <c r="I49" s="872" t="s">
        <v>4</v>
      </c>
      <c r="J49" s="872">
        <f>ROUND((J45)-(J46+J47+J48),2)</f>
        <v>14.27</v>
      </c>
      <c r="K49" s="659" t="s">
        <v>10938</v>
      </c>
      <c r="L49" s="1504"/>
      <c r="M49" s="1504"/>
      <c r="N49" s="1504"/>
      <c r="O49" s="1504"/>
      <c r="P49" s="1504"/>
      <c r="Q49" s="1105"/>
      <c r="R49" s="1105"/>
    </row>
    <row r="50" spans="1:18" ht="15">
      <c r="A50" s="654"/>
      <c r="B50" s="1104"/>
      <c r="C50" s="1104"/>
      <c r="D50" s="1038"/>
      <c r="E50" s="659"/>
      <c r="F50" s="681"/>
      <c r="G50" s="659"/>
      <c r="H50" s="681"/>
      <c r="I50" s="659"/>
      <c r="J50" s="872"/>
      <c r="K50" s="659"/>
      <c r="L50" s="1105"/>
      <c r="M50" s="1105"/>
      <c r="N50" s="1105"/>
      <c r="O50" s="1105"/>
      <c r="P50" s="1105"/>
      <c r="Q50" s="1105"/>
      <c r="R50" s="1105"/>
    </row>
    <row r="51" spans="1:18" ht="15">
      <c r="A51" s="654"/>
      <c r="B51" s="1504" t="s">
        <v>11307</v>
      </c>
      <c r="C51" s="1504"/>
      <c r="D51" s="1504"/>
      <c r="E51" s="648"/>
      <c r="F51" s="648"/>
      <c r="G51" s="654"/>
      <c r="H51" s="654"/>
      <c r="I51" s="654"/>
      <c r="J51" s="654"/>
      <c r="K51" s="654"/>
      <c r="L51" s="653"/>
      <c r="M51" s="653"/>
      <c r="N51" s="653"/>
      <c r="O51" s="653"/>
      <c r="P51" s="653"/>
      <c r="Q51" s="1105"/>
      <c r="R51" s="1105"/>
    </row>
    <row r="52" spans="1:18" ht="30">
      <c r="A52" s="654"/>
      <c r="B52" s="1551"/>
      <c r="C52" s="1551"/>
      <c r="D52" s="1119" t="s">
        <v>11300</v>
      </c>
      <c r="E52" s="1107" t="s">
        <v>10815</v>
      </c>
      <c r="F52" s="1107" t="s">
        <v>10813</v>
      </c>
      <c r="G52" s="1107" t="s">
        <v>10815</v>
      </c>
      <c r="H52" s="1107" t="s">
        <v>10930</v>
      </c>
      <c r="I52" s="1107" t="s">
        <v>10811</v>
      </c>
      <c r="J52" s="1107" t="s">
        <v>11060</v>
      </c>
      <c r="K52" s="1107"/>
      <c r="L52" s="1107"/>
      <c r="M52" s="1107"/>
      <c r="N52" s="1107"/>
      <c r="O52" s="1107"/>
      <c r="P52" s="1107"/>
      <c r="Q52" s="1105"/>
      <c r="R52" s="1105"/>
    </row>
    <row r="53" spans="1:18" ht="15">
      <c r="A53" s="654"/>
      <c r="B53" s="1505"/>
      <c r="C53" s="1505"/>
      <c r="D53" s="1038">
        <v>8.68</v>
      </c>
      <c r="E53" s="659"/>
      <c r="F53" s="681">
        <v>1.2</v>
      </c>
      <c r="G53" s="659"/>
      <c r="H53" s="681">
        <v>1</v>
      </c>
      <c r="I53" s="872"/>
      <c r="J53" s="872">
        <f>ROUND((D53*F53*H53),2)</f>
        <v>10.42</v>
      </c>
      <c r="K53" s="659" t="s">
        <v>10938</v>
      </c>
      <c r="L53" s="1105" t="s">
        <v>11308</v>
      </c>
      <c r="M53" s="1105"/>
      <c r="N53" s="1105"/>
      <c r="O53" s="1105"/>
      <c r="P53" s="1105"/>
      <c r="Q53" s="1105"/>
      <c r="R53" s="1105"/>
    </row>
    <row r="54" spans="1:18" ht="15">
      <c r="A54" s="654"/>
      <c r="B54" s="1505" t="s">
        <v>11061</v>
      </c>
      <c r="C54" s="1505"/>
      <c r="D54" s="681">
        <v>0.8</v>
      </c>
      <c r="E54" s="659"/>
      <c r="F54" s="681">
        <v>0.5</v>
      </c>
      <c r="G54" s="659"/>
      <c r="H54" s="681">
        <v>4</v>
      </c>
      <c r="I54" s="872"/>
      <c r="J54" s="872">
        <f t="shared" ref="J54:J55" si="4">ROUND((D54*F54*H54),2)</f>
        <v>1.6</v>
      </c>
      <c r="K54" s="659" t="s">
        <v>10938</v>
      </c>
      <c r="L54" s="1504" t="s">
        <v>11304</v>
      </c>
      <c r="M54" s="1504"/>
      <c r="N54" s="1504"/>
      <c r="O54" s="1504"/>
      <c r="P54" s="1504"/>
      <c r="Q54" s="1105"/>
      <c r="R54" s="1105"/>
    </row>
    <row r="55" spans="1:18" ht="15">
      <c r="A55" s="654"/>
      <c r="B55" s="1505"/>
      <c r="C55" s="1505"/>
      <c r="D55" s="681">
        <v>1</v>
      </c>
      <c r="E55" s="659"/>
      <c r="F55" s="681">
        <v>0.5</v>
      </c>
      <c r="G55" s="659"/>
      <c r="H55" s="681">
        <v>1</v>
      </c>
      <c r="I55" s="872"/>
      <c r="J55" s="872">
        <f t="shared" si="4"/>
        <v>0.5</v>
      </c>
      <c r="K55" s="659" t="s">
        <v>10938</v>
      </c>
      <c r="L55" s="1504" t="s">
        <v>11304</v>
      </c>
      <c r="M55" s="1504"/>
      <c r="N55" s="1504"/>
      <c r="O55" s="1504"/>
      <c r="P55" s="1504"/>
      <c r="Q55" s="1105"/>
      <c r="R55" s="1105"/>
    </row>
    <row r="56" spans="1:18" ht="15">
      <c r="A56" s="654"/>
      <c r="B56" s="1505"/>
      <c r="C56" s="1505"/>
      <c r="D56" s="681"/>
      <c r="E56" s="659"/>
      <c r="F56" s="681"/>
      <c r="G56" s="659"/>
      <c r="H56" s="681"/>
      <c r="I56" s="872" t="s">
        <v>4</v>
      </c>
      <c r="J56" s="872">
        <f>ROUND((J53)-(J54+J55),2)</f>
        <v>8.32</v>
      </c>
      <c r="K56" s="659" t="s">
        <v>10938</v>
      </c>
      <c r="L56" s="1504"/>
      <c r="M56" s="1504"/>
      <c r="N56" s="1504"/>
      <c r="O56" s="1504"/>
      <c r="P56" s="1504"/>
      <c r="Q56" s="1105"/>
      <c r="R56" s="1105"/>
    </row>
    <row r="57" spans="1:18" ht="15">
      <c r="A57" s="654"/>
      <c r="B57" s="1104"/>
      <c r="C57" s="1104"/>
      <c r="D57" s="1038"/>
      <c r="E57" s="659"/>
      <c r="F57" s="681"/>
      <c r="G57" s="659"/>
      <c r="H57" s="681"/>
      <c r="I57" s="659"/>
      <c r="J57" s="872"/>
      <c r="K57" s="659"/>
      <c r="L57" s="1105"/>
      <c r="M57" s="1105"/>
      <c r="N57" s="1105"/>
      <c r="O57" s="1105"/>
      <c r="P57" s="1105"/>
      <c r="Q57" s="1105"/>
      <c r="R57" s="1105"/>
    </row>
    <row r="58" spans="1:18" ht="15">
      <c r="A58" s="654"/>
      <c r="B58" s="1504" t="s">
        <v>11309</v>
      </c>
      <c r="C58" s="1504"/>
      <c r="D58" s="1504"/>
      <c r="E58" s="648"/>
      <c r="F58" s="648"/>
      <c r="G58" s="654"/>
      <c r="H58" s="654"/>
      <c r="I58" s="654"/>
      <c r="J58" s="654"/>
      <c r="K58" s="654"/>
      <c r="L58" s="653"/>
      <c r="M58" s="653"/>
      <c r="N58" s="653"/>
      <c r="O58" s="653"/>
      <c r="P58" s="653"/>
      <c r="Q58" s="1105"/>
      <c r="R58" s="1105"/>
    </row>
    <row r="59" spans="1:18" ht="30">
      <c r="A59" s="654"/>
      <c r="B59" s="1551"/>
      <c r="C59" s="1551"/>
      <c r="D59" s="1119" t="s">
        <v>11300</v>
      </c>
      <c r="E59" s="1107" t="s">
        <v>10815</v>
      </c>
      <c r="F59" s="1107" t="s">
        <v>10813</v>
      </c>
      <c r="G59" s="1107" t="s">
        <v>10815</v>
      </c>
      <c r="H59" s="1107" t="s">
        <v>10930</v>
      </c>
      <c r="I59" s="1107" t="s">
        <v>10811</v>
      </c>
      <c r="J59" s="1107" t="s">
        <v>11060</v>
      </c>
      <c r="K59" s="1107"/>
      <c r="L59" s="1107"/>
      <c r="M59" s="1107"/>
      <c r="N59" s="1107"/>
      <c r="O59" s="1107"/>
      <c r="P59" s="1107"/>
      <c r="Q59" s="1105"/>
      <c r="R59" s="1105"/>
    </row>
    <row r="60" spans="1:18" ht="15">
      <c r="A60" s="654"/>
      <c r="B60" s="1505"/>
      <c r="C60" s="1505"/>
      <c r="D60" s="1038">
        <v>16.899999999999999</v>
      </c>
      <c r="E60" s="659"/>
      <c r="F60" s="681">
        <v>1.2</v>
      </c>
      <c r="G60" s="659"/>
      <c r="H60" s="681">
        <v>1</v>
      </c>
      <c r="I60" s="872"/>
      <c r="J60" s="872">
        <f>ROUND((D60*F60*H60),2)</f>
        <v>20.28</v>
      </c>
      <c r="K60" s="659" t="s">
        <v>10938</v>
      </c>
      <c r="L60" s="1105" t="s">
        <v>11310</v>
      </c>
      <c r="M60" s="1105"/>
      <c r="N60" s="1105"/>
      <c r="O60" s="1105"/>
      <c r="P60" s="1105"/>
      <c r="Q60" s="1105"/>
      <c r="R60" s="1105"/>
    </row>
    <row r="61" spans="1:18" ht="15">
      <c r="A61" s="654"/>
      <c r="B61" s="1505" t="s">
        <v>11061</v>
      </c>
      <c r="C61" s="1505"/>
      <c r="D61" s="681">
        <v>0.8</v>
      </c>
      <c r="E61" s="659"/>
      <c r="F61" s="681">
        <v>0.5</v>
      </c>
      <c r="G61" s="659"/>
      <c r="H61" s="681">
        <v>1</v>
      </c>
      <c r="I61" s="872"/>
      <c r="J61" s="872">
        <f t="shared" ref="J61:J62" si="5">ROUND((D61*F61*H61),2)</f>
        <v>0.4</v>
      </c>
      <c r="K61" s="659" t="s">
        <v>10938</v>
      </c>
      <c r="L61" s="1504" t="s">
        <v>11304</v>
      </c>
      <c r="M61" s="1504"/>
      <c r="N61" s="1504"/>
      <c r="O61" s="1504"/>
      <c r="P61" s="1504"/>
      <c r="Q61" s="1105"/>
      <c r="R61" s="1105"/>
    </row>
    <row r="62" spans="1:18" ht="15">
      <c r="A62" s="654"/>
      <c r="B62" s="1505"/>
      <c r="C62" s="1505"/>
      <c r="D62" s="681">
        <v>1.5</v>
      </c>
      <c r="E62" s="659"/>
      <c r="F62" s="681">
        <v>0.6</v>
      </c>
      <c r="G62" s="659"/>
      <c r="H62" s="681">
        <v>1</v>
      </c>
      <c r="I62" s="872"/>
      <c r="J62" s="872">
        <f t="shared" si="5"/>
        <v>0.9</v>
      </c>
      <c r="K62" s="659" t="s">
        <v>10938</v>
      </c>
      <c r="L62" s="1504" t="s">
        <v>11017</v>
      </c>
      <c r="M62" s="1504"/>
      <c r="N62" s="1504"/>
      <c r="O62" s="1504"/>
      <c r="P62" s="1504"/>
      <c r="Q62" s="654"/>
    </row>
    <row r="63" spans="1:18" ht="15">
      <c r="A63" s="654"/>
      <c r="B63" s="1505"/>
      <c r="C63" s="1505"/>
      <c r="D63" s="681"/>
      <c r="E63" s="659"/>
      <c r="F63" s="681"/>
      <c r="G63" s="659"/>
      <c r="H63" s="681"/>
      <c r="I63" s="872" t="s">
        <v>4</v>
      </c>
      <c r="J63" s="872">
        <f>ROUND((J60)-(J61+J62),2)</f>
        <v>18.98</v>
      </c>
      <c r="K63" s="659" t="s">
        <v>10938</v>
      </c>
      <c r="L63" s="1504"/>
      <c r="M63" s="1504"/>
      <c r="N63" s="1504"/>
      <c r="O63" s="1504"/>
      <c r="P63" s="1504"/>
      <c r="Q63" s="654"/>
    </row>
    <row r="64" spans="1:18" ht="15">
      <c r="A64" s="654"/>
      <c r="B64" s="1504" t="s">
        <v>11311</v>
      </c>
      <c r="C64" s="1504"/>
      <c r="D64" s="1504"/>
      <c r="E64" s="648"/>
      <c r="F64" s="648"/>
      <c r="G64" s="654"/>
      <c r="H64" s="654"/>
      <c r="I64" s="654"/>
      <c r="J64" s="654"/>
      <c r="K64" s="654"/>
      <c r="L64" s="653"/>
      <c r="M64" s="653"/>
      <c r="N64" s="653"/>
      <c r="O64" s="653"/>
      <c r="P64" s="653"/>
      <c r="Q64" s="654"/>
    </row>
    <row r="65" spans="1:17" ht="30">
      <c r="A65" s="654"/>
      <c r="B65" s="1551"/>
      <c r="C65" s="1551"/>
      <c r="D65" s="1119" t="s">
        <v>11300</v>
      </c>
      <c r="E65" s="1107" t="s">
        <v>10815</v>
      </c>
      <c r="F65" s="1107" t="s">
        <v>10813</v>
      </c>
      <c r="G65" s="1107" t="s">
        <v>10815</v>
      </c>
      <c r="H65" s="1107" t="s">
        <v>10930</v>
      </c>
      <c r="I65" s="1107" t="s">
        <v>10811</v>
      </c>
      <c r="J65" s="1107" t="s">
        <v>11060</v>
      </c>
      <c r="K65" s="1107"/>
      <c r="L65" s="1107"/>
      <c r="M65" s="1107"/>
      <c r="N65" s="1107"/>
      <c r="O65" s="1107"/>
      <c r="P65" s="1107"/>
      <c r="Q65" s="654"/>
    </row>
    <row r="66" spans="1:17" ht="15">
      <c r="A66" s="654"/>
      <c r="B66" s="1505"/>
      <c r="C66" s="1505"/>
      <c r="D66" s="681">
        <v>13</v>
      </c>
      <c r="E66" s="659"/>
      <c r="F66" s="681">
        <v>1.2</v>
      </c>
      <c r="G66" s="659"/>
      <c r="H66" s="681">
        <v>1</v>
      </c>
      <c r="I66" s="872"/>
      <c r="J66" s="872">
        <f>ROUND((D66*F66*H66),2)</f>
        <v>15.6</v>
      </c>
      <c r="K66" s="659" t="s">
        <v>10938</v>
      </c>
      <c r="L66" s="1105" t="s">
        <v>11312</v>
      </c>
      <c r="M66" s="1105"/>
      <c r="N66" s="1105"/>
      <c r="O66" s="1105"/>
      <c r="P66" s="1105"/>
      <c r="Q66" s="654"/>
    </row>
    <row r="67" spans="1:17" ht="15">
      <c r="A67" s="654"/>
      <c r="B67" s="1505" t="s">
        <v>11061</v>
      </c>
      <c r="C67" s="1505"/>
      <c r="D67" s="681">
        <v>0.8</v>
      </c>
      <c r="E67" s="659"/>
      <c r="F67" s="681">
        <v>0.5</v>
      </c>
      <c r="G67" s="659"/>
      <c r="H67" s="681">
        <v>1</v>
      </c>
      <c r="I67" s="872"/>
      <c r="J67" s="872">
        <f t="shared" ref="J67:J68" si="6">ROUND((D67*F67*H67),2)</f>
        <v>0.4</v>
      </c>
      <c r="K67" s="659" t="s">
        <v>10938</v>
      </c>
      <c r="L67" s="1504" t="s">
        <v>11304</v>
      </c>
      <c r="M67" s="1504"/>
      <c r="N67" s="1504"/>
      <c r="O67" s="1504"/>
      <c r="P67" s="1504"/>
      <c r="Q67" s="654"/>
    </row>
    <row r="68" spans="1:17" ht="15">
      <c r="A68" s="654"/>
      <c r="B68" s="1505"/>
      <c r="C68" s="1505"/>
      <c r="D68" s="681">
        <v>0.6</v>
      </c>
      <c r="E68" s="659"/>
      <c r="F68" s="681">
        <v>0.5</v>
      </c>
      <c r="G68" s="659"/>
      <c r="H68" s="681">
        <v>1</v>
      </c>
      <c r="I68" s="872"/>
      <c r="J68" s="872">
        <f t="shared" si="6"/>
        <v>0.3</v>
      </c>
      <c r="K68" s="659" t="s">
        <v>10938</v>
      </c>
      <c r="L68" s="1504" t="s">
        <v>11304</v>
      </c>
      <c r="M68" s="1504"/>
      <c r="N68" s="1504"/>
      <c r="O68" s="1504"/>
      <c r="P68" s="1504"/>
      <c r="Q68" s="654"/>
    </row>
    <row r="69" spans="1:17" ht="15">
      <c r="A69" s="654"/>
      <c r="B69" s="1104"/>
      <c r="C69" s="1104"/>
      <c r="D69" s="681">
        <v>1.5</v>
      </c>
      <c r="E69" s="659"/>
      <c r="F69" s="681">
        <v>0.6</v>
      </c>
      <c r="G69" s="659"/>
      <c r="H69" s="681">
        <v>1</v>
      </c>
      <c r="I69" s="872"/>
      <c r="J69" s="872">
        <f t="shared" ref="J69" si="7">ROUND((D69*F69*H69),2)</f>
        <v>0.9</v>
      </c>
      <c r="K69" s="659" t="s">
        <v>10938</v>
      </c>
      <c r="L69" s="1105" t="s">
        <v>11017</v>
      </c>
      <c r="M69" s="1105"/>
      <c r="N69" s="1105"/>
      <c r="O69" s="1105"/>
      <c r="P69" s="1105"/>
      <c r="Q69" s="654"/>
    </row>
    <row r="70" spans="1:17" ht="15">
      <c r="A70" s="654"/>
      <c r="B70" s="1505"/>
      <c r="C70" s="1505"/>
      <c r="D70" s="681"/>
      <c r="E70" s="659"/>
      <c r="F70" s="681"/>
      <c r="G70" s="659"/>
      <c r="H70" s="681"/>
      <c r="I70" s="872" t="s">
        <v>4</v>
      </c>
      <c r="J70" s="872">
        <f>ROUND((J66)-(J67+J68+J69),2)</f>
        <v>14</v>
      </c>
      <c r="K70" s="659" t="s">
        <v>10938</v>
      </c>
      <c r="L70" s="1504"/>
      <c r="M70" s="1504"/>
      <c r="N70" s="1504"/>
      <c r="O70" s="1504"/>
      <c r="P70" s="1504"/>
      <c r="Q70" s="654"/>
    </row>
    <row r="71" spans="1:17" ht="15">
      <c r="A71" s="654"/>
      <c r="B71" s="1504" t="s">
        <v>11314</v>
      </c>
      <c r="C71" s="1504"/>
      <c r="D71" s="1504"/>
      <c r="E71" s="648"/>
      <c r="F71" s="648"/>
      <c r="G71" s="654"/>
      <c r="H71" s="654"/>
      <c r="I71" s="654"/>
      <c r="J71" s="654"/>
      <c r="K71" s="654"/>
      <c r="L71" s="653"/>
      <c r="M71" s="653"/>
      <c r="N71" s="653"/>
      <c r="O71" s="653"/>
      <c r="P71" s="653"/>
      <c r="Q71" s="654"/>
    </row>
    <row r="72" spans="1:17" ht="30">
      <c r="A72" s="654"/>
      <c r="B72" s="1551"/>
      <c r="C72" s="1551"/>
      <c r="D72" s="1119" t="s">
        <v>11300</v>
      </c>
      <c r="E72" s="1107" t="s">
        <v>10815</v>
      </c>
      <c r="F72" s="1107" t="s">
        <v>10813</v>
      </c>
      <c r="G72" s="1107" t="s">
        <v>10815</v>
      </c>
      <c r="H72" s="1107" t="s">
        <v>10930</v>
      </c>
      <c r="I72" s="1107" t="s">
        <v>10811</v>
      </c>
      <c r="J72" s="1107" t="s">
        <v>11060</v>
      </c>
      <c r="K72" s="1107"/>
      <c r="L72" s="1107"/>
      <c r="M72" s="1107"/>
      <c r="N72" s="1107"/>
      <c r="O72" s="1107"/>
      <c r="P72" s="1107"/>
      <c r="Q72" s="654"/>
    </row>
    <row r="73" spans="1:17" ht="15">
      <c r="A73" s="654"/>
      <c r="B73" s="1505"/>
      <c r="C73" s="1505"/>
      <c r="D73" s="681">
        <v>12</v>
      </c>
      <c r="E73" s="659"/>
      <c r="F73" s="681">
        <v>1.2</v>
      </c>
      <c r="G73" s="659"/>
      <c r="H73" s="681">
        <v>1</v>
      </c>
      <c r="I73" s="872"/>
      <c r="J73" s="872">
        <f>ROUND((D73*F73*H73),2)</f>
        <v>14.4</v>
      </c>
      <c r="K73" s="659" t="s">
        <v>10938</v>
      </c>
      <c r="L73" s="1105" t="s">
        <v>11313</v>
      </c>
      <c r="M73" s="1105"/>
      <c r="N73" s="1105"/>
      <c r="O73" s="1105"/>
      <c r="P73" s="1105"/>
      <c r="Q73" s="654"/>
    </row>
    <row r="74" spans="1:17" ht="15">
      <c r="A74" s="654"/>
      <c r="B74" s="1505" t="s">
        <v>11061</v>
      </c>
      <c r="C74" s="1505"/>
      <c r="D74" s="681">
        <v>0.8</v>
      </c>
      <c r="E74" s="659"/>
      <c r="F74" s="681">
        <v>0.5</v>
      </c>
      <c r="G74" s="659"/>
      <c r="H74" s="681">
        <v>2</v>
      </c>
      <c r="I74" s="872"/>
      <c r="J74" s="872">
        <f t="shared" ref="J74:J75" si="8">ROUND((D74*F74*H74),2)</f>
        <v>0.8</v>
      </c>
      <c r="K74" s="659" t="s">
        <v>10938</v>
      </c>
      <c r="L74" s="1504" t="s">
        <v>11304</v>
      </c>
      <c r="M74" s="1504"/>
      <c r="N74" s="1504"/>
      <c r="O74" s="1504"/>
      <c r="P74" s="1504"/>
      <c r="Q74" s="654"/>
    </row>
    <row r="75" spans="1:17" ht="15">
      <c r="A75" s="654"/>
      <c r="B75" s="1505"/>
      <c r="C75" s="1505"/>
      <c r="D75" s="681">
        <v>1</v>
      </c>
      <c r="E75" s="659"/>
      <c r="F75" s="681">
        <v>0.6</v>
      </c>
      <c r="G75" s="659"/>
      <c r="H75" s="681">
        <v>1</v>
      </c>
      <c r="I75" s="872"/>
      <c r="J75" s="872">
        <f t="shared" si="8"/>
        <v>0.6</v>
      </c>
      <c r="K75" s="659" t="s">
        <v>10938</v>
      </c>
      <c r="L75" s="1504" t="s">
        <v>11017</v>
      </c>
      <c r="M75" s="1504"/>
      <c r="N75" s="1504"/>
      <c r="O75" s="1504"/>
      <c r="P75" s="1504"/>
      <c r="Q75" s="654"/>
    </row>
    <row r="76" spans="1:17" ht="15">
      <c r="A76" s="654"/>
      <c r="B76" s="1505"/>
      <c r="C76" s="1505"/>
      <c r="D76" s="681"/>
      <c r="E76" s="659"/>
      <c r="F76" s="681"/>
      <c r="G76" s="659"/>
      <c r="H76" s="681"/>
      <c r="I76" s="872" t="s">
        <v>4</v>
      </c>
      <c r="J76" s="872">
        <f>ROUND((J73)-(J74+J75),2)</f>
        <v>13</v>
      </c>
      <c r="K76" s="659" t="s">
        <v>10938</v>
      </c>
      <c r="L76" s="1504"/>
      <c r="M76" s="1504"/>
      <c r="N76" s="1504"/>
      <c r="O76" s="1504"/>
      <c r="P76" s="1504"/>
      <c r="Q76" s="654"/>
    </row>
    <row r="77" spans="1:17" ht="15">
      <c r="A77" s="654"/>
      <c r="B77" s="648"/>
      <c r="C77" s="648"/>
      <c r="D77" s="648"/>
      <c r="E77" s="648"/>
      <c r="F77" s="648"/>
      <c r="G77" s="648"/>
      <c r="H77" s="1104"/>
      <c r="I77" s="1104"/>
      <c r="J77" s="648"/>
      <c r="K77" s="648"/>
      <c r="L77" s="653"/>
      <c r="M77" s="653"/>
      <c r="N77" s="653"/>
      <c r="O77" s="653"/>
      <c r="P77" s="653"/>
      <c r="Q77" s="654"/>
    </row>
    <row r="78" spans="1:17" ht="15">
      <c r="A78" s="654"/>
      <c r="B78" s="1504" t="s">
        <v>11315</v>
      </c>
      <c r="C78" s="1504"/>
      <c r="D78" s="1504"/>
      <c r="E78" s="648"/>
      <c r="F78" s="648"/>
      <c r="G78" s="654"/>
      <c r="H78" s="654"/>
      <c r="I78" s="654"/>
      <c r="J78" s="654"/>
      <c r="K78" s="654"/>
      <c r="L78" s="653"/>
      <c r="M78" s="653"/>
      <c r="N78" s="653"/>
      <c r="O78" s="653"/>
      <c r="P78" s="653"/>
      <c r="Q78" s="654"/>
    </row>
    <row r="79" spans="1:17" ht="30">
      <c r="A79" s="654"/>
      <c r="B79" s="1551"/>
      <c r="C79" s="1551"/>
      <c r="D79" s="1119" t="s">
        <v>11300</v>
      </c>
      <c r="E79" s="1107" t="s">
        <v>10815</v>
      </c>
      <c r="F79" s="1107" t="s">
        <v>10813</v>
      </c>
      <c r="G79" s="1107" t="s">
        <v>10815</v>
      </c>
      <c r="H79" s="1107" t="s">
        <v>10930</v>
      </c>
      <c r="I79" s="1107" t="s">
        <v>10811</v>
      </c>
      <c r="J79" s="1107" t="s">
        <v>11060</v>
      </c>
      <c r="K79" s="1107"/>
      <c r="L79" s="1107"/>
      <c r="M79" s="1107"/>
      <c r="N79" s="1107"/>
      <c r="O79" s="1107"/>
      <c r="P79" s="1107"/>
      <c r="Q79" s="654"/>
    </row>
    <row r="80" spans="1:17" ht="15">
      <c r="A80" s="654"/>
      <c r="B80" s="1505"/>
      <c r="C80" s="1505"/>
      <c r="D80" s="681">
        <v>14.94</v>
      </c>
      <c r="E80" s="659"/>
      <c r="F80" s="681">
        <v>1.2</v>
      </c>
      <c r="G80" s="659"/>
      <c r="H80" s="681">
        <v>1</v>
      </c>
      <c r="I80" s="872"/>
      <c r="J80" s="872">
        <f>ROUND((D80*F80*H80),2)</f>
        <v>17.93</v>
      </c>
      <c r="K80" s="659" t="s">
        <v>10938</v>
      </c>
      <c r="L80" s="1105" t="s">
        <v>11316</v>
      </c>
      <c r="M80" s="1105"/>
      <c r="N80" s="1105"/>
      <c r="O80" s="1105"/>
      <c r="P80" s="1105"/>
      <c r="Q80" s="654"/>
    </row>
    <row r="81" spans="1:17" ht="15">
      <c r="A81" s="654"/>
      <c r="B81" s="1505" t="s">
        <v>11061</v>
      </c>
      <c r="C81" s="1505"/>
      <c r="D81" s="681">
        <v>0.8</v>
      </c>
      <c r="E81" s="659"/>
      <c r="F81" s="681">
        <v>0.5</v>
      </c>
      <c r="G81" s="659"/>
      <c r="H81" s="681">
        <v>1</v>
      </c>
      <c r="I81" s="872"/>
      <c r="J81" s="872">
        <f t="shared" ref="J81:J82" si="9">ROUND((D81*F81*H81),2)</f>
        <v>0.4</v>
      </c>
      <c r="K81" s="659" t="s">
        <v>10938</v>
      </c>
      <c r="L81" s="1504" t="s">
        <v>11304</v>
      </c>
      <c r="M81" s="1504"/>
      <c r="N81" s="1504"/>
      <c r="O81" s="1504"/>
      <c r="P81" s="1504"/>
      <c r="Q81" s="654"/>
    </row>
    <row r="82" spans="1:17" ht="15">
      <c r="A82" s="654"/>
      <c r="B82" s="1505"/>
      <c r="C82" s="1505"/>
      <c r="D82" s="681">
        <v>1.5</v>
      </c>
      <c r="E82" s="659"/>
      <c r="F82" s="681">
        <v>0.6</v>
      </c>
      <c r="G82" s="659"/>
      <c r="H82" s="681">
        <v>1</v>
      </c>
      <c r="I82" s="872"/>
      <c r="J82" s="872">
        <f t="shared" si="9"/>
        <v>0.9</v>
      </c>
      <c r="K82" s="659" t="s">
        <v>10938</v>
      </c>
      <c r="L82" s="1504" t="s">
        <v>11017</v>
      </c>
      <c r="M82" s="1504"/>
      <c r="N82" s="1504"/>
      <c r="O82" s="1504"/>
      <c r="P82" s="1504"/>
      <c r="Q82" s="654"/>
    </row>
    <row r="83" spans="1:17" ht="15">
      <c r="A83" s="654"/>
      <c r="B83" s="1505"/>
      <c r="C83" s="1505"/>
      <c r="D83" s="681"/>
      <c r="E83" s="659"/>
      <c r="F83" s="681"/>
      <c r="G83" s="659"/>
      <c r="H83" s="681"/>
      <c r="I83" s="872" t="s">
        <v>4</v>
      </c>
      <c r="J83" s="872">
        <f>ROUND((J80)-(J81+J82),2)</f>
        <v>16.63</v>
      </c>
      <c r="K83" s="659" t="s">
        <v>10938</v>
      </c>
      <c r="L83" s="1504"/>
      <c r="M83" s="1504"/>
      <c r="N83" s="1504"/>
      <c r="O83" s="1504"/>
      <c r="P83" s="1504"/>
      <c r="Q83" s="654"/>
    </row>
    <row r="84" spans="1:17" ht="15">
      <c r="A84" s="654"/>
      <c r="B84" s="648"/>
      <c r="C84" s="648"/>
      <c r="D84" s="648"/>
      <c r="E84" s="648"/>
      <c r="F84" s="648"/>
      <c r="G84" s="648"/>
      <c r="H84" s="1104"/>
      <c r="I84" s="1104"/>
      <c r="J84" s="648"/>
      <c r="K84" s="648"/>
      <c r="L84" s="653"/>
      <c r="M84" s="653"/>
      <c r="N84" s="653"/>
      <c r="O84" s="653"/>
      <c r="P84" s="653"/>
      <c r="Q84" s="654"/>
    </row>
    <row r="85" spans="1:17" ht="15">
      <c r="A85" s="654"/>
      <c r="B85" s="1504" t="s">
        <v>11317</v>
      </c>
      <c r="C85" s="1504"/>
      <c r="D85" s="1504"/>
      <c r="E85" s="648"/>
      <c r="F85" s="648"/>
      <c r="G85" s="654"/>
      <c r="H85" s="654"/>
      <c r="I85" s="654"/>
      <c r="J85" s="654"/>
      <c r="K85" s="654"/>
      <c r="L85" s="653"/>
      <c r="M85" s="653"/>
      <c r="N85" s="653"/>
      <c r="O85" s="653"/>
      <c r="P85" s="653"/>
      <c r="Q85" s="654"/>
    </row>
    <row r="86" spans="1:17" ht="30">
      <c r="A86" s="654"/>
      <c r="B86" s="1551"/>
      <c r="C86" s="1551"/>
      <c r="D86" s="1119" t="s">
        <v>11300</v>
      </c>
      <c r="E86" s="1107" t="s">
        <v>10815</v>
      </c>
      <c r="F86" s="1107" t="s">
        <v>10813</v>
      </c>
      <c r="G86" s="1107" t="s">
        <v>10815</v>
      </c>
      <c r="H86" s="1107" t="s">
        <v>10930</v>
      </c>
      <c r="I86" s="1107" t="s">
        <v>10811</v>
      </c>
      <c r="J86" s="1107" t="s">
        <v>11060</v>
      </c>
      <c r="K86" s="1107"/>
      <c r="L86" s="1107"/>
      <c r="M86" s="1107"/>
      <c r="N86" s="1107"/>
      <c r="O86" s="1107"/>
      <c r="P86" s="1107"/>
      <c r="Q86" s="654"/>
    </row>
    <row r="87" spans="1:17" ht="15">
      <c r="A87" s="654"/>
      <c r="B87" s="1505"/>
      <c r="C87" s="1505"/>
      <c r="D87" s="681">
        <v>11.96</v>
      </c>
      <c r="E87" s="659"/>
      <c r="F87" s="681">
        <v>1.2</v>
      </c>
      <c r="G87" s="659"/>
      <c r="H87" s="681">
        <v>1</v>
      </c>
      <c r="I87" s="872"/>
      <c r="J87" s="872">
        <f>ROUND((D87*F87*H87),2)</f>
        <v>14.35</v>
      </c>
      <c r="K87" s="659" t="s">
        <v>10938</v>
      </c>
      <c r="L87" s="1105" t="s">
        <v>11318</v>
      </c>
      <c r="M87" s="1105"/>
      <c r="N87" s="1105"/>
      <c r="O87" s="1105"/>
      <c r="P87" s="1105"/>
      <c r="Q87" s="654"/>
    </row>
    <row r="88" spans="1:17" ht="15">
      <c r="A88" s="654"/>
      <c r="B88" s="1505" t="s">
        <v>11061</v>
      </c>
      <c r="C88" s="1505"/>
      <c r="D88" s="681">
        <v>0.8</v>
      </c>
      <c r="E88" s="659"/>
      <c r="F88" s="681">
        <v>0.5</v>
      </c>
      <c r="G88" s="659"/>
      <c r="H88" s="681">
        <v>1</v>
      </c>
      <c r="I88" s="872"/>
      <c r="J88" s="872">
        <f t="shared" ref="J88:J89" si="10">ROUND((D88*F88*H88),2)</f>
        <v>0.4</v>
      </c>
      <c r="K88" s="659" t="s">
        <v>10938</v>
      </c>
      <c r="L88" s="1504" t="s">
        <v>11304</v>
      </c>
      <c r="M88" s="1504"/>
      <c r="N88" s="1504"/>
      <c r="O88" s="1504"/>
      <c r="P88" s="1504"/>
      <c r="Q88" s="654"/>
    </row>
    <row r="89" spans="1:17" ht="15">
      <c r="A89" s="654"/>
      <c r="B89" s="1505"/>
      <c r="C89" s="1505"/>
      <c r="D89" s="681">
        <v>1</v>
      </c>
      <c r="E89" s="659"/>
      <c r="F89" s="681">
        <v>0.6</v>
      </c>
      <c r="G89" s="659"/>
      <c r="H89" s="681">
        <v>1</v>
      </c>
      <c r="I89" s="872"/>
      <c r="J89" s="872">
        <f t="shared" si="10"/>
        <v>0.6</v>
      </c>
      <c r="K89" s="659" t="s">
        <v>10938</v>
      </c>
      <c r="L89" s="1504" t="s">
        <v>11017</v>
      </c>
      <c r="M89" s="1504"/>
      <c r="N89" s="1504"/>
      <c r="O89" s="1504"/>
      <c r="P89" s="1504"/>
      <c r="Q89" s="654"/>
    </row>
    <row r="90" spans="1:17" ht="15">
      <c r="A90" s="654"/>
      <c r="B90" s="1505"/>
      <c r="C90" s="1505"/>
      <c r="D90" s="681"/>
      <c r="E90" s="659"/>
      <c r="F90" s="681"/>
      <c r="G90" s="659"/>
      <c r="H90" s="681"/>
      <c r="I90" s="872" t="s">
        <v>4</v>
      </c>
      <c r="J90" s="872">
        <f>ROUND((J87)-(J88+J89),2)</f>
        <v>13.35</v>
      </c>
      <c r="K90" s="659" t="s">
        <v>10938</v>
      </c>
      <c r="L90" s="1504"/>
      <c r="M90" s="1504"/>
      <c r="N90" s="1504"/>
      <c r="O90" s="1504"/>
      <c r="P90" s="1504"/>
      <c r="Q90" s="654"/>
    </row>
    <row r="91" spans="1:17" ht="15">
      <c r="A91" s="654"/>
      <c r="B91" s="648"/>
      <c r="C91" s="648"/>
      <c r="D91" s="648"/>
      <c r="E91" s="648"/>
      <c r="F91" s="648"/>
      <c r="G91" s="648"/>
      <c r="H91" s="1104"/>
      <c r="I91" s="1104"/>
      <c r="J91" s="648"/>
      <c r="K91" s="648"/>
      <c r="L91" s="653"/>
      <c r="M91" s="653"/>
      <c r="N91" s="653"/>
      <c r="O91" s="653"/>
      <c r="P91" s="653"/>
      <c r="Q91" s="654"/>
    </row>
    <row r="92" spans="1:17" ht="15">
      <c r="A92" s="654"/>
      <c r="B92" s="1504" t="s">
        <v>11319</v>
      </c>
      <c r="C92" s="1504"/>
      <c r="D92" s="1504"/>
      <c r="E92" s="648"/>
      <c r="F92" s="648"/>
      <c r="G92" s="654"/>
      <c r="H92" s="654"/>
      <c r="I92" s="654"/>
      <c r="J92" s="654"/>
      <c r="K92" s="654"/>
      <c r="L92" s="653"/>
      <c r="M92" s="653"/>
      <c r="N92" s="653"/>
      <c r="O92" s="653"/>
      <c r="P92" s="653"/>
      <c r="Q92" s="654"/>
    </row>
    <row r="93" spans="1:17" ht="30">
      <c r="A93" s="654"/>
      <c r="B93" s="1551"/>
      <c r="C93" s="1551"/>
      <c r="D93" s="1119" t="s">
        <v>11300</v>
      </c>
      <c r="E93" s="1107" t="s">
        <v>10815</v>
      </c>
      <c r="F93" s="1107" t="s">
        <v>10813</v>
      </c>
      <c r="G93" s="1107" t="s">
        <v>10815</v>
      </c>
      <c r="H93" s="1107" t="s">
        <v>10930</v>
      </c>
      <c r="I93" s="1107" t="s">
        <v>10811</v>
      </c>
      <c r="J93" s="1107" t="s">
        <v>11060</v>
      </c>
      <c r="K93" s="1107"/>
      <c r="L93" s="1107"/>
      <c r="M93" s="1107"/>
      <c r="N93" s="1107"/>
      <c r="O93" s="1107"/>
      <c r="P93" s="1107"/>
      <c r="Q93" s="654"/>
    </row>
    <row r="94" spans="1:17" ht="15">
      <c r="A94" s="654"/>
      <c r="B94" s="1505"/>
      <c r="C94" s="1505"/>
      <c r="D94" s="681">
        <v>35.24</v>
      </c>
      <c r="E94" s="659"/>
      <c r="F94" s="681">
        <v>1.2</v>
      </c>
      <c r="G94" s="659"/>
      <c r="H94" s="681">
        <v>1</v>
      </c>
      <c r="I94" s="872"/>
      <c r="J94" s="872">
        <f>ROUND((D94*F94*H94),2)</f>
        <v>42.29</v>
      </c>
      <c r="K94" s="659" t="s">
        <v>10938</v>
      </c>
      <c r="L94" s="1105" t="s">
        <v>11320</v>
      </c>
      <c r="M94" s="1105"/>
      <c r="N94" s="1105"/>
      <c r="O94" s="1105"/>
      <c r="P94" s="1105"/>
      <c r="Q94" s="654"/>
    </row>
    <row r="95" spans="1:17" ht="15">
      <c r="A95" s="654"/>
      <c r="B95" s="1505" t="s">
        <v>11061</v>
      </c>
      <c r="C95" s="1505"/>
      <c r="D95" s="681">
        <v>0.8</v>
      </c>
      <c r="E95" s="659"/>
      <c r="F95" s="681">
        <v>0.5</v>
      </c>
      <c r="G95" s="659"/>
      <c r="H95" s="681">
        <v>4</v>
      </c>
      <c r="I95" s="872"/>
      <c r="J95" s="872">
        <f t="shared" ref="J95:J96" si="11">ROUND((D95*F95*H95),2)</f>
        <v>1.6</v>
      </c>
      <c r="K95" s="659" t="s">
        <v>10938</v>
      </c>
      <c r="L95" s="1504" t="s">
        <v>11304</v>
      </c>
      <c r="M95" s="1504"/>
      <c r="N95" s="1504"/>
      <c r="O95" s="1504"/>
      <c r="P95" s="1504"/>
      <c r="Q95" s="654"/>
    </row>
    <row r="96" spans="1:17" ht="15">
      <c r="A96" s="654"/>
      <c r="B96" s="1505"/>
      <c r="C96" s="1505"/>
      <c r="D96" s="681">
        <v>1</v>
      </c>
      <c r="E96" s="659"/>
      <c r="F96" s="681">
        <v>0.5</v>
      </c>
      <c r="G96" s="659"/>
      <c r="H96" s="681">
        <v>1</v>
      </c>
      <c r="I96" s="872"/>
      <c r="J96" s="872">
        <f t="shared" si="11"/>
        <v>0.5</v>
      </c>
      <c r="K96" s="659" t="s">
        <v>10938</v>
      </c>
      <c r="L96" s="1504" t="s">
        <v>11304</v>
      </c>
      <c r="M96" s="1504"/>
      <c r="N96" s="1504"/>
      <c r="O96" s="1504"/>
      <c r="P96" s="1504"/>
      <c r="Q96" s="654"/>
    </row>
    <row r="97" spans="1:17" ht="15">
      <c r="A97" s="654"/>
      <c r="B97" s="1104"/>
      <c r="C97" s="1104"/>
      <c r="D97" s="681">
        <v>0.98</v>
      </c>
      <c r="E97" s="659"/>
      <c r="F97" s="681">
        <v>0.6</v>
      </c>
      <c r="G97" s="659"/>
      <c r="H97" s="681">
        <v>1</v>
      </c>
      <c r="I97" s="872"/>
      <c r="J97" s="872">
        <f t="shared" ref="J97:J98" si="12">ROUND((D97*F97*H97),2)</f>
        <v>0.59</v>
      </c>
      <c r="K97" s="659" t="s">
        <v>10938</v>
      </c>
      <c r="L97" s="1504" t="s">
        <v>11321</v>
      </c>
      <c r="M97" s="1504"/>
      <c r="N97" s="1504"/>
      <c r="O97" s="1504"/>
      <c r="P97" s="1504"/>
      <c r="Q97" s="654"/>
    </row>
    <row r="98" spans="1:17" ht="15">
      <c r="A98" s="654"/>
      <c r="B98" s="1104"/>
      <c r="C98" s="1104"/>
      <c r="D98" s="681">
        <v>1.5</v>
      </c>
      <c r="E98" s="659"/>
      <c r="F98" s="681">
        <v>0.6</v>
      </c>
      <c r="G98" s="659"/>
      <c r="H98" s="681">
        <v>2</v>
      </c>
      <c r="I98" s="872"/>
      <c r="J98" s="872">
        <f t="shared" si="12"/>
        <v>1.8</v>
      </c>
      <c r="K98" s="659" t="s">
        <v>10938</v>
      </c>
      <c r="L98" s="1504" t="s">
        <v>11303</v>
      </c>
      <c r="M98" s="1504"/>
      <c r="N98" s="1504"/>
      <c r="O98" s="1504"/>
      <c r="P98" s="1504"/>
      <c r="Q98" s="654"/>
    </row>
    <row r="99" spans="1:17" ht="16.5" thickBot="1">
      <c r="A99" s="654"/>
      <c r="B99" s="1505"/>
      <c r="C99" s="1505"/>
      <c r="D99" s="681"/>
      <c r="E99" s="659"/>
      <c r="F99" s="1141"/>
      <c r="G99" s="1141"/>
      <c r="H99" s="1141"/>
      <c r="I99" s="679" t="s">
        <v>4</v>
      </c>
      <c r="J99" s="872">
        <f>ROUND((J94)-(J95+J96+J97+J98),2)</f>
        <v>37.799999999999997</v>
      </c>
      <c r="K99" s="663" t="s">
        <v>10938</v>
      </c>
      <c r="L99" s="1504"/>
      <c r="M99" s="1504"/>
      <c r="N99" s="1504"/>
      <c r="O99" s="1504"/>
      <c r="P99" s="1504"/>
      <c r="Q99" s="654"/>
    </row>
    <row r="100" spans="1:17" ht="15.75" thickBot="1">
      <c r="A100" s="654"/>
      <c r="B100" s="1104"/>
      <c r="C100" s="1555" t="s">
        <v>11379</v>
      </c>
      <c r="D100" s="1556"/>
      <c r="E100" s="1556"/>
      <c r="F100" s="1556"/>
      <c r="G100" s="1142">
        <f>ROUND((J41+J49+J56+J63+J70+J76+J83+J90+J99),2)</f>
        <v>156.32</v>
      </c>
      <c r="H100" s="1143" t="s">
        <v>10938</v>
      </c>
      <c r="I100" s="872"/>
      <c r="J100" s="872"/>
      <c r="K100" s="659"/>
      <c r="L100" s="1105"/>
      <c r="M100" s="1105"/>
      <c r="N100" s="1105"/>
      <c r="O100" s="1105"/>
      <c r="P100" s="1105"/>
      <c r="Q100" s="654"/>
    </row>
    <row r="101" spans="1:17" ht="15">
      <c r="A101" s="654"/>
      <c r="B101" s="1104"/>
      <c r="C101" s="1104"/>
      <c r="D101" s="681"/>
      <c r="E101" s="659"/>
      <c r="F101" s="681"/>
      <c r="G101" s="659"/>
      <c r="H101" s="681"/>
      <c r="I101" s="872"/>
      <c r="J101" s="872"/>
      <c r="K101" s="659"/>
      <c r="L101" s="1105"/>
      <c r="M101" s="1105"/>
      <c r="N101" s="1105"/>
      <c r="O101" s="1105"/>
      <c r="P101" s="1105"/>
      <c r="Q101" s="654"/>
    </row>
    <row r="102" spans="1:17" ht="15.75">
      <c r="A102" s="654"/>
      <c r="B102" s="648"/>
      <c r="C102" s="1104"/>
      <c r="D102" s="1511" t="s">
        <v>11322</v>
      </c>
      <c r="E102" s="1511"/>
      <c r="F102" s="1511"/>
      <c r="G102" s="659"/>
      <c r="H102" s="659"/>
      <c r="I102" s="679"/>
      <c r="J102" s="659"/>
      <c r="K102" s="648"/>
      <c r="L102" s="653"/>
      <c r="M102" s="653"/>
      <c r="N102" s="654"/>
      <c r="O102" s="654"/>
      <c r="P102" s="654"/>
      <c r="Q102" s="654"/>
    </row>
    <row r="103" spans="1:17" ht="15">
      <c r="A103" s="654"/>
      <c r="B103" s="648"/>
      <c r="C103" s="1104"/>
      <c r="D103" s="659"/>
      <c r="E103" s="659"/>
      <c r="F103" s="659"/>
      <c r="G103" s="659"/>
      <c r="H103" s="659"/>
      <c r="I103" s="679"/>
      <c r="J103" s="659"/>
      <c r="K103" s="648"/>
      <c r="L103" s="653"/>
      <c r="M103" s="653"/>
      <c r="N103" s="654"/>
      <c r="O103" s="654"/>
      <c r="P103" s="654"/>
      <c r="Q103" s="654"/>
    </row>
    <row r="104" spans="1:17" ht="15">
      <c r="A104" s="654"/>
      <c r="B104" s="1504" t="s">
        <v>11323</v>
      </c>
      <c r="C104" s="1504"/>
      <c r="D104" s="1504"/>
      <c r="E104" s="1504"/>
      <c r="F104" s="1504"/>
      <c r="G104" s="1504"/>
      <c r="H104" s="1504"/>
      <c r="I104" s="1504"/>
      <c r="J104" s="1504"/>
      <c r="K104" s="1504"/>
      <c r="L104" s="653"/>
      <c r="M104" s="653"/>
      <c r="N104" s="653"/>
      <c r="O104" s="653"/>
      <c r="P104" s="653"/>
      <c r="Q104" s="654"/>
    </row>
    <row r="105" spans="1:17" ht="30">
      <c r="A105" s="654"/>
      <c r="B105" s="1551"/>
      <c r="C105" s="1551"/>
      <c r="D105" s="1119" t="s">
        <v>11300</v>
      </c>
      <c r="E105" s="1107" t="s">
        <v>10815</v>
      </c>
      <c r="F105" s="1107" t="s">
        <v>10813</v>
      </c>
      <c r="G105" s="1107" t="s">
        <v>10815</v>
      </c>
      <c r="H105" s="1107" t="s">
        <v>10930</v>
      </c>
      <c r="I105" s="1107" t="s">
        <v>10811</v>
      </c>
      <c r="J105" s="1107" t="s">
        <v>11060</v>
      </c>
      <c r="K105" s="1107"/>
      <c r="L105" s="1107"/>
      <c r="M105" s="1107"/>
      <c r="N105" s="1107"/>
      <c r="O105" s="1107"/>
      <c r="P105" s="1107"/>
      <c r="Q105" s="654"/>
    </row>
    <row r="106" spans="1:17" ht="15">
      <c r="A106" s="654"/>
      <c r="B106" s="1505"/>
      <c r="C106" s="1505"/>
      <c r="D106" s="681">
        <v>10.5</v>
      </c>
      <c r="E106" s="659"/>
      <c r="F106" s="681">
        <v>5</v>
      </c>
      <c r="G106" s="659"/>
      <c r="H106" s="681">
        <v>1</v>
      </c>
      <c r="I106" s="872"/>
      <c r="J106" s="872">
        <f>ROUND((D106*F106*H106),2)</f>
        <v>52.5</v>
      </c>
      <c r="K106" s="659" t="s">
        <v>10938</v>
      </c>
      <c r="L106" s="1105" t="s">
        <v>11325</v>
      </c>
      <c r="M106" s="1105"/>
      <c r="N106" s="1105"/>
      <c r="O106" s="1105"/>
      <c r="P106" s="1105"/>
      <c r="Q106" s="654"/>
    </row>
    <row r="107" spans="1:17" ht="15">
      <c r="A107" s="654"/>
      <c r="B107" s="1104"/>
      <c r="C107" s="1104"/>
      <c r="D107" s="681">
        <v>12.92</v>
      </c>
      <c r="E107" s="659"/>
      <c r="F107" s="681">
        <v>1.9</v>
      </c>
      <c r="G107" s="659"/>
      <c r="H107" s="681">
        <v>2</v>
      </c>
      <c r="I107" s="872"/>
      <c r="J107" s="872">
        <f t="shared" ref="J107:J115" si="13">ROUND((D107*F107*H107),2)</f>
        <v>49.1</v>
      </c>
      <c r="K107" s="659" t="s">
        <v>10938</v>
      </c>
      <c r="L107" s="1105" t="s">
        <v>11324</v>
      </c>
      <c r="M107" s="1105"/>
      <c r="N107" s="1105"/>
      <c r="O107" s="1105"/>
      <c r="P107" s="1105"/>
      <c r="Q107" s="654"/>
    </row>
    <row r="108" spans="1:17" ht="15">
      <c r="A108" s="654"/>
      <c r="B108" s="1104"/>
      <c r="C108" s="1104"/>
      <c r="D108" s="681">
        <v>1.49</v>
      </c>
      <c r="E108" s="659"/>
      <c r="F108" s="681">
        <v>5</v>
      </c>
      <c r="G108" s="659"/>
      <c r="H108" s="681">
        <v>1</v>
      </c>
      <c r="I108" s="872"/>
      <c r="J108" s="872">
        <f t="shared" si="13"/>
        <v>7.45</v>
      </c>
      <c r="K108" s="659" t="s">
        <v>10938</v>
      </c>
      <c r="L108" s="1105"/>
      <c r="M108" s="1105"/>
      <c r="N108" s="1105"/>
      <c r="O108" s="1105"/>
      <c r="P108" s="1105"/>
      <c r="Q108" s="654"/>
    </row>
    <row r="109" spans="1:17" ht="15">
      <c r="A109" s="654"/>
      <c r="B109" s="1104"/>
      <c r="C109" s="1104"/>
      <c r="D109" s="681">
        <v>10.95</v>
      </c>
      <c r="E109" s="659"/>
      <c r="F109" s="681">
        <v>3.2</v>
      </c>
      <c r="G109" s="659"/>
      <c r="H109" s="681">
        <v>1</v>
      </c>
      <c r="I109" s="872"/>
      <c r="J109" s="872">
        <f t="shared" si="13"/>
        <v>35.04</v>
      </c>
      <c r="K109" s="659" t="s">
        <v>10938</v>
      </c>
      <c r="L109" s="1105" t="s">
        <v>11326</v>
      </c>
      <c r="M109" s="1105"/>
      <c r="N109" s="1105"/>
      <c r="O109" s="1105"/>
      <c r="P109" s="1105"/>
      <c r="Q109" s="654"/>
    </row>
    <row r="110" spans="1:17" ht="15">
      <c r="A110" s="654"/>
      <c r="B110" s="1104"/>
      <c r="C110" s="1104"/>
      <c r="D110" s="681">
        <v>6.55</v>
      </c>
      <c r="E110" s="659"/>
      <c r="F110" s="681">
        <v>1.8</v>
      </c>
      <c r="G110" s="659"/>
      <c r="H110" s="681">
        <v>1</v>
      </c>
      <c r="I110" s="872"/>
      <c r="J110" s="872">
        <f t="shared" si="13"/>
        <v>11.79</v>
      </c>
      <c r="K110" s="659" t="s">
        <v>10938</v>
      </c>
      <c r="L110" s="1105" t="s">
        <v>11327</v>
      </c>
      <c r="M110" s="1105"/>
      <c r="N110" s="1105"/>
      <c r="O110" s="1105"/>
      <c r="P110" s="1105"/>
      <c r="Q110" s="654"/>
    </row>
    <row r="111" spans="1:17" ht="15">
      <c r="A111" s="654"/>
      <c r="B111" s="1505" t="s">
        <v>11061</v>
      </c>
      <c r="C111" s="1505"/>
      <c r="D111" s="681">
        <v>2</v>
      </c>
      <c r="E111" s="659"/>
      <c r="F111" s="681">
        <v>0.8</v>
      </c>
      <c r="G111" s="659"/>
      <c r="H111" s="681">
        <v>2</v>
      </c>
      <c r="I111" s="872"/>
      <c r="J111" s="872">
        <f t="shared" si="13"/>
        <v>3.2</v>
      </c>
      <c r="K111" s="659" t="s">
        <v>10938</v>
      </c>
      <c r="L111" s="1504" t="s">
        <v>11328</v>
      </c>
      <c r="M111" s="1504"/>
      <c r="N111" s="1504"/>
      <c r="O111" s="1504"/>
      <c r="P111" s="1504"/>
      <c r="Q111" s="654"/>
    </row>
    <row r="112" spans="1:17" ht="15">
      <c r="A112" s="654"/>
      <c r="B112" s="1505"/>
      <c r="C112" s="1505"/>
      <c r="D112" s="681">
        <v>2</v>
      </c>
      <c r="E112" s="659"/>
      <c r="F112" s="681">
        <v>2.1</v>
      </c>
      <c r="G112" s="659"/>
      <c r="H112" s="681">
        <v>1</v>
      </c>
      <c r="I112" s="872"/>
      <c r="J112" s="872">
        <f t="shared" si="13"/>
        <v>4.2</v>
      </c>
      <c r="K112" s="659" t="s">
        <v>10938</v>
      </c>
      <c r="L112" s="1504" t="s">
        <v>11329</v>
      </c>
      <c r="M112" s="1504"/>
      <c r="N112" s="1504"/>
      <c r="O112" s="1504"/>
      <c r="P112" s="1504"/>
      <c r="Q112" s="654"/>
    </row>
    <row r="113" spans="1:17" ht="15">
      <c r="A113" s="654"/>
      <c r="B113" s="1104"/>
      <c r="C113" s="1104"/>
      <c r="D113" s="681">
        <v>1</v>
      </c>
      <c r="E113" s="659"/>
      <c r="F113" s="681">
        <v>0.6</v>
      </c>
      <c r="G113" s="659"/>
      <c r="H113" s="681">
        <v>1</v>
      </c>
      <c r="I113" s="872"/>
      <c r="J113" s="872">
        <f t="shared" si="13"/>
        <v>0.6</v>
      </c>
      <c r="K113" s="659" t="s">
        <v>10938</v>
      </c>
      <c r="L113" s="1504" t="s">
        <v>11017</v>
      </c>
      <c r="M113" s="1504"/>
      <c r="N113" s="1504"/>
      <c r="O113" s="1504"/>
      <c r="P113" s="1504"/>
      <c r="Q113" s="654"/>
    </row>
    <row r="114" spans="1:17" ht="15">
      <c r="A114" s="654"/>
      <c r="B114" s="1104"/>
      <c r="C114" s="1104"/>
      <c r="D114" s="681">
        <v>1.5</v>
      </c>
      <c r="E114" s="659"/>
      <c r="F114" s="681">
        <v>0.6</v>
      </c>
      <c r="G114" s="659"/>
      <c r="H114" s="681">
        <v>2</v>
      </c>
      <c r="I114" s="872"/>
      <c r="J114" s="872">
        <f t="shared" si="13"/>
        <v>1.8</v>
      </c>
      <c r="K114" s="659" t="s">
        <v>10938</v>
      </c>
      <c r="L114" s="1504" t="s">
        <v>11017</v>
      </c>
      <c r="M114" s="1504"/>
      <c r="N114" s="1504"/>
      <c r="O114" s="1504"/>
      <c r="P114" s="1504"/>
      <c r="Q114" s="654"/>
    </row>
    <row r="115" spans="1:17" ht="15">
      <c r="A115" s="654"/>
      <c r="B115" s="1104"/>
      <c r="C115" s="1104"/>
      <c r="D115" s="681">
        <v>0.6</v>
      </c>
      <c r="E115" s="659"/>
      <c r="F115" s="681">
        <v>0.6</v>
      </c>
      <c r="G115" s="659"/>
      <c r="H115" s="681">
        <v>1</v>
      </c>
      <c r="I115" s="872"/>
      <c r="J115" s="872">
        <f t="shared" si="13"/>
        <v>0.36</v>
      </c>
      <c r="K115" s="659" t="s">
        <v>10938</v>
      </c>
      <c r="L115" s="1504" t="s">
        <v>11283</v>
      </c>
      <c r="M115" s="1504"/>
      <c r="N115" s="1504"/>
      <c r="O115" s="1504"/>
      <c r="P115" s="1504"/>
      <c r="Q115" s="654"/>
    </row>
    <row r="116" spans="1:17" ht="15">
      <c r="A116" s="654"/>
      <c r="B116" s="1505"/>
      <c r="C116" s="1505"/>
      <c r="D116" s="681"/>
      <c r="E116" s="659"/>
      <c r="F116" s="681"/>
      <c r="G116" s="659"/>
      <c r="H116" s="681"/>
      <c r="I116" s="872" t="s">
        <v>4</v>
      </c>
      <c r="J116" s="872">
        <f>ROUND((J106+J107+J108+J109+J110)-(J111+J112+J113+J114+J115),2)</f>
        <v>145.72</v>
      </c>
      <c r="K116" s="659" t="s">
        <v>10938</v>
      </c>
      <c r="L116" s="1504"/>
      <c r="M116" s="1504"/>
      <c r="N116" s="1504"/>
      <c r="O116" s="1504"/>
      <c r="P116" s="1504"/>
      <c r="Q116" s="654"/>
    </row>
    <row r="117" spans="1:17" ht="15">
      <c r="A117" s="654"/>
      <c r="B117" s="648"/>
      <c r="C117" s="1104"/>
      <c r="D117" s="659"/>
      <c r="E117" s="659"/>
      <c r="F117" s="659"/>
      <c r="G117" s="659"/>
      <c r="H117" s="659"/>
      <c r="I117" s="679"/>
      <c r="J117" s="659"/>
      <c r="K117" s="648"/>
      <c r="L117" s="653"/>
      <c r="M117" s="653"/>
      <c r="N117" s="654"/>
      <c r="O117" s="654"/>
      <c r="P117" s="654"/>
      <c r="Q117" s="654"/>
    </row>
    <row r="118" spans="1:17" ht="15">
      <c r="A118" s="654"/>
      <c r="B118" s="1504" t="s">
        <v>11330</v>
      </c>
      <c r="C118" s="1504"/>
      <c r="D118" s="1504"/>
      <c r="E118" s="1504"/>
      <c r="F118" s="1504"/>
      <c r="G118" s="1504"/>
      <c r="H118" s="1504"/>
      <c r="I118" s="1504"/>
      <c r="J118" s="1504"/>
      <c r="K118" s="1504"/>
      <c r="L118" s="653"/>
      <c r="M118" s="653"/>
      <c r="N118" s="654"/>
      <c r="O118" s="654"/>
      <c r="P118" s="654"/>
      <c r="Q118" s="654"/>
    </row>
    <row r="119" spans="1:17" ht="30">
      <c r="A119" s="654"/>
      <c r="B119" s="1551"/>
      <c r="C119" s="1551"/>
      <c r="D119" s="1119" t="s">
        <v>11300</v>
      </c>
      <c r="E119" s="1107" t="s">
        <v>10815</v>
      </c>
      <c r="F119" s="1107" t="s">
        <v>10813</v>
      </c>
      <c r="G119" s="1107" t="s">
        <v>10815</v>
      </c>
      <c r="H119" s="1107" t="s">
        <v>10930</v>
      </c>
      <c r="I119" s="1107" t="s">
        <v>10811</v>
      </c>
      <c r="J119" s="1107" t="s">
        <v>11060</v>
      </c>
      <c r="K119" s="1107"/>
      <c r="L119" s="1107"/>
      <c r="M119" s="1107"/>
      <c r="N119" s="1107"/>
      <c r="O119" s="1107"/>
      <c r="P119" s="1107"/>
      <c r="Q119" s="654"/>
    </row>
    <row r="120" spans="1:17" ht="15">
      <c r="A120" s="654"/>
      <c r="B120" s="1505"/>
      <c r="C120" s="1505"/>
      <c r="D120" s="681">
        <v>4.58</v>
      </c>
      <c r="E120" s="659"/>
      <c r="F120" s="681">
        <v>3.2</v>
      </c>
      <c r="G120" s="659"/>
      <c r="H120" s="681">
        <v>1</v>
      </c>
      <c r="I120" s="872"/>
      <c r="J120" s="872">
        <f>ROUND((D120*F120*H120),2)</f>
        <v>14.66</v>
      </c>
      <c r="K120" s="659" t="s">
        <v>10938</v>
      </c>
      <c r="L120" s="1105" t="s">
        <v>11331</v>
      </c>
      <c r="M120" s="1105"/>
      <c r="N120" s="1105"/>
      <c r="O120" s="1105"/>
      <c r="P120" s="1105"/>
      <c r="Q120" s="654"/>
    </row>
    <row r="121" spans="1:17" ht="15">
      <c r="A121" s="654"/>
      <c r="B121" s="1104"/>
      <c r="C121" s="1104"/>
      <c r="D121" s="681">
        <v>2.0499999999999998</v>
      </c>
      <c r="E121" s="659"/>
      <c r="F121" s="681">
        <v>3.2</v>
      </c>
      <c r="G121" s="659"/>
      <c r="H121" s="681">
        <v>1</v>
      </c>
      <c r="I121" s="872"/>
      <c r="J121" s="872">
        <f t="shared" ref="J121:J127" si="14">ROUND((D121*F121*H121),2)</f>
        <v>6.56</v>
      </c>
      <c r="K121" s="659" t="s">
        <v>10938</v>
      </c>
      <c r="L121" s="1105" t="s">
        <v>11331</v>
      </c>
      <c r="M121" s="1105"/>
      <c r="N121" s="1105"/>
      <c r="O121" s="1105"/>
      <c r="P121" s="1105"/>
      <c r="Q121" s="654"/>
    </row>
    <row r="122" spans="1:17" ht="15">
      <c r="A122" s="654"/>
      <c r="B122" s="1104"/>
      <c r="C122" s="1104"/>
      <c r="D122" s="681">
        <v>7.01</v>
      </c>
      <c r="E122" s="659"/>
      <c r="F122" s="681">
        <v>3.2</v>
      </c>
      <c r="G122" s="659"/>
      <c r="H122" s="681">
        <v>1</v>
      </c>
      <c r="I122" s="872"/>
      <c r="J122" s="872">
        <f t="shared" si="14"/>
        <v>22.43</v>
      </c>
      <c r="K122" s="659" t="s">
        <v>10938</v>
      </c>
      <c r="L122" s="1105" t="s">
        <v>11332</v>
      </c>
      <c r="M122" s="1105"/>
      <c r="N122" s="1105"/>
      <c r="O122" s="1105"/>
      <c r="P122" s="1105"/>
      <c r="Q122" s="654"/>
    </row>
    <row r="123" spans="1:17" ht="15">
      <c r="A123" s="654"/>
      <c r="B123" s="1104"/>
      <c r="C123" s="1104"/>
      <c r="D123" s="681">
        <v>15.68</v>
      </c>
      <c r="E123" s="659"/>
      <c r="F123" s="681">
        <v>1.9</v>
      </c>
      <c r="G123" s="659"/>
      <c r="H123" s="681">
        <v>2</v>
      </c>
      <c r="I123" s="872"/>
      <c r="J123" s="872">
        <f t="shared" si="14"/>
        <v>59.58</v>
      </c>
      <c r="K123" s="659" t="s">
        <v>10938</v>
      </c>
      <c r="L123" s="1105" t="s">
        <v>11324</v>
      </c>
      <c r="M123" s="1105"/>
      <c r="N123" s="1105"/>
      <c r="O123" s="1105"/>
      <c r="P123" s="1105"/>
      <c r="Q123" s="654"/>
    </row>
    <row r="124" spans="1:17" ht="15">
      <c r="A124" s="654"/>
      <c r="B124" s="1505" t="s">
        <v>11061</v>
      </c>
      <c r="C124" s="1505"/>
      <c r="D124" s="681">
        <v>1.5</v>
      </c>
      <c r="E124" s="659"/>
      <c r="F124" s="681">
        <v>0.6</v>
      </c>
      <c r="G124" s="659"/>
      <c r="H124" s="681">
        <v>2</v>
      </c>
      <c r="I124" s="872"/>
      <c r="J124" s="872">
        <f t="shared" si="14"/>
        <v>1.8</v>
      </c>
      <c r="K124" s="659" t="s">
        <v>10938</v>
      </c>
      <c r="L124" s="1504" t="s">
        <v>11017</v>
      </c>
      <c r="M124" s="1504"/>
      <c r="N124" s="1504"/>
      <c r="O124" s="1504"/>
      <c r="P124" s="1504"/>
      <c r="Q124" s="654"/>
    </row>
    <row r="125" spans="1:17" ht="15">
      <c r="A125" s="654"/>
      <c r="B125" s="1505"/>
      <c r="C125" s="1505"/>
      <c r="D125" s="681">
        <v>2</v>
      </c>
      <c r="E125" s="659"/>
      <c r="F125" s="681">
        <v>0.6</v>
      </c>
      <c r="G125" s="659"/>
      <c r="H125" s="681">
        <v>1</v>
      </c>
      <c r="I125" s="872"/>
      <c r="J125" s="872">
        <f t="shared" si="14"/>
        <v>1.2</v>
      </c>
      <c r="K125" s="659" t="s">
        <v>10938</v>
      </c>
      <c r="L125" s="1504" t="s">
        <v>11017</v>
      </c>
      <c r="M125" s="1504"/>
      <c r="N125" s="1504"/>
      <c r="O125" s="1504"/>
      <c r="P125" s="1504"/>
      <c r="Q125" s="654"/>
    </row>
    <row r="126" spans="1:17" ht="15">
      <c r="A126" s="654"/>
      <c r="B126" s="1104"/>
      <c r="C126" s="1104"/>
      <c r="D126" s="681">
        <v>2.98</v>
      </c>
      <c r="E126" s="659"/>
      <c r="F126" s="681">
        <v>1.9</v>
      </c>
      <c r="G126" s="659"/>
      <c r="H126" s="681">
        <v>2</v>
      </c>
      <c r="I126" s="872"/>
      <c r="J126" s="872">
        <f t="shared" si="14"/>
        <v>11.32</v>
      </c>
      <c r="K126" s="659" t="s">
        <v>10938</v>
      </c>
      <c r="L126" s="1504" t="s">
        <v>11333</v>
      </c>
      <c r="M126" s="1504"/>
      <c r="N126" s="1504"/>
      <c r="O126" s="1504"/>
      <c r="P126" s="1504"/>
      <c r="Q126" s="654"/>
    </row>
    <row r="127" spans="1:17" ht="15">
      <c r="A127" s="654"/>
      <c r="B127" s="1104"/>
      <c r="C127" s="1104"/>
      <c r="D127" s="681">
        <v>2</v>
      </c>
      <c r="E127" s="659"/>
      <c r="F127" s="681">
        <v>0.8</v>
      </c>
      <c r="G127" s="659"/>
      <c r="H127" s="681">
        <v>4</v>
      </c>
      <c r="I127" s="872"/>
      <c r="J127" s="872">
        <f t="shared" si="14"/>
        <v>6.4</v>
      </c>
      <c r="K127" s="659" t="s">
        <v>10938</v>
      </c>
      <c r="L127" s="1504" t="s">
        <v>11334</v>
      </c>
      <c r="M127" s="1504"/>
      <c r="N127" s="1504"/>
      <c r="O127" s="1504"/>
      <c r="P127" s="1504"/>
      <c r="Q127" s="654"/>
    </row>
    <row r="128" spans="1:17" ht="15">
      <c r="A128" s="654"/>
      <c r="B128" s="1505"/>
      <c r="C128" s="1505"/>
      <c r="D128" s="681"/>
      <c r="E128" s="659"/>
      <c r="F128" s="681"/>
      <c r="G128" s="659"/>
      <c r="H128" s="681"/>
      <c r="I128" s="872" t="s">
        <v>4</v>
      </c>
      <c r="J128" s="872">
        <f>ROUND((J120+J121+J122+J123)-(J124+J125+J126+J127),2)</f>
        <v>82.51</v>
      </c>
      <c r="K128" s="659" t="s">
        <v>10938</v>
      </c>
      <c r="L128" s="1504"/>
      <c r="M128" s="1504"/>
      <c r="N128" s="1504"/>
      <c r="O128" s="1504"/>
      <c r="P128" s="1504"/>
      <c r="Q128" s="654"/>
    </row>
    <row r="129" spans="1:17" ht="15">
      <c r="A129" s="654"/>
      <c r="B129" s="1504" t="s">
        <v>11335</v>
      </c>
      <c r="C129" s="1504"/>
      <c r="D129" s="1504"/>
      <c r="E129" s="1504"/>
      <c r="F129" s="1504"/>
      <c r="G129" s="1504"/>
      <c r="H129" s="1504"/>
      <c r="I129" s="1504"/>
      <c r="J129" s="1504"/>
      <c r="K129" s="1504"/>
      <c r="L129" s="653"/>
      <c r="M129" s="653"/>
      <c r="N129" s="654"/>
      <c r="O129" s="654"/>
      <c r="P129" s="654"/>
      <c r="Q129" s="654"/>
    </row>
    <row r="130" spans="1:17" ht="30">
      <c r="A130" s="654"/>
      <c r="B130" s="1551"/>
      <c r="C130" s="1551"/>
      <c r="D130" s="1119" t="s">
        <v>11300</v>
      </c>
      <c r="E130" s="1107" t="s">
        <v>10815</v>
      </c>
      <c r="F130" s="1107" t="s">
        <v>10813</v>
      </c>
      <c r="G130" s="1107" t="s">
        <v>10815</v>
      </c>
      <c r="H130" s="1107" t="s">
        <v>10930</v>
      </c>
      <c r="I130" s="1107" t="s">
        <v>10811</v>
      </c>
      <c r="J130" s="1107" t="s">
        <v>11060</v>
      </c>
      <c r="K130" s="1107"/>
      <c r="L130" s="1107"/>
      <c r="M130" s="1107"/>
      <c r="N130" s="1107"/>
      <c r="O130" s="1107"/>
      <c r="P130" s="1107"/>
      <c r="Q130" s="654"/>
    </row>
    <row r="131" spans="1:17" ht="15">
      <c r="A131" s="654"/>
      <c r="B131" s="1505"/>
      <c r="C131" s="1505"/>
      <c r="D131" s="681">
        <v>14.3</v>
      </c>
      <c r="E131" s="659"/>
      <c r="F131" s="681">
        <v>3.2</v>
      </c>
      <c r="G131" s="659"/>
      <c r="H131" s="681">
        <v>1</v>
      </c>
      <c r="I131" s="872"/>
      <c r="J131" s="872">
        <f>ROUND((D131*F131*H131),2)</f>
        <v>45.76</v>
      </c>
      <c r="K131" s="659" t="s">
        <v>10938</v>
      </c>
      <c r="L131" s="1105" t="s">
        <v>11336</v>
      </c>
      <c r="M131" s="1105"/>
      <c r="N131" s="1105"/>
      <c r="O131" s="1105"/>
      <c r="P131" s="1105"/>
      <c r="Q131" s="654"/>
    </row>
    <row r="132" spans="1:17" ht="15">
      <c r="A132" s="654"/>
      <c r="B132" s="1104"/>
      <c r="C132" s="1104"/>
      <c r="D132" s="681">
        <v>9.0500000000000007</v>
      </c>
      <c r="E132" s="659"/>
      <c r="F132" s="681">
        <v>2.8</v>
      </c>
      <c r="G132" s="659"/>
      <c r="H132" s="681">
        <v>2</v>
      </c>
      <c r="I132" s="872"/>
      <c r="J132" s="872">
        <f t="shared" ref="J132:J140" si="15">ROUND((D132*F132*H132),2)</f>
        <v>50.68</v>
      </c>
      <c r="K132" s="659" t="s">
        <v>10938</v>
      </c>
      <c r="L132" s="1105" t="s">
        <v>11337</v>
      </c>
      <c r="M132" s="1105"/>
      <c r="N132" s="1105"/>
      <c r="O132" s="1105"/>
      <c r="P132" s="1105"/>
      <c r="Q132" s="654"/>
    </row>
    <row r="133" spans="1:17" ht="15">
      <c r="A133" s="654"/>
      <c r="B133" s="1104"/>
      <c r="C133" s="1104"/>
      <c r="D133" s="681">
        <v>7.75</v>
      </c>
      <c r="E133" s="659"/>
      <c r="F133" s="681">
        <v>1.9</v>
      </c>
      <c r="G133" s="659"/>
      <c r="H133" s="681">
        <v>2</v>
      </c>
      <c r="I133" s="872"/>
      <c r="J133" s="872">
        <f t="shared" si="15"/>
        <v>29.45</v>
      </c>
      <c r="K133" s="659" t="s">
        <v>10938</v>
      </c>
      <c r="L133" s="1105" t="s">
        <v>11338</v>
      </c>
      <c r="M133" s="1105"/>
      <c r="N133" s="1105"/>
      <c r="O133" s="1105"/>
      <c r="P133" s="1105"/>
      <c r="Q133" s="654"/>
    </row>
    <row r="134" spans="1:17" ht="15">
      <c r="A134" s="654"/>
      <c r="B134" s="1104"/>
      <c r="C134" s="1104"/>
      <c r="D134" s="681">
        <v>4.0199999999999996</v>
      </c>
      <c r="E134" s="659"/>
      <c r="F134" s="681">
        <v>1.9</v>
      </c>
      <c r="G134" s="659"/>
      <c r="H134" s="681">
        <v>2</v>
      </c>
      <c r="I134" s="872"/>
      <c r="J134" s="872">
        <f t="shared" si="15"/>
        <v>15.28</v>
      </c>
      <c r="K134" s="659" t="s">
        <v>10938</v>
      </c>
      <c r="L134" s="1105" t="s">
        <v>11339</v>
      </c>
      <c r="M134" s="1105"/>
      <c r="N134" s="1105"/>
      <c r="O134" s="1105"/>
      <c r="P134" s="1105"/>
      <c r="Q134" s="654"/>
    </row>
    <row r="135" spans="1:17" ht="15">
      <c r="A135" s="654"/>
      <c r="B135" s="1104"/>
      <c r="C135" s="1104"/>
      <c r="D135" s="681">
        <v>3.99</v>
      </c>
      <c r="E135" s="659"/>
      <c r="F135" s="681">
        <v>2.2000000000000002</v>
      </c>
      <c r="G135" s="659"/>
      <c r="H135" s="681">
        <v>1</v>
      </c>
      <c r="I135" s="872"/>
      <c r="J135" s="872">
        <f t="shared" si="15"/>
        <v>8.7799999999999994</v>
      </c>
      <c r="K135" s="659" t="s">
        <v>10938</v>
      </c>
      <c r="L135" s="1105" t="s">
        <v>11340</v>
      </c>
      <c r="M135" s="1105"/>
      <c r="N135" s="1105"/>
      <c r="O135" s="1105"/>
      <c r="P135" s="1105"/>
      <c r="Q135" s="654"/>
    </row>
    <row r="136" spans="1:17" ht="15">
      <c r="A136" s="654"/>
      <c r="B136" s="1505" t="s">
        <v>11061</v>
      </c>
      <c r="C136" s="1505"/>
      <c r="D136" s="681">
        <v>1.5</v>
      </c>
      <c r="E136" s="659"/>
      <c r="F136" s="681">
        <v>0.6</v>
      </c>
      <c r="G136" s="659"/>
      <c r="H136" s="681">
        <v>1</v>
      </c>
      <c r="I136" s="872"/>
      <c r="J136" s="872">
        <f t="shared" si="15"/>
        <v>0.9</v>
      </c>
      <c r="K136" s="659" t="s">
        <v>10938</v>
      </c>
      <c r="L136" s="1504" t="s">
        <v>11017</v>
      </c>
      <c r="M136" s="1504"/>
      <c r="N136" s="1504"/>
      <c r="O136" s="1504"/>
      <c r="P136" s="1504"/>
      <c r="Q136" s="654"/>
    </row>
    <row r="137" spans="1:17" ht="15">
      <c r="A137" s="654"/>
      <c r="B137" s="1505"/>
      <c r="C137" s="1505"/>
      <c r="D137" s="681">
        <v>1</v>
      </c>
      <c r="E137" s="659"/>
      <c r="F137" s="681">
        <v>0.6</v>
      </c>
      <c r="G137" s="659"/>
      <c r="H137" s="681">
        <v>1</v>
      </c>
      <c r="I137" s="872"/>
      <c r="J137" s="872">
        <f t="shared" si="15"/>
        <v>0.6</v>
      </c>
      <c r="K137" s="659" t="s">
        <v>10938</v>
      </c>
      <c r="L137" s="1504" t="s">
        <v>11017</v>
      </c>
      <c r="M137" s="1504"/>
      <c r="N137" s="1504"/>
      <c r="O137" s="1504"/>
      <c r="P137" s="1504"/>
      <c r="Q137" s="654"/>
    </row>
    <row r="138" spans="1:17" ht="15">
      <c r="A138" s="654"/>
      <c r="B138" s="1104"/>
      <c r="C138" s="1104"/>
      <c r="D138" s="681">
        <v>0.6</v>
      </c>
      <c r="E138" s="659"/>
      <c r="F138" s="681">
        <v>0.6</v>
      </c>
      <c r="G138" s="659"/>
      <c r="H138" s="681">
        <v>1</v>
      </c>
      <c r="I138" s="872"/>
      <c r="J138" s="872">
        <f t="shared" si="15"/>
        <v>0.36</v>
      </c>
      <c r="K138" s="659" t="s">
        <v>10938</v>
      </c>
      <c r="L138" s="1504" t="s">
        <v>11283</v>
      </c>
      <c r="M138" s="1504"/>
      <c r="N138" s="1504"/>
      <c r="O138" s="1504"/>
      <c r="P138" s="1504"/>
      <c r="Q138" s="654"/>
    </row>
    <row r="139" spans="1:17" ht="15">
      <c r="A139" s="654"/>
      <c r="B139" s="1104"/>
      <c r="C139" s="1104"/>
      <c r="D139" s="681">
        <v>0.7</v>
      </c>
      <c r="E139" s="659"/>
      <c r="F139" s="681">
        <v>1.7</v>
      </c>
      <c r="G139" s="659"/>
      <c r="H139" s="681">
        <v>2</v>
      </c>
      <c r="I139" s="872"/>
      <c r="J139" s="872">
        <f t="shared" si="15"/>
        <v>2.38</v>
      </c>
      <c r="K139" s="659" t="s">
        <v>10938</v>
      </c>
      <c r="L139" s="1504" t="s">
        <v>11341</v>
      </c>
      <c r="M139" s="1504"/>
      <c r="N139" s="1504"/>
      <c r="O139" s="1504"/>
      <c r="P139" s="1504"/>
      <c r="Q139" s="654"/>
    </row>
    <row r="140" spans="1:17" ht="15">
      <c r="A140" s="654"/>
      <c r="B140" s="1104"/>
      <c r="C140" s="1104"/>
      <c r="D140" s="681">
        <v>0.8</v>
      </c>
      <c r="E140" s="659"/>
      <c r="F140" s="681">
        <v>1.8</v>
      </c>
      <c r="G140" s="659"/>
      <c r="H140" s="681">
        <v>1</v>
      </c>
      <c r="I140" s="872"/>
      <c r="J140" s="872">
        <f t="shared" si="15"/>
        <v>1.44</v>
      </c>
      <c r="K140" s="659" t="s">
        <v>10938</v>
      </c>
      <c r="L140" s="1504" t="s">
        <v>11342</v>
      </c>
      <c r="M140" s="1504"/>
      <c r="N140" s="1504"/>
      <c r="O140" s="1504"/>
      <c r="P140" s="1504"/>
      <c r="Q140" s="654"/>
    </row>
    <row r="141" spans="1:17" ht="15">
      <c r="A141" s="654"/>
      <c r="B141" s="1505"/>
      <c r="C141" s="1505"/>
      <c r="D141" s="681"/>
      <c r="E141" s="659"/>
      <c r="F141" s="681"/>
      <c r="G141" s="659"/>
      <c r="H141" s="681"/>
      <c r="I141" s="872" t="s">
        <v>4</v>
      </c>
      <c r="J141" s="872">
        <f>ROUND((J131+J132+J133+J134+J135)-(J136+J137+J138+J139+J140),2)</f>
        <v>144.27000000000001</v>
      </c>
      <c r="K141" s="659" t="s">
        <v>10938</v>
      </c>
      <c r="L141" s="1504"/>
      <c r="M141" s="1504"/>
      <c r="N141" s="1504"/>
      <c r="O141" s="1504"/>
      <c r="P141" s="1504"/>
      <c r="Q141" s="654"/>
    </row>
    <row r="142" spans="1:17" ht="15">
      <c r="A142" s="654"/>
      <c r="B142" s="648"/>
      <c r="C142" s="1104"/>
      <c r="D142" s="659"/>
      <c r="E142" s="659"/>
      <c r="F142" s="659"/>
      <c r="G142" s="659"/>
      <c r="H142" s="659"/>
      <c r="I142" s="679"/>
      <c r="J142" s="659"/>
      <c r="K142" s="648"/>
      <c r="L142" s="653"/>
      <c r="M142" s="653"/>
      <c r="N142" s="654"/>
      <c r="O142" s="654"/>
      <c r="P142" s="654"/>
      <c r="Q142" s="654"/>
    </row>
    <row r="143" spans="1:17" ht="15">
      <c r="A143" s="654"/>
      <c r="B143" s="648"/>
      <c r="C143" s="1104"/>
      <c r="D143" s="659"/>
      <c r="E143" s="659"/>
      <c r="F143" s="659"/>
      <c r="G143" s="659"/>
      <c r="H143" s="659"/>
      <c r="I143" s="679"/>
      <c r="J143" s="659"/>
      <c r="K143" s="648"/>
      <c r="L143" s="653"/>
      <c r="M143" s="653"/>
      <c r="N143" s="654"/>
      <c r="O143" s="654"/>
      <c r="P143" s="654"/>
      <c r="Q143" s="654"/>
    </row>
    <row r="144" spans="1:17" ht="15">
      <c r="A144" s="654"/>
      <c r="B144" s="1504" t="s">
        <v>11343</v>
      </c>
      <c r="C144" s="1504"/>
      <c r="D144" s="1504"/>
      <c r="E144" s="1504"/>
      <c r="F144" s="1504"/>
      <c r="G144" s="1504"/>
      <c r="H144" s="1504"/>
      <c r="I144" s="1504"/>
      <c r="J144" s="1504"/>
      <c r="K144" s="1504"/>
      <c r="L144" s="653"/>
      <c r="M144" s="653"/>
      <c r="N144" s="654"/>
      <c r="O144" s="654"/>
      <c r="P144" s="654"/>
      <c r="Q144" s="654"/>
    </row>
    <row r="145" spans="1:17" ht="30">
      <c r="A145" s="654"/>
      <c r="B145" s="1551"/>
      <c r="C145" s="1551"/>
      <c r="D145" s="1119" t="s">
        <v>11300</v>
      </c>
      <c r="E145" s="1107" t="s">
        <v>10815</v>
      </c>
      <c r="F145" s="1107" t="s">
        <v>10813</v>
      </c>
      <c r="G145" s="1107" t="s">
        <v>10815</v>
      </c>
      <c r="H145" s="1107" t="s">
        <v>10930</v>
      </c>
      <c r="I145" s="1107" t="s">
        <v>10811</v>
      </c>
      <c r="J145" s="1107" t="s">
        <v>11060</v>
      </c>
      <c r="K145" s="1107"/>
      <c r="L145" s="1107"/>
      <c r="M145" s="1107"/>
      <c r="N145" s="1107"/>
      <c r="O145" s="1107"/>
      <c r="P145" s="1107"/>
      <c r="Q145" s="654"/>
    </row>
    <row r="146" spans="1:17" ht="15">
      <c r="A146" s="654"/>
      <c r="B146" s="1505"/>
      <c r="C146" s="1505"/>
      <c r="D146" s="681">
        <v>6.65</v>
      </c>
      <c r="E146" s="659"/>
      <c r="F146" s="681">
        <v>5</v>
      </c>
      <c r="G146" s="659"/>
      <c r="H146" s="681">
        <v>1</v>
      </c>
      <c r="I146" s="872"/>
      <c r="J146" s="872">
        <f>ROUND((D146*F146*H146),2)</f>
        <v>33.25</v>
      </c>
      <c r="K146" s="659" t="s">
        <v>10938</v>
      </c>
      <c r="L146" s="1105" t="s">
        <v>11344</v>
      </c>
      <c r="M146" s="1105"/>
      <c r="N146" s="1105"/>
      <c r="O146" s="1105"/>
      <c r="P146" s="1105"/>
      <c r="Q146" s="654"/>
    </row>
    <row r="147" spans="1:17" ht="15">
      <c r="A147" s="654"/>
      <c r="B147" s="1104"/>
      <c r="C147" s="1104"/>
      <c r="D147" s="681">
        <v>3.9</v>
      </c>
      <c r="E147" s="659"/>
      <c r="F147" s="681">
        <v>2.2000000000000002</v>
      </c>
      <c r="G147" s="659"/>
      <c r="H147" s="681">
        <v>1</v>
      </c>
      <c r="I147" s="872"/>
      <c r="J147" s="872">
        <f t="shared" ref="J147:J148" si="16">ROUND((D147*F147*H147),2)</f>
        <v>8.58</v>
      </c>
      <c r="K147" s="659" t="s">
        <v>10938</v>
      </c>
      <c r="L147" s="1105" t="s">
        <v>11345</v>
      </c>
      <c r="M147" s="1105"/>
      <c r="N147" s="1105"/>
      <c r="O147" s="1105"/>
      <c r="P147" s="1105"/>
      <c r="Q147" s="654"/>
    </row>
    <row r="148" spans="1:17" ht="15">
      <c r="A148" s="654"/>
      <c r="B148" s="1505" t="s">
        <v>11061</v>
      </c>
      <c r="C148" s="1505"/>
      <c r="D148" s="681">
        <v>1</v>
      </c>
      <c r="E148" s="659"/>
      <c r="F148" s="681">
        <v>0.6</v>
      </c>
      <c r="G148" s="659"/>
      <c r="H148" s="681">
        <v>2</v>
      </c>
      <c r="I148" s="872"/>
      <c r="J148" s="872">
        <f t="shared" si="16"/>
        <v>1.2</v>
      </c>
      <c r="K148" s="659" t="s">
        <v>10938</v>
      </c>
      <c r="L148" s="1504" t="s">
        <v>11346</v>
      </c>
      <c r="M148" s="1504"/>
      <c r="N148" s="1504"/>
      <c r="O148" s="1504"/>
      <c r="P148" s="1504"/>
      <c r="Q148" s="654"/>
    </row>
    <row r="149" spans="1:17" ht="15.75" thickBot="1">
      <c r="A149" s="654"/>
      <c r="B149" s="1505"/>
      <c r="C149" s="1505"/>
      <c r="D149" s="681"/>
      <c r="E149" s="659"/>
      <c r="F149" s="681"/>
      <c r="G149" s="659"/>
      <c r="H149" s="681"/>
      <c r="I149" s="872" t="s">
        <v>4</v>
      </c>
      <c r="J149" s="872">
        <f>ROUND((J146+J147)-(J148),2)</f>
        <v>40.630000000000003</v>
      </c>
      <c r="K149" s="659" t="s">
        <v>10938</v>
      </c>
      <c r="L149" s="1504"/>
      <c r="M149" s="1504"/>
      <c r="N149" s="1504"/>
      <c r="O149" s="1504"/>
      <c r="P149" s="1504"/>
      <c r="Q149" s="654"/>
    </row>
    <row r="150" spans="1:17" ht="15.75" thickBot="1">
      <c r="A150" s="654"/>
      <c r="B150" s="1104"/>
      <c r="C150" s="1555" t="s">
        <v>11380</v>
      </c>
      <c r="D150" s="1556"/>
      <c r="E150" s="1556"/>
      <c r="F150" s="1556"/>
      <c r="G150" s="1142">
        <f>ROUND((J116+J128+J141+J149),2)</f>
        <v>413.13</v>
      </c>
      <c r="H150" s="1143" t="s">
        <v>10938</v>
      </c>
      <c r="I150" s="872"/>
      <c r="J150" s="872"/>
      <c r="K150" s="659"/>
      <c r="L150" s="1105"/>
      <c r="M150" s="1105"/>
      <c r="N150" s="1105"/>
      <c r="O150" s="1105"/>
      <c r="P150" s="1105"/>
      <c r="Q150" s="654"/>
    </row>
    <row r="151" spans="1:17" ht="15.75" thickBot="1">
      <c r="A151" s="654"/>
      <c r="B151" s="1104"/>
      <c r="C151" s="1104"/>
      <c r="D151" s="681"/>
      <c r="E151" s="659"/>
      <c r="F151" s="681"/>
      <c r="G151" s="659"/>
      <c r="H151" s="681"/>
      <c r="I151" s="872"/>
      <c r="J151" s="872"/>
      <c r="K151" s="659"/>
      <c r="L151" s="1105"/>
      <c r="M151" s="1105"/>
      <c r="N151" s="1105"/>
      <c r="O151" s="1105"/>
      <c r="P151" s="1105"/>
      <c r="Q151" s="654"/>
    </row>
    <row r="152" spans="1:17" ht="15.75" thickBot="1">
      <c r="A152" s="654"/>
      <c r="B152" s="648"/>
      <c r="C152" s="648"/>
      <c r="D152" s="648"/>
      <c r="E152" s="899" t="s">
        <v>10927</v>
      </c>
      <c r="F152" s="896">
        <f>ROUND((G100+G150),2)</f>
        <v>569.45000000000005</v>
      </c>
      <c r="G152" s="909" t="s">
        <v>10938</v>
      </c>
      <c r="H152" s="1104"/>
      <c r="I152" s="1104"/>
      <c r="J152" s="648"/>
      <c r="K152" s="648"/>
      <c r="L152" s="653"/>
      <c r="M152" s="653"/>
      <c r="N152" s="653"/>
      <c r="O152" s="653"/>
      <c r="P152" s="653"/>
      <c r="Q152" s="654"/>
    </row>
    <row r="153" spans="1:17" ht="15.75" thickBot="1">
      <c r="A153" s="654"/>
      <c r="B153" s="648"/>
      <c r="C153" s="648"/>
      <c r="D153" s="648"/>
      <c r="E153" s="648"/>
      <c r="F153" s="648"/>
      <c r="G153" s="648"/>
      <c r="H153" s="1104"/>
      <c r="I153" s="1104"/>
      <c r="J153" s="648"/>
      <c r="K153" s="648"/>
      <c r="L153" s="653"/>
      <c r="M153" s="653"/>
      <c r="N153" s="653"/>
      <c r="O153" s="653"/>
      <c r="P153" s="653"/>
      <c r="Q153" s="654"/>
    </row>
    <row r="154" spans="1:17" ht="20.25" customHeight="1" thickBot="1">
      <c r="A154" s="891" t="str">
        <f>ORÇAMENTO!A109</f>
        <v>13.4</v>
      </c>
      <c r="B154" s="1417" t="str">
        <f>ORÇAMENTO!D109</f>
        <v>PINTURA ESMALTE ACETINADO EM MADEIRA, DUAS DEMAOS</v>
      </c>
      <c r="C154" s="1417"/>
      <c r="D154" s="1417"/>
      <c r="E154" s="1417"/>
      <c r="F154" s="1417"/>
      <c r="G154" s="1417"/>
      <c r="H154" s="1417"/>
      <c r="I154" s="1417"/>
      <c r="J154" s="1417"/>
      <c r="K154" s="1417"/>
      <c r="L154" s="1417"/>
      <c r="M154" s="1417"/>
      <c r="N154" s="1417"/>
      <c r="O154" s="1417"/>
      <c r="P154" s="1417"/>
      <c r="Q154" s="1418"/>
    </row>
    <row r="155" spans="1:17">
      <c r="A155" s="654"/>
      <c r="B155" s="654"/>
      <c r="C155" s="654"/>
      <c r="D155" s="654"/>
      <c r="E155" s="654"/>
      <c r="F155" s="654"/>
      <c r="G155" s="654"/>
      <c r="H155" s="654"/>
      <c r="I155" s="654"/>
      <c r="J155" s="654"/>
      <c r="K155" s="654"/>
      <c r="L155" s="654"/>
      <c r="M155" s="654"/>
      <c r="N155" s="654"/>
      <c r="O155" s="654"/>
      <c r="P155" s="654"/>
      <c r="Q155" s="654"/>
    </row>
    <row r="156" spans="1:17" ht="15">
      <c r="A156" s="654"/>
      <c r="B156" s="1552"/>
      <c r="C156" s="1552"/>
      <c r="D156" s="668" t="s">
        <v>10812</v>
      </c>
      <c r="E156" s="668" t="s">
        <v>10815</v>
      </c>
      <c r="F156" s="668" t="s">
        <v>10813</v>
      </c>
      <c r="G156" s="668" t="s">
        <v>10815</v>
      </c>
      <c r="H156" s="668" t="s">
        <v>10930</v>
      </c>
      <c r="I156" s="668" t="s">
        <v>10811</v>
      </c>
      <c r="J156" s="668" t="s">
        <v>10929</v>
      </c>
      <c r="K156" s="653"/>
      <c r="L156" s="654"/>
      <c r="M156" s="654"/>
      <c r="N156" s="654"/>
      <c r="O156" s="654"/>
      <c r="P156" s="654"/>
      <c r="Q156" s="654"/>
    </row>
    <row r="157" spans="1:17" ht="5.25" customHeight="1">
      <c r="A157" s="654"/>
      <c r="B157" s="907"/>
      <c r="C157" s="656"/>
      <c r="D157" s="648"/>
      <c r="E157" s="648"/>
      <c r="F157" s="648"/>
      <c r="G157" s="648"/>
      <c r="H157" s="648"/>
      <c r="I157" s="655"/>
      <c r="J157" s="648"/>
      <c r="K157" s="654"/>
      <c r="L157" s="654"/>
      <c r="M157" s="654"/>
      <c r="N157" s="654"/>
      <c r="O157" s="654"/>
      <c r="P157" s="654"/>
      <c r="Q157" s="654"/>
    </row>
    <row r="158" spans="1:17" ht="15">
      <c r="A158" s="654"/>
      <c r="B158" s="907"/>
      <c r="C158" s="656"/>
      <c r="D158" s="681">
        <v>0.9</v>
      </c>
      <c r="E158" s="648"/>
      <c r="F158" s="681">
        <v>2.1</v>
      </c>
      <c r="G158" s="648"/>
      <c r="H158" s="681">
        <v>2</v>
      </c>
      <c r="I158" s="655"/>
      <c r="J158" s="890">
        <f>ROUND((D158*F158*H158),2)</f>
        <v>3.78</v>
      </c>
      <c r="K158" s="762" t="s">
        <v>10938</v>
      </c>
      <c r="L158" s="911"/>
      <c r="M158" s="654"/>
      <c r="N158" s="654"/>
      <c r="O158" s="654"/>
      <c r="P158" s="654"/>
      <c r="Q158" s="654"/>
    </row>
    <row r="159" spans="1:17" ht="15">
      <c r="A159" s="654"/>
      <c r="B159" s="865"/>
      <c r="C159" s="656"/>
      <c r="D159" s="681">
        <v>0.8</v>
      </c>
      <c r="E159" s="648"/>
      <c r="F159" s="681">
        <v>2.1</v>
      </c>
      <c r="G159" s="648"/>
      <c r="H159" s="681">
        <v>9</v>
      </c>
      <c r="I159" s="655"/>
      <c r="J159" s="890">
        <f>ROUND((D159*F159*H159),2)</f>
        <v>15.12</v>
      </c>
      <c r="K159" s="762" t="s">
        <v>10938</v>
      </c>
      <c r="L159" s="762"/>
      <c r="M159" s="654"/>
      <c r="N159" s="654"/>
      <c r="O159" s="654"/>
      <c r="P159" s="654"/>
      <c r="Q159" s="654"/>
    </row>
    <row r="160" spans="1:17" ht="15">
      <c r="A160" s="654"/>
      <c r="B160" s="1109"/>
      <c r="C160" s="656"/>
      <c r="D160" s="681">
        <v>0.8</v>
      </c>
      <c r="E160" s="648"/>
      <c r="F160" s="681">
        <v>1.8</v>
      </c>
      <c r="G160" s="648"/>
      <c r="H160" s="681">
        <v>1</v>
      </c>
      <c r="I160" s="655"/>
      <c r="J160" s="1038">
        <f>ROUND((D160*F160*H160),2)</f>
        <v>1.44</v>
      </c>
      <c r="K160" s="762" t="s">
        <v>10938</v>
      </c>
      <c r="L160" s="762"/>
      <c r="M160" s="654"/>
      <c r="N160" s="654"/>
      <c r="O160" s="654"/>
      <c r="P160" s="654"/>
      <c r="Q160" s="654"/>
    </row>
    <row r="161" spans="1:17" ht="15">
      <c r="A161" s="654"/>
      <c r="B161" s="1109"/>
      <c r="C161" s="656"/>
      <c r="D161" s="681">
        <v>0.6</v>
      </c>
      <c r="E161" s="648"/>
      <c r="F161" s="681">
        <v>2.1</v>
      </c>
      <c r="G161" s="648"/>
      <c r="H161" s="681">
        <v>2</v>
      </c>
      <c r="I161" s="655"/>
      <c r="J161" s="1038">
        <f>ROUND((D161*F161*H161),2)</f>
        <v>2.52</v>
      </c>
      <c r="K161" s="762" t="s">
        <v>10938</v>
      </c>
      <c r="L161" s="762"/>
      <c r="M161" s="654"/>
      <c r="N161" s="654"/>
      <c r="O161" s="654"/>
      <c r="P161" s="654"/>
      <c r="Q161" s="654"/>
    </row>
    <row r="162" spans="1:17" ht="15.75" thickBot="1">
      <c r="A162" s="654"/>
      <c r="B162" s="866"/>
      <c r="C162" s="866"/>
      <c r="D162" s="681"/>
      <c r="E162" s="648"/>
      <c r="F162" s="681"/>
      <c r="G162" s="648"/>
      <c r="H162" s="681"/>
      <c r="I162" s="648" t="s">
        <v>4</v>
      </c>
      <c r="J162" s="890">
        <f>ROUND(SUM(J158:J161),2)</f>
        <v>22.86</v>
      </c>
      <c r="K162" s="762" t="s">
        <v>10938</v>
      </c>
      <c r="L162" s="654"/>
      <c r="M162" s="654"/>
      <c r="N162" s="654"/>
      <c r="O162" s="654"/>
      <c r="P162" s="654"/>
      <c r="Q162" s="654"/>
    </row>
    <row r="163" spans="1:17" ht="15.75" thickBot="1">
      <c r="A163" s="654"/>
      <c r="B163" s="654"/>
      <c r="C163" s="654"/>
      <c r="D163" s="648"/>
      <c r="E163" s="1009" t="s">
        <v>10927</v>
      </c>
      <c r="F163" s="1010">
        <f>2*J162</f>
        <v>45.72</v>
      </c>
      <c r="G163" s="1011" t="s">
        <v>10938</v>
      </c>
      <c r="H163" s="1553" t="s">
        <v>11036</v>
      </c>
      <c r="I163" s="1554"/>
      <c r="J163" s="1554"/>
      <c r="K163" s="1554"/>
      <c r="L163" s="1554"/>
      <c r="M163" s="1554"/>
      <c r="N163" s="654"/>
      <c r="O163" s="654"/>
      <c r="P163" s="654"/>
      <c r="Q163" s="654"/>
    </row>
    <row r="164" spans="1:17" ht="15.75" thickBot="1">
      <c r="A164" s="654"/>
      <c r="B164" s="654"/>
      <c r="C164" s="654"/>
      <c r="D164" s="648"/>
      <c r="E164" s="1121"/>
      <c r="F164" s="1122"/>
      <c r="G164" s="1123"/>
      <c r="H164" s="1120"/>
      <c r="I164" s="1108"/>
      <c r="J164" s="1108"/>
      <c r="K164" s="1108"/>
      <c r="L164" s="1108"/>
      <c r="M164" s="1108"/>
      <c r="N164" s="654"/>
      <c r="O164" s="654"/>
      <c r="P164" s="654"/>
      <c r="Q164" s="654"/>
    </row>
    <row r="165" spans="1:17" ht="16.5" thickBot="1">
      <c r="A165" s="874" t="str">
        <f>ORÇAMENTO!A110</f>
        <v>13.5</v>
      </c>
      <c r="B165" s="1519" t="str">
        <f>ORÇAMENTO!D110</f>
        <v>PINTURA ESMALTE FOSCO, DUAS DEMAOS, SOBRE SUPERFICIE METALICA, INCLUSO UMA DEMAO DE FUNDO ANTICORROSIVO.</v>
      </c>
      <c r="C165" s="1519"/>
      <c r="D165" s="1519"/>
      <c r="E165" s="1519"/>
      <c r="F165" s="1519"/>
      <c r="G165" s="1519"/>
      <c r="H165" s="1519"/>
      <c r="I165" s="1519"/>
      <c r="J165" s="1519"/>
      <c r="K165" s="1519"/>
      <c r="L165" s="1519"/>
      <c r="M165" s="1519"/>
      <c r="N165" s="1519"/>
      <c r="O165" s="1519"/>
      <c r="P165" s="1519"/>
      <c r="Q165" s="1520"/>
    </row>
    <row r="166" spans="1:17" ht="15">
      <c r="A166" s="654"/>
      <c r="B166" s="654"/>
      <c r="C166" s="654"/>
      <c r="D166" s="668" t="s">
        <v>10812</v>
      </c>
      <c r="E166" s="668" t="s">
        <v>10815</v>
      </c>
      <c r="F166" s="668" t="s">
        <v>10813</v>
      </c>
      <c r="G166" s="668" t="s">
        <v>10815</v>
      </c>
      <c r="H166" s="668" t="s">
        <v>10930</v>
      </c>
      <c r="I166" s="668" t="s">
        <v>10811</v>
      </c>
      <c r="J166" s="668" t="s">
        <v>10929</v>
      </c>
      <c r="K166" s="654"/>
      <c r="L166" s="654"/>
      <c r="M166" s="654"/>
      <c r="N166" s="654"/>
      <c r="O166" s="654"/>
      <c r="P166" s="654"/>
      <c r="Q166" s="654"/>
    </row>
    <row r="167" spans="1:17" ht="15">
      <c r="A167" s="654"/>
      <c r="B167" s="1005"/>
      <c r="C167" s="876"/>
      <c r="D167" s="648"/>
      <c r="E167" s="648"/>
      <c r="F167" s="648"/>
      <c r="G167" s="648"/>
      <c r="H167" s="648"/>
      <c r="I167" s="655"/>
      <c r="J167" s="648"/>
      <c r="K167" s="654"/>
      <c r="L167" s="654"/>
      <c r="M167" s="654"/>
      <c r="N167" s="654"/>
      <c r="O167" s="654"/>
      <c r="P167" s="654"/>
      <c r="Q167" s="654"/>
    </row>
    <row r="168" spans="1:17" ht="15">
      <c r="A168" s="654"/>
      <c r="B168" s="654"/>
      <c r="C168" s="876"/>
      <c r="D168" s="681">
        <v>2.98</v>
      </c>
      <c r="E168" s="648"/>
      <c r="F168" s="681">
        <v>1.8</v>
      </c>
      <c r="G168" s="648"/>
      <c r="H168" s="681">
        <v>1</v>
      </c>
      <c r="I168" s="655"/>
      <c r="J168" s="1038">
        <f>ROUND((D168*F168*H168),2)</f>
        <v>5.36</v>
      </c>
      <c r="K168" s="762" t="s">
        <v>10938</v>
      </c>
      <c r="L168" s="911" t="s">
        <v>11348</v>
      </c>
      <c r="M168" s="654"/>
      <c r="N168" s="654"/>
      <c r="O168" s="654"/>
      <c r="P168" s="654"/>
      <c r="Q168" s="654"/>
    </row>
    <row r="169" spans="1:17" ht="15">
      <c r="A169" s="654"/>
      <c r="B169" s="762"/>
      <c r="C169" s="876"/>
      <c r="D169" s="681">
        <v>0.7</v>
      </c>
      <c r="E169" s="648"/>
      <c r="F169" s="681">
        <v>1.7</v>
      </c>
      <c r="G169" s="648"/>
      <c r="H169" s="681">
        <v>2</v>
      </c>
      <c r="I169" s="655"/>
      <c r="J169" s="1038">
        <f>ROUND((D169*F169*H169),2)</f>
        <v>2.38</v>
      </c>
      <c r="K169" s="762" t="s">
        <v>10938</v>
      </c>
      <c r="L169" s="762" t="s">
        <v>11349</v>
      </c>
      <c r="M169" s="654"/>
      <c r="N169" s="654"/>
      <c r="O169" s="654"/>
      <c r="P169" s="654"/>
      <c r="Q169" s="654"/>
    </row>
    <row r="170" spans="1:17" ht="15">
      <c r="A170" s="654"/>
      <c r="B170" s="1005"/>
      <c r="C170" s="876"/>
      <c r="D170" s="681">
        <v>2</v>
      </c>
      <c r="E170" s="648"/>
      <c r="F170" s="681">
        <v>0.8</v>
      </c>
      <c r="G170" s="648"/>
      <c r="H170" s="681">
        <v>3</v>
      </c>
      <c r="I170" s="655"/>
      <c r="J170" s="1038">
        <f>ROUND((D170*F170*H170),2)</f>
        <v>4.8</v>
      </c>
      <c r="K170" s="762" t="s">
        <v>10938</v>
      </c>
      <c r="L170" s="762" t="s">
        <v>11350</v>
      </c>
      <c r="M170" s="654"/>
      <c r="N170" s="654"/>
      <c r="O170" s="654"/>
      <c r="P170" s="654"/>
      <c r="Q170" s="654"/>
    </row>
    <row r="171" spans="1:17" ht="15.75" thickBot="1">
      <c r="A171" s="654"/>
      <c r="B171" s="654"/>
      <c r="C171" s="654"/>
      <c r="D171" s="681"/>
      <c r="E171" s="648"/>
      <c r="F171" s="681"/>
      <c r="G171" s="648"/>
      <c r="H171" s="681"/>
      <c r="I171" s="648" t="s">
        <v>4</v>
      </c>
      <c r="J171" s="1038">
        <f>ROUND(SUM(J168:J170),2)</f>
        <v>12.54</v>
      </c>
      <c r="K171" s="762" t="s">
        <v>10938</v>
      </c>
      <c r="L171" s="654"/>
      <c r="M171" s="654"/>
      <c r="N171" s="654"/>
      <c r="O171" s="654"/>
      <c r="P171" s="654"/>
      <c r="Q171" s="654"/>
    </row>
    <row r="172" spans="1:17" ht="15.75" thickBot="1">
      <c r="A172" s="654"/>
      <c r="B172" s="1124"/>
      <c r="C172" s="1124"/>
      <c r="D172" s="648"/>
      <c r="E172" s="899" t="s">
        <v>10927</v>
      </c>
      <c r="F172" s="896">
        <f>J171</f>
        <v>12.54</v>
      </c>
      <c r="G172" s="909" t="s">
        <v>10938</v>
      </c>
      <c r="H172" s="1553"/>
      <c r="I172" s="1554"/>
      <c r="J172" s="1554"/>
      <c r="K172" s="1554"/>
      <c r="L172" s="1554"/>
      <c r="M172" s="1554"/>
      <c r="N172" s="654"/>
      <c r="O172" s="654"/>
      <c r="P172" s="654"/>
      <c r="Q172" s="654"/>
    </row>
    <row r="173" spans="1:17" ht="13.5" thickBot="1">
      <c r="A173" s="654"/>
      <c r="B173" s="654"/>
      <c r="C173" s="654"/>
      <c r="D173" s="654"/>
      <c r="E173" s="654"/>
      <c r="F173" s="654"/>
      <c r="G173" s="654"/>
      <c r="H173" s="654"/>
      <c r="I173" s="654"/>
      <c r="J173" s="654"/>
      <c r="K173" s="1006"/>
      <c r="L173" s="185"/>
      <c r="M173" s="762"/>
      <c r="N173" s="654"/>
      <c r="O173" s="654"/>
      <c r="P173" s="654"/>
      <c r="Q173" s="654"/>
    </row>
    <row r="174" spans="1:17" ht="16.5" thickBot="1">
      <c r="A174" s="1106">
        <f>ORÇAMENTO!A113</f>
        <v>14</v>
      </c>
      <c r="B174" s="1417" t="str">
        <f>ORÇAMENTO!D113</f>
        <v>SERVIÇOS COMPLEMENTARES</v>
      </c>
      <c r="C174" s="1417"/>
      <c r="D174" s="1417"/>
      <c r="E174" s="1417"/>
      <c r="F174" s="1417"/>
      <c r="G174" s="1417"/>
      <c r="H174" s="1417"/>
      <c r="I174" s="1417"/>
      <c r="J174" s="1417"/>
      <c r="K174" s="1417"/>
      <c r="L174" s="1417"/>
      <c r="M174" s="1417"/>
      <c r="N174" s="1417"/>
      <c r="O174" s="1417"/>
      <c r="P174" s="1417"/>
      <c r="Q174" s="1418"/>
    </row>
    <row r="175" spans="1:17" ht="13.5" thickBot="1">
      <c r="A175" s="654"/>
      <c r="B175" s="762"/>
      <c r="C175" s="669"/>
      <c r="D175" s="654"/>
      <c r="E175" s="876"/>
      <c r="F175" s="654"/>
      <c r="G175" s="876"/>
      <c r="H175" s="654"/>
      <c r="I175" s="876"/>
      <c r="J175" s="762"/>
      <c r="K175" s="1006"/>
      <c r="L175" s="185"/>
      <c r="M175" s="762"/>
      <c r="N175" s="654"/>
      <c r="O175" s="654"/>
      <c r="P175" s="654"/>
      <c r="Q175" s="654"/>
    </row>
    <row r="176" spans="1:17" ht="16.5" thickBot="1">
      <c r="A176" s="1106" t="str">
        <f>ORÇAMENTO!A114</f>
        <v>14.1</v>
      </c>
      <c r="B176" s="1419" t="str">
        <f>ORÇAMENTO!D114</f>
        <v>PAINEL EM ACM - - ESTRUTURADO (fachadas)</v>
      </c>
      <c r="C176" s="1419"/>
      <c r="D176" s="1419"/>
      <c r="E176" s="1419"/>
      <c r="F176" s="1419"/>
      <c r="G176" s="1419"/>
      <c r="H176" s="1419"/>
      <c r="I176" s="1419"/>
      <c r="J176" s="1419"/>
      <c r="K176" s="1419"/>
      <c r="L176" s="1419"/>
      <c r="M176" s="1419"/>
      <c r="N176" s="1419"/>
      <c r="O176" s="1419"/>
      <c r="P176" s="1419"/>
      <c r="Q176" s="1420"/>
    </row>
    <row r="177" spans="1:17" ht="15">
      <c r="A177" s="654"/>
      <c r="B177" s="654"/>
      <c r="C177" s="876"/>
      <c r="D177" s="668" t="s">
        <v>10812</v>
      </c>
      <c r="E177" s="668" t="s">
        <v>10815</v>
      </c>
      <c r="F177" s="668" t="s">
        <v>10813</v>
      </c>
      <c r="G177" s="668" t="s">
        <v>10815</v>
      </c>
      <c r="H177" s="668" t="s">
        <v>10930</v>
      </c>
      <c r="I177" s="668" t="s">
        <v>10811</v>
      </c>
      <c r="J177" s="668" t="s">
        <v>10929</v>
      </c>
      <c r="K177" s="762"/>
      <c r="L177" s="185"/>
      <c r="M177" s="762"/>
      <c r="N177" s="654"/>
      <c r="O177" s="654"/>
      <c r="P177" s="654"/>
      <c r="Q177" s="654"/>
    </row>
    <row r="178" spans="1:17" ht="5.25" customHeight="1">
      <c r="A178" s="654"/>
      <c r="B178" s="1006"/>
      <c r="C178" s="876"/>
      <c r="D178" s="648"/>
      <c r="E178" s="648"/>
      <c r="F178" s="648"/>
      <c r="G178" s="648"/>
      <c r="H178" s="648"/>
      <c r="I178" s="655"/>
      <c r="J178" s="648"/>
      <c r="K178" s="1006"/>
      <c r="L178" s="185"/>
      <c r="M178" s="762"/>
      <c r="N178" s="654"/>
      <c r="O178" s="654"/>
      <c r="P178" s="654"/>
      <c r="Q178" s="654"/>
    </row>
    <row r="179" spans="1:17" ht="15">
      <c r="A179" s="654"/>
      <c r="B179" s="1007"/>
      <c r="C179" s="876"/>
      <c r="D179" s="681">
        <v>10.050000000000001</v>
      </c>
      <c r="E179" s="648"/>
      <c r="F179" s="681">
        <v>1.5</v>
      </c>
      <c r="G179" s="648"/>
      <c r="H179" s="681">
        <v>1</v>
      </c>
      <c r="I179" s="655"/>
      <c r="J179" s="1038">
        <f>ROUND((D179*F179*H179),2)</f>
        <v>15.08</v>
      </c>
      <c r="K179" s="762" t="s">
        <v>10938</v>
      </c>
      <c r="L179" s="911" t="s">
        <v>11353</v>
      </c>
      <c r="M179" s="654"/>
      <c r="N179" s="654"/>
      <c r="O179" s="654"/>
      <c r="P179" s="654"/>
      <c r="Q179" s="654"/>
    </row>
    <row r="180" spans="1:17" ht="15">
      <c r="A180" s="654"/>
      <c r="B180" s="654"/>
      <c r="C180" s="876"/>
      <c r="D180" s="681">
        <v>1</v>
      </c>
      <c r="E180" s="648"/>
      <c r="F180" s="681">
        <v>3.5</v>
      </c>
      <c r="G180" s="648"/>
      <c r="H180" s="681">
        <v>2</v>
      </c>
      <c r="I180" s="655"/>
      <c r="J180" s="681">
        <f>ROUND((D180*F180*H180),2)</f>
        <v>7</v>
      </c>
      <c r="K180" s="762" t="s">
        <v>10938</v>
      </c>
      <c r="L180" s="762" t="s">
        <v>11354</v>
      </c>
      <c r="M180" s="654"/>
      <c r="N180" s="654"/>
      <c r="O180" s="654"/>
      <c r="P180" s="654"/>
      <c r="Q180" s="654"/>
    </row>
    <row r="181" spans="1:17" ht="15.75" thickBot="1">
      <c r="A181" s="654"/>
      <c r="B181" s="1007"/>
      <c r="C181" s="669"/>
      <c r="D181" s="681"/>
      <c r="E181" s="648"/>
      <c r="F181" s="681"/>
      <c r="G181" s="648"/>
      <c r="H181" s="681"/>
      <c r="I181" s="648" t="s">
        <v>4</v>
      </c>
      <c r="J181" s="1038">
        <f>ROUND(SUM(J179:J180),2)</f>
        <v>22.08</v>
      </c>
      <c r="K181" s="762" t="s">
        <v>10938</v>
      </c>
      <c r="L181" s="654"/>
      <c r="M181" s="654"/>
      <c r="N181" s="654"/>
      <c r="O181" s="654"/>
      <c r="P181" s="654"/>
      <c r="Q181" s="654"/>
    </row>
    <row r="182" spans="1:17" ht="15.75" thickBot="1">
      <c r="A182" s="654"/>
      <c r="B182" s="654"/>
      <c r="C182" s="876"/>
      <c r="D182" s="648"/>
      <c r="E182" s="899" t="s">
        <v>10927</v>
      </c>
      <c r="F182" s="896">
        <f>J181</f>
        <v>22.08</v>
      </c>
      <c r="G182" s="909" t="s">
        <v>10938</v>
      </c>
      <c r="H182" s="1553"/>
      <c r="I182" s="1554"/>
      <c r="J182" s="1554"/>
      <c r="K182" s="1554"/>
      <c r="L182" s="1554"/>
      <c r="M182" s="1554"/>
      <c r="N182" s="654"/>
      <c r="O182" s="654"/>
      <c r="P182" s="654"/>
      <c r="Q182" s="654"/>
    </row>
    <row r="183" spans="1:17">
      <c r="A183" s="654"/>
      <c r="B183" s="1006"/>
      <c r="C183" s="876"/>
      <c r="D183" s="654"/>
      <c r="E183" s="876"/>
      <c r="F183" s="654"/>
      <c r="G183" s="876"/>
      <c r="H183" s="654"/>
      <c r="I183" s="876"/>
      <c r="J183" s="762"/>
      <c r="K183" s="1006"/>
      <c r="L183" s="185"/>
      <c r="M183" s="762"/>
      <c r="N183" s="654"/>
      <c r="O183" s="654"/>
      <c r="P183" s="654"/>
      <c r="Q183" s="654"/>
    </row>
    <row r="184" spans="1:17" ht="3" customHeight="1" thickBot="1">
      <c r="A184" s="654"/>
      <c r="B184" s="654"/>
      <c r="C184" s="654"/>
      <c r="D184" s="654"/>
      <c r="E184" s="654"/>
      <c r="F184" s="654"/>
      <c r="G184" s="654"/>
      <c r="H184" s="654"/>
      <c r="I184" s="654"/>
      <c r="J184" s="654"/>
      <c r="K184" s="654"/>
      <c r="L184" s="654"/>
      <c r="M184" s="654"/>
      <c r="N184" s="654"/>
      <c r="O184" s="654"/>
      <c r="P184" s="654"/>
      <c r="Q184" s="654"/>
    </row>
    <row r="185" spans="1:17" ht="20.25" customHeight="1" thickBot="1">
      <c r="A185" s="968" t="str">
        <f>ORÇAMENTO!A115</f>
        <v>14.2</v>
      </c>
      <c r="B185" s="1416" t="str">
        <f>ORÇAMENTO!D115</f>
        <v xml:space="preserve">CONCRETO ARMADO PARARUFOS </v>
      </c>
      <c r="C185" s="1417"/>
      <c r="D185" s="1417"/>
      <c r="E185" s="1417"/>
      <c r="F185" s="1417"/>
      <c r="G185" s="1417"/>
      <c r="H185" s="1417"/>
      <c r="I185" s="1417"/>
      <c r="J185" s="1417"/>
      <c r="K185" s="1417"/>
      <c r="L185" s="1417"/>
      <c r="M185" s="1417"/>
      <c r="N185" s="1417"/>
      <c r="O185" s="1417"/>
      <c r="P185" s="1417"/>
      <c r="Q185" s="1418"/>
    </row>
    <row r="186" spans="1:17">
      <c r="A186" s="654"/>
      <c r="B186" s="654"/>
      <c r="C186" s="654"/>
      <c r="D186" s="654"/>
      <c r="E186" s="654"/>
      <c r="F186" s="654"/>
      <c r="G186" s="654"/>
      <c r="H186" s="654"/>
      <c r="I186" s="654"/>
      <c r="J186" s="654"/>
      <c r="K186" s="654"/>
      <c r="L186" s="654"/>
      <c r="M186" s="654"/>
      <c r="N186" s="654"/>
      <c r="O186" s="654"/>
      <c r="P186" s="654"/>
      <c r="Q186" s="654"/>
    </row>
    <row r="187" spans="1:17" ht="30">
      <c r="A187" s="654"/>
      <c r="B187" s="930"/>
      <c r="C187" s="930"/>
      <c r="D187" s="1107" t="s">
        <v>11356</v>
      </c>
      <c r="E187" s="1107" t="s">
        <v>10815</v>
      </c>
      <c r="F187" s="1107" t="s">
        <v>10812</v>
      </c>
      <c r="G187" s="1107" t="s">
        <v>10815</v>
      </c>
      <c r="H187" s="1107" t="s">
        <v>11357</v>
      </c>
      <c r="I187" s="1107" t="s">
        <v>10811</v>
      </c>
      <c r="J187" s="1107" t="s">
        <v>10975</v>
      </c>
      <c r="K187" s="648"/>
      <c r="L187" s="648"/>
      <c r="M187" s="648"/>
      <c r="N187" s="648"/>
      <c r="O187" s="648"/>
      <c r="P187" s="654"/>
      <c r="Q187" s="654"/>
    </row>
    <row r="188" spans="1:17" ht="15">
      <c r="A188" s="654"/>
      <c r="B188" s="969"/>
      <c r="C188" s="969"/>
      <c r="D188" s="969">
        <v>16.309999999999999</v>
      </c>
      <c r="E188" s="969"/>
      <c r="F188" s="681">
        <v>0.4</v>
      </c>
      <c r="G188" s="648"/>
      <c r="H188" s="1038">
        <v>0.06</v>
      </c>
      <c r="I188" s="648"/>
      <c r="J188" s="648">
        <f>ROUND((D188*F188*H188),2)</f>
        <v>0.39</v>
      </c>
      <c r="K188" s="648" t="s">
        <v>10945</v>
      </c>
      <c r="L188" s="648" t="s">
        <v>11358</v>
      </c>
      <c r="M188" s="648"/>
      <c r="N188" s="648"/>
      <c r="O188" s="648"/>
      <c r="P188" s="654"/>
      <c r="Q188" s="654"/>
    </row>
    <row r="189" spans="1:17" ht="15.75" thickBot="1">
      <c r="A189" s="654"/>
      <c r="B189" s="1038"/>
      <c r="C189" s="1038"/>
      <c r="D189" s="1038"/>
      <c r="E189" s="1038"/>
      <c r="F189" s="1038"/>
      <c r="G189" s="648"/>
      <c r="H189" s="648"/>
      <c r="I189" s="648"/>
      <c r="J189" s="648"/>
      <c r="K189" s="648"/>
      <c r="L189" s="648"/>
      <c r="M189" s="648"/>
      <c r="N189" s="648"/>
      <c r="O189" s="648"/>
      <c r="P189" s="654"/>
      <c r="Q189" s="654"/>
    </row>
    <row r="190" spans="1:17" ht="15.75" thickBot="1">
      <c r="A190" s="654"/>
      <c r="B190" s="654"/>
      <c r="C190" s="654"/>
      <c r="D190" s="654"/>
      <c r="E190" s="899" t="s">
        <v>10928</v>
      </c>
      <c r="F190" s="896">
        <f>J188</f>
        <v>0.39</v>
      </c>
      <c r="G190" s="909" t="s">
        <v>10945</v>
      </c>
      <c r="H190" s="1549"/>
      <c r="I190" s="1550"/>
      <c r="J190" s="1550"/>
      <c r="K190" s="1550"/>
      <c r="L190" s="654"/>
      <c r="M190" s="654"/>
      <c r="N190" s="654"/>
      <c r="O190" s="654"/>
      <c r="P190" s="654"/>
      <c r="Q190" s="654"/>
    </row>
    <row r="191" spans="1:17" ht="13.5" thickBot="1">
      <c r="A191" s="654"/>
      <c r="B191" s="654"/>
      <c r="C191" s="654"/>
      <c r="D191" s="654"/>
      <c r="E191" s="654"/>
      <c r="F191" s="654"/>
      <c r="G191" s="654"/>
      <c r="H191" s="654"/>
      <c r="I191" s="654"/>
      <c r="J191" s="654"/>
      <c r="K191" s="654"/>
      <c r="L191" s="654"/>
      <c r="M191" s="654"/>
      <c r="N191" s="654"/>
      <c r="O191" s="654"/>
      <c r="P191" s="654"/>
      <c r="Q191" s="654"/>
    </row>
    <row r="192" spans="1:17" ht="16.5" thickBot="1">
      <c r="A192" s="927" t="str">
        <f>ORÇAMENTO!A116</f>
        <v>14.3</v>
      </c>
      <c r="B192" s="1468" t="str">
        <f>ORÇAMENTO!D116</f>
        <v xml:space="preserve">TAMPO EM GRANITO VERDE UBATUBA </v>
      </c>
      <c r="C192" s="1468"/>
      <c r="D192" s="1468"/>
      <c r="E192" s="1468"/>
      <c r="F192" s="1468"/>
      <c r="G192" s="1468"/>
      <c r="H192" s="1468"/>
      <c r="I192" s="1468"/>
      <c r="J192" s="1468"/>
      <c r="K192" s="1468"/>
      <c r="L192" s="1468"/>
      <c r="M192" s="1468"/>
      <c r="N192" s="1468"/>
      <c r="O192" s="1468"/>
      <c r="P192" s="1468"/>
      <c r="Q192" s="1471"/>
    </row>
    <row r="193" spans="1:17">
      <c r="A193" s="654"/>
      <c r="B193" s="654"/>
      <c r="C193" s="654"/>
      <c r="D193" s="654"/>
      <c r="E193" s="654"/>
      <c r="F193" s="654"/>
      <c r="G193" s="654"/>
      <c r="H193" s="654"/>
      <c r="I193" s="654"/>
      <c r="J193" s="654"/>
      <c r="K193" s="654"/>
      <c r="L193" s="654"/>
      <c r="M193" s="654"/>
      <c r="N193" s="654"/>
      <c r="O193" s="654"/>
      <c r="P193" s="654"/>
      <c r="Q193" s="654"/>
    </row>
    <row r="194" spans="1:17" ht="30">
      <c r="A194" s="654"/>
      <c r="B194" s="654"/>
      <c r="C194" s="877"/>
      <c r="D194" s="1107" t="s">
        <v>11356</v>
      </c>
      <c r="E194" s="1107" t="s">
        <v>10815</v>
      </c>
      <c r="F194" s="1107" t="s">
        <v>10812</v>
      </c>
      <c r="G194" s="1107" t="s">
        <v>10811</v>
      </c>
      <c r="H194" s="1107" t="s">
        <v>10929</v>
      </c>
      <c r="I194" s="654"/>
      <c r="J194" s="654"/>
      <c r="K194" s="654"/>
      <c r="L194" s="654"/>
      <c r="M194" s="654"/>
      <c r="N194" s="654"/>
      <c r="O194" s="654"/>
      <c r="P194" s="654"/>
      <c r="Q194" s="654"/>
    </row>
    <row r="195" spans="1:17" ht="15.75" thickBot="1">
      <c r="A195" s="654"/>
      <c r="B195" s="654"/>
      <c r="C195" s="877"/>
      <c r="D195" s="1038">
        <v>4.25</v>
      </c>
      <c r="E195" s="1038"/>
      <c r="F195" s="681">
        <v>0.5</v>
      </c>
      <c r="G195" s="762"/>
      <c r="H195" s="648">
        <f>ROUND((D195*F195),2)</f>
        <v>2.13</v>
      </c>
      <c r="I195" s="762" t="s">
        <v>10938</v>
      </c>
      <c r="J195" s="762" t="s">
        <v>11359</v>
      </c>
      <c r="K195" s="654"/>
      <c r="L195" s="654"/>
      <c r="M195" s="654"/>
      <c r="N195" s="654"/>
      <c r="O195" s="654"/>
      <c r="P195" s="654"/>
      <c r="Q195" s="654"/>
    </row>
    <row r="196" spans="1:17" ht="15.75" thickBot="1">
      <c r="A196" s="654"/>
      <c r="B196" s="654"/>
      <c r="C196" s="877"/>
      <c r="D196" s="878"/>
      <c r="E196" s="899" t="s">
        <v>10927</v>
      </c>
      <c r="F196" s="896">
        <f>H195</f>
        <v>2.13</v>
      </c>
      <c r="G196" s="909" t="s">
        <v>10938</v>
      </c>
      <c r="H196" s="654"/>
      <c r="I196" s="654"/>
      <c r="J196" s="654"/>
      <c r="K196" s="654"/>
      <c r="L196" s="654"/>
      <c r="M196" s="654"/>
      <c r="N196" s="654"/>
      <c r="O196" s="654"/>
      <c r="P196" s="654"/>
      <c r="Q196" s="654"/>
    </row>
    <row r="197" spans="1:17" ht="13.5" thickBot="1">
      <c r="A197" s="654"/>
      <c r="B197" s="654"/>
      <c r="C197" s="654"/>
      <c r="D197" s="654"/>
      <c r="E197" s="654"/>
      <c r="F197" s="654"/>
      <c r="G197" s="654"/>
      <c r="H197" s="654"/>
      <c r="I197" s="654"/>
      <c r="J197" s="654"/>
      <c r="K197" s="654"/>
      <c r="L197" s="654"/>
      <c r="M197" s="654"/>
      <c r="N197" s="654"/>
      <c r="O197" s="654"/>
      <c r="P197" s="654"/>
      <c r="Q197" s="654"/>
    </row>
    <row r="198" spans="1:17" ht="16.5" thickBot="1">
      <c r="A198" s="874">
        <f>ORÇAMENTO!A119</f>
        <v>15</v>
      </c>
      <c r="B198" s="1546" t="str">
        <f>ORÇAMENTO!D119</f>
        <v>INSTALAÇÕES HIDROSANITÁRIAS</v>
      </c>
      <c r="C198" s="1546"/>
      <c r="D198" s="1546"/>
      <c r="E198" s="1546"/>
      <c r="F198" s="1546"/>
      <c r="G198" s="1546"/>
      <c r="H198" s="1546"/>
      <c r="I198" s="1546"/>
      <c r="J198" s="1546"/>
      <c r="K198" s="1546"/>
      <c r="L198" s="1546"/>
      <c r="M198" s="1546"/>
      <c r="N198" s="1546"/>
      <c r="O198" s="1546"/>
      <c r="P198" s="1546"/>
      <c r="Q198" s="1547"/>
    </row>
    <row r="199" spans="1:17" ht="13.5" thickBot="1">
      <c r="A199" s="654"/>
      <c r="B199" s="762"/>
      <c r="C199" s="654"/>
      <c r="D199" s="762"/>
      <c r="E199" s="185"/>
      <c r="F199" s="762"/>
      <c r="G199" s="654"/>
      <c r="H199" s="654"/>
      <c r="I199" s="654"/>
      <c r="J199" s="654"/>
      <c r="K199" s="654"/>
      <c r="L199" s="654"/>
      <c r="M199" s="654"/>
      <c r="N199" s="654"/>
      <c r="O199" s="654"/>
      <c r="P199" s="654"/>
      <c r="Q199" s="654"/>
    </row>
    <row r="200" spans="1:17" ht="16.5" thickBot="1">
      <c r="A200" s="874" t="str">
        <f>ORÇAMENTO!A121</f>
        <v>15.1</v>
      </c>
      <c r="B200" s="1519" t="str">
        <f>ORÇAMENTO!D121</f>
        <v>REVISÃO DE PONTO DE ÁGUA</v>
      </c>
      <c r="C200" s="1519"/>
      <c r="D200" s="1519"/>
      <c r="E200" s="1519"/>
      <c r="F200" s="1519"/>
      <c r="G200" s="1519"/>
      <c r="H200" s="1519"/>
      <c r="I200" s="1519"/>
      <c r="J200" s="1519"/>
      <c r="K200" s="1519"/>
      <c r="L200" s="1519"/>
      <c r="M200" s="1519"/>
      <c r="N200" s="1519"/>
      <c r="O200" s="1519"/>
      <c r="P200" s="1519"/>
      <c r="Q200" s="1520"/>
    </row>
    <row r="201" spans="1:17">
      <c r="A201" s="654"/>
      <c r="B201" s="762"/>
      <c r="C201" s="654"/>
      <c r="D201" s="762"/>
      <c r="E201" s="185"/>
      <c r="F201" s="762"/>
      <c r="G201" s="654"/>
      <c r="H201" s="654"/>
      <c r="I201" s="654"/>
      <c r="J201" s="654"/>
      <c r="K201" s="654"/>
      <c r="L201" s="654"/>
      <c r="M201" s="654"/>
      <c r="N201" s="654"/>
      <c r="O201" s="654"/>
      <c r="P201" s="654"/>
      <c r="Q201" s="654"/>
    </row>
    <row r="202" spans="1:17">
      <c r="A202" s="654"/>
      <c r="B202" s="875" t="s">
        <v>11108</v>
      </c>
      <c r="C202" s="875" t="s">
        <v>10930</v>
      </c>
      <c r="D202" s="762"/>
      <c r="E202" s="185"/>
      <c r="F202" s="762"/>
      <c r="G202" s="654"/>
      <c r="H202" s="654"/>
      <c r="I202" s="654"/>
      <c r="J202" s="654"/>
      <c r="K202" s="654"/>
      <c r="L202" s="654"/>
      <c r="M202" s="654"/>
      <c r="N202" s="654"/>
      <c r="O202" s="654"/>
      <c r="P202" s="654"/>
      <c r="Q202" s="654"/>
    </row>
    <row r="203" spans="1:17">
      <c r="A203" s="654"/>
      <c r="B203" s="762" t="s">
        <v>11360</v>
      </c>
      <c r="C203" s="669">
        <v>1</v>
      </c>
      <c r="D203" s="762"/>
      <c r="E203" s="185"/>
      <c r="F203" s="762"/>
      <c r="G203" s="654"/>
      <c r="H203" s="654"/>
      <c r="I203" s="654"/>
      <c r="J203" s="654"/>
      <c r="K203" s="654"/>
      <c r="L203" s="654"/>
      <c r="M203" s="654"/>
      <c r="N203" s="654"/>
      <c r="O203" s="654"/>
      <c r="P203" s="654"/>
      <c r="Q203" s="654"/>
    </row>
    <row r="204" spans="1:17">
      <c r="A204" s="654"/>
      <c r="B204" s="762" t="s">
        <v>11361</v>
      </c>
      <c r="C204" s="669">
        <v>2</v>
      </c>
      <c r="D204" s="762"/>
      <c r="E204" s="185"/>
      <c r="F204" s="762"/>
      <c r="G204" s="654"/>
      <c r="H204" s="654"/>
      <c r="I204" s="654"/>
      <c r="J204" s="654"/>
      <c r="K204" s="654"/>
      <c r="L204" s="654"/>
      <c r="M204" s="654"/>
      <c r="N204" s="654"/>
      <c r="O204" s="654"/>
      <c r="P204" s="654"/>
      <c r="Q204" s="654"/>
    </row>
    <row r="205" spans="1:17">
      <c r="A205" s="654"/>
      <c r="B205" s="762" t="s">
        <v>11362</v>
      </c>
      <c r="C205" s="669">
        <v>1</v>
      </c>
      <c r="D205" s="762"/>
      <c r="E205" s="185"/>
      <c r="F205" s="762"/>
      <c r="G205" s="654"/>
      <c r="H205" s="654"/>
      <c r="I205" s="654"/>
      <c r="J205" s="654"/>
      <c r="K205" s="654"/>
      <c r="L205" s="654"/>
      <c r="M205" s="654"/>
      <c r="N205" s="654"/>
      <c r="O205" s="654"/>
      <c r="P205" s="654"/>
      <c r="Q205" s="654"/>
    </row>
    <row r="206" spans="1:17">
      <c r="A206" s="654"/>
      <c r="B206" s="762" t="s">
        <v>11363</v>
      </c>
      <c r="C206" s="669">
        <v>1</v>
      </c>
      <c r="D206" s="762"/>
      <c r="E206" s="185"/>
      <c r="F206" s="762"/>
      <c r="G206" s="654"/>
      <c r="H206" s="654"/>
      <c r="I206" s="654"/>
      <c r="J206" s="654"/>
      <c r="K206" s="654"/>
      <c r="L206" s="654"/>
      <c r="M206" s="654"/>
      <c r="N206" s="654"/>
      <c r="O206" s="654"/>
      <c r="P206" s="654"/>
      <c r="Q206" s="654"/>
    </row>
    <row r="207" spans="1:17">
      <c r="A207" s="654"/>
      <c r="B207" s="762" t="s">
        <v>11364</v>
      </c>
      <c r="C207" s="669">
        <v>1</v>
      </c>
      <c r="D207" s="762"/>
      <c r="E207" s="185"/>
      <c r="F207" s="762"/>
      <c r="G207" s="654"/>
      <c r="H207" s="654"/>
      <c r="I207" s="654"/>
      <c r="J207" s="654"/>
      <c r="K207" s="654"/>
      <c r="L207" s="654"/>
      <c r="M207" s="654"/>
      <c r="N207" s="654"/>
      <c r="O207" s="654"/>
      <c r="P207" s="654"/>
      <c r="Q207" s="654"/>
    </row>
    <row r="208" spans="1:17">
      <c r="A208" s="654"/>
      <c r="B208" s="762" t="s">
        <v>11365</v>
      </c>
      <c r="C208" s="669">
        <v>3</v>
      </c>
      <c r="D208" s="762"/>
      <c r="E208" s="185"/>
      <c r="F208" s="762"/>
      <c r="G208" s="654"/>
      <c r="H208" s="654"/>
      <c r="I208" s="654"/>
      <c r="J208" s="654"/>
      <c r="K208" s="654"/>
      <c r="L208" s="654"/>
      <c r="M208" s="654"/>
      <c r="N208" s="654"/>
      <c r="O208" s="654"/>
      <c r="P208" s="654"/>
      <c r="Q208" s="654"/>
    </row>
    <row r="209" spans="1:17">
      <c r="A209" s="654"/>
      <c r="B209" s="762" t="s">
        <v>11366</v>
      </c>
      <c r="C209" s="669">
        <v>1</v>
      </c>
      <c r="D209" s="762"/>
      <c r="E209" s="185"/>
      <c r="F209" s="762"/>
      <c r="G209" s="654"/>
      <c r="H209" s="654"/>
      <c r="I209" s="654"/>
      <c r="J209" s="654"/>
      <c r="K209" s="654"/>
      <c r="L209" s="654"/>
      <c r="M209" s="654"/>
      <c r="N209" s="654"/>
      <c r="O209" s="654"/>
      <c r="P209" s="654"/>
      <c r="Q209" s="654"/>
    </row>
    <row r="210" spans="1:17">
      <c r="A210" s="654"/>
      <c r="B210" s="762" t="s">
        <v>11367</v>
      </c>
      <c r="C210" s="669">
        <v>1</v>
      </c>
      <c r="D210" s="762"/>
      <c r="E210" s="185"/>
      <c r="F210" s="762"/>
      <c r="G210" s="654"/>
      <c r="H210" s="654"/>
      <c r="I210" s="654"/>
      <c r="J210" s="654"/>
      <c r="K210" s="654"/>
      <c r="L210" s="654"/>
      <c r="M210" s="654"/>
      <c r="N210" s="654"/>
      <c r="O210" s="654"/>
      <c r="P210" s="654"/>
      <c r="Q210" s="654"/>
    </row>
    <row r="211" spans="1:17">
      <c r="A211" s="654"/>
      <c r="B211" s="762" t="s">
        <v>11368</v>
      </c>
      <c r="C211" s="669">
        <v>2</v>
      </c>
      <c r="D211" s="762"/>
      <c r="E211" s="185"/>
      <c r="F211" s="762"/>
      <c r="G211" s="654"/>
      <c r="H211" s="654"/>
      <c r="I211" s="654"/>
      <c r="J211" s="654"/>
      <c r="K211" s="654"/>
      <c r="L211" s="654"/>
      <c r="M211" s="654"/>
      <c r="N211" s="654"/>
      <c r="O211" s="654"/>
      <c r="P211" s="654"/>
      <c r="Q211" s="654"/>
    </row>
    <row r="212" spans="1:17">
      <c r="A212" s="654"/>
      <c r="B212" s="762" t="s">
        <v>11369</v>
      </c>
      <c r="C212" s="669">
        <v>2</v>
      </c>
      <c r="D212" s="762"/>
      <c r="E212" s="185"/>
      <c r="F212" s="762"/>
      <c r="G212" s="654"/>
      <c r="H212" s="654"/>
      <c r="I212" s="654"/>
      <c r="J212" s="654"/>
      <c r="K212" s="654"/>
      <c r="L212" s="654"/>
      <c r="M212" s="654"/>
      <c r="N212" s="654"/>
      <c r="O212" s="654"/>
      <c r="P212" s="654"/>
      <c r="Q212" s="654"/>
    </row>
    <row r="213" spans="1:17">
      <c r="A213" s="654"/>
      <c r="B213" s="762" t="s">
        <v>11063</v>
      </c>
      <c r="C213" s="669">
        <v>1</v>
      </c>
      <c r="D213" s="762"/>
      <c r="E213" s="185"/>
      <c r="F213" s="762"/>
      <c r="G213" s="654"/>
      <c r="H213" s="654"/>
      <c r="I213" s="654"/>
      <c r="J213" s="654"/>
      <c r="K213" s="654"/>
      <c r="L213" s="654"/>
      <c r="M213" s="654"/>
      <c r="N213" s="654"/>
      <c r="O213" s="654"/>
      <c r="P213" s="654"/>
      <c r="Q213" s="654"/>
    </row>
    <row r="214" spans="1:17">
      <c r="A214" s="654"/>
      <c r="B214" s="762" t="s">
        <v>11123</v>
      </c>
      <c r="C214" s="669">
        <v>2</v>
      </c>
      <c r="D214" s="762"/>
      <c r="E214" s="185"/>
      <c r="F214" s="762"/>
      <c r="G214" s="654"/>
      <c r="H214" s="654"/>
      <c r="I214" s="654"/>
      <c r="J214" s="654"/>
      <c r="K214" s="654"/>
      <c r="L214" s="654"/>
      <c r="M214" s="654"/>
      <c r="N214" s="654"/>
      <c r="O214" s="654"/>
      <c r="P214" s="654"/>
      <c r="Q214" s="654"/>
    </row>
    <row r="215" spans="1:17" ht="13.5" thickBot="1">
      <c r="A215" s="654"/>
      <c r="B215" s="762" t="s">
        <v>4</v>
      </c>
      <c r="C215" s="669">
        <f>SUM(C203:C214)</f>
        <v>18</v>
      </c>
      <c r="D215" s="762"/>
      <c r="E215" s="185"/>
      <c r="F215" s="762"/>
      <c r="G215" s="654"/>
      <c r="H215" s="654"/>
      <c r="I215" s="654"/>
      <c r="J215" s="654"/>
      <c r="K215" s="654"/>
      <c r="L215" s="654"/>
      <c r="M215" s="654"/>
      <c r="N215" s="654"/>
      <c r="O215" s="654"/>
      <c r="P215" s="654"/>
      <c r="Q215" s="654"/>
    </row>
    <row r="216" spans="1:17" ht="15.75" thickBot="1">
      <c r="A216" s="654"/>
      <c r="B216" s="654"/>
      <c r="C216" s="899" t="s">
        <v>10928</v>
      </c>
      <c r="D216" s="896">
        <f>C215</f>
        <v>18</v>
      </c>
      <c r="E216" s="909" t="s">
        <v>10945</v>
      </c>
      <c r="F216" s="1549"/>
      <c r="G216" s="1550"/>
      <c r="H216" s="1550"/>
      <c r="I216" s="1550"/>
      <c r="J216" s="654"/>
      <c r="K216" s="654"/>
      <c r="L216" s="654"/>
      <c r="M216" s="654"/>
      <c r="N216" s="654"/>
      <c r="O216" s="654"/>
      <c r="P216" s="654"/>
      <c r="Q216" s="654"/>
    </row>
    <row r="217" spans="1:17" ht="13.5" thickBot="1">
      <c r="A217" s="654"/>
      <c r="B217" s="654"/>
      <c r="C217" s="654"/>
      <c r="D217" s="654"/>
      <c r="E217" s="654"/>
      <c r="F217" s="654"/>
      <c r="G217" s="654"/>
      <c r="H217" s="654"/>
      <c r="I217" s="654"/>
      <c r="J217" s="654"/>
      <c r="K217" s="654"/>
      <c r="L217" s="654"/>
      <c r="M217" s="654"/>
      <c r="N217" s="654"/>
      <c r="O217" s="654"/>
      <c r="P217" s="654"/>
      <c r="Q217" s="654"/>
    </row>
    <row r="218" spans="1:17" ht="16.5" thickBot="1">
      <c r="A218" s="952" t="str">
        <f>ORÇAMENTO!A122</f>
        <v>15.2</v>
      </c>
      <c r="B218" s="1546" t="str">
        <f>ORÇAMENTO!D122</f>
        <v>REVISÃO DE PONTO DE ESGOTO</v>
      </c>
      <c r="C218" s="1546"/>
      <c r="D218" s="1546"/>
      <c r="E218" s="1546"/>
      <c r="F218" s="1546"/>
      <c r="G218" s="1546"/>
      <c r="H218" s="1546"/>
      <c r="I218" s="1546"/>
      <c r="J218" s="1546"/>
      <c r="K218" s="1546"/>
      <c r="L218" s="1546"/>
      <c r="M218" s="1546"/>
      <c r="N218" s="1546"/>
      <c r="O218" s="1546"/>
      <c r="P218" s="1546"/>
      <c r="Q218" s="1547"/>
    </row>
    <row r="219" spans="1:17">
      <c r="A219" s="654"/>
      <c r="C219" s="654"/>
      <c r="D219" s="654"/>
      <c r="E219" s="654"/>
      <c r="F219" s="654"/>
      <c r="G219" s="654"/>
      <c r="H219" s="654"/>
      <c r="I219" s="654"/>
      <c r="J219" s="654"/>
      <c r="K219" s="654"/>
      <c r="L219" s="654"/>
      <c r="M219" s="654"/>
      <c r="N219" s="654"/>
      <c r="O219" s="654"/>
      <c r="P219" s="654"/>
      <c r="Q219" s="654"/>
    </row>
    <row r="220" spans="1:17">
      <c r="A220" s="654"/>
      <c r="B220" s="875" t="s">
        <v>11108</v>
      </c>
      <c r="C220" s="875" t="s">
        <v>10930</v>
      </c>
      <c r="D220" s="762"/>
      <c r="E220" s="185"/>
      <c r="F220" s="654"/>
      <c r="G220" s="654"/>
      <c r="H220" s="762"/>
      <c r="I220" s="654"/>
      <c r="J220" s="654"/>
      <c r="K220" s="654"/>
      <c r="L220" s="654"/>
      <c r="M220" s="654"/>
      <c r="N220" s="654"/>
      <c r="O220" s="654"/>
      <c r="P220" s="654"/>
      <c r="Q220" s="654"/>
    </row>
    <row r="221" spans="1:17">
      <c r="A221" s="654"/>
      <c r="B221" s="762" t="s">
        <v>11361</v>
      </c>
      <c r="C221" s="669">
        <v>1</v>
      </c>
      <c r="D221" s="762"/>
      <c r="E221" s="185"/>
      <c r="F221" s="654"/>
      <c r="G221" s="654"/>
      <c r="H221" s="762"/>
      <c r="I221" s="654"/>
      <c r="J221" s="654"/>
      <c r="K221" s="654"/>
      <c r="L221" s="654"/>
      <c r="M221" s="654"/>
      <c r="N221" s="654"/>
      <c r="O221" s="654"/>
      <c r="P221" s="654"/>
      <c r="Q221" s="654"/>
    </row>
    <row r="222" spans="1:17">
      <c r="A222" s="654"/>
      <c r="B222" s="762" t="s">
        <v>11365</v>
      </c>
      <c r="C222" s="669">
        <v>1</v>
      </c>
      <c r="D222" s="762"/>
      <c r="E222" s="185"/>
      <c r="F222" s="654"/>
      <c r="G222" s="654"/>
      <c r="H222" s="762"/>
      <c r="I222" s="654"/>
      <c r="J222" s="654"/>
      <c r="K222" s="654"/>
      <c r="L222" s="654"/>
      <c r="M222" s="654"/>
      <c r="N222" s="654"/>
      <c r="O222" s="654"/>
      <c r="P222" s="654"/>
      <c r="Q222" s="654"/>
    </row>
    <row r="223" spans="1:17">
      <c r="A223" s="654"/>
      <c r="B223" s="762" t="s">
        <v>11368</v>
      </c>
      <c r="C223" s="669">
        <v>1</v>
      </c>
      <c r="D223" s="762"/>
      <c r="E223" s="185"/>
      <c r="F223" s="654"/>
      <c r="G223" s="654"/>
      <c r="H223" s="762"/>
      <c r="I223" s="654"/>
      <c r="J223" s="654"/>
      <c r="K223" s="654"/>
      <c r="L223" s="654"/>
      <c r="M223" s="654"/>
      <c r="N223" s="654"/>
      <c r="O223" s="654"/>
      <c r="P223" s="654"/>
      <c r="Q223" s="654"/>
    </row>
    <row r="224" spans="1:17">
      <c r="A224" s="654"/>
      <c r="B224" s="762" t="s">
        <v>11369</v>
      </c>
      <c r="C224" s="669">
        <v>1</v>
      </c>
      <c r="D224" s="762"/>
      <c r="E224" s="185"/>
      <c r="F224" s="654"/>
      <c r="G224" s="654"/>
      <c r="H224" s="762"/>
      <c r="I224" s="654"/>
      <c r="J224" s="654"/>
      <c r="K224" s="654"/>
      <c r="L224" s="654"/>
      <c r="M224" s="654"/>
      <c r="N224" s="654"/>
      <c r="O224" s="654"/>
      <c r="P224" s="654"/>
      <c r="Q224" s="654"/>
    </row>
    <row r="225" spans="1:17">
      <c r="A225" s="654"/>
      <c r="B225" s="762" t="s">
        <v>11063</v>
      </c>
      <c r="C225" s="669">
        <v>1</v>
      </c>
      <c r="D225" s="762"/>
      <c r="E225" s="185"/>
      <c r="F225" s="654"/>
      <c r="G225" s="654"/>
      <c r="H225" s="762"/>
      <c r="I225" s="654"/>
      <c r="J225" s="654"/>
      <c r="K225" s="654"/>
      <c r="L225" s="654"/>
      <c r="M225" s="654"/>
      <c r="N225" s="654"/>
      <c r="O225" s="654"/>
      <c r="P225" s="654"/>
      <c r="Q225" s="654"/>
    </row>
    <row r="226" spans="1:17">
      <c r="A226" s="654"/>
      <c r="B226" s="762" t="s">
        <v>11123</v>
      </c>
      <c r="C226" s="669">
        <v>1</v>
      </c>
      <c r="D226" s="762"/>
      <c r="E226" s="185"/>
      <c r="F226" s="654"/>
      <c r="G226" s="654"/>
      <c r="H226" s="762"/>
      <c r="I226" s="654"/>
      <c r="J226" s="654"/>
      <c r="K226" s="654"/>
      <c r="L226" s="654"/>
      <c r="M226" s="654"/>
      <c r="N226" s="654"/>
      <c r="O226" s="654"/>
      <c r="P226" s="654"/>
      <c r="Q226" s="654"/>
    </row>
    <row r="227" spans="1:17" ht="13.5" thickBot="1">
      <c r="A227" s="654"/>
      <c r="B227" s="762" t="s">
        <v>4</v>
      </c>
      <c r="C227" s="669">
        <f>SUM(C221:C226)</f>
        <v>6</v>
      </c>
      <c r="D227" s="762"/>
      <c r="E227" s="185"/>
      <c r="F227" s="654"/>
      <c r="G227" s="654"/>
      <c r="H227" s="762"/>
      <c r="I227" s="654"/>
      <c r="J227" s="654"/>
      <c r="K227" s="654"/>
      <c r="L227" s="654"/>
      <c r="M227" s="654"/>
      <c r="N227" s="654"/>
      <c r="O227" s="654"/>
      <c r="P227" s="654"/>
      <c r="Q227" s="654"/>
    </row>
    <row r="228" spans="1:17" ht="15.75" thickBot="1">
      <c r="A228" s="654"/>
      <c r="B228" s="654"/>
      <c r="C228" s="899" t="s">
        <v>10928</v>
      </c>
      <c r="D228" s="896">
        <f>C227</f>
        <v>6</v>
      </c>
      <c r="E228" s="909" t="s">
        <v>10945</v>
      </c>
      <c r="F228" s="654"/>
      <c r="G228" s="654"/>
      <c r="H228" s="762"/>
      <c r="I228" s="654"/>
      <c r="J228" s="654"/>
      <c r="K228" s="654"/>
      <c r="L228" s="654"/>
      <c r="M228" s="654"/>
      <c r="N228" s="654"/>
      <c r="O228" s="654"/>
      <c r="P228" s="654"/>
      <c r="Q228" s="654"/>
    </row>
    <row r="229" spans="1:17" ht="13.5" thickBot="1">
      <c r="A229" s="654"/>
      <c r="B229" s="762"/>
      <c r="C229" s="654"/>
      <c r="D229" s="654"/>
      <c r="E229" s="654"/>
      <c r="F229" s="654"/>
      <c r="G229" s="654"/>
      <c r="H229" s="762"/>
      <c r="I229" s="654"/>
      <c r="J229" s="654"/>
      <c r="K229" s="654"/>
      <c r="L229" s="654"/>
      <c r="M229" s="654"/>
      <c r="N229" s="654"/>
      <c r="O229" s="654"/>
      <c r="P229" s="654"/>
      <c r="Q229" s="654"/>
    </row>
    <row r="230" spans="1:17" ht="16.5" thickBot="1">
      <c r="A230" s="874">
        <f>ORÇAMENTO!A127</f>
        <v>16</v>
      </c>
      <c r="B230" s="1546" t="str">
        <f>ORÇAMENTO!D127</f>
        <v>INSTALAÇÕES ELÉTRICAS</v>
      </c>
      <c r="C230" s="1546"/>
      <c r="D230" s="1546"/>
      <c r="E230" s="1546"/>
      <c r="F230" s="1546"/>
      <c r="G230" s="1546"/>
      <c r="H230" s="1546"/>
      <c r="I230" s="1546"/>
      <c r="J230" s="1546"/>
      <c r="K230" s="1546"/>
      <c r="L230" s="1546"/>
      <c r="M230" s="1546"/>
      <c r="N230" s="1546"/>
      <c r="O230" s="1546"/>
      <c r="P230" s="1546"/>
      <c r="Q230" s="1547"/>
    </row>
    <row r="231" spans="1:17" ht="6" customHeight="1" thickBot="1">
      <c r="A231" s="654"/>
      <c r="B231" s="654"/>
      <c r="C231" s="654"/>
      <c r="D231" s="654"/>
      <c r="E231" s="654"/>
      <c r="F231" s="654"/>
      <c r="G231" s="654"/>
      <c r="H231" s="654"/>
      <c r="I231" s="654"/>
      <c r="J231" s="654"/>
      <c r="K231" s="654"/>
      <c r="L231" s="654"/>
      <c r="M231" s="654"/>
      <c r="N231" s="654"/>
      <c r="O231" s="654"/>
      <c r="P231" s="654"/>
      <c r="Q231" s="654"/>
    </row>
    <row r="232" spans="1:17" ht="19.5" customHeight="1" thickBot="1">
      <c r="A232" s="874" t="str">
        <f>ORÇAMENTO!A128</f>
        <v>16.1</v>
      </c>
      <c r="B232" s="1519" t="str">
        <f>ORÇAMENTO!D128</f>
        <v>REVISÃO DE PONTO DE LUZ</v>
      </c>
      <c r="C232" s="1519"/>
      <c r="D232" s="1519"/>
      <c r="E232" s="1519"/>
      <c r="F232" s="1519"/>
      <c r="G232" s="1519"/>
      <c r="H232" s="1519"/>
      <c r="I232" s="1519"/>
      <c r="J232" s="1519"/>
      <c r="K232" s="1519"/>
      <c r="L232" s="1519"/>
      <c r="M232" s="1519"/>
      <c r="N232" s="1519"/>
      <c r="O232" s="1519"/>
      <c r="P232" s="1519"/>
      <c r="Q232" s="1520"/>
    </row>
    <row r="233" spans="1:17" ht="15">
      <c r="A233" s="654"/>
      <c r="B233" s="1038"/>
      <c r="C233" s="1038"/>
      <c r="D233" s="1038"/>
      <c r="E233" s="1038"/>
      <c r="F233" s="1038"/>
      <c r="G233" s="648"/>
      <c r="H233" s="648"/>
      <c r="I233" s="648"/>
      <c r="J233" s="648"/>
      <c r="K233" s="648"/>
      <c r="L233" s="648"/>
      <c r="M233" s="648"/>
      <c r="N233" s="648"/>
      <c r="O233" s="648"/>
      <c r="P233" s="654"/>
      <c r="Q233" s="654"/>
    </row>
    <row r="234" spans="1:17" ht="15">
      <c r="A234" s="654"/>
      <c r="B234" s="875" t="s">
        <v>11108</v>
      </c>
      <c r="C234" s="875" t="s">
        <v>10930</v>
      </c>
      <c r="D234" s="762"/>
      <c r="E234" s="185"/>
      <c r="F234" s="1038"/>
      <c r="G234" s="648"/>
      <c r="H234" s="648"/>
      <c r="I234" s="648"/>
      <c r="J234" s="648"/>
      <c r="K234" s="648"/>
      <c r="L234" s="648"/>
      <c r="M234" s="648"/>
      <c r="N234" s="648"/>
      <c r="O234" s="648"/>
      <c r="P234" s="654"/>
      <c r="Q234" s="654"/>
    </row>
    <row r="235" spans="1:17" ht="15">
      <c r="A235" s="654"/>
      <c r="B235" s="762" t="s">
        <v>11360</v>
      </c>
      <c r="C235" s="669">
        <v>2</v>
      </c>
      <c r="D235" s="762"/>
      <c r="E235" s="185"/>
      <c r="F235" s="1038"/>
      <c r="G235" s="648"/>
      <c r="H235" s="648"/>
      <c r="I235" s="648"/>
      <c r="J235" s="648"/>
      <c r="K235" s="648"/>
      <c r="L235" s="648"/>
      <c r="M235" s="648"/>
      <c r="N235" s="648"/>
      <c r="O235" s="648"/>
      <c r="P235" s="654"/>
      <c r="Q235" s="654"/>
    </row>
    <row r="236" spans="1:17" ht="15">
      <c r="A236" s="654"/>
      <c r="B236" s="762" t="s">
        <v>11361</v>
      </c>
      <c r="C236" s="669">
        <v>1</v>
      </c>
      <c r="D236" s="762"/>
      <c r="E236" s="185"/>
      <c r="F236" s="1038"/>
      <c r="G236" s="648"/>
      <c r="H236" s="648"/>
      <c r="I236" s="648"/>
      <c r="J236" s="648"/>
      <c r="K236" s="648"/>
      <c r="L236" s="648"/>
      <c r="M236" s="648"/>
      <c r="N236" s="648"/>
      <c r="O236" s="648"/>
      <c r="P236" s="654"/>
      <c r="Q236" s="654"/>
    </row>
    <row r="237" spans="1:17" ht="15">
      <c r="A237" s="654"/>
      <c r="B237" s="762" t="s">
        <v>11101</v>
      </c>
      <c r="C237" s="669">
        <v>2</v>
      </c>
      <c r="D237" s="762"/>
      <c r="E237" s="185"/>
      <c r="F237" s="1038"/>
      <c r="G237" s="648"/>
      <c r="H237" s="648"/>
      <c r="I237" s="648"/>
      <c r="J237" s="648"/>
      <c r="K237" s="648"/>
      <c r="L237" s="648"/>
      <c r="M237" s="648"/>
      <c r="N237" s="648"/>
      <c r="O237" s="648"/>
      <c r="P237" s="654"/>
      <c r="Q237" s="654"/>
    </row>
    <row r="238" spans="1:17" ht="15">
      <c r="A238" s="654"/>
      <c r="B238" s="762" t="s">
        <v>11102</v>
      </c>
      <c r="C238" s="669">
        <v>2</v>
      </c>
      <c r="D238" s="762"/>
      <c r="E238" s="185"/>
      <c r="F238" s="1038"/>
      <c r="G238" s="648"/>
      <c r="H238" s="648"/>
      <c r="I238" s="648"/>
      <c r="J238" s="648"/>
      <c r="K238" s="648"/>
      <c r="L238" s="648"/>
      <c r="M238" s="648"/>
      <c r="N238" s="648"/>
      <c r="O238" s="648"/>
      <c r="P238" s="654"/>
      <c r="Q238" s="654"/>
    </row>
    <row r="239" spans="1:17" ht="15">
      <c r="A239" s="654"/>
      <c r="B239" s="762" t="s">
        <v>11370</v>
      </c>
      <c r="C239" s="669">
        <v>2</v>
      </c>
      <c r="D239" s="762"/>
      <c r="E239" s="185"/>
      <c r="F239" s="1038"/>
      <c r="G239" s="648"/>
      <c r="H239" s="648"/>
      <c r="I239" s="648"/>
      <c r="J239" s="648"/>
      <c r="K239" s="648"/>
      <c r="L239" s="648"/>
      <c r="M239" s="648"/>
      <c r="N239" s="648"/>
      <c r="O239" s="648"/>
      <c r="P239" s="654"/>
      <c r="Q239" s="654"/>
    </row>
    <row r="240" spans="1:17" ht="15">
      <c r="A240" s="654"/>
      <c r="B240" s="762" t="s">
        <v>11365</v>
      </c>
      <c r="C240" s="669">
        <v>3</v>
      </c>
      <c r="D240" s="762"/>
      <c r="E240" s="185"/>
      <c r="F240" s="1038"/>
      <c r="G240" s="648"/>
      <c r="H240" s="648"/>
      <c r="I240" s="648"/>
      <c r="J240" s="648"/>
      <c r="K240" s="648"/>
      <c r="L240" s="648"/>
      <c r="M240" s="648"/>
      <c r="N240" s="648"/>
      <c r="O240" s="648"/>
      <c r="P240" s="654"/>
      <c r="Q240" s="654"/>
    </row>
    <row r="241" spans="1:17" ht="15">
      <c r="A241" s="654"/>
      <c r="B241" s="762" t="s">
        <v>11366</v>
      </c>
      <c r="C241" s="669">
        <v>1</v>
      </c>
      <c r="D241" s="762"/>
      <c r="E241" s="185"/>
      <c r="F241" s="1038"/>
      <c r="G241" s="648"/>
      <c r="H241" s="648"/>
      <c r="I241" s="648"/>
      <c r="J241" s="648"/>
      <c r="K241" s="648"/>
      <c r="L241" s="648"/>
      <c r="M241" s="648"/>
      <c r="N241" s="648"/>
      <c r="O241" s="648"/>
      <c r="P241" s="654"/>
      <c r="Q241" s="654"/>
    </row>
    <row r="242" spans="1:17" ht="15">
      <c r="A242" s="654"/>
      <c r="B242" s="762" t="s">
        <v>11367</v>
      </c>
      <c r="C242" s="669">
        <v>1</v>
      </c>
      <c r="D242" s="762"/>
      <c r="E242" s="185"/>
      <c r="F242" s="1038"/>
      <c r="G242" s="648"/>
      <c r="H242" s="648"/>
      <c r="I242" s="648"/>
      <c r="J242" s="648"/>
      <c r="K242" s="648"/>
      <c r="L242" s="648"/>
      <c r="M242" s="648"/>
      <c r="N242" s="648"/>
      <c r="O242" s="648"/>
      <c r="P242" s="654"/>
      <c r="Q242" s="654"/>
    </row>
    <row r="243" spans="1:17" ht="15">
      <c r="A243" s="654"/>
      <c r="B243" s="762" t="s">
        <v>11368</v>
      </c>
      <c r="C243" s="669">
        <v>1</v>
      </c>
      <c r="D243" s="762"/>
      <c r="E243" s="185"/>
      <c r="F243" s="1038"/>
      <c r="G243" s="648"/>
      <c r="H243" s="648"/>
      <c r="I243" s="648"/>
      <c r="J243" s="648"/>
      <c r="K243" s="648"/>
      <c r="L243" s="648"/>
      <c r="M243" s="648"/>
      <c r="N243" s="648"/>
      <c r="O243" s="648"/>
      <c r="P243" s="654"/>
      <c r="Q243" s="654"/>
    </row>
    <row r="244" spans="1:17" ht="15">
      <c r="A244" s="654"/>
      <c r="B244" s="762" t="s">
        <v>11371</v>
      </c>
      <c r="C244" s="669">
        <v>1</v>
      </c>
      <c r="D244" s="762"/>
      <c r="E244" s="185"/>
      <c r="F244" s="1038"/>
      <c r="G244" s="648"/>
      <c r="H244" s="648"/>
      <c r="I244" s="648"/>
      <c r="J244" s="648"/>
      <c r="K244" s="648"/>
      <c r="L244" s="648"/>
      <c r="M244" s="648"/>
      <c r="N244" s="648"/>
      <c r="O244" s="648"/>
      <c r="P244" s="654"/>
      <c r="Q244" s="654"/>
    </row>
    <row r="245" spans="1:17" ht="15">
      <c r="A245" s="654"/>
      <c r="B245" s="762" t="s">
        <v>11058</v>
      </c>
      <c r="C245" s="669">
        <v>4</v>
      </c>
      <c r="D245" s="762"/>
      <c r="E245" s="185"/>
      <c r="F245" s="1038"/>
      <c r="G245" s="648"/>
      <c r="H245" s="648"/>
      <c r="I245" s="648"/>
      <c r="J245" s="648"/>
      <c r="K245" s="648"/>
      <c r="L245" s="648"/>
      <c r="M245" s="648"/>
      <c r="N245" s="648"/>
      <c r="O245" s="648"/>
      <c r="P245" s="654"/>
      <c r="Q245" s="654"/>
    </row>
    <row r="246" spans="1:17" ht="15">
      <c r="A246" s="654"/>
      <c r="B246" s="762" t="s">
        <v>11265</v>
      </c>
      <c r="C246" s="669">
        <v>1</v>
      </c>
      <c r="D246" s="762"/>
      <c r="E246" s="185"/>
      <c r="F246" s="1038"/>
      <c r="G246" s="648"/>
      <c r="H246" s="648"/>
      <c r="I246" s="648"/>
      <c r="J246" s="648"/>
      <c r="K246" s="648"/>
      <c r="L246" s="648"/>
      <c r="M246" s="648"/>
      <c r="N246" s="648"/>
      <c r="O246" s="648"/>
      <c r="P246" s="654"/>
      <c r="Q246" s="654"/>
    </row>
    <row r="247" spans="1:17" ht="15.75" thickBot="1">
      <c r="A247" s="654"/>
      <c r="B247" s="762" t="s">
        <v>4</v>
      </c>
      <c r="C247" s="669">
        <f>SUM(C235:C246)</f>
        <v>21</v>
      </c>
      <c r="D247" s="762"/>
      <c r="E247" s="185"/>
      <c r="F247" s="1038"/>
      <c r="G247" s="648"/>
      <c r="H247" s="648"/>
      <c r="I247" s="648"/>
      <c r="J247" s="648"/>
      <c r="K247" s="648"/>
      <c r="L247" s="648"/>
      <c r="M247" s="648"/>
      <c r="N247" s="648"/>
      <c r="O247" s="648"/>
      <c r="P247" s="654"/>
      <c r="Q247" s="654"/>
    </row>
    <row r="248" spans="1:17" ht="15.75" thickBot="1">
      <c r="A248" s="654"/>
      <c r="B248" s="654"/>
      <c r="C248" s="899" t="s">
        <v>10928</v>
      </c>
      <c r="D248" s="896">
        <f>C247</f>
        <v>21</v>
      </c>
      <c r="E248" s="909" t="s">
        <v>10945</v>
      </c>
      <c r="F248" s="1038"/>
      <c r="G248" s="648"/>
      <c r="H248" s="648"/>
      <c r="I248" s="648"/>
      <c r="J248" s="648"/>
      <c r="K248" s="648"/>
      <c r="L248" s="648"/>
      <c r="M248" s="648"/>
      <c r="N248" s="648"/>
      <c r="O248" s="648"/>
      <c r="P248" s="654"/>
      <c r="Q248" s="654"/>
    </row>
    <row r="249" spans="1:17" ht="15.75" thickBot="1">
      <c r="A249" s="654"/>
      <c r="B249" s="1038"/>
      <c r="C249" s="1038"/>
      <c r="D249" s="1038"/>
      <c r="E249" s="1038"/>
      <c r="F249" s="1038"/>
      <c r="G249" s="648"/>
      <c r="H249" s="648"/>
      <c r="I249" s="648"/>
      <c r="J249" s="648"/>
      <c r="K249" s="648"/>
      <c r="L249" s="648"/>
      <c r="M249" s="648"/>
      <c r="N249" s="648"/>
      <c r="O249" s="648"/>
      <c r="P249" s="654"/>
      <c r="Q249" s="654"/>
    </row>
    <row r="250" spans="1:17" ht="16.5" thickBot="1">
      <c r="A250" s="874" t="str">
        <f>ORÇAMENTO!A129</f>
        <v>16.2</v>
      </c>
      <c r="B250" s="1519" t="str">
        <f>ORÇAMENTO!D129</f>
        <v>Ponto de luz / força (c/tubul., cx. e fiaçao) ate 200W</v>
      </c>
      <c r="C250" s="1519"/>
      <c r="D250" s="1519"/>
      <c r="E250" s="1519"/>
      <c r="F250" s="1519"/>
      <c r="G250" s="1519"/>
      <c r="H250" s="1519"/>
      <c r="I250" s="1519"/>
      <c r="J250" s="1519"/>
      <c r="K250" s="1519"/>
      <c r="L250" s="1519"/>
      <c r="M250" s="1519"/>
      <c r="N250" s="1519"/>
      <c r="O250" s="1519"/>
      <c r="P250" s="1519"/>
      <c r="Q250" s="1520"/>
    </row>
    <row r="251" spans="1:17" ht="15">
      <c r="A251" s="654"/>
      <c r="B251" s="1038"/>
      <c r="C251" s="1038"/>
      <c r="D251" s="1038"/>
      <c r="E251" s="1038"/>
      <c r="F251" s="1038"/>
      <c r="G251" s="648"/>
      <c r="H251" s="648"/>
      <c r="I251" s="648"/>
      <c r="J251" s="648"/>
      <c r="K251" s="648"/>
      <c r="L251" s="648"/>
      <c r="M251" s="648"/>
      <c r="N251" s="648"/>
      <c r="O251" s="648"/>
      <c r="P251" s="654"/>
      <c r="Q251" s="654"/>
    </row>
    <row r="252" spans="1:17" ht="15">
      <c r="A252" s="654"/>
      <c r="B252" s="1513" t="s">
        <v>11383</v>
      </c>
      <c r="C252" s="1513"/>
      <c r="D252" s="1513"/>
      <c r="E252" s="1513"/>
      <c r="F252" s="1513"/>
      <c r="G252" s="1513"/>
      <c r="H252" s="1513"/>
      <c r="I252" s="1513"/>
      <c r="J252" s="1513"/>
      <c r="K252" s="1513"/>
      <c r="L252" s="1513"/>
      <c r="M252" s="1513"/>
      <c r="N252" s="648"/>
      <c r="O252" s="648"/>
      <c r="P252" s="654"/>
      <c r="Q252" s="654"/>
    </row>
    <row r="253" spans="1:17" ht="15">
      <c r="A253" s="654"/>
      <c r="B253" s="1038"/>
      <c r="C253" s="1038"/>
      <c r="D253" s="1038" t="s">
        <v>11384</v>
      </c>
      <c r="E253" s="681">
        <v>11</v>
      </c>
      <c r="F253" s="1038" t="s">
        <v>11385</v>
      </c>
      <c r="G253" s="648"/>
      <c r="H253" s="648"/>
      <c r="I253" s="648"/>
      <c r="J253" s="648"/>
      <c r="K253" s="648"/>
      <c r="L253" s="648"/>
      <c r="M253" s="648"/>
      <c r="N253" s="648"/>
      <c r="O253" s="648"/>
      <c r="P253" s="654"/>
      <c r="Q253" s="654"/>
    </row>
    <row r="254" spans="1:17" ht="15.75" thickBot="1">
      <c r="A254" s="654"/>
      <c r="B254" s="1038"/>
      <c r="C254" s="1038"/>
      <c r="D254" s="1038"/>
      <c r="E254" s="1038"/>
      <c r="F254" s="1038"/>
      <c r="G254" s="648"/>
      <c r="H254" s="648"/>
      <c r="I254" s="648"/>
      <c r="J254" s="648"/>
      <c r="K254" s="648"/>
      <c r="L254" s="648"/>
      <c r="M254" s="648"/>
      <c r="N254" s="648"/>
      <c r="O254" s="648"/>
      <c r="P254" s="654"/>
      <c r="Q254" s="654"/>
    </row>
    <row r="255" spans="1:17" ht="16.5" thickBot="1">
      <c r="A255" s="874" t="str">
        <f>ORÇAMENTO!A130</f>
        <v>16.3</v>
      </c>
      <c r="B255" s="1519" t="str">
        <f>ORÇAMENTO!D130</f>
        <v>PONTO DE TOMADA RESIDENCIAL INCLUINDO TOMADA 20A/250V, CAIXA ELÉTRICA, ELETRODUTO, CABO, RASGO, QUEBRA E CHUMBAMENTO</v>
      </c>
      <c r="C255" s="1519"/>
      <c r="D255" s="1519"/>
      <c r="E255" s="1519"/>
      <c r="F255" s="1519"/>
      <c r="G255" s="1519"/>
      <c r="H255" s="1519"/>
      <c r="I255" s="1519"/>
      <c r="J255" s="1519"/>
      <c r="K255" s="1519"/>
      <c r="L255" s="1519"/>
      <c r="M255" s="1519"/>
      <c r="N255" s="1519"/>
      <c r="O255" s="1519"/>
      <c r="P255" s="1519"/>
      <c r="Q255" s="1520"/>
    </row>
    <row r="256" spans="1:17" ht="15">
      <c r="A256" s="654"/>
      <c r="B256" s="1038"/>
      <c r="C256" s="1038"/>
      <c r="D256" s="1038"/>
      <c r="E256" s="1038"/>
      <c r="F256" s="1038"/>
      <c r="G256" s="648"/>
      <c r="H256" s="648"/>
      <c r="I256" s="648"/>
      <c r="J256" s="648"/>
      <c r="K256" s="648"/>
      <c r="L256" s="648"/>
      <c r="M256" s="648"/>
      <c r="N256" s="648"/>
      <c r="O256" s="648"/>
      <c r="P256" s="654"/>
      <c r="Q256" s="654"/>
    </row>
    <row r="257" spans="1:17" ht="15">
      <c r="A257" s="654"/>
      <c r="B257" s="1513" t="s">
        <v>11387</v>
      </c>
      <c r="C257" s="1513"/>
      <c r="D257" s="1513"/>
      <c r="E257" s="1513"/>
      <c r="F257" s="1513"/>
      <c r="G257" s="1513"/>
      <c r="H257" s="1513"/>
      <c r="I257" s="1513"/>
      <c r="J257" s="1513"/>
      <c r="K257" s="1513"/>
      <c r="L257" s="1513"/>
      <c r="M257" s="1513"/>
      <c r="N257" s="648"/>
      <c r="O257" s="648"/>
      <c r="P257" s="654"/>
      <c r="Q257" s="654"/>
    </row>
    <row r="258" spans="1:17" ht="15">
      <c r="A258" s="654"/>
      <c r="B258" s="1038"/>
      <c r="C258" s="1548" t="s">
        <v>11388</v>
      </c>
      <c r="D258" s="1548"/>
      <c r="E258" s="1038">
        <v>2</v>
      </c>
      <c r="F258" s="1038" t="s">
        <v>10932</v>
      </c>
      <c r="G258" s="648"/>
      <c r="H258" s="648"/>
      <c r="I258" s="648"/>
      <c r="J258" s="648"/>
      <c r="K258" s="648"/>
      <c r="L258" s="648"/>
      <c r="M258" s="648"/>
      <c r="N258" s="648"/>
      <c r="O258" s="648"/>
      <c r="P258" s="654"/>
      <c r="Q258" s="654"/>
    </row>
    <row r="259" spans="1:17" ht="15">
      <c r="A259" s="654"/>
      <c r="B259" s="1038"/>
      <c r="C259" s="1548" t="s">
        <v>11389</v>
      </c>
      <c r="D259" s="1548"/>
      <c r="E259" s="1038">
        <v>2</v>
      </c>
      <c r="F259" s="1038" t="s">
        <v>10932</v>
      </c>
      <c r="G259" s="648"/>
      <c r="H259" s="648"/>
      <c r="I259" s="648"/>
      <c r="J259" s="648"/>
      <c r="K259" s="648"/>
      <c r="L259" s="648"/>
      <c r="M259" s="648"/>
      <c r="N259" s="648"/>
      <c r="O259" s="648"/>
      <c r="P259" s="654"/>
      <c r="Q259" s="654"/>
    </row>
    <row r="260" spans="1:17" ht="15">
      <c r="A260" s="654"/>
      <c r="B260" s="1038"/>
      <c r="C260" s="1548" t="s">
        <v>11390</v>
      </c>
      <c r="D260" s="1548"/>
      <c r="E260" s="1038">
        <v>2</v>
      </c>
      <c r="F260" s="1038" t="s">
        <v>10932</v>
      </c>
      <c r="G260" s="648"/>
      <c r="H260" s="648"/>
      <c r="I260" s="648"/>
      <c r="J260" s="648"/>
      <c r="K260" s="648"/>
      <c r="L260" s="648"/>
      <c r="M260" s="648"/>
      <c r="N260" s="648"/>
      <c r="O260" s="648"/>
      <c r="P260" s="654"/>
      <c r="Q260" s="654"/>
    </row>
    <row r="261" spans="1:17" ht="15">
      <c r="A261" s="654"/>
      <c r="B261" s="1038"/>
      <c r="C261" s="1548" t="s">
        <v>11391</v>
      </c>
      <c r="D261" s="1548"/>
      <c r="E261" s="1038">
        <v>2</v>
      </c>
      <c r="F261" s="1038" t="s">
        <v>10932</v>
      </c>
      <c r="G261" s="648"/>
      <c r="H261" s="648"/>
      <c r="I261" s="648"/>
      <c r="J261" s="648"/>
      <c r="K261" s="648"/>
      <c r="L261" s="648"/>
      <c r="M261" s="648"/>
      <c r="N261" s="648"/>
      <c r="O261" s="648"/>
      <c r="P261" s="654"/>
      <c r="Q261" s="654"/>
    </row>
    <row r="262" spans="1:17" ht="15">
      <c r="A262" s="654"/>
      <c r="B262" s="1038"/>
      <c r="C262" s="1548" t="s">
        <v>11392</v>
      </c>
      <c r="D262" s="1548"/>
      <c r="E262" s="1038">
        <v>2</v>
      </c>
      <c r="F262" s="1038" t="s">
        <v>10932</v>
      </c>
      <c r="G262" s="648"/>
      <c r="H262" s="648"/>
      <c r="I262" s="648"/>
      <c r="J262" s="648"/>
      <c r="K262" s="648"/>
      <c r="L262" s="648"/>
      <c r="M262" s="648"/>
      <c r="N262" s="648"/>
      <c r="O262" s="648"/>
      <c r="P262" s="654"/>
      <c r="Q262" s="654"/>
    </row>
    <row r="263" spans="1:17" ht="15">
      <c r="A263" s="654"/>
      <c r="B263" s="1038"/>
      <c r="C263" s="1548" t="s">
        <v>4</v>
      </c>
      <c r="D263" s="1548"/>
      <c r="E263" s="1038">
        <v>10</v>
      </c>
      <c r="F263" s="1038" t="s">
        <v>10932</v>
      </c>
      <c r="G263" s="648"/>
      <c r="H263" s="648"/>
      <c r="I263" s="648"/>
      <c r="J263" s="648"/>
      <c r="K263" s="648"/>
      <c r="L263" s="648"/>
      <c r="M263" s="648"/>
      <c r="N263" s="648"/>
      <c r="O263" s="648"/>
      <c r="P263" s="654"/>
      <c r="Q263" s="654"/>
    </row>
    <row r="264" spans="1:17" ht="15">
      <c r="A264" s="654"/>
      <c r="B264" s="1038"/>
      <c r="C264" s="1038"/>
      <c r="D264" s="1038"/>
      <c r="E264" s="1038"/>
      <c r="F264" s="1038"/>
      <c r="G264" s="648"/>
      <c r="H264" s="648"/>
      <c r="I264" s="648"/>
      <c r="J264" s="648"/>
      <c r="K264" s="648"/>
      <c r="L264" s="648"/>
      <c r="M264" s="648"/>
      <c r="N264" s="648"/>
      <c r="O264" s="648"/>
      <c r="P264" s="654"/>
      <c r="Q264" s="654"/>
    </row>
    <row r="265" spans="1:17" ht="15.75" thickBot="1">
      <c r="A265" s="654"/>
      <c r="B265" s="1038"/>
      <c r="C265" s="1038"/>
      <c r="D265" s="1038"/>
      <c r="E265" s="1038"/>
      <c r="F265" s="1038"/>
      <c r="G265" s="648"/>
      <c r="H265" s="648"/>
      <c r="I265" s="648"/>
      <c r="J265" s="648"/>
      <c r="K265" s="648"/>
      <c r="L265" s="648"/>
      <c r="M265" s="648"/>
      <c r="N265" s="648"/>
      <c r="O265" s="648"/>
      <c r="P265" s="654"/>
      <c r="Q265" s="654"/>
    </row>
    <row r="266" spans="1:17" ht="16.5" thickBot="1">
      <c r="A266" s="874">
        <f>ORÇAMENTO!A133</f>
        <v>17</v>
      </c>
      <c r="B266" s="1546" t="str">
        <f>ORÇAMENTO!D133</f>
        <v>LIMPEZA FINAL</v>
      </c>
      <c r="C266" s="1546"/>
      <c r="D266" s="1546"/>
      <c r="E266" s="1546"/>
      <c r="F266" s="1546"/>
      <c r="G266" s="1546"/>
      <c r="H266" s="1546"/>
      <c r="I266" s="1546"/>
      <c r="J266" s="1546"/>
      <c r="K266" s="1546"/>
      <c r="L266" s="1546"/>
      <c r="M266" s="1546"/>
      <c r="N266" s="1546"/>
      <c r="O266" s="1546"/>
      <c r="P266" s="1546"/>
      <c r="Q266" s="1547"/>
    </row>
    <row r="267" spans="1:17" ht="13.5" thickBot="1">
      <c r="A267" s="654"/>
      <c r="B267" s="654"/>
      <c r="C267" s="654"/>
      <c r="D267" s="654"/>
      <c r="E267" s="654"/>
      <c r="F267" s="654"/>
      <c r="G267" s="654"/>
      <c r="H267" s="654"/>
      <c r="I267" s="654"/>
      <c r="J267" s="654"/>
      <c r="K267" s="654"/>
      <c r="L267" s="654"/>
      <c r="M267" s="654"/>
      <c r="N267" s="654"/>
      <c r="O267" s="654"/>
      <c r="P267" s="654"/>
      <c r="Q267" s="654"/>
    </row>
    <row r="268" spans="1:17" ht="16.5" thickBot="1">
      <c r="A268" s="874" t="str">
        <f>ORÇAMENTO!A134</f>
        <v>17.1</v>
      </c>
      <c r="B268" s="1519" t="str">
        <f>ORÇAMENTO!D134</f>
        <v>LIMPEZA GERAL E ENTREGA DA OBRA</v>
      </c>
      <c r="C268" s="1519"/>
      <c r="D268" s="1519"/>
      <c r="E268" s="1519"/>
      <c r="F268" s="1519"/>
      <c r="G268" s="1519"/>
      <c r="H268" s="1519"/>
      <c r="I268" s="1519"/>
      <c r="J268" s="1519"/>
      <c r="K268" s="1519"/>
      <c r="L268" s="1519"/>
      <c r="M268" s="1519"/>
      <c r="N268" s="1519"/>
      <c r="O268" s="1519"/>
      <c r="P268" s="1520"/>
      <c r="Q268" s="654"/>
    </row>
    <row r="269" spans="1:17">
      <c r="A269" s="654"/>
      <c r="B269" s="654"/>
      <c r="C269" s="654"/>
      <c r="D269" s="654"/>
      <c r="E269" s="654"/>
      <c r="F269" s="654"/>
      <c r="G269" s="654"/>
      <c r="H269" s="654"/>
      <c r="I269" s="654"/>
      <c r="J269" s="654"/>
      <c r="K269" s="654"/>
      <c r="L269" s="654"/>
      <c r="M269" s="654"/>
      <c r="N269" s="654"/>
      <c r="O269" s="654"/>
      <c r="P269" s="654"/>
      <c r="Q269" s="654"/>
    </row>
    <row r="270" spans="1:17" ht="15">
      <c r="A270" s="654"/>
      <c r="B270" s="616" t="s">
        <v>10816</v>
      </c>
      <c r="C270" s="616" t="s">
        <v>10815</v>
      </c>
      <c r="D270" s="616" t="s">
        <v>10812</v>
      </c>
      <c r="E270" s="654"/>
      <c r="F270" s="654"/>
      <c r="G270" s="654"/>
      <c r="H270" s="654"/>
      <c r="I270" s="654"/>
      <c r="J270" s="654"/>
      <c r="K270" s="654"/>
      <c r="L270" s="654"/>
      <c r="M270" s="654"/>
      <c r="N270" s="654"/>
      <c r="O270" s="654"/>
      <c r="P270" s="654"/>
      <c r="Q270" s="654"/>
    </row>
    <row r="271" spans="1:17" ht="15">
      <c r="A271" s="654"/>
      <c r="B271" s="689">
        <v>22.97</v>
      </c>
      <c r="C271" s="583"/>
      <c r="D271" s="689">
        <v>15.53</v>
      </c>
      <c r="E271" s="654"/>
      <c r="F271" s="654"/>
      <c r="G271" s="654"/>
      <c r="H271" s="654"/>
      <c r="I271" s="654"/>
      <c r="J271" s="654"/>
      <c r="K271" s="654"/>
      <c r="L271" s="654"/>
      <c r="M271" s="654"/>
      <c r="N271" s="654"/>
      <c r="O271" s="654"/>
      <c r="P271" s="654"/>
      <c r="Q271" s="654"/>
    </row>
    <row r="272" spans="1:17" ht="15.75" thickBot="1">
      <c r="A272" s="654"/>
      <c r="B272" s="580"/>
      <c r="C272" s="582"/>
      <c r="D272" s="580"/>
      <c r="E272" s="654"/>
      <c r="F272" s="654"/>
      <c r="G272" s="654"/>
      <c r="H272" s="654"/>
      <c r="I272" s="654"/>
      <c r="J272" s="654"/>
      <c r="K272" s="654"/>
      <c r="L272" s="654"/>
      <c r="M272" s="654"/>
      <c r="N272" s="654"/>
      <c r="O272" s="654"/>
      <c r="P272" s="654"/>
      <c r="Q272" s="654"/>
    </row>
    <row r="273" spans="1:17" ht="15.75" thickBot="1">
      <c r="A273" s="654"/>
      <c r="B273" s="1125" t="s">
        <v>10927</v>
      </c>
      <c r="C273" s="896">
        <f>ROUND((D271*B271),2)</f>
        <v>356.72</v>
      </c>
      <c r="D273" s="1126" t="s">
        <v>7</v>
      </c>
      <c r="E273" s="654"/>
      <c r="F273" s="654"/>
      <c r="G273" s="654"/>
      <c r="H273" s="654"/>
      <c r="I273" s="654"/>
      <c r="J273" s="654"/>
      <c r="K273" s="654"/>
      <c r="L273" s="654"/>
      <c r="M273" s="654"/>
      <c r="N273" s="654"/>
      <c r="O273" s="654"/>
      <c r="P273" s="654"/>
      <c r="Q273" s="654"/>
    </row>
    <row r="274" spans="1:17">
      <c r="A274" s="654"/>
      <c r="B274" s="654"/>
      <c r="C274" s="654"/>
      <c r="D274" s="654"/>
      <c r="E274" s="654"/>
      <c r="F274" s="654"/>
      <c r="G274" s="654"/>
      <c r="H274" s="654"/>
      <c r="I274" s="654"/>
      <c r="J274" s="654"/>
      <c r="K274" s="654"/>
      <c r="L274" s="654"/>
      <c r="M274" s="654"/>
      <c r="N274" s="654"/>
      <c r="O274" s="654"/>
      <c r="P274" s="654"/>
      <c r="Q274" s="654"/>
    </row>
    <row r="275" spans="1:17">
      <c r="A275" s="654"/>
      <c r="B275" s="654"/>
      <c r="C275" s="654"/>
      <c r="D275" s="654"/>
      <c r="E275" s="654"/>
      <c r="F275" s="654"/>
      <c r="G275" s="654"/>
      <c r="H275" s="654"/>
      <c r="I275" s="654"/>
      <c r="J275" s="654"/>
      <c r="K275" s="654"/>
      <c r="L275" s="654"/>
      <c r="M275" s="654"/>
      <c r="N275" s="654"/>
      <c r="O275" s="654"/>
      <c r="P275" s="654"/>
      <c r="Q275" s="654"/>
    </row>
    <row r="276" spans="1:17">
      <c r="A276" s="654"/>
      <c r="B276" s="654"/>
      <c r="C276" s="654"/>
      <c r="D276" s="654"/>
      <c r="E276" s="654"/>
      <c r="F276" s="654"/>
      <c r="G276" s="654"/>
      <c r="H276" s="654"/>
      <c r="I276" s="654"/>
      <c r="J276" s="654"/>
      <c r="K276" s="654"/>
      <c r="L276" s="654"/>
      <c r="M276" s="654"/>
      <c r="N276" s="654"/>
      <c r="O276" s="654"/>
      <c r="P276" s="654"/>
      <c r="Q276" s="654"/>
    </row>
    <row r="277" spans="1:17">
      <c r="A277" s="654"/>
      <c r="B277" s="654"/>
      <c r="C277" s="654"/>
      <c r="D277" s="654"/>
      <c r="E277" s="654"/>
      <c r="F277" s="654"/>
      <c r="G277" s="654"/>
      <c r="H277" s="654"/>
      <c r="I277" s="654"/>
      <c r="J277" s="654"/>
      <c r="K277" s="654"/>
      <c r="L277" s="654"/>
      <c r="M277" s="654"/>
      <c r="N277" s="654"/>
      <c r="O277" s="654"/>
      <c r="P277" s="654"/>
      <c r="Q277" s="654"/>
    </row>
    <row r="278" spans="1:17">
      <c r="A278" s="654"/>
      <c r="B278" s="654"/>
      <c r="C278" s="654"/>
      <c r="D278" s="654"/>
      <c r="E278" s="654"/>
      <c r="F278" s="654"/>
      <c r="G278" s="654"/>
      <c r="H278" s="654"/>
      <c r="I278" s="654"/>
      <c r="J278" s="654"/>
      <c r="K278" s="654"/>
      <c r="L278" s="654"/>
      <c r="M278" s="654"/>
      <c r="N278" s="654"/>
      <c r="O278" s="654"/>
      <c r="P278" s="654"/>
      <c r="Q278" s="654"/>
    </row>
    <row r="279" spans="1:17">
      <c r="A279" s="654"/>
      <c r="B279" s="654"/>
      <c r="C279" s="654"/>
      <c r="D279" s="654"/>
      <c r="E279" s="654"/>
      <c r="F279" s="654"/>
      <c r="G279" s="654"/>
      <c r="H279" s="654"/>
      <c r="I279" s="654"/>
      <c r="J279" s="654"/>
      <c r="K279" s="654"/>
      <c r="L279" s="654"/>
      <c r="M279" s="654"/>
      <c r="N279" s="654"/>
      <c r="O279" s="654"/>
      <c r="P279" s="654"/>
      <c r="Q279" s="654"/>
    </row>
    <row r="280" spans="1:17">
      <c r="A280" s="654"/>
      <c r="B280" s="654"/>
      <c r="C280" s="654"/>
      <c r="D280" s="654"/>
      <c r="E280" s="654"/>
      <c r="F280" s="654"/>
      <c r="G280" s="654"/>
      <c r="H280" s="654"/>
      <c r="I280" s="654"/>
      <c r="J280" s="654"/>
      <c r="K280" s="654"/>
      <c r="L280" s="654"/>
      <c r="M280" s="654"/>
      <c r="N280" s="654"/>
      <c r="O280" s="654"/>
      <c r="P280" s="654"/>
      <c r="Q280" s="654"/>
    </row>
    <row r="281" spans="1:17">
      <c r="A281" s="654"/>
      <c r="B281" s="654"/>
      <c r="C281" s="654"/>
      <c r="D281" s="654"/>
      <c r="E281" s="654"/>
      <c r="F281" s="654"/>
      <c r="G281" s="654"/>
      <c r="H281" s="654"/>
      <c r="I281" s="654"/>
      <c r="J281" s="654"/>
      <c r="K281" s="654"/>
      <c r="L281" s="654"/>
      <c r="M281" s="654"/>
      <c r="N281" s="654"/>
      <c r="O281" s="654"/>
      <c r="P281" s="654"/>
      <c r="Q281" s="654"/>
    </row>
    <row r="282" spans="1:17">
      <c r="A282" s="654"/>
      <c r="B282" s="654"/>
      <c r="C282" s="654"/>
      <c r="D282" s="654"/>
      <c r="E282" s="654"/>
      <c r="F282" s="654"/>
      <c r="G282" s="654"/>
      <c r="H282" s="654"/>
      <c r="I282" s="654"/>
      <c r="J282" s="654"/>
      <c r="K282" s="654"/>
      <c r="L282" s="654"/>
      <c r="M282" s="654"/>
      <c r="N282" s="654"/>
      <c r="O282" s="654"/>
      <c r="P282" s="654"/>
      <c r="Q282" s="654"/>
    </row>
    <row r="283" spans="1:17">
      <c r="A283" s="654"/>
      <c r="B283" s="654"/>
      <c r="C283" s="654"/>
      <c r="D283" s="654"/>
      <c r="E283" s="654"/>
      <c r="F283" s="654"/>
      <c r="G283" s="654"/>
      <c r="H283" s="654"/>
      <c r="I283" s="654"/>
      <c r="J283" s="654"/>
      <c r="K283" s="654"/>
      <c r="L283" s="654"/>
      <c r="M283" s="654"/>
      <c r="N283" s="654"/>
      <c r="O283" s="654"/>
      <c r="P283" s="654"/>
      <c r="Q283" s="654"/>
    </row>
    <row r="284" spans="1:17">
      <c r="A284" s="654"/>
      <c r="B284" s="654"/>
      <c r="C284" s="654"/>
      <c r="D284" s="654"/>
      <c r="E284" s="654"/>
      <c r="F284" s="654"/>
      <c r="G284" s="654"/>
      <c r="H284" s="654"/>
      <c r="I284" s="654"/>
      <c r="J284" s="654"/>
      <c r="K284" s="654"/>
      <c r="L284" s="654"/>
      <c r="M284" s="654"/>
      <c r="N284" s="654"/>
      <c r="O284" s="654"/>
      <c r="P284" s="654"/>
      <c r="Q284" s="654"/>
    </row>
    <row r="285" spans="1:17">
      <c r="A285" s="654"/>
      <c r="B285" s="654"/>
      <c r="C285" s="654"/>
      <c r="D285" s="654"/>
      <c r="E285" s="654"/>
      <c r="F285" s="654"/>
      <c r="G285" s="654"/>
      <c r="H285" s="654"/>
      <c r="I285" s="654"/>
      <c r="J285" s="654"/>
      <c r="K285" s="654"/>
      <c r="L285" s="654"/>
      <c r="M285" s="654"/>
      <c r="N285" s="654"/>
      <c r="O285" s="654"/>
      <c r="P285" s="654"/>
      <c r="Q285" s="654"/>
    </row>
    <row r="286" spans="1:17">
      <c r="A286" s="654"/>
      <c r="B286" s="654"/>
      <c r="C286" s="654"/>
      <c r="D286" s="654"/>
      <c r="E286" s="654"/>
      <c r="F286" s="654"/>
      <c r="G286" s="654"/>
      <c r="H286" s="654"/>
      <c r="I286" s="654"/>
      <c r="J286" s="654"/>
      <c r="K286" s="654"/>
      <c r="L286" s="654"/>
      <c r="M286" s="654"/>
      <c r="N286" s="654"/>
      <c r="O286" s="654"/>
      <c r="P286" s="654"/>
      <c r="Q286" s="654"/>
    </row>
    <row r="287" spans="1:17">
      <c r="A287" s="654"/>
      <c r="B287" s="654"/>
      <c r="C287" s="654"/>
      <c r="D287" s="654"/>
      <c r="E287" s="654"/>
      <c r="F287" s="654"/>
      <c r="G287" s="654"/>
      <c r="H287" s="654"/>
      <c r="I287" s="654"/>
      <c r="J287" s="654"/>
      <c r="K287" s="654"/>
      <c r="L287" s="654"/>
      <c r="M287" s="654"/>
      <c r="N287" s="654"/>
      <c r="O287" s="654"/>
      <c r="P287" s="654"/>
      <c r="Q287" s="654"/>
    </row>
    <row r="288" spans="1:17">
      <c r="A288" s="654"/>
      <c r="B288" s="654"/>
      <c r="C288" s="654"/>
      <c r="D288" s="654"/>
      <c r="E288" s="654"/>
      <c r="F288" s="654"/>
      <c r="G288" s="654"/>
      <c r="H288" s="654"/>
      <c r="I288" s="654"/>
      <c r="J288" s="654"/>
      <c r="K288" s="654"/>
      <c r="L288" s="654"/>
      <c r="M288" s="654"/>
      <c r="N288" s="654"/>
      <c r="O288" s="654"/>
      <c r="P288" s="654"/>
      <c r="Q288" s="654"/>
    </row>
    <row r="289" spans="1:17">
      <c r="A289" s="654"/>
      <c r="B289" s="654"/>
      <c r="C289" s="654"/>
      <c r="D289" s="654"/>
      <c r="E289" s="654"/>
      <c r="F289" s="654"/>
      <c r="G289" s="654"/>
      <c r="H289" s="654"/>
      <c r="I289" s="654"/>
      <c r="J289" s="654"/>
      <c r="K289" s="654"/>
      <c r="L289" s="654"/>
      <c r="M289" s="654"/>
      <c r="N289" s="654"/>
      <c r="O289" s="654"/>
      <c r="P289" s="654"/>
      <c r="Q289" s="654"/>
    </row>
    <row r="290" spans="1:17">
      <c r="A290" s="654"/>
      <c r="B290" s="654"/>
      <c r="C290" s="654"/>
      <c r="D290" s="654"/>
      <c r="E290" s="654"/>
      <c r="F290" s="654"/>
      <c r="G290" s="654"/>
      <c r="H290" s="654"/>
      <c r="I290" s="654"/>
      <c r="J290" s="654"/>
      <c r="K290" s="654"/>
      <c r="L290" s="654"/>
      <c r="M290" s="654"/>
      <c r="N290" s="654"/>
      <c r="O290" s="654"/>
      <c r="P290" s="654"/>
      <c r="Q290" s="654"/>
    </row>
    <row r="291" spans="1:17">
      <c r="A291" s="654"/>
      <c r="B291" s="654"/>
      <c r="C291" s="654"/>
      <c r="D291" s="654"/>
      <c r="E291" s="654"/>
      <c r="F291" s="654"/>
      <c r="G291" s="654"/>
      <c r="H291" s="654"/>
      <c r="I291" s="654"/>
      <c r="J291" s="654"/>
      <c r="K291" s="654"/>
      <c r="L291" s="654"/>
      <c r="M291" s="654"/>
      <c r="N291" s="654"/>
      <c r="O291" s="654"/>
      <c r="P291" s="654"/>
      <c r="Q291" s="654"/>
    </row>
    <row r="292" spans="1:17">
      <c r="A292" s="654"/>
      <c r="B292" s="654"/>
      <c r="C292" s="654"/>
      <c r="D292" s="654"/>
      <c r="E292" s="654"/>
      <c r="F292" s="654"/>
      <c r="G292" s="654"/>
      <c r="H292" s="654"/>
      <c r="I292" s="654"/>
      <c r="J292" s="654"/>
      <c r="K292" s="654"/>
      <c r="L292" s="654"/>
      <c r="M292" s="654"/>
      <c r="N292" s="654"/>
      <c r="O292" s="654"/>
      <c r="P292" s="654"/>
      <c r="Q292" s="654"/>
    </row>
    <row r="293" spans="1:17">
      <c r="A293" s="654"/>
      <c r="B293" s="654"/>
      <c r="C293" s="654"/>
      <c r="D293" s="654"/>
      <c r="E293" s="654"/>
      <c r="F293" s="654"/>
      <c r="G293" s="654"/>
      <c r="H293" s="654"/>
      <c r="I293" s="654"/>
      <c r="J293" s="654"/>
      <c r="K293" s="654"/>
      <c r="L293" s="654"/>
      <c r="M293" s="654"/>
      <c r="N293" s="654"/>
      <c r="O293" s="654"/>
      <c r="P293" s="654"/>
      <c r="Q293" s="654"/>
    </row>
    <row r="294" spans="1:17">
      <c r="A294" s="654"/>
      <c r="B294" s="654"/>
      <c r="C294" s="654"/>
      <c r="D294" s="654"/>
      <c r="E294" s="654"/>
      <c r="F294" s="654"/>
      <c r="G294" s="654"/>
      <c r="H294" s="654"/>
      <c r="I294" s="654"/>
      <c r="J294" s="654"/>
      <c r="K294" s="654"/>
      <c r="L294" s="654"/>
      <c r="M294" s="654"/>
      <c r="N294" s="654"/>
      <c r="O294" s="654"/>
      <c r="P294" s="654"/>
      <c r="Q294" s="654"/>
    </row>
    <row r="295" spans="1:17">
      <c r="A295" s="654"/>
      <c r="B295" s="654"/>
      <c r="C295" s="654"/>
      <c r="D295" s="654"/>
      <c r="E295" s="654"/>
      <c r="F295" s="654"/>
      <c r="G295" s="654"/>
      <c r="H295" s="654"/>
      <c r="I295" s="654"/>
      <c r="J295" s="654"/>
      <c r="K295" s="654"/>
      <c r="L295" s="654"/>
      <c r="M295" s="654"/>
      <c r="N295" s="654"/>
      <c r="O295" s="654"/>
      <c r="P295" s="654"/>
      <c r="Q295" s="654"/>
    </row>
    <row r="296" spans="1:17">
      <c r="A296" s="654"/>
      <c r="B296" s="654"/>
      <c r="C296" s="654"/>
      <c r="D296" s="654"/>
      <c r="E296" s="654"/>
      <c r="F296" s="654"/>
      <c r="G296" s="654"/>
      <c r="H296" s="654"/>
      <c r="I296" s="654"/>
      <c r="J296" s="654"/>
      <c r="K296" s="654"/>
      <c r="L296" s="654"/>
      <c r="M296" s="654"/>
      <c r="N296" s="654"/>
      <c r="O296" s="654"/>
      <c r="P296" s="654"/>
      <c r="Q296" s="654"/>
    </row>
    <row r="297" spans="1:17">
      <c r="A297" s="654"/>
      <c r="B297" s="654"/>
      <c r="C297" s="654"/>
      <c r="D297" s="654"/>
      <c r="E297" s="654"/>
      <c r="F297" s="654"/>
      <c r="G297" s="654"/>
      <c r="H297" s="654"/>
      <c r="I297" s="654"/>
      <c r="J297" s="654"/>
      <c r="K297" s="654"/>
      <c r="L297" s="654"/>
      <c r="M297" s="654"/>
      <c r="N297" s="654"/>
      <c r="O297" s="654"/>
      <c r="P297" s="654"/>
      <c r="Q297" s="654"/>
    </row>
    <row r="298" spans="1:17">
      <c r="A298" s="654"/>
      <c r="B298" s="654"/>
      <c r="C298" s="654"/>
      <c r="D298" s="654"/>
      <c r="E298" s="654"/>
      <c r="F298" s="654"/>
      <c r="G298" s="654"/>
      <c r="H298" s="654"/>
      <c r="I298" s="654"/>
      <c r="J298" s="654"/>
      <c r="K298" s="654"/>
      <c r="L298" s="654"/>
      <c r="M298" s="654"/>
      <c r="N298" s="654"/>
      <c r="O298" s="654"/>
      <c r="P298" s="654"/>
      <c r="Q298" s="654"/>
    </row>
    <row r="299" spans="1:17">
      <c r="A299" s="654"/>
      <c r="B299" s="654"/>
      <c r="C299" s="654"/>
      <c r="D299" s="654"/>
      <c r="E299" s="654"/>
      <c r="F299" s="654"/>
      <c r="G299" s="654"/>
      <c r="H299" s="654"/>
      <c r="I299" s="654"/>
      <c r="J299" s="654"/>
      <c r="K299" s="654"/>
      <c r="L299" s="654"/>
      <c r="M299" s="654"/>
      <c r="N299" s="654"/>
      <c r="O299" s="654"/>
      <c r="P299" s="654"/>
      <c r="Q299" s="654"/>
    </row>
    <row r="300" spans="1:17">
      <c r="A300" s="654"/>
      <c r="B300" s="654"/>
      <c r="C300" s="654"/>
      <c r="D300" s="654"/>
      <c r="E300" s="654"/>
      <c r="F300" s="654"/>
      <c r="G300" s="654"/>
      <c r="H300" s="654"/>
      <c r="I300" s="654"/>
      <c r="J300" s="654"/>
      <c r="K300" s="654"/>
      <c r="L300" s="654"/>
      <c r="M300" s="654"/>
      <c r="N300" s="654"/>
      <c r="O300" s="654"/>
      <c r="P300" s="654"/>
      <c r="Q300" s="654"/>
    </row>
    <row r="301" spans="1:17">
      <c r="A301" s="654"/>
      <c r="B301" s="654"/>
      <c r="C301" s="654"/>
      <c r="D301" s="654"/>
      <c r="E301" s="654"/>
      <c r="F301" s="654"/>
      <c r="G301" s="654"/>
      <c r="H301" s="654"/>
      <c r="I301" s="654"/>
      <c r="J301" s="654"/>
      <c r="K301" s="654"/>
      <c r="L301" s="654"/>
      <c r="M301" s="654"/>
      <c r="N301" s="654"/>
      <c r="O301" s="654"/>
      <c r="P301" s="654"/>
      <c r="Q301" s="654"/>
    </row>
    <row r="302" spans="1:17">
      <c r="A302" s="654"/>
      <c r="B302" s="654"/>
      <c r="C302" s="654"/>
      <c r="D302" s="654"/>
      <c r="E302" s="654"/>
      <c r="F302" s="654"/>
      <c r="G302" s="654"/>
      <c r="H302" s="654"/>
      <c r="I302" s="654"/>
      <c r="J302" s="654"/>
      <c r="K302" s="654"/>
      <c r="L302" s="654"/>
      <c r="M302" s="654"/>
      <c r="N302" s="654"/>
      <c r="O302" s="654"/>
      <c r="P302" s="654"/>
      <c r="Q302" s="654"/>
    </row>
    <row r="303" spans="1:17">
      <c r="A303" s="654"/>
      <c r="B303" s="654"/>
      <c r="C303" s="654"/>
      <c r="D303" s="654"/>
      <c r="E303" s="654"/>
      <c r="F303" s="654"/>
      <c r="G303" s="654"/>
      <c r="H303" s="654"/>
      <c r="I303" s="654"/>
      <c r="J303" s="654"/>
      <c r="K303" s="654"/>
      <c r="L303" s="654"/>
      <c r="M303" s="654"/>
      <c r="N303" s="654"/>
      <c r="O303" s="654"/>
      <c r="P303" s="654"/>
      <c r="Q303" s="654"/>
    </row>
    <row r="304" spans="1:17">
      <c r="A304" s="654"/>
      <c r="B304" s="654"/>
      <c r="C304" s="654"/>
      <c r="D304" s="654"/>
      <c r="E304" s="654"/>
      <c r="F304" s="654"/>
      <c r="G304" s="654"/>
      <c r="H304" s="654"/>
      <c r="I304" s="654"/>
      <c r="J304" s="654"/>
      <c r="K304" s="654"/>
      <c r="L304" s="654"/>
      <c r="M304" s="654"/>
      <c r="N304" s="654"/>
      <c r="O304" s="654"/>
      <c r="P304" s="654"/>
      <c r="Q304" s="654"/>
    </row>
    <row r="305" spans="1:17">
      <c r="A305" s="654"/>
      <c r="B305" s="654"/>
      <c r="C305" s="654"/>
      <c r="D305" s="654"/>
      <c r="E305" s="654"/>
      <c r="F305" s="654"/>
      <c r="G305" s="654"/>
      <c r="H305" s="654"/>
      <c r="I305" s="654"/>
      <c r="J305" s="654"/>
      <c r="K305" s="654"/>
      <c r="L305" s="654"/>
      <c r="M305" s="654"/>
      <c r="N305" s="654"/>
      <c r="O305" s="654"/>
      <c r="P305" s="654"/>
      <c r="Q305" s="654"/>
    </row>
    <row r="306" spans="1:17">
      <c r="A306" s="654"/>
      <c r="B306" s="654"/>
      <c r="C306" s="654"/>
      <c r="D306" s="654"/>
      <c r="E306" s="654"/>
      <c r="F306" s="654"/>
      <c r="G306" s="654"/>
      <c r="H306" s="654"/>
      <c r="I306" s="654"/>
      <c r="J306" s="654"/>
      <c r="K306" s="654"/>
      <c r="L306" s="654"/>
      <c r="M306" s="654"/>
      <c r="N306" s="654"/>
      <c r="O306" s="654"/>
      <c r="P306" s="654"/>
      <c r="Q306" s="654"/>
    </row>
    <row r="307" spans="1:17">
      <c r="A307" s="654"/>
      <c r="B307" s="654"/>
      <c r="C307" s="654"/>
      <c r="D307" s="654"/>
      <c r="E307" s="654"/>
      <c r="F307" s="654"/>
      <c r="G307" s="654"/>
      <c r="H307" s="654"/>
      <c r="I307" s="654"/>
      <c r="J307" s="654"/>
      <c r="K307" s="654"/>
      <c r="L307" s="654"/>
      <c r="M307" s="654"/>
      <c r="N307" s="654"/>
      <c r="O307" s="654"/>
      <c r="P307" s="654"/>
      <c r="Q307" s="654"/>
    </row>
    <row r="308" spans="1:17">
      <c r="A308" s="654"/>
      <c r="B308" s="654"/>
      <c r="C308" s="654"/>
      <c r="D308" s="654"/>
      <c r="E308" s="654"/>
      <c r="F308" s="654"/>
      <c r="G308" s="654"/>
      <c r="H308" s="654"/>
      <c r="I308" s="654"/>
      <c r="J308" s="654"/>
      <c r="K308" s="654"/>
      <c r="L308" s="654"/>
      <c r="M308" s="654"/>
      <c r="N308" s="654"/>
      <c r="O308" s="654"/>
      <c r="P308" s="654"/>
      <c r="Q308" s="654"/>
    </row>
    <row r="309" spans="1:17">
      <c r="A309" s="654"/>
      <c r="B309" s="654"/>
      <c r="C309" s="654"/>
      <c r="D309" s="654"/>
      <c r="E309" s="654"/>
      <c r="F309" s="654"/>
      <c r="G309" s="654"/>
      <c r="H309" s="654"/>
      <c r="I309" s="654"/>
      <c r="J309" s="654"/>
      <c r="K309" s="654"/>
      <c r="L309" s="654"/>
      <c r="M309" s="654"/>
      <c r="N309" s="654"/>
      <c r="O309" s="654"/>
      <c r="P309" s="654"/>
      <c r="Q309" s="654"/>
    </row>
    <row r="310" spans="1:17">
      <c r="A310" s="654"/>
      <c r="B310" s="654"/>
      <c r="C310" s="654"/>
      <c r="D310" s="654"/>
      <c r="E310" s="654"/>
      <c r="F310" s="654"/>
      <c r="G310" s="654"/>
      <c r="H310" s="654"/>
      <c r="I310" s="654"/>
      <c r="J310" s="654"/>
      <c r="K310" s="654"/>
      <c r="L310" s="654"/>
      <c r="M310" s="654"/>
      <c r="N310" s="654"/>
      <c r="O310" s="654"/>
      <c r="P310" s="654"/>
      <c r="Q310" s="654"/>
    </row>
    <row r="311" spans="1:17">
      <c r="A311" s="654"/>
      <c r="B311" s="654"/>
      <c r="C311" s="654"/>
      <c r="D311" s="654"/>
      <c r="E311" s="654"/>
      <c r="F311" s="654"/>
      <c r="G311" s="654"/>
      <c r="H311" s="654"/>
      <c r="I311" s="654"/>
      <c r="J311" s="654"/>
      <c r="K311" s="654"/>
      <c r="L311" s="654"/>
      <c r="M311" s="654"/>
      <c r="N311" s="654"/>
      <c r="O311" s="654"/>
      <c r="P311" s="654"/>
      <c r="Q311" s="654"/>
    </row>
    <row r="312" spans="1:17">
      <c r="A312" s="654"/>
      <c r="B312" s="654"/>
      <c r="C312" s="654"/>
      <c r="D312" s="654"/>
      <c r="E312" s="654"/>
      <c r="F312" s="654"/>
      <c r="G312" s="654"/>
      <c r="H312" s="654"/>
      <c r="I312" s="654"/>
      <c r="J312" s="654"/>
      <c r="K312" s="654"/>
      <c r="L312" s="654"/>
      <c r="M312" s="654"/>
      <c r="N312" s="654"/>
      <c r="O312" s="654"/>
      <c r="P312" s="654"/>
      <c r="Q312" s="654"/>
    </row>
    <row r="313" spans="1:17">
      <c r="A313" s="654"/>
      <c r="B313" s="654"/>
      <c r="C313" s="654"/>
      <c r="D313" s="654"/>
      <c r="E313" s="654"/>
      <c r="F313" s="654"/>
      <c r="G313" s="654"/>
      <c r="H313" s="654"/>
      <c r="I313" s="654"/>
      <c r="J313" s="654"/>
      <c r="K313" s="654"/>
      <c r="L313" s="654"/>
      <c r="M313" s="654"/>
      <c r="N313" s="654"/>
      <c r="O313" s="654"/>
      <c r="P313" s="654"/>
      <c r="Q313" s="654"/>
    </row>
    <row r="314" spans="1:17">
      <c r="A314" s="654"/>
      <c r="B314" s="654"/>
      <c r="C314" s="654"/>
      <c r="D314" s="654"/>
      <c r="E314" s="654"/>
      <c r="F314" s="654"/>
      <c r="G314" s="654"/>
      <c r="H314" s="654"/>
      <c r="I314" s="654"/>
      <c r="J314" s="654"/>
      <c r="K314" s="654"/>
      <c r="L314" s="654"/>
      <c r="M314" s="654"/>
      <c r="N314" s="654"/>
      <c r="O314" s="654"/>
      <c r="P314" s="654"/>
      <c r="Q314" s="654"/>
    </row>
    <row r="315" spans="1:17">
      <c r="A315" s="654"/>
      <c r="B315" s="654"/>
      <c r="C315" s="654"/>
      <c r="D315" s="654"/>
      <c r="E315" s="654"/>
      <c r="F315" s="654"/>
      <c r="G315" s="654"/>
      <c r="H315" s="654"/>
      <c r="I315" s="654"/>
      <c r="J315" s="654"/>
      <c r="K315" s="654"/>
      <c r="L315" s="654"/>
      <c r="M315" s="654"/>
      <c r="N315" s="654"/>
      <c r="O315" s="654"/>
      <c r="P315" s="654"/>
      <c r="Q315" s="654"/>
    </row>
    <row r="316" spans="1:17">
      <c r="A316" s="654"/>
      <c r="B316" s="654"/>
      <c r="C316" s="654"/>
      <c r="D316" s="654"/>
      <c r="E316" s="654"/>
      <c r="F316" s="654"/>
      <c r="G316" s="654"/>
      <c r="H316" s="654"/>
      <c r="I316" s="654"/>
      <c r="J316" s="654"/>
      <c r="K316" s="654"/>
      <c r="L316" s="654"/>
      <c r="M316" s="654"/>
      <c r="N316" s="654"/>
      <c r="O316" s="654"/>
      <c r="P316" s="654"/>
      <c r="Q316" s="654"/>
    </row>
    <row r="317" spans="1:17">
      <c r="A317" s="654"/>
      <c r="B317" s="654"/>
      <c r="C317" s="654"/>
      <c r="D317" s="654"/>
      <c r="E317" s="654"/>
      <c r="F317" s="654"/>
      <c r="G317" s="654"/>
      <c r="H317" s="654"/>
      <c r="I317" s="654"/>
      <c r="J317" s="654"/>
      <c r="K317" s="654"/>
      <c r="L317" s="654"/>
      <c r="M317" s="654"/>
      <c r="N317" s="654"/>
      <c r="O317" s="654"/>
      <c r="P317" s="654"/>
      <c r="Q317" s="654"/>
    </row>
    <row r="318" spans="1:17">
      <c r="A318" s="654"/>
      <c r="B318" s="654"/>
      <c r="C318" s="654"/>
      <c r="D318" s="654"/>
      <c r="E318" s="654"/>
      <c r="F318" s="654"/>
      <c r="G318" s="654"/>
      <c r="H318" s="654"/>
      <c r="I318" s="654"/>
      <c r="J318" s="654"/>
      <c r="K318" s="654"/>
      <c r="L318" s="654"/>
      <c r="M318" s="654"/>
      <c r="N318" s="654"/>
      <c r="O318" s="654"/>
      <c r="P318" s="654"/>
      <c r="Q318" s="654"/>
    </row>
    <row r="319" spans="1:17">
      <c r="A319" s="654"/>
      <c r="B319" s="654"/>
      <c r="C319" s="654"/>
      <c r="D319" s="654"/>
      <c r="E319" s="654"/>
      <c r="F319" s="654"/>
      <c r="G319" s="654"/>
      <c r="H319" s="654"/>
      <c r="I319" s="654"/>
      <c r="J319" s="654"/>
      <c r="K319" s="654"/>
      <c r="L319" s="654"/>
      <c r="M319" s="654"/>
      <c r="N319" s="654"/>
      <c r="O319" s="654"/>
      <c r="P319" s="654"/>
      <c r="Q319" s="654"/>
    </row>
    <row r="320" spans="1:17">
      <c r="A320" s="654"/>
      <c r="B320" s="654"/>
      <c r="C320" s="654"/>
      <c r="D320" s="654"/>
      <c r="E320" s="654"/>
      <c r="F320" s="654"/>
      <c r="G320" s="654"/>
      <c r="H320" s="654"/>
      <c r="I320" s="654"/>
      <c r="J320" s="654"/>
      <c r="K320" s="654"/>
      <c r="L320" s="654"/>
      <c r="M320" s="654"/>
      <c r="N320" s="654"/>
      <c r="O320" s="654"/>
      <c r="P320" s="654"/>
      <c r="Q320" s="654"/>
    </row>
    <row r="321" spans="1:17">
      <c r="A321" s="654"/>
      <c r="B321" s="654"/>
      <c r="C321" s="654"/>
      <c r="D321" s="654"/>
      <c r="E321" s="654"/>
      <c r="F321" s="654"/>
      <c r="G321" s="654"/>
      <c r="H321" s="654"/>
      <c r="I321" s="654"/>
      <c r="J321" s="654"/>
      <c r="K321" s="654"/>
      <c r="L321" s="654"/>
      <c r="M321" s="654"/>
      <c r="N321" s="654"/>
      <c r="O321" s="654"/>
      <c r="P321" s="654"/>
      <c r="Q321" s="654"/>
    </row>
    <row r="322" spans="1:17">
      <c r="A322" s="654"/>
      <c r="B322" s="654"/>
      <c r="C322" s="654"/>
      <c r="D322" s="654"/>
      <c r="E322" s="654"/>
      <c r="F322" s="654"/>
      <c r="G322" s="654"/>
      <c r="H322" s="654"/>
      <c r="I322" s="654"/>
      <c r="J322" s="654"/>
      <c r="K322" s="654"/>
      <c r="L322" s="654"/>
      <c r="M322" s="654"/>
      <c r="N322" s="654"/>
      <c r="O322" s="654"/>
      <c r="P322" s="654"/>
      <c r="Q322" s="654"/>
    </row>
    <row r="323" spans="1:17">
      <c r="A323" s="654"/>
      <c r="B323" s="654"/>
      <c r="C323" s="654"/>
      <c r="D323" s="654"/>
      <c r="E323" s="654"/>
      <c r="F323" s="654"/>
      <c r="G323" s="654"/>
      <c r="H323" s="654"/>
      <c r="I323" s="654"/>
      <c r="J323" s="654"/>
      <c r="K323" s="654"/>
      <c r="L323" s="654"/>
      <c r="M323" s="654"/>
      <c r="N323" s="654"/>
      <c r="O323" s="654"/>
      <c r="P323" s="654"/>
      <c r="Q323" s="654"/>
    </row>
    <row r="324" spans="1:17">
      <c r="A324" s="654"/>
      <c r="B324" s="654"/>
      <c r="C324" s="654"/>
      <c r="D324" s="654"/>
      <c r="E324" s="654"/>
      <c r="F324" s="654"/>
      <c r="G324" s="654"/>
      <c r="H324" s="654"/>
      <c r="I324" s="654"/>
      <c r="J324" s="654"/>
      <c r="K324" s="654"/>
      <c r="L324" s="654"/>
      <c r="M324" s="654"/>
      <c r="N324" s="654"/>
      <c r="O324" s="654"/>
      <c r="P324" s="654"/>
      <c r="Q324" s="654"/>
    </row>
    <row r="325" spans="1:17">
      <c r="A325" s="654"/>
      <c r="B325" s="654"/>
      <c r="C325" s="654"/>
      <c r="D325" s="654"/>
      <c r="E325" s="654"/>
      <c r="F325" s="654"/>
      <c r="G325" s="654"/>
      <c r="H325" s="654"/>
      <c r="I325" s="654"/>
      <c r="J325" s="654"/>
      <c r="K325" s="654"/>
      <c r="L325" s="654"/>
      <c r="M325" s="654"/>
      <c r="N325" s="654"/>
      <c r="O325" s="654"/>
      <c r="P325" s="654"/>
      <c r="Q325" s="654"/>
    </row>
    <row r="326" spans="1:17">
      <c r="A326" s="654"/>
      <c r="B326" s="654"/>
      <c r="C326" s="654"/>
      <c r="D326" s="654"/>
      <c r="E326" s="654"/>
      <c r="F326" s="654"/>
      <c r="G326" s="654"/>
      <c r="H326" s="654"/>
      <c r="I326" s="654"/>
      <c r="J326" s="654"/>
      <c r="K326" s="654"/>
      <c r="L326" s="654"/>
      <c r="M326" s="654"/>
      <c r="N326" s="654"/>
      <c r="O326" s="654"/>
      <c r="P326" s="654"/>
      <c r="Q326" s="654"/>
    </row>
    <row r="327" spans="1:17">
      <c r="A327" s="654"/>
      <c r="B327" s="654"/>
      <c r="C327" s="654"/>
      <c r="D327" s="654"/>
      <c r="E327" s="654"/>
      <c r="F327" s="654"/>
      <c r="G327" s="654"/>
      <c r="H327" s="654"/>
      <c r="I327" s="654"/>
      <c r="J327" s="654"/>
      <c r="K327" s="654"/>
      <c r="L327" s="654"/>
      <c r="M327" s="654"/>
      <c r="N327" s="654"/>
      <c r="O327" s="654"/>
      <c r="P327" s="654"/>
      <c r="Q327" s="654"/>
    </row>
    <row r="328" spans="1:17">
      <c r="A328" s="654"/>
      <c r="B328" s="654"/>
      <c r="C328" s="654"/>
      <c r="D328" s="654"/>
      <c r="E328" s="654"/>
      <c r="F328" s="654"/>
      <c r="G328" s="654"/>
      <c r="H328" s="654"/>
      <c r="I328" s="654"/>
      <c r="J328" s="654"/>
      <c r="K328" s="654"/>
      <c r="L328" s="654"/>
      <c r="M328" s="654"/>
      <c r="N328" s="654"/>
      <c r="O328" s="654"/>
      <c r="P328" s="654"/>
      <c r="Q328" s="654"/>
    </row>
    <row r="329" spans="1:17">
      <c r="A329" s="654"/>
      <c r="B329" s="654"/>
      <c r="C329" s="654"/>
      <c r="D329" s="654"/>
      <c r="E329" s="654"/>
      <c r="F329" s="654"/>
      <c r="G329" s="654"/>
      <c r="H329" s="654"/>
      <c r="I329" s="654"/>
      <c r="J329" s="654"/>
      <c r="K329" s="654"/>
      <c r="L329" s="654"/>
      <c r="M329" s="654"/>
      <c r="N329" s="654"/>
      <c r="O329" s="654"/>
      <c r="P329" s="654"/>
      <c r="Q329" s="654"/>
    </row>
    <row r="330" spans="1:17">
      <c r="A330" s="654"/>
      <c r="B330" s="654"/>
      <c r="C330" s="654"/>
      <c r="D330" s="654"/>
      <c r="E330" s="654"/>
      <c r="F330" s="654"/>
      <c r="G330" s="654"/>
      <c r="H330" s="654"/>
      <c r="I330" s="654"/>
      <c r="J330" s="654"/>
      <c r="K330" s="654"/>
      <c r="L330" s="654"/>
      <c r="M330" s="654"/>
      <c r="N330" s="654"/>
      <c r="O330" s="654"/>
      <c r="P330" s="654"/>
      <c r="Q330" s="654"/>
    </row>
    <row r="331" spans="1:17">
      <c r="A331" s="654"/>
      <c r="B331" s="654"/>
      <c r="C331" s="654"/>
      <c r="D331" s="654"/>
      <c r="E331" s="654"/>
      <c r="F331" s="654"/>
      <c r="G331" s="654"/>
      <c r="H331" s="654"/>
      <c r="I331" s="654"/>
      <c r="J331" s="654"/>
      <c r="K331" s="654"/>
      <c r="L331" s="654"/>
      <c r="M331" s="654"/>
      <c r="N331" s="654"/>
      <c r="O331" s="654"/>
      <c r="P331" s="654"/>
      <c r="Q331" s="654"/>
    </row>
    <row r="332" spans="1:17">
      <c r="A332" s="654"/>
      <c r="B332" s="654"/>
      <c r="C332" s="654"/>
      <c r="D332" s="654"/>
      <c r="E332" s="654"/>
      <c r="F332" s="654"/>
      <c r="G332" s="654"/>
      <c r="H332" s="654"/>
      <c r="I332" s="654"/>
      <c r="J332" s="654"/>
      <c r="K332" s="654"/>
      <c r="L332" s="654"/>
      <c r="M332" s="654"/>
      <c r="N332" s="654"/>
      <c r="O332" s="654"/>
      <c r="P332" s="654"/>
      <c r="Q332" s="654"/>
    </row>
    <row r="333" spans="1:17">
      <c r="A333" s="654"/>
      <c r="B333" s="654"/>
      <c r="C333" s="654"/>
      <c r="D333" s="654"/>
      <c r="E333" s="654"/>
      <c r="F333" s="654"/>
      <c r="G333" s="654"/>
      <c r="H333" s="654"/>
      <c r="I333" s="654"/>
      <c r="J333" s="654"/>
      <c r="K333" s="654"/>
      <c r="L333" s="654"/>
      <c r="M333" s="654"/>
      <c r="N333" s="654"/>
      <c r="O333" s="654"/>
      <c r="P333" s="654"/>
      <c r="Q333" s="654"/>
    </row>
    <row r="334" spans="1:17">
      <c r="A334" s="654"/>
      <c r="B334" s="654"/>
      <c r="C334" s="654"/>
      <c r="D334" s="654"/>
      <c r="E334" s="654"/>
      <c r="F334" s="654"/>
      <c r="G334" s="654"/>
      <c r="H334" s="654"/>
      <c r="I334" s="654"/>
      <c r="J334" s="654"/>
      <c r="K334" s="654"/>
      <c r="L334" s="654"/>
      <c r="M334" s="654"/>
      <c r="N334" s="654"/>
      <c r="O334" s="654"/>
      <c r="P334" s="654"/>
      <c r="Q334" s="654"/>
    </row>
    <row r="335" spans="1:17">
      <c r="A335" s="654"/>
      <c r="B335" s="654"/>
      <c r="C335" s="654"/>
      <c r="D335" s="654"/>
      <c r="E335" s="654"/>
      <c r="F335" s="654"/>
      <c r="G335" s="654"/>
      <c r="H335" s="654"/>
      <c r="I335" s="654"/>
      <c r="J335" s="654"/>
      <c r="K335" s="654"/>
      <c r="L335" s="654"/>
      <c r="M335" s="654"/>
      <c r="N335" s="654"/>
      <c r="O335" s="654"/>
      <c r="P335" s="654"/>
      <c r="Q335" s="654"/>
    </row>
    <row r="336" spans="1:17">
      <c r="A336" s="654"/>
      <c r="B336" s="654"/>
      <c r="C336" s="654"/>
      <c r="D336" s="654"/>
      <c r="E336" s="654"/>
      <c r="F336" s="654"/>
      <c r="G336" s="654"/>
      <c r="H336" s="654"/>
      <c r="I336" s="654"/>
      <c r="J336" s="654"/>
      <c r="K336" s="654"/>
      <c r="L336" s="654"/>
      <c r="M336" s="654"/>
      <c r="N336" s="654"/>
      <c r="O336" s="654"/>
      <c r="P336" s="654"/>
      <c r="Q336" s="654"/>
    </row>
    <row r="337" spans="1:17">
      <c r="A337" s="654"/>
      <c r="B337" s="654"/>
      <c r="C337" s="654"/>
      <c r="D337" s="654"/>
      <c r="E337" s="654"/>
      <c r="F337" s="654"/>
      <c r="G337" s="654"/>
      <c r="H337" s="654"/>
      <c r="I337" s="654"/>
      <c r="J337" s="654"/>
      <c r="K337" s="654"/>
      <c r="L337" s="654"/>
      <c r="M337" s="654"/>
      <c r="N337" s="654"/>
      <c r="O337" s="654"/>
      <c r="P337" s="654"/>
      <c r="Q337" s="654"/>
    </row>
    <row r="338" spans="1:17">
      <c r="A338" s="654"/>
      <c r="B338" s="654"/>
      <c r="C338" s="654"/>
      <c r="D338" s="654"/>
      <c r="E338" s="654"/>
      <c r="F338" s="654"/>
      <c r="G338" s="654"/>
      <c r="H338" s="654"/>
      <c r="I338" s="654"/>
      <c r="J338" s="654"/>
      <c r="K338" s="654"/>
      <c r="L338" s="654"/>
      <c r="M338" s="654"/>
      <c r="N338" s="654"/>
      <c r="O338" s="654"/>
      <c r="P338" s="654"/>
      <c r="Q338" s="654"/>
    </row>
    <row r="339" spans="1:17">
      <c r="A339" s="654"/>
      <c r="B339" s="654"/>
      <c r="C339" s="654"/>
      <c r="D339" s="654"/>
      <c r="E339" s="654"/>
      <c r="F339" s="654"/>
      <c r="G339" s="654"/>
      <c r="H339" s="654"/>
      <c r="I339" s="654"/>
      <c r="J339" s="654"/>
      <c r="K339" s="654"/>
      <c r="L339" s="654"/>
      <c r="M339" s="654"/>
      <c r="N339" s="654"/>
      <c r="O339" s="654"/>
      <c r="P339" s="654"/>
      <c r="Q339" s="654"/>
    </row>
    <row r="340" spans="1:17">
      <c r="A340" s="654"/>
      <c r="B340" s="654"/>
      <c r="C340" s="654"/>
      <c r="D340" s="654"/>
      <c r="E340" s="654"/>
      <c r="F340" s="654"/>
      <c r="G340" s="654"/>
      <c r="H340" s="654"/>
      <c r="I340" s="654"/>
      <c r="J340" s="654"/>
      <c r="K340" s="654"/>
      <c r="L340" s="654"/>
      <c r="M340" s="654"/>
      <c r="N340" s="654"/>
      <c r="O340" s="654"/>
      <c r="P340" s="654"/>
      <c r="Q340" s="654"/>
    </row>
    <row r="341" spans="1:17">
      <c r="A341" s="654"/>
      <c r="B341" s="654"/>
      <c r="C341" s="654"/>
      <c r="D341" s="654"/>
      <c r="E341" s="654"/>
      <c r="F341" s="654"/>
      <c r="G341" s="654"/>
      <c r="H341" s="654"/>
      <c r="I341" s="654"/>
      <c r="J341" s="654"/>
      <c r="K341" s="654"/>
      <c r="L341" s="654"/>
      <c r="M341" s="654"/>
      <c r="N341" s="654"/>
      <c r="O341" s="654"/>
      <c r="P341" s="654"/>
      <c r="Q341" s="654"/>
    </row>
    <row r="342" spans="1:17">
      <c r="A342" s="654"/>
      <c r="B342" s="654"/>
      <c r="C342" s="654"/>
      <c r="D342" s="654"/>
      <c r="E342" s="654"/>
      <c r="F342" s="654"/>
      <c r="G342" s="654"/>
      <c r="H342" s="654"/>
      <c r="I342" s="654"/>
      <c r="J342" s="654"/>
      <c r="K342" s="654"/>
      <c r="L342" s="654"/>
      <c r="M342" s="654"/>
      <c r="N342" s="654"/>
      <c r="O342" s="654"/>
      <c r="P342" s="654"/>
      <c r="Q342" s="654"/>
    </row>
    <row r="343" spans="1:17">
      <c r="A343" s="654"/>
      <c r="B343" s="654"/>
      <c r="C343" s="654"/>
      <c r="D343" s="654"/>
      <c r="E343" s="654"/>
      <c r="F343" s="654"/>
      <c r="G343" s="654"/>
      <c r="H343" s="654"/>
      <c r="I343" s="654"/>
      <c r="J343" s="654"/>
      <c r="K343" s="654"/>
      <c r="L343" s="654"/>
      <c r="M343" s="654"/>
      <c r="N343" s="654"/>
      <c r="O343" s="654"/>
      <c r="P343" s="654"/>
      <c r="Q343" s="654"/>
    </row>
    <row r="344" spans="1:17">
      <c r="A344" s="654"/>
      <c r="B344" s="654"/>
      <c r="C344" s="654"/>
      <c r="D344" s="654"/>
      <c r="E344" s="654"/>
      <c r="F344" s="654"/>
      <c r="G344" s="654"/>
      <c r="H344" s="654"/>
      <c r="I344" s="654"/>
      <c r="J344" s="654"/>
      <c r="K344" s="654"/>
      <c r="L344" s="654"/>
      <c r="M344" s="654"/>
      <c r="N344" s="654"/>
      <c r="O344" s="654"/>
      <c r="P344" s="654"/>
      <c r="Q344" s="654"/>
    </row>
    <row r="345" spans="1:17">
      <c r="A345" s="654"/>
      <c r="B345" s="654"/>
      <c r="C345" s="654"/>
      <c r="D345" s="654"/>
      <c r="E345" s="654"/>
      <c r="F345" s="654"/>
      <c r="G345" s="654"/>
      <c r="H345" s="654"/>
      <c r="I345" s="654"/>
      <c r="J345" s="654"/>
      <c r="K345" s="654"/>
      <c r="L345" s="654"/>
      <c r="M345" s="654"/>
      <c r="N345" s="654"/>
      <c r="O345" s="654"/>
      <c r="P345" s="654"/>
      <c r="Q345" s="654"/>
    </row>
    <row r="346" spans="1:17">
      <c r="A346" s="654"/>
      <c r="B346" s="654"/>
      <c r="C346" s="654"/>
      <c r="D346" s="654"/>
      <c r="E346" s="654"/>
      <c r="F346" s="654"/>
      <c r="G346" s="654"/>
      <c r="H346" s="654"/>
      <c r="I346" s="654"/>
      <c r="J346" s="654"/>
      <c r="K346" s="654"/>
      <c r="L346" s="654"/>
      <c r="M346" s="654"/>
      <c r="N346" s="654"/>
      <c r="O346" s="654"/>
      <c r="P346" s="654"/>
      <c r="Q346" s="654"/>
    </row>
    <row r="347" spans="1:17">
      <c r="A347" s="654"/>
      <c r="B347" s="654"/>
      <c r="C347" s="654"/>
      <c r="D347" s="654"/>
      <c r="E347" s="654"/>
      <c r="F347" s="654"/>
      <c r="G347" s="654"/>
      <c r="H347" s="654"/>
      <c r="I347" s="654"/>
      <c r="J347" s="654"/>
      <c r="K347" s="654"/>
      <c r="L347" s="654"/>
      <c r="M347" s="654"/>
      <c r="N347" s="654"/>
      <c r="O347" s="654"/>
      <c r="P347" s="654"/>
      <c r="Q347" s="654"/>
    </row>
    <row r="348" spans="1:17">
      <c r="A348" s="654"/>
      <c r="B348" s="654"/>
      <c r="C348" s="654"/>
      <c r="D348" s="654"/>
      <c r="E348" s="654"/>
      <c r="F348" s="654"/>
      <c r="G348" s="654"/>
      <c r="H348" s="654"/>
      <c r="I348" s="654"/>
      <c r="J348" s="654"/>
      <c r="K348" s="654"/>
      <c r="L348" s="654"/>
      <c r="M348" s="654"/>
      <c r="N348" s="654"/>
      <c r="O348" s="654"/>
      <c r="P348" s="654"/>
      <c r="Q348" s="654"/>
    </row>
    <row r="349" spans="1:17">
      <c r="A349" s="654"/>
      <c r="B349" s="654"/>
      <c r="C349" s="654"/>
      <c r="D349" s="654"/>
      <c r="E349" s="654"/>
      <c r="F349" s="654"/>
      <c r="G349" s="654"/>
      <c r="H349" s="654"/>
      <c r="I349" s="654"/>
      <c r="J349" s="654"/>
      <c r="K349" s="654"/>
      <c r="L349" s="654"/>
      <c r="M349" s="654"/>
      <c r="N349" s="654"/>
      <c r="O349" s="654"/>
      <c r="P349" s="654"/>
      <c r="Q349" s="654"/>
    </row>
    <row r="350" spans="1:17">
      <c r="A350" s="654"/>
      <c r="B350" s="654"/>
      <c r="C350" s="654"/>
      <c r="D350" s="654"/>
      <c r="E350" s="654"/>
      <c r="F350" s="654"/>
      <c r="G350" s="654"/>
      <c r="H350" s="654"/>
      <c r="I350" s="654"/>
      <c r="J350" s="654"/>
      <c r="K350" s="654"/>
      <c r="L350" s="654"/>
      <c r="M350" s="654"/>
      <c r="N350" s="654"/>
      <c r="O350" s="654"/>
      <c r="P350" s="654"/>
      <c r="Q350" s="654"/>
    </row>
    <row r="351" spans="1:17">
      <c r="A351" s="654"/>
      <c r="B351" s="654"/>
      <c r="C351" s="654"/>
      <c r="D351" s="654"/>
      <c r="E351" s="654"/>
      <c r="F351" s="654"/>
      <c r="G351" s="654"/>
      <c r="H351" s="654"/>
      <c r="I351" s="654"/>
      <c r="J351" s="654"/>
      <c r="K351" s="654"/>
      <c r="L351" s="654"/>
      <c r="M351" s="654"/>
      <c r="N351" s="654"/>
      <c r="O351" s="654"/>
      <c r="P351" s="654"/>
      <c r="Q351" s="654"/>
    </row>
    <row r="352" spans="1:17">
      <c r="A352" s="654"/>
      <c r="B352" s="654"/>
      <c r="C352" s="654"/>
      <c r="D352" s="654"/>
      <c r="E352" s="654"/>
      <c r="F352" s="654"/>
      <c r="G352" s="654"/>
      <c r="H352" s="654"/>
      <c r="I352" s="654"/>
      <c r="J352" s="654"/>
      <c r="K352" s="654"/>
      <c r="L352" s="654"/>
      <c r="M352" s="654"/>
      <c r="N352" s="654"/>
      <c r="O352" s="654"/>
      <c r="P352" s="654"/>
      <c r="Q352" s="654"/>
    </row>
    <row r="353" spans="1:17">
      <c r="A353" s="654"/>
      <c r="B353" s="654"/>
      <c r="C353" s="654"/>
      <c r="D353" s="654"/>
      <c r="E353" s="654"/>
      <c r="F353" s="654"/>
      <c r="G353" s="654"/>
      <c r="H353" s="654"/>
      <c r="I353" s="654"/>
      <c r="J353" s="654"/>
      <c r="K353" s="654"/>
      <c r="L353" s="654"/>
      <c r="M353" s="654"/>
      <c r="N353" s="654"/>
      <c r="O353" s="654"/>
      <c r="P353" s="654"/>
      <c r="Q353" s="654"/>
    </row>
    <row r="354" spans="1:17">
      <c r="A354" s="654"/>
      <c r="B354" s="654"/>
      <c r="C354" s="654"/>
      <c r="D354" s="654"/>
      <c r="E354" s="654"/>
      <c r="F354" s="654"/>
      <c r="G354" s="654"/>
      <c r="H354" s="654"/>
      <c r="I354" s="654"/>
      <c r="J354" s="654"/>
      <c r="K354" s="654"/>
      <c r="L354" s="654"/>
      <c r="M354" s="654"/>
      <c r="N354" s="654"/>
      <c r="O354" s="654"/>
      <c r="P354" s="654"/>
      <c r="Q354" s="654"/>
    </row>
    <row r="355" spans="1:17">
      <c r="A355" s="654"/>
      <c r="B355" s="654"/>
      <c r="C355" s="654"/>
      <c r="D355" s="654"/>
      <c r="E355" s="654"/>
      <c r="F355" s="654"/>
      <c r="G355" s="654"/>
      <c r="H355" s="654"/>
      <c r="I355" s="654"/>
      <c r="J355" s="654"/>
      <c r="K355" s="654"/>
      <c r="L355" s="654"/>
      <c r="M355" s="654"/>
      <c r="N355" s="654"/>
      <c r="O355" s="654"/>
      <c r="P355" s="654"/>
      <c r="Q355" s="654"/>
    </row>
    <row r="356" spans="1:17">
      <c r="A356" s="654"/>
      <c r="B356" s="654"/>
      <c r="C356" s="654"/>
      <c r="D356" s="654"/>
      <c r="E356" s="654"/>
      <c r="F356" s="654"/>
      <c r="G356" s="654"/>
      <c r="H356" s="654"/>
      <c r="I356" s="654"/>
      <c r="J356" s="654"/>
      <c r="K356" s="654"/>
      <c r="L356" s="654"/>
      <c r="M356" s="654"/>
      <c r="N356" s="654"/>
      <c r="O356" s="654"/>
      <c r="P356" s="654"/>
      <c r="Q356" s="654"/>
    </row>
    <row r="357" spans="1:17">
      <c r="A357" s="654"/>
      <c r="B357" s="654"/>
      <c r="C357" s="654"/>
      <c r="D357" s="654"/>
      <c r="E357" s="654"/>
      <c r="F357" s="654"/>
      <c r="G357" s="654"/>
      <c r="H357" s="654"/>
      <c r="I357" s="654"/>
      <c r="J357" s="654"/>
      <c r="K357" s="654"/>
      <c r="L357" s="654"/>
      <c r="M357" s="654"/>
      <c r="N357" s="654"/>
      <c r="O357" s="654"/>
      <c r="P357" s="654"/>
      <c r="Q357" s="654"/>
    </row>
    <row r="358" spans="1:17">
      <c r="A358" s="654"/>
      <c r="B358" s="654"/>
      <c r="C358" s="654"/>
      <c r="D358" s="654"/>
      <c r="E358" s="654"/>
      <c r="F358" s="654"/>
      <c r="G358" s="654"/>
      <c r="H358" s="654"/>
      <c r="I358" s="654"/>
      <c r="J358" s="654"/>
      <c r="K358" s="654"/>
      <c r="L358" s="654"/>
      <c r="M358" s="654"/>
      <c r="N358" s="654"/>
      <c r="O358" s="654"/>
      <c r="P358" s="654"/>
      <c r="Q358" s="654"/>
    </row>
    <row r="359" spans="1:17">
      <c r="A359" s="654"/>
      <c r="B359" s="654"/>
      <c r="C359" s="654"/>
      <c r="D359" s="654"/>
      <c r="E359" s="654"/>
      <c r="F359" s="654"/>
      <c r="G359" s="654"/>
      <c r="H359" s="654"/>
      <c r="I359" s="654"/>
      <c r="J359" s="654"/>
      <c r="K359" s="654"/>
      <c r="L359" s="654"/>
      <c r="M359" s="654"/>
      <c r="N359" s="654"/>
      <c r="O359" s="654"/>
      <c r="P359" s="654"/>
      <c r="Q359" s="654"/>
    </row>
    <row r="360" spans="1:17">
      <c r="A360" s="654"/>
      <c r="B360" s="654"/>
      <c r="C360" s="654"/>
      <c r="D360" s="654"/>
      <c r="E360" s="654"/>
      <c r="F360" s="654"/>
      <c r="G360" s="654"/>
      <c r="H360" s="654"/>
      <c r="I360" s="654"/>
      <c r="J360" s="654"/>
      <c r="K360" s="654"/>
      <c r="L360" s="654"/>
      <c r="M360" s="654"/>
      <c r="N360" s="654"/>
      <c r="O360" s="654"/>
      <c r="P360" s="654"/>
      <c r="Q360" s="654"/>
    </row>
    <row r="361" spans="1:17">
      <c r="A361" s="654"/>
      <c r="B361" s="654"/>
      <c r="C361" s="654"/>
      <c r="D361" s="654"/>
      <c r="E361" s="654"/>
      <c r="F361" s="654"/>
      <c r="G361" s="654"/>
      <c r="H361" s="654"/>
      <c r="I361" s="654"/>
      <c r="J361" s="654"/>
      <c r="K361" s="654"/>
      <c r="L361" s="654"/>
      <c r="M361" s="654"/>
      <c r="N361" s="654"/>
      <c r="O361" s="654"/>
      <c r="P361" s="654"/>
      <c r="Q361" s="654"/>
    </row>
    <row r="362" spans="1:17">
      <c r="A362" s="654"/>
      <c r="B362" s="654"/>
      <c r="C362" s="654"/>
      <c r="D362" s="654"/>
      <c r="E362" s="654"/>
      <c r="F362" s="654"/>
      <c r="G362" s="654"/>
      <c r="H362" s="654"/>
      <c r="I362" s="654"/>
      <c r="J362" s="654"/>
      <c r="K362" s="654"/>
      <c r="L362" s="654"/>
      <c r="M362" s="654"/>
      <c r="N362" s="654"/>
      <c r="O362" s="654"/>
      <c r="P362" s="654"/>
      <c r="Q362" s="654"/>
    </row>
    <row r="363" spans="1:17">
      <c r="A363" s="654"/>
      <c r="B363" s="654"/>
      <c r="C363" s="654"/>
      <c r="D363" s="654"/>
      <c r="E363" s="654"/>
      <c r="F363" s="654"/>
      <c r="G363" s="654"/>
      <c r="H363" s="654"/>
      <c r="I363" s="654"/>
      <c r="J363" s="654"/>
      <c r="K363" s="654"/>
      <c r="L363" s="654"/>
      <c r="M363" s="654"/>
      <c r="N363" s="654"/>
      <c r="O363" s="654"/>
      <c r="P363" s="654"/>
      <c r="Q363" s="654"/>
    </row>
    <row r="364" spans="1:17">
      <c r="A364" s="654"/>
      <c r="B364" s="654"/>
      <c r="C364" s="654"/>
      <c r="D364" s="654"/>
      <c r="E364" s="654"/>
      <c r="F364" s="654"/>
      <c r="G364" s="654"/>
      <c r="H364" s="654"/>
      <c r="I364" s="654"/>
      <c r="J364" s="654"/>
      <c r="K364" s="654"/>
      <c r="L364" s="654"/>
      <c r="M364" s="654"/>
      <c r="N364" s="654"/>
      <c r="O364" s="654"/>
      <c r="P364" s="654"/>
      <c r="Q364" s="654"/>
    </row>
    <row r="365" spans="1:17">
      <c r="A365" s="654"/>
      <c r="B365" s="654"/>
      <c r="C365" s="654"/>
      <c r="D365" s="654"/>
      <c r="E365" s="654"/>
      <c r="F365" s="654"/>
      <c r="G365" s="654"/>
      <c r="H365" s="654"/>
      <c r="I365" s="654"/>
      <c r="J365" s="654"/>
      <c r="K365" s="654"/>
      <c r="L365" s="654"/>
      <c r="M365" s="654"/>
      <c r="N365" s="654"/>
      <c r="O365" s="654"/>
      <c r="P365" s="654"/>
      <c r="Q365" s="654"/>
    </row>
    <row r="366" spans="1:17">
      <c r="A366" s="654"/>
      <c r="B366" s="654"/>
      <c r="C366" s="654"/>
      <c r="D366" s="654"/>
      <c r="E366" s="654"/>
      <c r="F366" s="654"/>
      <c r="G366" s="654"/>
      <c r="H366" s="654"/>
      <c r="I366" s="654"/>
      <c r="J366" s="654"/>
      <c r="K366" s="654"/>
      <c r="L366" s="654"/>
      <c r="M366" s="654"/>
      <c r="N366" s="654"/>
      <c r="O366" s="654"/>
      <c r="P366" s="654"/>
      <c r="Q366" s="654"/>
    </row>
    <row r="367" spans="1:17">
      <c r="A367" s="654"/>
      <c r="B367" s="654"/>
      <c r="C367" s="654"/>
      <c r="D367" s="654"/>
      <c r="E367" s="654"/>
      <c r="F367" s="654"/>
      <c r="G367" s="654"/>
      <c r="H367" s="654"/>
      <c r="I367" s="654"/>
      <c r="J367" s="654"/>
      <c r="K367" s="654"/>
      <c r="L367" s="654"/>
      <c r="M367" s="654"/>
      <c r="N367" s="654"/>
      <c r="O367" s="654"/>
      <c r="P367" s="654"/>
      <c r="Q367" s="654"/>
    </row>
    <row r="368" spans="1:17">
      <c r="A368" s="654"/>
      <c r="B368" s="654"/>
      <c r="C368" s="654"/>
      <c r="D368" s="654"/>
      <c r="E368" s="654"/>
      <c r="F368" s="654"/>
      <c r="G368" s="654"/>
      <c r="H368" s="654"/>
      <c r="I368" s="654"/>
      <c r="J368" s="654"/>
      <c r="K368" s="654"/>
      <c r="L368" s="654"/>
      <c r="M368" s="654"/>
      <c r="N368" s="654"/>
      <c r="O368" s="654"/>
      <c r="P368" s="654"/>
      <c r="Q368" s="654"/>
    </row>
    <row r="369" spans="1:17">
      <c r="A369" s="654"/>
      <c r="B369" s="654"/>
      <c r="C369" s="654"/>
      <c r="D369" s="654"/>
      <c r="E369" s="654"/>
      <c r="F369" s="654"/>
      <c r="G369" s="654"/>
      <c r="H369" s="654"/>
      <c r="I369" s="654"/>
      <c r="J369" s="654"/>
      <c r="K369" s="654"/>
      <c r="L369" s="654"/>
      <c r="M369" s="654"/>
      <c r="N369" s="654"/>
      <c r="O369" s="654"/>
      <c r="P369" s="654"/>
      <c r="Q369" s="654"/>
    </row>
    <row r="370" spans="1:17">
      <c r="A370" s="654"/>
      <c r="B370" s="654"/>
      <c r="C370" s="654"/>
      <c r="D370" s="654"/>
      <c r="E370" s="654"/>
      <c r="F370" s="654"/>
      <c r="G370" s="654"/>
      <c r="H370" s="654"/>
      <c r="I370" s="654"/>
      <c r="J370" s="654"/>
      <c r="K370" s="654"/>
      <c r="L370" s="654"/>
      <c r="M370" s="654"/>
      <c r="N370" s="654"/>
      <c r="O370" s="654"/>
      <c r="P370" s="654"/>
      <c r="Q370" s="654"/>
    </row>
    <row r="371" spans="1:17">
      <c r="A371" s="654"/>
      <c r="B371" s="654"/>
      <c r="C371" s="654"/>
      <c r="D371" s="654"/>
      <c r="E371" s="654"/>
      <c r="F371" s="654"/>
      <c r="G371" s="654"/>
      <c r="H371" s="654"/>
      <c r="I371" s="654"/>
      <c r="J371" s="654"/>
      <c r="K371" s="654"/>
      <c r="L371" s="654"/>
      <c r="M371" s="654"/>
      <c r="N371" s="654"/>
      <c r="O371" s="654"/>
      <c r="P371" s="654"/>
      <c r="Q371" s="654"/>
    </row>
    <row r="372" spans="1:17">
      <c r="A372" s="654"/>
      <c r="B372" s="654"/>
      <c r="C372" s="654"/>
      <c r="D372" s="654"/>
      <c r="E372" s="654"/>
      <c r="F372" s="654"/>
      <c r="G372" s="654"/>
      <c r="H372" s="654"/>
      <c r="I372" s="654"/>
      <c r="J372" s="654"/>
      <c r="K372" s="654"/>
      <c r="L372" s="654"/>
      <c r="M372" s="654"/>
      <c r="N372" s="654"/>
      <c r="O372" s="654"/>
      <c r="P372" s="654"/>
      <c r="Q372" s="654"/>
    </row>
    <row r="373" spans="1:17">
      <c r="A373" s="654"/>
      <c r="B373" s="654"/>
      <c r="C373" s="654"/>
      <c r="D373" s="654"/>
      <c r="E373" s="654"/>
      <c r="F373" s="654"/>
      <c r="G373" s="654"/>
      <c r="H373" s="654"/>
      <c r="I373" s="654"/>
      <c r="J373" s="654"/>
      <c r="K373" s="654"/>
      <c r="L373" s="654"/>
      <c r="M373" s="654"/>
      <c r="N373" s="654"/>
      <c r="O373" s="654"/>
      <c r="P373" s="654"/>
      <c r="Q373" s="654"/>
    </row>
    <row r="374" spans="1:17">
      <c r="A374" s="654"/>
      <c r="B374" s="654"/>
      <c r="C374" s="654"/>
      <c r="D374" s="654"/>
      <c r="E374" s="654"/>
      <c r="F374" s="654"/>
      <c r="G374" s="654"/>
      <c r="H374" s="654"/>
      <c r="I374" s="654"/>
      <c r="J374" s="654"/>
      <c r="K374" s="654"/>
      <c r="L374" s="654"/>
      <c r="M374" s="654"/>
      <c r="N374" s="654"/>
      <c r="O374" s="654"/>
      <c r="P374" s="654"/>
      <c r="Q374" s="654"/>
    </row>
    <row r="375" spans="1:17">
      <c r="A375" s="654"/>
      <c r="B375" s="654"/>
      <c r="C375" s="654"/>
      <c r="D375" s="654"/>
      <c r="E375" s="654"/>
      <c r="F375" s="654"/>
      <c r="G375" s="654"/>
      <c r="H375" s="654"/>
      <c r="I375" s="654"/>
      <c r="J375" s="654"/>
      <c r="K375" s="654"/>
      <c r="L375" s="654"/>
      <c r="M375" s="654"/>
      <c r="N375" s="654"/>
      <c r="O375" s="654"/>
      <c r="P375" s="654"/>
      <c r="Q375" s="654"/>
    </row>
    <row r="376" spans="1:17">
      <c r="A376" s="654"/>
      <c r="B376" s="654"/>
      <c r="C376" s="654"/>
      <c r="D376" s="654"/>
      <c r="E376" s="654"/>
      <c r="F376" s="654"/>
      <c r="G376" s="654"/>
      <c r="H376" s="654"/>
      <c r="I376" s="654"/>
      <c r="J376" s="654"/>
      <c r="K376" s="654"/>
      <c r="L376" s="654"/>
      <c r="M376" s="654"/>
      <c r="N376" s="654"/>
      <c r="O376" s="654"/>
      <c r="P376" s="654"/>
      <c r="Q376" s="654"/>
    </row>
    <row r="377" spans="1:17">
      <c r="A377" s="654"/>
      <c r="B377" s="654"/>
      <c r="C377" s="654"/>
      <c r="D377" s="654"/>
      <c r="E377" s="654"/>
      <c r="F377" s="654"/>
      <c r="G377" s="654"/>
      <c r="H377" s="654"/>
      <c r="I377" s="654"/>
      <c r="J377" s="654"/>
      <c r="K377" s="654"/>
      <c r="L377" s="654"/>
      <c r="M377" s="654"/>
      <c r="N377" s="654"/>
      <c r="O377" s="654"/>
      <c r="P377" s="654"/>
      <c r="Q377" s="654"/>
    </row>
    <row r="378" spans="1:17">
      <c r="A378" s="654"/>
      <c r="B378" s="654"/>
      <c r="C378" s="654"/>
      <c r="D378" s="654"/>
      <c r="E378" s="654"/>
      <c r="F378" s="654"/>
      <c r="G378" s="654"/>
      <c r="H378" s="654"/>
      <c r="I378" s="654"/>
      <c r="J378" s="654"/>
      <c r="K378" s="654"/>
      <c r="L378" s="654"/>
      <c r="M378" s="654"/>
      <c r="N378" s="654"/>
      <c r="O378" s="654"/>
      <c r="P378" s="654"/>
      <c r="Q378" s="654"/>
    </row>
    <row r="379" spans="1:17">
      <c r="A379" s="654"/>
      <c r="B379" s="654"/>
      <c r="C379" s="654"/>
      <c r="D379" s="654"/>
      <c r="E379" s="654"/>
      <c r="F379" s="654"/>
      <c r="G379" s="654"/>
      <c r="H379" s="654"/>
      <c r="I379" s="654"/>
      <c r="J379" s="654"/>
      <c r="K379" s="654"/>
      <c r="L379" s="654"/>
      <c r="M379" s="654"/>
      <c r="N379" s="654"/>
      <c r="O379" s="654"/>
      <c r="P379" s="654"/>
      <c r="Q379" s="654"/>
    </row>
    <row r="380" spans="1:17">
      <c r="A380" s="654"/>
      <c r="B380" s="654"/>
      <c r="C380" s="654"/>
      <c r="D380" s="654"/>
      <c r="E380" s="654"/>
      <c r="F380" s="654"/>
      <c r="G380" s="654"/>
      <c r="H380" s="654"/>
      <c r="I380" s="654"/>
      <c r="J380" s="654"/>
      <c r="K380" s="654"/>
      <c r="L380" s="654"/>
      <c r="M380" s="654"/>
      <c r="N380" s="654"/>
      <c r="O380" s="654"/>
      <c r="P380" s="654"/>
      <c r="Q380" s="654"/>
    </row>
    <row r="381" spans="1:17">
      <c r="A381" s="654"/>
      <c r="B381" s="654"/>
      <c r="C381" s="654"/>
      <c r="D381" s="654"/>
      <c r="E381" s="654"/>
      <c r="F381" s="654"/>
      <c r="G381" s="654"/>
      <c r="H381" s="654"/>
      <c r="I381" s="654"/>
      <c r="J381" s="654"/>
      <c r="K381" s="654"/>
      <c r="L381" s="654"/>
      <c r="M381" s="654"/>
      <c r="N381" s="654"/>
      <c r="O381" s="654"/>
      <c r="P381" s="654"/>
      <c r="Q381" s="654"/>
    </row>
    <row r="382" spans="1:17">
      <c r="A382" s="654"/>
      <c r="B382" s="654"/>
      <c r="C382" s="654"/>
      <c r="D382" s="654"/>
      <c r="E382" s="654"/>
      <c r="F382" s="654"/>
      <c r="G382" s="654"/>
      <c r="H382" s="654"/>
      <c r="I382" s="654"/>
      <c r="J382" s="654"/>
      <c r="K382" s="654"/>
      <c r="L382" s="654"/>
      <c r="M382" s="654"/>
      <c r="N382" s="654"/>
      <c r="O382" s="654"/>
      <c r="P382" s="654"/>
      <c r="Q382" s="654"/>
    </row>
    <row r="383" spans="1:17">
      <c r="A383" s="654"/>
      <c r="B383" s="654"/>
      <c r="C383" s="654"/>
      <c r="D383" s="654"/>
      <c r="E383" s="654"/>
      <c r="F383" s="654"/>
      <c r="G383" s="654"/>
      <c r="H383" s="654"/>
      <c r="I383" s="654"/>
      <c r="J383" s="654"/>
      <c r="K383" s="654"/>
      <c r="L383" s="654"/>
      <c r="M383" s="654"/>
      <c r="N383" s="654"/>
      <c r="O383" s="654"/>
      <c r="P383" s="654"/>
      <c r="Q383" s="654"/>
    </row>
    <row r="384" spans="1:17">
      <c r="A384" s="654"/>
      <c r="B384" s="654"/>
      <c r="C384" s="654"/>
      <c r="D384" s="654"/>
      <c r="E384" s="654"/>
      <c r="F384" s="654"/>
      <c r="G384" s="654"/>
      <c r="H384" s="654"/>
      <c r="I384" s="654"/>
      <c r="J384" s="654"/>
      <c r="K384" s="654"/>
      <c r="L384" s="654"/>
      <c r="M384" s="654"/>
      <c r="N384" s="654"/>
      <c r="O384" s="654"/>
      <c r="P384" s="654"/>
      <c r="Q384" s="654"/>
    </row>
    <row r="385" spans="1:17">
      <c r="A385" s="654"/>
      <c r="B385" s="654"/>
      <c r="C385" s="654"/>
      <c r="D385" s="654"/>
      <c r="E385" s="654"/>
      <c r="F385" s="654"/>
      <c r="G385" s="654"/>
      <c r="H385" s="654"/>
      <c r="I385" s="654"/>
      <c r="J385" s="654"/>
      <c r="K385" s="654"/>
      <c r="L385" s="654"/>
      <c r="M385" s="654"/>
      <c r="N385" s="654"/>
      <c r="O385" s="654"/>
      <c r="P385" s="654"/>
      <c r="Q385" s="654"/>
    </row>
    <row r="386" spans="1:17">
      <c r="A386" s="654"/>
      <c r="B386" s="654"/>
      <c r="C386" s="654"/>
      <c r="D386" s="654"/>
      <c r="E386" s="654"/>
      <c r="F386" s="654"/>
      <c r="G386" s="654"/>
      <c r="H386" s="654"/>
      <c r="I386" s="654"/>
      <c r="J386" s="654"/>
      <c r="K386" s="654"/>
      <c r="L386" s="654"/>
      <c r="M386" s="654"/>
      <c r="N386" s="654"/>
      <c r="O386" s="654"/>
      <c r="P386" s="654"/>
      <c r="Q386" s="654"/>
    </row>
    <row r="387" spans="1:17">
      <c r="A387" s="654"/>
      <c r="B387" s="654"/>
      <c r="C387" s="654"/>
      <c r="D387" s="654"/>
      <c r="E387" s="654"/>
      <c r="F387" s="654"/>
      <c r="G387" s="654"/>
      <c r="H387" s="654"/>
      <c r="I387" s="654"/>
      <c r="J387" s="654"/>
      <c r="K387" s="654"/>
      <c r="L387" s="654"/>
      <c r="M387" s="654"/>
      <c r="N387" s="654"/>
      <c r="O387" s="654"/>
      <c r="P387" s="654"/>
      <c r="Q387" s="654"/>
    </row>
    <row r="388" spans="1:17">
      <c r="A388" s="654"/>
      <c r="B388" s="654"/>
      <c r="C388" s="654"/>
      <c r="D388" s="654"/>
      <c r="E388" s="654"/>
      <c r="F388" s="654"/>
      <c r="G388" s="654"/>
      <c r="H388" s="654"/>
      <c r="I388" s="654"/>
      <c r="J388" s="654"/>
      <c r="K388" s="654"/>
      <c r="L388" s="654"/>
      <c r="M388" s="654"/>
      <c r="N388" s="654"/>
      <c r="O388" s="654"/>
      <c r="P388" s="654"/>
      <c r="Q388" s="654"/>
    </row>
    <row r="389" spans="1:17">
      <c r="A389" s="654"/>
      <c r="B389" s="654"/>
      <c r="C389" s="654"/>
      <c r="D389" s="654"/>
      <c r="E389" s="654"/>
      <c r="F389" s="654"/>
      <c r="G389" s="654"/>
      <c r="H389" s="654"/>
      <c r="I389" s="654"/>
      <c r="J389" s="654"/>
      <c r="K389" s="654"/>
      <c r="L389" s="654"/>
      <c r="M389" s="654"/>
      <c r="N389" s="654"/>
      <c r="O389" s="654"/>
      <c r="P389" s="654"/>
      <c r="Q389" s="654"/>
    </row>
    <row r="390" spans="1:17">
      <c r="A390" s="654"/>
      <c r="B390" s="654"/>
      <c r="C390" s="654"/>
      <c r="D390" s="654"/>
      <c r="E390" s="654"/>
      <c r="F390" s="654"/>
      <c r="G390" s="654"/>
      <c r="H390" s="654"/>
      <c r="I390" s="654"/>
      <c r="J390" s="654"/>
      <c r="K390" s="654"/>
      <c r="L390" s="654"/>
      <c r="M390" s="654"/>
      <c r="N390" s="654"/>
      <c r="O390" s="654"/>
      <c r="P390" s="654"/>
      <c r="Q390" s="654"/>
    </row>
    <row r="391" spans="1:17">
      <c r="A391" s="654"/>
      <c r="B391" s="654"/>
      <c r="C391" s="654"/>
      <c r="D391" s="654"/>
      <c r="E391" s="654"/>
      <c r="F391" s="654"/>
      <c r="G391" s="654"/>
      <c r="H391" s="654"/>
      <c r="I391" s="654"/>
      <c r="J391" s="654"/>
      <c r="K391" s="654"/>
      <c r="L391" s="654"/>
      <c r="M391" s="654"/>
      <c r="N391" s="654"/>
      <c r="O391" s="654"/>
      <c r="P391" s="654"/>
      <c r="Q391" s="654"/>
    </row>
    <row r="392" spans="1:17">
      <c r="A392" s="654"/>
      <c r="B392" s="654"/>
      <c r="C392" s="654"/>
      <c r="D392" s="654"/>
      <c r="E392" s="654"/>
      <c r="F392" s="654"/>
      <c r="G392" s="654"/>
      <c r="H392" s="654"/>
      <c r="I392" s="654"/>
      <c r="J392" s="654"/>
      <c r="K392" s="654"/>
      <c r="L392" s="654"/>
      <c r="M392" s="654"/>
      <c r="N392" s="654"/>
      <c r="O392" s="654"/>
      <c r="P392" s="654"/>
      <c r="Q392" s="654"/>
    </row>
    <row r="393" spans="1:17">
      <c r="A393" s="654"/>
      <c r="B393" s="654"/>
      <c r="C393" s="654"/>
      <c r="D393" s="654"/>
      <c r="E393" s="654"/>
      <c r="F393" s="654"/>
      <c r="G393" s="654"/>
      <c r="H393" s="654"/>
      <c r="I393" s="654"/>
      <c r="J393" s="654"/>
      <c r="K393" s="654"/>
      <c r="L393" s="654"/>
      <c r="M393" s="654"/>
      <c r="N393" s="654"/>
      <c r="O393" s="654"/>
      <c r="P393" s="654"/>
      <c r="Q393" s="654"/>
    </row>
    <row r="394" spans="1:17">
      <c r="A394" s="654"/>
      <c r="B394" s="654"/>
      <c r="C394" s="654"/>
      <c r="D394" s="654"/>
      <c r="E394" s="654"/>
      <c r="F394" s="654"/>
      <c r="G394" s="654"/>
      <c r="H394" s="654"/>
      <c r="I394" s="654"/>
      <c r="J394" s="654"/>
      <c r="K394" s="654"/>
      <c r="L394" s="654"/>
      <c r="M394" s="654"/>
      <c r="N394" s="654"/>
      <c r="O394" s="654"/>
      <c r="P394" s="654"/>
      <c r="Q394" s="654"/>
    </row>
    <row r="395" spans="1:17">
      <c r="A395" s="654"/>
      <c r="B395" s="654"/>
      <c r="C395" s="654"/>
      <c r="D395" s="654"/>
      <c r="E395" s="654"/>
      <c r="F395" s="654"/>
      <c r="G395" s="654"/>
      <c r="H395" s="654"/>
      <c r="I395" s="654"/>
      <c r="J395" s="654"/>
      <c r="K395" s="654"/>
      <c r="L395" s="654"/>
      <c r="M395" s="654"/>
      <c r="N395" s="654"/>
      <c r="O395" s="654"/>
      <c r="P395" s="654"/>
      <c r="Q395" s="654"/>
    </row>
    <row r="396" spans="1:17">
      <c r="A396" s="654"/>
      <c r="B396" s="654"/>
      <c r="C396" s="654"/>
      <c r="D396" s="654"/>
      <c r="E396" s="654"/>
      <c r="F396" s="654"/>
      <c r="G396" s="654"/>
      <c r="H396" s="654"/>
      <c r="I396" s="654"/>
      <c r="J396" s="654"/>
      <c r="K396" s="654"/>
      <c r="L396" s="654"/>
      <c r="M396" s="654"/>
      <c r="N396" s="654"/>
      <c r="O396" s="654"/>
      <c r="P396" s="654"/>
      <c r="Q396" s="654"/>
    </row>
    <row r="397" spans="1:17">
      <c r="A397" s="654"/>
      <c r="B397" s="654"/>
      <c r="C397" s="654"/>
      <c r="D397" s="654"/>
      <c r="E397" s="654"/>
      <c r="F397" s="654"/>
      <c r="G397" s="654"/>
      <c r="H397" s="654"/>
      <c r="I397" s="654"/>
      <c r="J397" s="654"/>
      <c r="K397" s="654"/>
      <c r="L397" s="654"/>
      <c r="M397" s="654"/>
      <c r="N397" s="654"/>
      <c r="O397" s="654"/>
      <c r="P397" s="654"/>
      <c r="Q397" s="654"/>
    </row>
    <row r="398" spans="1:17">
      <c r="A398" s="654"/>
      <c r="B398" s="654"/>
      <c r="C398" s="654"/>
      <c r="D398" s="654"/>
      <c r="E398" s="654"/>
      <c r="F398" s="654"/>
      <c r="G398" s="654"/>
      <c r="H398" s="654"/>
      <c r="I398" s="654"/>
      <c r="J398" s="654"/>
      <c r="K398" s="654"/>
      <c r="L398" s="654"/>
      <c r="M398" s="654"/>
      <c r="N398" s="654"/>
      <c r="O398" s="654"/>
      <c r="P398" s="654"/>
      <c r="Q398" s="654"/>
    </row>
    <row r="399" spans="1:17">
      <c r="A399" s="654"/>
      <c r="B399" s="654"/>
      <c r="C399" s="654"/>
      <c r="D399" s="654"/>
      <c r="E399" s="654"/>
      <c r="F399" s="654"/>
      <c r="G399" s="654"/>
      <c r="H399" s="654"/>
      <c r="I399" s="654"/>
      <c r="J399" s="654"/>
      <c r="K399" s="654"/>
      <c r="L399" s="654"/>
      <c r="M399" s="654"/>
      <c r="N399" s="654"/>
      <c r="O399" s="654"/>
      <c r="P399" s="654"/>
      <c r="Q399" s="654"/>
    </row>
    <row r="400" spans="1:17">
      <c r="A400" s="654"/>
      <c r="B400" s="654"/>
      <c r="C400" s="654"/>
      <c r="D400" s="654"/>
      <c r="E400" s="654"/>
      <c r="F400" s="654"/>
      <c r="G400" s="654"/>
      <c r="H400" s="654"/>
      <c r="I400" s="654"/>
      <c r="J400" s="654"/>
      <c r="K400" s="654"/>
      <c r="L400" s="654"/>
      <c r="M400" s="654"/>
      <c r="N400" s="654"/>
      <c r="O400" s="654"/>
      <c r="P400" s="654"/>
      <c r="Q400" s="654"/>
    </row>
    <row r="401" spans="1:17">
      <c r="A401" s="654"/>
      <c r="B401" s="654"/>
      <c r="C401" s="654"/>
      <c r="D401" s="654"/>
      <c r="E401" s="654"/>
      <c r="F401" s="654"/>
      <c r="G401" s="654"/>
      <c r="H401" s="654"/>
      <c r="I401" s="654"/>
      <c r="J401" s="654"/>
      <c r="K401" s="654"/>
      <c r="L401" s="654"/>
      <c r="M401" s="654"/>
      <c r="N401" s="654"/>
      <c r="O401" s="654"/>
      <c r="P401" s="654"/>
      <c r="Q401" s="654"/>
    </row>
    <row r="402" spans="1:17">
      <c r="A402" s="654"/>
      <c r="B402" s="654"/>
      <c r="C402" s="654"/>
      <c r="D402" s="654"/>
      <c r="E402" s="654"/>
      <c r="F402" s="654"/>
      <c r="G402" s="654"/>
      <c r="H402" s="654"/>
      <c r="I402" s="654"/>
      <c r="J402" s="654"/>
      <c r="K402" s="654"/>
      <c r="L402" s="654"/>
      <c r="M402" s="654"/>
      <c r="N402" s="654"/>
      <c r="O402" s="654"/>
      <c r="P402" s="654"/>
      <c r="Q402" s="654"/>
    </row>
    <row r="403" spans="1:17">
      <c r="A403" s="654"/>
      <c r="B403" s="654"/>
      <c r="C403" s="654"/>
      <c r="D403" s="654"/>
      <c r="E403" s="654"/>
      <c r="F403" s="654"/>
      <c r="G403" s="654"/>
      <c r="H403" s="654"/>
      <c r="I403" s="654"/>
      <c r="J403" s="654"/>
      <c r="K403" s="654"/>
      <c r="L403" s="654"/>
      <c r="M403" s="654"/>
      <c r="N403" s="654"/>
      <c r="O403" s="654"/>
      <c r="P403" s="654"/>
      <c r="Q403" s="654"/>
    </row>
    <row r="404" spans="1:17">
      <c r="A404" s="654"/>
      <c r="B404" s="654"/>
      <c r="C404" s="654"/>
      <c r="D404" s="654"/>
      <c r="E404" s="654"/>
      <c r="F404" s="654"/>
      <c r="G404" s="654"/>
      <c r="H404" s="654"/>
      <c r="I404" s="654"/>
      <c r="J404" s="654"/>
      <c r="K404" s="654"/>
      <c r="L404" s="654"/>
      <c r="M404" s="654"/>
      <c r="N404" s="654"/>
      <c r="O404" s="654"/>
      <c r="P404" s="654"/>
      <c r="Q404" s="654"/>
    </row>
    <row r="405" spans="1:17">
      <c r="A405" s="654"/>
      <c r="B405" s="654"/>
      <c r="C405" s="654"/>
      <c r="D405" s="654"/>
      <c r="E405" s="654"/>
      <c r="F405" s="654"/>
      <c r="G405" s="654"/>
      <c r="H405" s="654"/>
      <c r="I405" s="654"/>
      <c r="J405" s="654"/>
      <c r="K405" s="654"/>
      <c r="L405" s="654"/>
      <c r="M405" s="654"/>
      <c r="N405" s="654"/>
      <c r="O405" s="654"/>
      <c r="P405" s="654"/>
      <c r="Q405" s="654"/>
    </row>
    <row r="406" spans="1:17">
      <c r="A406" s="654"/>
      <c r="B406" s="654"/>
      <c r="C406" s="654"/>
      <c r="D406" s="654"/>
      <c r="E406" s="654"/>
      <c r="F406" s="654"/>
      <c r="G406" s="654"/>
      <c r="H406" s="654"/>
      <c r="I406" s="654"/>
      <c r="J406" s="654"/>
      <c r="K406" s="654"/>
      <c r="L406" s="654"/>
      <c r="M406" s="654"/>
      <c r="N406" s="654"/>
      <c r="O406" s="654"/>
      <c r="P406" s="654"/>
      <c r="Q406" s="654"/>
    </row>
    <row r="407" spans="1:17">
      <c r="A407" s="654"/>
      <c r="B407" s="654"/>
      <c r="C407" s="654"/>
      <c r="D407" s="654"/>
      <c r="E407" s="654"/>
      <c r="F407" s="654"/>
      <c r="G407" s="654"/>
      <c r="H407" s="654"/>
      <c r="I407" s="654"/>
      <c r="J407" s="654"/>
      <c r="K407" s="654"/>
      <c r="L407" s="654"/>
      <c r="M407" s="654"/>
      <c r="N407" s="654"/>
      <c r="O407" s="654"/>
      <c r="P407" s="654"/>
      <c r="Q407" s="654"/>
    </row>
    <row r="408" spans="1:17">
      <c r="A408" s="654"/>
      <c r="B408" s="654"/>
      <c r="C408" s="654"/>
      <c r="D408" s="654"/>
      <c r="E408" s="654"/>
      <c r="F408" s="654"/>
      <c r="G408" s="654"/>
      <c r="H408" s="654"/>
      <c r="I408" s="654"/>
      <c r="J408" s="654"/>
      <c r="K408" s="654"/>
      <c r="L408" s="654"/>
      <c r="M408" s="654"/>
      <c r="N408" s="654"/>
      <c r="O408" s="654"/>
      <c r="P408" s="654"/>
      <c r="Q408" s="654"/>
    </row>
    <row r="409" spans="1:17">
      <c r="A409" s="654"/>
      <c r="B409" s="654"/>
      <c r="C409" s="654"/>
      <c r="D409" s="654"/>
      <c r="E409" s="654"/>
      <c r="F409" s="654"/>
      <c r="G409" s="654"/>
      <c r="H409" s="654"/>
      <c r="I409" s="654"/>
      <c r="J409" s="654"/>
      <c r="K409" s="654"/>
      <c r="L409" s="654"/>
      <c r="M409" s="654"/>
      <c r="N409" s="654"/>
      <c r="O409" s="654"/>
      <c r="P409" s="654"/>
      <c r="Q409" s="654"/>
    </row>
    <row r="410" spans="1:17">
      <c r="A410" s="654"/>
      <c r="B410" s="654"/>
      <c r="C410" s="654"/>
      <c r="D410" s="654"/>
      <c r="E410" s="654"/>
      <c r="F410" s="654"/>
      <c r="G410" s="654"/>
      <c r="H410" s="654"/>
      <c r="I410" s="654"/>
      <c r="J410" s="654"/>
      <c r="K410" s="654"/>
      <c r="L410" s="654"/>
      <c r="M410" s="654"/>
      <c r="N410" s="654"/>
      <c r="O410" s="654"/>
      <c r="P410" s="654"/>
      <c r="Q410" s="654"/>
    </row>
    <row r="411" spans="1:17">
      <c r="A411" s="654"/>
      <c r="B411" s="654"/>
      <c r="C411" s="654"/>
      <c r="D411" s="654"/>
      <c r="E411" s="654"/>
      <c r="F411" s="654"/>
      <c r="G411" s="654"/>
      <c r="H411" s="654"/>
      <c r="I411" s="654"/>
      <c r="J411" s="654"/>
      <c r="K411" s="654"/>
      <c r="L411" s="654"/>
      <c r="M411" s="654"/>
      <c r="N411" s="654"/>
      <c r="O411" s="654"/>
      <c r="P411" s="654"/>
      <c r="Q411" s="654"/>
    </row>
    <row r="412" spans="1:17">
      <c r="A412" s="654"/>
      <c r="B412" s="654"/>
      <c r="C412" s="654"/>
      <c r="D412" s="654"/>
      <c r="E412" s="654"/>
      <c r="F412" s="654"/>
      <c r="G412" s="654"/>
      <c r="H412" s="654"/>
      <c r="I412" s="654"/>
      <c r="J412" s="654"/>
      <c r="K412" s="654"/>
      <c r="L412" s="654"/>
      <c r="M412" s="654"/>
      <c r="N412" s="654"/>
      <c r="O412" s="654"/>
      <c r="P412" s="654"/>
      <c r="Q412" s="654"/>
    </row>
    <row r="413" spans="1:17">
      <c r="A413" s="654"/>
      <c r="B413" s="654"/>
      <c r="C413" s="654"/>
      <c r="D413" s="654"/>
      <c r="E413" s="654"/>
      <c r="F413" s="654"/>
      <c r="G413" s="654"/>
      <c r="H413" s="654"/>
      <c r="I413" s="654"/>
      <c r="J413" s="654"/>
      <c r="K413" s="654"/>
      <c r="L413" s="654"/>
      <c r="M413" s="654"/>
      <c r="N413" s="654"/>
      <c r="O413" s="654"/>
      <c r="P413" s="654"/>
      <c r="Q413" s="654"/>
    </row>
    <row r="414" spans="1:17">
      <c r="A414" s="654"/>
      <c r="B414" s="654"/>
      <c r="C414" s="654"/>
      <c r="D414" s="654"/>
      <c r="E414" s="654"/>
      <c r="F414" s="654"/>
      <c r="G414" s="654"/>
      <c r="H414" s="654"/>
      <c r="I414" s="654"/>
      <c r="J414" s="654"/>
      <c r="K414" s="654"/>
      <c r="L414" s="654"/>
      <c r="M414" s="654"/>
      <c r="N414" s="654"/>
      <c r="O414" s="654"/>
      <c r="P414" s="654"/>
      <c r="Q414" s="654"/>
    </row>
    <row r="415" spans="1:17">
      <c r="A415" s="654"/>
      <c r="B415" s="654"/>
      <c r="C415" s="654"/>
      <c r="D415" s="654"/>
      <c r="E415" s="654"/>
      <c r="F415" s="654"/>
      <c r="G415" s="654"/>
      <c r="H415" s="654"/>
      <c r="I415" s="654"/>
      <c r="J415" s="654"/>
      <c r="K415" s="654"/>
      <c r="L415" s="654"/>
      <c r="M415" s="654"/>
      <c r="N415" s="654"/>
      <c r="O415" s="654"/>
      <c r="P415" s="654"/>
      <c r="Q415" s="654"/>
    </row>
    <row r="416" spans="1:17">
      <c r="A416" s="654"/>
      <c r="B416" s="654"/>
      <c r="C416" s="654"/>
      <c r="D416" s="654"/>
      <c r="E416" s="654"/>
      <c r="F416" s="654"/>
      <c r="G416" s="654"/>
      <c r="H416" s="654"/>
      <c r="I416" s="654"/>
      <c r="J416" s="654"/>
      <c r="K416" s="654"/>
      <c r="L416" s="654"/>
      <c r="M416" s="654"/>
      <c r="N416" s="654"/>
      <c r="O416" s="654"/>
      <c r="P416" s="654"/>
      <c r="Q416" s="654"/>
    </row>
    <row r="417" spans="1:17">
      <c r="A417" s="654"/>
      <c r="B417" s="654"/>
      <c r="C417" s="654"/>
      <c r="D417" s="654"/>
      <c r="E417" s="654"/>
      <c r="F417" s="654"/>
      <c r="G417" s="654"/>
      <c r="H417" s="654"/>
      <c r="I417" s="654"/>
      <c r="J417" s="654"/>
      <c r="K417" s="654"/>
      <c r="L417" s="654"/>
      <c r="M417" s="654"/>
      <c r="N417" s="654"/>
      <c r="O417" s="654"/>
      <c r="P417" s="654"/>
      <c r="Q417" s="654"/>
    </row>
    <row r="418" spans="1:17">
      <c r="A418" s="654"/>
      <c r="B418" s="654"/>
      <c r="C418" s="654"/>
      <c r="D418" s="654"/>
      <c r="E418" s="654"/>
      <c r="F418" s="654"/>
      <c r="G418" s="654"/>
      <c r="H418" s="654"/>
      <c r="I418" s="654"/>
      <c r="J418" s="654"/>
      <c r="K418" s="654"/>
      <c r="L418" s="654"/>
      <c r="M418" s="654"/>
      <c r="N418" s="654"/>
      <c r="O418" s="654"/>
      <c r="P418" s="654"/>
      <c r="Q418" s="654"/>
    </row>
    <row r="419" spans="1:17">
      <c r="A419" s="654"/>
      <c r="B419" s="654"/>
      <c r="C419" s="654"/>
      <c r="D419" s="654"/>
      <c r="E419" s="654"/>
      <c r="F419" s="654"/>
      <c r="G419" s="654"/>
      <c r="H419" s="654"/>
      <c r="I419" s="654"/>
      <c r="J419" s="654"/>
      <c r="K419" s="654"/>
      <c r="L419" s="654"/>
      <c r="M419" s="654"/>
      <c r="N419" s="654"/>
      <c r="O419" s="654"/>
      <c r="P419" s="654"/>
      <c r="Q419" s="654"/>
    </row>
    <row r="420" spans="1:17">
      <c r="A420" s="654"/>
      <c r="B420" s="654"/>
      <c r="C420" s="654"/>
      <c r="D420" s="654"/>
      <c r="E420" s="654"/>
      <c r="F420" s="654"/>
      <c r="G420" s="654"/>
      <c r="H420" s="654"/>
      <c r="I420" s="654"/>
      <c r="J420" s="654"/>
      <c r="K420" s="654"/>
      <c r="L420" s="654"/>
      <c r="M420" s="654"/>
      <c r="N420" s="654"/>
      <c r="O420" s="654"/>
      <c r="P420" s="654"/>
      <c r="Q420" s="654"/>
    </row>
    <row r="421" spans="1:17">
      <c r="A421" s="654"/>
      <c r="B421" s="654"/>
      <c r="C421" s="654"/>
      <c r="D421" s="654"/>
      <c r="E421" s="654"/>
      <c r="F421" s="654"/>
      <c r="G421" s="654"/>
      <c r="H421" s="654"/>
      <c r="I421" s="654"/>
      <c r="J421" s="654"/>
      <c r="K421" s="654"/>
      <c r="L421" s="654"/>
      <c r="M421" s="654"/>
      <c r="N421" s="654"/>
      <c r="O421" s="654"/>
      <c r="P421" s="654"/>
      <c r="Q421" s="654"/>
    </row>
    <row r="422" spans="1:17">
      <c r="A422" s="654"/>
      <c r="B422" s="654"/>
      <c r="C422" s="654"/>
      <c r="D422" s="654"/>
      <c r="E422" s="654"/>
      <c r="F422" s="654"/>
      <c r="G422" s="654"/>
      <c r="H422" s="654"/>
      <c r="I422" s="654"/>
      <c r="J422" s="654"/>
      <c r="K422" s="654"/>
      <c r="L422" s="654"/>
      <c r="M422" s="654"/>
      <c r="N422" s="654"/>
      <c r="O422" s="654"/>
      <c r="P422" s="654"/>
      <c r="Q422" s="654"/>
    </row>
    <row r="423" spans="1:17">
      <c r="A423" s="654"/>
      <c r="B423" s="654"/>
      <c r="C423" s="654"/>
      <c r="D423" s="654"/>
      <c r="E423" s="654"/>
      <c r="F423" s="654"/>
      <c r="G423" s="654"/>
      <c r="H423" s="654"/>
      <c r="I423" s="654"/>
      <c r="J423" s="654"/>
      <c r="K423" s="654"/>
      <c r="L423" s="654"/>
      <c r="M423" s="654"/>
      <c r="N423" s="654"/>
      <c r="O423" s="654"/>
      <c r="P423" s="654"/>
      <c r="Q423" s="654"/>
    </row>
    <row r="424" spans="1:17">
      <c r="A424" s="654"/>
      <c r="B424" s="654"/>
      <c r="C424" s="654"/>
      <c r="D424" s="654"/>
      <c r="E424" s="654"/>
      <c r="F424" s="654"/>
      <c r="G424" s="654"/>
      <c r="H424" s="654"/>
      <c r="I424" s="654"/>
      <c r="J424" s="654"/>
      <c r="K424" s="654"/>
      <c r="L424" s="654"/>
      <c r="M424" s="654"/>
      <c r="N424" s="654"/>
      <c r="O424" s="654"/>
      <c r="P424" s="654"/>
      <c r="Q424" s="654"/>
    </row>
    <row r="425" spans="1:17">
      <c r="A425" s="654"/>
      <c r="B425" s="654"/>
      <c r="C425" s="654"/>
      <c r="D425" s="654"/>
      <c r="E425" s="654"/>
      <c r="F425" s="654"/>
      <c r="G425" s="654"/>
      <c r="H425" s="654"/>
      <c r="I425" s="654"/>
      <c r="J425" s="654"/>
      <c r="K425" s="654"/>
      <c r="L425" s="654"/>
      <c r="M425" s="654"/>
      <c r="N425" s="654"/>
      <c r="O425" s="654"/>
      <c r="P425" s="654"/>
      <c r="Q425" s="654"/>
    </row>
    <row r="426" spans="1:17">
      <c r="A426" s="654"/>
      <c r="B426" s="654"/>
      <c r="C426" s="654"/>
      <c r="D426" s="654"/>
      <c r="E426" s="654"/>
      <c r="F426" s="654"/>
      <c r="G426" s="654"/>
      <c r="H426" s="654"/>
      <c r="I426" s="654"/>
      <c r="J426" s="654"/>
      <c r="K426" s="654"/>
      <c r="L426" s="654"/>
      <c r="M426" s="654"/>
      <c r="N426" s="654"/>
      <c r="O426" s="654"/>
      <c r="P426" s="654"/>
      <c r="Q426" s="654"/>
    </row>
    <row r="427" spans="1:17">
      <c r="A427" s="654"/>
      <c r="B427" s="654"/>
      <c r="C427" s="654"/>
      <c r="D427" s="654"/>
      <c r="E427" s="654"/>
      <c r="F427" s="654"/>
      <c r="G427" s="654"/>
      <c r="H427" s="654"/>
      <c r="I427" s="654"/>
      <c r="J427" s="654"/>
      <c r="K427" s="654"/>
      <c r="L427" s="654"/>
      <c r="M427" s="654"/>
      <c r="N427" s="654"/>
      <c r="O427" s="654"/>
      <c r="P427" s="654"/>
      <c r="Q427" s="654"/>
    </row>
    <row r="428" spans="1:17">
      <c r="A428" s="654"/>
      <c r="B428" s="654"/>
      <c r="C428" s="654"/>
      <c r="D428" s="654"/>
      <c r="E428" s="654"/>
      <c r="F428" s="654"/>
      <c r="G428" s="654"/>
      <c r="H428" s="654"/>
      <c r="I428" s="654"/>
      <c r="J428" s="654"/>
      <c r="K428" s="654"/>
      <c r="L428" s="654"/>
      <c r="M428" s="654"/>
      <c r="N428" s="654"/>
      <c r="O428" s="654"/>
      <c r="P428" s="654"/>
      <c r="Q428" s="654"/>
    </row>
    <row r="429" spans="1:17">
      <c r="A429" s="654"/>
      <c r="B429" s="654"/>
      <c r="C429" s="654"/>
      <c r="D429" s="654"/>
      <c r="E429" s="654"/>
      <c r="F429" s="654"/>
      <c r="G429" s="654"/>
      <c r="H429" s="654"/>
      <c r="I429" s="654"/>
      <c r="J429" s="654"/>
      <c r="K429" s="654"/>
      <c r="L429" s="654"/>
      <c r="M429" s="654"/>
      <c r="N429" s="654"/>
      <c r="O429" s="654"/>
      <c r="P429" s="654"/>
      <c r="Q429" s="654"/>
    </row>
    <row r="430" spans="1:17">
      <c r="A430" s="654"/>
      <c r="B430" s="654"/>
      <c r="C430" s="654"/>
      <c r="D430" s="654"/>
      <c r="E430" s="654"/>
      <c r="F430" s="654"/>
      <c r="G430" s="654"/>
      <c r="H430" s="654"/>
      <c r="I430" s="654"/>
      <c r="J430" s="654"/>
      <c r="K430" s="654"/>
      <c r="L430" s="654"/>
      <c r="M430" s="654"/>
      <c r="N430" s="654"/>
      <c r="O430" s="654"/>
      <c r="P430" s="654"/>
      <c r="Q430" s="654"/>
    </row>
    <row r="431" spans="1:17">
      <c r="A431" s="654"/>
      <c r="B431" s="654"/>
      <c r="C431" s="654"/>
      <c r="D431" s="654"/>
      <c r="E431" s="654"/>
      <c r="F431" s="654"/>
      <c r="G431" s="654"/>
      <c r="H431" s="654"/>
      <c r="I431" s="654"/>
      <c r="J431" s="654"/>
      <c r="K431" s="654"/>
      <c r="L431" s="654"/>
      <c r="M431" s="654"/>
      <c r="N431" s="654"/>
      <c r="O431" s="654"/>
      <c r="P431" s="654"/>
      <c r="Q431" s="654"/>
    </row>
    <row r="432" spans="1:17">
      <c r="A432" s="654"/>
      <c r="B432" s="654"/>
      <c r="C432" s="654"/>
      <c r="D432" s="654"/>
      <c r="E432" s="654"/>
      <c r="F432" s="654"/>
      <c r="G432" s="654"/>
      <c r="H432" s="654"/>
      <c r="I432" s="654"/>
      <c r="J432" s="654"/>
      <c r="K432" s="654"/>
      <c r="L432" s="654"/>
      <c r="M432" s="654"/>
      <c r="N432" s="654"/>
      <c r="O432" s="654"/>
      <c r="P432" s="654"/>
      <c r="Q432" s="654"/>
    </row>
    <row r="433" spans="1:17">
      <c r="A433" s="654"/>
      <c r="B433" s="654"/>
      <c r="C433" s="654"/>
      <c r="D433" s="654"/>
      <c r="E433" s="654"/>
      <c r="F433" s="654"/>
      <c r="G433" s="654"/>
      <c r="H433" s="654"/>
      <c r="I433" s="654"/>
      <c r="J433" s="654"/>
      <c r="K433" s="654"/>
      <c r="L433" s="654"/>
      <c r="M433" s="654"/>
      <c r="N433" s="654"/>
      <c r="O433" s="654"/>
      <c r="P433" s="654"/>
      <c r="Q433" s="654"/>
    </row>
    <row r="434" spans="1:17">
      <c r="A434" s="654"/>
      <c r="B434" s="654"/>
      <c r="C434" s="654"/>
      <c r="D434" s="654"/>
      <c r="E434" s="654"/>
      <c r="F434" s="654"/>
      <c r="G434" s="654"/>
      <c r="H434" s="654"/>
      <c r="I434" s="654"/>
      <c r="J434" s="654"/>
      <c r="K434" s="654"/>
      <c r="L434" s="654"/>
      <c r="M434" s="654"/>
      <c r="N434" s="654"/>
      <c r="O434" s="654"/>
      <c r="P434" s="654"/>
      <c r="Q434" s="654"/>
    </row>
    <row r="435" spans="1:17">
      <c r="A435" s="654"/>
      <c r="B435" s="654"/>
      <c r="C435" s="654"/>
      <c r="D435" s="654"/>
      <c r="E435" s="654"/>
      <c r="F435" s="654"/>
      <c r="G435" s="654"/>
      <c r="H435" s="654"/>
      <c r="I435" s="654"/>
      <c r="J435" s="654"/>
      <c r="K435" s="654"/>
      <c r="L435" s="654"/>
      <c r="M435" s="654"/>
      <c r="N435" s="654"/>
      <c r="O435" s="654"/>
      <c r="P435" s="654"/>
      <c r="Q435" s="654"/>
    </row>
    <row r="436" spans="1:17">
      <c r="A436" s="654"/>
      <c r="B436" s="654"/>
      <c r="C436" s="654"/>
      <c r="D436" s="654"/>
      <c r="E436" s="654"/>
      <c r="F436" s="654"/>
      <c r="G436" s="654"/>
      <c r="H436" s="654"/>
      <c r="I436" s="654"/>
      <c r="J436" s="654"/>
      <c r="K436" s="654"/>
      <c r="L436" s="654"/>
      <c r="M436" s="654"/>
      <c r="N436" s="654"/>
      <c r="O436" s="654"/>
      <c r="P436" s="654"/>
      <c r="Q436" s="654"/>
    </row>
    <row r="437" spans="1:17">
      <c r="A437" s="654"/>
      <c r="B437" s="654"/>
      <c r="C437" s="654"/>
      <c r="D437" s="654"/>
      <c r="E437" s="654"/>
      <c r="F437" s="654"/>
      <c r="G437" s="654"/>
      <c r="H437" s="654"/>
      <c r="I437" s="654"/>
      <c r="J437" s="654"/>
      <c r="K437" s="654"/>
      <c r="L437" s="654"/>
      <c r="M437" s="654"/>
      <c r="N437" s="654"/>
      <c r="O437" s="654"/>
      <c r="P437" s="654"/>
      <c r="Q437" s="654"/>
    </row>
    <row r="438" spans="1:17">
      <c r="A438" s="654"/>
      <c r="B438" s="654"/>
      <c r="C438" s="654"/>
      <c r="D438" s="654"/>
      <c r="E438" s="654"/>
      <c r="F438" s="654"/>
      <c r="G438" s="654"/>
      <c r="H438" s="654"/>
      <c r="I438" s="654"/>
      <c r="J438" s="654"/>
      <c r="K438" s="654"/>
      <c r="L438" s="654"/>
      <c r="M438" s="654"/>
      <c r="N438" s="654"/>
      <c r="O438" s="654"/>
      <c r="P438" s="654"/>
      <c r="Q438" s="654"/>
    </row>
    <row r="439" spans="1:17">
      <c r="A439" s="654"/>
      <c r="B439" s="654"/>
      <c r="C439" s="654"/>
      <c r="D439" s="654"/>
      <c r="E439" s="654"/>
      <c r="F439" s="654"/>
      <c r="G439" s="654"/>
      <c r="H439" s="654"/>
      <c r="I439" s="654"/>
      <c r="J439" s="654"/>
      <c r="K439" s="654"/>
      <c r="L439" s="654"/>
      <c r="M439" s="654"/>
      <c r="N439" s="654"/>
      <c r="O439" s="654"/>
      <c r="P439" s="654"/>
      <c r="Q439" s="654"/>
    </row>
    <row r="440" spans="1:17">
      <c r="A440" s="654"/>
      <c r="B440" s="654"/>
      <c r="C440" s="654"/>
      <c r="D440" s="654"/>
      <c r="E440" s="654"/>
      <c r="F440" s="654"/>
      <c r="G440" s="654"/>
      <c r="H440" s="654"/>
      <c r="I440" s="654"/>
      <c r="J440" s="654"/>
      <c r="K440" s="654"/>
      <c r="L440" s="654"/>
      <c r="M440" s="654"/>
      <c r="N440" s="654"/>
      <c r="O440" s="654"/>
      <c r="P440" s="654"/>
      <c r="Q440" s="654"/>
    </row>
    <row r="441" spans="1:17">
      <c r="A441" s="654"/>
      <c r="B441" s="654"/>
      <c r="C441" s="654"/>
      <c r="D441" s="654"/>
      <c r="E441" s="654"/>
      <c r="F441" s="654"/>
      <c r="G441" s="654"/>
      <c r="H441" s="654"/>
      <c r="I441" s="654"/>
      <c r="J441" s="654"/>
      <c r="K441" s="654"/>
      <c r="L441" s="654"/>
      <c r="M441" s="654"/>
      <c r="N441" s="654"/>
      <c r="O441" s="654"/>
      <c r="P441" s="654"/>
      <c r="Q441" s="654"/>
    </row>
    <row r="442" spans="1:17">
      <c r="A442" s="654"/>
      <c r="B442" s="654"/>
      <c r="C442" s="654"/>
      <c r="D442" s="654"/>
      <c r="E442" s="654"/>
      <c r="F442" s="654"/>
      <c r="G442" s="654"/>
      <c r="H442" s="654"/>
      <c r="I442" s="654"/>
      <c r="J442" s="654"/>
      <c r="K442" s="654"/>
      <c r="L442" s="654"/>
      <c r="M442" s="654"/>
      <c r="N442" s="654"/>
      <c r="O442" s="654"/>
      <c r="P442" s="654"/>
      <c r="Q442" s="654"/>
    </row>
    <row r="443" spans="1:17">
      <c r="A443" s="654"/>
      <c r="B443" s="654"/>
      <c r="C443" s="654"/>
      <c r="D443" s="654"/>
      <c r="E443" s="654"/>
      <c r="F443" s="654"/>
      <c r="G443" s="654"/>
      <c r="H443" s="654"/>
      <c r="I443" s="654"/>
      <c r="J443" s="654"/>
      <c r="K443" s="654"/>
      <c r="L443" s="654"/>
      <c r="M443" s="654"/>
      <c r="N443" s="654"/>
      <c r="O443" s="654"/>
      <c r="P443" s="654"/>
      <c r="Q443" s="654"/>
    </row>
    <row r="444" spans="1:17">
      <c r="A444" s="654"/>
      <c r="B444" s="654"/>
      <c r="C444" s="654"/>
      <c r="D444" s="654"/>
      <c r="E444" s="654"/>
      <c r="F444" s="654"/>
      <c r="G444" s="654"/>
      <c r="H444" s="654"/>
      <c r="I444" s="654"/>
      <c r="J444" s="654"/>
      <c r="K444" s="654"/>
      <c r="L444" s="654"/>
      <c r="M444" s="654"/>
      <c r="N444" s="654"/>
      <c r="O444" s="654"/>
      <c r="P444" s="654"/>
      <c r="Q444" s="654"/>
    </row>
    <row r="445" spans="1:17">
      <c r="A445" s="654"/>
      <c r="B445" s="654"/>
      <c r="C445" s="654"/>
      <c r="D445" s="654"/>
      <c r="E445" s="654"/>
      <c r="F445" s="654"/>
      <c r="G445" s="654"/>
      <c r="H445" s="654"/>
      <c r="I445" s="654"/>
      <c r="J445" s="654"/>
      <c r="K445" s="654"/>
      <c r="L445" s="654"/>
      <c r="M445" s="654"/>
      <c r="N445" s="654"/>
      <c r="O445" s="654"/>
      <c r="P445" s="654"/>
      <c r="Q445" s="654"/>
    </row>
  </sheetData>
  <mergeCells count="194">
    <mergeCell ref="B33:Q33"/>
    <mergeCell ref="B104:K104"/>
    <mergeCell ref="B105:C105"/>
    <mergeCell ref="B106:C106"/>
    <mergeCell ref="B111:C111"/>
    <mergeCell ref="L111:P111"/>
    <mergeCell ref="B112:C112"/>
    <mergeCell ref="L112:P112"/>
    <mergeCell ref="L113:P113"/>
    <mergeCell ref="H172:M172"/>
    <mergeCell ref="B174:Q174"/>
    <mergeCell ref="B250:Q250"/>
    <mergeCell ref="B252:M252"/>
    <mergeCell ref="B255:Q255"/>
    <mergeCell ref="B136:C136"/>
    <mergeCell ref="L136:P136"/>
    <mergeCell ref="B137:C137"/>
    <mergeCell ref="L137:P137"/>
    <mergeCell ref="L138:P138"/>
    <mergeCell ref="L139:P139"/>
    <mergeCell ref="L140:P140"/>
    <mergeCell ref="B141:C141"/>
    <mergeCell ref="L141:P141"/>
    <mergeCell ref="B144:K144"/>
    <mergeCell ref="B145:C145"/>
    <mergeCell ref="B146:C146"/>
    <mergeCell ref="B148:C148"/>
    <mergeCell ref="L148:P148"/>
    <mergeCell ref="B176:Q176"/>
    <mergeCell ref="H182:M182"/>
    <mergeCell ref="B131:C131"/>
    <mergeCell ref="B149:C149"/>
    <mergeCell ref="L149:P149"/>
    <mergeCell ref="C100:F100"/>
    <mergeCell ref="C150:F150"/>
    <mergeCell ref="B89:C89"/>
    <mergeCell ref="L89:P89"/>
    <mergeCell ref="B90:C90"/>
    <mergeCell ref="L90:P90"/>
    <mergeCell ref="B92:D92"/>
    <mergeCell ref="B93:C93"/>
    <mergeCell ref="B94:C94"/>
    <mergeCell ref="B95:C95"/>
    <mergeCell ref="L95:P95"/>
    <mergeCell ref="B96:C96"/>
    <mergeCell ref="L96:P96"/>
    <mergeCell ref="B99:C99"/>
    <mergeCell ref="L99:P99"/>
    <mergeCell ref="L97:P97"/>
    <mergeCell ref="L98:P98"/>
    <mergeCell ref="B128:C128"/>
    <mergeCell ref="L128:P128"/>
    <mergeCell ref="D102:F102"/>
    <mergeCell ref="L114:P114"/>
    <mergeCell ref="B83:C83"/>
    <mergeCell ref="L83:P83"/>
    <mergeCell ref="B85:D85"/>
    <mergeCell ref="B86:C86"/>
    <mergeCell ref="B87:C87"/>
    <mergeCell ref="B88:C88"/>
    <mergeCell ref="L88:P88"/>
    <mergeCell ref="B129:K129"/>
    <mergeCell ref="B130:C130"/>
    <mergeCell ref="L115:P115"/>
    <mergeCell ref="B116:C116"/>
    <mergeCell ref="L116:P116"/>
    <mergeCell ref="B118:K118"/>
    <mergeCell ref="B119:C119"/>
    <mergeCell ref="B120:C120"/>
    <mergeCell ref="B124:C124"/>
    <mergeCell ref="L124:P124"/>
    <mergeCell ref="B125:C125"/>
    <mergeCell ref="L125:P125"/>
    <mergeCell ref="L126:P126"/>
    <mergeCell ref="L127:P127"/>
    <mergeCell ref="B76:C76"/>
    <mergeCell ref="L76:P76"/>
    <mergeCell ref="B78:D78"/>
    <mergeCell ref="B79:C79"/>
    <mergeCell ref="B80:C80"/>
    <mergeCell ref="B81:C81"/>
    <mergeCell ref="L81:P81"/>
    <mergeCell ref="B82:C82"/>
    <mergeCell ref="L82:P82"/>
    <mergeCell ref="B70:C70"/>
    <mergeCell ref="L70:P70"/>
    <mergeCell ref="B71:D71"/>
    <mergeCell ref="B72:C72"/>
    <mergeCell ref="B73:C73"/>
    <mergeCell ref="B74:C74"/>
    <mergeCell ref="L74:P74"/>
    <mergeCell ref="B75:C75"/>
    <mergeCell ref="L75:P75"/>
    <mergeCell ref="B63:C63"/>
    <mergeCell ref="L63:P63"/>
    <mergeCell ref="B64:D64"/>
    <mergeCell ref="B65:C65"/>
    <mergeCell ref="B66:C66"/>
    <mergeCell ref="B67:C67"/>
    <mergeCell ref="L67:P67"/>
    <mergeCell ref="B68:C68"/>
    <mergeCell ref="L68:P68"/>
    <mergeCell ref="B56:C56"/>
    <mergeCell ref="L56:P56"/>
    <mergeCell ref="B58:D58"/>
    <mergeCell ref="B59:C59"/>
    <mergeCell ref="B60:C60"/>
    <mergeCell ref="B61:C61"/>
    <mergeCell ref="L61:P61"/>
    <mergeCell ref="B62:C62"/>
    <mergeCell ref="L62:P62"/>
    <mergeCell ref="B49:C49"/>
    <mergeCell ref="L49:P49"/>
    <mergeCell ref="L48:P48"/>
    <mergeCell ref="B51:D51"/>
    <mergeCell ref="B52:C52"/>
    <mergeCell ref="B53:C53"/>
    <mergeCell ref="B54:C54"/>
    <mergeCell ref="L54:P54"/>
    <mergeCell ref="B55:C55"/>
    <mergeCell ref="L55:P55"/>
    <mergeCell ref="C35:F35"/>
    <mergeCell ref="B34:Q34"/>
    <mergeCell ref="B37:C37"/>
    <mergeCell ref="B38:C38"/>
    <mergeCell ref="B39:C39"/>
    <mergeCell ref="B40:C40"/>
    <mergeCell ref="B41:C41"/>
    <mergeCell ref="B42:C42"/>
    <mergeCell ref="B266:Q266"/>
    <mergeCell ref="B165:Q165"/>
    <mergeCell ref="B154:Q154"/>
    <mergeCell ref="B156:C156"/>
    <mergeCell ref="H163:M163"/>
    <mergeCell ref="B36:D36"/>
    <mergeCell ref="L39:P39"/>
    <mergeCell ref="L40:P40"/>
    <mergeCell ref="L41:P41"/>
    <mergeCell ref="B43:D43"/>
    <mergeCell ref="B44:C44"/>
    <mergeCell ref="B45:C45"/>
    <mergeCell ref="B46:C46"/>
    <mergeCell ref="L46:P46"/>
    <mergeCell ref="B47:C47"/>
    <mergeCell ref="L47:P47"/>
    <mergeCell ref="B268:P268"/>
    <mergeCell ref="B185:Q185"/>
    <mergeCell ref="B192:Q192"/>
    <mergeCell ref="B198:Q198"/>
    <mergeCell ref="B257:M257"/>
    <mergeCell ref="C258:D258"/>
    <mergeCell ref="C259:D259"/>
    <mergeCell ref="C260:D260"/>
    <mergeCell ref="C261:D261"/>
    <mergeCell ref="B218:Q218"/>
    <mergeCell ref="B230:Q230"/>
    <mergeCell ref="B232:Q232"/>
    <mergeCell ref="H190:K190"/>
    <mergeCell ref="B200:Q200"/>
    <mergeCell ref="F216:I216"/>
    <mergeCell ref="C262:D262"/>
    <mergeCell ref="C263:D263"/>
    <mergeCell ref="B30:Q30"/>
    <mergeCell ref="B32:Q32"/>
    <mergeCell ref="B9:Q9"/>
    <mergeCell ref="B11:Q11"/>
    <mergeCell ref="B13:C13"/>
    <mergeCell ref="B14:D14"/>
    <mergeCell ref="B15:D15"/>
    <mergeCell ref="B16:D16"/>
    <mergeCell ref="B17:D17"/>
    <mergeCell ref="B24:D24"/>
    <mergeCell ref="B25:D25"/>
    <mergeCell ref="B26:D26"/>
    <mergeCell ref="B18:D18"/>
    <mergeCell ref="B19:D19"/>
    <mergeCell ref="B20:D20"/>
    <mergeCell ref="B21:D21"/>
    <mergeCell ref="B22:D22"/>
    <mergeCell ref="A1:Q1"/>
    <mergeCell ref="A2:B2"/>
    <mergeCell ref="C2:H2"/>
    <mergeCell ref="F5:G7"/>
    <mergeCell ref="A6:B7"/>
    <mergeCell ref="C6:E7"/>
    <mergeCell ref="A3:B3"/>
    <mergeCell ref="A4:B4"/>
    <mergeCell ref="A5:B5"/>
    <mergeCell ref="C5:E5"/>
    <mergeCell ref="C3:I3"/>
    <mergeCell ref="C4:I4"/>
    <mergeCell ref="H5:M7"/>
    <mergeCell ref="N2:Q8"/>
    <mergeCell ref="A8:M8"/>
  </mergeCells>
  <pageMargins left="0.70866141732283472" right="0.11811023622047245" top="0.98425196850393704" bottom="0.78740157480314965" header="0.31496062992125984" footer="0.31496062992125984"/>
  <pageSetup paperSize="9" scale="17" orientation="portrait" horizontalDpi="4294967293" verticalDpi="4294967293" r:id="rId1"/>
  <drawing r:id="rId2"/>
  <legacyDrawing r:id="rId3"/>
  <oleObjects>
    <mc:AlternateContent xmlns:mc="http://schemas.openxmlformats.org/markup-compatibility/2006">
      <mc:Choice Requires="x14">
        <oleObject progId="Word.Document.12" shapeId="17409" r:id="rId4">
          <objectPr defaultSize="0" autoPict="0" r:id="rId5">
            <anchor moveWithCells="1" sizeWithCells="1">
              <from>
                <xdr:col>13</xdr:col>
                <xdr:colOff>142875</xdr:colOff>
                <xdr:row>1</xdr:row>
                <xdr:rowOff>76200</xdr:rowOff>
              </from>
              <to>
                <xdr:col>16</xdr:col>
                <xdr:colOff>457200</xdr:colOff>
                <xdr:row>7</xdr:row>
                <xdr:rowOff>209550</xdr:rowOff>
              </to>
            </anchor>
          </objectPr>
        </oleObject>
      </mc:Choice>
      <mc:Fallback>
        <oleObject progId="Word.Document.12" shapeId="17409"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60" zoomScaleNormal="100" workbookViewId="0">
      <selection activeCell="M22" sqref="M22"/>
    </sheetView>
  </sheetViews>
  <sheetFormatPr defaultColWidth="10.28515625" defaultRowHeight="12.75"/>
  <cols>
    <col min="1" max="1" width="8.140625" style="33" customWidth="1"/>
    <col min="2" max="2" width="50.28515625" style="33" customWidth="1"/>
    <col min="3" max="3" width="17.5703125" style="33" customWidth="1"/>
    <col min="4" max="4" width="7.85546875" style="33" customWidth="1"/>
    <col min="5" max="5" width="26.7109375" style="33" customWidth="1"/>
    <col min="6" max="6" width="9.140625" style="33"/>
    <col min="7" max="7" width="13.28515625" style="33" customWidth="1"/>
    <col min="8" max="16384" width="10.28515625" style="33"/>
  </cols>
  <sheetData>
    <row r="1" spans="1:12" ht="12.75" customHeight="1">
      <c r="A1" s="1559" t="s">
        <v>302</v>
      </c>
      <c r="B1" s="1560"/>
      <c r="C1" s="1560"/>
      <c r="D1" s="1560"/>
      <c r="E1" s="1561"/>
    </row>
    <row r="2" spans="1:12" ht="12.75" customHeight="1">
      <c r="A2" s="1562"/>
      <c r="B2" s="1563"/>
      <c r="C2" s="1563"/>
      <c r="D2" s="1563"/>
      <c r="E2" s="1564"/>
    </row>
    <row r="3" spans="1:12" ht="27.75" customHeight="1" thickBot="1">
      <c r="A3" s="1565"/>
      <c r="B3" s="1566"/>
      <c r="C3" s="1566"/>
      <c r="D3" s="1566"/>
      <c r="E3" s="1567"/>
    </row>
    <row r="4" spans="1:12" ht="15.75">
      <c r="A4" s="1568" t="s">
        <v>297</v>
      </c>
      <c r="B4" s="1569"/>
      <c r="C4" s="1569"/>
      <c r="D4" s="1569"/>
      <c r="E4" s="1570"/>
      <c r="F4" s="37"/>
      <c r="G4" s="37"/>
      <c r="H4" s="37"/>
      <c r="I4" s="37"/>
      <c r="J4" s="37"/>
      <c r="K4" s="37"/>
      <c r="L4" s="37"/>
    </row>
    <row r="5" spans="1:12">
      <c r="A5" s="1571" t="s">
        <v>18</v>
      </c>
      <c r="B5" s="1572"/>
      <c r="C5" s="1572"/>
      <c r="D5" s="1572"/>
      <c r="E5" s="1573"/>
      <c r="F5" s="11"/>
      <c r="G5" s="11"/>
      <c r="H5" s="11"/>
      <c r="I5" s="11"/>
      <c r="J5" s="11"/>
      <c r="K5" s="11"/>
      <c r="L5" s="11"/>
    </row>
    <row r="6" spans="1:12" ht="13.5" thickBot="1">
      <c r="A6" s="1574" t="s">
        <v>300</v>
      </c>
      <c r="B6" s="1575"/>
      <c r="C6" s="1575"/>
      <c r="D6" s="1575"/>
      <c r="E6" s="1576"/>
      <c r="F6" s="11"/>
      <c r="G6" s="11"/>
      <c r="H6" s="11"/>
      <c r="I6" s="11"/>
      <c r="J6" s="11"/>
      <c r="K6" s="11"/>
      <c r="L6" s="11"/>
    </row>
    <row r="7" spans="1:12" ht="11.25" customHeight="1" thickBot="1">
      <c r="A7" s="40"/>
      <c r="B7" s="40"/>
      <c r="C7" s="40"/>
      <c r="D7" s="40"/>
      <c r="E7" s="40"/>
      <c r="F7" s="11"/>
      <c r="G7" s="11"/>
      <c r="H7" s="11"/>
      <c r="I7" s="11"/>
      <c r="J7" s="11"/>
      <c r="K7" s="11"/>
      <c r="L7" s="11"/>
    </row>
    <row r="8" spans="1:12" ht="15" thickBot="1">
      <c r="A8" s="13" t="s">
        <v>36</v>
      </c>
      <c r="B8" s="1577" t="s">
        <v>37</v>
      </c>
      <c r="C8" s="1578"/>
      <c r="D8" s="1577" t="s">
        <v>19</v>
      </c>
      <c r="E8" s="1579"/>
      <c r="G8" s="145" t="s">
        <v>10734</v>
      </c>
    </row>
    <row r="9" spans="1:12" ht="15">
      <c r="A9" s="14"/>
      <c r="B9" s="15"/>
      <c r="C9" s="15"/>
      <c r="D9" s="1580"/>
      <c r="E9" s="1581"/>
      <c r="G9" s="148" t="s">
        <v>10726</v>
      </c>
      <c r="H9" s="148" t="s">
        <v>10725</v>
      </c>
    </row>
    <row r="10" spans="1:12" ht="14.25">
      <c r="A10" s="16" t="s">
        <v>38</v>
      </c>
      <c r="B10" s="196" t="s">
        <v>39</v>
      </c>
      <c r="C10" s="17"/>
      <c r="D10" s="1582">
        <v>5.1799999999999999E-2</v>
      </c>
      <c r="E10" s="1583"/>
      <c r="G10" s="149">
        <v>3.5000000000000003E-2</v>
      </c>
      <c r="H10" s="149">
        <v>6.2199999999999998E-2</v>
      </c>
    </row>
    <row r="11" spans="1:12" ht="15">
      <c r="A11" s="18"/>
      <c r="B11" s="196"/>
      <c r="C11" s="17"/>
      <c r="D11" s="1584"/>
      <c r="E11" s="1585"/>
      <c r="G11" s="149"/>
      <c r="H11" s="149"/>
    </row>
    <row r="12" spans="1:12" ht="14.25">
      <c r="A12" s="16" t="s">
        <v>40</v>
      </c>
      <c r="B12" s="1586" t="s">
        <v>41</v>
      </c>
      <c r="C12" s="1587"/>
      <c r="D12" s="1582">
        <f>SUM(D13:E16)</f>
        <v>3.2500000000000001E-2</v>
      </c>
      <c r="E12" s="1583"/>
      <c r="G12" s="149"/>
      <c r="H12" s="149"/>
    </row>
    <row r="13" spans="1:12" ht="15">
      <c r="A13" s="19" t="s">
        <v>21</v>
      </c>
      <c r="B13" s="20" t="s">
        <v>10722</v>
      </c>
      <c r="C13" s="21"/>
      <c r="D13" s="1557">
        <v>1.4999999999999999E-2</v>
      </c>
      <c r="E13" s="1558"/>
      <c r="G13" s="149">
        <v>1.4999999999999999E-2</v>
      </c>
      <c r="H13" s="149">
        <v>4.4900000000000002E-2</v>
      </c>
    </row>
    <row r="14" spans="1:12" ht="15">
      <c r="A14" s="22" t="s">
        <v>22</v>
      </c>
      <c r="B14" s="20" t="s">
        <v>10724</v>
      </c>
      <c r="D14" s="1557">
        <v>3.0000000000000001E-3</v>
      </c>
      <c r="E14" s="1558"/>
      <c r="G14" s="149">
        <v>3.0000000000000001E-3</v>
      </c>
      <c r="H14" s="149">
        <v>8.2000000000000007E-3</v>
      </c>
    </row>
    <row r="15" spans="1:12" ht="15">
      <c r="A15" s="22" t="s">
        <v>23</v>
      </c>
      <c r="B15" s="34" t="s">
        <v>10723</v>
      </c>
      <c r="D15" s="1557">
        <v>6.0000000000000001E-3</v>
      </c>
      <c r="E15" s="1558"/>
      <c r="G15" s="149">
        <v>5.5999999999999999E-3</v>
      </c>
      <c r="H15" s="149">
        <v>8.8999999999999999E-3</v>
      </c>
    </row>
    <row r="16" spans="1:12" ht="15">
      <c r="A16" s="22" t="s">
        <v>24</v>
      </c>
      <c r="B16" s="34" t="s">
        <v>42</v>
      </c>
      <c r="D16" s="1557">
        <v>8.5000000000000006E-3</v>
      </c>
      <c r="E16" s="1558"/>
      <c r="G16" s="149">
        <v>8.5000000000000006E-3</v>
      </c>
      <c r="H16" s="149">
        <v>1.11E-2</v>
      </c>
    </row>
    <row r="17" spans="1:8" ht="15">
      <c r="A17" s="14"/>
      <c r="D17" s="1588"/>
      <c r="E17" s="1589"/>
      <c r="F17" s="35"/>
      <c r="G17" s="146"/>
      <c r="H17" s="146"/>
    </row>
    <row r="18" spans="1:8" ht="14.25">
      <c r="A18" s="16" t="s">
        <v>43</v>
      </c>
      <c r="B18" s="1586" t="s">
        <v>44</v>
      </c>
      <c r="C18" s="1587"/>
      <c r="D18" s="1582">
        <f>SUM(D19:E22)</f>
        <v>7.0000000000000007E-2</v>
      </c>
      <c r="E18" s="1583"/>
      <c r="F18" s="35"/>
      <c r="G18" s="146"/>
      <c r="H18" s="146"/>
    </row>
    <row r="19" spans="1:8" ht="15">
      <c r="A19" s="19" t="s">
        <v>28</v>
      </c>
      <c r="B19" s="20" t="s">
        <v>45</v>
      </c>
      <c r="C19" s="21"/>
      <c r="D19" s="1557"/>
      <c r="E19" s="1558"/>
      <c r="F19" s="35"/>
      <c r="G19" s="146"/>
      <c r="H19" s="146"/>
    </row>
    <row r="20" spans="1:8" ht="15">
      <c r="A20" s="19" t="s">
        <v>32</v>
      </c>
      <c r="B20" s="20" t="s">
        <v>46</v>
      </c>
      <c r="C20" s="21"/>
      <c r="D20" s="1557"/>
      <c r="E20" s="1558"/>
      <c r="G20" s="146"/>
      <c r="H20" s="146"/>
    </row>
    <row r="21" spans="1:8" ht="15">
      <c r="A21" s="19" t="s">
        <v>34</v>
      </c>
      <c r="B21" s="20" t="s">
        <v>47</v>
      </c>
      <c r="C21" s="21"/>
      <c r="D21" s="1557">
        <v>0.05</v>
      </c>
      <c r="E21" s="1558"/>
      <c r="G21" s="146"/>
      <c r="H21" s="146"/>
    </row>
    <row r="22" spans="1:8" ht="15">
      <c r="A22" s="19" t="s">
        <v>48</v>
      </c>
      <c r="B22" s="23" t="s">
        <v>59</v>
      </c>
      <c r="C22" s="21"/>
      <c r="D22" s="1557">
        <v>0.02</v>
      </c>
      <c r="E22" s="1558"/>
      <c r="G22" s="146"/>
      <c r="H22" s="146"/>
    </row>
    <row r="23" spans="1:8" ht="15.75" thickBot="1">
      <c r="A23" s="14"/>
      <c r="B23" s="15"/>
      <c r="C23" s="24"/>
      <c r="D23" s="1591"/>
      <c r="E23" s="1592"/>
      <c r="G23" s="147"/>
      <c r="H23" s="147"/>
    </row>
    <row r="24" spans="1:8" ht="15">
      <c r="A24" s="25"/>
      <c r="B24" s="26"/>
      <c r="C24" s="26"/>
      <c r="D24" s="1593">
        <f>(((1+D13+D14+D15)*(1+D16)*(1+D10))/(1-D18))-1</f>
        <v>0.16795491096774207</v>
      </c>
      <c r="E24" s="1594"/>
      <c r="G24" s="36"/>
    </row>
    <row r="25" spans="1:8" ht="14.25">
      <c r="A25" s="1599" t="s">
        <v>10721</v>
      </c>
      <c r="B25" s="1600"/>
      <c r="C25" s="1600"/>
      <c r="D25" s="1595"/>
      <c r="E25" s="1596"/>
      <c r="G25" s="149">
        <v>0.111</v>
      </c>
      <c r="H25" s="149">
        <v>0.16800000000000001</v>
      </c>
    </row>
    <row r="26" spans="1:8" ht="15.75" thickBot="1">
      <c r="A26" s="27" t="s">
        <v>49</v>
      </c>
      <c r="B26" s="28"/>
      <c r="C26" s="28"/>
      <c r="D26" s="1597"/>
      <c r="E26" s="1598"/>
    </row>
    <row r="27" spans="1:8" ht="15">
      <c r="A27" s="1601" t="s">
        <v>50</v>
      </c>
      <c r="B27" s="1601"/>
      <c r="C27" s="1601"/>
      <c r="D27" s="1601"/>
      <c r="E27" s="1601"/>
    </row>
    <row r="28" spans="1:8" ht="15">
      <c r="A28" s="1590" t="s">
        <v>51</v>
      </c>
      <c r="B28" s="1590"/>
      <c r="C28" s="1590"/>
      <c r="D28" s="1590"/>
      <c r="E28" s="1590"/>
    </row>
    <row r="29" spans="1:8" ht="15">
      <c r="A29" s="1590" t="s">
        <v>52</v>
      </c>
      <c r="B29" s="1590"/>
      <c r="C29" s="1590"/>
      <c r="D29" s="1590"/>
      <c r="E29" s="1590"/>
    </row>
    <row r="30" spans="1:8" ht="15">
      <c r="A30" s="1590" t="s">
        <v>53</v>
      </c>
      <c r="B30" s="1590"/>
      <c r="C30" s="1590"/>
      <c r="D30" s="1590"/>
      <c r="E30" s="1590"/>
    </row>
    <row r="31" spans="1:8" ht="15">
      <c r="A31" s="1590" t="s">
        <v>54</v>
      </c>
      <c r="B31" s="1590"/>
      <c r="C31" s="1590"/>
      <c r="D31" s="1590"/>
      <c r="E31" s="1590"/>
    </row>
    <row r="32" spans="1:8" ht="15">
      <c r="A32" s="1590" t="s">
        <v>55</v>
      </c>
      <c r="B32" s="1590"/>
      <c r="C32" s="1590"/>
      <c r="D32" s="1590"/>
      <c r="E32" s="1590"/>
    </row>
    <row r="33" spans="1:5" ht="15">
      <c r="A33" s="1590" t="s">
        <v>56</v>
      </c>
      <c r="B33" s="1590"/>
      <c r="C33" s="1590"/>
      <c r="D33" s="1590"/>
      <c r="E33" s="1590"/>
    </row>
    <row r="34" spans="1:5" ht="15">
      <c r="A34" s="1590" t="s">
        <v>57</v>
      </c>
      <c r="B34" s="1590"/>
      <c r="C34" s="1590"/>
      <c r="D34" s="1590"/>
      <c r="E34" s="1590"/>
    </row>
    <row r="35" spans="1:5" ht="15">
      <c r="A35" s="1590" t="s">
        <v>58</v>
      </c>
      <c r="B35" s="1590"/>
      <c r="C35" s="1590"/>
      <c r="D35" s="1590"/>
      <c r="E35" s="1590"/>
    </row>
    <row r="36" spans="1:5" ht="7.5" customHeight="1">
      <c r="A36" s="12"/>
      <c r="B36" s="12"/>
      <c r="C36" s="12"/>
      <c r="D36" s="12"/>
      <c r="E36" s="12"/>
    </row>
    <row r="37" spans="1:5">
      <c r="A37" s="1603"/>
      <c r="B37" s="1603"/>
      <c r="C37" s="1603"/>
      <c r="D37" s="1603"/>
      <c r="E37" s="1603"/>
    </row>
    <row r="38" spans="1:5">
      <c r="A38" s="1602"/>
      <c r="B38" s="1602"/>
      <c r="C38" s="1602"/>
      <c r="D38" s="1602"/>
      <c r="E38" s="1602"/>
    </row>
    <row r="39" spans="1:5">
      <c r="A39" s="1602"/>
      <c r="B39" s="1602"/>
      <c r="C39" s="1602"/>
      <c r="D39" s="1602"/>
      <c r="E39" s="1602"/>
    </row>
  </sheetData>
  <mergeCells count="37">
    <mergeCell ref="A39:E39"/>
    <mergeCell ref="A32:E32"/>
    <mergeCell ref="A33:E33"/>
    <mergeCell ref="A34:E34"/>
    <mergeCell ref="A35:E35"/>
    <mergeCell ref="A37:E37"/>
    <mergeCell ref="A38:E38"/>
    <mergeCell ref="A31:E31"/>
    <mergeCell ref="D19:E19"/>
    <mergeCell ref="D20:E20"/>
    <mergeCell ref="D21:E21"/>
    <mergeCell ref="D22:E22"/>
    <mergeCell ref="D23:E23"/>
    <mergeCell ref="D24:E26"/>
    <mergeCell ref="A25:C25"/>
    <mergeCell ref="A27:E27"/>
    <mergeCell ref="A28:E28"/>
    <mergeCell ref="A29:E29"/>
    <mergeCell ref="A30:E30"/>
    <mergeCell ref="D14:E14"/>
    <mergeCell ref="D15:E15"/>
    <mergeCell ref="D16:E16"/>
    <mergeCell ref="D17:E17"/>
    <mergeCell ref="B18:C18"/>
    <mergeCell ref="D18:E18"/>
    <mergeCell ref="D13:E13"/>
    <mergeCell ref="A1:E3"/>
    <mergeCell ref="A4:E4"/>
    <mergeCell ref="A5:E5"/>
    <mergeCell ref="A6:E6"/>
    <mergeCell ref="B8:C8"/>
    <mergeCell ref="D8:E8"/>
    <mergeCell ref="D9:E9"/>
    <mergeCell ref="D10:E10"/>
    <mergeCell ref="D11:E11"/>
    <mergeCell ref="B12:C12"/>
    <mergeCell ref="D12:E12"/>
  </mergeCells>
  <printOptions horizontalCentered="1"/>
  <pageMargins left="0.51181102362204722" right="0.51181102362204722" top="0.78740157480314965" bottom="0.78740157480314965" header="0.31496062992125984" footer="0.31496062992125984"/>
  <pageSetup paperSize="9" scale="85" orientation="portrait" horizontalDpi="4294967293" verticalDpi="4294967293" r:id="rId1"/>
  <colBreaks count="1" manualBreakCount="1">
    <brk id="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6"/>
  <sheetViews>
    <sheetView view="pageBreakPreview" zoomScaleNormal="100" zoomScaleSheetLayoutView="100" workbookViewId="0">
      <pane ySplit="10" topLeftCell="A293" activePane="bottomLeft" state="frozen"/>
      <selection pane="bottomLeft" activeCell="L351" sqref="L351"/>
    </sheetView>
  </sheetViews>
  <sheetFormatPr defaultRowHeight="12.75"/>
  <cols>
    <col min="1" max="1" width="2.5703125" style="133" customWidth="1"/>
    <col min="2" max="2" width="7.42578125" style="172" customWidth="1"/>
    <col min="3" max="3" width="12" style="133" customWidth="1"/>
    <col min="4" max="4" width="79.140625" style="134" customWidth="1"/>
    <col min="5" max="5" width="34" style="133" hidden="1" customWidth="1"/>
    <col min="6" max="6" width="8.7109375" style="133" bestFit="1" customWidth="1"/>
    <col min="7" max="7" width="18.7109375" style="133" hidden="1" customWidth="1"/>
    <col min="8" max="8" width="20" style="133" bestFit="1" customWidth="1"/>
    <col min="9" max="9" width="12.85546875" style="133" customWidth="1"/>
    <col min="10" max="10" width="15" style="133" hidden="1" customWidth="1"/>
    <col min="11" max="11" width="16.140625" customWidth="1"/>
    <col min="12" max="12" width="12.28515625" customWidth="1"/>
  </cols>
  <sheetData>
    <row r="1" spans="1:13" ht="16.5" customHeight="1">
      <c r="B1" s="1604" t="s">
        <v>301</v>
      </c>
      <c r="C1" s="1605"/>
      <c r="D1" s="1605"/>
      <c r="E1" s="1605"/>
      <c r="F1" s="1605"/>
      <c r="G1" s="1605"/>
      <c r="H1" s="1605"/>
      <c r="I1" s="1605"/>
      <c r="J1" s="1605"/>
      <c r="K1" s="1606"/>
      <c r="L1" s="291"/>
    </row>
    <row r="2" spans="1:13" ht="16.5" customHeight="1">
      <c r="B2" s="1607"/>
      <c r="C2" s="1608"/>
      <c r="D2" s="1608"/>
      <c r="E2" s="1608"/>
      <c r="F2" s="1608"/>
      <c r="G2" s="1608"/>
      <c r="H2" s="1608"/>
      <c r="I2" s="1608"/>
      <c r="J2" s="1608"/>
      <c r="K2" s="1609"/>
      <c r="L2" s="292"/>
    </row>
    <row r="3" spans="1:13" ht="16.5" customHeight="1" thickBot="1">
      <c r="B3" s="1610"/>
      <c r="C3" s="1611"/>
      <c r="D3" s="1611"/>
      <c r="E3" s="1611"/>
      <c r="F3" s="1611"/>
      <c r="G3" s="1611"/>
      <c r="H3" s="1611"/>
      <c r="I3" s="1611"/>
      <c r="J3" s="1611"/>
      <c r="K3" s="1612"/>
      <c r="L3" s="292"/>
    </row>
    <row r="4" spans="1:13">
      <c r="B4" s="39" t="s">
        <v>10809</v>
      </c>
      <c r="C4" s="39"/>
      <c r="D4" s="39"/>
      <c r="E4" s="38"/>
      <c r="F4" s="38"/>
      <c r="G4" s="2"/>
      <c r="H4" s="298"/>
      <c r="I4" s="29" t="s">
        <v>299</v>
      </c>
      <c r="J4" s="30"/>
      <c r="K4" s="296"/>
      <c r="L4" s="293"/>
    </row>
    <row r="5" spans="1:13" ht="13.5" thickBot="1">
      <c r="B5" s="3" t="s">
        <v>10810</v>
      </c>
      <c r="C5" s="3"/>
      <c r="D5" s="3"/>
      <c r="E5" s="31"/>
      <c r="F5" s="132" t="s">
        <v>272</v>
      </c>
      <c r="G5" s="4"/>
      <c r="H5" s="299"/>
      <c r="I5" s="1616" t="s">
        <v>10735</v>
      </c>
      <c r="J5" s="294">
        <f>BDI_MATERIAL!D24</f>
        <v>0.16795491096774207</v>
      </c>
      <c r="K5" s="1618">
        <f>BDI!D30</f>
        <v>0</v>
      </c>
      <c r="L5" s="295"/>
    </row>
    <row r="6" spans="1:13" ht="13.5" thickBot="1">
      <c r="B6" s="5" t="s">
        <v>298</v>
      </c>
      <c r="C6" s="5"/>
      <c r="D6" s="271"/>
      <c r="E6" s="32"/>
      <c r="F6" s="32"/>
      <c r="G6" s="6"/>
      <c r="H6" s="300"/>
      <c r="I6" s="1617"/>
      <c r="J6" s="294">
        <f>(BDI!D30)</f>
        <v>0</v>
      </c>
      <c r="K6" s="1619"/>
      <c r="L6" s="295"/>
    </row>
    <row r="7" spans="1:13" ht="6.75" customHeight="1" thickBot="1">
      <c r="B7" s="303"/>
      <c r="C7" s="304"/>
      <c r="D7" s="1"/>
      <c r="E7" s="7"/>
      <c r="F7" s="7"/>
      <c r="G7" s="7"/>
      <c r="H7" s="2"/>
      <c r="I7" s="1"/>
      <c r="J7" s="1"/>
      <c r="K7" s="1"/>
      <c r="L7" s="273"/>
    </row>
    <row r="8" spans="1:13" ht="18" customHeight="1" thickBot="1">
      <c r="B8" s="1613" t="s">
        <v>242</v>
      </c>
      <c r="C8" s="1614"/>
      <c r="D8" s="1614"/>
      <c r="E8" s="1614"/>
      <c r="F8" s="1614"/>
      <c r="G8" s="1614"/>
      <c r="H8" s="1614"/>
      <c r="I8" s="1614"/>
      <c r="J8" s="1614"/>
      <c r="K8" s="1615"/>
      <c r="L8" s="10"/>
      <c r="M8" s="12"/>
    </row>
    <row r="9" spans="1:13" ht="8.25" customHeight="1">
      <c r="B9" s="301"/>
      <c r="C9" s="302"/>
      <c r="L9" s="12"/>
    </row>
    <row r="10" spans="1:13" ht="28.5" customHeight="1">
      <c r="B10" s="257" t="s">
        <v>10736</v>
      </c>
      <c r="C10" s="289" t="s">
        <v>341</v>
      </c>
      <c r="D10" s="290" t="s">
        <v>82</v>
      </c>
      <c r="E10" s="290" t="s">
        <v>342</v>
      </c>
      <c r="F10" s="290" t="s">
        <v>343</v>
      </c>
      <c r="G10" s="290" t="s">
        <v>344</v>
      </c>
      <c r="H10" s="290" t="s">
        <v>345</v>
      </c>
      <c r="I10" s="290" t="s">
        <v>346</v>
      </c>
      <c r="J10" s="290" t="s">
        <v>347</v>
      </c>
      <c r="K10" s="297"/>
      <c r="L10" s="11">
        <v>3.88</v>
      </c>
      <c r="M10" s="157" t="s">
        <v>10732</v>
      </c>
    </row>
    <row r="11" spans="1:13">
      <c r="A11" s="133">
        <f>COUNTIF(ORÇAMENTO!B:B,CPU!C11)</f>
        <v>1</v>
      </c>
      <c r="B11" s="272" t="s">
        <v>10737</v>
      </c>
      <c r="C11" s="258" t="s">
        <v>15</v>
      </c>
      <c r="D11" s="176" t="s">
        <v>62</v>
      </c>
      <c r="E11" s="175" t="s">
        <v>5457</v>
      </c>
      <c r="F11" s="175" t="s">
        <v>335</v>
      </c>
      <c r="G11" s="177">
        <v>321.42</v>
      </c>
      <c r="H11" s="177">
        <v>317.57</v>
      </c>
      <c r="I11" s="175" t="s">
        <v>308</v>
      </c>
      <c r="J11" s="178">
        <v>41974</v>
      </c>
      <c r="K11" s="191">
        <f>SUM(K13:K19)</f>
        <v>317.56760000000003</v>
      </c>
      <c r="L11" s="192">
        <f>K11-H11</f>
        <v>-2.3999999999659849E-3</v>
      </c>
    </row>
    <row r="12" spans="1:13" s="8" customFormat="1" ht="30.75" customHeight="1">
      <c r="A12" s="133"/>
      <c r="B12" s="172"/>
      <c r="C12" s="262" t="s">
        <v>341</v>
      </c>
      <c r="D12" s="167" t="s">
        <v>82</v>
      </c>
      <c r="E12" s="167" t="s">
        <v>342</v>
      </c>
      <c r="F12" s="167" t="s">
        <v>343</v>
      </c>
      <c r="G12" s="167" t="s">
        <v>10727</v>
      </c>
      <c r="H12" s="167" t="s">
        <v>10728</v>
      </c>
      <c r="I12" s="167" t="s">
        <v>10729</v>
      </c>
      <c r="J12" s="167" t="s">
        <v>10730</v>
      </c>
      <c r="K12" s="167" t="s">
        <v>10731</v>
      </c>
    </row>
    <row r="13" spans="1:13" ht="25.5">
      <c r="C13" s="261">
        <v>5652</v>
      </c>
      <c r="D13" s="226" t="str">
        <f>VLOOKUP(C13,SERVIÇOS_SINAPI_12_14!$A$2:$H$5049,2,0)</f>
        <v>CONCRETO NAO ESTRUTURAL, CONSUMO 150KG/M3, PREPARO COM BETONEIRA, SEM LANCAMENTO</v>
      </c>
      <c r="E13" s="219" t="s">
        <v>5418</v>
      </c>
      <c r="F13" s="219" t="str">
        <f>VLOOKUP(C13,SERVIÇOS_SINAPI_12_14!$A$2:$H$5049,4,0)</f>
        <v>M³</v>
      </c>
      <c r="G13" s="224">
        <v>301.69</v>
      </c>
      <c r="H13" s="224">
        <f>VLOOKUP(C13,SERVIÇOS_SINAPI_12_14!$A$2:$H$5049,6,0)</f>
        <v>294.98</v>
      </c>
      <c r="I13" s="219">
        <v>0.01</v>
      </c>
      <c r="J13" s="224">
        <v>3.02</v>
      </c>
      <c r="K13" s="224">
        <f t="shared" ref="K13:K19" si="0">I13*H13</f>
        <v>2.9498000000000002</v>
      </c>
    </row>
    <row r="14" spans="1:13">
      <c r="C14" s="260">
        <v>88262</v>
      </c>
      <c r="D14" s="226" t="str">
        <f>VLOOKUP(C14,SERVIÇOS_SINAPI_12_14!$A$2:$H$5049,2,0)</f>
        <v>CARPINTEIRO DE FORMAS COM ENCARGOS COMPLEMENTARES</v>
      </c>
      <c r="E14" s="219" t="s">
        <v>5361</v>
      </c>
      <c r="F14" s="219" t="str">
        <f>VLOOKUP(C14,SERVIÇOS_SINAPI_12_14!$A$2:$H$5049,4,0)</f>
        <v>H</v>
      </c>
      <c r="G14" s="224">
        <v>15.32</v>
      </c>
      <c r="H14" s="224">
        <f>VLOOKUP(C14,SERVIÇOS_SINAPI_12_14!$A$2:$H$5049,6,0)</f>
        <v>13.77</v>
      </c>
      <c r="I14" s="219">
        <v>1</v>
      </c>
      <c r="J14" s="224">
        <v>15.32</v>
      </c>
      <c r="K14" s="224">
        <f t="shared" si="0"/>
        <v>13.77</v>
      </c>
    </row>
    <row r="15" spans="1:13">
      <c r="C15" s="260">
        <v>88316</v>
      </c>
      <c r="D15" s="226" t="str">
        <f>VLOOKUP(C15,SERVIÇOS_SINAPI_12_14!$A$2:$H$5049,2,0)</f>
        <v>SERVENTE COM ENCARGOS COMPLEMENTARES</v>
      </c>
      <c r="E15" s="219" t="s">
        <v>5361</v>
      </c>
      <c r="F15" s="219" t="str">
        <f>VLOOKUP(C15,SERVIÇOS_SINAPI_12_14!$A$2:$H$5049,4,0)</f>
        <v>H</v>
      </c>
      <c r="G15" s="224">
        <v>12.14</v>
      </c>
      <c r="H15" s="224">
        <f>VLOOKUP(C15,SERVIÇOS_SINAPI_12_14!$A$2:$H$5049,6,0)</f>
        <v>11.02</v>
      </c>
      <c r="I15" s="219">
        <v>2</v>
      </c>
      <c r="J15" s="224">
        <v>24.28</v>
      </c>
      <c r="K15" s="224">
        <f t="shared" si="0"/>
        <v>22.04</v>
      </c>
    </row>
    <row r="16" spans="1:13">
      <c r="C16" s="260">
        <v>4417</v>
      </c>
      <c r="D16" s="213" t="str">
        <f>VLOOKUP(C16,INSUMOS_SINAPI_12_14!$A$2:$H$5049,2,0)</f>
        <v>PECA DE MADEIRA DE LEI *2,5 X 7,5* CM (1" X 3"), NÃO APARELHADA, (P/TELHADO)</v>
      </c>
      <c r="E16" s="136" t="s">
        <v>314</v>
      </c>
      <c r="F16" s="144" t="str">
        <f>VLOOKUP(C16,INSUMOS_SINAPI_12_14!$A$2:$H$5049,4,0)</f>
        <v>M</v>
      </c>
      <c r="G16" s="138">
        <v>4.3</v>
      </c>
      <c r="H16" s="210">
        <f>VLOOKUP(C16,INSUMOS_SINAPI_12_14!$A$2:$H$5049,6,0)</f>
        <v>4.3</v>
      </c>
      <c r="I16" s="136">
        <v>1</v>
      </c>
      <c r="J16" s="138">
        <v>4.3</v>
      </c>
      <c r="K16" s="210">
        <f t="shared" si="0"/>
        <v>4.3</v>
      </c>
    </row>
    <row r="17" spans="1:12" ht="25.5">
      <c r="C17" s="260">
        <v>4491</v>
      </c>
      <c r="D17" s="213" t="str">
        <f>VLOOKUP(C17,INSUMOS_SINAPI_12_14!$A$2:$H$5049,2,0)</f>
        <v>PECA DE MADEIRA NATIVA / REGIONAL 7,5 X 7,5CM (3X3) NAO APARELHADA (P/FORMA)</v>
      </c>
      <c r="E17" s="136" t="s">
        <v>314</v>
      </c>
      <c r="F17" s="144" t="str">
        <f>VLOOKUP(C17,INSUMOS_SINAPI_12_14!$A$2:$H$5049,4,0)</f>
        <v>M</v>
      </c>
      <c r="G17" s="138">
        <v>2.81</v>
      </c>
      <c r="H17" s="210">
        <f>VLOOKUP(C17,INSUMOS_SINAPI_12_14!$A$2:$H$5049,6,0)</f>
        <v>2.81</v>
      </c>
      <c r="I17" s="136">
        <v>4</v>
      </c>
      <c r="J17" s="138">
        <v>11.24</v>
      </c>
      <c r="K17" s="210">
        <f t="shared" si="0"/>
        <v>11.24</v>
      </c>
    </row>
    <row r="18" spans="1:12" ht="25.5">
      <c r="C18" s="260">
        <v>4813</v>
      </c>
      <c r="D18" s="213" t="str">
        <f>VLOOKUP(C18,INSUMOS_SINAPI_12_14!$A$2:$H$5049,2,0)</f>
        <v>PLACA DE OBRA (PARA CONSTRUCAO CIVIL) EM CHAPA GALVANIZADA *Nº 22*, DE *2,0 X 1,125* M</v>
      </c>
      <c r="E18" s="136" t="s">
        <v>314</v>
      </c>
      <c r="F18" s="144" t="str">
        <f>VLOOKUP(C18,INSUMOS_SINAPI_12_14!$A$2:$H$5049,4,0)</f>
        <v>M²</v>
      </c>
      <c r="G18" s="138">
        <v>262.5</v>
      </c>
      <c r="H18" s="210">
        <f>VLOOKUP(C18,INSUMOS_SINAPI_12_14!$A$2:$H$5049,6,0)</f>
        <v>262.5</v>
      </c>
      <c r="I18" s="136">
        <v>1</v>
      </c>
      <c r="J18" s="138">
        <v>262.5</v>
      </c>
      <c r="K18" s="210">
        <f t="shared" si="0"/>
        <v>262.5</v>
      </c>
    </row>
    <row r="19" spans="1:12">
      <c r="C19" s="260">
        <v>5075</v>
      </c>
      <c r="D19" s="213" t="str">
        <f>VLOOKUP(C19,INSUMOS_SINAPI_12_14!$A$2:$H$5049,2,0)</f>
        <v>PREGO POLIDO COM CABECA 18 X 30</v>
      </c>
      <c r="E19" s="136" t="s">
        <v>314</v>
      </c>
      <c r="F19" s="144" t="str">
        <f>VLOOKUP(C19,INSUMOS_SINAPI_12_14!$A$2:$H$5049,4,0)</f>
        <v>KG</v>
      </c>
      <c r="G19" s="138">
        <v>6.98</v>
      </c>
      <c r="H19" s="210">
        <f>VLOOKUP(C19,INSUMOS_SINAPI_12_14!$A$2:$H$5049,6,0)</f>
        <v>6.98</v>
      </c>
      <c r="I19" s="136">
        <v>0.11</v>
      </c>
      <c r="J19" s="138">
        <v>0.77</v>
      </c>
      <c r="K19" s="210">
        <f t="shared" si="0"/>
        <v>0.76780000000000004</v>
      </c>
    </row>
    <row r="20" spans="1:12">
      <c r="B20"/>
      <c r="C20"/>
      <c r="D20"/>
      <c r="E20"/>
      <c r="F20"/>
      <c r="G20"/>
      <c r="H20"/>
      <c r="I20"/>
      <c r="J20"/>
    </row>
    <row r="21" spans="1:12">
      <c r="B21"/>
      <c r="C21"/>
      <c r="D21"/>
      <c r="E21"/>
      <c r="F21"/>
      <c r="G21"/>
      <c r="H21"/>
      <c r="I21"/>
      <c r="J21"/>
    </row>
    <row r="22" spans="1:12" ht="38.25">
      <c r="A22" s="133">
        <f>COUNTIF(ORÇAMENTO!B:B,CPU!C22)</f>
        <v>0</v>
      </c>
      <c r="B22" s="272" t="s">
        <v>10738</v>
      </c>
      <c r="C22" s="258" t="s">
        <v>16</v>
      </c>
      <c r="D22" s="176" t="s">
        <v>6019</v>
      </c>
      <c r="E22" s="175" t="s">
        <v>5457</v>
      </c>
      <c r="F22" s="175" t="s">
        <v>335</v>
      </c>
      <c r="G22" s="177">
        <v>270.08</v>
      </c>
      <c r="H22" s="177">
        <v>249.53</v>
      </c>
      <c r="I22" s="175" t="s">
        <v>308</v>
      </c>
      <c r="J22" s="178">
        <v>41974</v>
      </c>
      <c r="K22" s="191">
        <f>SUM(K24:K54)</f>
        <v>249.52727600000003</v>
      </c>
      <c r="L22" s="192">
        <f>K22-H22</f>
        <v>-2.7239999999721931E-3</v>
      </c>
    </row>
    <row r="23" spans="1:12" s="133" customFormat="1" ht="27.75" customHeight="1">
      <c r="B23" s="172"/>
      <c r="C23" s="262" t="s">
        <v>341</v>
      </c>
      <c r="D23" s="167" t="s">
        <v>82</v>
      </c>
      <c r="E23" s="167" t="s">
        <v>342</v>
      </c>
      <c r="F23" s="167" t="s">
        <v>343</v>
      </c>
      <c r="G23" s="167" t="s">
        <v>10727</v>
      </c>
      <c r="H23" s="167" t="s">
        <v>10728</v>
      </c>
      <c r="I23" s="167" t="s">
        <v>10729</v>
      </c>
      <c r="J23" s="167" t="s">
        <v>10730</v>
      </c>
      <c r="K23" s="167" t="s">
        <v>10731</v>
      </c>
    </row>
    <row r="24" spans="1:12" ht="12.75" customHeight="1">
      <c r="C24" s="264">
        <v>6045</v>
      </c>
      <c r="D24" s="226" t="str">
        <f>VLOOKUP(C24,SERVIÇOS_SINAPI_12_14!$A$2:$H$5049,2,0)</f>
        <v>CONCRETO FCK=15MPA, PREPARO COM BETONEIRA, SEM LANCAMENTO</v>
      </c>
      <c r="E24" s="219" t="s">
        <v>5418</v>
      </c>
      <c r="F24" s="219" t="str">
        <f>VLOOKUP(C24,SERVIÇOS_SINAPI_12_14!$A$2:$H$5049,4,0)</f>
        <v>M³</v>
      </c>
      <c r="G24" s="224">
        <v>385.69</v>
      </c>
      <c r="H24" s="224">
        <f>VLOOKUP(C24,SERVIÇOS_SINAPI_12_14!$A$2:$H$5049,6,0)</f>
        <v>378.98</v>
      </c>
      <c r="I24" s="219">
        <v>1.4999999999999999E-2</v>
      </c>
      <c r="J24" s="224">
        <v>5.79</v>
      </c>
      <c r="K24" s="224">
        <f t="shared" ref="K24:K54" si="1">I24*H24</f>
        <v>5.6847000000000003</v>
      </c>
    </row>
    <row r="25" spans="1:12">
      <c r="C25" s="264">
        <v>73372</v>
      </c>
      <c r="D25" s="226" t="str">
        <f>VLOOKUP(C25,SERVIÇOS_SINAPI_12_14!$A$2:$H$5049,2,0)</f>
        <v>PINHO DE TERCEIRA 1" X 12" E 1" X 9"</v>
      </c>
      <c r="E25" s="219" t="s">
        <v>5361</v>
      </c>
      <c r="F25" s="219" t="str">
        <f>VLOOKUP(C25,SERVIÇOS_SINAPI_12_14!$A$2:$H$5049,4,0)</f>
        <v>M²</v>
      </c>
      <c r="G25" s="224">
        <v>20.51</v>
      </c>
      <c r="H25" s="224">
        <f>VLOOKUP(C25,SERVIÇOS_SINAPI_12_14!$A$2:$H$5049,6,0)</f>
        <v>20.5</v>
      </c>
      <c r="I25" s="219">
        <v>1.02</v>
      </c>
      <c r="J25" s="224">
        <v>20.92</v>
      </c>
      <c r="K25" s="224">
        <f t="shared" si="1"/>
        <v>20.91</v>
      </c>
    </row>
    <row r="26" spans="1:12" ht="25.5">
      <c r="C26" s="265">
        <v>73465</v>
      </c>
      <c r="D26" s="226" t="str">
        <f>VLOOKUP(C26,SERVIÇOS_SINAPI_12_14!$A$2:$H$5049,2,0)</f>
        <v>PISO CIMENTADO E=1,5CM C/ARGAMASSA 1:3 CIMENTO AREIA ALISADO COLHER SOBRE BASE EXISTENTE.</v>
      </c>
      <c r="E26" s="219" t="s">
        <v>5352</v>
      </c>
      <c r="F26" s="219" t="str">
        <f>VLOOKUP(C26,SERVIÇOS_SINAPI_12_14!$A$2:$H$5049,4,0)</f>
        <v>M²</v>
      </c>
      <c r="G26" s="224">
        <v>27.19</v>
      </c>
      <c r="H26" s="224">
        <f>VLOOKUP(C26,SERVIÇOS_SINAPI_12_14!$A$2:$H$5049,6,0)</f>
        <v>25.04</v>
      </c>
      <c r="I26" s="219">
        <v>1</v>
      </c>
      <c r="J26" s="224">
        <v>27.19</v>
      </c>
      <c r="K26" s="224">
        <f t="shared" si="1"/>
        <v>25.04</v>
      </c>
    </row>
    <row r="27" spans="1:12" ht="12.75" customHeight="1">
      <c r="C27" s="266" t="s">
        <v>74</v>
      </c>
      <c r="D27" s="226" t="str">
        <f>VLOOKUP(C27,SERVIÇOS_SINAPI_12_14!$A$2:$H$5049,2,0)</f>
        <v>LANCAMENTO/APLICACAO MANUAL DE CONCRETO EM ESTRUTURAS</v>
      </c>
      <c r="E27" s="219" t="s">
        <v>5418</v>
      </c>
      <c r="F27" s="219" t="str">
        <f>VLOOKUP(C27,SERVIÇOS_SINAPI_12_14!$A$2:$H$5049,4,0)</f>
        <v>M³</v>
      </c>
      <c r="G27" s="224">
        <v>80.42</v>
      </c>
      <c r="H27" s="224">
        <f>VLOOKUP(C27,SERVIÇOS_SINAPI_12_14!$A$2:$H$5049,6,0)</f>
        <v>72.84</v>
      </c>
      <c r="I27" s="219">
        <v>1.4999999999999999E-2</v>
      </c>
      <c r="J27" s="224">
        <v>1.21</v>
      </c>
      <c r="K27" s="224">
        <f t="shared" si="1"/>
        <v>1.0926</v>
      </c>
    </row>
    <row r="28" spans="1:12">
      <c r="C28" s="264">
        <v>88251</v>
      </c>
      <c r="D28" s="226" t="str">
        <f>VLOOKUP(C28,SERVIÇOS_SINAPI_12_14!$A$2:$H$5049,2,0)</f>
        <v>AUXILIAR DE SERRALHEIRO COM ENCARGOS COMPLEMENTARES</v>
      </c>
      <c r="E28" s="219" t="s">
        <v>5361</v>
      </c>
      <c r="F28" s="219" t="str">
        <f>VLOOKUP(C28,SERVIÇOS_SINAPI_12_14!$A$2:$H$5049,4,0)</f>
        <v>H</v>
      </c>
      <c r="G28" s="224">
        <v>12.01</v>
      </c>
      <c r="H28" s="221">
        <f>VLOOKUP(C28,SERVIÇOS_SINAPI_12_14!$A$2:$H$5049,6,0)</f>
        <v>10.91</v>
      </c>
      <c r="I28" s="219">
        <v>7.0000000000000007E-2</v>
      </c>
      <c r="J28" s="224">
        <v>0.84</v>
      </c>
      <c r="K28" s="224">
        <f t="shared" si="1"/>
        <v>0.76370000000000005</v>
      </c>
    </row>
    <row r="29" spans="1:12">
      <c r="C29" s="264">
        <v>88261</v>
      </c>
      <c r="D29" s="226" t="str">
        <f>VLOOKUP(C29,SERVIÇOS_SINAPI_12_14!$A$2:$H$5049,2,0)</f>
        <v>CARPINTEIRO DE ESQUADRIA COM ENCARGOS COMPLEMENTARES</v>
      </c>
      <c r="E29" s="219" t="s">
        <v>5361</v>
      </c>
      <c r="F29" s="219" t="str">
        <f>VLOOKUP(C29,SERVIÇOS_SINAPI_12_14!$A$2:$H$5049,4,0)</f>
        <v>H</v>
      </c>
      <c r="G29" s="224">
        <v>15.16</v>
      </c>
      <c r="H29" s="221">
        <f>VLOOKUP(C29,SERVIÇOS_SINAPI_12_14!$A$2:$H$5049,6,0)</f>
        <v>13.63</v>
      </c>
      <c r="I29" s="240">
        <v>6.343</v>
      </c>
      <c r="J29" s="224">
        <v>96.11</v>
      </c>
      <c r="K29" s="224">
        <f t="shared" si="1"/>
        <v>86.455089999999998</v>
      </c>
    </row>
    <row r="30" spans="1:12">
      <c r="C30" s="264">
        <v>88264</v>
      </c>
      <c r="D30" s="226" t="str">
        <f>VLOOKUP(C30,SERVIÇOS_SINAPI_12_14!$A$2:$H$5049,2,0)</f>
        <v>ELETRICISTA COM ENCARGOS COMPLEMENTARES</v>
      </c>
      <c r="E30" s="219" t="s">
        <v>5361</v>
      </c>
      <c r="F30" s="219" t="str">
        <f>VLOOKUP(C30,SERVIÇOS_SINAPI_12_14!$A$2:$H$5049,4,0)</f>
        <v>H</v>
      </c>
      <c r="G30" s="224">
        <v>15.32</v>
      </c>
      <c r="H30" s="221">
        <f>VLOOKUP(C30,SERVIÇOS_SINAPI_12_14!$A$2:$H$5049,6,0)</f>
        <v>13.77</v>
      </c>
      <c r="I30" s="219">
        <v>0.3</v>
      </c>
      <c r="J30" s="224">
        <v>4.5999999999999996</v>
      </c>
      <c r="K30" s="224">
        <f t="shared" si="1"/>
        <v>4.1309999999999993</v>
      </c>
    </row>
    <row r="31" spans="1:12">
      <c r="C31" s="264">
        <v>88315</v>
      </c>
      <c r="D31" s="226" t="str">
        <f>VLOOKUP(C31,SERVIÇOS_SINAPI_12_14!$A$2:$H$5049,2,0)</f>
        <v>SERRALHEIRO COM ENCARGOS COMPLEMENTARES</v>
      </c>
      <c r="E31" s="219" t="s">
        <v>5361</v>
      </c>
      <c r="F31" s="219" t="str">
        <f>VLOOKUP(C31,SERVIÇOS_SINAPI_12_14!$A$2:$H$5049,4,0)</f>
        <v>H</v>
      </c>
      <c r="G31" s="224">
        <v>14.69</v>
      </c>
      <c r="H31" s="221">
        <f>VLOOKUP(C31,SERVIÇOS_SINAPI_12_14!$A$2:$H$5049,6,0)</f>
        <v>13.23</v>
      </c>
      <c r="I31" s="219">
        <v>7.0000000000000007E-2</v>
      </c>
      <c r="J31" s="224">
        <v>1.03</v>
      </c>
      <c r="K31" s="224">
        <f t="shared" si="1"/>
        <v>0.92610000000000015</v>
      </c>
    </row>
    <row r="32" spans="1:12">
      <c r="C32" s="264">
        <v>88316</v>
      </c>
      <c r="D32" s="226" t="str">
        <f>VLOOKUP(C32,SERVIÇOS_SINAPI_12_14!$A$2:$H$5049,2,0)</f>
        <v>SERVENTE COM ENCARGOS COMPLEMENTARES</v>
      </c>
      <c r="E32" s="219" t="s">
        <v>5361</v>
      </c>
      <c r="F32" s="219" t="str">
        <f>VLOOKUP(C32,SERVIÇOS_SINAPI_12_14!$A$2:$H$5049,4,0)</f>
        <v>H</v>
      </c>
      <c r="G32" s="224">
        <v>12.14</v>
      </c>
      <c r="H32" s="221">
        <f>VLOOKUP(C32,SERVIÇOS_SINAPI_12_14!$A$2:$H$5049,6,0)</f>
        <v>11.02</v>
      </c>
      <c r="I32" s="219">
        <v>7.03</v>
      </c>
      <c r="J32" s="224">
        <v>85.34</v>
      </c>
      <c r="K32" s="224">
        <f t="shared" si="1"/>
        <v>77.470600000000005</v>
      </c>
    </row>
    <row r="33" spans="1:11" s="171" customFormat="1" ht="25.5">
      <c r="A33" s="211"/>
      <c r="B33" s="187"/>
      <c r="C33" s="265">
        <v>1346</v>
      </c>
      <c r="D33" s="213" t="str">
        <f>VLOOKUP(C33,INSUMOS_SINAPI_12_14!$A$2:$H$5049,2,0)</f>
        <v>CHAPA DE MADEIRA COMPENSADA PLASTIFICADA PARA FORMA DE CONCRETO, DE *2,44 X 1,22* M, E = 10 MM</v>
      </c>
      <c r="E33" s="144" t="s">
        <v>314</v>
      </c>
      <c r="F33" s="144" t="str">
        <f>VLOOKUP(C33,INSUMOS_SINAPI_12_14!$A$2:$H$5049,4,0)</f>
        <v>M²</v>
      </c>
      <c r="G33" s="210">
        <v>21.44</v>
      </c>
      <c r="H33" s="210">
        <f>VLOOKUP(C33,INSUMOS_SINAPI_12_14!$A$2:$H$5049,6,0)</f>
        <v>21.44</v>
      </c>
      <c r="I33" s="144">
        <v>0.38600000000000001</v>
      </c>
      <c r="J33" s="210">
        <v>8.2799999999999994</v>
      </c>
      <c r="K33" s="210">
        <f t="shared" si="1"/>
        <v>8.2758400000000005</v>
      </c>
    </row>
    <row r="34" spans="1:11" ht="25.5">
      <c r="C34" s="264">
        <v>1607</v>
      </c>
      <c r="D34" s="213" t="str">
        <f>VLOOKUP(C34,INSUMOS_SINAPI_12_14!$A$2:$H$5049,2,0)</f>
        <v>CONJUNTO ARRUELAS DE VEDACAO 5/16" PARA TELHA FIBROCIMENTO (UMA ARRUELA METALICA E UMA ARRUELA PVC - CONICAS)</v>
      </c>
      <c r="E34" s="136" t="s">
        <v>314</v>
      </c>
      <c r="F34" s="144" t="str">
        <f>VLOOKUP(C34,INSUMOS_SINAPI_12_14!$A$2:$H$5049,4,0)</f>
        <v>CJ</v>
      </c>
      <c r="G34" s="138">
        <v>0.2</v>
      </c>
      <c r="H34" s="210">
        <f>VLOOKUP(C34,INSUMOS_SINAPI_12_14!$A$2:$H$5049,6,0)</f>
        <v>0.2</v>
      </c>
      <c r="I34" s="136">
        <v>0.214</v>
      </c>
      <c r="J34" s="138">
        <v>0.04</v>
      </c>
      <c r="K34" s="210">
        <f t="shared" si="1"/>
        <v>4.2800000000000005E-2</v>
      </c>
    </row>
    <row r="35" spans="1:11" ht="12.75" customHeight="1">
      <c r="C35" s="264">
        <v>2370</v>
      </c>
      <c r="D35" s="213" t="str">
        <f>VLOOKUP(C35,INSUMOS_SINAPI_12_14!$A$2:$H$5049,2,0)</f>
        <v>DISJUNTOR TIPO NEMA, MONOPOLAR 10 ATE 30A</v>
      </c>
      <c r="E35" s="136" t="s">
        <v>314</v>
      </c>
      <c r="F35" s="144" t="str">
        <f>VLOOKUP(C35,INSUMOS_SINAPI_12_14!$A$2:$H$5049,4,0)</f>
        <v>UN</v>
      </c>
      <c r="G35" s="138">
        <v>7.05</v>
      </c>
      <c r="H35" s="210">
        <f>VLOOKUP(C35,INSUMOS_SINAPI_12_14!$A$2:$H$5049,6,0)</f>
        <v>7.05</v>
      </c>
      <c r="I35" s="136">
        <v>5.7000000000000002E-3</v>
      </c>
      <c r="J35" s="138">
        <v>0.04</v>
      </c>
      <c r="K35" s="210">
        <f t="shared" si="1"/>
        <v>4.0184999999999998E-2</v>
      </c>
    </row>
    <row r="36" spans="1:11" ht="12.75" customHeight="1">
      <c r="C36" s="264">
        <v>4448</v>
      </c>
      <c r="D36" s="213" t="str">
        <f>VLOOKUP(C36,INSUMOS_SINAPI_12_14!$A$2:$H$5049,2,0)</f>
        <v>PECA DE MADEIRA NATIVA/REGIONAL 7,5 X 12,50 CM (3X5") NAO APARELHADA (P/FORMA)</v>
      </c>
      <c r="E36" s="136" t="s">
        <v>314</v>
      </c>
      <c r="F36" s="144" t="str">
        <f>VLOOKUP(C36,INSUMOS_SINAPI_12_14!$A$2:$H$5049,4,0)</f>
        <v>M</v>
      </c>
      <c r="G36" s="138">
        <v>5.13</v>
      </c>
      <c r="H36" s="210">
        <f>VLOOKUP(C36,INSUMOS_SINAPI_12_14!$A$2:$H$5049,6,0)</f>
        <v>5.13</v>
      </c>
      <c r="I36" s="136">
        <v>0.7</v>
      </c>
      <c r="J36" s="138">
        <v>3.59</v>
      </c>
      <c r="K36" s="210">
        <f t="shared" si="1"/>
        <v>3.5909999999999997</v>
      </c>
    </row>
    <row r="37" spans="1:11" ht="12.75" customHeight="1">
      <c r="C37" s="264">
        <v>4491</v>
      </c>
      <c r="D37" s="213" t="str">
        <f>VLOOKUP(C37,INSUMOS_SINAPI_12_14!$A$2:$H$5049,2,0)</f>
        <v>PECA DE MADEIRA NATIVA / REGIONAL 7,5 X 7,5CM (3X3) NAO APARELHADA (P/FORMA)</v>
      </c>
      <c r="E37" s="136" t="s">
        <v>314</v>
      </c>
      <c r="F37" s="144" t="str">
        <f>VLOOKUP(C37,INSUMOS_SINAPI_12_14!$A$2:$H$5049,4,0)</f>
        <v>M</v>
      </c>
      <c r="G37" s="138">
        <v>2.81</v>
      </c>
      <c r="H37" s="210">
        <f>VLOOKUP(C37,INSUMOS_SINAPI_12_14!$A$2:$H$5049,6,0)</f>
        <v>2.81</v>
      </c>
      <c r="I37" s="136">
        <v>0.9</v>
      </c>
      <c r="J37" s="138">
        <v>2.5299999999999998</v>
      </c>
      <c r="K37" s="210">
        <f t="shared" si="1"/>
        <v>2.5289999999999999</v>
      </c>
    </row>
    <row r="38" spans="1:11" ht="12.75" customHeight="1">
      <c r="C38" s="264">
        <v>5075</v>
      </c>
      <c r="D38" s="213" t="str">
        <f>VLOOKUP(C38,INSUMOS_SINAPI_12_14!$A$2:$H$5049,2,0)</f>
        <v>PREGO POLIDO COM CABECA 18 X 30</v>
      </c>
      <c r="E38" s="136" t="s">
        <v>314</v>
      </c>
      <c r="F38" s="144" t="str">
        <f>VLOOKUP(C38,INSUMOS_SINAPI_12_14!$A$2:$H$5049,4,0)</f>
        <v>KG</v>
      </c>
      <c r="G38" s="138">
        <v>6.98</v>
      </c>
      <c r="H38" s="210">
        <f>VLOOKUP(C38,INSUMOS_SINAPI_12_14!$A$2:$H$5049,6,0)</f>
        <v>6.98</v>
      </c>
      <c r="I38" s="136">
        <v>0.1</v>
      </c>
      <c r="J38" s="138">
        <v>0.7</v>
      </c>
      <c r="K38" s="210">
        <f t="shared" si="1"/>
        <v>0.69800000000000006</v>
      </c>
    </row>
    <row r="39" spans="1:11" ht="12.75" customHeight="1">
      <c r="C39" s="264">
        <v>5085</v>
      </c>
      <c r="D39" s="213" t="str">
        <f>VLOOKUP(C39,INSUMOS_SINAPI_12_14!$A$2:$H$5049,2,0)</f>
        <v>CADEADO LATAO CROMADO H = 35MM / 5 PINOS / HASTE CROMADA H = 30MM</v>
      </c>
      <c r="E39" s="136" t="s">
        <v>314</v>
      </c>
      <c r="F39" s="144" t="str">
        <f>VLOOKUP(C39,INSUMOS_SINAPI_12_14!$A$2:$H$5049,4,0)</f>
        <v>UN</v>
      </c>
      <c r="G39" s="138">
        <v>17.02</v>
      </c>
      <c r="H39" s="210">
        <f>VLOOKUP(C39,INSUMOS_SINAPI_12_14!$A$2:$H$5049,6,0)</f>
        <v>17.02</v>
      </c>
      <c r="I39" s="136">
        <v>5.7999999999999996E-3</v>
      </c>
      <c r="J39" s="138">
        <v>0.1</v>
      </c>
      <c r="K39" s="210">
        <f t="shared" si="1"/>
        <v>9.8715999999999984E-2</v>
      </c>
    </row>
    <row r="40" spans="1:11" ht="12.75" customHeight="1">
      <c r="C40" s="264">
        <v>5088</v>
      </c>
      <c r="D40" s="213" t="str">
        <f>VLOOKUP(C40,INSUMOS_SINAPI_12_14!$A$2:$H$5049,2,0)</f>
        <v>PORTA CADEADO ZINCADO OXIDADO PRETO</v>
      </c>
      <c r="E40" s="136" t="s">
        <v>314</v>
      </c>
      <c r="F40" s="144" t="str">
        <f>VLOOKUP(C40,INSUMOS_SINAPI_12_14!$A$2:$H$5049,4,0)</f>
        <v>UN</v>
      </c>
      <c r="G40" s="138">
        <v>5.0999999999999996</v>
      </c>
      <c r="H40" s="210">
        <f>VLOOKUP(C40,INSUMOS_SINAPI_12_14!$A$2:$H$5049,6,0)</f>
        <v>5.0999999999999996</v>
      </c>
      <c r="I40" s="136">
        <v>5.7999999999999996E-3</v>
      </c>
      <c r="J40" s="138">
        <v>0.03</v>
      </c>
      <c r="K40" s="210">
        <f t="shared" si="1"/>
        <v>2.9579999999999995E-2</v>
      </c>
    </row>
    <row r="41" spans="1:11" ht="12.75" customHeight="1">
      <c r="C41" s="264">
        <v>7194</v>
      </c>
      <c r="D41" s="213" t="str">
        <f>VLOOKUP(C41,INSUMOS_SINAPI_12_14!$A$2:$H$5049,2,0)</f>
        <v>TELHA DE FIBROCIMENTO ONDULADA E = 6 MM, DE *2,44 X 1,10* M (SEM AMIANTO)</v>
      </c>
      <c r="E41" s="136" t="s">
        <v>314</v>
      </c>
      <c r="F41" s="144" t="str">
        <f>VLOOKUP(C41,INSUMOS_SINAPI_12_14!$A$2:$H$5049,4,0)</f>
        <v>M²</v>
      </c>
      <c r="G41" s="138">
        <v>17.75</v>
      </c>
      <c r="H41" s="210">
        <f>VLOOKUP(C41,INSUMOS_SINAPI_12_14!$A$2:$H$5049,6,0)</f>
        <v>17.75</v>
      </c>
      <c r="I41" s="136">
        <v>0.318</v>
      </c>
      <c r="J41" s="138">
        <v>5.64</v>
      </c>
      <c r="K41" s="210">
        <f t="shared" si="1"/>
        <v>5.6444999999999999</v>
      </c>
    </row>
    <row r="42" spans="1:11" ht="12.75" customHeight="1">
      <c r="C42" s="264">
        <v>10490</v>
      </c>
      <c r="D42" s="213" t="str">
        <f>VLOOKUP(C42,INSUMOS_SINAPI_12_14!$A$2:$H$5049,2,0)</f>
        <v>VIDRO LISO INCOLOR 3 MM - SEM COLOCACAO</v>
      </c>
      <c r="E42" s="136" t="s">
        <v>314</v>
      </c>
      <c r="F42" s="144" t="str">
        <f>VLOOKUP(C42,INSUMOS_SINAPI_12_14!$A$2:$H$5049,4,0)</f>
        <v>M²</v>
      </c>
      <c r="G42" s="138">
        <v>40.5</v>
      </c>
      <c r="H42" s="210">
        <f>VLOOKUP(C42,INSUMOS_SINAPI_12_14!$A$2:$H$5049,6,0)</f>
        <v>40.5</v>
      </c>
      <c r="I42" s="136">
        <v>2.3E-2</v>
      </c>
      <c r="J42" s="138">
        <v>0.93</v>
      </c>
      <c r="K42" s="210">
        <f t="shared" si="1"/>
        <v>0.93149999999999999</v>
      </c>
    </row>
    <row r="43" spans="1:11" ht="12.75" customHeight="1">
      <c r="C43" s="264">
        <v>10555</v>
      </c>
      <c r="D43" s="213" t="str">
        <f>VLOOKUP(C43,INSUMOS_SINAPI_12_14!$A$2:$H$5049,2,0)</f>
        <v>PORTA DE MADEIRA SEMI-OCA, FOLHA LISA PARA PINTURA *80 X 210 X 3,5* CM</v>
      </c>
      <c r="E43" s="136" t="s">
        <v>314</v>
      </c>
      <c r="F43" s="144" t="str">
        <f>VLOOKUP(C43,INSUMOS_SINAPI_12_14!$A$2:$H$5049,4,0)</f>
        <v>UN</v>
      </c>
      <c r="G43" s="138">
        <v>49.51</v>
      </c>
      <c r="H43" s="210">
        <f>VLOOKUP(C43,INSUMOS_SINAPI_12_14!$A$2:$H$5049,6,0)</f>
        <v>49.51</v>
      </c>
      <c r="I43" s="136">
        <v>1.15E-2</v>
      </c>
      <c r="J43" s="138">
        <v>0.56999999999999995</v>
      </c>
      <c r="K43" s="210">
        <f t="shared" si="1"/>
        <v>0.56936500000000001</v>
      </c>
    </row>
    <row r="44" spans="1:11" ht="12.75" customHeight="1">
      <c r="C44" s="264">
        <v>10567</v>
      </c>
      <c r="D44" s="213" t="str">
        <f>VLOOKUP(C44,INSUMOS_SINAPI_12_14!$A$2:$H$5049,2,0)</f>
        <v>TABUA MADEIRA 3A QUALIDADE 2,5 X 23,0CM (1 X 9") NAO APARELHADA</v>
      </c>
      <c r="E44" s="136" t="s">
        <v>314</v>
      </c>
      <c r="F44" s="144" t="str">
        <f>VLOOKUP(C44,INSUMOS_SINAPI_12_14!$A$2:$H$5049,4,0)</f>
        <v>M</v>
      </c>
      <c r="G44" s="138">
        <v>4.34</v>
      </c>
      <c r="H44" s="210">
        <f>VLOOKUP(C44,INSUMOS_SINAPI_12_14!$A$2:$H$5049,6,0)</f>
        <v>4.34</v>
      </c>
      <c r="I44" s="136">
        <v>0.25</v>
      </c>
      <c r="J44" s="138">
        <v>1.0900000000000001</v>
      </c>
      <c r="K44" s="210">
        <f t="shared" si="1"/>
        <v>1.085</v>
      </c>
    </row>
    <row r="45" spans="1:11" ht="12.75" customHeight="1">
      <c r="C45" s="264">
        <v>10952</v>
      </c>
      <c r="D45" s="213" t="str">
        <f>VLOOKUP(C45,INSUMOS_SINAPI_12_14!$A$2:$H$5049,2,0)</f>
        <v>CANTONEIRA ACO ABAS IGUAIS (QUALQUER BITOLA), E = 1/8 "</v>
      </c>
      <c r="E45" s="136" t="s">
        <v>314</v>
      </c>
      <c r="F45" s="144" t="str">
        <f>VLOOKUP(C45,INSUMOS_SINAPI_12_14!$A$2:$H$5049,4,0)</f>
        <v>KG</v>
      </c>
      <c r="G45" s="138">
        <v>3.4</v>
      </c>
      <c r="H45" s="210">
        <f>VLOOKUP(C45,INSUMOS_SINAPI_12_14!$A$2:$H$5049,6,0)</f>
        <v>3.4</v>
      </c>
      <c r="I45" s="136">
        <v>0.30299999999999999</v>
      </c>
      <c r="J45" s="138">
        <v>1.03</v>
      </c>
      <c r="K45" s="210">
        <f t="shared" si="1"/>
        <v>1.0302</v>
      </c>
    </row>
    <row r="46" spans="1:11" ht="25.5">
      <c r="C46" s="264">
        <v>11056</v>
      </c>
      <c r="D46" s="213" t="str">
        <f>VLOOKUP(C46,INSUMOS_SINAPI_12_14!$A$2:$H$5049,2,0)</f>
        <v>PARAFUSO ROSCA SOBERBA ZINCADO CABECA CHATA FENDA SIMPLES 3,8 X 30 MM (1.1/4 ")</v>
      </c>
      <c r="E46" s="136" t="s">
        <v>314</v>
      </c>
      <c r="F46" s="144" t="str">
        <f>VLOOKUP(C46,INSUMOS_SINAPI_12_14!$A$2:$H$5049,4,0)</f>
        <v>UN</v>
      </c>
      <c r="G46" s="138">
        <v>7.0000000000000007E-2</v>
      </c>
      <c r="H46" s="210">
        <f>VLOOKUP(C46,INSUMOS_SINAPI_12_14!$A$2:$H$5049,6,0)</f>
        <v>7.0000000000000007E-2</v>
      </c>
      <c r="I46" s="136">
        <v>1.28</v>
      </c>
      <c r="J46" s="138">
        <v>0.09</v>
      </c>
      <c r="K46" s="210">
        <f t="shared" si="1"/>
        <v>8.9600000000000013E-2</v>
      </c>
    </row>
    <row r="47" spans="1:11" ht="25.5">
      <c r="C47" s="264">
        <v>11443</v>
      </c>
      <c r="D47" s="213" t="str">
        <f>VLOOKUP(C47,INSUMOS_SINAPI_12_14!$A$2:$H$5049,2,0)</f>
        <v>DOBRADICA FERRO POLIDO OU GALV 3 X 3" E=2MM PINO SOLTO OU REVERSIVEL SEM ANEIS</v>
      </c>
      <c r="E47" s="136" t="s">
        <v>314</v>
      </c>
      <c r="F47" s="144" t="str">
        <f>VLOOKUP(C47,INSUMOS_SINAPI_12_14!$A$2:$H$5049,4,0)</f>
        <v>UN</v>
      </c>
      <c r="G47" s="138">
        <v>3.63</v>
      </c>
      <c r="H47" s="210">
        <f>VLOOKUP(C47,INSUMOS_SINAPI_12_14!$A$2:$H$5049,6,0)</f>
        <v>3.63</v>
      </c>
      <c r="I47" s="136">
        <v>3.4599999999999999E-2</v>
      </c>
      <c r="J47" s="138">
        <v>0.13</v>
      </c>
      <c r="K47" s="210">
        <f t="shared" si="1"/>
        <v>0.12559799999999999</v>
      </c>
    </row>
    <row r="48" spans="1:11" ht="12.75" customHeight="1">
      <c r="C48" s="264">
        <v>11467</v>
      </c>
      <c r="D48" s="213" t="str">
        <f>VLOOKUP(C48,INSUMOS_SINAPI_12_14!$A$2:$H$5049,2,0)</f>
        <v>FECHADURA SOBREPOR FERRO PINTADO CHAVE GRANDE</v>
      </c>
      <c r="E48" s="136" t="s">
        <v>314</v>
      </c>
      <c r="F48" s="144" t="str">
        <f>VLOOKUP(C48,INSUMOS_SINAPI_12_14!$A$2:$H$5049,4,0)</f>
        <v>UN</v>
      </c>
      <c r="G48" s="138">
        <v>9</v>
      </c>
      <c r="H48" s="210">
        <f>VLOOKUP(C48,INSUMOS_SINAPI_12_14!$A$2:$H$5049,6,0)</f>
        <v>9</v>
      </c>
      <c r="I48" s="136">
        <v>5.7999999999999996E-3</v>
      </c>
      <c r="J48" s="138">
        <v>0.05</v>
      </c>
      <c r="K48" s="210">
        <f t="shared" si="1"/>
        <v>5.2199999999999996E-2</v>
      </c>
    </row>
    <row r="49" spans="1:12" ht="25.5">
      <c r="C49" s="264">
        <v>11891</v>
      </c>
      <c r="D49" s="213" t="str">
        <f>VLOOKUP(C49,INSUMOS_SINAPI_12_14!$A$2:$H$5049,2,0)</f>
        <v>FIO/CORDAO COBRE ISOLADO PARALELO OU TORCIDO 2 X 2,5MM2, TIPO PLASTIFLEX PIRELLI OU EQUIV</v>
      </c>
      <c r="E49" s="136" t="s">
        <v>314</v>
      </c>
      <c r="F49" s="144" t="str">
        <f>VLOOKUP(C49,INSUMOS_SINAPI_12_14!$A$2:$H$5049,4,0)</f>
        <v>M</v>
      </c>
      <c r="G49" s="138">
        <v>2.5</v>
      </c>
      <c r="H49" s="210">
        <f>VLOOKUP(C49,INSUMOS_SINAPI_12_14!$A$2:$H$5049,6,0)</f>
        <v>2.5</v>
      </c>
      <c r="I49" s="136">
        <v>0.53600000000000003</v>
      </c>
      <c r="J49" s="138">
        <v>1.34</v>
      </c>
      <c r="K49" s="210">
        <f t="shared" si="1"/>
        <v>1.34</v>
      </c>
    </row>
    <row r="50" spans="1:12" ht="12.75" customHeight="1">
      <c r="C50" s="264">
        <v>12128</v>
      </c>
      <c r="D50" s="213" t="str">
        <f>VLOOKUP(C50,INSUMOS_SINAPI_12_14!$A$2:$H$5049,2,0)</f>
        <v>INTERRUPTOR SOBREPOR 1 TECLA SIMPLES, TIPO SILENTOQUE PIAL OU EQUIV</v>
      </c>
      <c r="E50" s="136" t="s">
        <v>314</v>
      </c>
      <c r="F50" s="144" t="str">
        <f>VLOOKUP(C50,INSUMOS_SINAPI_12_14!$A$2:$H$5049,4,0)</f>
        <v>UN</v>
      </c>
      <c r="G50" s="138">
        <v>3.34</v>
      </c>
      <c r="H50" s="210">
        <f>VLOOKUP(C50,INSUMOS_SINAPI_12_14!$A$2:$H$5049,6,0)</f>
        <v>3.34</v>
      </c>
      <c r="I50" s="136">
        <v>2.3E-2</v>
      </c>
      <c r="J50" s="138">
        <v>0.08</v>
      </c>
      <c r="K50" s="210">
        <f t="shared" si="1"/>
        <v>7.6819999999999999E-2</v>
      </c>
    </row>
    <row r="51" spans="1:12" ht="12.75" customHeight="1">
      <c r="C51" s="264">
        <v>12147</v>
      </c>
      <c r="D51" s="213" t="str">
        <f>VLOOKUP(C51,INSUMOS_SINAPI_12_14!$A$2:$H$5049,2,0)</f>
        <v>TOMADA SOBREPOR 2P UNIVERSAL 10A/250V, TIPO SILENTOQUE PIAL OU EQUIV</v>
      </c>
      <c r="E51" s="136" t="s">
        <v>314</v>
      </c>
      <c r="F51" s="144" t="str">
        <f>VLOOKUP(C51,INSUMOS_SINAPI_12_14!$A$2:$H$5049,4,0)</f>
        <v>UN</v>
      </c>
      <c r="G51" s="138">
        <v>7.57</v>
      </c>
      <c r="H51" s="210">
        <f>VLOOKUP(C51,INSUMOS_SINAPI_12_14!$A$2:$H$5049,6,0)</f>
        <v>7.57</v>
      </c>
      <c r="I51" s="136">
        <v>2.1999999999999999E-2</v>
      </c>
      <c r="J51" s="138">
        <v>0.17</v>
      </c>
      <c r="K51" s="210">
        <f t="shared" si="1"/>
        <v>0.16653999999999999</v>
      </c>
    </row>
    <row r="52" spans="1:12" ht="12.75" customHeight="1">
      <c r="C52" s="264">
        <v>12296</v>
      </c>
      <c r="D52" s="213" t="str">
        <f>VLOOKUP(C52,INSUMOS_SINAPI_12_14!$A$2:$H$5049,2,0)</f>
        <v>BOCAL/SOQUETE/RECEPTACULO DE PORCELANA</v>
      </c>
      <c r="E52" s="136" t="s">
        <v>314</v>
      </c>
      <c r="F52" s="144" t="str">
        <f>VLOOKUP(C52,INSUMOS_SINAPI_12_14!$A$2:$H$5049,4,0)</f>
        <v>UN</v>
      </c>
      <c r="G52" s="138">
        <v>2.14</v>
      </c>
      <c r="H52" s="210">
        <f>VLOOKUP(C52,INSUMOS_SINAPI_12_14!$A$2:$H$5049,6,0)</f>
        <v>2.14</v>
      </c>
      <c r="I52" s="136">
        <v>4.6100000000000002E-2</v>
      </c>
      <c r="J52" s="138">
        <v>0.1</v>
      </c>
      <c r="K52" s="210">
        <f t="shared" si="1"/>
        <v>9.8654000000000006E-2</v>
      </c>
    </row>
    <row r="53" spans="1:12" ht="12.75" customHeight="1">
      <c r="C53" s="264">
        <v>12298</v>
      </c>
      <c r="D53" s="213" t="str">
        <f>VLOOKUP(C53,INSUMOS_SINAPI_12_14!$A$2:$H$5049,2,0)</f>
        <v>GLOBO ESFERICO DE VIDRO LISO TAMANHO MEDIO</v>
      </c>
      <c r="E53" s="136" t="s">
        <v>314</v>
      </c>
      <c r="F53" s="144" t="str">
        <f>VLOOKUP(C53,INSUMOS_SINAPI_12_14!$A$2:$H$5049,4,0)</f>
        <v>UN</v>
      </c>
      <c r="G53" s="138">
        <v>11.08</v>
      </c>
      <c r="H53" s="210">
        <f>VLOOKUP(C53,INSUMOS_SINAPI_12_14!$A$2:$H$5049,6,0)</f>
        <v>11.08</v>
      </c>
      <c r="I53" s="136">
        <v>4.6100000000000002E-2</v>
      </c>
      <c r="J53" s="138">
        <v>0.51</v>
      </c>
      <c r="K53" s="210">
        <f t="shared" si="1"/>
        <v>0.51078800000000002</v>
      </c>
    </row>
    <row r="54" spans="1:12" ht="12.75" customHeight="1">
      <c r="C54" s="264">
        <v>21127</v>
      </c>
      <c r="D54" s="213" t="str">
        <f>VLOOKUP(C54,INSUMOS_SINAPI_12_14!$A$2:$H$5049,2,0)</f>
        <v>FITA ISOLANTE ADESIVA ANTI-CHAMA EM ROLOS 19MM X 5M</v>
      </c>
      <c r="E54" s="136" t="s">
        <v>314</v>
      </c>
      <c r="F54" s="144" t="str">
        <f>VLOOKUP(C54,INSUMOS_SINAPI_12_14!$A$2:$H$5049,4,0)</f>
        <v>UN</v>
      </c>
      <c r="G54" s="138">
        <v>1.1499999999999999</v>
      </c>
      <c r="H54" s="210">
        <f>VLOOKUP(C54,INSUMOS_SINAPI_12_14!$A$2:$H$5049,6,0)</f>
        <v>1.1499999999999999</v>
      </c>
      <c r="I54" s="136">
        <v>2.4E-2</v>
      </c>
      <c r="J54" s="138">
        <v>0.03</v>
      </c>
      <c r="K54" s="210">
        <f t="shared" si="1"/>
        <v>2.76E-2</v>
      </c>
    </row>
    <row r="55" spans="1:12">
      <c r="B55"/>
      <c r="C55"/>
      <c r="D55"/>
      <c r="E55"/>
      <c r="F55"/>
      <c r="G55"/>
      <c r="H55"/>
      <c r="I55"/>
      <c r="J55"/>
    </row>
    <row r="56" spans="1:12">
      <c r="B56"/>
      <c r="C56"/>
      <c r="D56"/>
      <c r="E56"/>
      <c r="F56"/>
      <c r="G56"/>
      <c r="H56"/>
      <c r="I56"/>
      <c r="J56"/>
    </row>
    <row r="57" spans="1:12">
      <c r="A57" s="133">
        <f>COUNTIF(ORÇAMENTO!B:B,CPU!C57)</f>
        <v>0</v>
      </c>
      <c r="B57" s="272" t="s">
        <v>10739</v>
      </c>
      <c r="C57" s="258" t="s">
        <v>274</v>
      </c>
      <c r="D57" s="176" t="s">
        <v>277</v>
      </c>
      <c r="E57" s="175" t="s">
        <v>6454</v>
      </c>
      <c r="F57" s="175" t="s">
        <v>370</v>
      </c>
      <c r="G57" s="177">
        <v>1.9</v>
      </c>
      <c r="H57" s="177">
        <v>1.76</v>
      </c>
      <c r="I57" s="175" t="s">
        <v>308</v>
      </c>
      <c r="J57" s="178">
        <v>41974</v>
      </c>
      <c r="K57" s="191">
        <f>SUM(K59:K66)</f>
        <v>1.763371</v>
      </c>
      <c r="L57" s="192">
        <f>K57-H57</f>
        <v>3.3710000000000129E-3</v>
      </c>
    </row>
    <row r="58" spans="1:12" s="8" customFormat="1" ht="27.75" customHeight="1">
      <c r="A58" s="133"/>
      <c r="B58" s="172"/>
      <c r="C58" s="259" t="s">
        <v>341</v>
      </c>
      <c r="D58" s="184" t="s">
        <v>82</v>
      </c>
      <c r="E58" s="184" t="s">
        <v>342</v>
      </c>
      <c r="F58" s="184" t="s">
        <v>343</v>
      </c>
      <c r="G58" s="184" t="s">
        <v>10727</v>
      </c>
      <c r="H58" s="184" t="s">
        <v>10728</v>
      </c>
      <c r="I58" s="184" t="s">
        <v>10729</v>
      </c>
      <c r="J58" s="184" t="s">
        <v>10730</v>
      </c>
      <c r="K58" s="184" t="s">
        <v>10731</v>
      </c>
    </row>
    <row r="59" spans="1:12">
      <c r="C59" s="260">
        <v>88264</v>
      </c>
      <c r="D59" s="226" t="str">
        <f>VLOOKUP(C59,SERVIÇOS_SINAPI_12_14!$A$2:$H$5049,2,0)</f>
        <v>ELETRICISTA COM ENCARGOS COMPLEMENTARES</v>
      </c>
      <c r="E59" s="219" t="s">
        <v>5361</v>
      </c>
      <c r="F59" s="219" t="str">
        <f>VLOOKUP(C59,SERVIÇOS_SINAPI_12_14!$A$2:$H$5049,4,0)</f>
        <v>H</v>
      </c>
      <c r="G59" s="224">
        <v>15.32</v>
      </c>
      <c r="H59" s="224">
        <f>VLOOKUP(C59,SERVIÇOS_SINAPI_12_14!$A$2:$H$5049,6,0)</f>
        <v>13.77</v>
      </c>
      <c r="I59" s="240">
        <v>4.99E-2</v>
      </c>
      <c r="J59" s="224">
        <v>0.77</v>
      </c>
      <c r="K59" s="224">
        <f t="shared" ref="K59:K66" si="2">I59*H59</f>
        <v>0.68712299999999993</v>
      </c>
    </row>
    <row r="60" spans="1:12">
      <c r="C60" s="260">
        <v>88316</v>
      </c>
      <c r="D60" s="226" t="str">
        <f>VLOOKUP(C60,SERVIÇOS_SINAPI_12_14!$A$2:$H$5049,2,0)</f>
        <v>SERVENTE COM ENCARGOS COMPLEMENTARES</v>
      </c>
      <c r="E60" s="219" t="s">
        <v>5361</v>
      </c>
      <c r="F60" s="219" t="str">
        <f>VLOOKUP(C60,SERVIÇOS_SINAPI_12_14!$A$2:$H$5049,4,0)</f>
        <v>H</v>
      </c>
      <c r="G60" s="224">
        <v>12.14</v>
      </c>
      <c r="H60" s="224">
        <f>VLOOKUP(C60,SERVIÇOS_SINAPI_12_14!$A$2:$H$5049,6,0)</f>
        <v>11.02</v>
      </c>
      <c r="I60" s="240">
        <v>4.99E-2</v>
      </c>
      <c r="J60" s="224">
        <v>0.61</v>
      </c>
      <c r="K60" s="224">
        <f t="shared" si="2"/>
        <v>0.549898</v>
      </c>
    </row>
    <row r="61" spans="1:12">
      <c r="C61" s="260">
        <v>939</v>
      </c>
      <c r="D61" s="213" t="str">
        <f>VLOOKUP(C61,INSUMOS_SINAPI_12_14!$A$2:$H$5049,2,0)</f>
        <v>FIO RIGIDO, ISOLACAO EM PVC 450/750V 2,5MM2</v>
      </c>
      <c r="E61" s="136" t="s">
        <v>314</v>
      </c>
      <c r="F61" s="144" t="str">
        <f>VLOOKUP(C61,INSUMOS_SINAPI_12_14!$A$2:$H$5049,4,0)</f>
        <v>M</v>
      </c>
      <c r="G61" s="138">
        <v>1</v>
      </c>
      <c r="H61" s="210">
        <f>VLOOKUP(C61,INSUMOS_SINAPI_12_14!$A$2:$H$5049,6,0)</f>
        <v>1</v>
      </c>
      <c r="I61" s="136">
        <v>0.3</v>
      </c>
      <c r="J61" s="138">
        <v>0.3</v>
      </c>
      <c r="K61" s="210">
        <f t="shared" si="2"/>
        <v>0.3</v>
      </c>
    </row>
    <row r="62" spans="1:12">
      <c r="C62" s="260">
        <v>2705</v>
      </c>
      <c r="D62" s="213" t="str">
        <f>VLOOKUP(C62,INSUMOS_SINAPI_12_14!$A$2:$H$5049,2,0)</f>
        <v>ENERGIA ELETRICA ATE 2000 KWH INDUSTRIAL, SEM DEMANDA</v>
      </c>
      <c r="E62" s="136" t="s">
        <v>314</v>
      </c>
      <c r="F62" s="144" t="str">
        <f>VLOOKUP(C62,INSUMOS_SINAPI_12_14!$A$2:$H$5049,4,0)</f>
        <v>KW/H</v>
      </c>
      <c r="G62" s="138">
        <v>0.55000000000000004</v>
      </c>
      <c r="H62" s="210">
        <f>VLOOKUP(C62,INSUMOS_SINAPI_12_14!$A$2:$H$5049,6,0)</f>
        <v>0.55000000000000004</v>
      </c>
      <c r="I62" s="136">
        <v>0.24</v>
      </c>
      <c r="J62" s="138">
        <v>0.13</v>
      </c>
      <c r="K62" s="210">
        <f t="shared" si="2"/>
        <v>0.13200000000000001</v>
      </c>
    </row>
    <row r="63" spans="1:12">
      <c r="C63" s="260">
        <v>4815</v>
      </c>
      <c r="D63" s="213" t="str">
        <f>VLOOKUP(C63,INSUMOS_SINAPI_12_14!$A$2:$H$5049,2,0)</f>
        <v>BALDE VERMELHO P/ SINALIZACAO</v>
      </c>
      <c r="E63" s="136" t="s">
        <v>314</v>
      </c>
      <c r="F63" s="144" t="str">
        <f>VLOOKUP(C63,INSUMOS_SINAPI_12_14!$A$2:$H$5049,4,0)</f>
        <v>UN</v>
      </c>
      <c r="G63" s="138">
        <v>7.13</v>
      </c>
      <c r="H63" s="210">
        <f>VLOOKUP(C63,INSUMOS_SINAPI_12_14!$A$2:$H$5049,6,0)</f>
        <v>7.13</v>
      </c>
      <c r="I63" s="136">
        <v>8.9999999999999993E-3</v>
      </c>
      <c r="J63" s="138">
        <v>0.06</v>
      </c>
      <c r="K63" s="210">
        <f t="shared" si="2"/>
        <v>6.4169999999999991E-2</v>
      </c>
    </row>
    <row r="64" spans="1:12">
      <c r="C64" s="260">
        <v>12201</v>
      </c>
      <c r="D64" s="213" t="str">
        <f>VLOOKUP(C64,INSUMOS_SINAPI_12_14!$A$2:$H$5049,2,0)</f>
        <v>LAMPADA INCANDESCENTE 40W</v>
      </c>
      <c r="E64" s="136" t="s">
        <v>314</v>
      </c>
      <c r="F64" s="144" t="str">
        <f>VLOOKUP(C64,INSUMOS_SINAPI_12_14!$A$2:$H$5049,4,0)</f>
        <v>UN</v>
      </c>
      <c r="G64" s="138">
        <v>0.8</v>
      </c>
      <c r="H64" s="210">
        <f>VLOOKUP(C64,INSUMOS_SINAPI_12_14!$A$2:$H$5049,6,0)</f>
        <v>0.8</v>
      </c>
      <c r="I64" s="136">
        <v>8.9999999999999993E-3</v>
      </c>
      <c r="J64" s="138">
        <v>0.01</v>
      </c>
      <c r="K64" s="210">
        <f t="shared" si="2"/>
        <v>7.1999999999999998E-3</v>
      </c>
    </row>
    <row r="65" spans="1:12">
      <c r="C65" s="260">
        <v>12294</v>
      </c>
      <c r="D65" s="213" t="str">
        <f>VLOOKUP(C65,INSUMOS_SINAPI_12_14!$A$2:$H$5049,2,0)</f>
        <v>BOCAL/SOQUETE/RECEPTACULO CONTRA INTEMPERIES C/ RABICHO</v>
      </c>
      <c r="E65" s="136" t="s">
        <v>314</v>
      </c>
      <c r="F65" s="144" t="str">
        <f>VLOOKUP(C65,INSUMOS_SINAPI_12_14!$A$2:$H$5049,4,0)</f>
        <v>UN</v>
      </c>
      <c r="G65" s="138">
        <v>2.4</v>
      </c>
      <c r="H65" s="210">
        <f>VLOOKUP(C65,INSUMOS_SINAPI_12_14!$A$2:$H$5049,6,0)</f>
        <v>2.4</v>
      </c>
      <c r="I65" s="136">
        <v>8.9999999999999993E-3</v>
      </c>
      <c r="J65" s="138">
        <v>0.02</v>
      </c>
      <c r="K65" s="210">
        <f t="shared" si="2"/>
        <v>2.1599999999999998E-2</v>
      </c>
    </row>
    <row r="66" spans="1:12">
      <c r="C66" s="260">
        <v>21127</v>
      </c>
      <c r="D66" s="213" t="str">
        <f>VLOOKUP(C66,INSUMOS_SINAPI_12_14!$A$2:$H$5049,2,0)</f>
        <v>FITA ISOLANTE ADESIVA ANTI-CHAMA EM ROLOS 19MM X 5M</v>
      </c>
      <c r="E66" s="136" t="s">
        <v>314</v>
      </c>
      <c r="F66" s="144" t="str">
        <f>VLOOKUP(C66,INSUMOS_SINAPI_12_14!$A$2:$H$5049,4,0)</f>
        <v>UN</v>
      </c>
      <c r="G66" s="138">
        <v>1.1499999999999999</v>
      </c>
      <c r="H66" s="210">
        <f>VLOOKUP(C66,INSUMOS_SINAPI_12_14!$A$2:$H$5049,6,0)</f>
        <v>1.1499999999999999</v>
      </c>
      <c r="I66" s="136">
        <v>1.1999999999999999E-3</v>
      </c>
      <c r="J66" s="138">
        <v>0</v>
      </c>
      <c r="K66" s="210">
        <f t="shared" si="2"/>
        <v>1.3799999999999997E-3</v>
      </c>
    </row>
    <row r="67" spans="1:12">
      <c r="B67"/>
      <c r="C67"/>
      <c r="D67"/>
      <c r="E67"/>
      <c r="F67"/>
      <c r="G67"/>
      <c r="H67"/>
      <c r="I67"/>
      <c r="J67"/>
    </row>
    <row r="68" spans="1:12">
      <c r="B68"/>
      <c r="C68"/>
      <c r="D68"/>
      <c r="E68"/>
      <c r="F68"/>
      <c r="G68"/>
      <c r="H68"/>
      <c r="I68"/>
      <c r="J68"/>
    </row>
    <row r="69" spans="1:12" ht="25.5">
      <c r="A69" s="133">
        <f>COUNTIF(ORÇAMENTO!B:B,CPU!C69)</f>
        <v>0</v>
      </c>
      <c r="B69" s="272" t="s">
        <v>10740</v>
      </c>
      <c r="C69" s="258" t="s">
        <v>273</v>
      </c>
      <c r="D69" s="176" t="s">
        <v>8202</v>
      </c>
      <c r="E69" s="175" t="s">
        <v>6454</v>
      </c>
      <c r="F69" s="175" t="s">
        <v>83</v>
      </c>
      <c r="G69" s="177">
        <v>1203.52</v>
      </c>
      <c r="H69" s="177">
        <v>1139.72</v>
      </c>
      <c r="I69" s="175" t="s">
        <v>308</v>
      </c>
      <c r="J69" s="178">
        <v>41974</v>
      </c>
      <c r="K69" s="191">
        <f>SUM(K71:K84)</f>
        <v>1139.7176479999998</v>
      </c>
      <c r="L69" s="192">
        <f>K69-H69</f>
        <v>-2.3520000002008601E-3</v>
      </c>
    </row>
    <row r="70" spans="1:12" s="8" customFormat="1" ht="28.5" customHeight="1">
      <c r="A70" s="133"/>
      <c r="B70" s="172"/>
      <c r="C70" s="262" t="s">
        <v>341</v>
      </c>
      <c r="D70" s="167" t="s">
        <v>82</v>
      </c>
      <c r="E70" s="167" t="s">
        <v>342</v>
      </c>
      <c r="F70" s="167" t="s">
        <v>343</v>
      </c>
      <c r="G70" s="167" t="s">
        <v>10727</v>
      </c>
      <c r="H70" s="167" t="s">
        <v>10728</v>
      </c>
      <c r="I70" s="167" t="s">
        <v>10729</v>
      </c>
      <c r="J70" s="167" t="s">
        <v>10730</v>
      </c>
      <c r="K70" s="167" t="s">
        <v>10731</v>
      </c>
    </row>
    <row r="71" spans="1:12">
      <c r="C71" s="260">
        <v>88264</v>
      </c>
      <c r="D71" s="226" t="str">
        <f>VLOOKUP(C71,SERVIÇOS_SINAPI_12_14!$A$2:$H$5049,2,0)</f>
        <v>ELETRICISTA COM ENCARGOS COMPLEMENTARES</v>
      </c>
      <c r="E71" s="219" t="s">
        <v>5361</v>
      </c>
      <c r="F71" s="219" t="str">
        <f>VLOOKUP(C71,SERVIÇOS_SINAPI_12_14!$A$2:$H$5049,4,0)</f>
        <v>H</v>
      </c>
      <c r="G71" s="224">
        <v>15.32</v>
      </c>
      <c r="H71" s="224">
        <f>VLOOKUP(C71,SERVIÇOS_SINAPI_12_14!$A$2:$H$5049,6,0)</f>
        <v>13.77</v>
      </c>
      <c r="I71" s="244">
        <v>24.011199999999999</v>
      </c>
      <c r="J71" s="224">
        <v>367.68</v>
      </c>
      <c r="K71" s="224">
        <f t="shared" ref="K71:K84" si="3">I71*H71</f>
        <v>330.63422399999996</v>
      </c>
    </row>
    <row r="72" spans="1:12">
      <c r="C72" s="260">
        <v>88316</v>
      </c>
      <c r="D72" s="226" t="str">
        <f>VLOOKUP(C72,SERVIÇOS_SINAPI_12_14!$A$2:$H$5049,2,0)</f>
        <v>SERVENTE COM ENCARGOS COMPLEMENTARES</v>
      </c>
      <c r="E72" s="219" t="s">
        <v>5361</v>
      </c>
      <c r="F72" s="219" t="str">
        <f>VLOOKUP(C72,SERVIÇOS_SINAPI_12_14!$A$2:$H$5049,4,0)</f>
        <v>H</v>
      </c>
      <c r="G72" s="224">
        <v>12.14</v>
      </c>
      <c r="H72" s="224">
        <f>VLOOKUP(C72,SERVIÇOS_SINAPI_12_14!$A$2:$H$5049,6,0)</f>
        <v>11.02</v>
      </c>
      <c r="I72" s="244">
        <v>24.011199999999999</v>
      </c>
      <c r="J72" s="224">
        <v>291.36</v>
      </c>
      <c r="K72" s="224">
        <f t="shared" si="3"/>
        <v>264.60342399999996</v>
      </c>
    </row>
    <row r="73" spans="1:12" s="171" customFormat="1">
      <c r="A73" s="211"/>
      <c r="B73" s="187"/>
      <c r="C73" s="261">
        <v>392</v>
      </c>
      <c r="D73" s="213" t="str">
        <f>VLOOKUP(C73,INSUMOS_SINAPI_12_14!$A$2:$H$5049,2,0)</f>
        <v>ABRACADEIRA TIPO D 1/2" C/ PARAFUSO"</v>
      </c>
      <c r="E73" s="144" t="s">
        <v>314</v>
      </c>
      <c r="F73" s="144" t="str">
        <f>VLOOKUP(C73,INSUMOS_SINAPI_12_14!$A$2:$H$5049,4,0)</f>
        <v>UN</v>
      </c>
      <c r="G73" s="210">
        <v>0.64</v>
      </c>
      <c r="H73" s="210">
        <f>VLOOKUP(C73,INSUMOS_SINAPI_12_14!$A$2:$H$5049,6,0)</f>
        <v>0.64</v>
      </c>
      <c r="I73" s="144">
        <v>1</v>
      </c>
      <c r="J73" s="210">
        <v>0.64</v>
      </c>
      <c r="K73" s="210">
        <f t="shared" si="3"/>
        <v>0.64</v>
      </c>
    </row>
    <row r="74" spans="1:12">
      <c r="C74" s="260">
        <v>979</v>
      </c>
      <c r="D74" s="213" t="str">
        <f>VLOOKUP(C74,INSUMOS_SINAPI_12_14!$A$2:$H$5049,2,0)</f>
        <v>CABO DE COBRE FLEXÍVEL DE 16 MM2, COM ISOLAMENTO ANTI-CHAMA 450/750 V</v>
      </c>
      <c r="E74" s="136" t="s">
        <v>314</v>
      </c>
      <c r="F74" s="144" t="str">
        <f>VLOOKUP(C74,INSUMOS_SINAPI_12_14!$A$2:$H$5049,4,0)</f>
        <v>M</v>
      </c>
      <c r="G74" s="138">
        <v>6.73</v>
      </c>
      <c r="H74" s="210">
        <f>VLOOKUP(C74,INSUMOS_SINAPI_12_14!$A$2:$H$5049,6,0)</f>
        <v>6.73</v>
      </c>
      <c r="I74" s="136">
        <v>20</v>
      </c>
      <c r="J74" s="138">
        <v>134.6</v>
      </c>
      <c r="K74" s="210">
        <f t="shared" si="3"/>
        <v>134.60000000000002</v>
      </c>
    </row>
    <row r="75" spans="1:12">
      <c r="C75" s="260">
        <v>1875</v>
      </c>
      <c r="D75" s="213" t="str">
        <f>VLOOKUP(C75,INSUMOS_SINAPI_12_14!$A$2:$H$5049,2,0)</f>
        <v>CURVA PVC 90G P/ ELETRODUTO ROSCAVEL 1 1/2"</v>
      </c>
      <c r="E75" s="136" t="s">
        <v>314</v>
      </c>
      <c r="F75" s="144" t="str">
        <f>VLOOKUP(C75,INSUMOS_SINAPI_12_14!$A$2:$H$5049,4,0)</f>
        <v>UN</v>
      </c>
      <c r="G75" s="138">
        <v>6.03</v>
      </c>
      <c r="H75" s="210">
        <f>VLOOKUP(C75,INSUMOS_SINAPI_12_14!$A$2:$H$5049,6,0)</f>
        <v>6.03</v>
      </c>
      <c r="I75" s="136">
        <v>2</v>
      </c>
      <c r="J75" s="138">
        <v>12.06</v>
      </c>
      <c r="K75" s="210">
        <f t="shared" si="3"/>
        <v>12.06</v>
      </c>
    </row>
    <row r="76" spans="1:12">
      <c r="C76" s="260">
        <v>2673</v>
      </c>
      <c r="D76" s="213" t="str">
        <f>VLOOKUP(C76,INSUMOS_SINAPI_12_14!$A$2:$H$5049,2,0)</f>
        <v>ELETRODUTO DE PVC ROSCÁVEL DE 1/2, SEM LUVA</v>
      </c>
      <c r="E76" s="136" t="s">
        <v>314</v>
      </c>
      <c r="F76" s="144" t="str">
        <f>VLOOKUP(C76,INSUMOS_SINAPI_12_14!$A$2:$H$5049,4,0)</f>
        <v>M</v>
      </c>
      <c r="G76" s="138">
        <v>1.56</v>
      </c>
      <c r="H76" s="210">
        <f>VLOOKUP(C76,INSUMOS_SINAPI_12_14!$A$2:$H$5049,6,0)</f>
        <v>1.56</v>
      </c>
      <c r="I76" s="136">
        <v>12</v>
      </c>
      <c r="J76" s="138">
        <v>18.72</v>
      </c>
      <c r="K76" s="210">
        <f t="shared" si="3"/>
        <v>18.72</v>
      </c>
    </row>
    <row r="77" spans="1:12">
      <c r="C77" s="260">
        <v>3406</v>
      </c>
      <c r="D77" s="213" t="str">
        <f>VLOOKUP(C77,INSUMOS_SINAPI_12_14!$A$2:$H$5049,2,0)</f>
        <v>ISOLADOR DE PORCELANA, TIPO PINO, DE 15 KV</v>
      </c>
      <c r="E77" s="136" t="s">
        <v>314</v>
      </c>
      <c r="F77" s="144" t="str">
        <f>VLOOKUP(C77,INSUMOS_SINAPI_12_14!$A$2:$H$5049,4,0)</f>
        <v>UN</v>
      </c>
      <c r="G77" s="138">
        <v>12.75</v>
      </c>
      <c r="H77" s="210">
        <f>VLOOKUP(C77,INSUMOS_SINAPI_12_14!$A$2:$H$5049,6,0)</f>
        <v>12.75</v>
      </c>
      <c r="I77" s="136">
        <v>4</v>
      </c>
      <c r="J77" s="138">
        <v>51</v>
      </c>
      <c r="K77" s="210">
        <f t="shared" si="3"/>
        <v>51</v>
      </c>
    </row>
    <row r="78" spans="1:12" ht="25.5">
      <c r="C78" s="260">
        <v>4481</v>
      </c>
      <c r="D78" s="213" t="str">
        <f>VLOOKUP(C78,INSUMOS_SINAPI_12_14!$A$2:$H$5049,2,0)</f>
        <v>PECA DE MADEIRA DE LEI *7,5 X 15* CM ( 3" X 6" ), NÃO APARELHADA, (P/TELHADO, ESTRUTURAS PERMANENTES)</v>
      </c>
      <c r="E78" s="136" t="s">
        <v>314</v>
      </c>
      <c r="F78" s="144" t="str">
        <f>VLOOKUP(C78,INSUMOS_SINAPI_12_14!$A$2:$H$5049,4,0)</f>
        <v>M</v>
      </c>
      <c r="G78" s="138">
        <v>20.23</v>
      </c>
      <c r="H78" s="210">
        <f>VLOOKUP(C78,INSUMOS_SINAPI_12_14!$A$2:$H$5049,6,0)</f>
        <v>20.23</v>
      </c>
      <c r="I78" s="136">
        <v>6</v>
      </c>
      <c r="J78" s="138">
        <v>121.38</v>
      </c>
      <c r="K78" s="210">
        <f t="shared" si="3"/>
        <v>121.38</v>
      </c>
    </row>
    <row r="79" spans="1:12" ht="25.5">
      <c r="C79" s="260">
        <v>7701</v>
      </c>
      <c r="D79" s="213" t="str">
        <f>VLOOKUP(C79,INSUMOS_SINAPI_12_14!$A$2:$H$5049,2,0)</f>
        <v>TUBO ACO GALV C/ COSTURA DIN 2440/NBR 5580 CLASSE MEDIA DN 2.1/2" (65MM) E=3,65MM - 6,51KG/M</v>
      </c>
      <c r="E79" s="136" t="s">
        <v>314</v>
      </c>
      <c r="F79" s="144" t="str">
        <f>VLOOKUP(C79,INSUMOS_SINAPI_12_14!$A$2:$H$5049,4,0)</f>
        <v>M</v>
      </c>
      <c r="G79" s="138">
        <v>47.94</v>
      </c>
      <c r="H79" s="210">
        <f>VLOOKUP(C79,INSUMOS_SINAPI_12_14!$A$2:$H$5049,6,0)</f>
        <v>47.94</v>
      </c>
      <c r="I79" s="136">
        <v>2</v>
      </c>
      <c r="J79" s="138">
        <v>95.88</v>
      </c>
      <c r="K79" s="210">
        <f t="shared" si="3"/>
        <v>95.88</v>
      </c>
    </row>
    <row r="80" spans="1:12">
      <c r="C80" s="260">
        <v>12056</v>
      </c>
      <c r="D80" s="213" t="str">
        <f>VLOOKUP(C80,INSUMOS_SINAPI_12_14!$A$2:$H$5049,2,0)</f>
        <v>ELETRODUTO METALICO FLEXIVEL TIPO CONDUITE D = 1 1/2"</v>
      </c>
      <c r="E80" s="136" t="s">
        <v>314</v>
      </c>
      <c r="F80" s="144" t="str">
        <f>VLOOKUP(C80,INSUMOS_SINAPI_12_14!$A$2:$H$5049,4,0)</f>
        <v>M</v>
      </c>
      <c r="G80" s="138">
        <v>9.27</v>
      </c>
      <c r="H80" s="210">
        <f>VLOOKUP(C80,INSUMOS_SINAPI_12_14!$A$2:$H$5049,6,0)</f>
        <v>9.27</v>
      </c>
      <c r="I80" s="136">
        <v>1</v>
      </c>
      <c r="J80" s="138">
        <v>9.27</v>
      </c>
      <c r="K80" s="210">
        <f t="shared" si="3"/>
        <v>9.27</v>
      </c>
    </row>
    <row r="81" spans="2:12">
      <c r="C81" s="260">
        <v>12092</v>
      </c>
      <c r="D81" s="213" t="str">
        <f>VLOOKUP(C81,INSUMOS_SINAPI_12_14!$A$2:$H$5049,2,0)</f>
        <v>CHAVE FACA TRIPOLAR C/BASE DE ARDOSIA/MARMORE 100A/250V</v>
      </c>
      <c r="E81" s="136" t="s">
        <v>314</v>
      </c>
      <c r="F81" s="144" t="str">
        <f>VLOOKUP(C81,INSUMOS_SINAPI_12_14!$A$2:$H$5049,4,0)</f>
        <v>UN</v>
      </c>
      <c r="G81" s="138">
        <v>68.87</v>
      </c>
      <c r="H81" s="210">
        <f>VLOOKUP(C81,INSUMOS_SINAPI_12_14!$A$2:$H$5049,6,0)</f>
        <v>68.87</v>
      </c>
      <c r="I81" s="136">
        <v>1</v>
      </c>
      <c r="J81" s="138">
        <v>68.87</v>
      </c>
      <c r="K81" s="210">
        <f t="shared" si="3"/>
        <v>68.87</v>
      </c>
    </row>
    <row r="82" spans="2:12">
      <c r="C82" s="260">
        <v>12346</v>
      </c>
      <c r="D82" s="213" t="str">
        <f>VLOOKUP(C82,INSUMOS_SINAPI_12_14!$A$2:$H$5049,2,0)</f>
        <v>FUSIVEL FACA 100A - 250V FIXO</v>
      </c>
      <c r="E82" s="136" t="s">
        <v>314</v>
      </c>
      <c r="F82" s="144" t="str">
        <f>VLOOKUP(C82,INSUMOS_SINAPI_12_14!$A$2:$H$5049,4,0)</f>
        <v>UN</v>
      </c>
      <c r="G82" s="138">
        <v>3.98</v>
      </c>
      <c r="H82" s="210">
        <f>VLOOKUP(C82,INSUMOS_SINAPI_12_14!$A$2:$H$5049,6,0)</f>
        <v>3.98</v>
      </c>
      <c r="I82" s="136">
        <v>3</v>
      </c>
      <c r="J82" s="138">
        <v>11.94</v>
      </c>
      <c r="K82" s="210">
        <f t="shared" si="3"/>
        <v>11.94</v>
      </c>
    </row>
    <row r="83" spans="2:12">
      <c r="C83" s="260">
        <v>12353</v>
      </c>
      <c r="D83" s="213" t="str">
        <f>VLOOKUP(C83,INSUMOS_SINAPI_12_14!$A$2:$H$5049,2,0)</f>
        <v>FUSIVEL ROSCA 15A - 250V FIXO</v>
      </c>
      <c r="E83" s="136" t="s">
        <v>314</v>
      </c>
      <c r="F83" s="144" t="str">
        <f>VLOOKUP(C83,INSUMOS_SINAPI_12_14!$A$2:$H$5049,4,0)</f>
        <v>UN</v>
      </c>
      <c r="G83" s="138">
        <v>0.94</v>
      </c>
      <c r="H83" s="210">
        <f>VLOOKUP(C83,INSUMOS_SINAPI_12_14!$A$2:$H$5049,6,0)</f>
        <v>0.94</v>
      </c>
      <c r="I83" s="136">
        <v>4</v>
      </c>
      <c r="J83" s="138">
        <v>3.76</v>
      </c>
      <c r="K83" s="210">
        <f t="shared" si="3"/>
        <v>3.76</v>
      </c>
    </row>
    <row r="84" spans="2:12">
      <c r="C84" s="260">
        <v>12365</v>
      </c>
      <c r="D84" s="213" t="str">
        <f>VLOOKUP(C84,INSUMOS_SINAPI_12_14!$A$2:$H$5049,2,0)</f>
        <v>ISOLADOR TIPO CARRETILHA - MARROM 72 X 72 MM</v>
      </c>
      <c r="E84" s="136" t="s">
        <v>314</v>
      </c>
      <c r="F84" s="144" t="str">
        <f>VLOOKUP(C84,INSUMOS_SINAPI_12_14!$A$2:$H$5049,4,0)</f>
        <v>UN</v>
      </c>
      <c r="G84" s="138">
        <v>4.09</v>
      </c>
      <c r="H84" s="210">
        <f>VLOOKUP(C84,INSUMOS_SINAPI_12_14!$A$2:$H$5049,6,0)</f>
        <v>4.09</v>
      </c>
      <c r="I84" s="136">
        <v>4</v>
      </c>
      <c r="J84" s="138">
        <v>16.36</v>
      </c>
      <c r="K84" s="210">
        <f t="shared" si="3"/>
        <v>16.36</v>
      </c>
    </row>
    <row r="85" spans="2:12">
      <c r="B85"/>
      <c r="C85"/>
      <c r="D85"/>
      <c r="E85"/>
      <c r="F85"/>
      <c r="G85"/>
      <c r="H85"/>
      <c r="I85"/>
      <c r="J85"/>
    </row>
    <row r="86" spans="2:12">
      <c r="B86"/>
      <c r="C86"/>
      <c r="D86"/>
      <c r="E86"/>
      <c r="F86"/>
      <c r="G86"/>
      <c r="H86"/>
      <c r="I86"/>
      <c r="J86"/>
    </row>
    <row r="87" spans="2:12">
      <c r="B87" s="272" t="s">
        <v>10741</v>
      </c>
      <c r="C87" s="175" t="s">
        <v>6455</v>
      </c>
      <c r="D87" s="176" t="s">
        <v>6456</v>
      </c>
      <c r="E87" s="175" t="s">
        <v>6454</v>
      </c>
      <c r="F87" s="175" t="s">
        <v>335</v>
      </c>
      <c r="G87" s="177">
        <v>3.64</v>
      </c>
      <c r="H87" s="177">
        <v>3.3</v>
      </c>
      <c r="I87" s="175" t="s">
        <v>308</v>
      </c>
      <c r="J87" s="178">
        <v>41974</v>
      </c>
      <c r="K87" s="191">
        <f>SUM(K89)</f>
        <v>3.3048979999999997</v>
      </c>
      <c r="L87" s="192">
        <f>K87-H87</f>
        <v>4.8979999999998469E-3</v>
      </c>
    </row>
    <row r="88" spans="2:12" ht="25.5">
      <c r="C88" s="315" t="s">
        <v>341</v>
      </c>
      <c r="D88" s="315" t="s">
        <v>82</v>
      </c>
      <c r="E88" s="315" t="s">
        <v>342</v>
      </c>
      <c r="F88" s="315" t="s">
        <v>343</v>
      </c>
      <c r="G88" s="315" t="s">
        <v>10727</v>
      </c>
      <c r="H88" s="315" t="s">
        <v>10728</v>
      </c>
      <c r="I88" s="315" t="s">
        <v>10729</v>
      </c>
      <c r="J88" s="315" t="s">
        <v>10730</v>
      </c>
      <c r="K88" s="315" t="s">
        <v>10731</v>
      </c>
      <c r="L88" s="133"/>
    </row>
    <row r="89" spans="2:12">
      <c r="C89" s="172">
        <v>88316</v>
      </c>
      <c r="D89" s="226" t="str">
        <f>VLOOKUP(C89,SERVIÇOS_SINAPI_12_14!$A$2:$H$5049,2,0)</f>
        <v>SERVENTE COM ENCARGOS COMPLEMENTARES</v>
      </c>
      <c r="E89" s="316" t="s">
        <v>5361</v>
      </c>
      <c r="F89" s="219" t="str">
        <f>VLOOKUP(C89,SERVIÇOS_SINAPI_12_14!$A$2:$H$5049,4,0)</f>
        <v>H</v>
      </c>
      <c r="G89" s="214">
        <v>12.14</v>
      </c>
      <c r="H89" s="224">
        <f>VLOOKUP(C89,SERVIÇOS_SINAPI_12_14!$A$2:$H$5049,6,0)</f>
        <v>11.02</v>
      </c>
      <c r="I89" s="241">
        <v>0.2999</v>
      </c>
      <c r="J89" s="214">
        <v>3.64</v>
      </c>
      <c r="K89" s="224">
        <f>I89*H89</f>
        <v>3.3048979999999997</v>
      </c>
    </row>
    <row r="90" spans="2:12">
      <c r="B90"/>
      <c r="C90" s="237"/>
      <c r="D90" s="237"/>
      <c r="E90" s="237"/>
      <c r="F90" s="237"/>
      <c r="G90" s="237"/>
      <c r="H90" s="237"/>
      <c r="I90" s="237"/>
      <c r="J90" s="237"/>
      <c r="K90" s="237"/>
    </row>
    <row r="91" spans="2:12">
      <c r="B91"/>
      <c r="C91"/>
      <c r="D91"/>
      <c r="E91"/>
      <c r="F91"/>
      <c r="G91"/>
      <c r="H91"/>
      <c r="I91"/>
      <c r="J91" s="160"/>
    </row>
    <row r="92" spans="2:12" ht="25.5">
      <c r="B92" s="272" t="s">
        <v>10742</v>
      </c>
      <c r="C92" s="231">
        <v>73686</v>
      </c>
      <c r="D92" s="232" t="s">
        <v>8623</v>
      </c>
      <c r="E92" s="231" t="s">
        <v>6226</v>
      </c>
      <c r="F92" s="231" t="s">
        <v>335</v>
      </c>
      <c r="G92" s="233">
        <v>20.34</v>
      </c>
      <c r="H92" s="233">
        <v>18.46</v>
      </c>
      <c r="I92" s="231" t="s">
        <v>308</v>
      </c>
      <c r="J92" s="234">
        <v>41974</v>
      </c>
      <c r="K92" s="235">
        <f>SUM(K94:K103)</f>
        <v>18.459567000000003</v>
      </c>
      <c r="L92" s="192">
        <f>K92-H92</f>
        <v>-4.3299999999746319E-4</v>
      </c>
    </row>
    <row r="93" spans="2:12" ht="25.5">
      <c r="C93" s="315" t="s">
        <v>341</v>
      </c>
      <c r="D93" s="315" t="s">
        <v>82</v>
      </c>
      <c r="E93" s="315" t="s">
        <v>342</v>
      </c>
      <c r="F93" s="315" t="s">
        <v>343</v>
      </c>
      <c r="G93" s="315" t="s">
        <v>10727</v>
      </c>
      <c r="H93" s="315" t="s">
        <v>10728</v>
      </c>
      <c r="I93" s="315" t="s">
        <v>10729</v>
      </c>
      <c r="J93" s="315" t="s">
        <v>10730</v>
      </c>
      <c r="K93" s="315" t="s">
        <v>10731</v>
      </c>
      <c r="L93" s="8"/>
    </row>
    <row r="94" spans="2:12">
      <c r="C94" s="172">
        <v>88253</v>
      </c>
      <c r="D94" s="226" t="str">
        <f>VLOOKUP(C94,SERVIÇOS_SINAPI_12_14!$A$2:$H$5049,2,0)</f>
        <v>AUXILIAR DE TOPÓGRAFO COM ENCARGOS COMPLEMENTARES</v>
      </c>
      <c r="E94" s="218" t="s">
        <v>5361</v>
      </c>
      <c r="F94" s="219" t="str">
        <f>VLOOKUP(C94,SERVIÇOS_SINAPI_12_14!$A$2:$H$5049,4,0)</f>
        <v>H</v>
      </c>
      <c r="G94" s="224">
        <v>19.86</v>
      </c>
      <c r="H94" s="224">
        <f>VLOOKUP(C94,SERVIÇOS_SINAPI_12_14!$A$2:$H$5049,6,0)</f>
        <v>17.690000000000001</v>
      </c>
      <c r="I94" s="219">
        <v>0.6</v>
      </c>
      <c r="J94" s="224">
        <v>11.92</v>
      </c>
      <c r="K94" s="224">
        <f t="shared" ref="K94:K103" si="4">I94*H94</f>
        <v>10.614000000000001</v>
      </c>
    </row>
    <row r="95" spans="2:12">
      <c r="C95" s="172">
        <v>88262</v>
      </c>
      <c r="D95" s="226" t="str">
        <f>VLOOKUP(C95,SERVIÇOS_SINAPI_12_14!$A$2:$H$5049,2,0)</f>
        <v>CARPINTEIRO DE FORMAS COM ENCARGOS COMPLEMENTARES</v>
      </c>
      <c r="E95" s="218" t="s">
        <v>5361</v>
      </c>
      <c r="F95" s="219" t="str">
        <f>VLOOKUP(C95,SERVIÇOS_SINAPI_12_14!$A$2:$H$5049,4,0)</f>
        <v>H</v>
      </c>
      <c r="G95" s="224">
        <v>15.32</v>
      </c>
      <c r="H95" s="224">
        <f>VLOOKUP(C95,SERVIÇOS_SINAPI_12_14!$A$2:$H$5049,6,0)</f>
        <v>13.77</v>
      </c>
      <c r="I95" s="219">
        <v>0.13</v>
      </c>
      <c r="J95" s="224">
        <v>1.99</v>
      </c>
      <c r="K95" s="224">
        <f t="shared" si="4"/>
        <v>1.7901</v>
      </c>
    </row>
    <row r="96" spans="2:12">
      <c r="C96" s="172">
        <v>88288</v>
      </c>
      <c r="D96" s="226" t="str">
        <f>VLOOKUP(C96,SERVIÇOS_SINAPI_12_14!$A$2:$H$5049,2,0)</f>
        <v>NIVELADOR COM ENCARGOS COMPLEMENTARES</v>
      </c>
      <c r="E96" s="218" t="s">
        <v>5361</v>
      </c>
      <c r="F96" s="219" t="str">
        <f>VLOOKUP(C96,SERVIÇOS_SINAPI_12_14!$A$2:$H$5049,4,0)</f>
        <v>H</v>
      </c>
      <c r="G96" s="224">
        <v>21.15</v>
      </c>
      <c r="H96" s="224">
        <f>VLOOKUP(C96,SERVIÇOS_SINAPI_12_14!$A$2:$H$5049,6,0)</f>
        <v>18.809999999999999</v>
      </c>
      <c r="I96" s="219">
        <v>0.1</v>
      </c>
      <c r="J96" s="224">
        <v>2.11</v>
      </c>
      <c r="K96" s="224">
        <f t="shared" si="4"/>
        <v>1.881</v>
      </c>
    </row>
    <row r="97" spans="2:12">
      <c r="C97" s="172">
        <v>88316</v>
      </c>
      <c r="D97" s="226" t="str">
        <f>VLOOKUP(C97,SERVIÇOS_SINAPI_12_14!$A$2:$H$5049,2,0)</f>
        <v>SERVENTE COM ENCARGOS COMPLEMENTARES</v>
      </c>
      <c r="E97" s="218" t="s">
        <v>5361</v>
      </c>
      <c r="F97" s="219" t="str">
        <f>VLOOKUP(C97,SERVIÇOS_SINAPI_12_14!$A$2:$H$5049,4,0)</f>
        <v>H</v>
      </c>
      <c r="G97" s="224">
        <v>12.14</v>
      </c>
      <c r="H97" s="224">
        <f>VLOOKUP(C97,SERVIÇOS_SINAPI_12_14!$A$2:$H$5049,6,0)</f>
        <v>11.02</v>
      </c>
      <c r="I97" s="219">
        <v>0.13</v>
      </c>
      <c r="J97" s="224">
        <v>1.58</v>
      </c>
      <c r="K97" s="224">
        <f t="shared" si="4"/>
        <v>1.4326000000000001</v>
      </c>
    </row>
    <row r="98" spans="2:12">
      <c r="C98" s="172">
        <v>344</v>
      </c>
      <c r="D98" s="213" t="str">
        <f>VLOOKUP(C98,INSUMOS_SINAPI_12_14!$A$2:$H$5049,2,0)</f>
        <v>ARAME GALVANIZADO 16 BWG, 1,65MM (0,0166 KG/M)</v>
      </c>
      <c r="E98" s="166" t="s">
        <v>314</v>
      </c>
      <c r="F98" s="144" t="str">
        <f>VLOOKUP(C98,INSUMOS_SINAPI_12_14!$A$2:$H$5049,4,0)</f>
        <v>KG</v>
      </c>
      <c r="G98" s="138">
        <v>7.75</v>
      </c>
      <c r="H98" s="210">
        <f>VLOOKUP(C98,INSUMOS_SINAPI_12_14!$A$2:$H$5049,6,0)</f>
        <v>7.75</v>
      </c>
      <c r="I98" s="136">
        <v>0.02</v>
      </c>
      <c r="J98" s="138">
        <v>0.16</v>
      </c>
      <c r="K98" s="210">
        <f t="shared" si="4"/>
        <v>0.155</v>
      </c>
    </row>
    <row r="99" spans="2:12" ht="25.5">
      <c r="C99" s="172">
        <v>4433</v>
      </c>
      <c r="D99" s="213" t="str">
        <f>VLOOKUP(C99,INSUMOS_SINAPI_12_14!$A$2:$H$5049,2,0)</f>
        <v>PECA DE MADEIRA DE LEI *7,5 X 7,5* CM, NÃO APARELHADA, (P/TELHADO, ESTRUTURAS PERMANENTES)</v>
      </c>
      <c r="E99" s="166" t="s">
        <v>314</v>
      </c>
      <c r="F99" s="144" t="str">
        <f>VLOOKUP(C99,INSUMOS_SINAPI_12_14!$A$2:$H$5049,4,0)</f>
        <v>M</v>
      </c>
      <c r="G99" s="138">
        <v>7.49</v>
      </c>
      <c r="H99" s="210">
        <f>VLOOKUP(C99,INSUMOS_SINAPI_12_14!$A$2:$H$5049,6,0)</f>
        <v>7.49</v>
      </c>
      <c r="I99" s="136">
        <v>0.04</v>
      </c>
      <c r="J99" s="138">
        <v>0.3</v>
      </c>
      <c r="K99" s="210">
        <f t="shared" si="4"/>
        <v>0.29960000000000003</v>
      </c>
    </row>
    <row r="100" spans="2:12">
      <c r="C100" s="172">
        <v>5074</v>
      </c>
      <c r="D100" s="213" t="str">
        <f>VLOOKUP(C100,INSUMOS_SINAPI_12_14!$A$2:$H$5049,2,0)</f>
        <v>PREGO POLIDO COM CABECA 1 1/2" X 13"</v>
      </c>
      <c r="E100" s="166" t="s">
        <v>314</v>
      </c>
      <c r="F100" s="144" t="str">
        <f>VLOOKUP(C100,INSUMOS_SINAPI_12_14!$A$2:$H$5049,4,0)</f>
        <v>KG</v>
      </c>
      <c r="G100" s="138">
        <v>9.1</v>
      </c>
      <c r="H100" s="210">
        <f>VLOOKUP(C100,INSUMOS_SINAPI_12_14!$A$2:$H$5049,6,0)</f>
        <v>9.1</v>
      </c>
      <c r="I100" s="136">
        <v>1.2E-2</v>
      </c>
      <c r="J100" s="138">
        <v>0.11</v>
      </c>
      <c r="K100" s="210">
        <f t="shared" si="4"/>
        <v>0.10919999999999999</v>
      </c>
    </row>
    <row r="101" spans="2:12">
      <c r="C101" s="172">
        <v>6189</v>
      </c>
      <c r="D101" s="213" t="str">
        <f>VLOOKUP(C101,INSUMOS_SINAPI_12_14!$A$2:$H$5049,2,0)</f>
        <v>TABUA MADEIRA 2A QUALIDADE 2,5 X 30,0CM (1 X 12") NAO APARELHADA</v>
      </c>
      <c r="E101" s="166" t="s">
        <v>314</v>
      </c>
      <c r="F101" s="144" t="str">
        <f>VLOOKUP(C101,INSUMOS_SINAPI_12_14!$A$2:$H$5049,4,0)</f>
        <v>M</v>
      </c>
      <c r="G101" s="138">
        <v>6.39</v>
      </c>
      <c r="H101" s="210">
        <f>VLOOKUP(C101,INSUMOS_SINAPI_12_14!$A$2:$H$5049,6,0)</f>
        <v>6.39</v>
      </c>
      <c r="I101" s="136">
        <v>0.2853</v>
      </c>
      <c r="J101" s="138">
        <v>1.82</v>
      </c>
      <c r="K101" s="210">
        <f t="shared" si="4"/>
        <v>1.823067</v>
      </c>
    </row>
    <row r="102" spans="2:12">
      <c r="C102" s="172">
        <v>7247</v>
      </c>
      <c r="D102" s="213" t="str">
        <f>VLOOKUP(C102,INSUMOS_SINAPI_12_14!$A$2:$H$5049,2,0)</f>
        <v>TEODOLITO COM PRECISAO DE + / - 6 SEGUNDOS, INCLUSIVE TRIPE (LOCACAO)</v>
      </c>
      <c r="E102" s="166" t="s">
        <v>316</v>
      </c>
      <c r="F102" s="144" t="str">
        <f>VLOOKUP(C102,INSUMOS_SINAPI_12_14!$A$2:$H$5049,4,0)</f>
        <v>H</v>
      </c>
      <c r="G102" s="138">
        <v>2.25</v>
      </c>
      <c r="H102" s="210">
        <f>VLOOKUP(C102,INSUMOS_SINAPI_12_14!$A$2:$H$5049,6,0)</f>
        <v>2.25</v>
      </c>
      <c r="I102" s="136">
        <v>0.1</v>
      </c>
      <c r="J102" s="138">
        <v>0.23</v>
      </c>
      <c r="K102" s="210">
        <f t="shared" si="4"/>
        <v>0.22500000000000001</v>
      </c>
    </row>
    <row r="103" spans="2:12">
      <c r="C103" s="172">
        <v>7252</v>
      </c>
      <c r="D103" s="213" t="str">
        <f>VLOOKUP(C103,INSUMOS_SINAPI_12_14!$A$2:$H$5049,2,0)</f>
        <v>NIVEL OTICO C/ PRECISAO +/- 0,7MM TIPO WILD NA-2 OU EQUIV</v>
      </c>
      <c r="E103" s="166" t="s">
        <v>314</v>
      </c>
      <c r="F103" s="144" t="str">
        <f>VLOOKUP(C103,INSUMOS_SINAPI_12_14!$A$2:$H$5049,4,0)</f>
        <v>H</v>
      </c>
      <c r="G103" s="138">
        <v>1.3</v>
      </c>
      <c r="H103" s="210">
        <f>VLOOKUP(C103,INSUMOS_SINAPI_12_14!$A$2:$H$5049,6,0)</f>
        <v>1.3</v>
      </c>
      <c r="I103" s="136">
        <v>0.1</v>
      </c>
      <c r="J103" s="138">
        <v>0.13</v>
      </c>
      <c r="K103" s="210">
        <f t="shared" si="4"/>
        <v>0.13</v>
      </c>
    </row>
    <row r="104" spans="2:12">
      <c r="B104"/>
      <c r="C104"/>
      <c r="D104"/>
      <c r="E104"/>
      <c r="F104"/>
      <c r="G104"/>
      <c r="H104"/>
      <c r="I104"/>
      <c r="J104"/>
    </row>
    <row r="105" spans="2:12">
      <c r="B105"/>
      <c r="C105"/>
      <c r="D105"/>
      <c r="E105"/>
      <c r="F105"/>
      <c r="G105"/>
      <c r="H105"/>
      <c r="I105"/>
      <c r="J105"/>
    </row>
    <row r="106" spans="2:12">
      <c r="B106" s="272" t="s">
        <v>10743</v>
      </c>
      <c r="C106" s="175">
        <v>55835</v>
      </c>
      <c r="D106" s="176" t="s">
        <v>5978</v>
      </c>
      <c r="E106" s="175" t="s">
        <v>5604</v>
      </c>
      <c r="F106" s="175" t="s">
        <v>368</v>
      </c>
      <c r="G106" s="177">
        <v>42.49</v>
      </c>
      <c r="H106" s="177">
        <v>38.58</v>
      </c>
      <c r="I106" s="175" t="s">
        <v>308</v>
      </c>
      <c r="J106" s="317">
        <v>41974</v>
      </c>
      <c r="K106" s="191">
        <f>SUM(K108:K109)</f>
        <v>38.581019999999995</v>
      </c>
      <c r="L106" s="192">
        <f>K106-H106</f>
        <v>1.0199999999969123E-3</v>
      </c>
    </row>
    <row r="107" spans="2:12" ht="25.5">
      <c r="C107" s="320" t="s">
        <v>341</v>
      </c>
      <c r="D107" s="320" t="s">
        <v>82</v>
      </c>
      <c r="E107" s="320" t="s">
        <v>342</v>
      </c>
      <c r="F107" s="320" t="s">
        <v>343</v>
      </c>
      <c r="G107" s="320" t="s">
        <v>10727</v>
      </c>
      <c r="H107" s="320" t="s">
        <v>10728</v>
      </c>
      <c r="I107" s="320" t="s">
        <v>10729</v>
      </c>
      <c r="J107" s="320" t="s">
        <v>10730</v>
      </c>
      <c r="K107" s="320" t="s">
        <v>10731</v>
      </c>
    </row>
    <row r="108" spans="2:12">
      <c r="C108" s="172">
        <v>88316</v>
      </c>
      <c r="D108" s="226" t="str">
        <f>VLOOKUP(C108,SERVIÇOS_SINAPI_12_14!$A$2:$H$5049,2,0)</f>
        <v>SERVENTE COM ENCARGOS COMPLEMENTARES</v>
      </c>
      <c r="E108" s="218" t="s">
        <v>5361</v>
      </c>
      <c r="F108" s="219" t="str">
        <f>VLOOKUP(C108,SERVIÇOS_SINAPI_12_14!$A$2:$H$5049,4,0)</f>
        <v>H</v>
      </c>
      <c r="G108" s="224">
        <v>12.14</v>
      </c>
      <c r="H108" s="221">
        <f>VLOOKUP(C108,SERVIÇOS_SINAPI_12_14!$A$2:$H$5049,6,0)</f>
        <v>11.02</v>
      </c>
      <c r="I108" s="219">
        <v>3.5009999999999999</v>
      </c>
      <c r="J108" s="224">
        <v>42.49</v>
      </c>
      <c r="K108" s="229">
        <f>I108*H108</f>
        <v>38.581019999999995</v>
      </c>
    </row>
    <row r="109" spans="2:12">
      <c r="B109"/>
      <c r="C109"/>
      <c r="D109"/>
      <c r="E109"/>
      <c r="F109"/>
      <c r="G109"/>
      <c r="H109"/>
      <c r="I109"/>
      <c r="J109"/>
    </row>
    <row r="110" spans="2:12">
      <c r="B110"/>
      <c r="C110"/>
      <c r="D110"/>
      <c r="E110"/>
      <c r="F110"/>
      <c r="G110"/>
      <c r="H110"/>
      <c r="I110"/>
      <c r="J110"/>
    </row>
    <row r="111" spans="2:12" ht="25.5">
      <c r="B111" s="272" t="s">
        <v>10744</v>
      </c>
      <c r="C111" s="175" t="s">
        <v>9984</v>
      </c>
      <c r="D111" s="176" t="s">
        <v>9985</v>
      </c>
      <c r="E111" s="175" t="s">
        <v>6454</v>
      </c>
      <c r="F111" s="175" t="s">
        <v>335</v>
      </c>
      <c r="G111" s="177">
        <v>39.369999999999997</v>
      </c>
      <c r="H111" s="177">
        <v>36.6</v>
      </c>
      <c r="I111" s="175" t="s">
        <v>308</v>
      </c>
      <c r="J111"/>
      <c r="K111" s="191">
        <f>SUM(K113:K120)</f>
        <v>36.59895581</v>
      </c>
      <c r="L111" s="192">
        <f>K111-H111</f>
        <v>-1.0441900000017768E-3</v>
      </c>
    </row>
    <row r="112" spans="2:12" ht="26.25" thickBot="1">
      <c r="C112" s="202" t="s">
        <v>341</v>
      </c>
      <c r="D112" s="238" t="s">
        <v>82</v>
      </c>
      <c r="E112" s="238" t="s">
        <v>342</v>
      </c>
      <c r="F112" s="238" t="s">
        <v>343</v>
      </c>
      <c r="G112" s="238" t="s">
        <v>10727</v>
      </c>
      <c r="H112" s="238" t="s">
        <v>10728</v>
      </c>
      <c r="I112" s="238" t="s">
        <v>10729</v>
      </c>
      <c r="J112" s="238" t="s">
        <v>10730</v>
      </c>
      <c r="K112" s="238" t="s">
        <v>10731</v>
      </c>
    </row>
    <row r="113" spans="1:12" ht="13.5" thickBot="1">
      <c r="C113" s="172">
        <v>88262</v>
      </c>
      <c r="D113" s="226" t="str">
        <f>VLOOKUP(C113,SERVIÇOS_SINAPI_12_14!$A$2:$H$5049,2,0)</f>
        <v>CARPINTEIRO DE FORMAS COM ENCARGOS COMPLEMENTARES</v>
      </c>
      <c r="E113" s="318" t="s">
        <v>5361</v>
      </c>
      <c r="F113" s="219" t="str">
        <f>VLOOKUP(C113,SERVIÇOS_SINAPI_12_14!$A$2:$H$5049,4,0)</f>
        <v>H</v>
      </c>
      <c r="G113" s="319">
        <v>15.32</v>
      </c>
      <c r="H113" s="224">
        <f>VLOOKUP(C113,SERVIÇOS_SINAPI_12_14!$A$2:$H$5049,6,0)</f>
        <v>13.77</v>
      </c>
      <c r="I113" s="219">
        <v>0.8</v>
      </c>
      <c r="J113" s="319">
        <v>12.26</v>
      </c>
      <c r="K113" s="224">
        <f t="shared" ref="K113:K120" si="5">I113*H113</f>
        <v>11.016</v>
      </c>
    </row>
    <row r="114" spans="1:12" ht="13.5" thickBot="1">
      <c r="C114" s="172">
        <v>88310</v>
      </c>
      <c r="D114" s="226" t="str">
        <f>VLOOKUP(C114,SERVIÇOS_SINAPI_12_14!$A$2:$H$5049,2,0)</f>
        <v>PINTOR COM ENCARGOS COMPLEMENTARES</v>
      </c>
      <c r="E114" s="318" t="s">
        <v>5361</v>
      </c>
      <c r="F114" s="219" t="str">
        <f>VLOOKUP(C114,SERVIÇOS_SINAPI_12_14!$A$2:$H$5049,4,0)</f>
        <v>H</v>
      </c>
      <c r="G114" s="319">
        <v>15.32</v>
      </c>
      <c r="H114" s="224">
        <f>VLOOKUP(C114,SERVIÇOS_SINAPI_12_14!$A$2:$H$5049,6,0)</f>
        <v>13.77</v>
      </c>
      <c r="I114" s="219">
        <v>0.3</v>
      </c>
      <c r="J114" s="319">
        <v>4.5999999999999996</v>
      </c>
      <c r="K114" s="224">
        <f t="shared" si="5"/>
        <v>4.1309999999999993</v>
      </c>
    </row>
    <row r="115" spans="1:12" ht="13.5" thickBot="1">
      <c r="C115" s="172">
        <v>88316</v>
      </c>
      <c r="D115" s="226" t="str">
        <f>VLOOKUP(C115,SERVIÇOS_SINAPI_12_14!$A$2:$H$5049,2,0)</f>
        <v>SERVENTE COM ENCARGOS COMPLEMENTARES</v>
      </c>
      <c r="E115" s="318" t="s">
        <v>5361</v>
      </c>
      <c r="F115" s="219" t="str">
        <f>VLOOKUP(C115,SERVIÇOS_SINAPI_12_14!$A$2:$H$5049,4,0)</f>
        <v>H</v>
      </c>
      <c r="G115" s="319">
        <v>12.14</v>
      </c>
      <c r="H115" s="224">
        <f>VLOOKUP(C115,SERVIÇOS_SINAPI_12_14!$A$2:$H$5049,6,0)</f>
        <v>11.02</v>
      </c>
      <c r="I115" s="219">
        <v>0.95</v>
      </c>
      <c r="J115" s="319">
        <v>11.53</v>
      </c>
      <c r="K115" s="224">
        <f t="shared" si="5"/>
        <v>10.468999999999999</v>
      </c>
    </row>
    <row r="116" spans="1:12" ht="13.5" thickBot="1">
      <c r="C116" s="172">
        <v>1106</v>
      </c>
      <c r="D116" s="213" t="str">
        <f>VLOOKUP(C116,INSUMOS_SINAPI_12_14!$A$2:$H$5049,2,0)</f>
        <v>CAL HIDRATADA, DE 1A. QUALIDADE, PARA ARGAMASSA</v>
      </c>
      <c r="E116" s="321" t="s">
        <v>314</v>
      </c>
      <c r="F116" s="144" t="str">
        <f>VLOOKUP(C116,INSUMOS_SINAPI_12_14!$A$2:$H$5049,4,0)</f>
        <v>KG</v>
      </c>
      <c r="G116" s="322">
        <v>0.84</v>
      </c>
      <c r="H116" s="210">
        <f>VLOOKUP(C116,INSUMOS_SINAPI_12_14!$A$2:$H$5049,6,0)</f>
        <v>0.84</v>
      </c>
      <c r="I116" s="136">
        <v>0.6</v>
      </c>
      <c r="J116" s="322">
        <v>0.5</v>
      </c>
      <c r="K116" s="210">
        <f t="shared" si="5"/>
        <v>0.504</v>
      </c>
    </row>
    <row r="117" spans="1:12" ht="26.25" thickBot="1">
      <c r="C117" s="172">
        <v>1351</v>
      </c>
      <c r="D117" s="213" t="str">
        <f>VLOOKUP(C117,INSUMOS_SINAPI_12_14!$A$2:$H$5049,2,0)</f>
        <v>CHAPA DE MADEIRA COMPENSADA RESINADA PARA FORMA DE CONCRETO, DE *2,2 X 1,1* M, E = 6 MM</v>
      </c>
      <c r="E117" s="321" t="s">
        <v>314</v>
      </c>
      <c r="F117" s="144" t="str">
        <f>VLOOKUP(C117,INSUMOS_SINAPI_12_14!$A$2:$H$5049,4,0)</f>
        <v>UN</v>
      </c>
      <c r="G117" s="322">
        <v>20.3</v>
      </c>
      <c r="H117" s="210">
        <f>VLOOKUP(C117,INSUMOS_SINAPI_12_14!$A$2:$H$5049,6,0)</f>
        <v>20.3</v>
      </c>
      <c r="I117" s="136">
        <v>0.22727269999999999</v>
      </c>
      <c r="J117" s="322">
        <v>4.6100000000000003</v>
      </c>
      <c r="K117" s="210">
        <f t="shared" si="5"/>
        <v>4.6136358099999999</v>
      </c>
    </row>
    <row r="118" spans="1:12" ht="26.25" thickBot="1">
      <c r="C118" s="172">
        <v>4491</v>
      </c>
      <c r="D118" s="213" t="str">
        <f>VLOOKUP(C118,INSUMOS_SINAPI_12_14!$A$2:$H$5049,2,0)</f>
        <v>PECA DE MADEIRA NATIVA / REGIONAL 7,5 X 7,5CM (3X3) NAO APARELHADA (P/FORMA)</v>
      </c>
      <c r="E118" s="321" t="s">
        <v>314</v>
      </c>
      <c r="F118" s="144" t="str">
        <f>VLOOKUP(C118,INSUMOS_SINAPI_12_14!$A$2:$H$5049,4,0)</f>
        <v>M</v>
      </c>
      <c r="G118" s="322">
        <v>2.81</v>
      </c>
      <c r="H118" s="210">
        <f>VLOOKUP(C118,INSUMOS_SINAPI_12_14!$A$2:$H$5049,6,0)</f>
        <v>2.81</v>
      </c>
      <c r="I118" s="136">
        <v>1.58</v>
      </c>
      <c r="J118" s="322">
        <v>4.4400000000000004</v>
      </c>
      <c r="K118" s="210">
        <f t="shared" si="5"/>
        <v>4.4398</v>
      </c>
    </row>
    <row r="119" spans="1:12" ht="13.5" thickBot="1">
      <c r="C119" s="172">
        <v>5061</v>
      </c>
      <c r="D119" s="213" t="str">
        <f>VLOOKUP(C119,INSUMOS_SINAPI_12_14!$A$2:$H$5049,2,0)</f>
        <v>PREGO POLIDO COM CABECA 18 X 27</v>
      </c>
      <c r="E119" s="321" t="s">
        <v>314</v>
      </c>
      <c r="F119" s="144" t="str">
        <f>VLOOKUP(C119,INSUMOS_SINAPI_12_14!$A$2:$H$5049,4,0)</f>
        <v>KG</v>
      </c>
      <c r="G119" s="322">
        <v>7.5</v>
      </c>
      <c r="H119" s="210">
        <f>VLOOKUP(C119,INSUMOS_SINAPI_12_14!$A$2:$H$5049,6,0)</f>
        <v>7.5</v>
      </c>
      <c r="I119" s="136">
        <v>0.15</v>
      </c>
      <c r="J119" s="322">
        <v>1.1299999999999999</v>
      </c>
      <c r="K119" s="210">
        <f t="shared" si="5"/>
        <v>1.125</v>
      </c>
    </row>
    <row r="120" spans="1:12">
      <c r="C120" s="172">
        <v>5333</v>
      </c>
      <c r="D120" s="213" t="str">
        <f>VLOOKUP(C120,INSUMOS_SINAPI_12_14!$A$2:$H$5049,2,0)</f>
        <v>OLEO DE LINHACA</v>
      </c>
      <c r="E120" s="321" t="s">
        <v>314</v>
      </c>
      <c r="F120" s="144" t="str">
        <f>VLOOKUP(C120,INSUMOS_SINAPI_12_14!$A$2:$H$5049,4,0)</f>
        <v>L</v>
      </c>
      <c r="G120" s="322">
        <v>13.66</v>
      </c>
      <c r="H120" s="210">
        <f>VLOOKUP(C120,INSUMOS_SINAPI_12_14!$A$2:$H$5049,6,0)</f>
        <v>13.66</v>
      </c>
      <c r="I120" s="136">
        <v>2.1999999999999999E-2</v>
      </c>
      <c r="J120" s="322">
        <v>0.3</v>
      </c>
      <c r="K120" s="210">
        <f t="shared" si="5"/>
        <v>0.30052000000000001</v>
      </c>
    </row>
    <row r="121" spans="1:12">
      <c r="B121"/>
      <c r="C121"/>
      <c r="D121"/>
      <c r="E121"/>
      <c r="F121"/>
      <c r="G121"/>
      <c r="H121"/>
      <c r="I121"/>
      <c r="J121"/>
    </row>
    <row r="122" spans="1:12">
      <c r="B122"/>
      <c r="C122"/>
      <c r="D122"/>
      <c r="E122"/>
      <c r="F122"/>
      <c r="G122"/>
      <c r="H122"/>
      <c r="I122"/>
      <c r="J122"/>
    </row>
    <row r="123" spans="1:12" ht="25.5">
      <c r="A123" s="133">
        <f>COUNTIF(ORÇAMENTO!B:B,CPU!C123)</f>
        <v>0</v>
      </c>
      <c r="B123" s="272" t="s">
        <v>10745</v>
      </c>
      <c r="C123" s="258">
        <v>79478</v>
      </c>
      <c r="D123" s="176" t="s">
        <v>63</v>
      </c>
      <c r="E123" s="175" t="s">
        <v>5604</v>
      </c>
      <c r="F123" s="175" t="s">
        <v>368</v>
      </c>
      <c r="G123" s="177">
        <v>35.57</v>
      </c>
      <c r="H123" s="177">
        <v>32.29</v>
      </c>
      <c r="I123" s="175" t="s">
        <v>308</v>
      </c>
      <c r="J123" s="178">
        <v>41974</v>
      </c>
      <c r="K123" s="191">
        <f>SUM(K125)</f>
        <v>32.288600000000002</v>
      </c>
      <c r="L123" s="192">
        <f>K123-H123</f>
        <v>-1.3999999999967372E-3</v>
      </c>
    </row>
    <row r="124" spans="1:12" s="8" customFormat="1" ht="27.75" customHeight="1">
      <c r="A124" s="133"/>
      <c r="B124" s="172"/>
      <c r="C124" s="262" t="s">
        <v>341</v>
      </c>
      <c r="D124" s="167" t="s">
        <v>82</v>
      </c>
      <c r="E124" s="167" t="s">
        <v>342</v>
      </c>
      <c r="F124" s="167" t="s">
        <v>343</v>
      </c>
      <c r="G124" s="167" t="s">
        <v>10727</v>
      </c>
      <c r="H124" s="167" t="s">
        <v>10728</v>
      </c>
      <c r="I124" s="167" t="s">
        <v>10729</v>
      </c>
      <c r="J124" s="167" t="s">
        <v>10730</v>
      </c>
      <c r="K124" s="167" t="s">
        <v>10731</v>
      </c>
    </row>
    <row r="125" spans="1:12">
      <c r="C125" s="260">
        <v>88316</v>
      </c>
      <c r="D125" s="226" t="str">
        <f>VLOOKUP(C125,SERVIÇOS_SINAPI_12_14!$A$2:$H$5049,2,0)</f>
        <v>SERVENTE COM ENCARGOS COMPLEMENTARES</v>
      </c>
      <c r="E125" s="219" t="s">
        <v>5361</v>
      </c>
      <c r="F125" s="219" t="str">
        <f>VLOOKUP(C125,SERVIÇOS_SINAPI_12_14!$A$2:$H$5049,4,0)</f>
        <v>H</v>
      </c>
      <c r="G125" s="224">
        <v>12.14</v>
      </c>
      <c r="H125" s="224">
        <f>VLOOKUP(C125,SERVIÇOS_SINAPI_12_14!$A$2:$H$5049,6,0)</f>
        <v>11.02</v>
      </c>
      <c r="I125" s="219">
        <v>2.93</v>
      </c>
      <c r="J125" s="224">
        <v>35.57</v>
      </c>
      <c r="K125" s="224">
        <f>I125*H125</f>
        <v>32.288600000000002</v>
      </c>
    </row>
    <row r="126" spans="1:12">
      <c r="B126"/>
      <c r="C126"/>
      <c r="D126"/>
      <c r="E126"/>
      <c r="F126"/>
      <c r="G126"/>
      <c r="H126"/>
      <c r="I126"/>
      <c r="J126"/>
    </row>
    <row r="127" spans="1:12">
      <c r="B127"/>
      <c r="C127"/>
      <c r="D127"/>
      <c r="E127"/>
      <c r="F127"/>
      <c r="G127"/>
      <c r="H127"/>
      <c r="I127"/>
      <c r="J127"/>
    </row>
    <row r="128" spans="1:12" ht="25.5">
      <c r="B128" s="272" t="s">
        <v>10746</v>
      </c>
      <c r="C128" s="175">
        <v>5970</v>
      </c>
      <c r="D128" s="176" t="s">
        <v>7978</v>
      </c>
      <c r="E128" s="175" t="s">
        <v>5418</v>
      </c>
      <c r="F128" s="175" t="s">
        <v>335</v>
      </c>
      <c r="G128" s="177">
        <v>41.12</v>
      </c>
      <c r="H128" s="177">
        <v>38.409999999999997</v>
      </c>
      <c r="I128" s="175" t="s">
        <v>308</v>
      </c>
      <c r="J128" s="156">
        <v>41974</v>
      </c>
      <c r="K128" s="191">
        <f>SUM(K130:K135)</f>
        <v>38.406027000000002</v>
      </c>
      <c r="L128" s="192">
        <f>K128-H128</f>
        <v>-3.9729999999948973E-3</v>
      </c>
    </row>
    <row r="129" spans="1:12" ht="25.5">
      <c r="C129" s="167" t="s">
        <v>341</v>
      </c>
      <c r="D129" s="167" t="s">
        <v>82</v>
      </c>
      <c r="E129" s="167" t="s">
        <v>342</v>
      </c>
      <c r="F129" s="167" t="s">
        <v>343</v>
      </c>
      <c r="G129" s="167" t="s">
        <v>10727</v>
      </c>
      <c r="H129" s="167" t="s">
        <v>10728</v>
      </c>
      <c r="I129" s="167" t="s">
        <v>10729</v>
      </c>
      <c r="J129" s="167" t="s">
        <v>10730</v>
      </c>
      <c r="K129" s="167" t="s">
        <v>10731</v>
      </c>
    </row>
    <row r="130" spans="1:12">
      <c r="C130" s="172">
        <v>88239</v>
      </c>
      <c r="D130" s="226" t="str">
        <f>VLOOKUP(C130,SERVIÇOS_SINAPI_12_14!$A$2:$H$5049,2,0)</f>
        <v>AJUDANTE DE CARPINTEIRO COM ENCARGOS COMPLEMENTARES</v>
      </c>
      <c r="E130" s="164" t="s">
        <v>5361</v>
      </c>
      <c r="F130" s="219" t="str">
        <f>VLOOKUP(C130,SERVIÇOS_SINAPI_12_14!$A$2:$H$5049,4,0)</f>
        <v>H</v>
      </c>
      <c r="G130" s="214">
        <v>12.48</v>
      </c>
      <c r="H130" s="224">
        <f>VLOOKUP(C130,SERVIÇOS_SINAPI_12_14!$A$2:$H$5049,6,0)</f>
        <v>11.31</v>
      </c>
      <c r="I130" s="241">
        <v>1</v>
      </c>
      <c r="J130" s="214">
        <v>12.48</v>
      </c>
      <c r="K130" s="224">
        <f t="shared" ref="K130:K135" si="6">I130*H130</f>
        <v>11.31</v>
      </c>
    </row>
    <row r="131" spans="1:12">
      <c r="C131" s="172">
        <v>88262</v>
      </c>
      <c r="D131" s="226" t="str">
        <f>VLOOKUP(C131,SERVIÇOS_SINAPI_12_14!$A$2:$H$5049,2,0)</f>
        <v>CARPINTEIRO DE FORMAS COM ENCARGOS COMPLEMENTARES</v>
      </c>
      <c r="E131" s="164" t="s">
        <v>5361</v>
      </c>
      <c r="F131" s="219" t="str">
        <f>VLOOKUP(C131,SERVIÇOS_SINAPI_12_14!$A$2:$H$5049,4,0)</f>
        <v>H</v>
      </c>
      <c r="G131" s="214">
        <v>15.32</v>
      </c>
      <c r="H131" s="224">
        <f>VLOOKUP(C131,SERVIÇOS_SINAPI_12_14!$A$2:$H$5049,6,0)</f>
        <v>13.77</v>
      </c>
      <c r="I131" s="241">
        <v>1.0001</v>
      </c>
      <c r="J131" s="214">
        <v>15.32</v>
      </c>
      <c r="K131" s="224">
        <f t="shared" si="6"/>
        <v>13.771376999999999</v>
      </c>
    </row>
    <row r="132" spans="1:12" ht="25.5">
      <c r="C132" s="172">
        <v>4491</v>
      </c>
      <c r="D132" s="213" t="str">
        <f>VLOOKUP(C132,INSUMOS_SINAPI_12_14!$A$2:$H$5049,2,0)</f>
        <v>PECA DE MADEIRA NATIVA / REGIONAL 7,5 X 7,5CM (3X3) NAO APARELHADA (P/FORMA)</v>
      </c>
      <c r="E132" s="166" t="s">
        <v>314</v>
      </c>
      <c r="F132" s="144" t="str">
        <f>VLOOKUP(C132,INSUMOS_SINAPI_12_14!$A$2:$H$5049,4,0)</f>
        <v>M</v>
      </c>
      <c r="G132" s="138">
        <v>2.81</v>
      </c>
      <c r="H132" s="210">
        <f>VLOOKUP(C132,INSUMOS_SINAPI_12_14!$A$2:$H$5049,6,0)</f>
        <v>2.81</v>
      </c>
      <c r="I132" s="136">
        <v>0.56999999999999995</v>
      </c>
      <c r="J132" s="138">
        <v>1.6</v>
      </c>
      <c r="K132" s="210">
        <f t="shared" si="6"/>
        <v>1.6016999999999999</v>
      </c>
    </row>
    <row r="133" spans="1:12" ht="25.5">
      <c r="C133" s="172">
        <v>4506</v>
      </c>
      <c r="D133" s="213" t="str">
        <f>VLOOKUP(C133,INSUMOS_SINAPI_12_14!$A$2:$H$5049,2,0)</f>
        <v>PECA DE MADEIRANATIVA/REGIONAL 2,5 X 10CM (1X4") NAO APARELHADA (SARRAFO P/FORMA)</v>
      </c>
      <c r="E133" s="166" t="s">
        <v>314</v>
      </c>
      <c r="F133" s="144" t="str">
        <f>VLOOKUP(C133,INSUMOS_SINAPI_12_14!$A$2:$H$5049,4,0)</f>
        <v>M</v>
      </c>
      <c r="G133" s="138">
        <v>1.74</v>
      </c>
      <c r="H133" s="210">
        <f>VLOOKUP(C133,INSUMOS_SINAPI_12_14!$A$2:$H$5049,6,0)</f>
        <v>1.74</v>
      </c>
      <c r="I133" s="136">
        <v>0.27</v>
      </c>
      <c r="J133" s="138">
        <v>0.47</v>
      </c>
      <c r="K133" s="210">
        <f t="shared" si="6"/>
        <v>0.46980000000000005</v>
      </c>
    </row>
    <row r="134" spans="1:12">
      <c r="C134" s="172">
        <v>5061</v>
      </c>
      <c r="D134" s="213" t="str">
        <f>VLOOKUP(C134,INSUMOS_SINAPI_12_14!$A$2:$H$5049,2,0)</f>
        <v>PREGO POLIDO COM CABECA 18 X 27</v>
      </c>
      <c r="E134" s="166" t="s">
        <v>314</v>
      </c>
      <c r="F134" s="144" t="str">
        <f>VLOOKUP(C134,INSUMOS_SINAPI_12_14!$A$2:$H$5049,4,0)</f>
        <v>KG</v>
      </c>
      <c r="G134" s="138">
        <v>7.5</v>
      </c>
      <c r="H134" s="210">
        <f>VLOOKUP(C134,INSUMOS_SINAPI_12_14!$A$2:$H$5049,6,0)</f>
        <v>7.5</v>
      </c>
      <c r="I134" s="136">
        <v>0.15</v>
      </c>
      <c r="J134" s="138">
        <v>1.1299999999999999</v>
      </c>
      <c r="K134" s="210">
        <f t="shared" si="6"/>
        <v>1.125</v>
      </c>
    </row>
    <row r="135" spans="1:12">
      <c r="C135" s="172">
        <v>6189</v>
      </c>
      <c r="D135" s="213" t="str">
        <f>VLOOKUP(C135,INSUMOS_SINAPI_12_14!$A$2:$H$5049,2,0)</f>
        <v>TABUA MADEIRA 2A QUALIDADE 2,5 X 30,0CM (1 X 12") NAO APARELHADA</v>
      </c>
      <c r="E135" s="166" t="s">
        <v>314</v>
      </c>
      <c r="F135" s="144" t="str">
        <f>VLOOKUP(C135,INSUMOS_SINAPI_12_14!$A$2:$H$5049,4,0)</f>
        <v>M</v>
      </c>
      <c r="G135" s="138">
        <v>6.39</v>
      </c>
      <c r="H135" s="210">
        <f>VLOOKUP(C135,INSUMOS_SINAPI_12_14!$A$2:$H$5049,6,0)</f>
        <v>6.39</v>
      </c>
      <c r="I135" s="136">
        <v>1.585</v>
      </c>
      <c r="J135" s="138">
        <v>10.130000000000001</v>
      </c>
      <c r="K135" s="210">
        <f t="shared" si="6"/>
        <v>10.12815</v>
      </c>
    </row>
    <row r="136" spans="1:12">
      <c r="B136"/>
      <c r="C136"/>
      <c r="D136"/>
      <c r="E136"/>
      <c r="F136"/>
      <c r="G136"/>
      <c r="H136"/>
      <c r="I136"/>
      <c r="J136"/>
    </row>
    <row r="137" spans="1:12">
      <c r="B137"/>
      <c r="C137"/>
      <c r="D137"/>
      <c r="E137"/>
      <c r="F137"/>
      <c r="G137"/>
      <c r="H137"/>
      <c r="I137"/>
      <c r="J137"/>
    </row>
    <row r="138" spans="1:12" ht="25.5">
      <c r="A138" s="133">
        <f>COUNTIF(ORÇAMENTO!B:B,CPU!C138)</f>
        <v>0</v>
      </c>
      <c r="B138" s="272" t="s">
        <v>10747</v>
      </c>
      <c r="C138" s="258" t="s">
        <v>70</v>
      </c>
      <c r="D138" s="176" t="s">
        <v>71</v>
      </c>
      <c r="E138" s="175" t="s">
        <v>5418</v>
      </c>
      <c r="F138" s="175" t="s">
        <v>304</v>
      </c>
      <c r="G138" s="177">
        <v>6.72</v>
      </c>
      <c r="H138" s="177">
        <v>6.44</v>
      </c>
      <c r="I138" s="175" t="s">
        <v>308</v>
      </c>
      <c r="J138" s="178">
        <v>41974</v>
      </c>
      <c r="K138" s="191">
        <f>SUM(K140:K143)</f>
        <v>6.4441230000000003</v>
      </c>
      <c r="L138" s="192">
        <f>K138-H138</f>
        <v>4.1229999999998768E-3</v>
      </c>
    </row>
    <row r="139" spans="1:12" s="8" customFormat="1" ht="28.5" customHeight="1">
      <c r="A139" s="133"/>
      <c r="B139" s="172"/>
      <c r="C139" s="262" t="s">
        <v>341</v>
      </c>
      <c r="D139" s="167" t="s">
        <v>82</v>
      </c>
      <c r="E139" s="167" t="s">
        <v>342</v>
      </c>
      <c r="F139" s="167" t="s">
        <v>343</v>
      </c>
      <c r="G139" s="167" t="s">
        <v>10727</v>
      </c>
      <c r="H139" s="167" t="s">
        <v>10728</v>
      </c>
      <c r="I139" s="167" t="s">
        <v>10729</v>
      </c>
      <c r="J139" s="167" t="s">
        <v>10730</v>
      </c>
      <c r="K139" s="167" t="s">
        <v>10731</v>
      </c>
    </row>
    <row r="140" spans="1:12">
      <c r="C140" s="263">
        <v>88238</v>
      </c>
      <c r="D140" s="226" t="str">
        <f>VLOOKUP(C140,SERVIÇOS_SINAPI_12_14!$A$2:$H$5049,2,0)</f>
        <v>AJUDANTE DE ARMADOR COM ENCARGOS COMPLEMENTARES</v>
      </c>
      <c r="E140" s="219" t="s">
        <v>5361</v>
      </c>
      <c r="F140" s="219" t="str">
        <f>VLOOKUP(C140,SERVIÇOS_SINAPI_12_14!$A$2:$H$5049,4,0)</f>
        <v>H</v>
      </c>
      <c r="G140" s="219">
        <v>12.48</v>
      </c>
      <c r="H140" s="221">
        <f>VLOOKUP(C140,SERVIÇOS_SINAPI_12_14!$A$2:$H$5049,6,0)</f>
        <v>11.31</v>
      </c>
      <c r="I140" s="218">
        <v>0.1</v>
      </c>
      <c r="J140" s="228">
        <v>1.25</v>
      </c>
      <c r="K140" s="228">
        <f>I140*H140</f>
        <v>1.131</v>
      </c>
    </row>
    <row r="141" spans="1:12">
      <c r="C141" s="263">
        <v>88245</v>
      </c>
      <c r="D141" s="226" t="str">
        <f>VLOOKUP(C141,SERVIÇOS_SINAPI_12_14!$A$2:$H$5049,2,0)</f>
        <v>ARMADOR COM ENCARGOS COMPLEMENTARES</v>
      </c>
      <c r="E141" s="219" t="s">
        <v>5361</v>
      </c>
      <c r="F141" s="219" t="str">
        <f>VLOOKUP(C141,SERVIÇOS_SINAPI_12_14!$A$2:$H$5049,4,0)</f>
        <v>H</v>
      </c>
      <c r="G141" s="219">
        <v>15.32</v>
      </c>
      <c r="H141" s="221">
        <f>VLOOKUP(C141,SERVIÇOS_SINAPI_12_14!$A$2:$H$5049,6,0)</f>
        <v>13.77</v>
      </c>
      <c r="I141" s="242">
        <v>9.9900000000000003E-2</v>
      </c>
      <c r="J141" s="228">
        <v>1.53</v>
      </c>
      <c r="K141" s="228">
        <f>I141*H141</f>
        <v>1.375623</v>
      </c>
    </row>
    <row r="142" spans="1:12">
      <c r="C142" s="260">
        <v>34</v>
      </c>
      <c r="D142" s="186" t="str">
        <f>VLOOKUP(C142,INSUMOS_SINAPI_12_14!$A$2:$H$5049,2,0)</f>
        <v>ACO CA-50, 10,0 MM, VERGALHAO</v>
      </c>
      <c r="E142" s="166" t="s">
        <v>314</v>
      </c>
      <c r="F142" s="144" t="str">
        <f>VLOOKUP(C142,INSUMOS_SINAPI_12_14!$A$2:$H$5049,4,0)</f>
        <v>KG</v>
      </c>
      <c r="G142" s="225">
        <v>3.39</v>
      </c>
      <c r="H142" s="190">
        <f>VLOOKUP(C142,INSUMOS_SINAPI_12_14!$A$2:$H$5049,6,0)</f>
        <v>3.39</v>
      </c>
      <c r="I142" s="166">
        <v>1.1000000000000001</v>
      </c>
      <c r="J142" s="225">
        <v>3.73</v>
      </c>
      <c r="K142" s="225">
        <f>I142*H142</f>
        <v>3.7290000000000005</v>
      </c>
    </row>
    <row r="143" spans="1:12">
      <c r="C143" s="260">
        <v>337</v>
      </c>
      <c r="D143" s="186" t="str">
        <f>VLOOKUP(C143,INSUMOS_SINAPI_12_14!$A$2:$H$5049,2,0)</f>
        <v>ARAME RECOZIDO 18 BWG, 1,25 MM (0,01 KG/M)</v>
      </c>
      <c r="E143" s="166" t="s">
        <v>314</v>
      </c>
      <c r="F143" s="144" t="str">
        <f>VLOOKUP(C143,INSUMOS_SINAPI_12_14!$A$2:$H$5049,4,0)</f>
        <v>KG</v>
      </c>
      <c r="G143" s="225">
        <v>6.95</v>
      </c>
      <c r="H143" s="190">
        <f>VLOOKUP(C143,INSUMOS_SINAPI_12_14!$A$2:$H$5049,6,0)</f>
        <v>6.95</v>
      </c>
      <c r="I143" s="166">
        <v>0.03</v>
      </c>
      <c r="J143" s="225">
        <v>0.21</v>
      </c>
      <c r="K143" s="225">
        <f>I143*H143</f>
        <v>0.20849999999999999</v>
      </c>
    </row>
    <row r="144" spans="1:12">
      <c r="B144"/>
      <c r="C144"/>
      <c r="D144"/>
      <c r="E144"/>
      <c r="F144"/>
      <c r="G144"/>
      <c r="H144"/>
      <c r="I144"/>
      <c r="J144"/>
    </row>
    <row r="145" spans="1:12">
      <c r="B145"/>
      <c r="C145"/>
      <c r="D145"/>
      <c r="E145"/>
      <c r="F145"/>
      <c r="G145"/>
      <c r="H145"/>
      <c r="I145"/>
      <c r="J145"/>
    </row>
    <row r="146" spans="1:12" ht="25.5">
      <c r="B146" s="272" t="s">
        <v>10748</v>
      </c>
      <c r="C146" s="175" t="s">
        <v>6670</v>
      </c>
      <c r="D146" s="176" t="s">
        <v>6671</v>
      </c>
      <c r="E146" s="175" t="s">
        <v>5418</v>
      </c>
      <c r="F146" s="175" t="s">
        <v>368</v>
      </c>
      <c r="G146" s="177">
        <v>522.54999999999995</v>
      </c>
      <c r="H146" s="177">
        <v>517.98</v>
      </c>
      <c r="I146" s="175" t="s">
        <v>308</v>
      </c>
      <c r="J146" s="323">
        <v>41974</v>
      </c>
      <c r="K146" s="191">
        <f>SUM(K148:K153)</f>
        <v>517.97702000000004</v>
      </c>
      <c r="L146" s="324">
        <f>K146-H146</f>
        <v>-2.9799999999795546E-3</v>
      </c>
    </row>
    <row r="147" spans="1:12" ht="25.5">
      <c r="C147" s="325" t="s">
        <v>341</v>
      </c>
      <c r="D147" s="325" t="s">
        <v>82</v>
      </c>
      <c r="E147" s="325" t="s">
        <v>342</v>
      </c>
      <c r="F147" s="325" t="s">
        <v>343</v>
      </c>
      <c r="G147" s="325" t="s">
        <v>10727</v>
      </c>
      <c r="H147" s="325" t="s">
        <v>10728</v>
      </c>
      <c r="I147" s="325" t="s">
        <v>10729</v>
      </c>
      <c r="J147" s="325" t="s">
        <v>10730</v>
      </c>
      <c r="K147" s="325" t="s">
        <v>10731</v>
      </c>
    </row>
    <row r="148" spans="1:12">
      <c r="C148" s="172">
        <v>88245</v>
      </c>
      <c r="D148" s="226" t="str">
        <f>VLOOKUP(C148,SERVIÇOS_SINAPI_12_14!$A$2:$H$5049,2,0)</f>
        <v>ARMADOR COM ENCARGOS COMPLEMENTARES</v>
      </c>
      <c r="E148" s="164" t="s">
        <v>5361</v>
      </c>
      <c r="F148" s="219" t="str">
        <f>VLOOKUP(C148,SERVIÇOS_SINAPI_12_14!$A$2:$H$5049,4,0)</f>
        <v>H</v>
      </c>
      <c r="G148" s="214">
        <v>15.32</v>
      </c>
      <c r="H148" s="224">
        <f>VLOOKUP(C148,SERVIÇOS_SINAPI_12_14!$A$2:$H$5049,6,0)</f>
        <v>13.77</v>
      </c>
      <c r="I148" s="241">
        <v>0.6</v>
      </c>
      <c r="J148" s="214">
        <v>9.19</v>
      </c>
      <c r="K148" s="224">
        <f t="shared" ref="K148:K153" si="7">I148*H148</f>
        <v>8.2619999999999987</v>
      </c>
    </row>
    <row r="149" spans="1:12">
      <c r="C149" s="172">
        <v>88262</v>
      </c>
      <c r="D149" s="226" t="str">
        <f>VLOOKUP(C149,SERVIÇOS_SINAPI_12_14!$A$2:$H$5049,2,0)</f>
        <v>CARPINTEIRO DE FORMAS COM ENCARGOS COMPLEMENTARES</v>
      </c>
      <c r="E149" s="164" t="s">
        <v>5361</v>
      </c>
      <c r="F149" s="219" t="str">
        <f>VLOOKUP(C149,SERVIÇOS_SINAPI_12_14!$A$2:$H$5049,4,0)</f>
        <v>H</v>
      </c>
      <c r="G149" s="214">
        <v>15.32</v>
      </c>
      <c r="H149" s="224">
        <f>VLOOKUP(C149,SERVIÇOS_SINAPI_12_14!$A$2:$H$5049,6,0)</f>
        <v>13.77</v>
      </c>
      <c r="I149" s="241">
        <v>0.6</v>
      </c>
      <c r="J149" s="214">
        <v>9.19</v>
      </c>
      <c r="K149" s="224">
        <f t="shared" si="7"/>
        <v>8.2619999999999987</v>
      </c>
    </row>
    <row r="150" spans="1:12">
      <c r="C150" s="172">
        <v>88309</v>
      </c>
      <c r="D150" s="226" t="str">
        <f>VLOOKUP(C150,SERVIÇOS_SINAPI_12_14!$A$2:$H$5049,2,0)</f>
        <v>PEDREIRO COM ENCARGOS COMPLEMENTARES</v>
      </c>
      <c r="E150" s="164" t="s">
        <v>5361</v>
      </c>
      <c r="F150" s="219" t="str">
        <f>VLOOKUP(C150,SERVIÇOS_SINAPI_12_14!$A$2:$H$5049,4,0)</f>
        <v>H</v>
      </c>
      <c r="G150" s="214">
        <v>15.32</v>
      </c>
      <c r="H150" s="224">
        <f>VLOOKUP(C150,SERVIÇOS_SINAPI_12_14!$A$2:$H$5049,6,0)</f>
        <v>13.77</v>
      </c>
      <c r="I150" s="241">
        <v>0.6</v>
      </c>
      <c r="J150" s="214">
        <v>9.19</v>
      </c>
      <c r="K150" s="224">
        <f t="shared" si="7"/>
        <v>8.2619999999999987</v>
      </c>
    </row>
    <row r="151" spans="1:12">
      <c r="C151" s="172">
        <v>88316</v>
      </c>
      <c r="D151" s="226" t="str">
        <f>VLOOKUP(C151,SERVIÇOS_SINAPI_12_14!$A$2:$H$5049,2,0)</f>
        <v>SERVENTE COM ENCARGOS COMPLEMENTARES</v>
      </c>
      <c r="E151" s="164" t="s">
        <v>5361</v>
      </c>
      <c r="F151" s="219" t="str">
        <f>VLOOKUP(C151,SERVIÇOS_SINAPI_12_14!$A$2:$H$5049,4,0)</f>
        <v>H</v>
      </c>
      <c r="G151" s="214">
        <v>12.14</v>
      </c>
      <c r="H151" s="224">
        <f>VLOOKUP(C151,SERVIÇOS_SINAPI_12_14!$A$2:$H$5049,6,0)</f>
        <v>11.02</v>
      </c>
      <c r="I151" s="241">
        <v>1.601</v>
      </c>
      <c r="J151" s="214">
        <v>19.420000000000002</v>
      </c>
      <c r="K151" s="224">
        <f t="shared" si="7"/>
        <v>17.64302</v>
      </c>
    </row>
    <row r="152" spans="1:12" ht="25.5">
      <c r="C152" s="172">
        <v>1525</v>
      </c>
      <c r="D152" s="213" t="str">
        <f>VLOOKUP(C152,INSUMOS_SINAPI_12_14!$A$2:$H$5049,2,0)</f>
        <v>CONCRETO USINADO BOMBEAVEL, CLASSE DE RESISTENCIA C30, COM BRITA 0 E 1, SLUMP = 100 +/- 20 MM, INCLUI SERVICO DE BOMBEAMENTO (NBR 8953)</v>
      </c>
      <c r="E152" s="166" t="s">
        <v>314</v>
      </c>
      <c r="F152" s="144" t="str">
        <f>VLOOKUP(C152,INSUMOS_SINAPI_12_14!$A$2:$H$5049,4,0)</f>
        <v>M³</v>
      </c>
      <c r="G152" s="138">
        <v>452.42</v>
      </c>
      <c r="H152" s="210">
        <f>VLOOKUP(C152,INSUMOS_SINAPI_12_14!$A$2:$H$5049,6,0)</f>
        <v>452.42</v>
      </c>
      <c r="I152" s="136">
        <v>1.05</v>
      </c>
      <c r="J152" s="138">
        <v>475.04</v>
      </c>
      <c r="K152" s="210">
        <f t="shared" si="7"/>
        <v>475.04100000000005</v>
      </c>
    </row>
    <row r="153" spans="1:12" ht="25.5">
      <c r="C153" s="172">
        <v>10485</v>
      </c>
      <c r="D153" s="213" t="str">
        <f>VLOOKUP(C153,INSUMOS_SINAPI_12_14!$A$2:$H$5049,2,0)</f>
        <v>VIBRADOR DE IMERSAO C/ MOTOR ELETRICO 2HP MONOFASICO QUALQUER DIAM C/ MANGOTE</v>
      </c>
      <c r="E153" s="166" t="s">
        <v>316</v>
      </c>
      <c r="F153" s="144" t="str">
        <f>VLOOKUP(C153,INSUMOS_SINAPI_12_14!$A$2:$H$5049,4,0)</f>
        <v>H</v>
      </c>
      <c r="G153" s="138">
        <v>1.69</v>
      </c>
      <c r="H153" s="210">
        <f>VLOOKUP(C153,INSUMOS_SINAPI_12_14!$A$2:$H$5049,6,0)</f>
        <v>1.69</v>
      </c>
      <c r="I153" s="136">
        <v>0.3</v>
      </c>
      <c r="J153" s="138">
        <v>0.51</v>
      </c>
      <c r="K153" s="210">
        <f t="shared" si="7"/>
        <v>0.50700000000000001</v>
      </c>
    </row>
    <row r="154" spans="1:12">
      <c r="B154"/>
      <c r="C154"/>
      <c r="D154"/>
      <c r="E154"/>
      <c r="F154"/>
      <c r="G154"/>
      <c r="H154"/>
      <c r="I154"/>
      <c r="J154"/>
    </row>
    <row r="155" spans="1:12">
      <c r="B155"/>
      <c r="C155"/>
      <c r="D155"/>
      <c r="E155"/>
      <c r="F155"/>
      <c r="G155"/>
      <c r="H155"/>
      <c r="I155"/>
      <c r="J155"/>
    </row>
    <row r="156" spans="1:12" ht="25.5">
      <c r="A156" s="133">
        <f>COUNTIF(ORÇAMENTO!B:B,CPU!C156)</f>
        <v>0</v>
      </c>
      <c r="B156" s="272" t="s">
        <v>10749</v>
      </c>
      <c r="C156" s="258" t="s">
        <v>72</v>
      </c>
      <c r="D156" s="176" t="s">
        <v>73</v>
      </c>
      <c r="E156" s="175" t="s">
        <v>5418</v>
      </c>
      <c r="F156" s="175" t="s">
        <v>304</v>
      </c>
      <c r="G156" s="177">
        <v>6.58</v>
      </c>
      <c r="H156" s="177">
        <v>6.31</v>
      </c>
      <c r="I156" s="175" t="s">
        <v>308</v>
      </c>
      <c r="J156" s="178">
        <v>41974</v>
      </c>
      <c r="K156" s="191">
        <f>SUM(K158:K161)</f>
        <v>6.3140000000000009</v>
      </c>
      <c r="L156" s="192">
        <f>K156-H156</f>
        <v>4.0000000000013358E-3</v>
      </c>
    </row>
    <row r="157" spans="1:12" s="8" customFormat="1" ht="30" customHeight="1">
      <c r="A157" s="133"/>
      <c r="B157" s="172"/>
      <c r="C157" s="262" t="s">
        <v>341</v>
      </c>
      <c r="D157" s="167" t="s">
        <v>82</v>
      </c>
      <c r="E157" s="167" t="s">
        <v>342</v>
      </c>
      <c r="F157" s="167" t="s">
        <v>343</v>
      </c>
      <c r="G157" s="167" t="s">
        <v>10727</v>
      </c>
      <c r="H157" s="167" t="s">
        <v>10728</v>
      </c>
      <c r="I157" s="167" t="s">
        <v>10729</v>
      </c>
      <c r="J157" s="167" t="s">
        <v>10730</v>
      </c>
      <c r="K157" s="167" t="s">
        <v>10731</v>
      </c>
    </row>
    <row r="158" spans="1:12">
      <c r="C158" s="260">
        <v>88245</v>
      </c>
      <c r="D158" s="226" t="str">
        <f>VLOOKUP(C158,SERVIÇOS_SINAPI_12_14!$A$2:$H$5049,2,0)</f>
        <v>ARMADOR COM ENCARGOS COMPLEMENTARES</v>
      </c>
      <c r="E158" s="218" t="s">
        <v>5361</v>
      </c>
      <c r="F158" s="219" t="str">
        <f>VLOOKUP(C158,SERVIÇOS_SINAPI_12_14!$A$2:$H$5049,4,0)</f>
        <v>H</v>
      </c>
      <c r="G158" s="224">
        <v>15.32</v>
      </c>
      <c r="H158" s="221">
        <f>VLOOKUP(C158,SERVIÇOS_SINAPI_12_14!$A$2:$H$5049,6,0)</f>
        <v>13.77</v>
      </c>
      <c r="I158" s="219">
        <v>0.1</v>
      </c>
      <c r="J158" s="224">
        <v>1.53</v>
      </c>
      <c r="K158" s="224">
        <f>I158*H158</f>
        <v>1.377</v>
      </c>
    </row>
    <row r="159" spans="1:12">
      <c r="C159" s="260">
        <v>88316</v>
      </c>
      <c r="D159" s="226" t="str">
        <f>VLOOKUP(C159,SERVIÇOS_SINAPI_12_14!$A$2:$H$5049,2,0)</f>
        <v>SERVENTE COM ENCARGOS COMPLEMENTARES</v>
      </c>
      <c r="E159" s="218" t="s">
        <v>5361</v>
      </c>
      <c r="F159" s="219" t="str">
        <f>VLOOKUP(C159,SERVIÇOS_SINAPI_12_14!$A$2:$H$5049,4,0)</f>
        <v>H</v>
      </c>
      <c r="G159" s="224">
        <v>12.14</v>
      </c>
      <c r="H159" s="221">
        <f>VLOOKUP(C159,SERVIÇOS_SINAPI_12_14!$A$2:$H$5049,6,0)</f>
        <v>11.02</v>
      </c>
      <c r="I159" s="219">
        <v>0.1</v>
      </c>
      <c r="J159" s="224">
        <v>1.21</v>
      </c>
      <c r="K159" s="224">
        <f>I159*H159</f>
        <v>1.1020000000000001</v>
      </c>
    </row>
    <row r="160" spans="1:12">
      <c r="C160" s="260">
        <v>39</v>
      </c>
      <c r="D160" s="209" t="str">
        <f>VLOOKUP(C160,INSUMOS_SINAPI_12_14!$A$2:$H$5049,2,0)</f>
        <v>ACO CA-60, 5,0 MM, VERGALHAO</v>
      </c>
      <c r="E160" s="166" t="s">
        <v>314</v>
      </c>
      <c r="F160" s="144" t="str">
        <f>VLOOKUP(C160,INSUMOS_SINAPI_12_14!$A$2:$H$5049,4,0)</f>
        <v>KG</v>
      </c>
      <c r="G160" s="138">
        <v>3.36</v>
      </c>
      <c r="H160" s="190">
        <f>VLOOKUP(C160,INSUMOS_SINAPI_12_14!$A$2:$H$5049,6,0)</f>
        <v>3.36</v>
      </c>
      <c r="I160" s="136">
        <v>1.1000000000000001</v>
      </c>
      <c r="J160" s="138">
        <v>3.7</v>
      </c>
      <c r="K160" s="138">
        <f>I160*H160</f>
        <v>3.6960000000000002</v>
      </c>
    </row>
    <row r="161" spans="2:12">
      <c r="C161" s="260">
        <v>337</v>
      </c>
      <c r="D161" s="209" t="str">
        <f>VLOOKUP(C161,INSUMOS_SINAPI_12_14!$A$2:$H$5049,2,0)</f>
        <v>ARAME RECOZIDO 18 BWG, 1,25 MM (0,01 KG/M)</v>
      </c>
      <c r="E161" s="166" t="s">
        <v>314</v>
      </c>
      <c r="F161" s="144" t="str">
        <f>VLOOKUP(C161,INSUMOS_SINAPI_12_14!$A$2:$H$5049,4,0)</f>
        <v>KG</v>
      </c>
      <c r="G161" s="138">
        <v>6.95</v>
      </c>
      <c r="H161" s="190">
        <f>VLOOKUP(C161,INSUMOS_SINAPI_12_14!$A$2:$H$5049,6,0)</f>
        <v>6.95</v>
      </c>
      <c r="I161" s="136">
        <v>0.02</v>
      </c>
      <c r="J161" s="138">
        <v>0.14000000000000001</v>
      </c>
      <c r="K161" s="138">
        <f>I161*H161</f>
        <v>0.13900000000000001</v>
      </c>
    </row>
    <row r="162" spans="2:12">
      <c r="B162"/>
      <c r="C162"/>
      <c r="D162"/>
      <c r="E162"/>
      <c r="F162"/>
      <c r="G162"/>
      <c r="H162"/>
      <c r="I162"/>
      <c r="J162"/>
    </row>
    <row r="163" spans="2:12">
      <c r="B163"/>
      <c r="C163"/>
      <c r="D163"/>
      <c r="E163"/>
      <c r="F163"/>
      <c r="G163"/>
      <c r="H163"/>
      <c r="I163"/>
      <c r="J163"/>
    </row>
    <row r="164" spans="2:12" ht="25.5">
      <c r="B164" s="272" t="s">
        <v>10750</v>
      </c>
      <c r="C164" s="175">
        <v>73718</v>
      </c>
      <c r="D164" s="176" t="s">
        <v>5884</v>
      </c>
      <c r="E164" s="175" t="s">
        <v>5818</v>
      </c>
      <c r="F164" s="175" t="s">
        <v>370</v>
      </c>
      <c r="G164" s="177">
        <v>238.73</v>
      </c>
      <c r="H164" s="177">
        <v>221.69</v>
      </c>
      <c r="I164" s="175" t="s">
        <v>308</v>
      </c>
      <c r="J164" s="323">
        <v>41974</v>
      </c>
      <c r="K164" s="191">
        <f>SUM(K166:K169)</f>
        <v>221.69069799999994</v>
      </c>
      <c r="L164" s="192">
        <f>K164-H164</f>
        <v>6.9799999994302198E-4</v>
      </c>
    </row>
    <row r="165" spans="2:12" ht="25.5">
      <c r="C165" s="320" t="s">
        <v>341</v>
      </c>
      <c r="D165" s="320" t="s">
        <v>82</v>
      </c>
      <c r="E165" s="320" t="s">
        <v>342</v>
      </c>
      <c r="F165" s="320" t="s">
        <v>343</v>
      </c>
      <c r="G165" s="320" t="s">
        <v>10727</v>
      </c>
      <c r="H165" s="320" t="s">
        <v>10728</v>
      </c>
      <c r="I165" s="320" t="s">
        <v>10729</v>
      </c>
      <c r="J165" s="320" t="s">
        <v>10730</v>
      </c>
      <c r="K165" s="320" t="s">
        <v>10731</v>
      </c>
    </row>
    <row r="166" spans="2:12" ht="25.5">
      <c r="C166" s="172">
        <v>73535</v>
      </c>
      <c r="D166" s="226" t="str">
        <f>VLOOKUP(C166,SERVIÇOS_SINAPI_12_14!$A$2:$H$5049,2,0)</f>
        <v>CHP - CAMINHAO C/GUINCHO 6T, MOTOR DIESEL 136HP, M. BENZ MOD L1214, MUNCK MOD, M 640/18, OU SIMILAR</v>
      </c>
      <c r="E166" s="164" t="s">
        <v>5450</v>
      </c>
      <c r="F166" s="219" t="str">
        <f>VLOOKUP(C166,SERVIÇOS_SINAPI_12_14!$A$2:$H$5049,4,0)</f>
        <v>H</v>
      </c>
      <c r="G166" s="214">
        <v>105.77</v>
      </c>
      <c r="H166" s="221">
        <f>VLOOKUP(C166,SERVIÇOS_SINAPI_12_14!$A$2:$H$5049,6,0)</f>
        <v>105.77</v>
      </c>
      <c r="I166" s="219">
        <v>0.38</v>
      </c>
      <c r="J166" s="214">
        <v>40.19</v>
      </c>
      <c r="K166" s="224">
        <f>I166*H166</f>
        <v>40.192599999999999</v>
      </c>
    </row>
    <row r="167" spans="2:12">
      <c r="C167" s="172">
        <v>88309</v>
      </c>
      <c r="D167" s="226" t="str">
        <f>VLOOKUP(C167,SERVIÇOS_SINAPI_12_14!$A$2:$H$5049,2,0)</f>
        <v>PEDREIRO COM ENCARGOS COMPLEMENTARES</v>
      </c>
      <c r="E167" s="164" t="s">
        <v>5361</v>
      </c>
      <c r="F167" s="219" t="str">
        <f>VLOOKUP(C167,SERVIÇOS_SINAPI_12_14!$A$2:$H$5049,4,0)</f>
        <v>H</v>
      </c>
      <c r="G167" s="214">
        <v>15.32</v>
      </c>
      <c r="H167" s="221">
        <f>VLOOKUP(C167,SERVIÇOS_SINAPI_12_14!$A$2:$H$5049,6,0)</f>
        <v>13.77</v>
      </c>
      <c r="I167" s="219">
        <v>4.18</v>
      </c>
      <c r="J167" s="214">
        <v>64.040000000000006</v>
      </c>
      <c r="K167" s="224">
        <f>I167*H167</f>
        <v>57.558599999999991</v>
      </c>
    </row>
    <row r="168" spans="2:12">
      <c r="C168" s="172">
        <v>88316</v>
      </c>
      <c r="D168" s="226" t="str">
        <f>VLOOKUP(C168,SERVIÇOS_SINAPI_12_14!$A$2:$H$5049,2,0)</f>
        <v>SERVENTE COM ENCARGOS COMPLEMENTARES</v>
      </c>
      <c r="E168" s="164" t="s">
        <v>5361</v>
      </c>
      <c r="F168" s="219" t="str">
        <f>VLOOKUP(C168,SERVIÇOS_SINAPI_12_14!$A$2:$H$5049,4,0)</f>
        <v>H</v>
      </c>
      <c r="G168" s="214">
        <v>12.14</v>
      </c>
      <c r="H168" s="221">
        <f>VLOOKUP(C168,SERVIÇOS_SINAPI_12_14!$A$2:$H$5049,6,0)</f>
        <v>11.02</v>
      </c>
      <c r="I168" s="219">
        <v>8.7448999999999995</v>
      </c>
      <c r="J168" s="214">
        <v>106.1</v>
      </c>
      <c r="K168" s="224">
        <f>I168*H168</f>
        <v>96.368797999999984</v>
      </c>
    </row>
    <row r="169" spans="2:12" ht="25.5">
      <c r="C169" s="172">
        <v>88629</v>
      </c>
      <c r="D169" s="226" t="str">
        <f>VLOOKUP(C169,SERVIÇOS_SINAPI_12_14!$A$2:$H$5049,2,0)</f>
        <v>ARGAMASSA TRAÇO 1:3 (CIMENTO E AREIA MÉDIA), PREPARO MANUAL. AF_08/2014</v>
      </c>
      <c r="E169" s="164" t="s">
        <v>5361</v>
      </c>
      <c r="F169" s="219" t="str">
        <f>VLOOKUP(C169,SERVIÇOS_SINAPI_12_14!$A$2:$H$5049,4,0)</f>
        <v>M³</v>
      </c>
      <c r="G169" s="214">
        <v>481.23</v>
      </c>
      <c r="H169" s="221">
        <f>VLOOKUP(C169,SERVIÇOS_SINAPI_12_14!$A$2:$H$5049,6,0)</f>
        <v>467.3</v>
      </c>
      <c r="I169" s="219">
        <v>5.8999999999999997E-2</v>
      </c>
      <c r="J169" s="214">
        <v>28.39</v>
      </c>
      <c r="K169" s="224">
        <f>I169*H169</f>
        <v>27.570699999999999</v>
      </c>
    </row>
    <row r="170" spans="2:12">
      <c r="B170"/>
      <c r="C170"/>
      <c r="D170"/>
      <c r="E170"/>
      <c r="F170"/>
      <c r="G170"/>
      <c r="H170"/>
      <c r="I170"/>
      <c r="J170"/>
    </row>
    <row r="171" spans="2:12">
      <c r="B171"/>
      <c r="C171"/>
      <c r="D171"/>
      <c r="E171"/>
      <c r="F171"/>
      <c r="G171"/>
      <c r="H171"/>
      <c r="I171"/>
      <c r="J171"/>
    </row>
    <row r="172" spans="2:12">
      <c r="B172" s="272" t="s">
        <v>10751</v>
      </c>
      <c r="C172" s="175" t="s">
        <v>7830</v>
      </c>
      <c r="D172" s="176" t="s">
        <v>7831</v>
      </c>
      <c r="E172" s="175" t="s">
        <v>6231</v>
      </c>
      <c r="F172" s="175" t="s">
        <v>304</v>
      </c>
      <c r="G172" s="177">
        <v>8.57</v>
      </c>
      <c r="H172" s="177">
        <v>8.2200000000000006</v>
      </c>
      <c r="I172" s="175" t="s">
        <v>308</v>
      </c>
      <c r="J172" s="156">
        <v>41974</v>
      </c>
      <c r="K172" s="191">
        <f>SUM(K174:K177)</f>
        <v>8.2237709999999993</v>
      </c>
      <c r="L172" s="192">
        <f>K172-H172</f>
        <v>3.7709999999986366E-3</v>
      </c>
    </row>
    <row r="173" spans="2:12" ht="25.5">
      <c r="C173" s="325" t="s">
        <v>341</v>
      </c>
      <c r="D173" s="325" t="s">
        <v>82</v>
      </c>
      <c r="E173" s="325" t="s">
        <v>342</v>
      </c>
      <c r="F173" s="325" t="s">
        <v>343</v>
      </c>
      <c r="G173" s="325" t="s">
        <v>10727</v>
      </c>
      <c r="H173" s="325" t="s">
        <v>10728</v>
      </c>
      <c r="I173" s="325" t="s">
        <v>10729</v>
      </c>
      <c r="J173" s="325" t="s">
        <v>10730</v>
      </c>
      <c r="K173" s="325" t="s">
        <v>10731</v>
      </c>
    </row>
    <row r="174" spans="2:12" ht="25.5">
      <c r="C174" s="172">
        <v>6391</v>
      </c>
      <c r="D174" s="226" t="str">
        <f>VLOOKUP(C174,SERVIÇOS_SINAPI_12_14!$A$2:$H$5049,2,0)</f>
        <v>SOLDA TOPO DESCENDENTE CHANFRADA ESPESSURA=1/4" CHAPA/PERFIL/TUBO ACO COM CONVERSOR DIESEL.</v>
      </c>
      <c r="E174" s="164" t="s">
        <v>5361</v>
      </c>
      <c r="F174" s="219" t="str">
        <f>VLOOKUP(C174,SERVIÇOS_SINAPI_12_14!$A$2:$H$5049,4,0)</f>
        <v>M</v>
      </c>
      <c r="G174" s="165">
        <v>94.66</v>
      </c>
      <c r="H174" s="224">
        <f>VLOOKUP(C174,SERVIÇOS_SINAPI_12_14!$A$2:$H$5049,6,0)</f>
        <v>90.04</v>
      </c>
      <c r="I174" s="240">
        <v>6.0000000000000001E-3</v>
      </c>
      <c r="J174" s="165">
        <v>0.56999999999999995</v>
      </c>
      <c r="K174" s="224">
        <f>I174*H174</f>
        <v>0.54024000000000005</v>
      </c>
    </row>
    <row r="175" spans="2:12">
      <c r="C175" s="172">
        <v>88315</v>
      </c>
      <c r="D175" s="226" t="str">
        <f>VLOOKUP(C175,SERVIÇOS_SINAPI_12_14!$A$2:$H$5049,2,0)</f>
        <v>SERRALHEIRO COM ENCARGOS COMPLEMENTARES</v>
      </c>
      <c r="E175" s="164" t="s">
        <v>5361</v>
      </c>
      <c r="F175" s="219" t="str">
        <f>VLOOKUP(C175,SERVIÇOS_SINAPI_12_14!$A$2:$H$5049,4,0)</f>
        <v>H</v>
      </c>
      <c r="G175" s="165">
        <v>14.69</v>
      </c>
      <c r="H175" s="224">
        <f>VLOOKUP(C175,SERVIÇOS_SINAPI_12_14!$A$2:$H$5049,6,0)</f>
        <v>13.23</v>
      </c>
      <c r="I175" s="240">
        <v>0.1197</v>
      </c>
      <c r="J175" s="165">
        <v>1.76</v>
      </c>
      <c r="K175" s="224">
        <f>I175*H175</f>
        <v>1.583631</v>
      </c>
    </row>
    <row r="176" spans="2:12">
      <c r="C176" s="172">
        <v>88316</v>
      </c>
      <c r="D176" s="226" t="str">
        <f>VLOOKUP(C176,SERVIÇOS_SINAPI_12_14!$A$2:$H$5049,2,0)</f>
        <v>SERVENTE COM ENCARGOS COMPLEMENTARES</v>
      </c>
      <c r="E176" s="164" t="s">
        <v>5361</v>
      </c>
      <c r="F176" s="219" t="str">
        <f>VLOOKUP(C176,SERVIÇOS_SINAPI_12_14!$A$2:$H$5049,4,0)</f>
        <v>H</v>
      </c>
      <c r="G176" s="165">
        <v>12.14</v>
      </c>
      <c r="H176" s="224">
        <f>VLOOKUP(C176,SERVIÇOS_SINAPI_12_14!$A$2:$H$5049,6,0)</f>
        <v>11.02</v>
      </c>
      <c r="I176" s="240">
        <v>0.12</v>
      </c>
      <c r="J176" s="165">
        <v>1.46</v>
      </c>
      <c r="K176" s="224">
        <f>I176*H176</f>
        <v>1.3223999999999998</v>
      </c>
    </row>
    <row r="177" spans="2:12">
      <c r="C177" s="172">
        <v>4774</v>
      </c>
      <c r="D177" s="213" t="str">
        <f>VLOOKUP(C177,INSUMOS_SINAPI_12_14!$A$2:$H$5049,2,0)</f>
        <v>PERFIL ACO ESTRUTURAL "I", 12 " X 5 1/4 " (QUALQUER ESPESSURA)</v>
      </c>
      <c r="E177" s="166" t="s">
        <v>314</v>
      </c>
      <c r="F177" s="144" t="str">
        <f>VLOOKUP(C177,INSUMOS_SINAPI_12_14!$A$2:$H$5049,4,0)</f>
        <v>KG</v>
      </c>
      <c r="G177" s="328">
        <v>4.55</v>
      </c>
      <c r="H177" s="210">
        <f>VLOOKUP(C177,INSUMOS_SINAPI_12_14!$A$2:$H$5049,6,0)</f>
        <v>4.55</v>
      </c>
      <c r="I177" s="136">
        <v>1.05</v>
      </c>
      <c r="J177" s="328">
        <v>4.78</v>
      </c>
      <c r="K177" s="210">
        <f>I177*H177</f>
        <v>4.7774999999999999</v>
      </c>
    </row>
    <row r="178" spans="2:12">
      <c r="B178"/>
      <c r="C178"/>
      <c r="D178"/>
      <c r="E178"/>
      <c r="F178"/>
      <c r="G178"/>
      <c r="H178"/>
      <c r="I178"/>
      <c r="J178"/>
    </row>
    <row r="179" spans="2:12">
      <c r="B179"/>
      <c r="C179"/>
      <c r="D179"/>
      <c r="E179"/>
      <c r="F179"/>
      <c r="G179"/>
      <c r="H179"/>
      <c r="I179"/>
      <c r="J179"/>
    </row>
    <row r="180" spans="2:12" ht="25.5">
      <c r="B180" s="272" t="s">
        <v>10752</v>
      </c>
      <c r="C180" s="175">
        <v>83759</v>
      </c>
      <c r="D180" s="176" t="s">
        <v>6574</v>
      </c>
      <c r="E180" s="175" t="s">
        <v>5450</v>
      </c>
      <c r="F180" s="175" t="s">
        <v>6046</v>
      </c>
      <c r="G180" s="177">
        <v>165.19</v>
      </c>
      <c r="H180" s="177">
        <v>163.47</v>
      </c>
      <c r="I180" s="175" t="s">
        <v>308</v>
      </c>
      <c r="J180" s="156">
        <v>41974</v>
      </c>
      <c r="K180" s="177">
        <f>SUM(K182:K186)</f>
        <v>163.46872000000002</v>
      </c>
      <c r="L180" s="192">
        <f>K180-H180</f>
        <v>-1.2799999999799638E-3</v>
      </c>
    </row>
    <row r="181" spans="2:12" ht="25.5">
      <c r="C181" s="167" t="s">
        <v>341</v>
      </c>
      <c r="D181" s="167" t="s">
        <v>82</v>
      </c>
      <c r="E181" s="167" t="s">
        <v>342</v>
      </c>
      <c r="F181" s="167" t="s">
        <v>343</v>
      </c>
      <c r="G181" s="167" t="s">
        <v>10727</v>
      </c>
      <c r="H181" s="167" t="s">
        <v>10728</v>
      </c>
      <c r="I181" s="167" t="s">
        <v>10729</v>
      </c>
      <c r="J181" s="167" t="s">
        <v>10730</v>
      </c>
      <c r="K181" s="167" t="s">
        <v>10731</v>
      </c>
    </row>
    <row r="182" spans="2:12" ht="25.5">
      <c r="C182" s="172">
        <v>83755</v>
      </c>
      <c r="D182" s="226" t="str">
        <f>VLOOKUP(C182,SERVIÇOS_SINAPI_12_14!$A$2:$H$5049,2,0)</f>
        <v>DEPRECIACAO GUINDASTE MADAL MD-10A</v>
      </c>
      <c r="E182" s="164" t="s">
        <v>5450</v>
      </c>
      <c r="F182" s="219" t="str">
        <f>VLOOKUP(C182,SERVIÇOS_SINAPI_12_14!$A$2:$H$5049,4,0)</f>
        <v>H</v>
      </c>
      <c r="G182" s="214">
        <v>46.23</v>
      </c>
      <c r="H182" s="224">
        <f>VLOOKUP(C182,SERVIÇOS_SINAPI_12_14!$A$2:$H$5049,6,0)</f>
        <v>46.22</v>
      </c>
      <c r="I182" s="219">
        <v>1</v>
      </c>
      <c r="J182" s="214">
        <v>46.23</v>
      </c>
      <c r="K182" s="224">
        <f>I182*H182</f>
        <v>46.22</v>
      </c>
    </row>
    <row r="183" spans="2:12" ht="25.5">
      <c r="C183" s="172">
        <v>83756</v>
      </c>
      <c r="D183" s="226" t="str">
        <f>VLOOKUP(C183,SERVIÇOS_SINAPI_12_14!$A$2:$H$5049,2,0)</f>
        <v>JUROS GUINDASTE MADAL MD-10A</v>
      </c>
      <c r="E183" s="164" t="s">
        <v>5450</v>
      </c>
      <c r="F183" s="219" t="str">
        <f>VLOOKUP(C183,SERVIÇOS_SINAPI_12_14!$A$2:$H$5049,4,0)</f>
        <v>H</v>
      </c>
      <c r="G183" s="214">
        <v>19.510000000000002</v>
      </c>
      <c r="H183" s="224">
        <f>VLOOKUP(C183,SERVIÇOS_SINAPI_12_14!$A$2:$H$5049,6,0)</f>
        <v>19.5</v>
      </c>
      <c r="I183" s="219">
        <v>1</v>
      </c>
      <c r="J183" s="214">
        <v>19.510000000000002</v>
      </c>
      <c r="K183" s="224">
        <f>I183*H183</f>
        <v>19.5</v>
      </c>
    </row>
    <row r="184" spans="2:12" ht="25.5">
      <c r="C184" s="172">
        <v>83757</v>
      </c>
      <c r="D184" s="226" t="str">
        <f>VLOOKUP(C184,SERVIÇOS_SINAPI_12_14!$A$2:$H$5049,2,0)</f>
        <v>MANUTENCAO GUINDASTE MADAL MD-10A</v>
      </c>
      <c r="E184" s="164" t="s">
        <v>5450</v>
      </c>
      <c r="F184" s="219" t="str">
        <f>VLOOKUP(C184,SERVIÇOS_SINAPI_12_14!$A$2:$H$5049,4,0)</f>
        <v>H</v>
      </c>
      <c r="G184" s="214">
        <v>38.1</v>
      </c>
      <c r="H184" s="224">
        <f>VLOOKUP(C184,SERVIÇOS_SINAPI_12_14!$A$2:$H$5049,6,0)</f>
        <v>38.090000000000003</v>
      </c>
      <c r="I184" s="219">
        <v>1</v>
      </c>
      <c r="J184" s="214">
        <v>38.1</v>
      </c>
      <c r="K184" s="224">
        <f>I184*H184</f>
        <v>38.090000000000003</v>
      </c>
    </row>
    <row r="185" spans="2:12" ht="25.5">
      <c r="C185" s="172">
        <v>83758</v>
      </c>
      <c r="D185" s="226" t="str">
        <f>VLOOKUP(C185,SERVIÇOS_SINAPI_12_14!$A$2:$H$5049,2,0)</f>
        <v>CUSTOS COMBUSTIVEL+MATERIAL NA OPERACAO DE GUINDASTE MADAL MD-10A</v>
      </c>
      <c r="E185" s="164" t="s">
        <v>5450</v>
      </c>
      <c r="F185" s="219" t="str">
        <f>VLOOKUP(C185,SERVIÇOS_SINAPI_12_14!$A$2:$H$5049,4,0)</f>
        <v>H</v>
      </c>
      <c r="G185" s="214">
        <v>45.28</v>
      </c>
      <c r="H185" s="224">
        <f>VLOOKUP(C185,SERVIÇOS_SINAPI_12_14!$A$2:$H$5049,6,0)</f>
        <v>45.27</v>
      </c>
      <c r="I185" s="219">
        <v>1</v>
      </c>
      <c r="J185" s="214">
        <v>45.28</v>
      </c>
      <c r="K185" s="224">
        <f>I185*H185</f>
        <v>45.27</v>
      </c>
    </row>
    <row r="186" spans="2:12">
      <c r="C186" s="172">
        <v>88296</v>
      </c>
      <c r="D186" s="226" t="str">
        <f>VLOOKUP(C186,SERVIÇOS_SINAPI_12_14!$A$2:$H$5049,2,0)</f>
        <v>OPERADOR DE GUINDASTE COM ENCARGOS COMPLEMENTARES</v>
      </c>
      <c r="E186" s="164" t="s">
        <v>5361</v>
      </c>
      <c r="F186" s="219" t="str">
        <f>VLOOKUP(C186,SERVIÇOS_SINAPI_12_14!$A$2:$H$5049,4,0)</f>
        <v>H</v>
      </c>
      <c r="G186" s="214">
        <v>16.07</v>
      </c>
      <c r="H186" s="224">
        <f>VLOOKUP(C186,SERVIÇOS_SINAPI_12_14!$A$2:$H$5049,6,0)</f>
        <v>14.36</v>
      </c>
      <c r="I186" s="244">
        <v>1.002</v>
      </c>
      <c r="J186" s="214">
        <v>16.07</v>
      </c>
      <c r="K186" s="224">
        <f>I186*H186</f>
        <v>14.388719999999999</v>
      </c>
    </row>
    <row r="187" spans="2:12">
      <c r="B187"/>
      <c r="C187"/>
      <c r="D187"/>
      <c r="E187"/>
      <c r="F187"/>
      <c r="G187"/>
      <c r="H187"/>
      <c r="I187"/>
      <c r="J187"/>
    </row>
    <row r="188" spans="2:12">
      <c r="B188"/>
      <c r="C188"/>
      <c r="D188"/>
      <c r="E188"/>
      <c r="F188"/>
      <c r="G188"/>
      <c r="H188"/>
      <c r="I188"/>
      <c r="J188"/>
    </row>
    <row r="189" spans="2:12">
      <c r="B189" s="272" t="s">
        <v>10753</v>
      </c>
      <c r="C189" s="175" t="s">
        <v>9194</v>
      </c>
      <c r="D189" s="176" t="s">
        <v>9195</v>
      </c>
      <c r="E189" s="175" t="s">
        <v>5429</v>
      </c>
      <c r="F189" s="175" t="s">
        <v>370</v>
      </c>
      <c r="G189" s="177">
        <v>81.48</v>
      </c>
      <c r="H189" s="177">
        <v>81.08</v>
      </c>
      <c r="I189" s="175" t="s">
        <v>308</v>
      </c>
      <c r="J189" s="178">
        <v>41974</v>
      </c>
      <c r="K189" s="191">
        <f>SUM(K191:K198)</f>
        <v>81.082756000000003</v>
      </c>
      <c r="L189" s="192">
        <f>K189-H189</f>
        <v>2.7560000000050877E-3</v>
      </c>
    </row>
    <row r="190" spans="2:12" ht="25.5">
      <c r="C190" s="167" t="s">
        <v>341</v>
      </c>
      <c r="D190" s="167" t="s">
        <v>82</v>
      </c>
      <c r="E190" s="167" t="s">
        <v>342</v>
      </c>
      <c r="F190" s="167" t="s">
        <v>343</v>
      </c>
      <c r="G190" s="167" t="s">
        <v>10727</v>
      </c>
      <c r="H190" s="167" t="s">
        <v>10728</v>
      </c>
      <c r="I190" s="167" t="s">
        <v>10729</v>
      </c>
      <c r="J190" s="167" t="s">
        <v>10730</v>
      </c>
      <c r="K190" s="167" t="s">
        <v>10731</v>
      </c>
    </row>
    <row r="191" spans="2:12">
      <c r="C191" s="172">
        <v>88316</v>
      </c>
      <c r="D191" s="226" t="str">
        <f>VLOOKUP(C191,SERVIÇOS_SINAPI_12_14!$A$2:$H$5049,2,0)</f>
        <v>SERVENTE COM ENCARGOS COMPLEMENTARES</v>
      </c>
      <c r="E191" s="164" t="s">
        <v>5361</v>
      </c>
      <c r="F191" s="219" t="str">
        <f>VLOOKUP(C191,SERVIÇOS_SINAPI_12_14!$A$2:$H$5049,4,0)</f>
        <v>H</v>
      </c>
      <c r="G191" s="214">
        <v>12.14</v>
      </c>
      <c r="H191" s="224">
        <f>VLOOKUP(C191,SERVIÇOS_SINAPI_12_14!$A$2:$H$5049,6,0)</f>
        <v>11.02</v>
      </c>
      <c r="I191" s="219">
        <v>0.17499999999999999</v>
      </c>
      <c r="J191" s="214">
        <v>2.12</v>
      </c>
      <c r="K191" s="224">
        <f t="shared" ref="K191:K198" si="8">I191*H191</f>
        <v>1.9284999999999999</v>
      </c>
    </row>
    <row r="192" spans="2:12">
      <c r="C192" s="172">
        <v>88441</v>
      </c>
      <c r="D192" s="226" t="str">
        <f>VLOOKUP(C192,SERVIÇOS_SINAPI_12_14!$A$2:$H$5049,2,0)</f>
        <v>JARDINEIRO COM ENCARGOS COMPLEMENTARES</v>
      </c>
      <c r="E192" s="164" t="s">
        <v>5361</v>
      </c>
      <c r="F192" s="219" t="str">
        <f>VLOOKUP(C192,SERVIÇOS_SINAPI_12_14!$A$2:$H$5049,4,0)</f>
        <v>H</v>
      </c>
      <c r="G192" s="214">
        <v>12.55</v>
      </c>
      <c r="H192" s="224">
        <f>VLOOKUP(C192,SERVIÇOS_SINAPI_12_14!$A$2:$H$5049,6,0)</f>
        <v>11.38</v>
      </c>
      <c r="I192" s="219">
        <v>0.17499999999999999</v>
      </c>
      <c r="J192" s="214">
        <v>2.2000000000000002</v>
      </c>
      <c r="K192" s="224">
        <f t="shared" si="8"/>
        <v>1.9915</v>
      </c>
    </row>
    <row r="193" spans="2:12">
      <c r="C193" s="172">
        <v>159</v>
      </c>
      <c r="D193" s="213" t="str">
        <f>VLOOKUP(C193,INSUMOS_SINAPI_12_14!$A$2:$H$5049,2,0)</f>
        <v>ADUBO BOVINO</v>
      </c>
      <c r="E193" s="166" t="s">
        <v>314</v>
      </c>
      <c r="F193" s="144" t="str">
        <f>VLOOKUP(C193,INSUMOS_SINAPI_12_14!$A$2:$H$5049,4,0)</f>
        <v>M³</v>
      </c>
      <c r="G193" s="138">
        <v>120</v>
      </c>
      <c r="H193" s="210">
        <f>VLOOKUP(C193,INSUMOS_SINAPI_12_14!$A$2:$H$5049,6,0)</f>
        <v>120</v>
      </c>
      <c r="I193" s="136">
        <v>8.3000000000000001E-3</v>
      </c>
      <c r="J193" s="138">
        <v>1</v>
      </c>
      <c r="K193" s="210">
        <f t="shared" si="8"/>
        <v>0.996</v>
      </c>
    </row>
    <row r="194" spans="2:12">
      <c r="C194" s="172">
        <v>370</v>
      </c>
      <c r="D194" s="213" t="str">
        <f>VLOOKUP(C194,INSUMOS_SINAPI_12_14!$A$2:$H$5049,2,0)</f>
        <v>AREIA MEDIA - POSTO JAZIDA/FORNECEDOR (SEM FRETE)</v>
      </c>
      <c r="E194" s="166" t="s">
        <v>314</v>
      </c>
      <c r="F194" s="144" t="str">
        <f>VLOOKUP(C194,INSUMOS_SINAPI_12_14!$A$2:$H$5049,4,0)</f>
        <v>M³</v>
      </c>
      <c r="G194" s="138">
        <v>57.5</v>
      </c>
      <c r="H194" s="210">
        <f>VLOOKUP(C194,INSUMOS_SINAPI_12_14!$A$2:$H$5049,6,0)</f>
        <v>57.5</v>
      </c>
      <c r="I194" s="136">
        <v>5.33E-2</v>
      </c>
      <c r="J194" s="138">
        <v>3.06</v>
      </c>
      <c r="K194" s="210">
        <f t="shared" si="8"/>
        <v>3.0647500000000001</v>
      </c>
    </row>
    <row r="195" spans="2:12">
      <c r="C195" s="172">
        <v>7253</v>
      </c>
      <c r="D195" s="213" t="str">
        <f>VLOOKUP(C195,INSUMOS_SINAPI_12_14!$A$2:$H$5049,2,0)</f>
        <v>TERRA VEGETAL</v>
      </c>
      <c r="E195" s="166" t="s">
        <v>314</v>
      </c>
      <c r="F195" s="144" t="str">
        <f>VLOOKUP(C195,INSUMOS_SINAPI_12_14!$A$2:$H$5049,4,0)</f>
        <v>M³</v>
      </c>
      <c r="G195" s="138">
        <v>72</v>
      </c>
      <c r="H195" s="210">
        <f>VLOOKUP(C195,INSUMOS_SINAPI_12_14!$A$2:$H$5049,6,0)</f>
        <v>72</v>
      </c>
      <c r="I195" s="136">
        <v>0.12330000000000001</v>
      </c>
      <c r="J195" s="138">
        <v>8.8800000000000008</v>
      </c>
      <c r="K195" s="210">
        <f t="shared" si="8"/>
        <v>8.877600000000001</v>
      </c>
    </row>
    <row r="196" spans="2:12">
      <c r="C196" s="172">
        <v>10826</v>
      </c>
      <c r="D196" s="213" t="str">
        <f>VLOOKUP(C196,INSUMOS_SINAPI_12_14!$A$2:$H$5049,2,0)</f>
        <v>ARBUSTO REGIONAL DE 50 A 100CM DE ALTURA</v>
      </c>
      <c r="E196" s="166" t="s">
        <v>314</v>
      </c>
      <c r="F196" s="144" t="str">
        <f>VLOOKUP(C196,INSUMOS_SINAPI_12_14!$A$2:$H$5049,4,0)</f>
        <v>UN</v>
      </c>
      <c r="G196" s="138">
        <v>16</v>
      </c>
      <c r="H196" s="210">
        <f>VLOOKUP(C196,INSUMOS_SINAPI_12_14!$A$2:$H$5049,6,0)</f>
        <v>16</v>
      </c>
      <c r="I196" s="136">
        <v>4</v>
      </c>
      <c r="J196" s="138">
        <v>64</v>
      </c>
      <c r="K196" s="210">
        <f t="shared" si="8"/>
        <v>64</v>
      </c>
    </row>
    <row r="197" spans="2:12">
      <c r="C197" s="172">
        <v>25951</v>
      </c>
      <c r="D197" s="213" t="str">
        <f>VLOOKUP(C197,INSUMOS_SINAPI_12_14!$A$2:$H$5049,2,0)</f>
        <v>FERTILIZANTE NPK - 10:10:10</v>
      </c>
      <c r="E197" s="166" t="s">
        <v>314</v>
      </c>
      <c r="F197" s="144" t="str">
        <f>VLOOKUP(C197,INSUMOS_SINAPI_12_14!$A$2:$H$5049,4,0)</f>
        <v>KG</v>
      </c>
      <c r="G197" s="138">
        <v>1.68</v>
      </c>
      <c r="H197" s="210">
        <f>VLOOKUP(C197,INSUMOS_SINAPI_12_14!$A$2:$H$5049,6,0)</f>
        <v>1.68</v>
      </c>
      <c r="I197" s="136">
        <v>0.12330000000000001</v>
      </c>
      <c r="J197" s="138">
        <v>0.21</v>
      </c>
      <c r="K197" s="210">
        <f t="shared" si="8"/>
        <v>0.20714399999999999</v>
      </c>
    </row>
    <row r="198" spans="2:12">
      <c r="C198" s="172">
        <v>25963</v>
      </c>
      <c r="D198" s="213" t="str">
        <f>VLOOKUP(C198,INSUMOS_SINAPI_12_14!$A$2:$H$5049,2,0)</f>
        <v>CALCARIO DOLOMITICO A (POSTO PEDREIRA/FORNECEDOR, SEM FRETE)</v>
      </c>
      <c r="E198" s="166" t="s">
        <v>314</v>
      </c>
      <c r="F198" s="144" t="str">
        <f>VLOOKUP(C198,INSUMOS_SINAPI_12_14!$A$2:$H$5049,4,0)</f>
        <v>KG</v>
      </c>
      <c r="G198" s="138">
        <v>0.14000000000000001</v>
      </c>
      <c r="H198" s="210">
        <f>VLOOKUP(C198,INSUMOS_SINAPI_12_14!$A$2:$H$5049,6,0)</f>
        <v>0.14000000000000001</v>
      </c>
      <c r="I198" s="136">
        <v>0.12330000000000001</v>
      </c>
      <c r="J198" s="138">
        <v>0.02</v>
      </c>
      <c r="K198" s="210">
        <f t="shared" si="8"/>
        <v>1.7262000000000003E-2</v>
      </c>
    </row>
    <row r="199" spans="2:12">
      <c r="B199"/>
      <c r="C199"/>
      <c r="D199"/>
      <c r="E199"/>
      <c r="F199"/>
      <c r="G199"/>
      <c r="H199"/>
      <c r="I199"/>
      <c r="J199"/>
    </row>
    <row r="200" spans="2:12">
      <c r="B200"/>
      <c r="C200"/>
      <c r="D200"/>
      <c r="E200"/>
      <c r="F200"/>
      <c r="G200"/>
      <c r="H200"/>
      <c r="I200"/>
      <c r="J200"/>
    </row>
    <row r="201" spans="2:12">
      <c r="B201" s="272" t="s">
        <v>10754</v>
      </c>
      <c r="C201" s="336">
        <v>85180</v>
      </c>
      <c r="D201" s="337" t="s">
        <v>9198</v>
      </c>
      <c r="E201" s="336" t="s">
        <v>5429</v>
      </c>
      <c r="F201" s="336" t="s">
        <v>335</v>
      </c>
      <c r="G201" s="336">
        <v>14.81</v>
      </c>
      <c r="H201" s="336">
        <v>14.57</v>
      </c>
      <c r="I201" s="336" t="s">
        <v>308</v>
      </c>
      <c r="J201" s="160">
        <v>41974</v>
      </c>
      <c r="K201" s="191">
        <f>SUM(K203:K208)</f>
        <v>14.567620000000002</v>
      </c>
      <c r="L201" s="192">
        <f>K201-H201</f>
        <v>-2.3799999999987165E-3</v>
      </c>
    </row>
    <row r="202" spans="2:12" ht="25.5">
      <c r="C202" s="325" t="s">
        <v>341</v>
      </c>
      <c r="D202" s="325" t="s">
        <v>82</v>
      </c>
      <c r="E202" s="325" t="s">
        <v>342</v>
      </c>
      <c r="F202" s="325" t="s">
        <v>343</v>
      </c>
      <c r="G202" s="325" t="s">
        <v>10727</v>
      </c>
      <c r="H202" s="325" t="s">
        <v>10728</v>
      </c>
      <c r="I202" s="325" t="s">
        <v>10729</v>
      </c>
      <c r="J202" s="325" t="s">
        <v>10730</v>
      </c>
      <c r="K202" s="325" t="s">
        <v>10731</v>
      </c>
    </row>
    <row r="203" spans="2:12">
      <c r="C203" s="172">
        <v>88316</v>
      </c>
      <c r="D203" s="226" t="str">
        <f>VLOOKUP(C203,SERVIÇOS_SINAPI_12_14!$A$2:$H$5049,2,0)</f>
        <v>SERVENTE COM ENCARGOS COMPLEMENTARES</v>
      </c>
      <c r="E203" s="316" t="s">
        <v>5361</v>
      </c>
      <c r="F203" s="219" t="str">
        <f>VLOOKUP(C203,SERVIÇOS_SINAPI_12_14!$A$2:$H$5049,4,0)</f>
        <v>H</v>
      </c>
      <c r="G203" s="214">
        <v>12.14</v>
      </c>
      <c r="H203" s="224">
        <f>VLOOKUP(C203,SERVIÇOS_SINAPI_12_14!$A$2:$H$5049,6,0)</f>
        <v>11.02</v>
      </c>
      <c r="I203" s="219">
        <v>0.1</v>
      </c>
      <c r="J203" s="214">
        <v>1.21</v>
      </c>
      <c r="K203" s="224">
        <f t="shared" ref="K203:K208" si="9">I203*H203</f>
        <v>1.1020000000000001</v>
      </c>
    </row>
    <row r="204" spans="2:12">
      <c r="C204" s="172">
        <v>88441</v>
      </c>
      <c r="D204" s="226" t="str">
        <f>VLOOKUP(C204,SERVIÇOS_SINAPI_12_14!$A$2:$H$5049,2,0)</f>
        <v>JARDINEIRO COM ENCARGOS COMPLEMENTARES</v>
      </c>
      <c r="E204" s="316" t="s">
        <v>5361</v>
      </c>
      <c r="F204" s="219" t="str">
        <f>VLOOKUP(C204,SERVIÇOS_SINAPI_12_14!$A$2:$H$5049,4,0)</f>
        <v>H</v>
      </c>
      <c r="G204" s="214">
        <v>12.55</v>
      </c>
      <c r="H204" s="224">
        <f>VLOOKUP(C204,SERVIÇOS_SINAPI_12_14!$A$2:$H$5049,6,0)</f>
        <v>11.38</v>
      </c>
      <c r="I204" s="241">
        <v>9.9000000000000005E-2</v>
      </c>
      <c r="J204" s="214">
        <v>1.26</v>
      </c>
      <c r="K204" s="224">
        <f t="shared" si="9"/>
        <v>1.1266200000000002</v>
      </c>
    </row>
    <row r="205" spans="2:12">
      <c r="C205" s="172">
        <v>159</v>
      </c>
      <c r="D205" s="213" t="str">
        <f>VLOOKUP(C205,INSUMOS_SINAPI_12_14!$A$2:$H$5049,2,0)</f>
        <v>ADUBO BOVINO</v>
      </c>
      <c r="E205" s="136" t="s">
        <v>314</v>
      </c>
      <c r="F205" s="144" t="str">
        <f>VLOOKUP(C205,INSUMOS_SINAPI_12_14!$A$2:$H$5049,4,0)</f>
        <v>M³</v>
      </c>
      <c r="G205" s="138">
        <v>120</v>
      </c>
      <c r="H205" s="210">
        <f>VLOOKUP(C205,INSUMOS_SINAPI_12_14!$A$2:$H$5049,6,0)</f>
        <v>120</v>
      </c>
      <c r="I205" s="136">
        <v>5.0000000000000001E-3</v>
      </c>
      <c r="J205" s="138">
        <v>0.6</v>
      </c>
      <c r="K205" s="210">
        <f t="shared" si="9"/>
        <v>0.6</v>
      </c>
    </row>
    <row r="206" spans="2:12">
      <c r="C206" s="172">
        <v>3329</v>
      </c>
      <c r="D206" s="213" t="str">
        <f>VLOOKUP(C206,INSUMOS_SINAPI_12_14!$A$2:$H$5049,2,0)</f>
        <v>GRAMA ESMERALDA EM ROLO</v>
      </c>
      <c r="E206" s="136" t="s">
        <v>314</v>
      </c>
      <c r="F206" s="144" t="str">
        <f>VLOOKUP(C206,INSUMOS_SINAPI_12_14!$A$2:$H$5049,4,0)</f>
        <v>M²</v>
      </c>
      <c r="G206" s="138">
        <v>11.55</v>
      </c>
      <c r="H206" s="210">
        <f>VLOOKUP(C206,INSUMOS_SINAPI_12_14!$A$2:$H$5049,6,0)</f>
        <v>11.55</v>
      </c>
      <c r="I206" s="136">
        <v>1</v>
      </c>
      <c r="J206" s="138">
        <v>11.55</v>
      </c>
      <c r="K206" s="210">
        <f t="shared" si="9"/>
        <v>11.55</v>
      </c>
    </row>
    <row r="207" spans="2:12">
      <c r="C207" s="172">
        <v>25951</v>
      </c>
      <c r="D207" s="213" t="str">
        <f>VLOOKUP(C207,INSUMOS_SINAPI_12_14!$A$2:$H$5049,2,0)</f>
        <v>FERTILIZANTE NPK - 10:10:10</v>
      </c>
      <c r="E207" s="136" t="s">
        <v>314</v>
      </c>
      <c r="F207" s="144" t="str">
        <f>VLOOKUP(C207,INSUMOS_SINAPI_12_14!$A$2:$H$5049,4,0)</f>
        <v>KG</v>
      </c>
      <c r="G207" s="138">
        <v>1.68</v>
      </c>
      <c r="H207" s="210">
        <f>VLOOKUP(C207,INSUMOS_SINAPI_12_14!$A$2:$H$5049,6,0)</f>
        <v>1.68</v>
      </c>
      <c r="I207" s="136">
        <v>0.1</v>
      </c>
      <c r="J207" s="138">
        <v>0.17</v>
      </c>
      <c r="K207" s="210">
        <f t="shared" si="9"/>
        <v>0.16800000000000001</v>
      </c>
    </row>
    <row r="208" spans="2:12">
      <c r="C208" s="172">
        <v>25963</v>
      </c>
      <c r="D208" s="213" t="str">
        <f>VLOOKUP(C208,INSUMOS_SINAPI_12_14!$A$2:$H$5049,2,0)</f>
        <v>CALCARIO DOLOMITICO A (POSTO PEDREIRA/FORNECEDOR, SEM FRETE)</v>
      </c>
      <c r="E208" s="136" t="s">
        <v>314</v>
      </c>
      <c r="F208" s="144" t="str">
        <f>VLOOKUP(C208,INSUMOS_SINAPI_12_14!$A$2:$H$5049,4,0)</f>
        <v>KG</v>
      </c>
      <c r="G208" s="138">
        <v>0.14000000000000001</v>
      </c>
      <c r="H208" s="210">
        <f>VLOOKUP(C208,INSUMOS_SINAPI_12_14!$A$2:$H$5049,6,0)</f>
        <v>0.14000000000000001</v>
      </c>
      <c r="I208" s="136">
        <v>0.15</v>
      </c>
      <c r="J208" s="138">
        <v>0.02</v>
      </c>
      <c r="K208" s="210">
        <f t="shared" si="9"/>
        <v>2.1000000000000001E-2</v>
      </c>
    </row>
    <row r="209" spans="2:12">
      <c r="B209"/>
      <c r="C209"/>
      <c r="D209"/>
      <c r="E209"/>
      <c r="F209"/>
      <c r="G209"/>
      <c r="H209"/>
      <c r="I209"/>
      <c r="J209"/>
    </row>
    <row r="210" spans="2:12">
      <c r="B210"/>
      <c r="C210"/>
      <c r="D210"/>
      <c r="E210"/>
      <c r="F210"/>
      <c r="G210"/>
      <c r="H210"/>
      <c r="I210"/>
      <c r="J210"/>
    </row>
    <row r="211" spans="2:12">
      <c r="B211" s="272" t="s">
        <v>10755</v>
      </c>
      <c r="C211" s="336" t="s">
        <v>8026</v>
      </c>
      <c r="D211" s="337" t="s">
        <v>8027</v>
      </c>
      <c r="E211" s="336" t="s">
        <v>5609</v>
      </c>
      <c r="F211" s="336" t="s">
        <v>335</v>
      </c>
      <c r="G211" s="336">
        <v>13.86</v>
      </c>
      <c r="H211" s="336">
        <v>12.9</v>
      </c>
      <c r="I211" s="336" t="s">
        <v>308</v>
      </c>
      <c r="J211" s="334">
        <v>41974</v>
      </c>
      <c r="K211" s="191">
        <f>SUM(K213:K215)</f>
        <v>12.904622999999997</v>
      </c>
      <c r="L211" s="192">
        <f>K211-H211</f>
        <v>4.6229999999969351E-3</v>
      </c>
    </row>
    <row r="212" spans="2:12" ht="25.5">
      <c r="C212" s="167" t="s">
        <v>341</v>
      </c>
      <c r="D212" s="167" t="s">
        <v>82</v>
      </c>
      <c r="E212" s="167" t="s">
        <v>342</v>
      </c>
      <c r="F212" s="167" t="s">
        <v>343</v>
      </c>
      <c r="G212" s="167" t="s">
        <v>10727</v>
      </c>
      <c r="H212" s="167" t="s">
        <v>10728</v>
      </c>
      <c r="I212" s="167" t="s">
        <v>10729</v>
      </c>
      <c r="J212" s="167" t="s">
        <v>10730</v>
      </c>
      <c r="K212" s="167" t="s">
        <v>10731</v>
      </c>
    </row>
    <row r="213" spans="2:12">
      <c r="C213" s="172">
        <v>88310</v>
      </c>
      <c r="D213" s="226" t="str">
        <f>VLOOKUP(C213,SERVIÇOS_SINAPI_12_14!$A$2:$H$5049,2,0)</f>
        <v>PINTOR COM ENCARGOS COMPLEMENTARES</v>
      </c>
      <c r="E213" s="164" t="s">
        <v>5361</v>
      </c>
      <c r="F213" s="219" t="str">
        <f>VLOOKUP(C213,SERVIÇOS_SINAPI_12_14!$A$2:$H$5049,4,0)</f>
        <v>H</v>
      </c>
      <c r="G213" s="214">
        <v>15.32</v>
      </c>
      <c r="H213" s="224">
        <f>VLOOKUP(C213,SERVIÇOS_SINAPI_12_14!$A$2:$H$5049,6,0)</f>
        <v>13.77</v>
      </c>
      <c r="I213" s="241">
        <v>0.39989999999999998</v>
      </c>
      <c r="J213" s="214">
        <v>6.13</v>
      </c>
      <c r="K213" s="224">
        <f>I213*H213</f>
        <v>5.5066229999999994</v>
      </c>
    </row>
    <row r="214" spans="2:12">
      <c r="C214" s="172">
        <v>88316</v>
      </c>
      <c r="D214" s="226" t="str">
        <f>VLOOKUP(C214,SERVIÇOS_SINAPI_12_14!$A$2:$H$5049,2,0)</f>
        <v>SERVENTE COM ENCARGOS COMPLEMENTARES</v>
      </c>
      <c r="E214" s="164" t="s">
        <v>5361</v>
      </c>
      <c r="F214" s="219" t="str">
        <f>VLOOKUP(C214,SERVIÇOS_SINAPI_12_14!$A$2:$H$5049,4,0)</f>
        <v>H</v>
      </c>
      <c r="G214" s="214">
        <v>12.14</v>
      </c>
      <c r="H214" s="224">
        <f>VLOOKUP(C214,SERVIÇOS_SINAPI_12_14!$A$2:$H$5049,6,0)</f>
        <v>11.02</v>
      </c>
      <c r="I214" s="241">
        <v>0.3</v>
      </c>
      <c r="J214" s="214">
        <v>3.64</v>
      </c>
      <c r="K214" s="224">
        <f>I214*H214</f>
        <v>3.3059999999999996</v>
      </c>
    </row>
    <row r="215" spans="2:12">
      <c r="C215" s="172">
        <v>7307</v>
      </c>
      <c r="D215" s="213" t="str">
        <f>VLOOKUP(C215,INSUMOS_SINAPI_12_14!$A$2:$H$5049,2,0)</f>
        <v>FUNDO ANTICORROSIVO TIPO ZARCAO OU EQUIV</v>
      </c>
      <c r="E215" s="166" t="s">
        <v>314</v>
      </c>
      <c r="F215" s="144" t="str">
        <f>VLOOKUP(C215,INSUMOS_SINAPI_12_14!$A$2:$H$5049,4,0)</f>
        <v>L</v>
      </c>
      <c r="G215" s="138">
        <v>17.05</v>
      </c>
      <c r="H215" s="210">
        <f>VLOOKUP(C215,INSUMOS_SINAPI_12_14!$A$2:$H$5049,6,0)</f>
        <v>17.05</v>
      </c>
      <c r="I215" s="136">
        <v>0.24</v>
      </c>
      <c r="J215" s="138">
        <v>4.09</v>
      </c>
      <c r="K215" s="210">
        <f>I215*H215</f>
        <v>4.0919999999999996</v>
      </c>
    </row>
    <row r="216" spans="2:12">
      <c r="B216"/>
      <c r="C216"/>
      <c r="D216"/>
      <c r="E216"/>
      <c r="F216"/>
      <c r="G216"/>
      <c r="H216"/>
      <c r="I216"/>
      <c r="J216"/>
    </row>
    <row r="217" spans="2:12">
      <c r="B217"/>
      <c r="C217"/>
      <c r="D217"/>
      <c r="E217"/>
      <c r="F217"/>
      <c r="G217"/>
      <c r="H217"/>
      <c r="I217"/>
      <c r="J217"/>
    </row>
    <row r="218" spans="2:12">
      <c r="B218" s="272" t="s">
        <v>10756</v>
      </c>
      <c r="C218" s="175" t="s">
        <v>9083</v>
      </c>
      <c r="D218" s="176" t="s">
        <v>9084</v>
      </c>
      <c r="E218" s="175" t="s">
        <v>5609</v>
      </c>
      <c r="F218" s="175" t="s">
        <v>335</v>
      </c>
      <c r="G218" s="177">
        <v>18.95</v>
      </c>
      <c r="H218" s="177">
        <v>17.61</v>
      </c>
      <c r="I218" s="175" t="s">
        <v>308</v>
      </c>
      <c r="J218" s="156">
        <v>41974</v>
      </c>
      <c r="K218" s="191">
        <f>SUM(K220:K224)</f>
        <v>17.611499999999999</v>
      </c>
      <c r="L218" s="192">
        <f>K218-H218</f>
        <v>1.5000000000000568E-3</v>
      </c>
    </row>
    <row r="219" spans="2:12" ht="25.5">
      <c r="C219" s="202" t="s">
        <v>341</v>
      </c>
      <c r="D219" s="202" t="s">
        <v>82</v>
      </c>
      <c r="E219" s="202" t="s">
        <v>342</v>
      </c>
      <c r="F219" s="202" t="s">
        <v>343</v>
      </c>
      <c r="G219" s="202" t="s">
        <v>10727</v>
      </c>
      <c r="H219" s="202" t="s">
        <v>10728</v>
      </c>
      <c r="I219" s="202" t="s">
        <v>10729</v>
      </c>
      <c r="J219" s="202" t="s">
        <v>10730</v>
      </c>
      <c r="K219" s="202" t="s">
        <v>10731</v>
      </c>
    </row>
    <row r="220" spans="2:12">
      <c r="C220" s="172">
        <v>88310</v>
      </c>
      <c r="D220" s="226" t="str">
        <f>VLOOKUP(C220,SERVIÇOS_SINAPI_12_14!$A$2:$H$5049,2,0)</f>
        <v>PINTOR COM ENCARGOS COMPLEMENTARES</v>
      </c>
      <c r="E220" s="164" t="s">
        <v>5361</v>
      </c>
      <c r="F220" s="219" t="str">
        <f>VLOOKUP(C220,SERVIÇOS_SINAPI_12_14!$A$2:$H$5049,4,0)</f>
        <v>H</v>
      </c>
      <c r="G220" s="214">
        <v>15.32</v>
      </c>
      <c r="H220" s="224">
        <f>VLOOKUP(C220,SERVIÇOS_SINAPI_12_14!$A$2:$H$5049,6,0)</f>
        <v>13.77</v>
      </c>
      <c r="I220" s="219">
        <v>0.5</v>
      </c>
      <c r="J220" s="214">
        <v>7.66</v>
      </c>
      <c r="K220" s="224">
        <f>I220*H220</f>
        <v>6.8849999999999998</v>
      </c>
    </row>
    <row r="221" spans="2:12">
      <c r="C221" s="172">
        <v>88316</v>
      </c>
      <c r="D221" s="226" t="str">
        <f>VLOOKUP(C221,SERVIÇOS_SINAPI_12_14!$A$2:$H$5049,2,0)</f>
        <v>SERVENTE COM ENCARGOS COMPLEMENTARES</v>
      </c>
      <c r="E221" s="164" t="s">
        <v>5361</v>
      </c>
      <c r="F221" s="219" t="str">
        <f>VLOOKUP(C221,SERVIÇOS_SINAPI_12_14!$A$2:$H$5049,4,0)</f>
        <v>H</v>
      </c>
      <c r="G221" s="214">
        <v>12.14</v>
      </c>
      <c r="H221" s="224">
        <f>VLOOKUP(C221,SERVIÇOS_SINAPI_12_14!$A$2:$H$5049,6,0)</f>
        <v>11.02</v>
      </c>
      <c r="I221" s="219">
        <v>0.5</v>
      </c>
      <c r="J221" s="214">
        <v>6.07</v>
      </c>
      <c r="K221" s="224">
        <f>I221*H221</f>
        <v>5.51</v>
      </c>
    </row>
    <row r="222" spans="2:12">
      <c r="C222" s="172">
        <v>3768</v>
      </c>
      <c r="D222" s="186" t="str">
        <f>VLOOKUP(C222,INSUMOS_SINAPI_12_14!$A$2:$H$5049,2,0)</f>
        <v>LIXA P/ FERRO</v>
      </c>
      <c r="E222" s="166" t="s">
        <v>314</v>
      </c>
      <c r="F222" s="188" t="str">
        <f>VLOOKUP(C222,INSUMOS_SINAPI_12_14!$A$2:$H$5049,4,0)</f>
        <v>UN</v>
      </c>
      <c r="G222" s="138">
        <v>2.36</v>
      </c>
      <c r="H222" s="210">
        <f>VLOOKUP(C222,INSUMOS_SINAPI_12_14!$A$2:$H$5049,6,0)</f>
        <v>2.36</v>
      </c>
      <c r="I222" s="136">
        <v>0.6</v>
      </c>
      <c r="J222" s="138">
        <v>1.42</v>
      </c>
      <c r="K222" s="210">
        <f>I222*H222</f>
        <v>1.4159999999999999</v>
      </c>
    </row>
    <row r="223" spans="2:12">
      <c r="C223" s="172">
        <v>5318</v>
      </c>
      <c r="D223" s="186" t="str">
        <f>VLOOKUP(C223,INSUMOS_SINAPI_12_14!$A$2:$H$5049,2,0)</f>
        <v>SOLVENTE DILUENTE A BASE DE AGUARRAS</v>
      </c>
      <c r="E223" s="166" t="s">
        <v>314</v>
      </c>
      <c r="F223" s="188" t="str">
        <f>VLOOKUP(C223,INSUMOS_SINAPI_12_14!$A$2:$H$5049,4,0)</f>
        <v>L</v>
      </c>
      <c r="G223" s="138">
        <v>8.99</v>
      </c>
      <c r="H223" s="210">
        <f>VLOOKUP(C223,INSUMOS_SINAPI_12_14!$A$2:$H$5049,6,0)</f>
        <v>8.99</v>
      </c>
      <c r="I223" s="136">
        <v>7.0000000000000007E-2</v>
      </c>
      <c r="J223" s="138">
        <v>0.63</v>
      </c>
      <c r="K223" s="210">
        <f>I223*H223</f>
        <v>0.62930000000000008</v>
      </c>
    </row>
    <row r="224" spans="2:12">
      <c r="C224" s="172">
        <v>7288</v>
      </c>
      <c r="D224" s="186" t="str">
        <f>VLOOKUP(C224,INSUMOS_SINAPI_12_14!$A$2:$H$5049,2,0)</f>
        <v>TINTA ESMALTE SINTETICO FOSCO</v>
      </c>
      <c r="E224" s="166" t="s">
        <v>314</v>
      </c>
      <c r="F224" s="188" t="str">
        <f>VLOOKUP(C224,INSUMOS_SINAPI_12_14!$A$2:$H$5049,4,0)</f>
        <v>L</v>
      </c>
      <c r="G224" s="138">
        <v>19.82</v>
      </c>
      <c r="H224" s="210">
        <f>VLOOKUP(C224,INSUMOS_SINAPI_12_14!$A$2:$H$5049,6,0)</f>
        <v>19.82</v>
      </c>
      <c r="I224" s="136">
        <v>0.16</v>
      </c>
      <c r="J224" s="138">
        <v>3.17</v>
      </c>
      <c r="K224" s="210">
        <f>I224*H224</f>
        <v>3.1712000000000002</v>
      </c>
    </row>
    <row r="225" spans="2:12">
      <c r="B225"/>
      <c r="C225"/>
      <c r="D225"/>
      <c r="E225"/>
      <c r="F225"/>
      <c r="G225"/>
      <c r="H225"/>
      <c r="I225"/>
      <c r="J225"/>
    </row>
    <row r="226" spans="2:12">
      <c r="B226"/>
      <c r="C226"/>
      <c r="D226"/>
      <c r="E226"/>
      <c r="F226"/>
      <c r="G226"/>
      <c r="H226"/>
      <c r="I226"/>
      <c r="J226"/>
    </row>
    <row r="227" spans="2:12" ht="25.5">
      <c r="B227" s="272" t="s">
        <v>10757</v>
      </c>
      <c r="C227" s="175">
        <v>88485</v>
      </c>
      <c r="D227" s="176" t="s">
        <v>5610</v>
      </c>
      <c r="E227" s="175" t="s">
        <v>5609</v>
      </c>
      <c r="F227" s="175" t="s">
        <v>335</v>
      </c>
      <c r="G227" s="177">
        <v>1.76</v>
      </c>
      <c r="H227" s="177">
        <v>1.68</v>
      </c>
      <c r="I227" s="175" t="s">
        <v>308</v>
      </c>
      <c r="J227" s="178">
        <v>41974</v>
      </c>
      <c r="K227" s="191">
        <f>SUM(K229:K231)</f>
        <v>1.6833100000000001</v>
      </c>
      <c r="L227" s="192">
        <f>K227-H227</f>
        <v>3.3100000000001462E-3</v>
      </c>
    </row>
    <row r="228" spans="2:12" ht="25.5">
      <c r="C228" s="325" t="s">
        <v>341</v>
      </c>
      <c r="D228" s="325" t="s">
        <v>82</v>
      </c>
      <c r="E228" s="325" t="s">
        <v>342</v>
      </c>
      <c r="F228" s="325" t="s">
        <v>343</v>
      </c>
      <c r="G228" s="325" t="s">
        <v>10727</v>
      </c>
      <c r="H228" s="325" t="s">
        <v>10728</v>
      </c>
      <c r="I228" s="325" t="s">
        <v>10729</v>
      </c>
      <c r="J228" s="325" t="s">
        <v>10730</v>
      </c>
      <c r="K228" s="325" t="s">
        <v>10731</v>
      </c>
    </row>
    <row r="229" spans="2:12">
      <c r="C229" s="172">
        <v>88310</v>
      </c>
      <c r="D229" s="226" t="str">
        <f>VLOOKUP(C229,SERVIÇOS_SINAPI_12_14!$A$2:$H$5049,2,0)</f>
        <v>PINTOR COM ENCARGOS COMPLEMENTARES</v>
      </c>
      <c r="E229" s="164" t="s">
        <v>5361</v>
      </c>
      <c r="F229" s="219" t="str">
        <f>VLOOKUP(C229,SERVIÇOS_SINAPI_12_14!$A$2:$H$5049,4,0)</f>
        <v>H</v>
      </c>
      <c r="G229" s="214">
        <v>15.32</v>
      </c>
      <c r="H229" s="221">
        <f>VLOOKUP(C229,SERVIÇOS_SINAPI_12_14!$A$2:$H$5049,6,0)</f>
        <v>13.77</v>
      </c>
      <c r="I229" s="240">
        <v>3.9E-2</v>
      </c>
      <c r="J229" s="214">
        <v>0.6</v>
      </c>
      <c r="K229" s="224">
        <f>I229*H229</f>
        <v>0.53703000000000001</v>
      </c>
    </row>
    <row r="230" spans="2:12">
      <c r="C230" s="172">
        <v>88316</v>
      </c>
      <c r="D230" s="226" t="str">
        <f>VLOOKUP(C230,SERVIÇOS_SINAPI_12_14!$A$2:$H$5049,2,0)</f>
        <v>SERVENTE COM ENCARGOS COMPLEMENTARES</v>
      </c>
      <c r="E230" s="164" t="s">
        <v>5361</v>
      </c>
      <c r="F230" s="219" t="str">
        <f>VLOOKUP(C230,SERVIÇOS_SINAPI_12_14!$A$2:$H$5049,4,0)</f>
        <v>H</v>
      </c>
      <c r="G230" s="214">
        <v>12.14</v>
      </c>
      <c r="H230" s="221">
        <f>VLOOKUP(C230,SERVIÇOS_SINAPI_12_14!$A$2:$H$5049,6,0)</f>
        <v>11.02</v>
      </c>
      <c r="I230" s="240">
        <v>1.4E-2</v>
      </c>
      <c r="J230" s="214">
        <v>0.17</v>
      </c>
      <c r="K230" s="224">
        <f>I230*H230</f>
        <v>0.15428</v>
      </c>
    </row>
    <row r="231" spans="2:12">
      <c r="C231" s="172">
        <v>6085</v>
      </c>
      <c r="D231" s="213" t="str">
        <f>VLOOKUP(C231,INSUMOS_SINAPI_12_14!$A$2:$H$5049,2,0)</f>
        <v>SELADOR ACRILICO</v>
      </c>
      <c r="E231" s="166" t="s">
        <v>314</v>
      </c>
      <c r="F231" s="144" t="str">
        <f>VLOOKUP(C231,INSUMOS_SINAPI_12_14!$A$2:$H$5049,4,0)</f>
        <v>L</v>
      </c>
      <c r="G231" s="138">
        <v>6.2</v>
      </c>
      <c r="H231" s="190">
        <f>VLOOKUP(C231,INSUMOS_SINAPI_12_14!$A$2:$H$5049,6,0)</f>
        <v>6.2</v>
      </c>
      <c r="I231" s="136">
        <v>0.16</v>
      </c>
      <c r="J231" s="138">
        <v>0.99</v>
      </c>
      <c r="K231" s="210">
        <f>I231*H231</f>
        <v>0.9920000000000001</v>
      </c>
    </row>
    <row r="232" spans="2:12">
      <c r="B232"/>
      <c r="C232"/>
      <c r="D232"/>
      <c r="E232"/>
      <c r="F232"/>
      <c r="G232"/>
      <c r="H232"/>
      <c r="I232"/>
      <c r="J232"/>
    </row>
    <row r="233" spans="2:12">
      <c r="B233"/>
      <c r="C233"/>
      <c r="D233"/>
      <c r="E233"/>
      <c r="F233"/>
      <c r="G233"/>
      <c r="H233"/>
      <c r="I233"/>
      <c r="J233"/>
    </row>
    <row r="234" spans="2:12" ht="25.5">
      <c r="B234" s="272" t="s">
        <v>10758</v>
      </c>
      <c r="C234" s="175">
        <v>88497</v>
      </c>
      <c r="D234" s="176" t="s">
        <v>5626</v>
      </c>
      <c r="E234" s="175" t="s">
        <v>5609</v>
      </c>
      <c r="F234" s="175" t="s">
        <v>335</v>
      </c>
      <c r="G234" s="177">
        <v>9.34</v>
      </c>
      <c r="H234" s="177">
        <v>8.73</v>
      </c>
      <c r="I234" s="175" t="s">
        <v>308</v>
      </c>
      <c r="J234" s="182">
        <v>41974</v>
      </c>
      <c r="K234" s="191">
        <f>SUM(K236:K239)</f>
        <v>8.7279450000000001</v>
      </c>
      <c r="L234" s="192">
        <f>K234-H234</f>
        <v>-2.0550000000003621E-3</v>
      </c>
    </row>
    <row r="235" spans="2:12" ht="25.5">
      <c r="C235" s="325" t="s">
        <v>341</v>
      </c>
      <c r="D235" s="325" t="s">
        <v>82</v>
      </c>
      <c r="E235" s="325" t="s">
        <v>342</v>
      </c>
      <c r="F235" s="325" t="s">
        <v>343</v>
      </c>
      <c r="G235" s="325" t="s">
        <v>10727</v>
      </c>
      <c r="H235" s="325" t="s">
        <v>10728</v>
      </c>
      <c r="I235" s="325" t="s">
        <v>10729</v>
      </c>
      <c r="J235" s="325" t="s">
        <v>10730</v>
      </c>
      <c r="K235" s="325" t="s">
        <v>10731</v>
      </c>
    </row>
    <row r="236" spans="2:12">
      <c r="C236" s="172">
        <v>88310</v>
      </c>
      <c r="D236" s="226" t="str">
        <f>VLOOKUP(C236,SERVIÇOS_SINAPI_12_14!$A$2:$H$5049,2,0)</f>
        <v>PINTOR COM ENCARGOS COMPLEMENTARES</v>
      </c>
      <c r="E236" s="164" t="s">
        <v>5361</v>
      </c>
      <c r="F236" s="219" t="str">
        <f>VLOOKUP(C236,SERVIÇOS_SINAPI_12_14!$A$2:$H$5049,4,0)</f>
        <v>H</v>
      </c>
      <c r="G236" s="214">
        <v>15.32</v>
      </c>
      <c r="H236" s="221">
        <f>VLOOKUP(C236,SERVIÇOS_SINAPI_12_14!$A$2:$H$5049,6,0)</f>
        <v>13.77</v>
      </c>
      <c r="I236" s="239">
        <v>0.312</v>
      </c>
      <c r="J236" s="214">
        <v>4.78</v>
      </c>
      <c r="K236" s="224">
        <f>I236*H236</f>
        <v>4.2962400000000001</v>
      </c>
    </row>
    <row r="237" spans="2:12">
      <c r="C237" s="172">
        <v>88316</v>
      </c>
      <c r="D237" s="226" t="str">
        <f>VLOOKUP(C237,SERVIÇOS_SINAPI_12_14!$A$2:$H$5049,2,0)</f>
        <v>SERVENTE COM ENCARGOS COMPLEMENTARES</v>
      </c>
      <c r="E237" s="164" t="s">
        <v>5361</v>
      </c>
      <c r="F237" s="219" t="str">
        <f>VLOOKUP(C237,SERVIÇOS_SINAPI_12_14!$A$2:$H$5049,4,0)</f>
        <v>H</v>
      </c>
      <c r="G237" s="214">
        <v>12.14</v>
      </c>
      <c r="H237" s="221">
        <f>VLOOKUP(C237,SERVIÇOS_SINAPI_12_14!$A$2:$H$5049,6,0)</f>
        <v>11.02</v>
      </c>
      <c r="I237" s="239">
        <v>0.114</v>
      </c>
      <c r="J237" s="214">
        <v>1.38</v>
      </c>
      <c r="K237" s="224">
        <f>I237*H237</f>
        <v>1.2562800000000001</v>
      </c>
    </row>
    <row r="238" spans="2:12">
      <c r="C238" s="172">
        <v>3767</v>
      </c>
      <c r="D238" s="213" t="str">
        <f>VLOOKUP(C238,INSUMOS_SINAPI_12_14!$A$2:$H$5049,2,0)</f>
        <v>LIXA EM FOLHA PARA PAREDE OU MADEIRA, NUMERO 120 (COR VERMELHA)</v>
      </c>
      <c r="E238" s="166" t="s">
        <v>314</v>
      </c>
      <c r="F238" s="144" t="str">
        <f>VLOOKUP(C238,INSUMOS_SINAPI_12_14!$A$2:$H$5049,4,0)</f>
        <v>UN</v>
      </c>
      <c r="G238" s="138">
        <v>0.56000000000000005</v>
      </c>
      <c r="H238" s="190">
        <f>VLOOKUP(C238,INSUMOS_SINAPI_12_14!$A$2:$H$5049,6,0)</f>
        <v>0.56000000000000005</v>
      </c>
      <c r="I238" s="136">
        <v>0.06</v>
      </c>
      <c r="J238" s="138">
        <v>0.03</v>
      </c>
      <c r="K238" s="210">
        <f>I238*H238</f>
        <v>3.3600000000000005E-2</v>
      </c>
    </row>
    <row r="239" spans="2:12">
      <c r="C239" s="172">
        <v>4051</v>
      </c>
      <c r="D239" s="213" t="str">
        <f>VLOOKUP(C239,INSUMOS_SINAPI_12_14!$A$2:$H$5049,2,0)</f>
        <v>MASSA CORRIDA PVA PARA PAREDES INTERNAS</v>
      </c>
      <c r="E239" s="166" t="s">
        <v>314</v>
      </c>
      <c r="F239" s="144" t="str">
        <f>VLOOKUP(C239,INSUMOS_SINAPI_12_14!$A$2:$H$5049,4,0)</f>
        <v>18L</v>
      </c>
      <c r="G239" s="138">
        <v>64.25</v>
      </c>
      <c r="H239" s="190">
        <f>VLOOKUP(C239,INSUMOS_SINAPI_12_14!$A$2:$H$5049,6,0)</f>
        <v>64.25</v>
      </c>
      <c r="I239" s="136">
        <v>4.8899999999999999E-2</v>
      </c>
      <c r="J239" s="138">
        <v>3.14</v>
      </c>
      <c r="K239" s="210">
        <f>I239*H239</f>
        <v>3.1418249999999999</v>
      </c>
    </row>
    <row r="240" spans="2:12">
      <c r="B240"/>
      <c r="C240"/>
      <c r="D240"/>
      <c r="E240"/>
      <c r="F240"/>
      <c r="G240"/>
      <c r="H240"/>
      <c r="I240"/>
      <c r="J240"/>
    </row>
    <row r="241" spans="1:12">
      <c r="B241"/>
      <c r="C241"/>
      <c r="D241"/>
      <c r="E241"/>
      <c r="F241"/>
      <c r="G241"/>
      <c r="H241"/>
      <c r="I241"/>
      <c r="J241"/>
    </row>
    <row r="242" spans="1:12" ht="25.5">
      <c r="B242" s="272" t="s">
        <v>10759</v>
      </c>
      <c r="C242" s="175">
        <v>88489</v>
      </c>
      <c r="D242" s="176" t="s">
        <v>5653</v>
      </c>
      <c r="E242" s="175" t="s">
        <v>5609</v>
      </c>
      <c r="F242" s="175" t="s">
        <v>335</v>
      </c>
      <c r="G242" s="177">
        <v>8.6999999999999993</v>
      </c>
      <c r="H242" s="177">
        <v>8.33</v>
      </c>
      <c r="I242" s="175" t="s">
        <v>308</v>
      </c>
      <c r="J242" s="182">
        <v>41974</v>
      </c>
      <c r="K242" s="191">
        <f>SUM(K244:K246)</f>
        <v>8.331570000000001</v>
      </c>
      <c r="L242" s="192">
        <f>K242-H242</f>
        <v>1.5700000000009595E-3</v>
      </c>
    </row>
    <row r="243" spans="1:12" ht="25.5">
      <c r="C243" s="325" t="s">
        <v>341</v>
      </c>
      <c r="D243" s="325" t="s">
        <v>82</v>
      </c>
      <c r="E243" s="325" t="s">
        <v>342</v>
      </c>
      <c r="F243" s="325" t="s">
        <v>343</v>
      </c>
      <c r="G243" s="325" t="s">
        <v>10727</v>
      </c>
      <c r="H243" s="325" t="s">
        <v>10728</v>
      </c>
      <c r="I243" s="325" t="s">
        <v>10729</v>
      </c>
      <c r="J243" s="325" t="s">
        <v>10730</v>
      </c>
      <c r="K243" s="325" t="s">
        <v>10731</v>
      </c>
    </row>
    <row r="244" spans="1:12">
      <c r="C244" s="172">
        <v>88310</v>
      </c>
      <c r="D244" s="226" t="str">
        <f>VLOOKUP(C244,SERVIÇOS_SINAPI_12_14!$A$2:$H$5049,2,0)</f>
        <v>PINTOR COM ENCARGOS COMPLEMENTARES</v>
      </c>
      <c r="E244" s="164" t="s">
        <v>5361</v>
      </c>
      <c r="F244" s="219" t="str">
        <f>VLOOKUP(C244,SERVIÇOS_SINAPI_12_14!$A$2:$H$5049,4,0)</f>
        <v>H</v>
      </c>
      <c r="G244" s="214">
        <v>15.32</v>
      </c>
      <c r="H244" s="221">
        <f>VLOOKUP(C244,SERVIÇOS_SINAPI_12_14!$A$2:$H$5049,6,0)</f>
        <v>13.77</v>
      </c>
      <c r="I244" s="239">
        <v>0.187</v>
      </c>
      <c r="J244" s="214">
        <v>2.86</v>
      </c>
      <c r="K244" s="224">
        <f>I244*H244</f>
        <v>2.5749900000000001</v>
      </c>
    </row>
    <row r="245" spans="1:12">
      <c r="C245" s="172">
        <v>88316</v>
      </c>
      <c r="D245" s="226" t="str">
        <f>VLOOKUP(C245,SERVIÇOS_SINAPI_12_14!$A$2:$H$5049,2,0)</f>
        <v>SERVENTE COM ENCARGOS COMPLEMENTARES</v>
      </c>
      <c r="E245" s="164" t="s">
        <v>5361</v>
      </c>
      <c r="F245" s="219" t="str">
        <f>VLOOKUP(C245,SERVIÇOS_SINAPI_12_14!$A$2:$H$5049,4,0)</f>
        <v>H</v>
      </c>
      <c r="G245" s="214">
        <v>12.14</v>
      </c>
      <c r="H245" s="221">
        <f>VLOOKUP(C245,SERVIÇOS_SINAPI_12_14!$A$2:$H$5049,6,0)</f>
        <v>11.02</v>
      </c>
      <c r="I245" s="239">
        <v>6.9000000000000006E-2</v>
      </c>
      <c r="J245" s="214">
        <v>0.84</v>
      </c>
      <c r="K245" s="224">
        <f>I245*H245</f>
        <v>0.76038000000000006</v>
      </c>
    </row>
    <row r="246" spans="1:12">
      <c r="C246" s="172">
        <v>7356</v>
      </c>
      <c r="D246" s="213" t="str">
        <f>VLOOKUP(C246,INSUMOS_SINAPI_12_14!$A$2:$H$5049,2,0)</f>
        <v>TINTA ACRILICA PREMIUM, COR BRANCO FOSCO</v>
      </c>
      <c r="E246" s="166" t="s">
        <v>314</v>
      </c>
      <c r="F246" s="144" t="str">
        <f>VLOOKUP(C246,INSUMOS_SINAPI_12_14!$A$2:$H$5049,4,0)</f>
        <v>L</v>
      </c>
      <c r="G246" s="138">
        <v>15.14</v>
      </c>
      <c r="H246" s="190">
        <f>VLOOKUP(C246,INSUMOS_SINAPI_12_14!$A$2:$H$5049,6,0)</f>
        <v>15.14</v>
      </c>
      <c r="I246" s="136">
        <v>0.33</v>
      </c>
      <c r="J246" s="138">
        <v>5</v>
      </c>
      <c r="K246" s="210">
        <f>I246*H246</f>
        <v>4.9962000000000009</v>
      </c>
    </row>
    <row r="247" spans="1:12">
      <c r="B247"/>
      <c r="C247"/>
      <c r="D247"/>
      <c r="E247"/>
      <c r="F247"/>
      <c r="G247"/>
      <c r="H247"/>
      <c r="I247"/>
      <c r="J247"/>
    </row>
    <row r="248" spans="1:12">
      <c r="B248"/>
      <c r="C248"/>
      <c r="D248"/>
      <c r="E248"/>
      <c r="F248"/>
      <c r="G248"/>
      <c r="H248"/>
      <c r="I248"/>
      <c r="J248"/>
    </row>
    <row r="249" spans="1:12">
      <c r="B249" s="272" t="s">
        <v>10760</v>
      </c>
      <c r="C249" s="175">
        <v>84122</v>
      </c>
      <c r="D249" s="176" t="s">
        <v>9188</v>
      </c>
      <c r="E249" s="175" t="s">
        <v>5361</v>
      </c>
      <c r="F249" s="175" t="s">
        <v>83</v>
      </c>
      <c r="G249" s="177">
        <v>814.43</v>
      </c>
      <c r="H249" s="177">
        <v>812.11</v>
      </c>
      <c r="I249" s="175" t="s">
        <v>308</v>
      </c>
      <c r="J249" s="178">
        <v>41974</v>
      </c>
      <c r="K249" s="191">
        <f>SUM(K251:K252)</f>
        <v>812.10500000000002</v>
      </c>
      <c r="L249" s="192">
        <f>K249-H249</f>
        <v>-4.9999999999954525E-3</v>
      </c>
    </row>
    <row r="250" spans="1:12" ht="25.5">
      <c r="C250" s="325" t="s">
        <v>341</v>
      </c>
      <c r="D250" s="325" t="s">
        <v>82</v>
      </c>
      <c r="E250" s="325" t="s">
        <v>342</v>
      </c>
      <c r="F250" s="325" t="s">
        <v>343</v>
      </c>
      <c r="G250" s="325" t="s">
        <v>10727</v>
      </c>
      <c r="H250" s="325" t="s">
        <v>10728</v>
      </c>
      <c r="I250" s="325" t="s">
        <v>10729</v>
      </c>
      <c r="J250" s="325" t="s">
        <v>10730</v>
      </c>
      <c r="K250" s="325" t="s">
        <v>10731</v>
      </c>
    </row>
    <row r="251" spans="1:12">
      <c r="C251" s="172">
        <v>88309</v>
      </c>
      <c r="D251" s="226" t="str">
        <f>VLOOKUP(C251,SERVIÇOS_SINAPI_12_14!$A$2:$H$5049,2,0)</f>
        <v>PEDREIRO COM ENCARGOS COMPLEMENTARES</v>
      </c>
      <c r="E251" s="164" t="s">
        <v>5361</v>
      </c>
      <c r="F251" s="219" t="str">
        <f>VLOOKUP(C251,SERVIÇOS_SINAPI_12_14!$A$2:$H$5049,4,0)</f>
        <v>H</v>
      </c>
      <c r="G251" s="214">
        <v>15.32</v>
      </c>
      <c r="H251" s="224">
        <f>VLOOKUP(C251,SERVIÇOS_SINAPI_12_14!$A$2:$H$5049,6,0)</f>
        <v>13.77</v>
      </c>
      <c r="I251" s="219">
        <v>1.5</v>
      </c>
      <c r="J251" s="214">
        <v>22.98</v>
      </c>
      <c r="K251" s="224">
        <f>I251*H251</f>
        <v>20.655000000000001</v>
      </c>
    </row>
    <row r="252" spans="1:12">
      <c r="C252" s="172">
        <v>10848</v>
      </c>
      <c r="D252" s="213" t="str">
        <f>VLOOKUP(C252,INSUMOS_SINAPI_12_14!$A$2:$H$5049,2,0)</f>
        <v>PLACA DE INAUGURACAO METÁLICA, 40*CM X 60*CM</v>
      </c>
      <c r="E252" s="166" t="s">
        <v>314</v>
      </c>
      <c r="F252" s="144" t="str">
        <f>VLOOKUP(C252,INSUMOS_SINAPI_12_14!$A$2:$H$5049,4,0)</f>
        <v>UN</v>
      </c>
      <c r="G252" s="138">
        <v>791.45</v>
      </c>
      <c r="H252" s="210">
        <f>VLOOKUP(C252,INSUMOS_SINAPI_12_14!$A$2:$H$5049,6,0)</f>
        <v>791.45</v>
      </c>
      <c r="I252" s="136">
        <v>1</v>
      </c>
      <c r="J252" s="138">
        <v>791.45</v>
      </c>
      <c r="K252" s="210">
        <f>I252*H252</f>
        <v>791.45</v>
      </c>
    </row>
    <row r="253" spans="1:12">
      <c r="B253"/>
      <c r="C253"/>
      <c r="D253"/>
      <c r="E253"/>
      <c r="F253"/>
      <c r="G253"/>
      <c r="H253"/>
      <c r="I253"/>
      <c r="J253"/>
    </row>
    <row r="254" spans="1:12">
      <c r="B254"/>
      <c r="C254"/>
      <c r="D254"/>
      <c r="E254"/>
      <c r="F254"/>
      <c r="G254"/>
      <c r="H254"/>
      <c r="I254"/>
      <c r="J254"/>
    </row>
    <row r="255" spans="1:12">
      <c r="A255" s="133">
        <f>COUNTIF(ORÇAMENTO!B:B,CPU!C255)</f>
        <v>0</v>
      </c>
      <c r="B255" s="272" t="s">
        <v>10761</v>
      </c>
      <c r="C255" s="258">
        <v>9537</v>
      </c>
      <c r="D255" s="176" t="s">
        <v>67</v>
      </c>
      <c r="E255" s="175" t="s">
        <v>5361</v>
      </c>
      <c r="F255" s="175" t="s">
        <v>335</v>
      </c>
      <c r="G255" s="177">
        <v>1.85</v>
      </c>
      <c r="H255" s="177">
        <v>1.69</v>
      </c>
      <c r="I255" s="175" t="s">
        <v>308</v>
      </c>
      <c r="J255" s="178">
        <v>41974</v>
      </c>
      <c r="K255" s="191">
        <f>SUM(K257:K258)</f>
        <v>1.6943000000000001</v>
      </c>
      <c r="L255" s="192">
        <f>K255-H255</f>
        <v>4.3000000000001926E-3</v>
      </c>
    </row>
    <row r="256" spans="1:12" s="8" customFormat="1" ht="27.75" customHeight="1">
      <c r="A256" s="133"/>
      <c r="B256" s="172"/>
      <c r="C256" s="269" t="s">
        <v>341</v>
      </c>
      <c r="D256" s="256" t="s">
        <v>82</v>
      </c>
      <c r="E256" s="256" t="s">
        <v>342</v>
      </c>
      <c r="F256" s="256" t="s">
        <v>343</v>
      </c>
      <c r="G256" s="256" t="s">
        <v>10727</v>
      </c>
      <c r="H256" s="256" t="s">
        <v>10728</v>
      </c>
      <c r="I256" s="256" t="s">
        <v>10729</v>
      </c>
      <c r="J256" s="256" t="s">
        <v>10730</v>
      </c>
      <c r="K256" s="256" t="s">
        <v>10731</v>
      </c>
    </row>
    <row r="257" spans="1:12">
      <c r="C257" s="260">
        <v>88316</v>
      </c>
      <c r="D257" s="226" t="str">
        <f>VLOOKUP(C257,SERVIÇOS_SINAPI_12_14!$A$2:$H$5049,2,0)</f>
        <v>SERVENTE COM ENCARGOS COMPLEMENTARES</v>
      </c>
      <c r="E257" s="219" t="s">
        <v>5361</v>
      </c>
      <c r="F257" s="219" t="str">
        <f>VLOOKUP(C257,SERVIÇOS_SINAPI_12_14!$A$2:$H$5049,4,0)</f>
        <v>H</v>
      </c>
      <c r="G257" s="224">
        <v>12.14</v>
      </c>
      <c r="H257" s="224">
        <f>VLOOKUP(C257,SERVIÇOS_SINAPI_12_14!$A$2:$H$5049,6,0)</f>
        <v>11.02</v>
      </c>
      <c r="I257" s="219">
        <v>0.14000000000000001</v>
      </c>
      <c r="J257" s="224">
        <v>1.7</v>
      </c>
      <c r="K257" s="224">
        <f>I257*H257</f>
        <v>1.5428000000000002</v>
      </c>
    </row>
    <row r="258" spans="1:12">
      <c r="C258" s="260">
        <v>3</v>
      </c>
      <c r="D258" s="213" t="str">
        <f>VLOOKUP(C258,INSUMOS_SINAPI_12_14!$A$2:$H$5049,2,0)</f>
        <v>ACIDO MURIATICO (SOLUCAO ACIDA)</v>
      </c>
      <c r="E258" s="136" t="s">
        <v>314</v>
      </c>
      <c r="F258" s="144" t="str">
        <f>VLOOKUP(C258,INSUMOS_SINAPI_12_14!$A$2:$H$5049,4,0)</f>
        <v>L</v>
      </c>
      <c r="G258" s="138">
        <v>3.03</v>
      </c>
      <c r="H258" s="210">
        <f>VLOOKUP(C258,INSUMOS_SINAPI_12_14!$A$2:$H$5049,6,0)</f>
        <v>3.03</v>
      </c>
      <c r="I258" s="136">
        <v>0.05</v>
      </c>
      <c r="J258" s="138">
        <v>0.15</v>
      </c>
      <c r="K258" s="210">
        <f>I258*H258</f>
        <v>0.1515</v>
      </c>
    </row>
    <row r="259" spans="1:12">
      <c r="B259"/>
      <c r="C259"/>
      <c r="D259"/>
      <c r="E259"/>
      <c r="F259"/>
      <c r="G259"/>
      <c r="H259"/>
      <c r="I259"/>
      <c r="J259"/>
    </row>
    <row r="260" spans="1:12">
      <c r="B260"/>
      <c r="C260"/>
      <c r="D260"/>
      <c r="E260"/>
      <c r="F260"/>
      <c r="G260"/>
      <c r="H260"/>
      <c r="I260"/>
      <c r="J260"/>
    </row>
    <row r="261" spans="1:12" ht="25.5">
      <c r="A261" s="133">
        <f>COUNTIF(ORÇAMENTO!B:B,CPU!C261)</f>
        <v>0</v>
      </c>
      <c r="B261" s="275" t="s">
        <v>10779</v>
      </c>
      <c r="C261" s="276">
        <v>5652</v>
      </c>
      <c r="D261" s="277" t="s">
        <v>6661</v>
      </c>
      <c r="E261" s="278" t="s">
        <v>5418</v>
      </c>
      <c r="F261" s="278" t="s">
        <v>368</v>
      </c>
      <c r="G261" s="279">
        <v>301.69</v>
      </c>
      <c r="H261" s="279">
        <v>294.98</v>
      </c>
      <c r="I261" s="278" t="s">
        <v>308</v>
      </c>
      <c r="J261" s="280">
        <v>41974</v>
      </c>
      <c r="K261" s="281">
        <f>SUM(K263:K267)</f>
        <v>294.98052000000001</v>
      </c>
      <c r="L261" s="192">
        <f>K261-H261</f>
        <v>5.1999999999452484E-4</v>
      </c>
    </row>
    <row r="262" spans="1:12" s="8" customFormat="1" ht="30" customHeight="1">
      <c r="A262" s="133"/>
      <c r="B262" s="172"/>
      <c r="C262" s="262" t="s">
        <v>341</v>
      </c>
      <c r="D262" s="167" t="s">
        <v>82</v>
      </c>
      <c r="E262" s="167" t="s">
        <v>342</v>
      </c>
      <c r="F262" s="167" t="s">
        <v>343</v>
      </c>
      <c r="G262" s="167" t="s">
        <v>10727</v>
      </c>
      <c r="H262" s="167" t="s">
        <v>10728</v>
      </c>
      <c r="I262" s="167" t="s">
        <v>10729</v>
      </c>
      <c r="J262" s="167" t="s">
        <v>10730</v>
      </c>
      <c r="K262" s="167" t="s">
        <v>10731</v>
      </c>
    </row>
    <row r="263" spans="1:12">
      <c r="C263" s="260">
        <v>88316</v>
      </c>
      <c r="D263" s="226" t="str">
        <f>VLOOKUP(C263,SERVIÇOS_SINAPI_12_14!$A$2:$H$5049,2,0)</f>
        <v>SERVENTE COM ENCARGOS COMPLEMENTARES</v>
      </c>
      <c r="E263" s="219" t="s">
        <v>5361</v>
      </c>
      <c r="F263" s="219" t="str">
        <f>VLOOKUP(C263,SERVIÇOS_SINAPI_12_14!$A$2:$H$5049,4,0)</f>
        <v>H</v>
      </c>
      <c r="G263" s="224">
        <v>12.14</v>
      </c>
      <c r="H263" s="224">
        <f>VLOOKUP(C263,SERVIÇOS_SINAPI_12_14!$A$2:$H$5049,6,0)</f>
        <v>11.02</v>
      </c>
      <c r="I263" s="244">
        <v>6.0010000000000003</v>
      </c>
      <c r="J263" s="224">
        <v>72.84</v>
      </c>
      <c r="K263" s="224">
        <f>I263*H263</f>
        <v>66.131020000000007</v>
      </c>
    </row>
    <row r="264" spans="1:12" s="171" customFormat="1">
      <c r="A264" s="211"/>
      <c r="B264" s="187"/>
      <c r="C264" s="261">
        <v>370</v>
      </c>
      <c r="D264" s="213" t="str">
        <f>VLOOKUP(C264,INSUMOS_SINAPI_12_14!$A$2:$H$5049,2,0)</f>
        <v>AREIA MEDIA - POSTO JAZIDA/FORNECEDOR (SEM FRETE)</v>
      </c>
      <c r="E264" s="144" t="s">
        <v>314</v>
      </c>
      <c r="F264" s="144" t="str">
        <f>VLOOKUP(C264,INSUMOS_SINAPI_12_14!$A$2:$H$5049,4,0)</f>
        <v>M³</v>
      </c>
      <c r="G264" s="210">
        <v>57.5</v>
      </c>
      <c r="H264" s="210">
        <f>VLOOKUP(C264,INSUMOS_SINAPI_12_14!$A$2:$H$5049,6,0)</f>
        <v>57.5</v>
      </c>
      <c r="I264" s="144">
        <v>0.49</v>
      </c>
      <c r="J264" s="210">
        <v>28.18</v>
      </c>
      <c r="K264" s="210">
        <f>I264*H264</f>
        <v>28.175000000000001</v>
      </c>
    </row>
    <row r="265" spans="1:12" ht="25.5">
      <c r="C265" s="260">
        <v>643</v>
      </c>
      <c r="D265" s="213" t="str">
        <f>VLOOKUP(C265,INSUMOS_SINAPI_12_14!$A$2:$H$5049,2,0)</f>
        <v>BETONEIRA 320 L, DIESEL, POTENCIA DE 5,5 HP, SEM CARREGADOR MECANICO (LOCACAO)</v>
      </c>
      <c r="E265" s="136" t="s">
        <v>316</v>
      </c>
      <c r="F265" s="144" t="str">
        <f>VLOOKUP(C265,INSUMOS_SINAPI_12_14!$A$2:$H$5049,4,0)</f>
        <v>H</v>
      </c>
      <c r="G265" s="138">
        <v>2.73</v>
      </c>
      <c r="H265" s="210">
        <f>VLOOKUP(C265,INSUMOS_SINAPI_12_14!$A$2:$H$5049,6,0)</f>
        <v>2.73</v>
      </c>
      <c r="I265" s="136">
        <v>0.65</v>
      </c>
      <c r="J265" s="138">
        <v>1.77</v>
      </c>
      <c r="K265" s="210">
        <f>I265*H265</f>
        <v>1.7745</v>
      </c>
    </row>
    <row r="266" spans="1:12">
      <c r="C266" s="260">
        <v>1379</v>
      </c>
      <c r="D266" s="213" t="str">
        <f>VLOOKUP(C266,INSUMOS_SINAPI_12_14!$A$2:$H$5049,2,0)</f>
        <v>CIMENTO PORTLAND COMPOSTO CP II-32</v>
      </c>
      <c r="E266" s="136" t="s">
        <v>314</v>
      </c>
      <c r="F266" s="144" t="str">
        <f>VLOOKUP(C266,INSUMOS_SINAPI_12_14!$A$2:$H$5049,4,0)</f>
        <v>KG</v>
      </c>
      <c r="G266" s="138">
        <v>0.64</v>
      </c>
      <c r="H266" s="210">
        <f>VLOOKUP(C266,INSUMOS_SINAPI_12_14!$A$2:$H$5049,6,0)</f>
        <v>0.64</v>
      </c>
      <c r="I266" s="136">
        <v>150</v>
      </c>
      <c r="J266" s="138">
        <v>96</v>
      </c>
      <c r="K266" s="210">
        <f>I266*H266</f>
        <v>96</v>
      </c>
    </row>
    <row r="267" spans="1:12">
      <c r="C267" s="260">
        <v>4718</v>
      </c>
      <c r="D267" s="213" t="str">
        <f>VLOOKUP(C267,INSUMOS_SINAPI_12_14!$A$2:$H$5049,2,0)</f>
        <v>PEDRA BRITADA N. 2 (POSTO PEDREIRA/FORNECEDOR, SEM FRETE)</v>
      </c>
      <c r="E267" s="136" t="s">
        <v>314</v>
      </c>
      <c r="F267" s="144" t="str">
        <f>VLOOKUP(C267,INSUMOS_SINAPI_12_14!$A$2:$H$5049,4,0)</f>
        <v>M³</v>
      </c>
      <c r="G267" s="138">
        <v>105</v>
      </c>
      <c r="H267" s="210">
        <f>VLOOKUP(C267,INSUMOS_SINAPI_12_14!$A$2:$H$5049,6,0)</f>
        <v>105</v>
      </c>
      <c r="I267" s="136">
        <v>0.98</v>
      </c>
      <c r="J267" s="138">
        <v>102.9</v>
      </c>
      <c r="K267" s="210">
        <f>I267*H267</f>
        <v>102.89999999999999</v>
      </c>
    </row>
    <row r="268" spans="1:12">
      <c r="B268"/>
      <c r="C268"/>
      <c r="D268"/>
      <c r="E268"/>
      <c r="F268"/>
      <c r="G268"/>
      <c r="H268"/>
      <c r="I268"/>
      <c r="J268"/>
    </row>
    <row r="269" spans="1:12">
      <c r="B269"/>
      <c r="C269"/>
      <c r="D269"/>
      <c r="E269"/>
      <c r="F269"/>
      <c r="G269"/>
      <c r="H269"/>
      <c r="I269"/>
      <c r="J269"/>
    </row>
    <row r="270" spans="1:12" ht="25.5">
      <c r="A270" s="248">
        <f>COUNTIF(ORÇAMENTO!B:B,CPU!C270)</f>
        <v>0</v>
      </c>
      <c r="B270" s="275" t="s">
        <v>10780</v>
      </c>
      <c r="C270" s="276">
        <v>6045</v>
      </c>
      <c r="D270" s="277" t="s">
        <v>6654</v>
      </c>
      <c r="E270" s="278" t="s">
        <v>5418</v>
      </c>
      <c r="F270" s="278" t="s">
        <v>368</v>
      </c>
      <c r="G270" s="279">
        <v>385.69</v>
      </c>
      <c r="H270" s="279">
        <v>378.98</v>
      </c>
      <c r="I270" s="278" t="s">
        <v>308</v>
      </c>
      <c r="J270" s="282">
        <v>41974</v>
      </c>
      <c r="K270" s="281">
        <f>SUM(K272:K277)</f>
        <v>378.97547999999995</v>
      </c>
      <c r="L270" s="192">
        <f>K270-H270</f>
        <v>-4.5200000000704676E-3</v>
      </c>
    </row>
    <row r="271" spans="1:12" s="133" customFormat="1" ht="25.5">
      <c r="A271" s="237"/>
      <c r="B271" s="172"/>
      <c r="C271" s="267" t="s">
        <v>341</v>
      </c>
      <c r="D271" s="202" t="s">
        <v>82</v>
      </c>
      <c r="E271" s="202" t="s">
        <v>342</v>
      </c>
      <c r="F271" s="202" t="s">
        <v>343</v>
      </c>
      <c r="G271" s="202" t="s">
        <v>10727</v>
      </c>
      <c r="H271" s="202" t="s">
        <v>10728</v>
      </c>
      <c r="I271" s="202" t="s">
        <v>10729</v>
      </c>
      <c r="J271" s="202" t="s">
        <v>10730</v>
      </c>
      <c r="K271" s="202" t="s">
        <v>10731</v>
      </c>
    </row>
    <row r="272" spans="1:12">
      <c r="A272" s="237"/>
      <c r="C272" s="260">
        <v>88316</v>
      </c>
      <c r="D272" s="226" t="str">
        <f>VLOOKUP(C272,SERVIÇOS_SINAPI_12_14!$A$2:$H$5049,2,0)</f>
        <v>SERVENTE COM ENCARGOS COMPLEMENTARES</v>
      </c>
      <c r="E272" s="219" t="s">
        <v>5361</v>
      </c>
      <c r="F272" s="219" t="str">
        <f>VLOOKUP(C272,SERVIÇOS_SINAPI_12_14!$A$2:$H$5049,4,0)</f>
        <v>H</v>
      </c>
      <c r="G272" s="224">
        <v>12.14</v>
      </c>
      <c r="H272" s="224">
        <f>VLOOKUP(C272,SERVIÇOS_SINAPI_12_14!$A$2:$H$5049,6,0)</f>
        <v>11.02</v>
      </c>
      <c r="I272" s="244">
        <v>6.0010000000000003</v>
      </c>
      <c r="J272" s="224">
        <v>72.84</v>
      </c>
      <c r="K272" s="224">
        <f t="shared" ref="K272:K277" si="10">I272*H272</f>
        <v>66.131020000000007</v>
      </c>
    </row>
    <row r="273" spans="1:12" ht="38.25">
      <c r="A273" s="237"/>
      <c r="C273" s="260">
        <v>88830</v>
      </c>
      <c r="D273" s="226" t="str">
        <f>VLOOKUP(C273,SERVIÇOS_SINAPI_12_14!$A$2:$H$5049,2,0)</f>
        <v>BETONEIRA CAPACIDADE NOMINAL DE 400 L, CAPACIDADE DE MISTURA 310 L, MOTOR ELÉTRICO TRIFÁSICO POTÊNCIA DE 2 HP, SEM CARREGADOR - CHP DIURNO. AF_10/2014</v>
      </c>
      <c r="E273" s="219" t="s">
        <v>5450</v>
      </c>
      <c r="F273" s="219" t="str">
        <f>VLOOKUP(C273,SERVIÇOS_SINAPI_12_14!$A$2:$H$5049,4,0)</f>
        <v>CHP</v>
      </c>
      <c r="G273" s="224">
        <v>1.1499999999999999</v>
      </c>
      <c r="H273" s="224">
        <f>VLOOKUP(C273,SERVIÇOS_SINAPI_12_14!$A$2:$H$5049,6,0)</f>
        <v>1.1399999999999999</v>
      </c>
      <c r="I273" s="219">
        <v>0.71399999999999997</v>
      </c>
      <c r="J273" s="224">
        <v>0.82</v>
      </c>
      <c r="K273" s="224">
        <f t="shared" si="10"/>
        <v>0.81395999999999991</v>
      </c>
    </row>
    <row r="274" spans="1:12">
      <c r="A274" s="237"/>
      <c r="C274" s="260">
        <v>367</v>
      </c>
      <c r="D274" s="213" t="str">
        <f>VLOOKUP(C274,INSUMOS_SINAPI_12_14!$A$2:$H$5049,2,0)</f>
        <v>AREIA GROSSA - POSTO JAZIDA/FORNECEDOR (SEM FRETE)</v>
      </c>
      <c r="E274" s="136" t="s">
        <v>314</v>
      </c>
      <c r="F274" s="144" t="str">
        <f>VLOOKUP(C274,INSUMOS_SINAPI_12_14!$A$2:$H$5049,4,0)</f>
        <v>M³</v>
      </c>
      <c r="G274" s="138">
        <v>37.5</v>
      </c>
      <c r="H274" s="210">
        <f>VLOOKUP(C274,INSUMOS_SINAPI_12_14!$A$2:$H$5049,6,0)</f>
        <v>37.5</v>
      </c>
      <c r="I274" s="136">
        <v>0.91259999999999997</v>
      </c>
      <c r="J274" s="138">
        <v>34.22</v>
      </c>
      <c r="K274" s="210">
        <f t="shared" si="10"/>
        <v>34.222499999999997</v>
      </c>
    </row>
    <row r="275" spans="1:12">
      <c r="A275" s="237"/>
      <c r="C275" s="260">
        <v>1379</v>
      </c>
      <c r="D275" s="213" t="str">
        <f>VLOOKUP(C275,INSUMOS_SINAPI_12_14!$A$2:$H$5049,2,0)</f>
        <v>CIMENTO PORTLAND COMPOSTO CP II-32</v>
      </c>
      <c r="E275" s="136" t="s">
        <v>314</v>
      </c>
      <c r="F275" s="144" t="str">
        <f>VLOOKUP(C275,INSUMOS_SINAPI_12_14!$A$2:$H$5049,4,0)</f>
        <v>KG</v>
      </c>
      <c r="G275" s="138">
        <v>0.64</v>
      </c>
      <c r="H275" s="210">
        <f>VLOOKUP(C275,INSUMOS_SINAPI_12_14!$A$2:$H$5049,6,0)</f>
        <v>0.64</v>
      </c>
      <c r="I275" s="136">
        <v>293</v>
      </c>
      <c r="J275" s="138">
        <v>187.52</v>
      </c>
      <c r="K275" s="210">
        <f t="shared" si="10"/>
        <v>187.52</v>
      </c>
    </row>
    <row r="276" spans="1:12">
      <c r="A276" s="237"/>
      <c r="C276" s="260">
        <v>4718</v>
      </c>
      <c r="D276" s="213" t="str">
        <f>VLOOKUP(C276,INSUMOS_SINAPI_12_14!$A$2:$H$5049,2,0)</f>
        <v>PEDRA BRITADA N. 2 (POSTO PEDREIRA/FORNECEDOR, SEM FRETE)</v>
      </c>
      <c r="E276" s="136" t="s">
        <v>314</v>
      </c>
      <c r="F276" s="144" t="str">
        <f>VLOOKUP(C276,INSUMOS_SINAPI_12_14!$A$2:$H$5049,4,0)</f>
        <v>M³</v>
      </c>
      <c r="G276" s="138">
        <v>105</v>
      </c>
      <c r="H276" s="210">
        <f>VLOOKUP(C276,INSUMOS_SINAPI_12_14!$A$2:$H$5049,6,0)</f>
        <v>105</v>
      </c>
      <c r="I276" s="136">
        <v>0.627</v>
      </c>
      <c r="J276" s="138">
        <v>65.83</v>
      </c>
      <c r="K276" s="210">
        <f t="shared" si="10"/>
        <v>65.834999999999994</v>
      </c>
    </row>
    <row r="277" spans="1:12">
      <c r="A277" s="237"/>
      <c r="C277" s="260">
        <v>4721</v>
      </c>
      <c r="D277" s="213" t="str">
        <f>VLOOKUP(C277,INSUMOS_SINAPI_12_14!$A$2:$H$5049,2,0)</f>
        <v>PEDRA BRITADA N. 1 (POSTO PEDREIRA/FORNECEDOR, SEM FRETE)</v>
      </c>
      <c r="E277" s="136" t="s">
        <v>314</v>
      </c>
      <c r="F277" s="144" t="str">
        <f>VLOOKUP(C277,INSUMOS_SINAPI_12_14!$A$2:$H$5049,4,0)</f>
        <v>M³</v>
      </c>
      <c r="G277" s="138">
        <v>117</v>
      </c>
      <c r="H277" s="210">
        <f>VLOOKUP(C277,INSUMOS_SINAPI_12_14!$A$2:$H$5049,6,0)</f>
        <v>117</v>
      </c>
      <c r="I277" s="136">
        <v>0.20899999999999999</v>
      </c>
      <c r="J277" s="138">
        <v>24.45</v>
      </c>
      <c r="K277" s="210">
        <f t="shared" si="10"/>
        <v>24.452999999999999</v>
      </c>
    </row>
    <row r="278" spans="1:12">
      <c r="B278"/>
      <c r="C278"/>
      <c r="D278"/>
      <c r="E278"/>
      <c r="F278"/>
      <c r="G278"/>
      <c r="H278"/>
      <c r="I278"/>
      <c r="J278"/>
    </row>
    <row r="279" spans="1:12">
      <c r="B279"/>
      <c r="C279"/>
      <c r="D279"/>
      <c r="E279"/>
      <c r="F279"/>
      <c r="G279"/>
      <c r="H279"/>
      <c r="I279"/>
      <c r="J279"/>
    </row>
    <row r="280" spans="1:12" ht="25.5">
      <c r="A280" s="133">
        <f>COUNTIF(ORÇAMENTO!B:B,CPU!C280)</f>
        <v>0</v>
      </c>
      <c r="B280" s="275" t="s">
        <v>10781</v>
      </c>
      <c r="C280" s="276">
        <v>73372</v>
      </c>
      <c r="D280" s="277" t="s">
        <v>9018</v>
      </c>
      <c r="E280" s="278" t="s">
        <v>5361</v>
      </c>
      <c r="F280" s="278" t="s">
        <v>335</v>
      </c>
      <c r="G280" s="279">
        <v>20.51</v>
      </c>
      <c r="H280" s="279">
        <v>20.5</v>
      </c>
      <c r="I280" s="278" t="s">
        <v>308</v>
      </c>
      <c r="J280" s="280">
        <v>41974</v>
      </c>
      <c r="K280" s="281">
        <f>SUM(K282:K283)</f>
        <v>20.504542999999998</v>
      </c>
      <c r="L280" s="192">
        <f>K280-H280</f>
        <v>4.5429999999981874E-3</v>
      </c>
    </row>
    <row r="281" spans="1:12" s="133" customFormat="1" ht="25.5">
      <c r="B281" s="172"/>
      <c r="C281" s="267" t="s">
        <v>341</v>
      </c>
      <c r="D281" s="202" t="s">
        <v>82</v>
      </c>
      <c r="E281" s="202" t="s">
        <v>342</v>
      </c>
      <c r="F281" s="202" t="s">
        <v>343</v>
      </c>
      <c r="G281" s="202" t="s">
        <v>10727</v>
      </c>
      <c r="H281" s="202" t="s">
        <v>10728</v>
      </c>
      <c r="I281" s="202" t="s">
        <v>10729</v>
      </c>
      <c r="J281" s="202" t="s">
        <v>10730</v>
      </c>
      <c r="K281" s="202" t="s">
        <v>10731</v>
      </c>
    </row>
    <row r="282" spans="1:12">
      <c r="C282" s="260">
        <v>6189</v>
      </c>
      <c r="D282" s="186" t="str">
        <f>VLOOKUP(C282,INSUMOS_SINAPI_12_14!$A$2:$H$5049,2,0)</f>
        <v>TABUA MADEIRA 2A QUALIDADE 2,5 X 30,0CM (1 X 12") NAO APARELHADA</v>
      </c>
      <c r="E282" s="166" t="s">
        <v>314</v>
      </c>
      <c r="F282" s="188" t="str">
        <f>VLOOKUP(C282,INSUMOS_SINAPI_12_14!$A$2:$H$5049,4,0)</f>
        <v>M</v>
      </c>
      <c r="G282" s="215">
        <v>6.39</v>
      </c>
      <c r="H282" s="210">
        <f>VLOOKUP(C282,INSUMOS_SINAPI_12_14!$A$2:$H$5049,6,0)</f>
        <v>6.39</v>
      </c>
      <c r="I282" s="247">
        <v>1.6637</v>
      </c>
      <c r="J282" s="138">
        <v>10.64</v>
      </c>
      <c r="K282" s="210">
        <f>I282*H282</f>
        <v>10.631043</v>
      </c>
    </row>
    <row r="283" spans="1:12">
      <c r="C283" s="260">
        <v>10567</v>
      </c>
      <c r="D283" s="186" t="str">
        <f>VLOOKUP(C283,INSUMOS_SINAPI_12_14!$A$2:$H$5049,2,0)</f>
        <v>TABUA MADEIRA 3A QUALIDADE 2,5 X 23,0CM (1 X 9") NAO APARELHADA</v>
      </c>
      <c r="E283" s="166" t="s">
        <v>314</v>
      </c>
      <c r="F283" s="188" t="str">
        <f>VLOOKUP(C283,INSUMOS_SINAPI_12_14!$A$2:$H$5049,4,0)</f>
        <v>M</v>
      </c>
      <c r="G283" s="215">
        <v>4.34</v>
      </c>
      <c r="H283" s="210">
        <f>VLOOKUP(C283,INSUMOS_SINAPI_12_14!$A$2:$H$5049,6,0)</f>
        <v>4.34</v>
      </c>
      <c r="I283" s="136">
        <v>2.2749999999999999</v>
      </c>
      <c r="J283" s="138">
        <v>9.8699999999999992</v>
      </c>
      <c r="K283" s="210">
        <f>I283*H283</f>
        <v>9.8734999999999999</v>
      </c>
    </row>
    <row r="284" spans="1:12">
      <c r="B284"/>
      <c r="C284"/>
      <c r="D284"/>
      <c r="E284"/>
      <c r="F284"/>
      <c r="G284"/>
      <c r="H284"/>
      <c r="I284"/>
      <c r="J284"/>
    </row>
    <row r="285" spans="1:12">
      <c r="B285"/>
      <c r="C285"/>
      <c r="D285"/>
      <c r="E285"/>
      <c r="F285"/>
      <c r="G285"/>
      <c r="H285"/>
      <c r="I285"/>
      <c r="J285"/>
    </row>
    <row r="286" spans="1:12" ht="25.5">
      <c r="A286" s="133">
        <f>COUNTIF(ORÇAMENTO!B:B,CPU!C286)</f>
        <v>0</v>
      </c>
      <c r="B286" s="275" t="s">
        <v>10782</v>
      </c>
      <c r="C286" s="276">
        <v>73465</v>
      </c>
      <c r="D286" s="277" t="s">
        <v>9099</v>
      </c>
      <c r="E286" s="278" t="s">
        <v>5352</v>
      </c>
      <c r="F286" s="278" t="s">
        <v>335</v>
      </c>
      <c r="G286" s="279">
        <v>27.19</v>
      </c>
      <c r="H286" s="279">
        <v>25.04</v>
      </c>
      <c r="I286" s="278" t="s">
        <v>308</v>
      </c>
      <c r="J286" s="280">
        <v>41974</v>
      </c>
      <c r="K286" s="281">
        <f>SUM(K288:K294)</f>
        <v>25.037735000000001</v>
      </c>
      <c r="L286" s="192">
        <f>K286-H286</f>
        <v>-2.264999999997741E-3</v>
      </c>
    </row>
    <row r="287" spans="1:12" s="133" customFormat="1" ht="25.5">
      <c r="B287" s="172"/>
      <c r="C287" s="267" t="s">
        <v>341</v>
      </c>
      <c r="D287" s="202" t="s">
        <v>82</v>
      </c>
      <c r="E287" s="202" t="s">
        <v>342</v>
      </c>
      <c r="F287" s="202" t="s">
        <v>343</v>
      </c>
      <c r="G287" s="202" t="s">
        <v>10727</v>
      </c>
      <c r="H287" s="202" t="s">
        <v>10728</v>
      </c>
      <c r="I287" s="202" t="s">
        <v>10729</v>
      </c>
      <c r="J287" s="202" t="s">
        <v>10730</v>
      </c>
      <c r="K287" s="202" t="s">
        <v>10731</v>
      </c>
    </row>
    <row r="288" spans="1:12" ht="25.5">
      <c r="C288" s="260">
        <v>88297</v>
      </c>
      <c r="D288" s="226" t="str">
        <f>VLOOKUP(C288,SERVIÇOS_SINAPI_12_14!$A$2:$H$5049,2,0)</f>
        <v>OPERADOR DE MÁQUINAS E EQUIPAMENTOS COM ENCARGOS COMPLEMENTARES</v>
      </c>
      <c r="E288" s="219" t="s">
        <v>5361</v>
      </c>
      <c r="F288" s="219" t="str">
        <f>VLOOKUP(C288,SERVIÇOS_SINAPI_12_14!$A$2:$H$5049,4,0)</f>
        <v>H</v>
      </c>
      <c r="G288" s="224">
        <v>15.63</v>
      </c>
      <c r="H288" s="224">
        <f>VLOOKUP(C288,SERVIÇOS_SINAPI_12_14!$A$2:$H$5049,6,0)</f>
        <v>13.98</v>
      </c>
      <c r="I288" s="219">
        <v>9.75E-3</v>
      </c>
      <c r="J288" s="224">
        <v>0.15</v>
      </c>
      <c r="K288" s="224">
        <f t="shared" ref="K288:K294" si="11">I288*H288</f>
        <v>0.13630500000000001</v>
      </c>
    </row>
    <row r="289" spans="1:12">
      <c r="C289" s="260">
        <v>88309</v>
      </c>
      <c r="D289" s="226" t="str">
        <f>VLOOKUP(C289,SERVIÇOS_SINAPI_12_14!$A$2:$H$5049,2,0)</f>
        <v>PEDREIRO COM ENCARGOS COMPLEMENTARES</v>
      </c>
      <c r="E289" s="219" t="s">
        <v>5361</v>
      </c>
      <c r="F289" s="219" t="str">
        <f>VLOOKUP(C289,SERVIÇOS_SINAPI_12_14!$A$2:$H$5049,4,0)</f>
        <v>H</v>
      </c>
      <c r="G289" s="224">
        <v>15.32</v>
      </c>
      <c r="H289" s="224">
        <f>VLOOKUP(C289,SERVIÇOS_SINAPI_12_14!$A$2:$H$5049,6,0)</f>
        <v>13.77</v>
      </c>
      <c r="I289" s="219">
        <v>0.8</v>
      </c>
      <c r="J289" s="224">
        <v>12.26</v>
      </c>
      <c r="K289" s="224">
        <f t="shared" si="11"/>
        <v>11.016</v>
      </c>
    </row>
    <row r="290" spans="1:12">
      <c r="C290" s="260">
        <v>88316</v>
      </c>
      <c r="D290" s="226" t="str">
        <f>VLOOKUP(C290,SERVIÇOS_SINAPI_12_14!$A$2:$H$5049,2,0)</f>
        <v>SERVENTE COM ENCARGOS COMPLEMENTARES</v>
      </c>
      <c r="E290" s="219" t="s">
        <v>5361</v>
      </c>
      <c r="F290" s="219" t="str">
        <f>VLOOKUP(C290,SERVIÇOS_SINAPI_12_14!$A$2:$H$5049,4,0)</f>
        <v>H</v>
      </c>
      <c r="G290" s="224">
        <v>12.14</v>
      </c>
      <c r="H290" s="224">
        <f>VLOOKUP(C290,SERVIÇOS_SINAPI_12_14!$A$2:$H$5049,6,0)</f>
        <v>11.02</v>
      </c>
      <c r="I290" s="219">
        <v>0.80300000000000005</v>
      </c>
      <c r="J290" s="224">
        <v>9.75</v>
      </c>
      <c r="K290" s="224">
        <f t="shared" si="11"/>
        <v>8.8490599999999997</v>
      </c>
    </row>
    <row r="291" spans="1:12" ht="38.25">
      <c r="C291" s="260">
        <v>88830</v>
      </c>
      <c r="D291" s="226" t="str">
        <f>VLOOKUP(C291,SERVIÇOS_SINAPI_12_14!$A$2:$H$5049,2,0)</f>
        <v>BETONEIRA CAPACIDADE NOMINAL DE 400 L, CAPACIDADE DE MISTURA 310 L, MOTOR ELÉTRICO TRIFÁSICO POTÊNCIA DE 2 HP, SEM CARREGADOR - CHP DIURNO. AF_10/2014</v>
      </c>
      <c r="E291" s="219" t="s">
        <v>5450</v>
      </c>
      <c r="F291" s="219" t="str">
        <f>VLOOKUP(C291,SERVIÇOS_SINAPI_12_14!$A$2:$H$5049,4,0)</f>
        <v>CHP</v>
      </c>
      <c r="G291" s="224">
        <v>1.1499999999999999</v>
      </c>
      <c r="H291" s="224">
        <f>VLOOKUP(C291,SERVIÇOS_SINAPI_12_14!$A$2:$H$5049,6,0)</f>
        <v>1.1399999999999999</v>
      </c>
      <c r="I291" s="219">
        <v>9.75E-3</v>
      </c>
      <c r="J291" s="224">
        <v>0.01</v>
      </c>
      <c r="K291" s="224">
        <f t="shared" si="11"/>
        <v>1.1115E-2</v>
      </c>
    </row>
    <row r="292" spans="1:12" ht="38.25">
      <c r="C292" s="260">
        <v>88831</v>
      </c>
      <c r="D292" s="226" t="str">
        <f>VLOOKUP(C292,SERVIÇOS_SINAPI_12_14!$A$2:$H$5049,2,0)</f>
        <v>BETONEIRA CAPACIDADE NOMINAL DE 400 L, CAPACIDADE DE MISTURA 310 L, MOTOR ELÉTRICO TRIFÁSICO POTÊNCIA DE 2 HP, SEM CARREGADOR - CHI DIUIRNO. AF_10/2014</v>
      </c>
      <c r="E292" s="219" t="s">
        <v>5450</v>
      </c>
      <c r="F292" s="219" t="str">
        <f>VLOOKUP(C292,SERVIÇOS_SINAPI_12_14!$A$2:$H$5049,4,0)</f>
        <v>CHI</v>
      </c>
      <c r="G292" s="224">
        <v>1.1499999999999999</v>
      </c>
      <c r="H292" s="224">
        <f>VLOOKUP(C292,SERVIÇOS_SINAPI_12_14!$A$2:$H$5049,6,0)</f>
        <v>0.26</v>
      </c>
      <c r="I292" s="219">
        <v>3.0000000000000001E-3</v>
      </c>
      <c r="J292" s="224">
        <v>0</v>
      </c>
      <c r="K292" s="224">
        <f t="shared" si="11"/>
        <v>7.8000000000000009E-4</v>
      </c>
    </row>
    <row r="293" spans="1:12">
      <c r="C293" s="260">
        <v>367</v>
      </c>
      <c r="D293" s="213" t="str">
        <f>VLOOKUP(C293,INSUMOS_SINAPI_12_14!$A$2:$H$5049,2,0)</f>
        <v>AREIA GROSSA - POSTO JAZIDA/FORNECEDOR (SEM FRETE)</v>
      </c>
      <c r="E293" s="136" t="s">
        <v>314</v>
      </c>
      <c r="F293" s="144" t="str">
        <f>VLOOKUP(C293,INSUMOS_SINAPI_12_14!$A$2:$H$5049,4,0)</f>
        <v>M³</v>
      </c>
      <c r="G293" s="138">
        <v>37.5</v>
      </c>
      <c r="H293" s="210">
        <f>VLOOKUP(C293,INSUMOS_SINAPI_12_14!$A$2:$H$5049,6,0)</f>
        <v>37.5</v>
      </c>
      <c r="I293" s="136">
        <v>1.7250000000000001E-2</v>
      </c>
      <c r="J293" s="138">
        <v>0.65</v>
      </c>
      <c r="K293" s="210">
        <f t="shared" si="11"/>
        <v>0.64687500000000009</v>
      </c>
    </row>
    <row r="294" spans="1:12">
      <c r="C294" s="260">
        <v>1379</v>
      </c>
      <c r="D294" s="213" t="str">
        <f>VLOOKUP(C294,INSUMOS_SINAPI_12_14!$A$2:$H$5049,2,0)</f>
        <v>CIMENTO PORTLAND COMPOSTO CP II-32</v>
      </c>
      <c r="E294" s="136" t="s">
        <v>314</v>
      </c>
      <c r="F294" s="144" t="str">
        <f>VLOOKUP(C294,INSUMOS_SINAPI_12_14!$A$2:$H$5049,4,0)</f>
        <v>KG</v>
      </c>
      <c r="G294" s="138">
        <v>0.64</v>
      </c>
      <c r="H294" s="210">
        <f>VLOOKUP(C294,INSUMOS_SINAPI_12_14!$A$2:$H$5049,6,0)</f>
        <v>0.64</v>
      </c>
      <c r="I294" s="136">
        <v>6.84</v>
      </c>
      <c r="J294" s="138">
        <v>4.38</v>
      </c>
      <c r="K294" s="210">
        <f t="shared" si="11"/>
        <v>4.3776000000000002</v>
      </c>
    </row>
    <row r="295" spans="1:12">
      <c r="B295"/>
      <c r="C295"/>
      <c r="D295"/>
      <c r="E295"/>
      <c r="F295"/>
      <c r="G295"/>
      <c r="H295"/>
      <c r="I295"/>
      <c r="J295"/>
    </row>
    <row r="296" spans="1:12">
      <c r="B296"/>
      <c r="C296"/>
      <c r="D296"/>
      <c r="E296"/>
      <c r="F296"/>
      <c r="G296"/>
      <c r="H296"/>
      <c r="I296"/>
      <c r="J296"/>
    </row>
    <row r="297" spans="1:12" ht="25.5">
      <c r="A297" s="133">
        <f>COUNTIF(ORÇAMENTO!B:B,CPU!C297)</f>
        <v>0</v>
      </c>
      <c r="B297" s="275" t="s">
        <v>10783</v>
      </c>
      <c r="C297" s="276" t="s">
        <v>74</v>
      </c>
      <c r="D297" s="277" t="s">
        <v>75</v>
      </c>
      <c r="E297" s="278" t="s">
        <v>5418</v>
      </c>
      <c r="F297" s="278" t="s">
        <v>368</v>
      </c>
      <c r="G297" s="279">
        <v>80.42</v>
      </c>
      <c r="H297" s="279">
        <v>72.84</v>
      </c>
      <c r="I297" s="278" t="s">
        <v>308</v>
      </c>
      <c r="J297" s="280">
        <v>41974</v>
      </c>
      <c r="K297" s="281">
        <f>SUM(K299:K301)</f>
        <v>72.83954</v>
      </c>
      <c r="L297" s="192">
        <f>K297-H297</f>
        <v>-4.6000000000390173E-4</v>
      </c>
    </row>
    <row r="298" spans="1:12" s="8" customFormat="1" ht="28.5" customHeight="1">
      <c r="A298" s="133"/>
      <c r="B298" s="172"/>
      <c r="C298" s="262" t="s">
        <v>341</v>
      </c>
      <c r="D298" s="167" t="s">
        <v>82</v>
      </c>
      <c r="E298" s="167" t="s">
        <v>342</v>
      </c>
      <c r="F298" s="167" t="s">
        <v>343</v>
      </c>
      <c r="G298" s="167" t="s">
        <v>10727</v>
      </c>
      <c r="H298" s="167" t="s">
        <v>10728</v>
      </c>
      <c r="I298" s="167" t="s">
        <v>10729</v>
      </c>
      <c r="J298" s="167" t="s">
        <v>10730</v>
      </c>
      <c r="K298" s="167" t="s">
        <v>10731</v>
      </c>
    </row>
    <row r="299" spans="1:12" ht="12.75" customHeight="1">
      <c r="C299" s="260">
        <v>88309</v>
      </c>
      <c r="D299" s="226" t="str">
        <f>VLOOKUP(C299,SERVIÇOS_SINAPI_12_14!$A$2:$H$5049,2,0)</f>
        <v>PEDREIRO COM ENCARGOS COMPLEMENTARES</v>
      </c>
      <c r="E299" s="219" t="s">
        <v>5361</v>
      </c>
      <c r="F299" s="219" t="str">
        <f>VLOOKUP(C299,SERVIÇOS_SINAPI_12_14!$A$2:$H$5049,4,0)</f>
        <v>H</v>
      </c>
      <c r="G299" s="224">
        <v>15.32</v>
      </c>
      <c r="H299" s="224">
        <f>VLOOKUP(C299,SERVIÇOS_SINAPI_12_14!$A$2:$H$5049,6,0)</f>
        <v>13.77</v>
      </c>
      <c r="I299" s="219">
        <v>1.65</v>
      </c>
      <c r="J299" s="224">
        <v>25.28</v>
      </c>
      <c r="K299" s="224">
        <f>I299*H299</f>
        <v>22.720499999999998</v>
      </c>
    </row>
    <row r="300" spans="1:12" ht="12.75" customHeight="1">
      <c r="C300" s="260">
        <v>88316</v>
      </c>
      <c r="D300" s="226" t="str">
        <f>VLOOKUP(C300,SERVIÇOS_SINAPI_12_14!$A$2:$H$5049,2,0)</f>
        <v>SERVENTE COM ENCARGOS COMPLEMENTARES</v>
      </c>
      <c r="E300" s="219" t="s">
        <v>5361</v>
      </c>
      <c r="F300" s="219" t="str">
        <f>VLOOKUP(C300,SERVIÇOS_SINAPI_12_14!$A$2:$H$5049,4,0)</f>
        <v>H</v>
      </c>
      <c r="G300" s="224">
        <v>12.14</v>
      </c>
      <c r="H300" s="224">
        <f>VLOOKUP(C300,SERVIÇOS_SINAPI_12_14!$A$2:$H$5049,6,0)</f>
        <v>11.02</v>
      </c>
      <c r="I300" s="240">
        <v>4.5019999999999998</v>
      </c>
      <c r="J300" s="224">
        <v>54.63</v>
      </c>
      <c r="K300" s="224">
        <f>I300*H300</f>
        <v>49.612039999999993</v>
      </c>
    </row>
    <row r="301" spans="1:12" ht="12.75" customHeight="1">
      <c r="C301" s="260">
        <v>10485</v>
      </c>
      <c r="D301" s="213" t="str">
        <f>VLOOKUP(C301,INSUMOS_SINAPI_12_14!$A$2:$H$5049,2,0)</f>
        <v>VIBRADOR DE IMERSAO C/ MOTOR ELETRICO 2HP MONOFASICO QUALQUER DIAM C/ MANGOTE</v>
      </c>
      <c r="E301" s="136" t="s">
        <v>316</v>
      </c>
      <c r="F301" s="144" t="str">
        <f>VLOOKUP(C301,INSUMOS_SINAPI_12_14!$A$2:$H$5049,4,0)</f>
        <v>H</v>
      </c>
      <c r="G301" s="138">
        <v>1.69</v>
      </c>
      <c r="H301" s="210">
        <f>VLOOKUP(C301,INSUMOS_SINAPI_12_14!$A$2:$H$5049,6,0)</f>
        <v>1.69</v>
      </c>
      <c r="I301" s="136">
        <v>0.3</v>
      </c>
      <c r="J301" s="138">
        <v>0.51</v>
      </c>
      <c r="K301" s="210">
        <f>I301*H301</f>
        <v>0.50700000000000001</v>
      </c>
    </row>
    <row r="302" spans="1:12" ht="12.75" customHeight="1">
      <c r="B302"/>
      <c r="C302"/>
      <c r="D302"/>
      <c r="E302"/>
      <c r="F302"/>
      <c r="G302"/>
      <c r="H302"/>
      <c r="I302"/>
      <c r="J302"/>
    </row>
    <row r="303" spans="1:12" ht="12.75" customHeight="1">
      <c r="B303"/>
      <c r="C303"/>
      <c r="D303"/>
      <c r="E303"/>
      <c r="F303"/>
      <c r="G303"/>
      <c r="H303"/>
      <c r="I303"/>
      <c r="J303"/>
    </row>
    <row r="304" spans="1:12" ht="25.5">
      <c r="B304" s="275" t="s">
        <v>10784</v>
      </c>
      <c r="C304" s="278">
        <v>88629</v>
      </c>
      <c r="D304" s="277" t="s">
        <v>5735</v>
      </c>
      <c r="E304" s="278" t="s">
        <v>5361</v>
      </c>
      <c r="F304" s="278" t="s">
        <v>368</v>
      </c>
      <c r="G304" s="279">
        <v>481.23</v>
      </c>
      <c r="H304" s="279">
        <v>467.3</v>
      </c>
      <c r="I304" s="278" t="s">
        <v>308</v>
      </c>
      <c r="J304" s="327">
        <v>41974</v>
      </c>
      <c r="K304" s="281">
        <f>SUM(K306:K308)</f>
        <v>467.29771999999997</v>
      </c>
      <c r="L304" s="192">
        <f>K304-H304</f>
        <v>-2.2800000000415821E-3</v>
      </c>
    </row>
    <row r="305" spans="2:12" ht="25.5">
      <c r="C305" s="325" t="s">
        <v>341</v>
      </c>
      <c r="D305" s="325" t="s">
        <v>82</v>
      </c>
      <c r="E305" s="325" t="s">
        <v>342</v>
      </c>
      <c r="F305" s="325" t="s">
        <v>343</v>
      </c>
      <c r="G305" s="325" t="s">
        <v>10727</v>
      </c>
      <c r="H305" s="325" t="s">
        <v>10728</v>
      </c>
      <c r="I305" s="325" t="s">
        <v>10729</v>
      </c>
      <c r="J305" s="325" t="s">
        <v>10730</v>
      </c>
      <c r="K305" s="325" t="s">
        <v>10731</v>
      </c>
    </row>
    <row r="306" spans="2:12" ht="25.5">
      <c r="C306" s="172">
        <v>88297</v>
      </c>
      <c r="D306" s="226" t="str">
        <f>VLOOKUP(C306,SERVIÇOS_SINAPI_12_14!$A$2:$H$5049,2,0)</f>
        <v>OPERADOR DE MÁQUINAS E EQUIPAMENTOS COM ENCARGOS COMPLEMENTARES</v>
      </c>
      <c r="E306" s="316" t="s">
        <v>5361</v>
      </c>
      <c r="F306" s="219" t="str">
        <f>VLOOKUP(C306,SERVIÇOS_SINAPI_12_14!$A$2:$H$5049,4,0)</f>
        <v>H</v>
      </c>
      <c r="G306" s="214">
        <v>15.63</v>
      </c>
      <c r="H306" s="221">
        <f>VLOOKUP(C306,SERVIÇOS_SINAPI_12_14!$A$2:$H$5049,6,0)</f>
        <v>13.98</v>
      </c>
      <c r="I306" s="240">
        <v>8.484</v>
      </c>
      <c r="J306" s="214">
        <v>132.54</v>
      </c>
      <c r="K306" s="224">
        <f>I306*H306</f>
        <v>118.60632</v>
      </c>
    </row>
    <row r="307" spans="2:12">
      <c r="C307" s="172">
        <v>370</v>
      </c>
      <c r="D307" s="213" t="str">
        <f>VLOOKUP(C307,INSUMOS_SINAPI_12_14!$A$2:$H$5049,2,0)</f>
        <v>AREIA MEDIA - POSTO JAZIDA/FORNECEDOR (SEM FRETE)</v>
      </c>
      <c r="E307" s="136" t="s">
        <v>314</v>
      </c>
      <c r="F307" s="144" t="str">
        <f>VLOOKUP(C307,INSUMOS_SINAPI_12_14!$A$2:$H$5049,4,0)</f>
        <v>M³</v>
      </c>
      <c r="G307" s="138">
        <v>57.5</v>
      </c>
      <c r="H307" s="190">
        <f>VLOOKUP(C307,INSUMOS_SINAPI_12_14!$A$2:$H$5049,6,0)</f>
        <v>57.5</v>
      </c>
      <c r="I307" s="136">
        <v>1.1499999999999999</v>
      </c>
      <c r="J307" s="138">
        <v>66.13</v>
      </c>
      <c r="K307" s="210">
        <f>I307*H307</f>
        <v>66.125</v>
      </c>
    </row>
    <row r="308" spans="2:12">
      <c r="C308" s="172">
        <v>1379</v>
      </c>
      <c r="D308" s="213" t="str">
        <f>VLOOKUP(C308,INSUMOS_SINAPI_12_14!$A$2:$H$5049,2,0)</f>
        <v>CIMENTO PORTLAND COMPOSTO CP II-32</v>
      </c>
      <c r="E308" s="136" t="s">
        <v>314</v>
      </c>
      <c r="F308" s="144" t="str">
        <f>VLOOKUP(C308,INSUMOS_SINAPI_12_14!$A$2:$H$5049,4,0)</f>
        <v>KG</v>
      </c>
      <c r="G308" s="138">
        <v>0.64</v>
      </c>
      <c r="H308" s="190">
        <f>VLOOKUP(C308,INSUMOS_SINAPI_12_14!$A$2:$H$5049,6,0)</f>
        <v>0.64</v>
      </c>
      <c r="I308" s="136">
        <v>441.51</v>
      </c>
      <c r="J308" s="138">
        <v>282.57</v>
      </c>
      <c r="K308" s="210">
        <f>I308*H308</f>
        <v>282.56639999999999</v>
      </c>
    </row>
    <row r="309" spans="2:12">
      <c r="B309"/>
      <c r="C309"/>
      <c r="D309"/>
      <c r="E309"/>
      <c r="F309"/>
      <c r="G309"/>
      <c r="H309"/>
      <c r="I309"/>
      <c r="J309"/>
    </row>
    <row r="310" spans="2:12">
      <c r="B310"/>
      <c r="C310"/>
      <c r="D310"/>
      <c r="E310"/>
      <c r="F310"/>
      <c r="G310"/>
      <c r="H310"/>
      <c r="I310"/>
      <c r="J310"/>
    </row>
    <row r="311" spans="2:12" ht="25.5">
      <c r="B311" s="275" t="s">
        <v>10785</v>
      </c>
      <c r="C311" s="278">
        <v>73535</v>
      </c>
      <c r="D311" s="277" t="s">
        <v>6570</v>
      </c>
      <c r="E311" s="278" t="s">
        <v>5450</v>
      </c>
      <c r="F311" s="278" t="s">
        <v>307</v>
      </c>
      <c r="G311" s="279">
        <v>105.77</v>
      </c>
      <c r="H311" s="279">
        <v>105.77</v>
      </c>
      <c r="I311" s="278" t="s">
        <v>308</v>
      </c>
      <c r="J311" s="327">
        <v>41974</v>
      </c>
      <c r="K311" s="281">
        <f>SUM(K313)</f>
        <v>105.77</v>
      </c>
      <c r="L311" s="192">
        <f>K311-H311</f>
        <v>0</v>
      </c>
    </row>
    <row r="312" spans="2:12" ht="25.5">
      <c r="C312" s="320" t="s">
        <v>341</v>
      </c>
      <c r="D312" s="320" t="s">
        <v>82</v>
      </c>
      <c r="E312" s="320" t="s">
        <v>342</v>
      </c>
      <c r="F312" s="320" t="s">
        <v>343</v>
      </c>
      <c r="G312" s="320" t="s">
        <v>10727</v>
      </c>
      <c r="H312" s="320" t="s">
        <v>10728</v>
      </c>
      <c r="I312" s="320" t="s">
        <v>10729</v>
      </c>
      <c r="J312" s="320" t="s">
        <v>10730</v>
      </c>
      <c r="K312" s="320" t="s">
        <v>10731</v>
      </c>
    </row>
    <row r="313" spans="2:12" ht="25.5">
      <c r="C313" s="172">
        <v>3356</v>
      </c>
      <c r="D313" s="213" t="str">
        <f>VLOOKUP(C313,INSUMOS_SINAPI_12_14!$A$2:$H$5049,2,0)</f>
        <v>GUINCHO TIPO MUNCK CAP * 6T * MONTADO EM CAMINHAO CARROCERIA, OU EQUIV</v>
      </c>
      <c r="E313" s="166" t="s">
        <v>316</v>
      </c>
      <c r="F313" s="144" t="str">
        <f>VLOOKUP(C313,INSUMOS_SINAPI_12_14!$A$2:$H$5049,4,0)</f>
        <v>H</v>
      </c>
      <c r="G313" s="138">
        <v>105.77</v>
      </c>
      <c r="H313" s="210">
        <f>VLOOKUP(C313,INSUMOS_SINAPI_12_14!$A$2:$H$5049,6,0)</f>
        <v>105.77</v>
      </c>
      <c r="I313" s="136">
        <v>1</v>
      </c>
      <c r="J313" s="138">
        <v>105.77</v>
      </c>
      <c r="K313" s="210">
        <f>I313*H313</f>
        <v>105.77</v>
      </c>
    </row>
    <row r="314" spans="2:12">
      <c r="B314"/>
      <c r="C314"/>
      <c r="D314"/>
      <c r="E314"/>
      <c r="F314"/>
      <c r="G314"/>
      <c r="H314"/>
      <c r="I314"/>
      <c r="J314"/>
    </row>
    <row r="315" spans="2:12">
      <c r="B315"/>
      <c r="C315"/>
      <c r="D315"/>
      <c r="E315"/>
      <c r="F315"/>
      <c r="G315"/>
      <c r="H315"/>
      <c r="I315"/>
      <c r="J315"/>
    </row>
    <row r="316" spans="2:12" ht="25.5">
      <c r="B316" s="275" t="s">
        <v>10786</v>
      </c>
      <c r="C316" s="278">
        <v>6391</v>
      </c>
      <c r="D316" s="277" t="s">
        <v>9926</v>
      </c>
      <c r="E316" s="278" t="s">
        <v>5361</v>
      </c>
      <c r="F316" s="278" t="s">
        <v>370</v>
      </c>
      <c r="G316" s="279">
        <v>94.66</v>
      </c>
      <c r="H316" s="279">
        <v>90.04</v>
      </c>
      <c r="I316" s="278" t="s">
        <v>308</v>
      </c>
      <c r="J316" s="331">
        <v>41974</v>
      </c>
      <c r="K316" s="281">
        <f>SUM(K318:K321)</f>
        <v>90.039540000000002</v>
      </c>
      <c r="L316" s="192">
        <f>K316-H316</f>
        <v>-4.6000000000390173E-4</v>
      </c>
    </row>
    <row r="317" spans="2:12" ht="25.5">
      <c r="C317" s="329" t="s">
        <v>341</v>
      </c>
      <c r="D317" s="330" t="s">
        <v>82</v>
      </c>
      <c r="E317" s="330" t="s">
        <v>342</v>
      </c>
      <c r="F317" s="330" t="s">
        <v>343</v>
      </c>
      <c r="G317" s="330" t="s">
        <v>10727</v>
      </c>
      <c r="H317" s="330" t="s">
        <v>10728</v>
      </c>
      <c r="I317" s="330" t="s">
        <v>10729</v>
      </c>
      <c r="J317" s="330" t="s">
        <v>10730</v>
      </c>
      <c r="K317" s="330" t="s">
        <v>10731</v>
      </c>
    </row>
    <row r="318" spans="2:12" ht="25.5">
      <c r="C318" s="172">
        <v>6388</v>
      </c>
      <c r="D318" s="226" t="str">
        <f>VLOOKUP(C318,SERVIÇOS_SINAPI_12_14!$A$2:$H$5049,2,0)</f>
        <v>MAQUINA SOLDA ARCO 375A DIESEL 33CV CHP DIURNO EXCLUSIVE OPERADOR</v>
      </c>
      <c r="E318" s="316" t="s">
        <v>5450</v>
      </c>
      <c r="F318" s="219" t="str">
        <f>VLOOKUP(C318,SERVIÇOS_SINAPI_12_14!$A$2:$H$5049,4,0)</f>
        <v>H</v>
      </c>
      <c r="G318" s="214">
        <v>45.92</v>
      </c>
      <c r="H318" s="224">
        <f>VLOOKUP(C318,SERVIÇOS_SINAPI_12_14!$A$2:$H$5049,6,0)</f>
        <v>45.92</v>
      </c>
      <c r="I318" s="219">
        <v>0.5</v>
      </c>
      <c r="J318" s="214">
        <v>22.96</v>
      </c>
      <c r="K318" s="224">
        <f>I318*H318</f>
        <v>22.96</v>
      </c>
    </row>
    <row r="319" spans="2:12" ht="25.5">
      <c r="C319" s="172">
        <v>6390</v>
      </c>
      <c r="D319" s="226" t="str">
        <f>VLOOKUP(C319,SERVIÇOS_SINAPI_12_14!$A$2:$H$5049,2,0)</f>
        <v>MAQUINA SOLDA ARCO 375A DIESEL 33CV CHI NOTURNO EXCLUSIVE OPERADOR</v>
      </c>
      <c r="E319" s="316" t="s">
        <v>5450</v>
      </c>
      <c r="F319" s="219" t="str">
        <f>VLOOKUP(C319,SERVIÇOS_SINAPI_12_14!$A$2:$H$5049,4,0)</f>
        <v>H</v>
      </c>
      <c r="G319" s="214">
        <v>13.15</v>
      </c>
      <c r="H319" s="224">
        <f>VLOOKUP(C319,SERVIÇOS_SINAPI_12_14!$A$2:$H$5049,6,0)</f>
        <v>13.15</v>
      </c>
      <c r="I319" s="219">
        <v>1</v>
      </c>
      <c r="J319" s="214">
        <v>13.15</v>
      </c>
      <c r="K319" s="224">
        <f>I319*H319</f>
        <v>13.15</v>
      </c>
    </row>
    <row r="320" spans="2:12">
      <c r="C320" s="172">
        <v>88317</v>
      </c>
      <c r="D320" s="226" t="str">
        <f>VLOOKUP(C320,SERVIÇOS_SINAPI_12_14!$A$2:$H$5049,2,0)</f>
        <v>SOLDADOR COM ENCARGOS COMPLEMENTARES</v>
      </c>
      <c r="E320" s="316" t="s">
        <v>5361</v>
      </c>
      <c r="F320" s="219" t="str">
        <f>VLOOKUP(C320,SERVIÇOS_SINAPI_12_14!$A$2:$H$5049,4,0)</f>
        <v>H</v>
      </c>
      <c r="G320" s="214">
        <v>15.32</v>
      </c>
      <c r="H320" s="224">
        <f>VLOOKUP(C320,SERVIÇOS_SINAPI_12_14!$A$2:$H$5049,6,0)</f>
        <v>13.77</v>
      </c>
      <c r="I320" s="241">
        <v>3.0019999999999998</v>
      </c>
      <c r="J320" s="214">
        <v>45.96</v>
      </c>
      <c r="K320" s="224">
        <f>I320*H320</f>
        <v>41.337539999999997</v>
      </c>
    </row>
    <row r="321" spans="2:12">
      <c r="C321" s="172">
        <v>10999</v>
      </c>
      <c r="D321" s="213" t="str">
        <f>VLOOKUP(C321,INSUMOS_SINAPI_12_14!$A$2:$H$5049,2,0)</f>
        <v>ELETRODO AWS E-6013 (OK 46.00; WI 613) D = 4MM ( SOLDA ELETRICA )</v>
      </c>
      <c r="E321" s="136" t="s">
        <v>314</v>
      </c>
      <c r="F321" s="144" t="str">
        <f>VLOOKUP(C321,INSUMOS_SINAPI_12_14!$A$2:$H$5049,4,0)</f>
        <v>KG</v>
      </c>
      <c r="G321" s="138">
        <v>15.74</v>
      </c>
      <c r="H321" s="210">
        <f>VLOOKUP(C321,INSUMOS_SINAPI_12_14!$A$2:$H$5049,6,0)</f>
        <v>15.74</v>
      </c>
      <c r="I321" s="136">
        <v>0.8</v>
      </c>
      <c r="J321" s="138">
        <v>12.59</v>
      </c>
      <c r="K321" s="210">
        <f>I321*H321</f>
        <v>12.592000000000001</v>
      </c>
    </row>
    <row r="322" spans="2:12">
      <c r="B322"/>
      <c r="C322"/>
      <c r="D322"/>
      <c r="E322"/>
      <c r="F322"/>
      <c r="G322"/>
      <c r="H322"/>
      <c r="I322"/>
      <c r="J322"/>
    </row>
    <row r="323" spans="2:12">
      <c r="B323"/>
      <c r="C323"/>
      <c r="D323"/>
      <c r="E323"/>
      <c r="F323"/>
      <c r="G323"/>
      <c r="H323"/>
      <c r="I323"/>
      <c r="J323"/>
    </row>
    <row r="324" spans="2:12" ht="25.5">
      <c r="B324" s="275" t="s">
        <v>10787</v>
      </c>
      <c r="C324" s="278">
        <v>6388</v>
      </c>
      <c r="D324" s="277" t="s">
        <v>8807</v>
      </c>
      <c r="E324" s="278" t="s">
        <v>5450</v>
      </c>
      <c r="F324" s="278" t="s">
        <v>307</v>
      </c>
      <c r="G324" s="279">
        <v>45.92</v>
      </c>
      <c r="H324" s="279">
        <v>45.92</v>
      </c>
      <c r="I324" s="278" t="s">
        <v>308</v>
      </c>
      <c r="J324" s="331">
        <v>41974</v>
      </c>
      <c r="K324" s="281">
        <f>SUM(K326:K329)</f>
        <v>45.924260959999998</v>
      </c>
      <c r="L324" s="192">
        <f>K324-H324</f>
        <v>4.2609599999963166E-3</v>
      </c>
    </row>
    <row r="325" spans="2:12" ht="25.5">
      <c r="C325" s="202" t="s">
        <v>341</v>
      </c>
      <c r="D325" s="202" t="s">
        <v>82</v>
      </c>
      <c r="E325" s="202" t="s">
        <v>342</v>
      </c>
      <c r="F325" s="202" t="s">
        <v>343</v>
      </c>
      <c r="G325" s="202" t="s">
        <v>10727</v>
      </c>
      <c r="H325" s="202" t="s">
        <v>10728</v>
      </c>
      <c r="I325" s="202" t="s">
        <v>10729</v>
      </c>
      <c r="J325" s="202" t="s">
        <v>10730</v>
      </c>
      <c r="K325" s="202" t="s">
        <v>10731</v>
      </c>
      <c r="L325" s="133"/>
    </row>
    <row r="326" spans="2:12">
      <c r="C326" s="172">
        <v>4221</v>
      </c>
      <c r="D326" s="213" t="str">
        <f>VLOOKUP(C326,INSUMOS_SINAPI_12_14!$A$2:$H$5049,2,0)</f>
        <v>OLEO DIESEL COMBUSTIVEL COMUM</v>
      </c>
      <c r="E326" s="166" t="s">
        <v>314</v>
      </c>
      <c r="F326" s="144" t="str">
        <f>VLOOKUP(C326,INSUMOS_SINAPI_12_14!$A$2:$H$5049,4,0)</f>
        <v>L</v>
      </c>
      <c r="G326" s="138">
        <v>2.8</v>
      </c>
      <c r="H326" s="210">
        <f>VLOOKUP(C326,INSUMOS_SINAPI_12_14!$A$2:$H$5049,6,0)</f>
        <v>2.8</v>
      </c>
      <c r="I326" s="136">
        <v>10</v>
      </c>
      <c r="J326" s="138">
        <v>28</v>
      </c>
      <c r="K326" s="210">
        <f>I326*H326</f>
        <v>28</v>
      </c>
    </row>
    <row r="327" spans="2:12" ht="25.5">
      <c r="C327" s="172">
        <v>4227</v>
      </c>
      <c r="D327" s="213" t="str">
        <f>VLOOKUP(C327,INSUMOS_SINAPI_12_14!$A$2:$H$5049,2,0)</f>
        <v>OLEO LUBRIFICANTE PARA MOTORES DE EQUIPAMENTOS PESADOS (CAMINHOES, TRATORES, RETROS E ETC)</v>
      </c>
      <c r="E327" s="166" t="s">
        <v>314</v>
      </c>
      <c r="F327" s="144" t="str">
        <f>VLOOKUP(C327,INSUMOS_SINAPI_12_14!$A$2:$H$5049,4,0)</f>
        <v>L</v>
      </c>
      <c r="G327" s="138">
        <v>10.55</v>
      </c>
      <c r="H327" s="210">
        <f>VLOOKUP(C327,INSUMOS_SINAPI_12_14!$A$2:$H$5049,6,0)</f>
        <v>10.55</v>
      </c>
      <c r="I327" s="136">
        <v>0.08</v>
      </c>
      <c r="J327" s="138">
        <v>0.84</v>
      </c>
      <c r="K327" s="210">
        <f>I327*H327</f>
        <v>0.84400000000000008</v>
      </c>
    </row>
    <row r="328" spans="2:12">
      <c r="C328" s="172">
        <v>4229</v>
      </c>
      <c r="D328" s="213" t="str">
        <f>VLOOKUP(C328,INSUMOS_SINAPI_12_14!$A$2:$H$5049,2,0)</f>
        <v>GRAXA LUBRIFICANTE</v>
      </c>
      <c r="E328" s="166" t="s">
        <v>314</v>
      </c>
      <c r="F328" s="144" t="str">
        <f>VLOOKUP(C328,INSUMOS_SINAPI_12_14!$A$2:$H$5049,4,0)</f>
        <v>KG</v>
      </c>
      <c r="G328" s="138">
        <v>15.49</v>
      </c>
      <c r="H328" s="210">
        <f>VLOOKUP(C328,INSUMOS_SINAPI_12_14!$A$2:$H$5049,6,0)</f>
        <v>15.49</v>
      </c>
      <c r="I328" s="136">
        <v>0.03</v>
      </c>
      <c r="J328" s="138">
        <v>0.46</v>
      </c>
      <c r="K328" s="210">
        <f>I328*H328</f>
        <v>0.4647</v>
      </c>
    </row>
    <row r="329" spans="2:12" ht="25.5">
      <c r="C329" s="172">
        <v>13333</v>
      </c>
      <c r="D329" s="213" t="str">
        <f>VLOOKUP(C329,INSUMOS_SINAPI_12_14!$A$2:$H$5049,2,0)</f>
        <v>GRUPO DE SOLDAGEM C/ GERADOR A DIESEL 60 CV PARA SOLDA ELETRICA, SOBRE 04 RODAS, COM MOTOR 4 CILINDROS</v>
      </c>
      <c r="E329" s="166" t="s">
        <v>316</v>
      </c>
      <c r="F329" s="144" t="str">
        <f>VLOOKUP(C329,INSUMOS_SINAPI_12_14!$A$2:$H$5049,4,0)</f>
        <v>UN</v>
      </c>
      <c r="G329" s="138">
        <v>86539.38</v>
      </c>
      <c r="H329" s="210">
        <f>VLOOKUP(C329,INSUMOS_SINAPI_12_14!$A$2:$H$5049,6,0)</f>
        <v>86539.38</v>
      </c>
      <c r="I329" s="136">
        <v>1.92E-4</v>
      </c>
      <c r="J329" s="138">
        <v>16.62</v>
      </c>
      <c r="K329" s="210">
        <f>I329*H329</f>
        <v>16.61556096</v>
      </c>
    </row>
    <row r="330" spans="2:12">
      <c r="B330"/>
      <c r="C330"/>
      <c r="D330"/>
      <c r="E330"/>
      <c r="F330"/>
      <c r="G330"/>
      <c r="H330"/>
      <c r="I330"/>
      <c r="J330"/>
    </row>
    <row r="331" spans="2:12">
      <c r="B331"/>
      <c r="C331"/>
      <c r="D331"/>
      <c r="E331"/>
      <c r="F331"/>
      <c r="G331"/>
      <c r="H331"/>
      <c r="I331"/>
      <c r="J331"/>
    </row>
    <row r="332" spans="2:12" ht="25.5">
      <c r="B332" s="275" t="s">
        <v>10788</v>
      </c>
      <c r="C332" s="278">
        <v>6390</v>
      </c>
      <c r="D332" s="277" t="s">
        <v>8806</v>
      </c>
      <c r="E332" s="278" t="s">
        <v>5450</v>
      </c>
      <c r="F332" s="278" t="s">
        <v>307</v>
      </c>
      <c r="G332" s="279">
        <v>13.15</v>
      </c>
      <c r="H332" s="279">
        <v>13.15</v>
      </c>
      <c r="I332" s="278" t="s">
        <v>308</v>
      </c>
      <c r="J332" s="331">
        <v>41974</v>
      </c>
      <c r="K332" s="281">
        <f>SUM(K334:K334)</f>
        <v>13.153985760000001</v>
      </c>
      <c r="L332" s="192">
        <f>K332-H332</f>
        <v>3.9857600000008375E-3</v>
      </c>
    </row>
    <row r="333" spans="2:12" ht="25.5">
      <c r="C333" s="202" t="s">
        <v>341</v>
      </c>
      <c r="D333" s="202" t="s">
        <v>82</v>
      </c>
      <c r="E333" s="202" t="s">
        <v>342</v>
      </c>
      <c r="F333" s="202" t="s">
        <v>343</v>
      </c>
      <c r="G333" s="202" t="s">
        <v>10727</v>
      </c>
      <c r="H333" s="202" t="s">
        <v>10728</v>
      </c>
      <c r="I333" s="202" t="s">
        <v>10729</v>
      </c>
      <c r="J333" s="202" t="s">
        <v>10730</v>
      </c>
      <c r="K333" s="202" t="s">
        <v>10731</v>
      </c>
    </row>
    <row r="334" spans="2:12" ht="25.5">
      <c r="C334" s="172">
        <v>13333</v>
      </c>
      <c r="D334" s="213" t="str">
        <f>VLOOKUP(C334,INSUMOS_SINAPI_12_14!$A$2:$H$5049,2,0)</f>
        <v>GRUPO DE SOLDAGEM C/ GERADOR A DIESEL 60 CV PARA SOLDA ELETRICA, SOBRE 04 RODAS, COM MOTOR 4 CILINDROS</v>
      </c>
      <c r="E334" s="166" t="s">
        <v>316</v>
      </c>
      <c r="F334" s="144" t="str">
        <f>VLOOKUP(C334,INSUMOS_SINAPI_12_14!$A$2:$H$5049,4,0)</f>
        <v>UN</v>
      </c>
      <c r="G334" s="138">
        <v>86539.38</v>
      </c>
      <c r="H334" s="210">
        <f>VLOOKUP(C334,INSUMOS_SINAPI_12_14!$A$2:$H$5049,6,0)</f>
        <v>86539.38</v>
      </c>
      <c r="I334" s="136">
        <v>1.5200000000000001E-4</v>
      </c>
      <c r="J334" s="138">
        <v>13.15</v>
      </c>
      <c r="K334" s="210">
        <f>I334*H334</f>
        <v>13.153985760000001</v>
      </c>
    </row>
    <row r="335" spans="2:12">
      <c r="B335"/>
      <c r="C335"/>
      <c r="D335"/>
      <c r="E335"/>
      <c r="F335"/>
      <c r="G335"/>
      <c r="H335"/>
      <c r="I335"/>
      <c r="J335"/>
    </row>
    <row r="336" spans="2:12">
      <c r="B336"/>
      <c r="C336"/>
      <c r="D336"/>
      <c r="E336"/>
      <c r="F336"/>
      <c r="G336"/>
      <c r="H336"/>
      <c r="I336"/>
      <c r="J336"/>
    </row>
    <row r="337" spans="2:12" ht="25.5">
      <c r="B337" s="275" t="s">
        <v>10789</v>
      </c>
      <c r="C337" s="278">
        <v>83755</v>
      </c>
      <c r="D337" s="277" t="s">
        <v>7119</v>
      </c>
      <c r="E337" s="278" t="s">
        <v>5450</v>
      </c>
      <c r="F337" s="278" t="s">
        <v>307</v>
      </c>
      <c r="G337" s="279">
        <v>46.23</v>
      </c>
      <c r="H337" s="279">
        <v>46.22</v>
      </c>
      <c r="I337" s="278" t="s">
        <v>308</v>
      </c>
      <c r="J337" s="331">
        <v>41974</v>
      </c>
      <c r="K337" s="281">
        <f>SUM(K339:K340)</f>
        <v>46.221937308000001</v>
      </c>
      <c r="L337" s="192">
        <f>K337-H337</f>
        <v>1.9373080000022469E-3</v>
      </c>
    </row>
    <row r="338" spans="2:12" ht="25.5">
      <c r="C338" s="325" t="s">
        <v>341</v>
      </c>
      <c r="D338" s="325" t="s">
        <v>82</v>
      </c>
      <c r="E338" s="325" t="s">
        <v>342</v>
      </c>
      <c r="F338" s="325" t="s">
        <v>343</v>
      </c>
      <c r="G338" s="325" t="s">
        <v>10727</v>
      </c>
      <c r="H338" s="325" t="s">
        <v>10728</v>
      </c>
      <c r="I338" s="325" t="s">
        <v>10729</v>
      </c>
      <c r="J338" s="325" t="s">
        <v>10730</v>
      </c>
      <c r="K338" s="325" t="s">
        <v>10731</v>
      </c>
    </row>
    <row r="339" spans="2:12" ht="51">
      <c r="C339" s="172">
        <v>10713</v>
      </c>
      <c r="D339" s="213" t="str">
        <f>VLOOKUP(C339,INSUMOS_SINAPI_12_14!$A$2:$H$5049,2,0)</f>
        <v>!EM PROCESSO DE DESATIVACAO! GUINDASTE HIDRAULICO VEICULAR, C/LANCA TELESCOPICA DE ACIONAMENTO HIDRAULICO E LANCAS MANUAIS, MOMENTO MAXIMO DE ELEVACAO 23.000 KG, COM PBT A PARTIR DE 18.000 KG, MONTADO SOBRE CAM</v>
      </c>
      <c r="E339" s="136" t="s">
        <v>316</v>
      </c>
      <c r="F339" s="144" t="str">
        <f>VLOOKUP(C339,INSUMOS_SINAPI_12_14!$A$2:$H$5049,4,0)</f>
        <v>UN</v>
      </c>
      <c r="G339" s="138">
        <v>507989.2</v>
      </c>
      <c r="H339" s="210">
        <f>VLOOKUP(C339,INSUMOS_SINAPI_12_14!$A$2:$H$5049,6,0)</f>
        <v>507989.2</v>
      </c>
      <c r="I339" s="333">
        <v>9.0989999999999994E-5</v>
      </c>
      <c r="J339" s="138">
        <v>46.23</v>
      </c>
      <c r="K339" s="210">
        <f>I339*H339</f>
        <v>46.221937308000001</v>
      </c>
    </row>
    <row r="340" spans="2:12">
      <c r="B340"/>
      <c r="C340"/>
      <c r="D340"/>
      <c r="E340"/>
      <c r="F340"/>
      <c r="G340"/>
      <c r="H340"/>
      <c r="I340"/>
      <c r="J340"/>
    </row>
    <row r="341" spans="2:12">
      <c r="B341"/>
      <c r="C341"/>
      <c r="D341"/>
      <c r="E341"/>
      <c r="F341"/>
      <c r="G341"/>
      <c r="H341"/>
      <c r="I341"/>
      <c r="J341"/>
    </row>
    <row r="342" spans="2:12" ht="25.5">
      <c r="B342" s="275" t="s">
        <v>10790</v>
      </c>
      <c r="C342" s="278">
        <v>83756</v>
      </c>
      <c r="D342" s="277" t="s">
        <v>8464</v>
      </c>
      <c r="E342" s="278" t="s">
        <v>5450</v>
      </c>
      <c r="F342" s="278" t="s">
        <v>307</v>
      </c>
      <c r="G342" s="279">
        <v>19.510000000000002</v>
      </c>
      <c r="H342" s="279">
        <v>19.5</v>
      </c>
      <c r="I342" s="278" t="s">
        <v>308</v>
      </c>
      <c r="J342" s="331">
        <v>41974</v>
      </c>
      <c r="K342" s="281">
        <f>SUM(K344)</f>
        <v>19.501705387999998</v>
      </c>
      <c r="L342" s="192">
        <f>K342-H342</f>
        <v>1.7053879999977539E-3</v>
      </c>
    </row>
    <row r="343" spans="2:12" ht="25.5">
      <c r="C343" s="184" t="s">
        <v>341</v>
      </c>
      <c r="D343" s="184" t="s">
        <v>82</v>
      </c>
      <c r="E343" s="184" t="s">
        <v>342</v>
      </c>
      <c r="F343" s="184" t="s">
        <v>343</v>
      </c>
      <c r="G343" s="184" t="s">
        <v>10727</v>
      </c>
      <c r="H343" s="184" t="s">
        <v>10728</v>
      </c>
      <c r="I343" s="184" t="s">
        <v>10729</v>
      </c>
      <c r="J343" s="184" t="s">
        <v>10730</v>
      </c>
      <c r="K343" s="184" t="s">
        <v>10731</v>
      </c>
    </row>
    <row r="344" spans="2:12" ht="51">
      <c r="C344" s="172">
        <v>10713</v>
      </c>
      <c r="D344" s="227" t="str">
        <f>VLOOKUP(C344,INSUMOS_SINAPI_12_14!$A$2:$H$5049,2,0)</f>
        <v>!EM PROCESSO DE DESATIVACAO! GUINDASTE HIDRAULICO VEICULAR, C/LANCA TELESCOPICA DE ACIONAMENTO HIDRAULICO E LANCAS MANUAIS, MOMENTO MAXIMO DE ELEVACAO 23.000 KG, COM PBT A PARTIR DE 18.000 KG, MONTADO SOBRE CAM</v>
      </c>
      <c r="E344" s="136" t="s">
        <v>316</v>
      </c>
      <c r="F344" s="144" t="str">
        <f>VLOOKUP(C344,INSUMOS_SINAPI_12_14!$A$2:$H$5049,4,0)</f>
        <v>UN</v>
      </c>
      <c r="G344" s="138">
        <v>507989.2</v>
      </c>
      <c r="H344" s="210">
        <f>VLOOKUP(C344,INSUMOS_SINAPI_12_14!$A$2:$H$5049,6,0)</f>
        <v>507989.2</v>
      </c>
      <c r="I344" s="332">
        <v>3.8389999999999997E-5</v>
      </c>
      <c r="J344" s="138">
        <v>19.510000000000002</v>
      </c>
      <c r="K344" s="210">
        <f>I344*H344</f>
        <v>19.501705387999998</v>
      </c>
    </row>
    <row r="345" spans="2:12">
      <c r="B345"/>
      <c r="C345"/>
      <c r="D345"/>
      <c r="E345"/>
      <c r="F345"/>
      <c r="G345"/>
      <c r="H345"/>
      <c r="I345"/>
      <c r="J345"/>
    </row>
    <row r="346" spans="2:12">
      <c r="B346"/>
      <c r="C346"/>
      <c r="D346"/>
      <c r="E346"/>
      <c r="F346"/>
      <c r="G346"/>
      <c r="H346"/>
      <c r="I346"/>
      <c r="J346"/>
    </row>
    <row r="347" spans="2:12" ht="25.5">
      <c r="B347" s="275" t="s">
        <v>10791</v>
      </c>
      <c r="C347" s="278">
        <v>83757</v>
      </c>
      <c r="D347" s="277" t="s">
        <v>8794</v>
      </c>
      <c r="E347" s="278" t="s">
        <v>5450</v>
      </c>
      <c r="F347" s="278" t="s">
        <v>307</v>
      </c>
      <c r="G347" s="279">
        <v>38.1</v>
      </c>
      <c r="H347" s="279">
        <v>38.090000000000003</v>
      </c>
      <c r="I347" s="278" t="s">
        <v>308</v>
      </c>
      <c r="J347" s="331">
        <v>41974</v>
      </c>
      <c r="K347" s="281">
        <f>SUM(K349)</f>
        <v>38.094110108000002</v>
      </c>
      <c r="L347" s="192">
        <f>K347-H347</f>
        <v>4.110107999999002E-3</v>
      </c>
    </row>
    <row r="348" spans="2:12" ht="25.5">
      <c r="C348" s="320" t="s">
        <v>341</v>
      </c>
      <c r="D348" s="320" t="s">
        <v>82</v>
      </c>
      <c r="E348" s="320" t="s">
        <v>342</v>
      </c>
      <c r="F348" s="320" t="s">
        <v>343</v>
      </c>
      <c r="G348" s="320" t="s">
        <v>10727</v>
      </c>
      <c r="H348" s="320" t="s">
        <v>10728</v>
      </c>
      <c r="I348" s="320" t="s">
        <v>10729</v>
      </c>
      <c r="J348" s="320" t="s">
        <v>10730</v>
      </c>
      <c r="K348" s="320" t="s">
        <v>10731</v>
      </c>
    </row>
    <row r="349" spans="2:12" ht="51">
      <c r="C349" s="172">
        <v>10713</v>
      </c>
      <c r="D349" s="213" t="str">
        <f>VLOOKUP(C349,INSUMOS_SINAPI_12_14!$A$2:$H$5049,2,0)</f>
        <v>!EM PROCESSO DE DESATIVACAO! GUINDASTE HIDRAULICO VEICULAR, C/LANCA TELESCOPICA DE ACIONAMENTO HIDRAULICO E LANCAS MANUAIS, MOMENTO MAXIMO DE ELEVACAO 23.000 KG, COM PBT A PARTIR DE 18.000 KG, MONTADO SOBRE CAM</v>
      </c>
      <c r="E349" s="136" t="s">
        <v>316</v>
      </c>
      <c r="F349" s="144" t="str">
        <f>VLOOKUP(C349,INSUMOS_SINAPI_12_14!$A$2:$H$5049,4,0)</f>
        <v>UN</v>
      </c>
      <c r="G349" s="138">
        <v>507989.2</v>
      </c>
      <c r="H349" s="210">
        <f>VLOOKUP(C349,INSUMOS_SINAPI_12_14!$A$2:$H$5049,6,0)</f>
        <v>507989.2</v>
      </c>
      <c r="I349" s="333">
        <v>7.4989999999999999E-5</v>
      </c>
      <c r="J349" s="138">
        <v>38.1</v>
      </c>
      <c r="K349" s="210">
        <f>I349*H349</f>
        <v>38.094110108000002</v>
      </c>
    </row>
    <row r="350" spans="2:12">
      <c r="B350"/>
      <c r="C350"/>
      <c r="D350"/>
      <c r="E350"/>
      <c r="F350"/>
      <c r="G350"/>
      <c r="H350"/>
      <c r="I350"/>
      <c r="J350"/>
    </row>
    <row r="351" spans="2:12">
      <c r="B351"/>
      <c r="C351"/>
      <c r="D351"/>
      <c r="E351"/>
      <c r="F351"/>
      <c r="G351"/>
      <c r="H351"/>
      <c r="I351"/>
      <c r="J351"/>
    </row>
    <row r="352" spans="2:12" ht="25.5">
      <c r="B352" s="275" t="s">
        <v>10792</v>
      </c>
      <c r="C352" s="278">
        <v>83758</v>
      </c>
      <c r="D352" s="277" t="s">
        <v>7077</v>
      </c>
      <c r="E352" s="278" t="s">
        <v>5450</v>
      </c>
      <c r="F352" s="278" t="s">
        <v>307</v>
      </c>
      <c r="G352" s="279">
        <v>45.28</v>
      </c>
      <c r="H352" s="279">
        <v>45.27</v>
      </c>
      <c r="I352" s="278" t="s">
        <v>308</v>
      </c>
      <c r="J352" s="331">
        <v>41974</v>
      </c>
      <c r="K352" s="281">
        <f>SUM(K354)</f>
        <v>45.273199999999996</v>
      </c>
      <c r="L352" s="192">
        <f>K352-H352</f>
        <v>3.1999999999925421E-3</v>
      </c>
    </row>
    <row r="353" spans="2:11" ht="25.5">
      <c r="C353" s="325" t="s">
        <v>341</v>
      </c>
      <c r="D353" s="325" t="s">
        <v>82</v>
      </c>
      <c r="E353" s="325" t="s">
        <v>342</v>
      </c>
      <c r="F353" s="325" t="s">
        <v>343</v>
      </c>
      <c r="G353" s="325" t="s">
        <v>10727</v>
      </c>
      <c r="H353" s="325" t="s">
        <v>10728</v>
      </c>
      <c r="I353" s="325" t="s">
        <v>10729</v>
      </c>
      <c r="J353" s="325" t="s">
        <v>10730</v>
      </c>
      <c r="K353" s="325" t="s">
        <v>10731</v>
      </c>
    </row>
    <row r="354" spans="2:11">
      <c r="C354" s="172">
        <v>4221</v>
      </c>
      <c r="D354" s="213" t="str">
        <f>VLOOKUP(C354,INSUMOS_SINAPI_12_14!$A$2:$H$5049,2,0)</f>
        <v>OLEO DIESEL COMBUSTIVEL COMUM</v>
      </c>
      <c r="E354" s="136" t="s">
        <v>314</v>
      </c>
      <c r="F354" s="144" t="str">
        <f>VLOOKUP(C354,INSUMOS_SINAPI_12_14!$A$2:$H$5049,4,0)</f>
        <v>L</v>
      </c>
      <c r="G354" s="138">
        <v>2.8</v>
      </c>
      <c r="H354" s="210">
        <f>VLOOKUP(C354,INSUMOS_SINAPI_12_14!$A$2:$H$5049,6,0)</f>
        <v>2.8</v>
      </c>
      <c r="I354" s="335">
        <v>16.169</v>
      </c>
      <c r="J354" s="138">
        <v>45.28</v>
      </c>
      <c r="K354" s="210">
        <f>I354*H354</f>
        <v>45.273199999999996</v>
      </c>
    </row>
    <row r="355" spans="2:11">
      <c r="B355"/>
      <c r="C355"/>
      <c r="D355"/>
      <c r="E355"/>
      <c r="F355"/>
      <c r="G355"/>
      <c r="H355"/>
      <c r="I355"/>
      <c r="J355"/>
    </row>
    <row r="356" spans="2:11">
      <c r="B356"/>
      <c r="C356"/>
      <c r="D356"/>
      <c r="E356"/>
      <c r="F356"/>
      <c r="G356"/>
      <c r="H356"/>
      <c r="I356"/>
      <c r="J356"/>
    </row>
    <row r="357" spans="2:11">
      <c r="B357"/>
      <c r="C357"/>
      <c r="D357"/>
      <c r="E357"/>
      <c r="F357"/>
      <c r="G357"/>
      <c r="H357"/>
      <c r="I357"/>
      <c r="J357"/>
    </row>
    <row r="358" spans="2:11">
      <c r="B358"/>
      <c r="C358"/>
      <c r="D358"/>
      <c r="E358"/>
      <c r="F358"/>
      <c r="G358"/>
      <c r="H358"/>
      <c r="I358"/>
      <c r="J358"/>
    </row>
    <row r="359" spans="2:11">
      <c r="B359"/>
      <c r="C359"/>
      <c r="D359"/>
      <c r="E359"/>
      <c r="F359"/>
      <c r="G359"/>
      <c r="H359"/>
      <c r="I359"/>
      <c r="J359"/>
    </row>
    <row r="360" spans="2:11">
      <c r="B360"/>
      <c r="C360"/>
      <c r="D360"/>
      <c r="E360"/>
      <c r="F360"/>
      <c r="G360"/>
      <c r="H360"/>
      <c r="I360"/>
      <c r="J360"/>
    </row>
    <row r="361" spans="2:11">
      <c r="B361"/>
      <c r="C361"/>
      <c r="D361"/>
      <c r="E361"/>
      <c r="F361"/>
      <c r="G361"/>
      <c r="H361"/>
      <c r="I361"/>
      <c r="J361"/>
    </row>
    <row r="362" spans="2:11">
      <c r="B362"/>
      <c r="C362"/>
      <c r="D362"/>
      <c r="E362"/>
      <c r="F362"/>
      <c r="G362"/>
      <c r="H362"/>
      <c r="I362"/>
      <c r="J362"/>
    </row>
    <row r="363" spans="2:11">
      <c r="B363"/>
      <c r="C363"/>
      <c r="D363"/>
      <c r="E363"/>
      <c r="F363"/>
      <c r="G363"/>
      <c r="H363"/>
      <c r="I363"/>
      <c r="J363"/>
    </row>
    <row r="364" spans="2:11">
      <c r="B364"/>
      <c r="C364"/>
      <c r="D364"/>
      <c r="E364"/>
      <c r="F364"/>
      <c r="G364"/>
      <c r="H364"/>
      <c r="I364"/>
      <c r="J364"/>
    </row>
    <row r="365" spans="2:11">
      <c r="B365"/>
      <c r="C365"/>
      <c r="D365"/>
      <c r="E365"/>
      <c r="F365"/>
      <c r="G365"/>
      <c r="H365"/>
      <c r="I365"/>
      <c r="J365"/>
    </row>
    <row r="366" spans="2:11">
      <c r="B366"/>
      <c r="C366"/>
      <c r="D366"/>
      <c r="E366"/>
      <c r="F366"/>
      <c r="G366"/>
      <c r="H366"/>
      <c r="I366"/>
      <c r="J366"/>
    </row>
    <row r="367" spans="2:11">
      <c r="B367"/>
      <c r="C367"/>
      <c r="D367"/>
      <c r="E367"/>
      <c r="F367"/>
      <c r="G367"/>
      <c r="H367"/>
      <c r="I367"/>
      <c r="J367"/>
    </row>
    <row r="368" spans="2:11">
      <c r="B368"/>
      <c r="C368"/>
      <c r="D368"/>
      <c r="E368"/>
      <c r="F368"/>
      <c r="G368"/>
      <c r="H368"/>
      <c r="I368"/>
      <c r="J368"/>
    </row>
    <row r="369" spans="2:10">
      <c r="B369"/>
      <c r="C369"/>
      <c r="D369"/>
      <c r="E369"/>
      <c r="F369"/>
      <c r="G369"/>
      <c r="H369"/>
      <c r="I369"/>
      <c r="J369"/>
    </row>
    <row r="370" spans="2:10">
      <c r="B370"/>
      <c r="C370"/>
      <c r="D370"/>
      <c r="E370"/>
      <c r="F370"/>
      <c r="G370"/>
      <c r="H370"/>
      <c r="I370"/>
      <c r="J370"/>
    </row>
    <row r="371" spans="2:10">
      <c r="B371"/>
      <c r="C371"/>
      <c r="D371"/>
      <c r="E371"/>
      <c r="F371"/>
      <c r="G371"/>
      <c r="H371"/>
      <c r="I371"/>
      <c r="J371"/>
    </row>
    <row r="372" spans="2:10">
      <c r="B372"/>
      <c r="C372"/>
      <c r="D372"/>
      <c r="E372"/>
      <c r="F372"/>
      <c r="G372"/>
      <c r="H372"/>
      <c r="I372"/>
      <c r="J372"/>
    </row>
    <row r="373" spans="2:10">
      <c r="B373"/>
      <c r="C373"/>
      <c r="D373"/>
      <c r="E373"/>
      <c r="F373"/>
      <c r="G373"/>
      <c r="H373"/>
      <c r="I373"/>
      <c r="J373"/>
    </row>
    <row r="374" spans="2:10">
      <c r="B374"/>
      <c r="C374"/>
      <c r="D374"/>
      <c r="E374"/>
      <c r="F374"/>
      <c r="G374"/>
      <c r="H374"/>
      <c r="I374"/>
      <c r="J374"/>
    </row>
    <row r="375" spans="2:10">
      <c r="B375"/>
      <c r="C375"/>
      <c r="D375"/>
      <c r="E375"/>
      <c r="F375"/>
      <c r="G375"/>
      <c r="H375"/>
      <c r="I375"/>
      <c r="J375"/>
    </row>
    <row r="376" spans="2:10">
      <c r="B376"/>
      <c r="C376"/>
      <c r="D376"/>
      <c r="E376"/>
      <c r="F376"/>
      <c r="G376"/>
      <c r="H376"/>
      <c r="I376"/>
      <c r="J376"/>
    </row>
    <row r="377" spans="2:10">
      <c r="B377"/>
      <c r="C377"/>
      <c r="D377"/>
      <c r="E377"/>
      <c r="F377"/>
      <c r="G377"/>
      <c r="H377"/>
      <c r="I377"/>
      <c r="J377"/>
    </row>
    <row r="378" spans="2:10">
      <c r="B378"/>
      <c r="C378"/>
      <c r="D378"/>
      <c r="E378"/>
      <c r="F378"/>
      <c r="G378"/>
      <c r="H378"/>
      <c r="I378"/>
      <c r="J378"/>
    </row>
    <row r="379" spans="2:10">
      <c r="B379"/>
      <c r="C379"/>
      <c r="D379"/>
      <c r="E379"/>
      <c r="F379"/>
      <c r="G379"/>
      <c r="H379"/>
      <c r="I379"/>
      <c r="J379"/>
    </row>
    <row r="380" spans="2:10">
      <c r="B380"/>
      <c r="C380"/>
      <c r="D380"/>
      <c r="E380"/>
      <c r="F380"/>
      <c r="G380"/>
      <c r="H380"/>
      <c r="I380"/>
      <c r="J380"/>
    </row>
    <row r="381" spans="2:10">
      <c r="B381"/>
      <c r="C381"/>
      <c r="D381"/>
      <c r="E381"/>
      <c r="F381"/>
      <c r="G381"/>
      <c r="H381"/>
      <c r="I381"/>
      <c r="J381"/>
    </row>
    <row r="382" spans="2:10">
      <c r="B382"/>
      <c r="C382"/>
      <c r="D382"/>
      <c r="E382"/>
      <c r="F382"/>
      <c r="G382"/>
      <c r="H382"/>
      <c r="I382"/>
      <c r="J382"/>
    </row>
    <row r="383" spans="2:10">
      <c r="B383"/>
      <c r="C383"/>
      <c r="D383"/>
      <c r="E383"/>
      <c r="F383"/>
      <c r="G383"/>
      <c r="H383"/>
      <c r="I383"/>
      <c r="J383"/>
    </row>
    <row r="384" spans="2:10">
      <c r="B384"/>
      <c r="C384"/>
      <c r="D384"/>
      <c r="E384"/>
      <c r="F384"/>
      <c r="G384"/>
      <c r="H384"/>
      <c r="I384"/>
      <c r="J384"/>
    </row>
    <row r="385" spans="1:12">
      <c r="B385"/>
      <c r="C385"/>
      <c r="D385"/>
      <c r="E385"/>
      <c r="F385"/>
      <c r="G385"/>
      <c r="H385"/>
      <c r="I385"/>
      <c r="J385"/>
    </row>
    <row r="386" spans="1:12">
      <c r="B386"/>
      <c r="C386"/>
      <c r="D386"/>
      <c r="E386"/>
      <c r="F386"/>
      <c r="G386"/>
      <c r="H386"/>
      <c r="I386"/>
      <c r="J386"/>
    </row>
    <row r="387" spans="1:12">
      <c r="A387" s="133">
        <f>COUNTIF(ORÇAMENTO!B:B,CPU!C387)</f>
        <v>0</v>
      </c>
      <c r="B387" s="272" t="s">
        <v>10741</v>
      </c>
      <c r="C387" s="258">
        <v>53527</v>
      </c>
      <c r="D387" s="176" t="s">
        <v>64</v>
      </c>
      <c r="E387" s="175" t="s">
        <v>5604</v>
      </c>
      <c r="F387" s="175" t="s">
        <v>368</v>
      </c>
      <c r="G387" s="177">
        <v>48.56</v>
      </c>
      <c r="H387" s="177">
        <v>44.09</v>
      </c>
      <c r="I387" s="175" t="s">
        <v>308</v>
      </c>
      <c r="J387" s="178">
        <v>41974</v>
      </c>
      <c r="K387" s="191">
        <f>SUM(K389)</f>
        <v>44.09102</v>
      </c>
      <c r="L387" s="192">
        <f>K387-H387</f>
        <v>1.0199999999969123E-3</v>
      </c>
    </row>
    <row r="388" spans="1:12" s="8" customFormat="1" ht="26.25" customHeight="1">
      <c r="A388" s="133"/>
      <c r="B388" s="172"/>
      <c r="C388" s="262" t="s">
        <v>341</v>
      </c>
      <c r="D388" s="167" t="s">
        <v>82</v>
      </c>
      <c r="E388" s="167" t="s">
        <v>342</v>
      </c>
      <c r="F388" s="167" t="s">
        <v>343</v>
      </c>
      <c r="G388" s="167" t="s">
        <v>10727</v>
      </c>
      <c r="H388" s="167" t="s">
        <v>10728</v>
      </c>
      <c r="I388" s="167" t="s">
        <v>10729</v>
      </c>
      <c r="J388" s="167" t="s">
        <v>10730</v>
      </c>
      <c r="K388" s="167" t="s">
        <v>10731</v>
      </c>
    </row>
    <row r="389" spans="1:12">
      <c r="C389" s="260">
        <v>88316</v>
      </c>
      <c r="D389" s="226" t="str">
        <f>VLOOKUP(C389,SERVIÇOS_SINAPI_12_14!$A$2:$H$5049,2,0)</f>
        <v>SERVENTE COM ENCARGOS COMPLEMENTARES</v>
      </c>
      <c r="E389" s="219" t="s">
        <v>5361</v>
      </c>
      <c r="F389" s="219" t="str">
        <f>VLOOKUP(C389,SERVIÇOS_SINAPI_12_14!$A$2:$H$5049,4,0)</f>
        <v>H</v>
      </c>
      <c r="G389" s="224">
        <v>12.14</v>
      </c>
      <c r="H389" s="224">
        <f>VLOOKUP(C389,SERVIÇOS_SINAPI_12_14!$A$2:$H$5049,6,0)</f>
        <v>11.02</v>
      </c>
      <c r="I389" s="219">
        <v>4.0010000000000003</v>
      </c>
      <c r="J389" s="224">
        <v>48.56</v>
      </c>
      <c r="K389" s="224">
        <f>I389*H389</f>
        <v>44.09102</v>
      </c>
    </row>
    <row r="390" spans="1:12" s="171" customFormat="1">
      <c r="A390" s="211"/>
      <c r="B390"/>
      <c r="C390"/>
      <c r="D390"/>
      <c r="E390"/>
      <c r="F390"/>
      <c r="G390"/>
      <c r="H390"/>
      <c r="I390"/>
      <c r="J390"/>
      <c r="K390"/>
    </row>
    <row r="391" spans="1:12" s="171" customFormat="1">
      <c r="A391" s="211"/>
      <c r="B391"/>
      <c r="C391"/>
      <c r="D391"/>
      <c r="E391"/>
      <c r="F391"/>
      <c r="G391"/>
      <c r="H391"/>
      <c r="I391"/>
      <c r="J391"/>
      <c r="K391"/>
    </row>
    <row r="392" spans="1:12">
      <c r="A392" s="133">
        <f>COUNTIF(ORÇAMENTO!B:B,CPU!C392)</f>
        <v>0</v>
      </c>
      <c r="B392" s="272" t="s">
        <v>10742</v>
      </c>
      <c r="C392" s="258">
        <v>79481</v>
      </c>
      <c r="D392" s="176" t="s">
        <v>76</v>
      </c>
      <c r="E392" s="175" t="s">
        <v>5604</v>
      </c>
      <c r="F392" s="175" t="s">
        <v>368</v>
      </c>
      <c r="G392" s="177">
        <v>24.28</v>
      </c>
      <c r="H392" s="177">
        <v>22.04</v>
      </c>
      <c r="I392" s="175" t="s">
        <v>308</v>
      </c>
      <c r="J392" s="178">
        <v>41974</v>
      </c>
      <c r="K392" s="191">
        <f>SUM(K394:K394)</f>
        <v>22.04</v>
      </c>
      <c r="L392" s="192">
        <f>K392-H392</f>
        <v>0</v>
      </c>
    </row>
    <row r="393" spans="1:12" s="8" customFormat="1" ht="29.25" customHeight="1">
      <c r="A393" s="133"/>
      <c r="B393" s="172"/>
      <c r="C393" s="262" t="s">
        <v>341</v>
      </c>
      <c r="D393" s="167" t="s">
        <v>82</v>
      </c>
      <c r="E393" s="167" t="s">
        <v>342</v>
      </c>
      <c r="F393" s="167" t="s">
        <v>343</v>
      </c>
      <c r="G393" s="167" t="s">
        <v>10727</v>
      </c>
      <c r="H393" s="167" t="s">
        <v>10728</v>
      </c>
      <c r="I393" s="167" t="s">
        <v>10729</v>
      </c>
      <c r="J393" s="167" t="s">
        <v>10730</v>
      </c>
      <c r="K393" s="167" t="s">
        <v>10731</v>
      </c>
    </row>
    <row r="394" spans="1:12">
      <c r="C394" s="260">
        <v>88316</v>
      </c>
      <c r="D394" s="226" t="str">
        <f>VLOOKUP(C394,SERVIÇOS_SINAPI_12_14!$A$2:$H$5049,2,0)</f>
        <v>SERVENTE COM ENCARGOS COMPLEMENTARES</v>
      </c>
      <c r="E394" s="219" t="s">
        <v>5361</v>
      </c>
      <c r="F394" s="219" t="str">
        <f>VLOOKUP(C394,SERVIÇOS_SINAPI_12_14!$A$2:$H$5049,4,0)</f>
        <v>H</v>
      </c>
      <c r="G394" s="224">
        <v>12.14</v>
      </c>
      <c r="H394" s="221">
        <f>VLOOKUP(C394,SERVIÇOS_SINAPI_12_14!$A$2:$H$5049,6,0)</f>
        <v>11.02</v>
      </c>
      <c r="I394" s="219">
        <v>2</v>
      </c>
      <c r="J394" s="224">
        <v>24.28</v>
      </c>
      <c r="K394" s="224">
        <f>I394*H394</f>
        <v>22.04</v>
      </c>
    </row>
    <row r="395" spans="1:12">
      <c r="B395"/>
      <c r="C395"/>
      <c r="D395"/>
      <c r="E395"/>
      <c r="F395"/>
      <c r="G395"/>
      <c r="H395"/>
      <c r="I395"/>
      <c r="J395"/>
    </row>
    <row r="396" spans="1:12">
      <c r="B396"/>
      <c r="C396"/>
      <c r="D396"/>
      <c r="E396"/>
      <c r="F396"/>
      <c r="G396"/>
      <c r="H396"/>
      <c r="I396"/>
      <c r="J396"/>
    </row>
    <row r="397" spans="1:12">
      <c r="A397" s="133">
        <f>COUNTIF(ORÇAMENTO!B:B,CPU!C397)</f>
        <v>0</v>
      </c>
      <c r="B397" s="272" t="s">
        <v>10743</v>
      </c>
      <c r="C397" s="258" t="s">
        <v>17</v>
      </c>
      <c r="D397" s="176" t="s">
        <v>65</v>
      </c>
      <c r="E397" s="175" t="s">
        <v>5352</v>
      </c>
      <c r="F397" s="175" t="s">
        <v>335</v>
      </c>
      <c r="G397" s="177">
        <v>18.95</v>
      </c>
      <c r="H397" s="177">
        <v>17.8</v>
      </c>
      <c r="I397" s="175" t="s">
        <v>308</v>
      </c>
      <c r="J397" s="178">
        <v>41974</v>
      </c>
      <c r="K397" s="191">
        <f>SUM(K399:K401)</f>
        <v>17.801900000000003</v>
      </c>
      <c r="L397" s="192">
        <f>K397-H397</f>
        <v>1.9000000000026773E-3</v>
      </c>
    </row>
    <row r="398" spans="1:12" s="8" customFormat="1" ht="29.25" customHeight="1">
      <c r="A398" s="133"/>
      <c r="B398" s="172"/>
      <c r="C398" s="262" t="s">
        <v>341</v>
      </c>
      <c r="D398" s="167" t="s">
        <v>82</v>
      </c>
      <c r="E398" s="167" t="s">
        <v>342</v>
      </c>
      <c r="F398" s="167" t="s">
        <v>343</v>
      </c>
      <c r="G398" s="167" t="s">
        <v>10727</v>
      </c>
      <c r="H398" s="167" t="s">
        <v>10728</v>
      </c>
      <c r="I398" s="167" t="s">
        <v>10729</v>
      </c>
      <c r="J398" s="167" t="s">
        <v>10730</v>
      </c>
      <c r="K398" s="167" t="s">
        <v>10731</v>
      </c>
    </row>
    <row r="399" spans="1:12" ht="25.5">
      <c r="C399" s="260">
        <v>5652</v>
      </c>
      <c r="D399" s="226" t="str">
        <f>VLOOKUP(C399,SERVIÇOS_SINAPI_12_14!$A$2:$H$5049,2,0)</f>
        <v>CONCRETO NAO ESTRUTURAL, CONSUMO 150KG/M3, PREPARO COM BETONEIRA, SEM LANCAMENTO</v>
      </c>
      <c r="E399" s="194" t="s">
        <v>5418</v>
      </c>
      <c r="F399" s="219" t="str">
        <f>VLOOKUP(C399,SERVIÇOS_SINAPI_12_14!$A$2:$H$5049,4,0)</f>
        <v>M³</v>
      </c>
      <c r="G399" s="195">
        <v>301.69</v>
      </c>
      <c r="H399" s="224">
        <f>VLOOKUP(C399,SERVIÇOS_SINAPI_12_14!$A$2:$H$5049,6,0)</f>
        <v>294.98</v>
      </c>
      <c r="I399" s="219">
        <v>0.03</v>
      </c>
      <c r="J399" s="214">
        <v>9.0500000000000007</v>
      </c>
      <c r="K399" s="224">
        <f>I399*H399</f>
        <v>8.849400000000001</v>
      </c>
    </row>
    <row r="400" spans="1:12">
      <c r="C400" s="268">
        <v>88309</v>
      </c>
      <c r="D400" s="251" t="str">
        <f>VLOOKUP(C400,SERVIÇOS_SINAPI_12_14!$A$2:$H$5049,2,0)</f>
        <v>PEDREIRO COM ENCARGOS COMPLEMENTARES</v>
      </c>
      <c r="E400" s="254" t="s">
        <v>5361</v>
      </c>
      <c r="F400" s="252" t="str">
        <f>VLOOKUP(C400,SERVIÇOS_SINAPI_12_14!$A$2:$H$5049,4,0)</f>
        <v>H</v>
      </c>
      <c r="G400" s="255">
        <v>15.32</v>
      </c>
      <c r="H400" s="253">
        <f>VLOOKUP(C400,SERVIÇOS_SINAPI_12_14!$A$2:$H$5049,6,0)</f>
        <v>13.77</v>
      </c>
      <c r="I400" s="252">
        <v>0.25</v>
      </c>
      <c r="J400" s="253">
        <v>3.83</v>
      </c>
      <c r="K400" s="253">
        <f>I400*H400</f>
        <v>3.4424999999999999</v>
      </c>
    </row>
    <row r="401" spans="1:12">
      <c r="C401" s="260">
        <v>88316</v>
      </c>
      <c r="D401" s="226" t="str">
        <f>VLOOKUP(C401,SERVIÇOS_SINAPI_12_14!$A$2:$H$5049,2,0)</f>
        <v>SERVENTE COM ENCARGOS COMPLEMENTARES</v>
      </c>
      <c r="E401" s="218" t="s">
        <v>5361</v>
      </c>
      <c r="F401" s="219" t="str">
        <f>VLOOKUP(C401,SERVIÇOS_SINAPI_12_14!$A$2:$H$5049,4,0)</f>
        <v>H</v>
      </c>
      <c r="G401" s="220">
        <v>12.14</v>
      </c>
      <c r="H401" s="224">
        <f>VLOOKUP(C401,SERVIÇOS_SINAPI_12_14!$A$2:$H$5049,6,0)</f>
        <v>11.02</v>
      </c>
      <c r="I401" s="219">
        <v>0.5</v>
      </c>
      <c r="J401" s="224">
        <v>6.07</v>
      </c>
      <c r="K401" s="224">
        <f>I401*H401</f>
        <v>5.51</v>
      </c>
    </row>
    <row r="402" spans="1:12">
      <c r="B402"/>
      <c r="C402"/>
      <c r="D402"/>
      <c r="E402"/>
      <c r="F402"/>
      <c r="G402"/>
      <c r="H402"/>
      <c r="I402"/>
      <c r="J402"/>
    </row>
    <row r="403" spans="1:12">
      <c r="B403"/>
      <c r="C403"/>
      <c r="D403"/>
      <c r="E403"/>
      <c r="F403"/>
      <c r="G403"/>
      <c r="H403"/>
      <c r="I403"/>
      <c r="J403"/>
    </row>
    <row r="404" spans="1:12" ht="12.75" customHeight="1">
      <c r="A404" s="133">
        <f>COUNTIF(ORÇAMENTO!B:B,CPU!C404)</f>
        <v>0</v>
      </c>
      <c r="B404" s="272" t="s">
        <v>10744</v>
      </c>
      <c r="C404" s="258">
        <v>5651</v>
      </c>
      <c r="D404" s="176" t="s">
        <v>66</v>
      </c>
      <c r="E404" s="175" t="s">
        <v>5418</v>
      </c>
      <c r="F404" s="175" t="s">
        <v>335</v>
      </c>
      <c r="G404" s="177">
        <v>24.26</v>
      </c>
      <c r="H404" s="177">
        <v>22.61</v>
      </c>
      <c r="I404" s="175" t="s">
        <v>308</v>
      </c>
      <c r="J404" s="178">
        <v>41974</v>
      </c>
      <c r="K404" s="191">
        <f>SUM(K406:K412)</f>
        <v>22.610865</v>
      </c>
      <c r="L404" s="192">
        <f>K404-H404</f>
        <v>8.6500000000100385E-4</v>
      </c>
    </row>
    <row r="405" spans="1:12" s="8" customFormat="1" ht="27" customHeight="1">
      <c r="A405" s="133"/>
      <c r="B405" s="172"/>
      <c r="C405" s="262" t="s">
        <v>341</v>
      </c>
      <c r="D405" s="167" t="s">
        <v>82</v>
      </c>
      <c r="E405" s="167" t="s">
        <v>342</v>
      </c>
      <c r="F405" s="167" t="s">
        <v>343</v>
      </c>
      <c r="G405" s="167" t="s">
        <v>10727</v>
      </c>
      <c r="H405" s="167" t="s">
        <v>10728</v>
      </c>
      <c r="I405" s="167" t="s">
        <v>10729</v>
      </c>
      <c r="J405" s="167" t="s">
        <v>10730</v>
      </c>
      <c r="K405" s="167" t="s">
        <v>10731</v>
      </c>
    </row>
    <row r="406" spans="1:12" ht="12.75" customHeight="1">
      <c r="C406" s="260">
        <v>88239</v>
      </c>
      <c r="D406" s="226" t="str">
        <f>VLOOKUP(C406,SERVIÇOS_SINAPI_12_14!$A$2:$H$5049,2,0)</f>
        <v>AJUDANTE DE CARPINTEIRO COM ENCARGOS COMPLEMENTARES</v>
      </c>
      <c r="E406" s="219" t="s">
        <v>5361</v>
      </c>
      <c r="F406" s="219" t="str">
        <f>VLOOKUP(C406,SERVIÇOS_SINAPI_12_14!$A$2:$H$5049,4,0)</f>
        <v>H</v>
      </c>
      <c r="G406" s="224">
        <v>12.48</v>
      </c>
      <c r="H406" s="224">
        <f>VLOOKUP(C406,SERVIÇOS_SINAPI_12_14!$A$2:$H$5049,6,0)</f>
        <v>11.31</v>
      </c>
      <c r="I406" s="219">
        <v>0.22500000000000001</v>
      </c>
      <c r="J406" s="224">
        <v>2.81</v>
      </c>
      <c r="K406" s="224">
        <f t="shared" ref="K406:K412" si="12">I406*H406</f>
        <v>2.5447500000000001</v>
      </c>
    </row>
    <row r="407" spans="1:12" ht="12.75" customHeight="1">
      <c r="C407" s="260">
        <v>88262</v>
      </c>
      <c r="D407" s="226" t="str">
        <f>VLOOKUP(C407,SERVIÇOS_SINAPI_12_14!$A$2:$H$5049,2,0)</f>
        <v>CARPINTEIRO DE FORMAS COM ENCARGOS COMPLEMENTARES</v>
      </c>
      <c r="E407" s="219" t="s">
        <v>5361</v>
      </c>
      <c r="F407" s="219" t="str">
        <f>VLOOKUP(C407,SERVIÇOS_SINAPI_12_14!$A$2:$H$5049,4,0)</f>
        <v>H</v>
      </c>
      <c r="G407" s="224">
        <v>15.32</v>
      </c>
      <c r="H407" s="224">
        <f>VLOOKUP(C407,SERVIÇOS_SINAPI_12_14!$A$2:$H$5049,6,0)</f>
        <v>13.77</v>
      </c>
      <c r="I407" s="241">
        <v>0.90049999999999997</v>
      </c>
      <c r="J407" s="224">
        <v>13.79</v>
      </c>
      <c r="K407" s="224">
        <f t="shared" si="12"/>
        <v>12.399884999999999</v>
      </c>
    </row>
    <row r="408" spans="1:12" s="171" customFormat="1" ht="12.75" customHeight="1">
      <c r="A408" s="211"/>
      <c r="B408" s="187"/>
      <c r="C408" s="261">
        <v>2692</v>
      </c>
      <c r="D408" s="213" t="str">
        <f>VLOOKUP(C408,INSUMOS_SINAPI_12_14!$A$2:$H$5049,2,0)</f>
        <v>DESMOLDANTE PROTETOR PARA FORMAS DE MADEIRA, DE BASE OLEOSA EMULSIONADA EM AGUA</v>
      </c>
      <c r="E408" s="144" t="s">
        <v>314</v>
      </c>
      <c r="F408" s="144" t="str">
        <f>VLOOKUP(C408,INSUMOS_SINAPI_12_14!$A$2:$H$5049,4,0)</f>
        <v>L</v>
      </c>
      <c r="G408" s="210">
        <v>4.7</v>
      </c>
      <c r="H408" s="210">
        <f>VLOOKUP(C408,INSUMOS_SINAPI_12_14!$A$2:$H$5049,6,0)</f>
        <v>4.7</v>
      </c>
      <c r="I408" s="144">
        <v>0.1</v>
      </c>
      <c r="J408" s="210">
        <v>0.47</v>
      </c>
      <c r="K408" s="210">
        <f t="shared" si="12"/>
        <v>0.47000000000000003</v>
      </c>
    </row>
    <row r="409" spans="1:12" ht="12.75" customHeight="1">
      <c r="C409" s="260">
        <v>4491</v>
      </c>
      <c r="D409" s="213" t="str">
        <f>VLOOKUP(C409,INSUMOS_SINAPI_12_14!$A$2:$H$5049,2,0)</f>
        <v>PECA DE MADEIRA NATIVA / REGIONAL 7,5 X 7,5CM (3X3) NAO APARELHADA (P/FORMA)</v>
      </c>
      <c r="E409" s="136" t="s">
        <v>314</v>
      </c>
      <c r="F409" s="144" t="str">
        <f>VLOOKUP(C409,INSUMOS_SINAPI_12_14!$A$2:$H$5049,4,0)</f>
        <v>M</v>
      </c>
      <c r="G409" s="138">
        <v>2.81</v>
      </c>
      <c r="H409" s="210">
        <f>VLOOKUP(C409,INSUMOS_SINAPI_12_14!$A$2:$H$5049,6,0)</f>
        <v>2.81</v>
      </c>
      <c r="I409" s="136">
        <v>0.27500000000000002</v>
      </c>
      <c r="J409" s="138">
        <v>0.77</v>
      </c>
      <c r="K409" s="210">
        <f t="shared" si="12"/>
        <v>0.77275000000000005</v>
      </c>
    </row>
    <row r="410" spans="1:12" ht="12.75" customHeight="1">
      <c r="C410" s="260">
        <v>4502</v>
      </c>
      <c r="D410" s="213" t="str">
        <f>VLOOKUP(C410,INSUMOS_SINAPI_12_14!$A$2:$H$5049,2,0)</f>
        <v>PECA DE MADEIRA NATIVA/REGIONAL 2,5 X 5CM (1X2") NAO APARELHADA (SARRAFO P/FORMA)</v>
      </c>
      <c r="E410" s="136" t="s">
        <v>314</v>
      </c>
      <c r="F410" s="144" t="str">
        <f>VLOOKUP(C410,INSUMOS_SINAPI_12_14!$A$2:$H$5049,4,0)</f>
        <v>M</v>
      </c>
      <c r="G410" s="138">
        <v>0.99</v>
      </c>
      <c r="H410" s="210">
        <f>VLOOKUP(C410,INSUMOS_SINAPI_12_14!$A$2:$H$5049,6,0)</f>
        <v>0.99</v>
      </c>
      <c r="I410" s="136">
        <v>0.24</v>
      </c>
      <c r="J410" s="138">
        <v>0.24</v>
      </c>
      <c r="K410" s="210">
        <f t="shared" si="12"/>
        <v>0.23759999999999998</v>
      </c>
    </row>
    <row r="411" spans="1:12" ht="12.75" customHeight="1">
      <c r="C411" s="260">
        <v>5061</v>
      </c>
      <c r="D411" s="213" t="str">
        <f>VLOOKUP(C411,INSUMOS_SINAPI_12_14!$A$2:$H$5049,2,0)</f>
        <v>PREGO POLIDO COM CABECA 18 X 27</v>
      </c>
      <c r="E411" s="136" t="s">
        <v>314</v>
      </c>
      <c r="F411" s="144" t="str">
        <f>VLOOKUP(C411,INSUMOS_SINAPI_12_14!$A$2:$H$5049,4,0)</f>
        <v>KG</v>
      </c>
      <c r="G411" s="138">
        <v>7.5</v>
      </c>
      <c r="H411" s="210">
        <f>VLOOKUP(C411,INSUMOS_SINAPI_12_14!$A$2:$H$5049,6,0)</f>
        <v>7.5</v>
      </c>
      <c r="I411" s="136">
        <v>0.15</v>
      </c>
      <c r="J411" s="138">
        <v>1.1299999999999999</v>
      </c>
      <c r="K411" s="210">
        <f t="shared" si="12"/>
        <v>1.125</v>
      </c>
    </row>
    <row r="412" spans="1:12" ht="12.75" customHeight="1">
      <c r="C412" s="260">
        <v>6189</v>
      </c>
      <c r="D412" s="213" t="str">
        <f>VLOOKUP(C412,INSUMOS_SINAPI_12_14!$A$2:$H$5049,2,0)</f>
        <v>TABUA MADEIRA 2A QUALIDADE 2,5 X 30,0CM (1 X 12") NAO APARELHADA</v>
      </c>
      <c r="E412" s="136" t="s">
        <v>314</v>
      </c>
      <c r="F412" s="144" t="str">
        <f>VLOOKUP(C412,INSUMOS_SINAPI_12_14!$A$2:$H$5049,4,0)</f>
        <v>M</v>
      </c>
      <c r="G412" s="138">
        <v>6.39</v>
      </c>
      <c r="H412" s="210">
        <f>VLOOKUP(C412,INSUMOS_SINAPI_12_14!$A$2:$H$5049,6,0)</f>
        <v>6.39</v>
      </c>
      <c r="I412" s="136">
        <v>0.79200000000000004</v>
      </c>
      <c r="J412" s="138">
        <v>5.0599999999999996</v>
      </c>
      <c r="K412" s="210">
        <f t="shared" si="12"/>
        <v>5.06088</v>
      </c>
    </row>
    <row r="413" spans="1:12" ht="12.75" customHeight="1">
      <c r="B413"/>
      <c r="C413"/>
      <c r="D413"/>
      <c r="E413"/>
      <c r="F413"/>
      <c r="G413"/>
      <c r="H413"/>
      <c r="I413"/>
      <c r="J413"/>
    </row>
    <row r="414" spans="1:12" ht="12.75" customHeight="1">
      <c r="B414"/>
      <c r="C414"/>
      <c r="D414"/>
      <c r="E414"/>
      <c r="F414"/>
      <c r="G414"/>
      <c r="H414"/>
      <c r="I414"/>
      <c r="J414"/>
    </row>
    <row r="415" spans="1:12" ht="25.5">
      <c r="A415" s="133">
        <f>COUNTIF(ORÇAMENTO!B:B,CPU!C415)</f>
        <v>0</v>
      </c>
      <c r="B415" s="272" t="s">
        <v>10745</v>
      </c>
      <c r="C415" s="258" t="s">
        <v>68</v>
      </c>
      <c r="D415" s="176" t="s">
        <v>69</v>
      </c>
      <c r="E415" s="175" t="s">
        <v>5418</v>
      </c>
      <c r="F415" s="175" t="s">
        <v>368</v>
      </c>
      <c r="G415" s="177">
        <v>443.88</v>
      </c>
      <c r="H415" s="177">
        <v>437.42</v>
      </c>
      <c r="I415" s="175" t="s">
        <v>308</v>
      </c>
      <c r="J415" s="178">
        <v>41974</v>
      </c>
      <c r="K415" s="191">
        <f>SUM(K417:K423)</f>
        <v>437.41501865799995</v>
      </c>
      <c r="L415" s="192">
        <f>K415-H415</f>
        <v>-4.9813420000646147E-3</v>
      </c>
    </row>
    <row r="416" spans="1:12" s="8" customFormat="1" ht="29.25" customHeight="1">
      <c r="A416" s="133"/>
      <c r="B416" s="172"/>
      <c r="C416" s="262" t="s">
        <v>341</v>
      </c>
      <c r="D416" s="167" t="s">
        <v>82</v>
      </c>
      <c r="E416" s="167" t="s">
        <v>342</v>
      </c>
      <c r="F416" s="167" t="s">
        <v>343</v>
      </c>
      <c r="G416" s="167" t="s">
        <v>10727</v>
      </c>
      <c r="H416" s="167" t="s">
        <v>10728</v>
      </c>
      <c r="I416" s="167" t="s">
        <v>10729</v>
      </c>
      <c r="J416" s="167" t="s">
        <v>10730</v>
      </c>
      <c r="K416" s="167" t="s">
        <v>10731</v>
      </c>
    </row>
    <row r="417" spans="1:12">
      <c r="C417" s="260">
        <v>88291</v>
      </c>
      <c r="D417" s="226" t="str">
        <f>VLOOKUP(C417,SERVIÇOS_SINAPI_12_14!$A$2:$H$5049,2,0)</f>
        <v>OPERADOR DE BETONEIRA (CAMINHÃO) COM ENCARGOS COMPLEMENTARES</v>
      </c>
      <c r="E417" s="219" t="s">
        <v>5361</v>
      </c>
      <c r="F417" s="219" t="str">
        <f>VLOOKUP(C417,SERVIÇOS_SINAPI_12_14!$A$2:$H$5049,4,0)</f>
        <v>H</v>
      </c>
      <c r="G417" s="224">
        <v>15</v>
      </c>
      <c r="H417" s="224">
        <f>VLOOKUP(C417,SERVIÇOS_SINAPI_12_14!$A$2:$H$5049,6,0)</f>
        <v>13.444990000000001</v>
      </c>
      <c r="I417" s="239">
        <v>1.8342000000000001</v>
      </c>
      <c r="J417" s="224">
        <v>27.5</v>
      </c>
      <c r="K417" s="224">
        <f t="shared" ref="K417:K423" si="13">I417*H417</f>
        <v>24.660800658000003</v>
      </c>
    </row>
    <row r="418" spans="1:12">
      <c r="C418" s="260">
        <v>88316</v>
      </c>
      <c r="D418" s="226" t="str">
        <f>VLOOKUP(C418,SERVIÇOS_SINAPI_12_14!$A$2:$H$5049,2,0)</f>
        <v>SERVENTE COM ENCARGOS COMPLEMENTARES</v>
      </c>
      <c r="E418" s="219" t="s">
        <v>5361</v>
      </c>
      <c r="F418" s="219" t="str">
        <f>VLOOKUP(C418,SERVIÇOS_SINAPI_12_14!$A$2:$H$5049,4,0)</f>
        <v>H</v>
      </c>
      <c r="G418" s="224">
        <v>12.14</v>
      </c>
      <c r="H418" s="224">
        <f>VLOOKUP(C418,SERVIÇOS_SINAPI_12_14!$A$2:$H$5049,6,0)</f>
        <v>11.02</v>
      </c>
      <c r="I418" s="219">
        <v>3.2378</v>
      </c>
      <c r="J418" s="224">
        <v>39.31</v>
      </c>
      <c r="K418" s="224">
        <f t="shared" si="13"/>
        <v>35.680555999999996</v>
      </c>
    </row>
    <row r="419" spans="1:12" s="171" customFormat="1">
      <c r="A419" s="211"/>
      <c r="B419" s="187"/>
      <c r="C419" s="261">
        <v>370</v>
      </c>
      <c r="D419" s="213" t="str">
        <f>VLOOKUP(C419,INSUMOS_SINAPI_12_14!$A$2:$H$5049,2,0)</f>
        <v>AREIA MEDIA - POSTO JAZIDA/FORNECEDOR (SEM FRETE)</v>
      </c>
      <c r="E419" s="144" t="s">
        <v>314</v>
      </c>
      <c r="F419" s="144" t="str">
        <f>VLOOKUP(C419,INSUMOS_SINAPI_12_14!$A$2:$H$5049,4,0)</f>
        <v>M³</v>
      </c>
      <c r="G419" s="210">
        <v>57.5</v>
      </c>
      <c r="H419" s="210">
        <f>VLOOKUP(C419,INSUMOS_SINAPI_12_14!$A$2:$H$5049,6,0)</f>
        <v>57.5</v>
      </c>
      <c r="I419" s="144">
        <v>0.8669</v>
      </c>
      <c r="J419" s="210">
        <v>49.85</v>
      </c>
      <c r="K419" s="210">
        <f t="shared" si="13"/>
        <v>49.84675</v>
      </c>
    </row>
    <row r="420" spans="1:12">
      <c r="C420" s="260">
        <v>1379</v>
      </c>
      <c r="D420" s="213" t="str">
        <f>VLOOKUP(C420,INSUMOS_SINAPI_12_14!$A$2:$H$5049,2,0)</f>
        <v>CIMENTO PORTLAND COMPOSTO CP II-32</v>
      </c>
      <c r="E420" s="136" t="s">
        <v>314</v>
      </c>
      <c r="F420" s="144" t="str">
        <f>VLOOKUP(C420,INSUMOS_SINAPI_12_14!$A$2:$H$5049,4,0)</f>
        <v>KG</v>
      </c>
      <c r="G420" s="138">
        <v>0.64</v>
      </c>
      <c r="H420" s="210">
        <f>VLOOKUP(C420,INSUMOS_SINAPI_12_14!$A$2:$H$5049,6,0)</f>
        <v>0.64</v>
      </c>
      <c r="I420" s="136">
        <v>349</v>
      </c>
      <c r="J420" s="138">
        <v>223.36</v>
      </c>
      <c r="K420" s="210">
        <f t="shared" si="13"/>
        <v>223.36</v>
      </c>
    </row>
    <row r="421" spans="1:12">
      <c r="C421" s="260">
        <v>4718</v>
      </c>
      <c r="D421" s="213" t="str">
        <f>VLOOKUP(C421,INSUMOS_SINAPI_12_14!$A$2:$H$5049,2,0)</f>
        <v>PEDRA BRITADA N. 2 (POSTO PEDREIRA/FORNECEDOR, SEM FRETE)</v>
      </c>
      <c r="E421" s="136" t="s">
        <v>314</v>
      </c>
      <c r="F421" s="144" t="str">
        <f>VLOOKUP(C421,INSUMOS_SINAPI_12_14!$A$2:$H$5049,4,0)</f>
        <v>M³</v>
      </c>
      <c r="G421" s="138">
        <v>105</v>
      </c>
      <c r="H421" s="210">
        <f>VLOOKUP(C421,INSUMOS_SINAPI_12_14!$A$2:$H$5049,6,0)</f>
        <v>105</v>
      </c>
      <c r="I421" s="136">
        <v>0.20899999999999999</v>
      </c>
      <c r="J421" s="138">
        <v>21.95</v>
      </c>
      <c r="K421" s="210">
        <f t="shared" si="13"/>
        <v>21.945</v>
      </c>
    </row>
    <row r="422" spans="1:12">
      <c r="C422" s="260">
        <v>4721</v>
      </c>
      <c r="D422" s="213" t="str">
        <f>VLOOKUP(C422,INSUMOS_SINAPI_12_14!$A$2:$H$5049,2,0)</f>
        <v>PEDRA BRITADA N. 1 (POSTO PEDREIRA/FORNECEDOR, SEM FRETE)</v>
      </c>
      <c r="E422" s="136" t="s">
        <v>314</v>
      </c>
      <c r="F422" s="144" t="str">
        <f>VLOOKUP(C422,INSUMOS_SINAPI_12_14!$A$2:$H$5049,4,0)</f>
        <v>M³</v>
      </c>
      <c r="G422" s="138">
        <v>117</v>
      </c>
      <c r="H422" s="210">
        <f>VLOOKUP(C422,INSUMOS_SINAPI_12_14!$A$2:$H$5049,6,0)</f>
        <v>117</v>
      </c>
      <c r="I422" s="136">
        <v>0.627</v>
      </c>
      <c r="J422" s="138">
        <v>73.36</v>
      </c>
      <c r="K422" s="210">
        <f t="shared" si="13"/>
        <v>73.358999999999995</v>
      </c>
    </row>
    <row r="423" spans="1:12" ht="25.5">
      <c r="C423" s="260">
        <v>10533</v>
      </c>
      <c r="D423" s="213" t="str">
        <f>VLOOKUP(C423,INSUMOS_SINAPI_12_14!$A$2:$H$5049,2,0)</f>
        <v>BETONEIRA 580 L COM MOTOR ELETRICO TRIFASICO, POTENCIA DE 7,5 HP, COM CARREGADOR MECANICO (LOCACAO)</v>
      </c>
      <c r="E423" s="136" t="s">
        <v>316</v>
      </c>
      <c r="F423" s="144" t="str">
        <f>VLOOKUP(C423,INSUMOS_SINAPI_12_14!$A$2:$H$5049,4,0)</f>
        <v>H</v>
      </c>
      <c r="G423" s="138">
        <v>4.67</v>
      </c>
      <c r="H423" s="210">
        <f>VLOOKUP(C423,INSUMOS_SINAPI_12_14!$A$2:$H$5049,6,0)</f>
        <v>4.67</v>
      </c>
      <c r="I423" s="136">
        <v>1.8335999999999999</v>
      </c>
      <c r="J423" s="138">
        <v>8.56</v>
      </c>
      <c r="K423" s="210">
        <f t="shared" si="13"/>
        <v>8.562911999999999</v>
      </c>
    </row>
    <row r="424" spans="1:12">
      <c r="B424"/>
      <c r="C424"/>
      <c r="D424"/>
      <c r="E424"/>
      <c r="F424"/>
      <c r="G424"/>
      <c r="H424"/>
      <c r="I424"/>
      <c r="J424"/>
    </row>
    <row r="425" spans="1:12">
      <c r="B425"/>
      <c r="C425"/>
      <c r="D425"/>
      <c r="E425"/>
      <c r="F425"/>
      <c r="G425"/>
      <c r="H425"/>
      <c r="I425"/>
      <c r="J425"/>
    </row>
    <row r="426" spans="1:12" ht="25.5">
      <c r="A426" s="133">
        <f>COUNTIF(ORÇAMENTO!B:B,CPU!C426)</f>
        <v>0</v>
      </c>
      <c r="B426" s="272" t="s">
        <v>10746</v>
      </c>
      <c r="C426" s="258" t="s">
        <v>70</v>
      </c>
      <c r="D426" s="176" t="s">
        <v>71</v>
      </c>
      <c r="E426" s="175" t="s">
        <v>5418</v>
      </c>
      <c r="F426" s="175" t="s">
        <v>304</v>
      </c>
      <c r="G426" s="177">
        <v>6.72</v>
      </c>
      <c r="H426" s="177">
        <v>6.44</v>
      </c>
      <c r="I426" s="175" t="s">
        <v>308</v>
      </c>
      <c r="J426" s="178">
        <v>41974</v>
      </c>
      <c r="K426" s="191">
        <f>SUM(K428:K431)</f>
        <v>6.4441230000000003</v>
      </c>
      <c r="L426" s="192">
        <f>K426-H426</f>
        <v>4.1229999999998768E-3</v>
      </c>
    </row>
    <row r="427" spans="1:12" s="8" customFormat="1" ht="28.5" customHeight="1">
      <c r="A427" s="133"/>
      <c r="B427" s="172"/>
      <c r="C427" s="262" t="s">
        <v>341</v>
      </c>
      <c r="D427" s="167" t="s">
        <v>82</v>
      </c>
      <c r="E427" s="167" t="s">
        <v>342</v>
      </c>
      <c r="F427" s="167" t="s">
        <v>343</v>
      </c>
      <c r="G427" s="167" t="s">
        <v>10727</v>
      </c>
      <c r="H427" s="167" t="s">
        <v>10728</v>
      </c>
      <c r="I427" s="167" t="s">
        <v>10729</v>
      </c>
      <c r="J427" s="167" t="s">
        <v>10730</v>
      </c>
      <c r="K427" s="167" t="s">
        <v>10731</v>
      </c>
    </row>
    <row r="428" spans="1:12">
      <c r="C428" s="263">
        <v>88238</v>
      </c>
      <c r="D428" s="226" t="str">
        <f>VLOOKUP(C428,SERVIÇOS_SINAPI_12_14!$A$2:$H$5049,2,0)</f>
        <v>AJUDANTE DE ARMADOR COM ENCARGOS COMPLEMENTARES</v>
      </c>
      <c r="E428" s="219" t="s">
        <v>5361</v>
      </c>
      <c r="F428" s="219" t="str">
        <f>VLOOKUP(C428,SERVIÇOS_SINAPI_12_14!$A$2:$H$5049,4,0)</f>
        <v>H</v>
      </c>
      <c r="G428" s="219">
        <v>12.48</v>
      </c>
      <c r="H428" s="221">
        <f>VLOOKUP(C428,SERVIÇOS_SINAPI_12_14!$A$2:$H$5049,6,0)</f>
        <v>11.31</v>
      </c>
      <c r="I428" s="218">
        <v>0.1</v>
      </c>
      <c r="J428" s="228">
        <v>1.25</v>
      </c>
      <c r="K428" s="228">
        <f>I428*H428</f>
        <v>1.131</v>
      </c>
    </row>
    <row r="429" spans="1:12">
      <c r="C429" s="263">
        <v>88245</v>
      </c>
      <c r="D429" s="226" t="str">
        <f>VLOOKUP(C429,SERVIÇOS_SINAPI_12_14!$A$2:$H$5049,2,0)</f>
        <v>ARMADOR COM ENCARGOS COMPLEMENTARES</v>
      </c>
      <c r="E429" s="219" t="s">
        <v>5361</v>
      </c>
      <c r="F429" s="219" t="str">
        <f>VLOOKUP(C429,SERVIÇOS_SINAPI_12_14!$A$2:$H$5049,4,0)</f>
        <v>H</v>
      </c>
      <c r="G429" s="219">
        <v>15.32</v>
      </c>
      <c r="H429" s="221">
        <f>VLOOKUP(C429,SERVIÇOS_SINAPI_12_14!$A$2:$H$5049,6,0)</f>
        <v>13.77</v>
      </c>
      <c r="I429" s="242">
        <v>9.9900000000000003E-2</v>
      </c>
      <c r="J429" s="228">
        <v>1.53</v>
      </c>
      <c r="K429" s="228">
        <f>I429*H429</f>
        <v>1.375623</v>
      </c>
    </row>
    <row r="430" spans="1:12">
      <c r="C430" s="260">
        <v>34</v>
      </c>
      <c r="D430" s="186" t="str">
        <f>VLOOKUP(C430,INSUMOS_SINAPI_12_14!$A$2:$H$5049,2,0)</f>
        <v>ACO CA-50, 10,0 MM, VERGALHAO</v>
      </c>
      <c r="E430" s="166" t="s">
        <v>314</v>
      </c>
      <c r="F430" s="144" t="str">
        <f>VLOOKUP(C430,INSUMOS_SINAPI_12_14!$A$2:$H$5049,4,0)</f>
        <v>KG</v>
      </c>
      <c r="G430" s="225">
        <v>3.39</v>
      </c>
      <c r="H430" s="190">
        <f>VLOOKUP(C430,INSUMOS_SINAPI_12_14!$A$2:$H$5049,6,0)</f>
        <v>3.39</v>
      </c>
      <c r="I430" s="166">
        <v>1.1000000000000001</v>
      </c>
      <c r="J430" s="225">
        <v>3.73</v>
      </c>
      <c r="K430" s="225">
        <f>I430*H430</f>
        <v>3.7290000000000005</v>
      </c>
    </row>
    <row r="431" spans="1:12">
      <c r="C431" s="260">
        <v>337</v>
      </c>
      <c r="D431" s="186" t="str">
        <f>VLOOKUP(C431,INSUMOS_SINAPI_12_14!$A$2:$H$5049,2,0)</f>
        <v>ARAME RECOZIDO 18 BWG, 1,25 MM (0,01 KG/M)</v>
      </c>
      <c r="E431" s="166" t="s">
        <v>314</v>
      </c>
      <c r="F431" s="144" t="str">
        <f>VLOOKUP(C431,INSUMOS_SINAPI_12_14!$A$2:$H$5049,4,0)</f>
        <v>KG</v>
      </c>
      <c r="G431" s="225">
        <v>6.95</v>
      </c>
      <c r="H431" s="190">
        <f>VLOOKUP(C431,INSUMOS_SINAPI_12_14!$A$2:$H$5049,6,0)</f>
        <v>6.95</v>
      </c>
      <c r="I431" s="166">
        <v>0.03</v>
      </c>
      <c r="J431" s="225">
        <v>0.21</v>
      </c>
      <c r="K431" s="225">
        <f>I431*H431</f>
        <v>0.20849999999999999</v>
      </c>
    </row>
    <row r="432" spans="1:12">
      <c r="B432"/>
      <c r="C432"/>
      <c r="D432"/>
      <c r="E432"/>
      <c r="F432"/>
      <c r="G432"/>
      <c r="H432"/>
      <c r="I432"/>
      <c r="J432"/>
    </row>
    <row r="433" spans="1:12">
      <c r="B433"/>
      <c r="C433"/>
      <c r="D433"/>
      <c r="E433"/>
      <c r="F433"/>
      <c r="G433"/>
      <c r="H433"/>
      <c r="I433"/>
      <c r="J433"/>
    </row>
    <row r="434" spans="1:12" ht="12.75" customHeight="1">
      <c r="A434" s="133">
        <f>COUNTIF(ORÇAMENTO!B:B,CPU!C434)</f>
        <v>0</v>
      </c>
      <c r="B434" s="272" t="s">
        <v>10747</v>
      </c>
      <c r="C434" s="258" t="s">
        <v>74</v>
      </c>
      <c r="D434" s="176" t="s">
        <v>75</v>
      </c>
      <c r="E434" s="175" t="s">
        <v>5418</v>
      </c>
      <c r="F434" s="175" t="s">
        <v>368</v>
      </c>
      <c r="G434" s="177">
        <v>80.42</v>
      </c>
      <c r="H434" s="177">
        <v>72.84</v>
      </c>
      <c r="I434" s="175" t="s">
        <v>308</v>
      </c>
      <c r="J434" s="178">
        <v>41974</v>
      </c>
      <c r="K434" s="191">
        <f>SUM(K436:K438)</f>
        <v>72.83954</v>
      </c>
      <c r="L434" s="192">
        <f>K434-H434</f>
        <v>-4.6000000000390173E-4</v>
      </c>
    </row>
    <row r="435" spans="1:12" s="8" customFormat="1" ht="28.5" customHeight="1">
      <c r="A435" s="133"/>
      <c r="B435" s="172"/>
      <c r="C435" s="262" t="s">
        <v>341</v>
      </c>
      <c r="D435" s="167" t="s">
        <v>82</v>
      </c>
      <c r="E435" s="167" t="s">
        <v>342</v>
      </c>
      <c r="F435" s="167" t="s">
        <v>343</v>
      </c>
      <c r="G435" s="167" t="s">
        <v>10727</v>
      </c>
      <c r="H435" s="167" t="s">
        <v>10728</v>
      </c>
      <c r="I435" s="167" t="s">
        <v>10729</v>
      </c>
      <c r="J435" s="167" t="s">
        <v>10730</v>
      </c>
      <c r="K435" s="167" t="s">
        <v>10731</v>
      </c>
    </row>
    <row r="436" spans="1:12" ht="12.75" customHeight="1">
      <c r="C436" s="260">
        <v>88309</v>
      </c>
      <c r="D436" s="226" t="str">
        <f>VLOOKUP(C436,SERVIÇOS_SINAPI_12_14!$A$2:$H$5049,2,0)</f>
        <v>PEDREIRO COM ENCARGOS COMPLEMENTARES</v>
      </c>
      <c r="E436" s="219" t="s">
        <v>5361</v>
      </c>
      <c r="F436" s="219" t="str">
        <f>VLOOKUP(C436,SERVIÇOS_SINAPI_12_14!$A$2:$H$5049,4,0)</f>
        <v>H</v>
      </c>
      <c r="G436" s="224">
        <v>15.32</v>
      </c>
      <c r="H436" s="224">
        <f>VLOOKUP(C436,SERVIÇOS_SINAPI_12_14!$A$2:$H$5049,6,0)</f>
        <v>13.77</v>
      </c>
      <c r="I436" s="219">
        <v>1.65</v>
      </c>
      <c r="J436" s="224">
        <v>25.28</v>
      </c>
      <c r="K436" s="224">
        <f>I436*H436</f>
        <v>22.720499999999998</v>
      </c>
    </row>
    <row r="437" spans="1:12" ht="12.75" customHeight="1">
      <c r="C437" s="260">
        <v>88316</v>
      </c>
      <c r="D437" s="226" t="str">
        <f>VLOOKUP(C437,SERVIÇOS_SINAPI_12_14!$A$2:$H$5049,2,0)</f>
        <v>SERVENTE COM ENCARGOS COMPLEMENTARES</v>
      </c>
      <c r="E437" s="219" t="s">
        <v>5361</v>
      </c>
      <c r="F437" s="219" t="str">
        <f>VLOOKUP(C437,SERVIÇOS_SINAPI_12_14!$A$2:$H$5049,4,0)</f>
        <v>H</v>
      </c>
      <c r="G437" s="224">
        <v>12.14</v>
      </c>
      <c r="H437" s="224">
        <f>VLOOKUP(C437,SERVIÇOS_SINAPI_12_14!$A$2:$H$5049,6,0)</f>
        <v>11.02</v>
      </c>
      <c r="I437" s="240">
        <v>4.5019999999999998</v>
      </c>
      <c r="J437" s="224">
        <v>54.63</v>
      </c>
      <c r="K437" s="224">
        <f>I437*H437</f>
        <v>49.612039999999993</v>
      </c>
    </row>
    <row r="438" spans="1:12" ht="12.75" customHeight="1">
      <c r="C438" s="260">
        <v>10485</v>
      </c>
      <c r="D438" s="213" t="str">
        <f>VLOOKUP(C438,INSUMOS_SINAPI_12_14!$A$2:$H$5049,2,0)</f>
        <v>VIBRADOR DE IMERSAO C/ MOTOR ELETRICO 2HP MONOFASICO QUALQUER DIAM C/ MANGOTE</v>
      </c>
      <c r="E438" s="136" t="s">
        <v>316</v>
      </c>
      <c r="F438" s="144" t="str">
        <f>VLOOKUP(C438,INSUMOS_SINAPI_12_14!$A$2:$H$5049,4,0)</f>
        <v>H</v>
      </c>
      <c r="G438" s="138">
        <v>1.69</v>
      </c>
      <c r="H438" s="210">
        <f>VLOOKUP(C438,INSUMOS_SINAPI_12_14!$A$2:$H$5049,6,0)</f>
        <v>1.69</v>
      </c>
      <c r="I438" s="136">
        <v>0.3</v>
      </c>
      <c r="J438" s="138">
        <v>0.51</v>
      </c>
      <c r="K438" s="210">
        <f>I438*H438</f>
        <v>0.50700000000000001</v>
      </c>
    </row>
    <row r="439" spans="1:12" ht="12.75" customHeight="1">
      <c r="B439"/>
      <c r="C439"/>
      <c r="D439"/>
      <c r="E439"/>
      <c r="F439"/>
      <c r="G439"/>
      <c r="H439"/>
      <c r="I439"/>
      <c r="J439"/>
    </row>
    <row r="440" spans="1:12" ht="12.75" customHeight="1">
      <c r="B440"/>
      <c r="C440"/>
      <c r="D440"/>
      <c r="E440"/>
      <c r="F440"/>
      <c r="G440"/>
      <c r="H440"/>
      <c r="I440"/>
      <c r="J440"/>
    </row>
    <row r="441" spans="1:12" ht="25.5">
      <c r="A441" s="133">
        <f>COUNTIF(ORÇAMENTO!B:B,CPU!C441)</f>
        <v>0</v>
      </c>
      <c r="B441" s="272" t="s">
        <v>10748</v>
      </c>
      <c r="C441" s="258" t="s">
        <v>72</v>
      </c>
      <c r="D441" s="176" t="s">
        <v>73</v>
      </c>
      <c r="E441" s="175" t="s">
        <v>5418</v>
      </c>
      <c r="F441" s="175" t="s">
        <v>304</v>
      </c>
      <c r="G441" s="177">
        <v>6.58</v>
      </c>
      <c r="H441" s="177">
        <v>6.31</v>
      </c>
      <c r="I441" s="175" t="s">
        <v>308</v>
      </c>
      <c r="J441" s="178">
        <v>41974</v>
      </c>
      <c r="K441" s="191">
        <f>SUM(K443:K446)</f>
        <v>6.3140000000000009</v>
      </c>
      <c r="L441" s="192">
        <f>K441-H441</f>
        <v>4.0000000000013358E-3</v>
      </c>
    </row>
    <row r="442" spans="1:12" s="8" customFormat="1" ht="30" customHeight="1">
      <c r="A442" s="133"/>
      <c r="B442" s="172"/>
      <c r="C442" s="262" t="s">
        <v>341</v>
      </c>
      <c r="D442" s="167" t="s">
        <v>82</v>
      </c>
      <c r="E442" s="167" t="s">
        <v>342</v>
      </c>
      <c r="F442" s="167" t="s">
        <v>343</v>
      </c>
      <c r="G442" s="167" t="s">
        <v>10727</v>
      </c>
      <c r="H442" s="167" t="s">
        <v>10728</v>
      </c>
      <c r="I442" s="167" t="s">
        <v>10729</v>
      </c>
      <c r="J442" s="167" t="s">
        <v>10730</v>
      </c>
      <c r="K442" s="167" t="s">
        <v>10731</v>
      </c>
    </row>
    <row r="443" spans="1:12">
      <c r="C443" s="260">
        <v>88245</v>
      </c>
      <c r="D443" s="226" t="str">
        <f>VLOOKUP(C443,SERVIÇOS_SINAPI_12_14!$A$2:$H$5049,2,0)</f>
        <v>ARMADOR COM ENCARGOS COMPLEMENTARES</v>
      </c>
      <c r="E443" s="218" t="s">
        <v>5361</v>
      </c>
      <c r="F443" s="219" t="str">
        <f>VLOOKUP(C443,SERVIÇOS_SINAPI_12_14!$A$2:$H$5049,4,0)</f>
        <v>H</v>
      </c>
      <c r="G443" s="224">
        <v>15.32</v>
      </c>
      <c r="H443" s="221">
        <f>VLOOKUP(C443,SERVIÇOS_SINAPI_12_14!$A$2:$H$5049,6,0)</f>
        <v>13.77</v>
      </c>
      <c r="I443" s="219">
        <v>0.1</v>
      </c>
      <c r="J443" s="224">
        <v>1.53</v>
      </c>
      <c r="K443" s="224">
        <f>I443*H443</f>
        <v>1.377</v>
      </c>
    </row>
    <row r="444" spans="1:12">
      <c r="C444" s="260">
        <v>88316</v>
      </c>
      <c r="D444" s="226" t="str">
        <f>VLOOKUP(C444,SERVIÇOS_SINAPI_12_14!$A$2:$H$5049,2,0)</f>
        <v>SERVENTE COM ENCARGOS COMPLEMENTARES</v>
      </c>
      <c r="E444" s="218" t="s">
        <v>5361</v>
      </c>
      <c r="F444" s="219" t="str">
        <f>VLOOKUP(C444,SERVIÇOS_SINAPI_12_14!$A$2:$H$5049,4,0)</f>
        <v>H</v>
      </c>
      <c r="G444" s="224">
        <v>12.14</v>
      </c>
      <c r="H444" s="221">
        <f>VLOOKUP(C444,SERVIÇOS_SINAPI_12_14!$A$2:$H$5049,6,0)</f>
        <v>11.02</v>
      </c>
      <c r="I444" s="219">
        <v>0.1</v>
      </c>
      <c r="J444" s="224">
        <v>1.21</v>
      </c>
      <c r="K444" s="224">
        <f>I444*H444</f>
        <v>1.1020000000000001</v>
      </c>
    </row>
    <row r="445" spans="1:12">
      <c r="C445" s="260">
        <v>39</v>
      </c>
      <c r="D445" s="209" t="str">
        <f>VLOOKUP(C445,INSUMOS_SINAPI_12_14!$A$2:$H$5049,2,0)</f>
        <v>ACO CA-60, 5,0 MM, VERGALHAO</v>
      </c>
      <c r="E445" s="166" t="s">
        <v>314</v>
      </c>
      <c r="F445" s="144" t="str">
        <f>VLOOKUP(C445,INSUMOS_SINAPI_12_14!$A$2:$H$5049,4,0)</f>
        <v>KG</v>
      </c>
      <c r="G445" s="138">
        <v>3.36</v>
      </c>
      <c r="H445" s="190">
        <f>VLOOKUP(C445,INSUMOS_SINAPI_12_14!$A$2:$H$5049,6,0)</f>
        <v>3.36</v>
      </c>
      <c r="I445" s="136">
        <v>1.1000000000000001</v>
      </c>
      <c r="J445" s="138">
        <v>3.7</v>
      </c>
      <c r="K445" s="138">
        <f>I445*H445</f>
        <v>3.6960000000000002</v>
      </c>
    </row>
    <row r="446" spans="1:12">
      <c r="C446" s="260">
        <v>337</v>
      </c>
      <c r="D446" s="209" t="str">
        <f>VLOOKUP(C446,INSUMOS_SINAPI_12_14!$A$2:$H$5049,2,0)</f>
        <v>ARAME RECOZIDO 18 BWG, 1,25 MM (0,01 KG/M)</v>
      </c>
      <c r="E446" s="166" t="s">
        <v>314</v>
      </c>
      <c r="F446" s="144" t="str">
        <f>VLOOKUP(C446,INSUMOS_SINAPI_12_14!$A$2:$H$5049,4,0)</f>
        <v>KG</v>
      </c>
      <c r="G446" s="138">
        <v>6.95</v>
      </c>
      <c r="H446" s="190">
        <f>VLOOKUP(C446,INSUMOS_SINAPI_12_14!$A$2:$H$5049,6,0)</f>
        <v>6.95</v>
      </c>
      <c r="I446" s="136">
        <v>0.02</v>
      </c>
      <c r="J446" s="138">
        <v>0.14000000000000001</v>
      </c>
      <c r="K446" s="138">
        <f>I446*H446</f>
        <v>0.13900000000000001</v>
      </c>
    </row>
    <row r="447" spans="1:12">
      <c r="B447"/>
      <c r="C447"/>
      <c r="D447"/>
      <c r="E447"/>
      <c r="F447"/>
      <c r="G447"/>
      <c r="H447"/>
      <c r="I447"/>
      <c r="J447"/>
    </row>
    <row r="448" spans="1:12">
      <c r="B448"/>
      <c r="C448"/>
      <c r="D448"/>
      <c r="E448"/>
      <c r="F448"/>
      <c r="G448"/>
      <c r="H448"/>
      <c r="I448"/>
      <c r="J448"/>
    </row>
    <row r="449" spans="1:12" ht="25.5">
      <c r="A449" s="133">
        <f>COUNTIF(ORÇAMENTO!B:B,CPU!C449)</f>
        <v>0</v>
      </c>
      <c r="B449" s="272" t="s">
        <v>10749</v>
      </c>
      <c r="C449" s="258" t="s">
        <v>244</v>
      </c>
      <c r="D449" s="176" t="s">
        <v>243</v>
      </c>
      <c r="E449" s="175" t="s">
        <v>5410</v>
      </c>
      <c r="F449" s="175" t="s">
        <v>370</v>
      </c>
      <c r="G449" s="177">
        <v>50.54</v>
      </c>
      <c r="H449" s="177">
        <v>47.95</v>
      </c>
      <c r="I449" s="175" t="s">
        <v>308</v>
      </c>
      <c r="J449" s="178">
        <v>41974</v>
      </c>
      <c r="K449" s="191">
        <f>SUM(K451:K459)</f>
        <v>47.950800000000001</v>
      </c>
      <c r="L449" s="192">
        <f>K449-H449</f>
        <v>7.9999999999813554E-4</v>
      </c>
    </row>
    <row r="450" spans="1:12" s="8" customFormat="1" ht="29.25" customHeight="1">
      <c r="A450" s="133"/>
      <c r="B450" s="172"/>
      <c r="C450" s="262" t="s">
        <v>341</v>
      </c>
      <c r="D450" s="167" t="s">
        <v>82</v>
      </c>
      <c r="E450" s="167" t="s">
        <v>342</v>
      </c>
      <c r="F450" s="167" t="s">
        <v>343</v>
      </c>
      <c r="G450" s="167" t="s">
        <v>10727</v>
      </c>
      <c r="H450" s="167" t="s">
        <v>10728</v>
      </c>
      <c r="I450" s="167" t="s">
        <v>10729</v>
      </c>
      <c r="J450" s="167" t="s">
        <v>10730</v>
      </c>
      <c r="K450" s="167" t="s">
        <v>10731</v>
      </c>
    </row>
    <row r="451" spans="1:12">
      <c r="C451" s="260">
        <v>88309</v>
      </c>
      <c r="D451" s="226" t="str">
        <f>VLOOKUP(C451,SERVIÇOS_SINAPI_12_14!$A$2:$H$5049,2,0)</f>
        <v>PEDREIRO COM ENCARGOS COMPLEMENTARES</v>
      </c>
      <c r="E451" s="219" t="s">
        <v>5361</v>
      </c>
      <c r="F451" s="219" t="str">
        <f>VLOOKUP(C451,SERVIÇOS_SINAPI_12_14!$A$2:$H$5049,4,0)</f>
        <v>H</v>
      </c>
      <c r="G451" s="224">
        <v>15.32</v>
      </c>
      <c r="H451" s="224">
        <f>VLOOKUP(C451,SERVIÇOS_SINAPI_12_14!$A$2:$H$5049,6,0)</f>
        <v>13.77</v>
      </c>
      <c r="I451" s="219">
        <v>0.4</v>
      </c>
      <c r="J451" s="224">
        <v>6.13</v>
      </c>
      <c r="K451" s="224">
        <f t="shared" ref="K451:K459" si="14">I451*H451</f>
        <v>5.508</v>
      </c>
    </row>
    <row r="452" spans="1:12">
      <c r="C452" s="260">
        <v>88310</v>
      </c>
      <c r="D452" s="226" t="str">
        <f>VLOOKUP(C452,SERVIÇOS_SINAPI_12_14!$A$2:$H$5049,2,0)</f>
        <v>PINTOR COM ENCARGOS COMPLEMENTARES</v>
      </c>
      <c r="E452" s="219" t="s">
        <v>5361</v>
      </c>
      <c r="F452" s="219" t="str">
        <f>VLOOKUP(C452,SERVIÇOS_SINAPI_12_14!$A$2:$H$5049,4,0)</f>
        <v>H</v>
      </c>
      <c r="G452" s="224">
        <v>15.32</v>
      </c>
      <c r="H452" s="224">
        <f>VLOOKUP(C452,SERVIÇOS_SINAPI_12_14!$A$2:$H$5049,6,0)</f>
        <v>13.77</v>
      </c>
      <c r="I452" s="219">
        <v>0.2</v>
      </c>
      <c r="J452" s="224">
        <v>3.06</v>
      </c>
      <c r="K452" s="224">
        <f t="shared" si="14"/>
        <v>2.754</v>
      </c>
    </row>
    <row r="453" spans="1:12">
      <c r="C453" s="260">
        <v>88316</v>
      </c>
      <c r="D453" s="226" t="str">
        <f>VLOOKUP(C453,SERVIÇOS_SINAPI_12_14!$A$2:$H$5049,2,0)</f>
        <v>SERVENTE COM ENCARGOS COMPLEMENTARES</v>
      </c>
      <c r="E453" s="219" t="s">
        <v>5361</v>
      </c>
      <c r="F453" s="219" t="str">
        <f>VLOOKUP(C453,SERVIÇOS_SINAPI_12_14!$A$2:$H$5049,4,0)</f>
        <v>H</v>
      </c>
      <c r="G453" s="224">
        <v>12.14</v>
      </c>
      <c r="H453" s="224">
        <f>VLOOKUP(C453,SERVIÇOS_SINAPI_12_14!$A$2:$H$5049,6,0)</f>
        <v>11.02</v>
      </c>
      <c r="I453" s="240">
        <v>1.091</v>
      </c>
      <c r="J453" s="224">
        <v>13.23</v>
      </c>
      <c r="K453" s="224">
        <f t="shared" si="14"/>
        <v>12.022819999999999</v>
      </c>
    </row>
    <row r="454" spans="1:12">
      <c r="C454" s="260">
        <v>88317</v>
      </c>
      <c r="D454" s="226" t="str">
        <f>VLOOKUP(C454,SERVIÇOS_SINAPI_12_14!$A$2:$H$5049,2,0)</f>
        <v>SOLDADOR COM ENCARGOS COMPLEMENTARES</v>
      </c>
      <c r="E454" s="219" t="s">
        <v>5361</v>
      </c>
      <c r="F454" s="219" t="str">
        <f>VLOOKUP(C454,SERVIÇOS_SINAPI_12_14!$A$2:$H$5049,4,0)</f>
        <v>H</v>
      </c>
      <c r="G454" s="224">
        <v>15.32</v>
      </c>
      <c r="H454" s="224">
        <f>VLOOKUP(C454,SERVIÇOS_SINAPI_12_14!$A$2:$H$5049,6,0)</f>
        <v>13.77</v>
      </c>
      <c r="I454" s="219">
        <v>0.28999999999999998</v>
      </c>
      <c r="J454" s="224">
        <v>4.4400000000000004</v>
      </c>
      <c r="K454" s="224">
        <f t="shared" si="14"/>
        <v>3.9932999999999996</v>
      </c>
    </row>
    <row r="455" spans="1:12">
      <c r="C455" s="260">
        <v>31</v>
      </c>
      <c r="D455" s="213" t="str">
        <f>VLOOKUP(C455,INSUMOS_SINAPI_12_14!$A$2:$H$5049,2,0)</f>
        <v>ACO CA-50, 12,5 MM, VERGALHAO</v>
      </c>
      <c r="E455" s="136" t="s">
        <v>314</v>
      </c>
      <c r="F455" s="144" t="str">
        <f>VLOOKUP(C455,INSUMOS_SINAPI_12_14!$A$2:$H$5049,4,0)</f>
        <v>KG</v>
      </c>
      <c r="G455" s="138">
        <v>3.22</v>
      </c>
      <c r="H455" s="210">
        <f>VLOOKUP(C455,INSUMOS_SINAPI_12_14!$A$2:$H$5049,6,0)</f>
        <v>3.22</v>
      </c>
      <c r="I455" s="136">
        <v>4.8</v>
      </c>
      <c r="J455" s="138">
        <v>15.46</v>
      </c>
      <c r="K455" s="210">
        <f t="shared" si="14"/>
        <v>15.456</v>
      </c>
    </row>
    <row r="456" spans="1:12">
      <c r="C456" s="260">
        <v>3768</v>
      </c>
      <c r="D456" s="213" t="str">
        <f>VLOOKUP(C456,INSUMOS_SINAPI_12_14!$A$2:$H$5049,2,0)</f>
        <v>LIXA P/ FERRO</v>
      </c>
      <c r="E456" s="136" t="s">
        <v>314</v>
      </c>
      <c r="F456" s="144" t="str">
        <f>VLOOKUP(C456,INSUMOS_SINAPI_12_14!$A$2:$H$5049,4,0)</f>
        <v>UN</v>
      </c>
      <c r="G456" s="138">
        <v>2.36</v>
      </c>
      <c r="H456" s="210">
        <f>VLOOKUP(C456,INSUMOS_SINAPI_12_14!$A$2:$H$5049,6,0)</f>
        <v>2.36</v>
      </c>
      <c r="I456" s="136">
        <v>0.6</v>
      </c>
      <c r="J456" s="138">
        <v>1.42</v>
      </c>
      <c r="K456" s="210">
        <f t="shared" si="14"/>
        <v>1.4159999999999999</v>
      </c>
    </row>
    <row r="457" spans="1:12">
      <c r="C457" s="260">
        <v>5318</v>
      </c>
      <c r="D457" s="213" t="str">
        <f>VLOOKUP(C457,INSUMOS_SINAPI_12_14!$A$2:$H$5049,2,0)</f>
        <v>SOLVENTE DILUENTE A BASE DE AGUARRAS</v>
      </c>
      <c r="E457" s="136" t="s">
        <v>314</v>
      </c>
      <c r="F457" s="144" t="str">
        <f>VLOOKUP(C457,INSUMOS_SINAPI_12_14!$A$2:$H$5049,4,0)</f>
        <v>L</v>
      </c>
      <c r="G457" s="138">
        <v>8.99</v>
      </c>
      <c r="H457" s="210">
        <f>VLOOKUP(C457,INSUMOS_SINAPI_12_14!$A$2:$H$5049,6,0)</f>
        <v>8.99</v>
      </c>
      <c r="I457" s="136">
        <v>0.252</v>
      </c>
      <c r="J457" s="138">
        <v>2.27</v>
      </c>
      <c r="K457" s="210">
        <f t="shared" si="14"/>
        <v>2.2654800000000002</v>
      </c>
    </row>
    <row r="458" spans="1:12">
      <c r="C458" s="260">
        <v>7308</v>
      </c>
      <c r="D458" s="213" t="str">
        <f>VLOOKUP(C458,INSUMOS_SINAPI_12_14!$A$2:$H$5049,2,0)</f>
        <v>FUNDO ANTICORROSIVO TIPO ZARCAO OU EQUIV</v>
      </c>
      <c r="E458" s="136" t="s">
        <v>314</v>
      </c>
      <c r="F458" s="144" t="str">
        <f>VLOOKUP(C458,INSUMOS_SINAPI_12_14!$A$2:$H$5049,4,0)</f>
        <v>GL</v>
      </c>
      <c r="G458" s="138">
        <v>61.36</v>
      </c>
      <c r="H458" s="210">
        <f>VLOOKUP(C458,INSUMOS_SINAPI_12_14!$A$2:$H$5049,6,0)</f>
        <v>61.36</v>
      </c>
      <c r="I458" s="136">
        <v>0.04</v>
      </c>
      <c r="J458" s="138">
        <v>2.4500000000000002</v>
      </c>
      <c r="K458" s="210">
        <f t="shared" si="14"/>
        <v>2.4544000000000001</v>
      </c>
    </row>
    <row r="459" spans="1:12">
      <c r="C459" s="260">
        <v>10997</v>
      </c>
      <c r="D459" s="213" t="str">
        <f>VLOOKUP(C459,INSUMOS_SINAPI_12_14!$A$2:$H$5049,2,0)</f>
        <v>ELETRODO AWS E-7018 (OK 48.04; WI 718) D=4MM (SOLDA ELETRICA)</v>
      </c>
      <c r="E459" s="136" t="s">
        <v>314</v>
      </c>
      <c r="F459" s="144" t="str">
        <f>VLOOKUP(C459,INSUMOS_SINAPI_12_14!$A$2:$H$5049,4,0)</f>
        <v>KG</v>
      </c>
      <c r="G459" s="138">
        <v>17.34</v>
      </c>
      <c r="H459" s="210">
        <f>VLOOKUP(C459,INSUMOS_SINAPI_12_14!$A$2:$H$5049,6,0)</f>
        <v>17.34</v>
      </c>
      <c r="I459" s="136">
        <v>0.12</v>
      </c>
      <c r="J459" s="138">
        <v>2.08</v>
      </c>
      <c r="K459" s="210">
        <f t="shared" si="14"/>
        <v>2.0808</v>
      </c>
    </row>
    <row r="460" spans="1:12">
      <c r="B460"/>
      <c r="C460"/>
      <c r="D460"/>
      <c r="E460"/>
      <c r="F460"/>
      <c r="G460"/>
      <c r="H460"/>
      <c r="I460"/>
      <c r="J460"/>
    </row>
    <row r="461" spans="1:12">
      <c r="B461"/>
      <c r="C461"/>
      <c r="D461"/>
      <c r="E461"/>
      <c r="F461"/>
      <c r="G461"/>
      <c r="H461"/>
      <c r="I461"/>
      <c r="J461"/>
    </row>
    <row r="462" spans="1:12" ht="25.5">
      <c r="A462" s="133">
        <f>COUNTIF(ORÇAMENTO!B:B,CPU!C462)</f>
        <v>0</v>
      </c>
      <c r="B462" s="272" t="s">
        <v>10750</v>
      </c>
      <c r="C462" s="258">
        <v>72794</v>
      </c>
      <c r="D462" s="176" t="s">
        <v>245</v>
      </c>
      <c r="E462" s="175" t="s">
        <v>5366</v>
      </c>
      <c r="F462" s="175" t="s">
        <v>83</v>
      </c>
      <c r="G462" s="177">
        <v>134.72</v>
      </c>
      <c r="H462" s="177">
        <v>134.32</v>
      </c>
      <c r="I462" s="175" t="s">
        <v>308</v>
      </c>
      <c r="J462" s="178">
        <v>41974</v>
      </c>
      <c r="K462" s="191">
        <f>SUM(K464:K469)</f>
        <v>134.323903</v>
      </c>
      <c r="L462" s="192">
        <f>K462-H462</f>
        <v>3.9030000000082055E-3</v>
      </c>
    </row>
    <row r="463" spans="1:12" s="8" customFormat="1" ht="30" customHeight="1">
      <c r="A463" s="133"/>
      <c r="B463" s="172"/>
      <c r="C463" s="262" t="s">
        <v>341</v>
      </c>
      <c r="D463" s="167" t="s">
        <v>82</v>
      </c>
      <c r="E463" s="167" t="s">
        <v>342</v>
      </c>
      <c r="F463" s="167" t="s">
        <v>343</v>
      </c>
      <c r="G463" s="167" t="s">
        <v>10727</v>
      </c>
      <c r="H463" s="167" t="s">
        <v>10728</v>
      </c>
      <c r="I463" s="167" t="s">
        <v>10729</v>
      </c>
      <c r="J463" s="167" t="s">
        <v>10730</v>
      </c>
      <c r="K463" s="167" t="s">
        <v>10731</v>
      </c>
    </row>
    <row r="464" spans="1:12" ht="25.5">
      <c r="C464" s="260">
        <v>88248</v>
      </c>
      <c r="D464" s="226" t="str">
        <f>VLOOKUP(C464,SERVIÇOS_SINAPI_12_14!$A$2:$H$5049,2,0)</f>
        <v>AUXILIAR DE ENCANADOR OU BOMBEIRO HIDRÁULICO COM ENCARGOS COMPLEMENTARES</v>
      </c>
      <c r="E464" s="218" t="s">
        <v>5361</v>
      </c>
      <c r="F464" s="219" t="str">
        <f>VLOOKUP(C464,SERVIÇOS_SINAPI_12_14!$A$2:$H$5049,4,0)</f>
        <v>H</v>
      </c>
      <c r="G464" s="224">
        <v>12.48</v>
      </c>
      <c r="H464" s="221">
        <f>VLOOKUP(C464,SERVIÇOS_SINAPI_12_14!$A$2:$H$5049,6,0)</f>
        <v>11.31</v>
      </c>
      <c r="I464" s="219">
        <v>0.14399999999999999</v>
      </c>
      <c r="J464" s="224">
        <v>1.8</v>
      </c>
      <c r="K464" s="224">
        <f t="shared" ref="K464:K469" si="15">I464*H464</f>
        <v>1.6286399999999999</v>
      </c>
    </row>
    <row r="465" spans="1:12">
      <c r="C465" s="260">
        <v>88267</v>
      </c>
      <c r="D465" s="226" t="str">
        <f>VLOOKUP(C465,SERVIÇOS_SINAPI_12_14!$A$2:$H$5049,2,0)</f>
        <v>ENCANADOR OU BOMBEIRO HIDRÁULICO COM ENCARGOS COMPLEMENTARES</v>
      </c>
      <c r="E465" s="218" t="s">
        <v>5361</v>
      </c>
      <c r="F465" s="219" t="str">
        <f>VLOOKUP(C465,SERVIÇOS_SINAPI_12_14!$A$2:$H$5049,4,0)</f>
        <v>H</v>
      </c>
      <c r="G465" s="224">
        <v>15.32</v>
      </c>
      <c r="H465" s="221">
        <f>VLOOKUP(C465,SERVIÇOS_SINAPI_12_14!$A$2:$H$5049,6,0)</f>
        <v>13.77</v>
      </c>
      <c r="I465" s="239">
        <v>0.14369999999999999</v>
      </c>
      <c r="J465" s="224">
        <v>2.21</v>
      </c>
      <c r="K465" s="224">
        <f t="shared" si="15"/>
        <v>1.9787489999999999</v>
      </c>
    </row>
    <row r="466" spans="1:12" s="171" customFormat="1">
      <c r="A466" s="211"/>
      <c r="B466" s="187"/>
      <c r="C466" s="261">
        <v>83</v>
      </c>
      <c r="D466" s="213" t="str">
        <f>VLOOKUP(C466,INSUMOS_SINAPI_12_14!$A$2:$H$5049,2,0)</f>
        <v>ADAPTADOR PVC SOLDAVEL FLANGES LIVRES P/ CAIXA D' AGUA 75MM X 2 1/2'</v>
      </c>
      <c r="E466" s="188" t="s">
        <v>314</v>
      </c>
      <c r="F466" s="144" t="str">
        <f>VLOOKUP(C466,INSUMOS_SINAPI_12_14!$A$2:$H$5049,4,0)</f>
        <v>UN</v>
      </c>
      <c r="G466" s="210">
        <v>128.88</v>
      </c>
      <c r="H466" s="190">
        <f>VLOOKUP(C466,INSUMOS_SINAPI_12_14!$A$2:$H$5049,6,0)</f>
        <v>128.88</v>
      </c>
      <c r="I466" s="144">
        <v>1</v>
      </c>
      <c r="J466" s="210">
        <v>128.88</v>
      </c>
      <c r="K466" s="210">
        <f t="shared" si="15"/>
        <v>128.88</v>
      </c>
    </row>
    <row r="467" spans="1:12">
      <c r="C467" s="260">
        <v>122</v>
      </c>
      <c r="D467" s="213" t="str">
        <f>VLOOKUP(C467,INSUMOS_SINAPI_12_14!$A$2:$H$5049,2,0)</f>
        <v>ADESIVO PVC FRASCO C/ 850G</v>
      </c>
      <c r="E467" s="166" t="s">
        <v>314</v>
      </c>
      <c r="F467" s="144" t="str">
        <f>VLOOKUP(C467,INSUMOS_SINAPI_12_14!$A$2:$H$5049,4,0)</f>
        <v>UN</v>
      </c>
      <c r="G467" s="138">
        <v>33.340000000000003</v>
      </c>
      <c r="H467" s="190">
        <f>VLOOKUP(C467,INSUMOS_SINAPI_12_14!$A$2:$H$5049,6,0)</f>
        <v>33.340000000000003</v>
      </c>
      <c r="I467" s="136">
        <v>0.02</v>
      </c>
      <c r="J467" s="138">
        <v>0.67</v>
      </c>
      <c r="K467" s="210">
        <f t="shared" si="15"/>
        <v>0.66680000000000006</v>
      </c>
    </row>
    <row r="468" spans="1:12">
      <c r="C468" s="260">
        <v>3143</v>
      </c>
      <c r="D468" s="213" t="str">
        <f>VLOOKUP(C468,INSUMOS_SINAPI_12_14!$A$2:$H$5049,2,0)</f>
        <v>FITA VEDA ROSCA EM ROLOS 18MMX25M</v>
      </c>
      <c r="E468" s="166" t="s">
        <v>314</v>
      </c>
      <c r="F468" s="144" t="str">
        <f>VLOOKUP(C468,INSUMOS_SINAPI_12_14!$A$2:$H$5049,4,0)</f>
        <v>UN</v>
      </c>
      <c r="G468" s="138">
        <v>5.07</v>
      </c>
      <c r="H468" s="190">
        <f>VLOOKUP(C468,INSUMOS_SINAPI_12_14!$A$2:$H$5049,6,0)</f>
        <v>5.07</v>
      </c>
      <c r="I468" s="136">
        <v>2.8199999999999999E-2</v>
      </c>
      <c r="J468" s="138">
        <v>0.14000000000000001</v>
      </c>
      <c r="K468" s="210">
        <f t="shared" si="15"/>
        <v>0.14297400000000002</v>
      </c>
    </row>
    <row r="469" spans="1:12">
      <c r="C469" s="260">
        <v>20083</v>
      </c>
      <c r="D469" s="213" t="str">
        <f>VLOOKUP(C469,INSUMOS_SINAPI_12_14!$A$2:$H$5049,2,0)</f>
        <v>SOLUCAO LIMPADORA FRASCO PLASTICO C/ 1000CM3</v>
      </c>
      <c r="E469" s="166" t="s">
        <v>314</v>
      </c>
      <c r="F469" s="144" t="str">
        <f>VLOOKUP(C469,INSUMOS_SINAPI_12_14!$A$2:$H$5049,4,0)</f>
        <v>UN</v>
      </c>
      <c r="G469" s="138">
        <v>39.49</v>
      </c>
      <c r="H469" s="190">
        <f>VLOOKUP(C469,INSUMOS_SINAPI_12_14!$A$2:$H$5049,6,0)</f>
        <v>39.49</v>
      </c>
      <c r="I469" s="136">
        <v>2.5999999999999999E-2</v>
      </c>
      <c r="J469" s="138">
        <v>1.03</v>
      </c>
      <c r="K469" s="210">
        <f t="shared" si="15"/>
        <v>1.02674</v>
      </c>
    </row>
    <row r="470" spans="1:12">
      <c r="B470"/>
      <c r="C470"/>
      <c r="D470"/>
      <c r="E470"/>
      <c r="F470"/>
      <c r="G470"/>
      <c r="H470"/>
      <c r="I470"/>
      <c r="J470"/>
    </row>
    <row r="471" spans="1:12">
      <c r="B471"/>
      <c r="C471"/>
      <c r="D471"/>
      <c r="E471"/>
      <c r="F471"/>
      <c r="G471"/>
      <c r="H471"/>
      <c r="I471"/>
      <c r="J471"/>
    </row>
    <row r="472" spans="1:12" ht="25.5">
      <c r="A472" s="133">
        <f>COUNTIF(ORÇAMENTO!B:B,CPU!C472)</f>
        <v>0</v>
      </c>
      <c r="B472" s="272" t="s">
        <v>10751</v>
      </c>
      <c r="C472" s="258">
        <v>89517</v>
      </c>
      <c r="D472" s="176" t="s">
        <v>7012</v>
      </c>
      <c r="E472" s="175" t="s">
        <v>5366</v>
      </c>
      <c r="F472" s="175" t="s">
        <v>83</v>
      </c>
      <c r="G472" s="177">
        <v>30.27</v>
      </c>
      <c r="H472" s="177">
        <v>29.84</v>
      </c>
      <c r="I472" s="175" t="s">
        <v>308</v>
      </c>
      <c r="J472" s="178">
        <v>41974</v>
      </c>
      <c r="K472" s="191">
        <f>SUM(K474:K479)</f>
        <v>29.844240000000003</v>
      </c>
      <c r="L472" s="192">
        <f>K472-H472</f>
        <v>4.2400000000029081E-3</v>
      </c>
    </row>
    <row r="473" spans="1:12" s="8" customFormat="1" ht="30" customHeight="1">
      <c r="A473" s="133"/>
      <c r="B473" s="172"/>
      <c r="C473" s="262" t="s">
        <v>341</v>
      </c>
      <c r="D473" s="167" t="s">
        <v>82</v>
      </c>
      <c r="E473" s="167" t="s">
        <v>342</v>
      </c>
      <c r="F473" s="167" t="s">
        <v>343</v>
      </c>
      <c r="G473" s="167" t="s">
        <v>10727</v>
      </c>
      <c r="H473" s="167" t="s">
        <v>10728</v>
      </c>
      <c r="I473" s="167" t="s">
        <v>10729</v>
      </c>
      <c r="J473" s="167" t="s">
        <v>10730</v>
      </c>
      <c r="K473" s="167" t="s">
        <v>10731</v>
      </c>
    </row>
    <row r="474" spans="1:12" ht="25.5">
      <c r="C474" s="260">
        <v>88248</v>
      </c>
      <c r="D474" s="226" t="str">
        <f>VLOOKUP(C474,SERVIÇOS_SINAPI_12_14!$A$2:$H$5049,2,0)</f>
        <v>AUXILIAR DE ENCANADOR OU BOMBEIRO HIDRÁULICO COM ENCARGOS COMPLEMENTARES</v>
      </c>
      <c r="E474" s="219" t="s">
        <v>5361</v>
      </c>
      <c r="F474" s="219" t="str">
        <f>VLOOKUP(C474,SERVIÇOS_SINAPI_12_14!$A$2:$H$5049,4,0)</f>
        <v>H</v>
      </c>
      <c r="G474" s="224">
        <v>12.48</v>
      </c>
      <c r="H474" s="224">
        <f>VLOOKUP(C474,SERVIÇOS_SINAPI_12_14!$A$2:$H$5049,6,0)</f>
        <v>11.31</v>
      </c>
      <c r="I474" s="219">
        <v>0.157</v>
      </c>
      <c r="J474" s="224">
        <v>1.96</v>
      </c>
      <c r="K474" s="224">
        <f t="shared" ref="K474:K479" si="16">I474*H474</f>
        <v>1.7756700000000001</v>
      </c>
    </row>
    <row r="475" spans="1:12">
      <c r="C475" s="260">
        <v>88267</v>
      </c>
      <c r="D475" s="226" t="str">
        <f>VLOOKUP(C475,SERVIÇOS_SINAPI_12_14!$A$2:$H$5049,2,0)</f>
        <v>ENCANADOR OU BOMBEIRO HIDRÁULICO COM ENCARGOS COMPLEMENTARES</v>
      </c>
      <c r="E475" s="219" t="s">
        <v>5361</v>
      </c>
      <c r="F475" s="219" t="str">
        <f>VLOOKUP(C475,SERVIÇOS_SINAPI_12_14!$A$2:$H$5049,4,0)</f>
        <v>H</v>
      </c>
      <c r="G475" s="224">
        <v>15.32</v>
      </c>
      <c r="H475" s="224">
        <f>VLOOKUP(C475,SERVIÇOS_SINAPI_12_14!$A$2:$H$5049,6,0)</f>
        <v>13.77</v>
      </c>
      <c r="I475" s="219">
        <v>0.157</v>
      </c>
      <c r="J475" s="224">
        <v>2.41</v>
      </c>
      <c r="K475" s="224">
        <f t="shared" si="16"/>
        <v>2.1618900000000001</v>
      </c>
    </row>
    <row r="476" spans="1:12">
      <c r="C476" s="260">
        <v>122</v>
      </c>
      <c r="D476" s="213" t="str">
        <f>VLOOKUP(C476,INSUMOS_SINAPI_12_14!$A$2:$H$5049,2,0)</f>
        <v>ADESIVO PVC FRASCO C/ 850G</v>
      </c>
      <c r="E476" s="136" t="s">
        <v>314</v>
      </c>
      <c r="F476" s="144" t="str">
        <f>VLOOKUP(C476,INSUMOS_SINAPI_12_14!$A$2:$H$5049,4,0)</f>
        <v>UN</v>
      </c>
      <c r="G476" s="138">
        <v>33.340000000000003</v>
      </c>
      <c r="H476" s="210">
        <f>VLOOKUP(C476,INSUMOS_SINAPI_12_14!$A$2:$H$5049,6,0)</f>
        <v>33.340000000000003</v>
      </c>
      <c r="I476" s="136">
        <v>0.04</v>
      </c>
      <c r="J476" s="138">
        <v>1.33</v>
      </c>
      <c r="K476" s="210">
        <f t="shared" si="16"/>
        <v>1.3336000000000001</v>
      </c>
    </row>
    <row r="477" spans="1:12">
      <c r="C477" s="260">
        <v>1960</v>
      </c>
      <c r="D477" s="213" t="str">
        <f>VLOOKUP(C477,INSUMOS_SINAPI_12_14!$A$2:$H$5049,2,0)</f>
        <v>CURVA PVC SOLD 90G P/ AGUA FRIA PREDIAL 75 MM</v>
      </c>
      <c r="E477" s="136" t="s">
        <v>314</v>
      </c>
      <c r="F477" s="144" t="str">
        <f>VLOOKUP(C477,INSUMOS_SINAPI_12_14!$A$2:$H$5049,4,0)</f>
        <v>UN</v>
      </c>
      <c r="G477" s="138">
        <v>22.5</v>
      </c>
      <c r="H477" s="210">
        <f>VLOOKUP(C477,INSUMOS_SINAPI_12_14!$A$2:$H$5049,6,0)</f>
        <v>22.5</v>
      </c>
      <c r="I477" s="136">
        <v>1</v>
      </c>
      <c r="J477" s="138">
        <v>22.5</v>
      </c>
      <c r="K477" s="210">
        <f t="shared" si="16"/>
        <v>22.5</v>
      </c>
    </row>
    <row r="478" spans="1:12">
      <c r="C478" s="260">
        <v>3767</v>
      </c>
      <c r="D478" s="213" t="str">
        <f>VLOOKUP(C478,INSUMOS_SINAPI_12_14!$A$2:$H$5049,2,0)</f>
        <v>LIXA EM FOLHA PARA PAREDE OU MADEIRA, NUMERO 120 (COR VERMELHA)</v>
      </c>
      <c r="E478" s="136" t="s">
        <v>314</v>
      </c>
      <c r="F478" s="144" t="str">
        <f>VLOOKUP(C478,INSUMOS_SINAPI_12_14!$A$2:$H$5049,4,0)</f>
        <v>UN</v>
      </c>
      <c r="G478" s="138">
        <v>0.56000000000000005</v>
      </c>
      <c r="H478" s="210">
        <f>VLOOKUP(C478,INSUMOS_SINAPI_12_14!$A$2:$H$5049,6,0)</f>
        <v>0.56000000000000005</v>
      </c>
      <c r="I478" s="136">
        <v>3.5000000000000003E-2</v>
      </c>
      <c r="J478" s="138">
        <v>0.02</v>
      </c>
      <c r="K478" s="210">
        <f t="shared" si="16"/>
        <v>1.9600000000000003E-2</v>
      </c>
    </row>
    <row r="479" spans="1:12">
      <c r="C479" s="260">
        <v>20083</v>
      </c>
      <c r="D479" s="213" t="str">
        <f>VLOOKUP(C479,INSUMOS_SINAPI_12_14!$A$2:$H$5049,2,0)</f>
        <v>SOLUCAO LIMPADORA FRASCO PLASTICO C/ 1000CM3</v>
      </c>
      <c r="E479" s="136" t="s">
        <v>314</v>
      </c>
      <c r="F479" s="144" t="str">
        <f>VLOOKUP(C479,INSUMOS_SINAPI_12_14!$A$2:$H$5049,4,0)</f>
        <v>UN</v>
      </c>
      <c r="G479" s="138">
        <v>39.49</v>
      </c>
      <c r="H479" s="210">
        <f>VLOOKUP(C479,INSUMOS_SINAPI_12_14!$A$2:$H$5049,6,0)</f>
        <v>39.49</v>
      </c>
      <c r="I479" s="136">
        <v>5.1999999999999998E-2</v>
      </c>
      <c r="J479" s="138">
        <v>2.0499999999999998</v>
      </c>
      <c r="K479" s="210">
        <f t="shared" si="16"/>
        <v>2.05348</v>
      </c>
    </row>
    <row r="480" spans="1:12">
      <c r="B480"/>
      <c r="C480"/>
      <c r="D480"/>
      <c r="E480"/>
      <c r="F480"/>
      <c r="G480"/>
      <c r="H480"/>
      <c r="I480"/>
      <c r="J480"/>
    </row>
    <row r="481" spans="1:12">
      <c r="B481"/>
      <c r="C481"/>
      <c r="D481"/>
      <c r="E481"/>
      <c r="F481"/>
      <c r="G481"/>
      <c r="H481"/>
      <c r="I481"/>
      <c r="J481"/>
    </row>
    <row r="482" spans="1:12" ht="25.5">
      <c r="A482" s="133">
        <f>COUNTIF(ORÇAMENTO!B:B,CPU!C482)</f>
        <v>0</v>
      </c>
      <c r="B482" s="272" t="s">
        <v>10752</v>
      </c>
      <c r="C482" s="258">
        <v>89629</v>
      </c>
      <c r="D482" s="176" t="s">
        <v>10036</v>
      </c>
      <c r="E482" s="175" t="s">
        <v>5366</v>
      </c>
      <c r="F482" s="175" t="s">
        <v>83</v>
      </c>
      <c r="G482" s="177">
        <v>54.77</v>
      </c>
      <c r="H482" s="177">
        <v>54.2</v>
      </c>
      <c r="I482" s="175" t="s">
        <v>308</v>
      </c>
      <c r="J482" s="178">
        <v>41974</v>
      </c>
      <c r="K482" s="191">
        <f>SUM(K484:K489)</f>
        <v>54.202019999999997</v>
      </c>
      <c r="L482" s="192">
        <f>K482-H482</f>
        <v>2.0199999999945817E-3</v>
      </c>
    </row>
    <row r="483" spans="1:12" s="8" customFormat="1" ht="29.25" customHeight="1">
      <c r="A483" s="133"/>
      <c r="B483" s="172"/>
      <c r="C483" s="262" t="s">
        <v>341</v>
      </c>
      <c r="D483" s="167" t="s">
        <v>82</v>
      </c>
      <c r="E483" s="167" t="s">
        <v>342</v>
      </c>
      <c r="F483" s="167" t="s">
        <v>343</v>
      </c>
      <c r="G483" s="167" t="s">
        <v>10727</v>
      </c>
      <c r="H483" s="167" t="s">
        <v>10728</v>
      </c>
      <c r="I483" s="167" t="s">
        <v>10729</v>
      </c>
      <c r="J483" s="167" t="s">
        <v>10730</v>
      </c>
      <c r="K483" s="167" t="s">
        <v>10731</v>
      </c>
    </row>
    <row r="484" spans="1:12" ht="25.5">
      <c r="C484" s="260">
        <v>88248</v>
      </c>
      <c r="D484" s="226" t="str">
        <f>VLOOKUP(C484,SERVIÇOS_SINAPI_12_14!$A$2:$H$5049,2,0)</f>
        <v>AUXILIAR DE ENCANADOR OU BOMBEIRO HIDRÁULICO COM ENCARGOS COMPLEMENTARES</v>
      </c>
      <c r="E484" s="219" t="s">
        <v>5361</v>
      </c>
      <c r="F484" s="219" t="str">
        <f>VLOOKUP(C484,SERVIÇOS_SINAPI_12_14!$A$2:$H$5049,4,0)</f>
        <v>H</v>
      </c>
      <c r="G484" s="224">
        <v>12.48</v>
      </c>
      <c r="H484" s="224">
        <f>VLOOKUP(C484,SERVIÇOS_SINAPI_12_14!$A$2:$H$5049,6,0)</f>
        <v>11.31</v>
      </c>
      <c r="I484" s="219">
        <v>0.20899999999999999</v>
      </c>
      <c r="J484" s="224">
        <v>2.61</v>
      </c>
      <c r="K484" s="224">
        <f t="shared" ref="K484:K489" si="17">I484*H484</f>
        <v>2.3637899999999998</v>
      </c>
    </row>
    <row r="485" spans="1:12">
      <c r="C485" s="260">
        <v>88267</v>
      </c>
      <c r="D485" s="226" t="str">
        <f>VLOOKUP(C485,SERVIÇOS_SINAPI_12_14!$A$2:$H$5049,2,0)</f>
        <v>ENCANADOR OU BOMBEIRO HIDRÁULICO COM ENCARGOS COMPLEMENTARES</v>
      </c>
      <c r="E485" s="219" t="s">
        <v>5361</v>
      </c>
      <c r="F485" s="219" t="str">
        <f>VLOOKUP(C485,SERVIÇOS_SINAPI_12_14!$A$2:$H$5049,4,0)</f>
        <v>H</v>
      </c>
      <c r="G485" s="224">
        <v>15.32</v>
      </c>
      <c r="H485" s="224">
        <f>VLOOKUP(C485,SERVIÇOS_SINAPI_12_14!$A$2:$H$5049,6,0)</f>
        <v>13.77</v>
      </c>
      <c r="I485" s="219">
        <v>0.20899999999999999</v>
      </c>
      <c r="J485" s="224">
        <v>3.2</v>
      </c>
      <c r="K485" s="224">
        <f t="shared" si="17"/>
        <v>2.8779299999999997</v>
      </c>
    </row>
    <row r="486" spans="1:12">
      <c r="C486" s="260">
        <v>122</v>
      </c>
      <c r="D486" s="213" t="str">
        <f>VLOOKUP(C486,INSUMOS_SINAPI_12_14!$A$2:$H$5049,2,0)</f>
        <v>ADESIVO PVC FRASCO C/ 850G</v>
      </c>
      <c r="E486" s="136" t="s">
        <v>314</v>
      </c>
      <c r="F486" s="144" t="str">
        <f>VLOOKUP(C486,INSUMOS_SINAPI_12_14!$A$2:$H$5049,4,0)</f>
        <v>UN</v>
      </c>
      <c r="G486" s="138">
        <v>33.340000000000003</v>
      </c>
      <c r="H486" s="210">
        <f>VLOOKUP(C486,INSUMOS_SINAPI_12_14!$A$2:$H$5049,6,0)</f>
        <v>33.340000000000003</v>
      </c>
      <c r="I486" s="136">
        <v>0.06</v>
      </c>
      <c r="J486" s="138">
        <v>2</v>
      </c>
      <c r="K486" s="210">
        <f t="shared" si="17"/>
        <v>2.0004</v>
      </c>
    </row>
    <row r="487" spans="1:12">
      <c r="C487" s="260">
        <v>3767</v>
      </c>
      <c r="D487" s="213" t="str">
        <f>VLOOKUP(C487,INSUMOS_SINAPI_12_14!$A$2:$H$5049,2,0)</f>
        <v>LIXA EM FOLHA PARA PAREDE OU MADEIRA, NUMERO 120 (COR VERMELHA)</v>
      </c>
      <c r="E487" s="136" t="s">
        <v>314</v>
      </c>
      <c r="F487" s="144" t="str">
        <f>VLOOKUP(C487,INSUMOS_SINAPI_12_14!$A$2:$H$5049,4,0)</f>
        <v>UN</v>
      </c>
      <c r="G487" s="138">
        <v>0.56000000000000005</v>
      </c>
      <c r="H487" s="210">
        <f>VLOOKUP(C487,INSUMOS_SINAPI_12_14!$A$2:$H$5049,6,0)</f>
        <v>0.56000000000000005</v>
      </c>
      <c r="I487" s="136">
        <v>5.2999999999999999E-2</v>
      </c>
      <c r="J487" s="138">
        <v>0.03</v>
      </c>
      <c r="K487" s="210">
        <f t="shared" si="17"/>
        <v>2.9680000000000002E-2</v>
      </c>
    </row>
    <row r="488" spans="1:12">
      <c r="C488" s="260">
        <v>7144</v>
      </c>
      <c r="D488" s="213" t="str">
        <f>VLOOKUP(C488,INSUMOS_SINAPI_12_14!$A$2:$H$5049,2,0)</f>
        <v>TE PVC SOLD 90G P/ AGUA FRIA PREDIAL 75MM</v>
      </c>
      <c r="E488" s="136" t="s">
        <v>314</v>
      </c>
      <c r="F488" s="144" t="str">
        <f>VLOOKUP(C488,INSUMOS_SINAPI_12_14!$A$2:$H$5049,4,0)</f>
        <v>UN</v>
      </c>
      <c r="G488" s="138">
        <v>43.85</v>
      </c>
      <c r="H488" s="210">
        <f>VLOOKUP(C488,INSUMOS_SINAPI_12_14!$A$2:$H$5049,6,0)</f>
        <v>43.85</v>
      </c>
      <c r="I488" s="136">
        <v>1</v>
      </c>
      <c r="J488" s="138">
        <v>43.85</v>
      </c>
      <c r="K488" s="210">
        <f t="shared" si="17"/>
        <v>43.85</v>
      </c>
    </row>
    <row r="489" spans="1:12">
      <c r="C489" s="260">
        <v>20083</v>
      </c>
      <c r="D489" s="213" t="str">
        <f>VLOOKUP(C489,INSUMOS_SINAPI_12_14!$A$2:$H$5049,2,0)</f>
        <v>SOLUCAO LIMPADORA FRASCO PLASTICO C/ 1000CM3</v>
      </c>
      <c r="E489" s="136" t="s">
        <v>314</v>
      </c>
      <c r="F489" s="144" t="str">
        <f>VLOOKUP(C489,INSUMOS_SINAPI_12_14!$A$2:$H$5049,4,0)</f>
        <v>UN</v>
      </c>
      <c r="G489" s="138">
        <v>39.49</v>
      </c>
      <c r="H489" s="210">
        <f>VLOOKUP(C489,INSUMOS_SINAPI_12_14!$A$2:$H$5049,6,0)</f>
        <v>39.49</v>
      </c>
      <c r="I489" s="136">
        <v>7.8E-2</v>
      </c>
      <c r="J489" s="138">
        <v>3.08</v>
      </c>
      <c r="K489" s="210">
        <f t="shared" si="17"/>
        <v>3.0802200000000002</v>
      </c>
    </row>
    <row r="490" spans="1:12">
      <c r="B490"/>
      <c r="C490"/>
      <c r="D490"/>
      <c r="E490"/>
      <c r="F490"/>
      <c r="G490"/>
      <c r="H490"/>
      <c r="I490"/>
      <c r="J490"/>
    </row>
    <row r="491" spans="1:12">
      <c r="B491"/>
      <c r="C491"/>
      <c r="D491"/>
      <c r="E491"/>
      <c r="F491"/>
      <c r="G491"/>
      <c r="H491"/>
      <c r="I491"/>
      <c r="J491"/>
    </row>
    <row r="492" spans="1:12" ht="25.5">
      <c r="A492" s="133">
        <f>COUNTIF(ORÇAMENTO!B:B,CPU!C492)</f>
        <v>0</v>
      </c>
      <c r="B492" s="272" t="s">
        <v>10753</v>
      </c>
      <c r="C492" s="258">
        <v>89511</v>
      </c>
      <c r="D492" s="176" t="s">
        <v>10480</v>
      </c>
      <c r="E492" s="175" t="s">
        <v>5366</v>
      </c>
      <c r="F492" s="175" t="s">
        <v>370</v>
      </c>
      <c r="G492" s="177">
        <v>26.3</v>
      </c>
      <c r="H492" s="177">
        <v>25.42</v>
      </c>
      <c r="I492" s="175" t="s">
        <v>308</v>
      </c>
      <c r="J492" s="178">
        <v>41974</v>
      </c>
      <c r="K492" s="191">
        <f>SUM(K494:K499)</f>
        <v>25.420617000000004</v>
      </c>
      <c r="L492" s="192">
        <f>K492-H492</f>
        <v>6.1700000000186606E-4</v>
      </c>
    </row>
    <row r="493" spans="1:12" s="8" customFormat="1" ht="28.5" customHeight="1">
      <c r="A493" s="133"/>
      <c r="B493" s="172"/>
      <c r="C493" s="262" t="s">
        <v>341</v>
      </c>
      <c r="D493" s="167" t="s">
        <v>82</v>
      </c>
      <c r="E493" s="167" t="s">
        <v>342</v>
      </c>
      <c r="F493" s="167" t="s">
        <v>343</v>
      </c>
      <c r="G493" s="167" t="s">
        <v>10727</v>
      </c>
      <c r="H493" s="167" t="s">
        <v>10728</v>
      </c>
      <c r="I493" s="167" t="s">
        <v>10729</v>
      </c>
      <c r="J493" s="167" t="s">
        <v>10730</v>
      </c>
      <c r="K493" s="167" t="s">
        <v>10731</v>
      </c>
    </row>
    <row r="494" spans="1:12" ht="25.5">
      <c r="C494" s="260">
        <v>88248</v>
      </c>
      <c r="D494" s="226" t="str">
        <f>VLOOKUP(C494,SERVIÇOS_SINAPI_12_14!$A$2:$H$5049,2,0)</f>
        <v>AUXILIAR DE ENCANADOR OU BOMBEIRO HIDRÁULICO COM ENCARGOS COMPLEMENTARES</v>
      </c>
      <c r="E494" s="219" t="s">
        <v>5361</v>
      </c>
      <c r="F494" s="219" t="str">
        <f>VLOOKUP(C494,SERVIÇOS_SINAPI_12_14!$A$2:$H$5049,4,0)</f>
        <v>H</v>
      </c>
      <c r="G494" s="224">
        <v>12.48</v>
      </c>
      <c r="H494" s="224">
        <f>VLOOKUP(C494,SERVIÇOS_SINAPI_12_14!$A$2:$H$5049,6,0)</f>
        <v>11.31</v>
      </c>
      <c r="I494" s="219">
        <v>0.32500000000000001</v>
      </c>
      <c r="J494" s="224">
        <v>4.0599999999999996</v>
      </c>
      <c r="K494" s="224">
        <f t="shared" ref="K494:K499" si="18">I494*H494</f>
        <v>3.6757500000000003</v>
      </c>
    </row>
    <row r="495" spans="1:12">
      <c r="C495" s="260">
        <v>88267</v>
      </c>
      <c r="D495" s="226" t="str">
        <f>VLOOKUP(C495,SERVIÇOS_SINAPI_12_14!$A$2:$H$5049,2,0)</f>
        <v>ENCANADOR OU BOMBEIRO HIDRÁULICO COM ENCARGOS COMPLEMENTARES</v>
      </c>
      <c r="E495" s="219" t="s">
        <v>5361</v>
      </c>
      <c r="F495" s="219" t="str">
        <f>VLOOKUP(C495,SERVIÇOS_SINAPI_12_14!$A$2:$H$5049,4,0)</f>
        <v>H</v>
      </c>
      <c r="G495" s="224">
        <v>15.32</v>
      </c>
      <c r="H495" s="224">
        <f>VLOOKUP(C495,SERVIÇOS_SINAPI_12_14!$A$2:$H$5049,6,0)</f>
        <v>13.77</v>
      </c>
      <c r="I495" s="219">
        <v>0.32500000000000001</v>
      </c>
      <c r="J495" s="224">
        <v>4.9800000000000004</v>
      </c>
      <c r="K495" s="224">
        <f t="shared" si="18"/>
        <v>4.47525</v>
      </c>
    </row>
    <row r="496" spans="1:12">
      <c r="C496" s="260">
        <v>122</v>
      </c>
      <c r="D496" s="213" t="str">
        <f>VLOOKUP(C496,INSUMOS_SINAPI_12_14!$A$2:$H$5049,2,0)</f>
        <v>ADESIVO PVC FRASCO C/ 850G</v>
      </c>
      <c r="E496" s="136" t="s">
        <v>314</v>
      </c>
      <c r="F496" s="144" t="str">
        <f>VLOOKUP(C496,INSUMOS_SINAPI_12_14!$A$2:$H$5049,4,0)</f>
        <v>UN</v>
      </c>
      <c r="G496" s="138">
        <v>33.340000000000003</v>
      </c>
      <c r="H496" s="210">
        <f>VLOOKUP(C496,INSUMOS_SINAPI_12_14!$A$2:$H$5049,6,0)</f>
        <v>33.340000000000003</v>
      </c>
      <c r="I496" s="136">
        <v>2.93E-2</v>
      </c>
      <c r="J496" s="138">
        <v>0.98</v>
      </c>
      <c r="K496" s="210">
        <f t="shared" si="18"/>
        <v>0.97686200000000012</v>
      </c>
    </row>
    <row r="497" spans="1:12">
      <c r="C497" s="260">
        <v>3767</v>
      </c>
      <c r="D497" s="213" t="str">
        <f>VLOOKUP(C497,INSUMOS_SINAPI_12_14!$A$2:$H$5049,2,0)</f>
        <v>LIXA EM FOLHA PARA PAREDE OU MADEIRA, NUMERO 120 (COR VERMELHA)</v>
      </c>
      <c r="E497" s="136" t="s">
        <v>314</v>
      </c>
      <c r="F497" s="144" t="str">
        <f>VLOOKUP(C497,INSUMOS_SINAPI_12_14!$A$2:$H$5049,4,0)</f>
        <v>UN</v>
      </c>
      <c r="G497" s="138">
        <v>0.56000000000000005</v>
      </c>
      <c r="H497" s="210">
        <f>VLOOKUP(C497,INSUMOS_SINAPI_12_14!$A$2:$H$5049,6,0)</f>
        <v>0.56000000000000005</v>
      </c>
      <c r="I497" s="136">
        <v>0.1085</v>
      </c>
      <c r="J497" s="138">
        <v>0.06</v>
      </c>
      <c r="K497" s="210">
        <f t="shared" si="18"/>
        <v>6.0760000000000008E-2</v>
      </c>
    </row>
    <row r="498" spans="1:12">
      <c r="C498" s="260">
        <v>9839</v>
      </c>
      <c r="D498" s="213" t="str">
        <f>VLOOKUP(C498,INSUMOS_SINAPI_12_14!$A$2:$H$5049,2,0)</f>
        <v>TUBO PVC PBV SERIE R P/ ESG OU AGUAS PLUVIAIS PREDIAL DN 75MM</v>
      </c>
      <c r="E498" s="136" t="s">
        <v>314</v>
      </c>
      <c r="F498" s="144" t="str">
        <f>VLOOKUP(C498,INSUMOS_SINAPI_12_14!$A$2:$H$5049,4,0)</f>
        <v>M</v>
      </c>
      <c r="G498" s="138">
        <v>13.88</v>
      </c>
      <c r="H498" s="210">
        <f>VLOOKUP(C498,INSUMOS_SINAPI_12_14!$A$2:$H$5049,6,0)</f>
        <v>13.88</v>
      </c>
      <c r="I498" s="136">
        <v>1.04</v>
      </c>
      <c r="J498" s="138">
        <v>14.44</v>
      </c>
      <c r="K498" s="210">
        <f t="shared" si="18"/>
        <v>14.435200000000002</v>
      </c>
    </row>
    <row r="499" spans="1:12">
      <c r="C499" s="260">
        <v>20083</v>
      </c>
      <c r="D499" s="213" t="str">
        <f>VLOOKUP(C499,INSUMOS_SINAPI_12_14!$A$2:$H$5049,2,0)</f>
        <v>SOLUCAO LIMPADORA FRASCO PLASTICO C/ 1000CM3</v>
      </c>
      <c r="E499" s="136" t="s">
        <v>314</v>
      </c>
      <c r="F499" s="144" t="str">
        <f>VLOOKUP(C499,INSUMOS_SINAPI_12_14!$A$2:$H$5049,4,0)</f>
        <v>UN</v>
      </c>
      <c r="G499" s="138">
        <v>39.49</v>
      </c>
      <c r="H499" s="210">
        <f>VLOOKUP(C499,INSUMOS_SINAPI_12_14!$A$2:$H$5049,6,0)</f>
        <v>39.49</v>
      </c>
      <c r="I499" s="136">
        <v>4.5499999999999999E-2</v>
      </c>
      <c r="J499" s="138">
        <v>1.8</v>
      </c>
      <c r="K499" s="210">
        <f t="shared" si="18"/>
        <v>1.7967950000000001</v>
      </c>
    </row>
    <row r="500" spans="1:12">
      <c r="B500"/>
      <c r="C500"/>
      <c r="D500"/>
      <c r="E500"/>
      <c r="F500"/>
      <c r="G500"/>
      <c r="H500"/>
      <c r="I500"/>
      <c r="J500"/>
    </row>
    <row r="501" spans="1:12">
      <c r="B501"/>
      <c r="C501"/>
      <c r="D501"/>
      <c r="E501"/>
      <c r="F501"/>
      <c r="G501"/>
      <c r="H501"/>
      <c r="I501"/>
      <c r="J501"/>
    </row>
    <row r="502" spans="1:12" ht="25.5">
      <c r="A502" s="133">
        <f>COUNTIF(ORÇAMENTO!B:B,CPU!C502)</f>
        <v>0</v>
      </c>
      <c r="B502" s="272" t="s">
        <v>10754</v>
      </c>
      <c r="C502" s="258">
        <v>72796</v>
      </c>
      <c r="D502" s="176" t="s">
        <v>246</v>
      </c>
      <c r="E502" s="175" t="s">
        <v>5366</v>
      </c>
      <c r="F502" s="175" t="s">
        <v>83</v>
      </c>
      <c r="G502" s="177">
        <v>255.72</v>
      </c>
      <c r="H502" s="177">
        <v>255.22</v>
      </c>
      <c r="I502" s="175" t="s">
        <v>308</v>
      </c>
      <c r="J502" s="178">
        <v>41974</v>
      </c>
      <c r="K502" s="191">
        <f>SUM(K504:K509)</f>
        <v>255.21784800000003</v>
      </c>
      <c r="L502" s="192">
        <f>K502-H502</f>
        <v>-2.1519999999668471E-3</v>
      </c>
    </row>
    <row r="503" spans="1:12" s="8" customFormat="1" ht="27.75" customHeight="1">
      <c r="A503" s="133"/>
      <c r="B503" s="172"/>
      <c r="C503" s="262" t="s">
        <v>341</v>
      </c>
      <c r="D503" s="167" t="s">
        <v>82</v>
      </c>
      <c r="E503" s="167" t="s">
        <v>342</v>
      </c>
      <c r="F503" s="167" t="s">
        <v>343</v>
      </c>
      <c r="G503" s="167" t="s">
        <v>10727</v>
      </c>
      <c r="H503" s="167" t="s">
        <v>10728</v>
      </c>
      <c r="I503" s="167" t="s">
        <v>10729</v>
      </c>
      <c r="J503" s="167" t="s">
        <v>10730</v>
      </c>
      <c r="K503" s="167" t="s">
        <v>10731</v>
      </c>
    </row>
    <row r="504" spans="1:12" ht="25.5">
      <c r="C504" s="260">
        <v>88248</v>
      </c>
      <c r="D504" s="226" t="str">
        <f>VLOOKUP(C504,SERVIÇOS_SINAPI_12_14!$A$2:$H$5049,2,0)</f>
        <v>AUXILIAR DE ENCANADOR OU BOMBEIRO HIDRÁULICO COM ENCARGOS COMPLEMENTARES</v>
      </c>
      <c r="E504" s="218" t="s">
        <v>5361</v>
      </c>
      <c r="F504" s="219" t="str">
        <f>VLOOKUP(C504,SERVIÇOS_SINAPI_12_14!$A$2:$H$5049,4,0)</f>
        <v>H</v>
      </c>
      <c r="G504" s="224">
        <v>12.48</v>
      </c>
      <c r="H504" s="221">
        <f>VLOOKUP(C504,SERVIÇOS_SINAPI_12_14!$A$2:$H$5049,6,0)</f>
        <v>11.31</v>
      </c>
      <c r="I504" s="219">
        <v>0.184</v>
      </c>
      <c r="J504" s="224">
        <v>2.2999999999999998</v>
      </c>
      <c r="K504" s="224">
        <f t="shared" ref="K504:K509" si="19">I504*H504</f>
        <v>2.0810400000000002</v>
      </c>
    </row>
    <row r="505" spans="1:12">
      <c r="C505" s="260">
        <v>88267</v>
      </c>
      <c r="D505" s="226" t="str">
        <f>VLOOKUP(C505,SERVIÇOS_SINAPI_12_14!$A$2:$H$5049,2,0)</f>
        <v>ENCANADOR OU BOMBEIRO HIDRÁULICO COM ENCARGOS COMPLEMENTARES</v>
      </c>
      <c r="E505" s="218" t="s">
        <v>5361</v>
      </c>
      <c r="F505" s="219" t="str">
        <f>VLOOKUP(C505,SERVIÇOS_SINAPI_12_14!$A$2:$H$5049,4,0)</f>
        <v>H</v>
      </c>
      <c r="G505" s="224">
        <v>15.32</v>
      </c>
      <c r="H505" s="221">
        <f>VLOOKUP(C505,SERVIÇOS_SINAPI_12_14!$A$2:$H$5049,6,0)</f>
        <v>13.77</v>
      </c>
      <c r="I505" s="219">
        <v>0.184</v>
      </c>
      <c r="J505" s="224">
        <v>2.82</v>
      </c>
      <c r="K505" s="224">
        <f t="shared" si="19"/>
        <v>2.5336799999999999</v>
      </c>
    </row>
    <row r="506" spans="1:12" s="171" customFormat="1">
      <c r="A506" s="211"/>
      <c r="B506" s="187"/>
      <c r="C506" s="261">
        <v>75</v>
      </c>
      <c r="D506" s="213" t="str">
        <f>VLOOKUP(C506,INSUMOS_SINAPI_12_14!$A$2:$H$5049,2,0)</f>
        <v>ADAPTADOR PVC SOLDAVEL FLANGES LIVRES P/ CAIXA D' AGUA 110MM X 4"</v>
      </c>
      <c r="E506" s="188" t="s">
        <v>314</v>
      </c>
      <c r="F506" s="144" t="str">
        <f>VLOOKUP(C506,INSUMOS_SINAPI_12_14!$A$2:$H$5049,4,0)</f>
        <v>UN</v>
      </c>
      <c r="G506" s="210">
        <v>248.46</v>
      </c>
      <c r="H506" s="190">
        <f>VLOOKUP(C506,INSUMOS_SINAPI_12_14!$A$2:$H$5049,6,0)</f>
        <v>248.46</v>
      </c>
      <c r="I506" s="144">
        <v>1</v>
      </c>
      <c r="J506" s="210">
        <v>248.46</v>
      </c>
      <c r="K506" s="210">
        <f t="shared" si="19"/>
        <v>248.46</v>
      </c>
    </row>
    <row r="507" spans="1:12">
      <c r="C507" s="260">
        <v>122</v>
      </c>
      <c r="D507" s="213" t="str">
        <f>VLOOKUP(C507,INSUMOS_SINAPI_12_14!$A$2:$H$5049,2,0)</f>
        <v>ADESIVO PVC FRASCO C/ 850G</v>
      </c>
      <c r="E507" s="166" t="s">
        <v>314</v>
      </c>
      <c r="F507" s="144" t="str">
        <f>VLOOKUP(C507,INSUMOS_SINAPI_12_14!$A$2:$H$5049,4,0)</f>
        <v>UN</v>
      </c>
      <c r="G507" s="138">
        <v>33.340000000000003</v>
      </c>
      <c r="H507" s="190">
        <f>VLOOKUP(C507,INSUMOS_SINAPI_12_14!$A$2:$H$5049,6,0)</f>
        <v>33.340000000000003</v>
      </c>
      <c r="I507" s="136">
        <v>3.5000000000000001E-3</v>
      </c>
      <c r="J507" s="138">
        <v>0.12</v>
      </c>
      <c r="K507" s="138">
        <f t="shared" si="19"/>
        <v>0.11669000000000002</v>
      </c>
    </row>
    <row r="508" spans="1:12">
      <c r="C508" s="260">
        <v>3143</v>
      </c>
      <c r="D508" s="213" t="str">
        <f>VLOOKUP(C508,INSUMOS_SINAPI_12_14!$A$2:$H$5049,2,0)</f>
        <v>FITA VEDA ROSCA EM ROLOS 18MMX25M</v>
      </c>
      <c r="E508" s="166" t="s">
        <v>314</v>
      </c>
      <c r="F508" s="144" t="str">
        <f>VLOOKUP(C508,INSUMOS_SINAPI_12_14!$A$2:$H$5049,4,0)</f>
        <v>UN</v>
      </c>
      <c r="G508" s="138">
        <v>5.07</v>
      </c>
      <c r="H508" s="190">
        <f>VLOOKUP(C508,INSUMOS_SINAPI_12_14!$A$2:$H$5049,6,0)</f>
        <v>5.07</v>
      </c>
      <c r="I508" s="136">
        <v>4.1399999999999999E-2</v>
      </c>
      <c r="J508" s="138">
        <v>0.21</v>
      </c>
      <c r="K508" s="138">
        <f t="shared" si="19"/>
        <v>0.209898</v>
      </c>
    </row>
    <row r="509" spans="1:12">
      <c r="C509" s="260">
        <v>20083</v>
      </c>
      <c r="D509" s="213" t="str">
        <f>VLOOKUP(C509,INSUMOS_SINAPI_12_14!$A$2:$H$5049,2,0)</f>
        <v>SOLUCAO LIMPADORA FRASCO PLASTICO C/ 1000CM3</v>
      </c>
      <c r="E509" s="166" t="s">
        <v>314</v>
      </c>
      <c r="F509" s="144" t="str">
        <f>VLOOKUP(C509,INSUMOS_SINAPI_12_14!$A$2:$H$5049,4,0)</f>
        <v>UN</v>
      </c>
      <c r="G509" s="138">
        <v>39.49</v>
      </c>
      <c r="H509" s="190">
        <f>VLOOKUP(C509,INSUMOS_SINAPI_12_14!$A$2:$H$5049,6,0)</f>
        <v>39.49</v>
      </c>
      <c r="I509" s="136">
        <v>4.5999999999999999E-2</v>
      </c>
      <c r="J509" s="138">
        <v>1.82</v>
      </c>
      <c r="K509" s="138">
        <f t="shared" si="19"/>
        <v>1.81654</v>
      </c>
    </row>
    <row r="510" spans="1:12">
      <c r="B510"/>
      <c r="C510"/>
      <c r="D510"/>
      <c r="E510"/>
      <c r="F510"/>
      <c r="G510"/>
      <c r="H510"/>
      <c r="I510"/>
      <c r="J510"/>
    </row>
    <row r="511" spans="1:12">
      <c r="B511"/>
      <c r="C511"/>
      <c r="D511"/>
      <c r="E511"/>
      <c r="F511"/>
      <c r="G511"/>
      <c r="H511"/>
      <c r="I511"/>
      <c r="J511"/>
    </row>
    <row r="512" spans="1:12" ht="25.5">
      <c r="A512" s="133">
        <f>COUNTIF(ORÇAMENTO!B:B,CPU!C512)</f>
        <v>0</v>
      </c>
      <c r="B512" s="272" t="s">
        <v>10755</v>
      </c>
      <c r="C512" s="258" t="s">
        <v>247</v>
      </c>
      <c r="D512" s="176" t="s">
        <v>248</v>
      </c>
      <c r="E512" s="175" t="s">
        <v>5366</v>
      </c>
      <c r="F512" s="175" t="s">
        <v>83</v>
      </c>
      <c r="G512" s="177">
        <v>488.42</v>
      </c>
      <c r="H512" s="177">
        <v>484.41</v>
      </c>
      <c r="I512" s="175" t="s">
        <v>308</v>
      </c>
      <c r="J512" s="178">
        <v>41974</v>
      </c>
      <c r="K512" s="191">
        <f>SUM(K514:K517)</f>
        <v>484.40608500000002</v>
      </c>
      <c r="L512" s="192">
        <f>K512-H512</f>
        <v>-3.9150000000063301E-3</v>
      </c>
    </row>
    <row r="513" spans="1:12" s="8" customFormat="1" ht="29.25" customHeight="1">
      <c r="A513" s="133"/>
      <c r="B513" s="172"/>
      <c r="C513" s="262" t="s">
        <v>341</v>
      </c>
      <c r="D513" s="167" t="s">
        <v>82</v>
      </c>
      <c r="E513" s="167" t="s">
        <v>342</v>
      </c>
      <c r="F513" s="167" t="s">
        <v>343</v>
      </c>
      <c r="G513" s="167" t="s">
        <v>10727</v>
      </c>
      <c r="H513" s="167" t="s">
        <v>10728</v>
      </c>
      <c r="I513" s="167" t="s">
        <v>10729</v>
      </c>
      <c r="J513" s="167" t="s">
        <v>10730</v>
      </c>
      <c r="K513" s="167" t="s">
        <v>10731</v>
      </c>
    </row>
    <row r="514" spans="1:12" ht="25.5">
      <c r="C514" s="260">
        <v>88248</v>
      </c>
      <c r="D514" s="226" t="str">
        <f>VLOOKUP(C514,SERVIÇOS_SINAPI_12_14!$A$2:$H$5049,2,0)</f>
        <v>AUXILIAR DE ENCANADOR OU BOMBEIRO HIDRÁULICO COM ENCARGOS COMPLEMENTARES</v>
      </c>
      <c r="E514" s="219" t="s">
        <v>5361</v>
      </c>
      <c r="F514" s="219" t="str">
        <f>VLOOKUP(C514,SERVIÇOS_SINAPI_12_14!$A$2:$H$5049,4,0)</f>
        <v>H</v>
      </c>
      <c r="G514" s="224">
        <v>12.48</v>
      </c>
      <c r="H514" s="224">
        <f>VLOOKUP(C514,SERVIÇOS_SINAPI_12_14!$A$2:$H$5049,6,0)</f>
        <v>11.31</v>
      </c>
      <c r="I514" s="219">
        <v>1.48</v>
      </c>
      <c r="J514" s="224">
        <v>18.47</v>
      </c>
      <c r="K514" s="224">
        <f>I514*H514</f>
        <v>16.738800000000001</v>
      </c>
    </row>
    <row r="515" spans="1:12">
      <c r="C515" s="260">
        <v>88267</v>
      </c>
      <c r="D515" s="226" t="str">
        <f>VLOOKUP(C515,SERVIÇOS_SINAPI_12_14!$A$2:$H$5049,2,0)</f>
        <v>ENCANADOR OU BOMBEIRO HIDRÁULICO COM ENCARGOS COMPLEMENTARES</v>
      </c>
      <c r="E515" s="219" t="s">
        <v>5361</v>
      </c>
      <c r="F515" s="219" t="str">
        <f>VLOOKUP(C515,SERVIÇOS_SINAPI_12_14!$A$2:$H$5049,4,0)</f>
        <v>H</v>
      </c>
      <c r="G515" s="224">
        <v>15.32</v>
      </c>
      <c r="H515" s="224">
        <f>VLOOKUP(C515,SERVIÇOS_SINAPI_12_14!$A$2:$H$5049,6,0)</f>
        <v>13.77</v>
      </c>
      <c r="I515" s="240">
        <v>1.4804999999999999</v>
      </c>
      <c r="J515" s="224">
        <v>22.67</v>
      </c>
      <c r="K515" s="224">
        <f>I515*H515</f>
        <v>20.386484999999997</v>
      </c>
    </row>
    <row r="516" spans="1:12">
      <c r="C516" s="260">
        <v>3146</v>
      </c>
      <c r="D516" s="213" t="str">
        <f>VLOOKUP(C516,INSUMOS_SINAPI_12_14!$A$2:$H$5049,2,0)</f>
        <v>FITA VEDA ROSCA EM ROLOS 18MMX10M</v>
      </c>
      <c r="E516" s="136" t="s">
        <v>314</v>
      </c>
      <c r="F516" s="144" t="str">
        <f>VLOOKUP(C516,INSUMOS_SINAPI_12_14!$A$2:$H$5049,4,0)</f>
        <v>UN</v>
      </c>
      <c r="G516" s="138">
        <v>2.2000000000000002</v>
      </c>
      <c r="H516" s="210">
        <f>VLOOKUP(C516,INSUMOS_SINAPI_12_14!$A$2:$H$5049,6,0)</f>
        <v>2.2000000000000002</v>
      </c>
      <c r="I516" s="136">
        <v>0.41399999999999998</v>
      </c>
      <c r="J516" s="138">
        <v>0.91</v>
      </c>
      <c r="K516" s="210">
        <f>I516*H516</f>
        <v>0.91080000000000005</v>
      </c>
    </row>
    <row r="517" spans="1:12">
      <c r="C517" s="260">
        <v>6027</v>
      </c>
      <c r="D517" s="213" t="str">
        <f>VLOOKUP(C517,INSUMOS_SINAPI_12_14!$A$2:$H$5049,2,0)</f>
        <v>REGISTRO GAVETA 4" BRUTO LATAO REF 1502-B</v>
      </c>
      <c r="E517" s="136" t="s">
        <v>314</v>
      </c>
      <c r="F517" s="144" t="str">
        <f>VLOOKUP(C517,INSUMOS_SINAPI_12_14!$A$2:$H$5049,4,0)</f>
        <v>UN</v>
      </c>
      <c r="G517" s="138">
        <v>446.37</v>
      </c>
      <c r="H517" s="210">
        <f>VLOOKUP(C517,INSUMOS_SINAPI_12_14!$A$2:$H$5049,6,0)</f>
        <v>446.37</v>
      </c>
      <c r="I517" s="136">
        <v>1</v>
      </c>
      <c r="J517" s="138">
        <v>446.37</v>
      </c>
      <c r="K517" s="210">
        <f>I517*H517</f>
        <v>446.37</v>
      </c>
    </row>
    <row r="518" spans="1:12">
      <c r="B518"/>
      <c r="C518"/>
      <c r="D518"/>
      <c r="E518"/>
      <c r="F518"/>
      <c r="G518"/>
      <c r="H518"/>
      <c r="I518"/>
      <c r="J518"/>
    </row>
    <row r="519" spans="1:12">
      <c r="B519"/>
      <c r="C519"/>
      <c r="D519"/>
      <c r="E519"/>
      <c r="F519"/>
      <c r="G519"/>
      <c r="H519"/>
      <c r="I519"/>
      <c r="J519"/>
    </row>
    <row r="520" spans="1:12" ht="25.5">
      <c r="A520" s="133">
        <f>COUNTIF(ORÇAMENTO!B:B,CPU!C520)</f>
        <v>0</v>
      </c>
      <c r="B520" s="272" t="s">
        <v>10756</v>
      </c>
      <c r="C520" s="258">
        <v>89512</v>
      </c>
      <c r="D520" s="176" t="s">
        <v>10475</v>
      </c>
      <c r="E520" s="175" t="s">
        <v>5366</v>
      </c>
      <c r="F520" s="175" t="s">
        <v>370</v>
      </c>
      <c r="G520" s="177">
        <v>37.29</v>
      </c>
      <c r="H520" s="177">
        <v>36.08</v>
      </c>
      <c r="I520" s="175" t="s">
        <v>308</v>
      </c>
      <c r="J520" s="178">
        <v>41974</v>
      </c>
      <c r="K520" s="191">
        <f>SUM(K522:K527)</f>
        <v>36.075895000000003</v>
      </c>
      <c r="L520" s="192">
        <f>K520-H520</f>
        <v>-4.1049999999955844E-3</v>
      </c>
    </row>
    <row r="521" spans="1:12" s="8" customFormat="1" ht="29.25" customHeight="1">
      <c r="A521" s="133"/>
      <c r="B521" s="274"/>
      <c r="C521" s="262" t="s">
        <v>341</v>
      </c>
      <c r="D521" s="167" t="s">
        <v>82</v>
      </c>
      <c r="E521" s="167" t="s">
        <v>342</v>
      </c>
      <c r="F521" s="167" t="s">
        <v>343</v>
      </c>
      <c r="G521" s="167" t="s">
        <v>10727</v>
      </c>
      <c r="H521" s="167" t="s">
        <v>10728</v>
      </c>
      <c r="I521" s="167" t="s">
        <v>10729</v>
      </c>
      <c r="J521" s="167" t="s">
        <v>10730</v>
      </c>
      <c r="K521" s="167" t="s">
        <v>10731</v>
      </c>
    </row>
    <row r="522" spans="1:12" ht="25.5">
      <c r="C522" s="260">
        <v>88248</v>
      </c>
      <c r="D522" s="226" t="str">
        <f>VLOOKUP(C522,SERVIÇOS_SINAPI_12_14!$A$2:$H$5049,2,0)</f>
        <v>AUXILIAR DE ENCANADOR OU BOMBEIRO HIDRÁULICO COM ENCARGOS COMPLEMENTARES</v>
      </c>
      <c r="E522" s="219" t="s">
        <v>5361</v>
      </c>
      <c r="F522" s="219" t="str">
        <f>VLOOKUP(C522,SERVIÇOS_SINAPI_12_14!$A$2:$H$5049,4,0)</f>
        <v>H</v>
      </c>
      <c r="G522" s="224">
        <v>12.48</v>
      </c>
      <c r="H522" s="224">
        <f>VLOOKUP(C522,SERVIÇOS_SINAPI_12_14!$A$2:$H$5049,6,0)</f>
        <v>11.31</v>
      </c>
      <c r="I522" s="219">
        <v>0.44500000000000001</v>
      </c>
      <c r="J522" s="224">
        <v>5.55</v>
      </c>
      <c r="K522" s="224">
        <f t="shared" ref="K522:K527" si="20">I522*H522</f>
        <v>5.0329500000000005</v>
      </c>
    </row>
    <row r="523" spans="1:12">
      <c r="C523" s="260">
        <v>88267</v>
      </c>
      <c r="D523" s="226" t="str">
        <f>VLOOKUP(C523,SERVIÇOS_SINAPI_12_14!$A$2:$H$5049,2,0)</f>
        <v>ENCANADOR OU BOMBEIRO HIDRÁULICO COM ENCARGOS COMPLEMENTARES</v>
      </c>
      <c r="E523" s="219" t="s">
        <v>5361</v>
      </c>
      <c r="F523" s="219" t="str">
        <f>VLOOKUP(C523,SERVIÇOS_SINAPI_12_14!$A$2:$H$5049,4,0)</f>
        <v>H</v>
      </c>
      <c r="G523" s="224">
        <v>15.32</v>
      </c>
      <c r="H523" s="224">
        <f>VLOOKUP(C523,SERVIÇOS_SINAPI_12_14!$A$2:$H$5049,6,0)</f>
        <v>13.77</v>
      </c>
      <c r="I523" s="219">
        <v>0.44500000000000001</v>
      </c>
      <c r="J523" s="224">
        <v>6.82</v>
      </c>
      <c r="K523" s="224">
        <f t="shared" si="20"/>
        <v>6.12765</v>
      </c>
    </row>
    <row r="524" spans="1:12">
      <c r="C524" s="260">
        <v>122</v>
      </c>
      <c r="D524" s="213" t="str">
        <f>VLOOKUP(C524,INSUMOS_SINAPI_12_14!$A$2:$H$5049,2,0)</f>
        <v>ADESIVO PVC FRASCO C/ 850G</v>
      </c>
      <c r="E524" s="136" t="s">
        <v>314</v>
      </c>
      <c r="F524" s="144" t="str">
        <f>VLOOKUP(C524,INSUMOS_SINAPI_12_14!$A$2:$H$5049,4,0)</f>
        <v>UN</v>
      </c>
      <c r="G524" s="138">
        <v>33.340000000000003</v>
      </c>
      <c r="H524" s="210">
        <f>VLOOKUP(C524,INSUMOS_SINAPI_12_14!$A$2:$H$5049,6,0)</f>
        <v>33.340000000000003</v>
      </c>
      <c r="I524" s="136">
        <v>4.2900000000000001E-2</v>
      </c>
      <c r="J524" s="138">
        <v>1.43</v>
      </c>
      <c r="K524" s="210">
        <f t="shared" si="20"/>
        <v>1.4302860000000002</v>
      </c>
    </row>
    <row r="525" spans="1:12">
      <c r="C525" s="260">
        <v>3767</v>
      </c>
      <c r="D525" s="213" t="str">
        <f>VLOOKUP(C525,INSUMOS_SINAPI_12_14!$A$2:$H$5049,2,0)</f>
        <v>LIXA EM FOLHA PARA PAREDE OU MADEIRA, NUMERO 120 (COR VERMELHA)</v>
      </c>
      <c r="E525" s="136" t="s">
        <v>314</v>
      </c>
      <c r="F525" s="144" t="str">
        <f>VLOOKUP(C525,INSUMOS_SINAPI_12_14!$A$2:$H$5049,4,0)</f>
        <v>UN</v>
      </c>
      <c r="G525" s="138">
        <v>0.56000000000000005</v>
      </c>
      <c r="H525" s="210">
        <f>VLOOKUP(C525,INSUMOS_SINAPI_12_14!$A$2:$H$5049,6,0)</f>
        <v>0.56000000000000005</v>
      </c>
      <c r="I525" s="136">
        <v>0.14849999999999999</v>
      </c>
      <c r="J525" s="138">
        <v>0.08</v>
      </c>
      <c r="K525" s="210">
        <f t="shared" si="20"/>
        <v>8.3159999999999998E-2</v>
      </c>
    </row>
    <row r="526" spans="1:12">
      <c r="C526" s="260">
        <v>20072</v>
      </c>
      <c r="D526" s="213" t="str">
        <f>VLOOKUP(C526,INSUMOS_SINAPI_12_14!$A$2:$H$5049,2,0)</f>
        <v>TUBO PVC PL SERIE R P/ ESG OU AGUAS PLUVIAIS PREDIAL DN 100MM</v>
      </c>
      <c r="E526" s="136" t="s">
        <v>314</v>
      </c>
      <c r="F526" s="144" t="str">
        <f>VLOOKUP(C526,INSUMOS_SINAPI_12_14!$A$2:$H$5049,4,0)</f>
        <v>M</v>
      </c>
      <c r="G526" s="138">
        <v>19.84</v>
      </c>
      <c r="H526" s="210">
        <f>VLOOKUP(C526,INSUMOS_SINAPI_12_14!$A$2:$H$5049,6,0)</f>
        <v>19.84</v>
      </c>
      <c r="I526" s="136">
        <v>1.04</v>
      </c>
      <c r="J526" s="138">
        <v>20.63</v>
      </c>
      <c r="K526" s="210">
        <f t="shared" si="20"/>
        <v>20.633600000000001</v>
      </c>
    </row>
    <row r="527" spans="1:12">
      <c r="C527" s="260">
        <v>20083</v>
      </c>
      <c r="D527" s="213" t="str">
        <f>VLOOKUP(C527,INSUMOS_SINAPI_12_14!$A$2:$H$5049,2,0)</f>
        <v>SOLUCAO LIMPADORA FRASCO PLASTICO C/ 1000CM3</v>
      </c>
      <c r="E527" s="136" t="s">
        <v>314</v>
      </c>
      <c r="F527" s="144" t="str">
        <f>VLOOKUP(C527,INSUMOS_SINAPI_12_14!$A$2:$H$5049,4,0)</f>
        <v>UN</v>
      </c>
      <c r="G527" s="138">
        <v>39.49</v>
      </c>
      <c r="H527" s="210">
        <f>VLOOKUP(C527,INSUMOS_SINAPI_12_14!$A$2:$H$5049,6,0)</f>
        <v>39.49</v>
      </c>
      <c r="I527" s="136">
        <v>7.0099999999999996E-2</v>
      </c>
      <c r="J527" s="138">
        <v>2.77</v>
      </c>
      <c r="K527" s="210">
        <f t="shared" si="20"/>
        <v>2.768249</v>
      </c>
    </row>
    <row r="528" spans="1:12">
      <c r="B528"/>
      <c r="C528"/>
      <c r="D528"/>
      <c r="E528"/>
      <c r="F528"/>
      <c r="G528"/>
      <c r="H528"/>
      <c r="I528"/>
      <c r="J528"/>
    </row>
    <row r="529" spans="1:12">
      <c r="B529"/>
      <c r="C529"/>
      <c r="D529"/>
      <c r="E529"/>
      <c r="F529"/>
      <c r="G529"/>
      <c r="H529"/>
      <c r="I529"/>
      <c r="J529"/>
    </row>
    <row r="530" spans="1:12" ht="25.5">
      <c r="A530" s="133">
        <f>COUNTIF(ORÇAMENTO!B:B,CPU!C530)</f>
        <v>0</v>
      </c>
      <c r="B530" s="272" t="s">
        <v>10757</v>
      </c>
      <c r="C530" s="258" t="s">
        <v>249</v>
      </c>
      <c r="D530" s="176" t="s">
        <v>252</v>
      </c>
      <c r="E530" s="175" t="s">
        <v>5366</v>
      </c>
      <c r="F530" s="175" t="s">
        <v>83</v>
      </c>
      <c r="G530" s="177">
        <v>174.25</v>
      </c>
      <c r="H530" s="177">
        <v>171.13</v>
      </c>
      <c r="I530" s="175" t="s">
        <v>308</v>
      </c>
      <c r="J530" s="178">
        <v>41974</v>
      </c>
      <c r="K530" s="191">
        <f>SUM(K532:K535)</f>
        <v>171.12928499999998</v>
      </c>
      <c r="L530" s="192">
        <f>K530-H530</f>
        <v>-7.1500000001378794E-4</v>
      </c>
    </row>
    <row r="531" spans="1:12" ht="29.25" customHeight="1">
      <c r="C531" s="262" t="s">
        <v>341</v>
      </c>
      <c r="D531" s="167" t="s">
        <v>82</v>
      </c>
      <c r="E531" s="167" t="s">
        <v>342</v>
      </c>
      <c r="F531" s="167" t="s">
        <v>343</v>
      </c>
      <c r="G531" s="167" t="s">
        <v>10727</v>
      </c>
      <c r="H531" s="167" t="s">
        <v>10728</v>
      </c>
      <c r="I531" s="167" t="s">
        <v>10729</v>
      </c>
      <c r="J531" s="167" t="s">
        <v>10730</v>
      </c>
      <c r="K531" s="167" t="s">
        <v>10731</v>
      </c>
    </row>
    <row r="532" spans="1:12" ht="25.5">
      <c r="C532" s="260">
        <v>88248</v>
      </c>
      <c r="D532" s="226" t="str">
        <f>VLOOKUP(C532,SERVIÇOS_SINAPI_12_14!$A$2:$H$5049,2,0)</f>
        <v>AUXILIAR DE ENCANADOR OU BOMBEIRO HIDRÁULICO COM ENCARGOS COMPLEMENTARES</v>
      </c>
      <c r="E532" s="219" t="s">
        <v>5361</v>
      </c>
      <c r="F532" s="219" t="str">
        <f>VLOOKUP(C532,SERVIÇOS_SINAPI_12_14!$A$2:$H$5049,4,0)</f>
        <v>H</v>
      </c>
      <c r="G532" s="224">
        <v>12.48</v>
      </c>
      <c r="H532" s="224">
        <f>VLOOKUP(C532,SERVIÇOS_SINAPI_12_14!$A$2:$H$5049,6,0)</f>
        <v>11.31</v>
      </c>
      <c r="I532" s="219">
        <v>1.1499999999999999</v>
      </c>
      <c r="J532" s="224">
        <v>14.35</v>
      </c>
      <c r="K532" s="224">
        <f>I532*H532</f>
        <v>13.006499999999999</v>
      </c>
    </row>
    <row r="533" spans="1:12">
      <c r="C533" s="260">
        <v>88267</v>
      </c>
      <c r="D533" s="226" t="str">
        <f>VLOOKUP(C533,SERVIÇOS_SINAPI_12_14!$A$2:$H$5049,2,0)</f>
        <v>ENCANADOR OU BOMBEIRO HIDRÁULICO COM ENCARGOS COMPLEMENTARES</v>
      </c>
      <c r="E533" s="219" t="s">
        <v>5361</v>
      </c>
      <c r="F533" s="219" t="str">
        <f>VLOOKUP(C533,SERVIÇOS_SINAPI_12_14!$A$2:$H$5049,4,0)</f>
        <v>H</v>
      </c>
      <c r="G533" s="224">
        <v>15.32</v>
      </c>
      <c r="H533" s="224">
        <f>VLOOKUP(C533,SERVIÇOS_SINAPI_12_14!$A$2:$H$5049,6,0)</f>
        <v>13.77</v>
      </c>
      <c r="I533" s="240">
        <v>1.1505000000000001</v>
      </c>
      <c r="J533" s="224">
        <v>17.62</v>
      </c>
      <c r="K533" s="224">
        <f>I533*H533</f>
        <v>15.842385</v>
      </c>
    </row>
    <row r="534" spans="1:12" s="171" customFormat="1">
      <c r="A534" s="211"/>
      <c r="B534" s="187"/>
      <c r="C534" s="261">
        <v>3146</v>
      </c>
      <c r="D534" s="213" t="str">
        <f>VLOOKUP(C534,INSUMOS_SINAPI_12_14!$A$2:$H$5049,2,0)</f>
        <v>FITA VEDA ROSCA EM ROLOS 18MMX10M</v>
      </c>
      <c r="E534" s="144" t="s">
        <v>314</v>
      </c>
      <c r="F534" s="144" t="str">
        <f>VLOOKUP(C534,INSUMOS_SINAPI_12_14!$A$2:$H$5049,4,0)</f>
        <v>UN</v>
      </c>
      <c r="G534" s="210">
        <v>2.2000000000000002</v>
      </c>
      <c r="H534" s="210">
        <f>VLOOKUP(C534,INSUMOS_SINAPI_12_14!$A$2:$H$5049,6,0)</f>
        <v>2.2000000000000002</v>
      </c>
      <c r="I534" s="144">
        <v>0.28199999999999997</v>
      </c>
      <c r="J534" s="210">
        <v>0.62</v>
      </c>
      <c r="K534" s="210">
        <f>I534*H534</f>
        <v>0.62039999999999995</v>
      </c>
    </row>
    <row r="535" spans="1:12">
      <c r="C535" s="260">
        <v>6011</v>
      </c>
      <c r="D535" s="213" t="str">
        <f>VLOOKUP(C535,INSUMOS_SINAPI_12_14!$A$2:$H$5049,2,0)</f>
        <v>REGISTRO GAVETA BRUTO EM LATAO FORJADO, BITOLA 2 1/2 " (REF 1509)</v>
      </c>
      <c r="E535" s="136" t="s">
        <v>314</v>
      </c>
      <c r="F535" s="144" t="str">
        <f>VLOOKUP(C535,INSUMOS_SINAPI_12_14!$A$2:$H$5049,4,0)</f>
        <v>UN</v>
      </c>
      <c r="G535" s="138">
        <v>141.66</v>
      </c>
      <c r="H535" s="210">
        <f>VLOOKUP(C535,INSUMOS_SINAPI_12_14!$A$2:$H$5049,6,0)</f>
        <v>141.66</v>
      </c>
      <c r="I535" s="136">
        <v>1</v>
      </c>
      <c r="J535" s="138">
        <v>141.66</v>
      </c>
      <c r="K535" s="210">
        <f>I535*H535</f>
        <v>141.66</v>
      </c>
    </row>
    <row r="536" spans="1:12" s="171" customFormat="1">
      <c r="A536" s="211"/>
      <c r="B536"/>
      <c r="C536"/>
      <c r="D536"/>
      <c r="E536"/>
      <c r="F536"/>
      <c r="G536"/>
      <c r="H536"/>
      <c r="I536"/>
      <c r="J536"/>
      <c r="K536"/>
    </row>
    <row r="537" spans="1:12" s="171" customFormat="1">
      <c r="A537" s="211"/>
      <c r="B537"/>
      <c r="C537"/>
      <c r="D537"/>
      <c r="E537"/>
      <c r="F537"/>
      <c r="G537"/>
      <c r="H537"/>
      <c r="I537"/>
      <c r="J537"/>
      <c r="K537"/>
    </row>
    <row r="538" spans="1:12" ht="25.5">
      <c r="A538" s="133">
        <f>COUNTIF(ORÇAMENTO!B:B,CPU!C538)</f>
        <v>0</v>
      </c>
      <c r="B538" s="272" t="s">
        <v>10758</v>
      </c>
      <c r="C538" s="258" t="s">
        <v>250</v>
      </c>
      <c r="D538" s="176" t="s">
        <v>251</v>
      </c>
      <c r="E538" s="175" t="s">
        <v>5366</v>
      </c>
      <c r="F538" s="175" t="s">
        <v>83</v>
      </c>
      <c r="G538" s="177">
        <v>294.61</v>
      </c>
      <c r="H538" s="177">
        <v>291.49</v>
      </c>
      <c r="I538" s="175" t="s">
        <v>308</v>
      </c>
      <c r="J538" s="178">
        <v>41974</v>
      </c>
      <c r="K538" s="191">
        <f>SUM(K540:K543)</f>
        <v>291.48599999999999</v>
      </c>
      <c r="L538" s="192">
        <f>K538-H538</f>
        <v>-4.0000000000190994E-3</v>
      </c>
    </row>
    <row r="539" spans="1:12" s="8" customFormat="1" ht="29.25" customHeight="1">
      <c r="A539" s="133"/>
      <c r="B539" s="172"/>
      <c r="C539" s="262" t="s">
        <v>341</v>
      </c>
      <c r="D539" s="167" t="s">
        <v>82</v>
      </c>
      <c r="E539" s="167" t="s">
        <v>342</v>
      </c>
      <c r="F539" s="167" t="s">
        <v>343</v>
      </c>
      <c r="G539" s="167" t="s">
        <v>10727</v>
      </c>
      <c r="H539" s="167" t="s">
        <v>10728</v>
      </c>
      <c r="I539" s="167" t="s">
        <v>10729</v>
      </c>
      <c r="J539" s="167" t="s">
        <v>10730</v>
      </c>
      <c r="K539" s="167" t="s">
        <v>10731</v>
      </c>
    </row>
    <row r="540" spans="1:12" ht="25.5">
      <c r="C540" s="260">
        <v>88248</v>
      </c>
      <c r="D540" s="226" t="str">
        <f>VLOOKUP(C540,SERVIÇOS_SINAPI_12_14!$A$2:$H$5049,2,0)</f>
        <v>AUXILIAR DE ENCANADOR OU BOMBEIRO HIDRÁULICO COM ENCARGOS COMPLEMENTARES</v>
      </c>
      <c r="E540" s="219" t="s">
        <v>5361</v>
      </c>
      <c r="F540" s="219" t="str">
        <f>VLOOKUP(C540,SERVIÇOS_SINAPI_12_14!$A$2:$H$5049,4,0)</f>
        <v>H</v>
      </c>
      <c r="G540" s="224">
        <v>12.48</v>
      </c>
      <c r="H540" s="224">
        <f>VLOOKUP(C540,SERVIÇOS_SINAPI_12_14!$A$2:$H$5049,6,0)</f>
        <v>11.31</v>
      </c>
      <c r="I540" s="219">
        <v>1.1499999999999999</v>
      </c>
      <c r="J540" s="224">
        <v>14.35</v>
      </c>
      <c r="K540" s="224">
        <f>I540*H540</f>
        <v>13.006499999999999</v>
      </c>
    </row>
    <row r="541" spans="1:12">
      <c r="C541" s="260">
        <v>88267</v>
      </c>
      <c r="D541" s="226" t="str">
        <f>VLOOKUP(C541,SERVIÇOS_SINAPI_12_14!$A$2:$H$5049,2,0)</f>
        <v>ENCANADOR OU BOMBEIRO HIDRÁULICO COM ENCARGOS COMPLEMENTARES</v>
      </c>
      <c r="E541" s="219" t="s">
        <v>5361</v>
      </c>
      <c r="F541" s="219" t="str">
        <f>VLOOKUP(C541,SERVIÇOS_SINAPI_12_14!$A$2:$H$5049,4,0)</f>
        <v>H</v>
      </c>
      <c r="G541" s="224">
        <v>15.32</v>
      </c>
      <c r="H541" s="224">
        <f>VLOOKUP(C541,SERVIÇOS_SINAPI_12_14!$A$2:$H$5049,6,0)</f>
        <v>13.77</v>
      </c>
      <c r="I541" s="219">
        <v>1.1499999999999999</v>
      </c>
      <c r="J541" s="224">
        <v>17.62</v>
      </c>
      <c r="K541" s="224">
        <f>I541*H541</f>
        <v>15.835499999999998</v>
      </c>
    </row>
    <row r="542" spans="1:12">
      <c r="C542" s="260">
        <v>3146</v>
      </c>
      <c r="D542" s="213" t="str">
        <f>VLOOKUP(C542,INSUMOS_SINAPI_12_14!$A$2:$H$5049,2,0)</f>
        <v>FITA VEDA ROSCA EM ROLOS 18MMX10M</v>
      </c>
      <c r="E542" s="136" t="s">
        <v>314</v>
      </c>
      <c r="F542" s="144" t="str">
        <f>VLOOKUP(C542,INSUMOS_SINAPI_12_14!$A$2:$H$5049,4,0)</f>
        <v>UN</v>
      </c>
      <c r="G542" s="138">
        <v>2.2000000000000002</v>
      </c>
      <c r="H542" s="210">
        <f>VLOOKUP(C542,INSUMOS_SINAPI_12_14!$A$2:$H$5049,6,0)</f>
        <v>2.2000000000000002</v>
      </c>
      <c r="I542" s="136">
        <v>0.32</v>
      </c>
      <c r="J542" s="138">
        <v>0.7</v>
      </c>
      <c r="K542" s="210">
        <f>I542*H542</f>
        <v>0.70400000000000007</v>
      </c>
    </row>
    <row r="543" spans="1:12">
      <c r="C543" s="260">
        <v>6012</v>
      </c>
      <c r="D543" s="213" t="str">
        <f>VLOOKUP(C543,INSUMOS_SINAPI_12_14!$A$2:$H$5049,2,0)</f>
        <v>REGISTRO GAVETA 3" BRUTO LATAO REF 1502-B</v>
      </c>
      <c r="E543" s="136" t="s">
        <v>314</v>
      </c>
      <c r="F543" s="144" t="str">
        <f>VLOOKUP(C543,INSUMOS_SINAPI_12_14!$A$2:$H$5049,4,0)</f>
        <v>UN</v>
      </c>
      <c r="G543" s="138">
        <v>261.94</v>
      </c>
      <c r="H543" s="210">
        <f>VLOOKUP(C543,INSUMOS_SINAPI_12_14!$A$2:$H$5049,6,0)</f>
        <v>261.94</v>
      </c>
      <c r="I543" s="136">
        <v>1</v>
      </c>
      <c r="J543" s="138">
        <v>261.94</v>
      </c>
      <c r="K543" s="210">
        <f>I543*H543</f>
        <v>261.94</v>
      </c>
    </row>
    <row r="544" spans="1:12">
      <c r="B544"/>
      <c r="C544"/>
      <c r="D544"/>
      <c r="E544"/>
      <c r="F544"/>
      <c r="G544"/>
      <c r="H544"/>
      <c r="I544"/>
      <c r="J544"/>
    </row>
    <row r="545" spans="1:12">
      <c r="B545"/>
      <c r="C545"/>
      <c r="D545"/>
      <c r="E545"/>
      <c r="F545"/>
      <c r="G545"/>
      <c r="H545"/>
      <c r="I545"/>
      <c r="J545"/>
    </row>
    <row r="546" spans="1:12" ht="25.5">
      <c r="A546" s="133">
        <f>COUNTIF(ORÇAMENTO!B:B,CPU!C546)</f>
        <v>0</v>
      </c>
      <c r="B546" s="272" t="s">
        <v>10759</v>
      </c>
      <c r="C546" s="258">
        <v>72805</v>
      </c>
      <c r="D546" s="176" t="s">
        <v>253</v>
      </c>
      <c r="E546" s="175" t="s">
        <v>5366</v>
      </c>
      <c r="F546" s="175" t="s">
        <v>83</v>
      </c>
      <c r="G546" s="177">
        <v>280.68</v>
      </c>
      <c r="H546" s="177">
        <v>280.18</v>
      </c>
      <c r="I546" s="175" t="s">
        <v>308</v>
      </c>
      <c r="J546" s="178">
        <v>41974</v>
      </c>
      <c r="K546" s="191">
        <f>SUM(K548:K553)</f>
        <v>280.17784799999998</v>
      </c>
      <c r="L546" s="192">
        <f>K546-H546</f>
        <v>-2.1520000000236905E-3</v>
      </c>
    </row>
    <row r="547" spans="1:12" s="8" customFormat="1" ht="29.25" customHeight="1">
      <c r="A547" s="133"/>
      <c r="B547" s="172"/>
      <c r="C547" s="262" t="s">
        <v>341</v>
      </c>
      <c r="D547" s="167" t="s">
        <v>82</v>
      </c>
      <c r="E547" s="167" t="s">
        <v>342</v>
      </c>
      <c r="F547" s="167" t="s">
        <v>343</v>
      </c>
      <c r="G547" s="167" t="s">
        <v>10727</v>
      </c>
      <c r="H547" s="167" t="s">
        <v>10728</v>
      </c>
      <c r="I547" s="167" t="s">
        <v>10729</v>
      </c>
      <c r="J547" s="167" t="s">
        <v>10730</v>
      </c>
      <c r="K547" s="167" t="s">
        <v>10731</v>
      </c>
    </row>
    <row r="548" spans="1:12" ht="25.5">
      <c r="C548" s="260">
        <v>88248</v>
      </c>
      <c r="D548" s="226" t="str">
        <f>VLOOKUP(C548,SERVIÇOS_SINAPI_12_14!$A$2:$H$5049,2,0)</f>
        <v>AUXILIAR DE ENCANADOR OU BOMBEIRO HIDRÁULICO COM ENCARGOS COMPLEMENTARES</v>
      </c>
      <c r="E548" s="218" t="s">
        <v>5361</v>
      </c>
      <c r="F548" s="219" t="str">
        <f>VLOOKUP(C548,SERVIÇOS_SINAPI_12_14!$A$2:$H$5049,4,0)</f>
        <v>H</v>
      </c>
      <c r="G548" s="224">
        <v>12.48</v>
      </c>
      <c r="H548" s="221">
        <f>VLOOKUP(C548,SERVIÇOS_SINAPI_12_14!$A$2:$H$5049,6,0)</f>
        <v>11.31</v>
      </c>
      <c r="I548" s="219">
        <v>0.184</v>
      </c>
      <c r="J548" s="224">
        <v>2.2999999999999998</v>
      </c>
      <c r="K548" s="224">
        <f t="shared" ref="K548:K553" si="21">I548*H548</f>
        <v>2.0810400000000002</v>
      </c>
    </row>
    <row r="549" spans="1:12">
      <c r="C549" s="260">
        <v>88267</v>
      </c>
      <c r="D549" s="226" t="str">
        <f>VLOOKUP(C549,SERVIÇOS_SINAPI_12_14!$A$2:$H$5049,2,0)</f>
        <v>ENCANADOR OU BOMBEIRO HIDRÁULICO COM ENCARGOS COMPLEMENTARES</v>
      </c>
      <c r="E549" s="218" t="s">
        <v>5361</v>
      </c>
      <c r="F549" s="219" t="str">
        <f>VLOOKUP(C549,SERVIÇOS_SINAPI_12_14!$A$2:$H$5049,4,0)</f>
        <v>H</v>
      </c>
      <c r="G549" s="224">
        <v>15.32</v>
      </c>
      <c r="H549" s="221">
        <f>VLOOKUP(C549,SERVIÇOS_SINAPI_12_14!$A$2:$H$5049,6,0)</f>
        <v>13.77</v>
      </c>
      <c r="I549" s="219">
        <v>0.184</v>
      </c>
      <c r="J549" s="224">
        <v>2.82</v>
      </c>
      <c r="K549" s="224">
        <f t="shared" si="21"/>
        <v>2.5336799999999999</v>
      </c>
    </row>
    <row r="550" spans="1:12" ht="12.75" customHeight="1">
      <c r="C550" s="260">
        <v>106</v>
      </c>
      <c r="D550" s="213" t="str">
        <f>VLOOKUP(C550,INSUMOS_SINAPI_12_14!$A$2:$H$5049,2,0)</f>
        <v>ADAPTADOR PVC SOLDAVEL LONGO C/ FLANGE LIVRE P/ CAIXA D' AGUA 1 10MM X 4"</v>
      </c>
      <c r="E550" s="166" t="s">
        <v>314</v>
      </c>
      <c r="F550" s="144" t="str">
        <f>VLOOKUP(C550,INSUMOS_SINAPI_12_14!$A$2:$H$5049,4,0)</f>
        <v>UN</v>
      </c>
      <c r="G550" s="138">
        <v>273.42</v>
      </c>
      <c r="H550" s="190">
        <f>VLOOKUP(C550,INSUMOS_SINAPI_12_14!$A$2:$H$5049,6,0)</f>
        <v>273.42</v>
      </c>
      <c r="I550" s="136">
        <v>1</v>
      </c>
      <c r="J550" s="138">
        <v>273.42</v>
      </c>
      <c r="K550" s="210">
        <f t="shared" si="21"/>
        <v>273.42</v>
      </c>
    </row>
    <row r="551" spans="1:12">
      <c r="C551" s="260">
        <v>122</v>
      </c>
      <c r="D551" s="213" t="str">
        <f>VLOOKUP(C551,INSUMOS_SINAPI_12_14!$A$2:$H$5049,2,0)</f>
        <v>ADESIVO PVC FRASCO C/ 850G</v>
      </c>
      <c r="E551" s="166" t="s">
        <v>314</v>
      </c>
      <c r="F551" s="144" t="str">
        <f>VLOOKUP(C551,INSUMOS_SINAPI_12_14!$A$2:$H$5049,4,0)</f>
        <v>UN</v>
      </c>
      <c r="G551" s="138">
        <v>33.340000000000003</v>
      </c>
      <c r="H551" s="190">
        <f>VLOOKUP(C551,INSUMOS_SINAPI_12_14!$A$2:$H$5049,6,0)</f>
        <v>33.340000000000003</v>
      </c>
      <c r="I551" s="136">
        <v>3.5000000000000001E-3</v>
      </c>
      <c r="J551" s="138">
        <v>0.12</v>
      </c>
      <c r="K551" s="210">
        <f t="shared" si="21"/>
        <v>0.11669000000000002</v>
      </c>
    </row>
    <row r="552" spans="1:12">
      <c r="C552" s="260">
        <v>3143</v>
      </c>
      <c r="D552" s="213" t="str">
        <f>VLOOKUP(C552,INSUMOS_SINAPI_12_14!$A$2:$H$5049,2,0)</f>
        <v>FITA VEDA ROSCA EM ROLOS 18MMX25M</v>
      </c>
      <c r="E552" s="166" t="s">
        <v>314</v>
      </c>
      <c r="F552" s="144" t="str">
        <f>VLOOKUP(C552,INSUMOS_SINAPI_12_14!$A$2:$H$5049,4,0)</f>
        <v>UN</v>
      </c>
      <c r="G552" s="138">
        <v>5.07</v>
      </c>
      <c r="H552" s="190">
        <f>VLOOKUP(C552,INSUMOS_SINAPI_12_14!$A$2:$H$5049,6,0)</f>
        <v>5.07</v>
      </c>
      <c r="I552" s="136">
        <v>4.1399999999999999E-2</v>
      </c>
      <c r="J552" s="138">
        <v>0.21</v>
      </c>
      <c r="K552" s="210">
        <f t="shared" si="21"/>
        <v>0.209898</v>
      </c>
    </row>
    <row r="553" spans="1:12">
      <c r="C553" s="260">
        <v>20083</v>
      </c>
      <c r="D553" s="213" t="str">
        <f>VLOOKUP(C553,INSUMOS_SINAPI_12_14!$A$2:$H$5049,2,0)</f>
        <v>SOLUCAO LIMPADORA FRASCO PLASTICO C/ 1000CM3</v>
      </c>
      <c r="E553" s="166" t="s">
        <v>314</v>
      </c>
      <c r="F553" s="144" t="str">
        <f>VLOOKUP(C553,INSUMOS_SINAPI_12_14!$A$2:$H$5049,4,0)</f>
        <v>UN</v>
      </c>
      <c r="G553" s="138">
        <v>39.49</v>
      </c>
      <c r="H553" s="190">
        <f>VLOOKUP(C553,INSUMOS_SINAPI_12_14!$A$2:$H$5049,6,0)</f>
        <v>39.49</v>
      </c>
      <c r="I553" s="136">
        <v>4.5999999999999999E-2</v>
      </c>
      <c r="J553" s="138">
        <v>1.82</v>
      </c>
      <c r="K553" s="210">
        <f t="shared" si="21"/>
        <v>1.81654</v>
      </c>
    </row>
    <row r="554" spans="1:12">
      <c r="B554"/>
      <c r="C554"/>
      <c r="D554"/>
      <c r="E554"/>
      <c r="F554"/>
      <c r="G554"/>
      <c r="H554"/>
      <c r="I554"/>
      <c r="J554"/>
    </row>
    <row r="555" spans="1:12">
      <c r="B555"/>
      <c r="C555"/>
      <c r="D555"/>
      <c r="E555"/>
      <c r="F555"/>
      <c r="G555"/>
      <c r="H555"/>
      <c r="I555"/>
      <c r="J555"/>
    </row>
    <row r="556" spans="1:12" ht="38.25">
      <c r="A556" s="211">
        <f>COUNTIF(ORÇAMENTO!B:B,CPU!C556)</f>
        <v>0</v>
      </c>
      <c r="B556" s="272" t="s">
        <v>10760</v>
      </c>
      <c r="C556" s="258" t="s">
        <v>254</v>
      </c>
      <c r="D556" s="176" t="s">
        <v>255</v>
      </c>
      <c r="E556" s="175" t="s">
        <v>5604</v>
      </c>
      <c r="F556" s="175" t="s">
        <v>368</v>
      </c>
      <c r="G556" s="177">
        <v>4.38</v>
      </c>
      <c r="H556" s="177">
        <v>4.26</v>
      </c>
      <c r="I556" s="175" t="s">
        <v>308</v>
      </c>
      <c r="J556" s="178">
        <v>41974</v>
      </c>
      <c r="K556" s="191">
        <f>SUM(K558:K560)</f>
        <v>4.2605832000000001</v>
      </c>
      <c r="L556" s="192">
        <f>K556-H556</f>
        <v>5.83200000000339E-4</v>
      </c>
    </row>
    <row r="557" spans="1:12" s="8" customFormat="1" ht="27" customHeight="1">
      <c r="A557" s="211"/>
      <c r="B557" s="187"/>
      <c r="C557" s="262" t="s">
        <v>341</v>
      </c>
      <c r="D557" s="167" t="s">
        <v>82</v>
      </c>
      <c r="E557" s="167" t="s">
        <v>342</v>
      </c>
      <c r="F557" s="167" t="s">
        <v>343</v>
      </c>
      <c r="G557" s="167" t="s">
        <v>10727</v>
      </c>
      <c r="H557" s="167" t="s">
        <v>10728</v>
      </c>
      <c r="I557" s="167" t="s">
        <v>10729</v>
      </c>
      <c r="J557" s="167" t="s">
        <v>10730</v>
      </c>
      <c r="K557" s="167" t="s">
        <v>10731</v>
      </c>
    </row>
    <row r="558" spans="1:12" ht="25.5">
      <c r="A558" s="211"/>
      <c r="B558" s="187"/>
      <c r="C558" s="261" t="s">
        <v>7639</v>
      </c>
      <c r="D558" s="226" t="str">
        <f>VLOOKUP(C558,SERVIÇOS_SINAPI_12_14!$A$2:$H$5049,2,0)</f>
        <v>ESCAVADEIRA HIDRÁULICA SOBRE ESTEIRAS, CAÇAMBA 0,80 M3, PESO OPERACIONAL 17,8 T, POTÊNCIA LÍQUIDA 110 HP - CHP DIURNO. AF_10/2014</v>
      </c>
      <c r="E558" s="194" t="s">
        <v>5450</v>
      </c>
      <c r="F558" s="219" t="str">
        <f>VLOOKUP(C558,SERVIÇOS_SINAPI_12_14!$A$2:$H$5049,4,0)</f>
        <v>CHP</v>
      </c>
      <c r="G558" s="236">
        <v>128.47999999999999</v>
      </c>
      <c r="H558" s="224">
        <f>VLOOKUP(C558,SERVIÇOS_SINAPI_12_14!$A$2:$H$5049,6,0)</f>
        <v>126.9</v>
      </c>
      <c r="I558" s="219">
        <v>2.6499999999999999E-2</v>
      </c>
      <c r="J558" s="214">
        <v>3.4</v>
      </c>
      <c r="K558" s="224">
        <f>I558*H558</f>
        <v>3.3628499999999999</v>
      </c>
    </row>
    <row r="559" spans="1:12" ht="25.5">
      <c r="A559" s="211"/>
      <c r="B559" s="187"/>
      <c r="C559" s="261">
        <v>84013</v>
      </c>
      <c r="D559" s="226" t="str">
        <f>VLOOKUP(C559,SERVIÇOS_SINAPI_12_14!$A$2:$H$5049,2,0)</f>
        <v>ESCAVADEIRA HIDRÁULICA SOBRE ESTEIRAS, CAÇAMBA 0,80 M3, PESO OPERACIONAL 17,8 T, POTÊNCIA LÍQUIDA 110 HP - CHI DIURNO. AF_10/2014</v>
      </c>
      <c r="E559" s="194" t="s">
        <v>5450</v>
      </c>
      <c r="F559" s="219" t="str">
        <f>VLOOKUP(C559,SERVIÇOS_SINAPI_12_14!$A$2:$H$5049,4,0)</f>
        <v>CHI</v>
      </c>
      <c r="G559" s="195">
        <v>46.46</v>
      </c>
      <c r="H559" s="224">
        <f>VLOOKUP(C559,SERVIÇOS_SINAPI_12_14!$A$2:$H$5049,6,0)</f>
        <v>44.89</v>
      </c>
      <c r="I559" s="219">
        <v>4.6800000000000001E-3</v>
      </c>
      <c r="J559" s="165">
        <v>0.22</v>
      </c>
      <c r="K559" s="224">
        <f>I559*H559</f>
        <v>0.2100852</v>
      </c>
    </row>
    <row r="560" spans="1:12">
      <c r="A560" s="211"/>
      <c r="B560" s="187"/>
      <c r="C560" s="260">
        <v>88316</v>
      </c>
      <c r="D560" s="226" t="str">
        <f>VLOOKUP(C560,SERVIÇOS_SINAPI_12_14!$A$2:$H$5049,2,0)</f>
        <v>SERVENTE COM ENCARGOS COMPLEMENTARES</v>
      </c>
      <c r="E560" s="164" t="s">
        <v>5361</v>
      </c>
      <c r="F560" s="219" t="str">
        <f>VLOOKUP(C560,SERVIÇOS_SINAPI_12_14!$A$2:$H$5049,4,0)</f>
        <v>H</v>
      </c>
      <c r="G560" s="220">
        <v>12.14</v>
      </c>
      <c r="H560" s="224">
        <f>VLOOKUP(C560,SERVIÇOS_SINAPI_12_14!$A$2:$H$5049,6,0)</f>
        <v>11.02</v>
      </c>
      <c r="I560" s="219">
        <v>6.2399999999999997E-2</v>
      </c>
      <c r="J560" s="220">
        <v>0.76</v>
      </c>
      <c r="K560" s="224">
        <f>I560*H560</f>
        <v>0.68764799999999993</v>
      </c>
    </row>
    <row r="561" spans="1:12">
      <c r="A561" s="211"/>
      <c r="B561"/>
      <c r="C561"/>
      <c r="D561"/>
      <c r="E561"/>
      <c r="F561"/>
      <c r="G561"/>
      <c r="H561"/>
      <c r="I561"/>
      <c r="J561"/>
    </row>
    <row r="562" spans="1:12">
      <c r="A562" s="211"/>
      <c r="B562"/>
      <c r="C562"/>
      <c r="D562"/>
      <c r="E562"/>
      <c r="F562"/>
      <c r="G562"/>
      <c r="H562"/>
      <c r="I562"/>
      <c r="J562"/>
    </row>
    <row r="563" spans="1:12" ht="25.5">
      <c r="A563" s="133">
        <f>COUNTIF(ORÇAMENTO!B:B,CPU!C563)</f>
        <v>0</v>
      </c>
      <c r="B563" s="272" t="s">
        <v>10761</v>
      </c>
      <c r="C563" s="258" t="s">
        <v>258</v>
      </c>
      <c r="D563" s="176" t="s">
        <v>259</v>
      </c>
      <c r="E563" s="175" t="s">
        <v>5604</v>
      </c>
      <c r="F563" s="175" t="s">
        <v>368</v>
      </c>
      <c r="G563" s="177">
        <v>3.48</v>
      </c>
      <c r="H563" s="177">
        <v>3.19</v>
      </c>
      <c r="I563" s="175" t="s">
        <v>308</v>
      </c>
      <c r="J563" s="178">
        <v>41974</v>
      </c>
      <c r="K563" s="191">
        <f>SUM(K565:K566)</f>
        <v>3.1949999999999998</v>
      </c>
      <c r="L563" s="192">
        <f>K563-H563</f>
        <v>4.9999999999998934E-3</v>
      </c>
    </row>
    <row r="564" spans="1:12" s="8" customFormat="1" ht="28.5" customHeight="1">
      <c r="A564" s="133"/>
      <c r="B564" s="172"/>
      <c r="C564" s="262" t="s">
        <v>341</v>
      </c>
      <c r="D564" s="167" t="s">
        <v>82</v>
      </c>
      <c r="E564" s="167" t="s">
        <v>342</v>
      </c>
      <c r="F564" s="167" t="s">
        <v>343</v>
      </c>
      <c r="G564" s="167" t="s">
        <v>10727</v>
      </c>
      <c r="H564" s="167" t="s">
        <v>10728</v>
      </c>
      <c r="I564" s="167" t="s">
        <v>10729</v>
      </c>
      <c r="J564" s="167" t="s">
        <v>10730</v>
      </c>
      <c r="K564" s="167" t="s">
        <v>10731</v>
      </c>
    </row>
    <row r="565" spans="1:12">
      <c r="C565" s="260">
        <v>88316</v>
      </c>
      <c r="D565" s="226" t="str">
        <f>VLOOKUP(C565,SERVIÇOS_SINAPI_12_14!$A$2:$H$5049,2,0)</f>
        <v>SERVENTE COM ENCARGOS COMPLEMENTARES</v>
      </c>
      <c r="E565" s="219" t="s">
        <v>5361</v>
      </c>
      <c r="F565" s="219" t="str">
        <f>VLOOKUP(C565,SERVIÇOS_SINAPI_12_14!$A$2:$H$5049,4,0)</f>
        <v>H</v>
      </c>
      <c r="G565" s="224">
        <v>12.14</v>
      </c>
      <c r="H565" s="224">
        <f>VLOOKUP(C565,SERVIÇOS_SINAPI_12_14!$A$2:$H$5049,6,0)</f>
        <v>11.02</v>
      </c>
      <c r="I565" s="219">
        <v>0.25</v>
      </c>
      <c r="J565" s="224">
        <v>3.04</v>
      </c>
      <c r="K565" s="224">
        <f>I565*H565</f>
        <v>2.7549999999999999</v>
      </c>
    </row>
    <row r="566" spans="1:12" s="171" customFormat="1" ht="25.5">
      <c r="A566" s="211"/>
      <c r="B566" s="187"/>
      <c r="C566" s="261">
        <v>1453</v>
      </c>
      <c r="D566" s="213" t="str">
        <f>VLOOKUP(C566,INSUMOS_SINAPI_12_14!$A$2:$H$5049,2,0)</f>
        <v>COMPACTADOR SOLOS C/ PLACA VIBRATÓRIA MOTOR DIESEL/GASOLINA 7 A 10HP 400KG NÃO REVERSÍVEL TIPO DYNAPAC CM-20 OU EQUIV</v>
      </c>
      <c r="E566" s="144" t="s">
        <v>316</v>
      </c>
      <c r="F566" s="144" t="str">
        <f>VLOOKUP(C566,INSUMOS_SINAPI_12_14!$A$2:$H$5049,4,0)</f>
        <v>H</v>
      </c>
      <c r="G566" s="210">
        <v>3.52</v>
      </c>
      <c r="H566" s="210">
        <f>VLOOKUP(C566,INSUMOS_SINAPI_12_14!$A$2:$H$5049,6,0)</f>
        <v>3.52</v>
      </c>
      <c r="I566" s="144">
        <v>0.125</v>
      </c>
      <c r="J566" s="210">
        <v>0.44</v>
      </c>
      <c r="K566" s="210">
        <f>I566*H566</f>
        <v>0.44</v>
      </c>
    </row>
    <row r="567" spans="1:12">
      <c r="B567"/>
      <c r="C567"/>
      <c r="D567"/>
      <c r="E567"/>
      <c r="F567"/>
      <c r="G567"/>
      <c r="H567"/>
      <c r="I567"/>
      <c r="J567"/>
    </row>
    <row r="568" spans="1:12">
      <c r="B568"/>
      <c r="C568"/>
      <c r="D568"/>
      <c r="E568"/>
      <c r="F568"/>
      <c r="G568"/>
      <c r="H568"/>
      <c r="I568"/>
      <c r="J568"/>
    </row>
    <row r="569" spans="1:12" ht="12.75" customHeight="1">
      <c r="A569" s="133">
        <f>COUNTIF(ORÇAMENTO!B:B,CPU!C569)</f>
        <v>0</v>
      </c>
      <c r="B569" s="272" t="s">
        <v>10762</v>
      </c>
      <c r="C569" s="258">
        <v>73692</v>
      </c>
      <c r="D569" s="176" t="s">
        <v>260</v>
      </c>
      <c r="E569" s="175" t="s">
        <v>5418</v>
      </c>
      <c r="F569" s="175" t="s">
        <v>368</v>
      </c>
      <c r="G569" s="177">
        <v>90.41</v>
      </c>
      <c r="H569" s="177">
        <v>88.17</v>
      </c>
      <c r="I569" s="175" t="s">
        <v>308</v>
      </c>
      <c r="J569" s="178">
        <v>41974</v>
      </c>
      <c r="K569" s="191">
        <f>SUM(K571:K572)</f>
        <v>88.166101999999995</v>
      </c>
      <c r="L569" s="192">
        <f>K569-H569</f>
        <v>-3.8980000000066184E-3</v>
      </c>
    </row>
    <row r="570" spans="1:12" s="8" customFormat="1" ht="29.25" customHeight="1">
      <c r="A570" s="133"/>
      <c r="B570" s="172"/>
      <c r="C570" s="262" t="s">
        <v>341</v>
      </c>
      <c r="D570" s="167" t="s">
        <v>82</v>
      </c>
      <c r="E570" s="167" t="s">
        <v>342</v>
      </c>
      <c r="F570" s="167" t="s">
        <v>343</v>
      </c>
      <c r="G570" s="167" t="s">
        <v>10727</v>
      </c>
      <c r="H570" s="167" t="s">
        <v>10728</v>
      </c>
      <c r="I570" s="167" t="s">
        <v>10729</v>
      </c>
      <c r="J570" s="167" t="s">
        <v>10730</v>
      </c>
      <c r="K570" s="167" t="s">
        <v>10731</v>
      </c>
    </row>
    <row r="571" spans="1:12" ht="12.75" customHeight="1">
      <c r="C571" s="260">
        <v>88316</v>
      </c>
      <c r="D571" s="226" t="str">
        <f>VLOOKUP(C571,SERVIÇOS_SINAPI_12_14!$A$2:$H$5049,2,0)</f>
        <v>SERVENTE COM ENCARGOS COMPLEMENTARES</v>
      </c>
      <c r="E571" s="219" t="s">
        <v>5361</v>
      </c>
      <c r="F571" s="219" t="str">
        <f>VLOOKUP(C571,SERVIÇOS_SINAPI_12_14!$A$2:$H$5049,4,0)</f>
        <v>H</v>
      </c>
      <c r="G571" s="224">
        <v>12.14</v>
      </c>
      <c r="H571" s="224">
        <f>VLOOKUP(C571,SERVIÇOS_SINAPI_12_14!$A$2:$H$5049,6,0)</f>
        <v>11.02</v>
      </c>
      <c r="I571" s="244">
        <v>2.0001000000000002</v>
      </c>
      <c r="J571" s="224">
        <v>24.28</v>
      </c>
      <c r="K571" s="224">
        <f>I571*H571</f>
        <v>22.041102000000002</v>
      </c>
    </row>
    <row r="572" spans="1:12" ht="12.75" customHeight="1">
      <c r="C572" s="260">
        <v>370</v>
      </c>
      <c r="D572" s="213" t="str">
        <f>VLOOKUP(C572,INSUMOS_SINAPI_12_14!$A$2:$H$5049,2,0)</f>
        <v>AREIA MEDIA - POSTO JAZIDA/FORNECEDOR (SEM FRETE)</v>
      </c>
      <c r="E572" s="136" t="s">
        <v>314</v>
      </c>
      <c r="F572" s="144" t="str">
        <f>VLOOKUP(C572,INSUMOS_SINAPI_12_14!$A$2:$H$5049,4,0)</f>
        <v>M³</v>
      </c>
      <c r="G572" s="138">
        <v>57.5</v>
      </c>
      <c r="H572" s="210">
        <f>VLOOKUP(C572,INSUMOS_SINAPI_12_14!$A$2:$H$5049,6,0)</f>
        <v>57.5</v>
      </c>
      <c r="I572" s="136">
        <v>1.1499999999999999</v>
      </c>
      <c r="J572" s="138">
        <v>66.13</v>
      </c>
      <c r="K572" s="210">
        <f>I572*H572</f>
        <v>66.125</v>
      </c>
    </row>
    <row r="573" spans="1:12" ht="12.75" customHeight="1">
      <c r="B573"/>
      <c r="C573"/>
      <c r="D573"/>
      <c r="E573"/>
      <c r="F573"/>
      <c r="G573"/>
      <c r="H573"/>
      <c r="I573"/>
      <c r="J573"/>
    </row>
    <row r="574" spans="1:12" ht="12.75" customHeight="1">
      <c r="B574"/>
      <c r="C574"/>
      <c r="D574"/>
      <c r="E574"/>
      <c r="F574"/>
      <c r="G574"/>
      <c r="H574"/>
      <c r="I574"/>
      <c r="J574"/>
    </row>
    <row r="575" spans="1:12" ht="38.25">
      <c r="A575" s="133">
        <f>COUNTIF(ORÇAMENTO!B:B,CPU!C575)</f>
        <v>0</v>
      </c>
      <c r="B575" s="272" t="s">
        <v>10763</v>
      </c>
      <c r="C575" s="258" t="s">
        <v>261</v>
      </c>
      <c r="D575" s="176" t="s">
        <v>9564</v>
      </c>
      <c r="E575" s="175" t="s">
        <v>5604</v>
      </c>
      <c r="F575" s="175" t="s">
        <v>368</v>
      </c>
      <c r="G575" s="177">
        <v>8.7100000000000009</v>
      </c>
      <c r="H575" s="177">
        <v>8.02</v>
      </c>
      <c r="I575" s="175" t="s">
        <v>308</v>
      </c>
      <c r="J575" s="178">
        <v>41974</v>
      </c>
      <c r="K575" s="191">
        <f>SUM(K577:K581)</f>
        <v>8.0212515</v>
      </c>
      <c r="L575" s="192">
        <f>K575-H575</f>
        <v>1.2515000000004051E-3</v>
      </c>
    </row>
    <row r="576" spans="1:12" s="8" customFormat="1" ht="29.25" customHeight="1">
      <c r="A576" s="133"/>
      <c r="B576" s="172"/>
      <c r="C576" s="262" t="s">
        <v>341</v>
      </c>
      <c r="D576" s="167" t="s">
        <v>82</v>
      </c>
      <c r="E576" s="167" t="s">
        <v>342</v>
      </c>
      <c r="F576" s="167" t="s">
        <v>343</v>
      </c>
      <c r="G576" s="167" t="s">
        <v>10727</v>
      </c>
      <c r="H576" s="167" t="s">
        <v>10728</v>
      </c>
      <c r="I576" s="167" t="s">
        <v>10729</v>
      </c>
      <c r="J576" s="167" t="s">
        <v>10730</v>
      </c>
      <c r="K576" s="167" t="s">
        <v>10731</v>
      </c>
    </row>
    <row r="577" spans="1:12" ht="51">
      <c r="C577" s="261">
        <v>5875</v>
      </c>
      <c r="D577" s="226" t="str">
        <f>VLOOKUP(C577,SERVIÇOS_SINAPI_12_14!$A$2:$H$5049,2,0)</f>
        <v>RETROESCAVADEIRA SOBRE RODAS COM CARREGADEIRA, TRAÇÃO 4X4, POTÊNCIA LÍQ. 72 HP, CAÇAMBA CARREG. CAP. MÍN. 0,79 M3, CAÇAMBA RETRO CAP. 0,18 M3, PESO OPERACIONAL MÍN. 7.140 KG, PROFUNDIDADE ESCAVAÇÃO MÁX. 4,50 M - CHP DIURNO. AF_06/2014</v>
      </c>
      <c r="E577" s="249" t="s">
        <v>5450</v>
      </c>
      <c r="F577" s="219" t="str">
        <f>VLOOKUP(C577,SERVIÇOS_SINAPI_12_14!$A$2:$H$5049,4,0)</f>
        <v>CHP</v>
      </c>
      <c r="G577" s="236">
        <v>79.16</v>
      </c>
      <c r="H577" s="224">
        <f>VLOOKUP(C577,SERVIÇOS_SINAPI_12_14!$A$2:$H$5049,6,0)</f>
        <v>77.599999999999994</v>
      </c>
      <c r="I577" s="219">
        <v>1.4250000000000001E-2</v>
      </c>
      <c r="J577" s="224">
        <v>1.1299999999999999</v>
      </c>
      <c r="K577" s="224">
        <f>I577*H577</f>
        <v>1.1057999999999999</v>
      </c>
    </row>
    <row r="578" spans="1:12" ht="51">
      <c r="C578" s="261">
        <v>5877</v>
      </c>
      <c r="D578" s="226" t="str">
        <f>VLOOKUP(C578,SERVIÇOS_SINAPI_12_14!$A$2:$H$5049,2,0)</f>
        <v>RETROESCAVADEIRA SOBRE RODAS COM CARREGADEIRA, TRAÇÃO 4X4, POTÊNCIA LÍQ. 72 HP, CAÇAMBA CARREG. CAP. MÍN. 0,79 M3, CAÇAMBA RETRO CAP. 0,18 M3, PESO OPERACIONAL MÍN. 7.140 KG, PROFUNDIDADE ESCAVAÇÃO MÁX. 4,50 M - CHI DIURNO. AF_06/2014</v>
      </c>
      <c r="E578" s="249" t="s">
        <v>5450</v>
      </c>
      <c r="F578" s="219" t="str">
        <f>VLOOKUP(C578,SERVIÇOS_SINAPI_12_14!$A$2:$H$5049,4,0)</f>
        <v>CHI</v>
      </c>
      <c r="G578" s="236">
        <v>31.7</v>
      </c>
      <c r="H578" s="224">
        <f>VLOOKUP(C578,SERVIÇOS_SINAPI_12_14!$A$2:$H$5049,6,0)</f>
        <v>30.13</v>
      </c>
      <c r="I578" s="219">
        <v>7.5000000000000002E-4</v>
      </c>
      <c r="J578" s="224">
        <v>0.02</v>
      </c>
      <c r="K578" s="224">
        <f>I578*H578</f>
        <v>2.25975E-2</v>
      </c>
    </row>
    <row r="579" spans="1:12" ht="25.5">
      <c r="C579" s="261">
        <v>73496</v>
      </c>
      <c r="D579" s="226" t="str">
        <f>VLOOKUP(C579,SERVIÇOS_SINAPI_12_14!$A$2:$H$5049,2,0)</f>
        <v>SOCADOR PNEUMATICO 18,5KG CONSUMO AR 0,82M3/M (CP) INCL OPERADOR</v>
      </c>
      <c r="E579" s="249" t="s">
        <v>5450</v>
      </c>
      <c r="F579" s="219" t="str">
        <f>VLOOKUP(C579,SERVIÇOS_SINAPI_12_14!$A$2:$H$5049,4,0)</f>
        <v>H</v>
      </c>
      <c r="G579" s="236">
        <v>2.78</v>
      </c>
      <c r="H579" s="224">
        <f>VLOOKUP(C579,SERVIÇOS_SINAPI_12_14!$A$2:$H$5049,6,0)</f>
        <v>2.77</v>
      </c>
      <c r="I579" s="219">
        <v>1.54E-2</v>
      </c>
      <c r="J579" s="224">
        <v>0.04</v>
      </c>
      <c r="K579" s="224">
        <f>I579*H579</f>
        <v>4.2658000000000001E-2</v>
      </c>
    </row>
    <row r="580" spans="1:12" ht="25.5">
      <c r="C580" s="261">
        <v>73560</v>
      </c>
      <c r="D580" s="226" t="str">
        <f>VLOOKUP(C580,SERVIÇOS_SINAPI_12_14!$A$2:$H$5049,2,0)</f>
        <v>SOCADOR PNEUMATICO 18.5KG CONSUMO AR 0,82M3/M (CI) INCL OPERADOR</v>
      </c>
      <c r="E580" s="249" t="s">
        <v>5450</v>
      </c>
      <c r="F580" s="219" t="str">
        <f>VLOOKUP(C580,SERVIÇOS_SINAPI_12_14!$A$2:$H$5049,4,0)</f>
        <v>H</v>
      </c>
      <c r="G580" s="236">
        <v>2.15</v>
      </c>
      <c r="H580" s="224">
        <f>VLOOKUP(C580,SERVIÇOS_SINAPI_12_14!$A$2:$H$5049,6,0)</f>
        <v>2.14</v>
      </c>
      <c r="I580" s="219">
        <v>0.1283</v>
      </c>
      <c r="J580" s="224">
        <v>0.28000000000000003</v>
      </c>
      <c r="K580" s="224">
        <f>I580*H580</f>
        <v>0.27456200000000003</v>
      </c>
    </row>
    <row r="581" spans="1:12">
      <c r="C581" s="260">
        <v>88316</v>
      </c>
      <c r="D581" s="226" t="str">
        <f>VLOOKUP(C581,SERVIÇOS_SINAPI_12_14!$A$2:$H$5049,2,0)</f>
        <v>SERVENTE COM ENCARGOS COMPLEMENTARES</v>
      </c>
      <c r="E581" s="250" t="s">
        <v>5361</v>
      </c>
      <c r="F581" s="219" t="str">
        <f>VLOOKUP(C581,SERVIÇOS_SINAPI_12_14!$A$2:$H$5049,4,0)</f>
        <v>H</v>
      </c>
      <c r="G581" s="214">
        <v>12.14</v>
      </c>
      <c r="H581" s="224">
        <f>VLOOKUP(C581,SERVIÇOS_SINAPI_12_14!$A$2:$H$5049,6,0)</f>
        <v>11.02</v>
      </c>
      <c r="I581" s="219">
        <v>0.59670000000000001</v>
      </c>
      <c r="J581" s="224">
        <v>7.24</v>
      </c>
      <c r="K581" s="224">
        <f>I581*H581</f>
        <v>6.575634</v>
      </c>
    </row>
    <row r="582" spans="1:12">
      <c r="B582"/>
      <c r="C582"/>
      <c r="D582"/>
      <c r="E582"/>
      <c r="F582"/>
      <c r="G582"/>
      <c r="H582"/>
      <c r="I582"/>
      <c r="J582"/>
    </row>
    <row r="583" spans="1:12">
      <c r="B583"/>
      <c r="C583"/>
      <c r="D583"/>
      <c r="E583"/>
      <c r="F583"/>
      <c r="G583"/>
      <c r="H583"/>
      <c r="I583"/>
      <c r="J583"/>
    </row>
    <row r="584" spans="1:12" ht="14.25" customHeight="1">
      <c r="A584" s="133">
        <f>COUNTIF(ORÇAMENTO!B:B,CPU!C584)</f>
        <v>0</v>
      </c>
      <c r="B584" s="272" t="s">
        <v>10764</v>
      </c>
      <c r="C584" s="258" t="s">
        <v>262</v>
      </c>
      <c r="D584" s="176" t="s">
        <v>263</v>
      </c>
      <c r="E584" s="175" t="s">
        <v>5374</v>
      </c>
      <c r="F584" s="175" t="s">
        <v>307</v>
      </c>
      <c r="G584" s="177">
        <v>5.4</v>
      </c>
      <c r="H584" s="177">
        <v>5.28</v>
      </c>
      <c r="I584" s="175" t="s">
        <v>308</v>
      </c>
      <c r="J584" s="178">
        <v>41974</v>
      </c>
      <c r="K584" s="191">
        <f>SUM(K586:K587)</f>
        <v>5.282</v>
      </c>
      <c r="L584" s="192">
        <f>K584-H584</f>
        <v>1.9999999999997797E-3</v>
      </c>
    </row>
    <row r="585" spans="1:12" s="183" customFormat="1" ht="29.25" customHeight="1">
      <c r="A585" s="211"/>
      <c r="B585" s="187"/>
      <c r="C585" s="259" t="s">
        <v>341</v>
      </c>
      <c r="D585" s="184" t="s">
        <v>82</v>
      </c>
      <c r="E585" s="184" t="s">
        <v>342</v>
      </c>
      <c r="F585" s="184" t="s">
        <v>343</v>
      </c>
      <c r="G585" s="184" t="s">
        <v>10727</v>
      </c>
      <c r="H585" s="184" t="s">
        <v>10728</v>
      </c>
      <c r="I585" s="184" t="s">
        <v>10729</v>
      </c>
      <c r="J585" s="184" t="s">
        <v>10730</v>
      </c>
      <c r="K585" s="184" t="s">
        <v>10731</v>
      </c>
    </row>
    <row r="586" spans="1:12" ht="14.25" customHeight="1">
      <c r="C586" s="261">
        <v>73536</v>
      </c>
      <c r="D586" s="226" t="str">
        <f>VLOOKUP(C586,SERVIÇOS_SINAPI_12_14!$A$2:$H$5049,2,0)</f>
        <v>MOTOBOMBA CENTRÍFUGA, MOTOR A GASOLINA, POTÊNCIA 5,42 HP, BOCAIS 1 1/2 ” X 1”, DIÂMETRO ROTOR 143 MM HM/Q = 6 MCA / 16,8 M3/H A 38 MCA / 6,6 M3/H - CHP DIURNO. AF_06/2014</v>
      </c>
      <c r="E586" s="194" t="s">
        <v>5450</v>
      </c>
      <c r="F586" s="219" t="str">
        <f>VLOOKUP(C586,SERVIÇOS_SINAPI_12_14!$A$2:$H$5049,4,0)</f>
        <v>CHP</v>
      </c>
      <c r="G586" s="236">
        <v>4.1900000000000004</v>
      </c>
      <c r="H586" s="224">
        <f>VLOOKUP(C586,SERVIÇOS_SINAPI_12_14!$A$2:$H$5049,6,0)</f>
        <v>4.18</v>
      </c>
      <c r="I586" s="219">
        <v>1</v>
      </c>
      <c r="J586" s="165">
        <v>4.1900000000000004</v>
      </c>
      <c r="K586" s="224">
        <f>I586*H586</f>
        <v>4.18</v>
      </c>
    </row>
    <row r="587" spans="1:12" ht="14.25" customHeight="1">
      <c r="C587" s="260">
        <v>88316</v>
      </c>
      <c r="D587" s="226" t="str">
        <f>VLOOKUP(C587,SERVIÇOS_SINAPI_12_14!$A$2:$H$5049,2,0)</f>
        <v>SERVENTE COM ENCARGOS COMPLEMENTARES</v>
      </c>
      <c r="E587" s="218" t="s">
        <v>5361</v>
      </c>
      <c r="F587" s="219" t="str">
        <f>VLOOKUP(C587,SERVIÇOS_SINAPI_12_14!$A$2:$H$5049,4,0)</f>
        <v>H</v>
      </c>
      <c r="G587" s="220">
        <v>12.14</v>
      </c>
      <c r="H587" s="224">
        <f>VLOOKUP(C587,SERVIÇOS_SINAPI_12_14!$A$2:$H$5049,6,0)</f>
        <v>11.02</v>
      </c>
      <c r="I587" s="219">
        <v>0.1</v>
      </c>
      <c r="J587" s="224">
        <v>1.21</v>
      </c>
      <c r="K587" s="224">
        <f>I587*H587</f>
        <v>1.1020000000000001</v>
      </c>
    </row>
    <row r="588" spans="1:12" ht="14.25" customHeight="1">
      <c r="B588"/>
      <c r="C588"/>
      <c r="D588"/>
      <c r="E588"/>
      <c r="F588"/>
      <c r="G588"/>
      <c r="H588"/>
      <c r="I588"/>
      <c r="J588"/>
    </row>
    <row r="589" spans="1:12" ht="14.25" customHeight="1">
      <c r="B589"/>
      <c r="C589"/>
      <c r="D589"/>
      <c r="E589"/>
      <c r="F589"/>
      <c r="G589"/>
      <c r="H589"/>
      <c r="I589"/>
      <c r="J589"/>
    </row>
    <row r="590" spans="1:12">
      <c r="A590" s="133">
        <f>COUNTIF(ORÇAMENTO!B:B,CPU!C590)</f>
        <v>0</v>
      </c>
      <c r="B590" s="272" t="s">
        <v>10765</v>
      </c>
      <c r="C590" s="258">
        <v>73610</v>
      </c>
      <c r="D590" s="176" t="s">
        <v>8631</v>
      </c>
      <c r="E590" s="175" t="s">
        <v>6226</v>
      </c>
      <c r="F590" s="175" t="s">
        <v>370</v>
      </c>
      <c r="G590" s="177">
        <v>0.89</v>
      </c>
      <c r="H590" s="177">
        <v>0.8</v>
      </c>
      <c r="I590" s="175" t="s">
        <v>308</v>
      </c>
      <c r="J590" s="178">
        <v>41974</v>
      </c>
      <c r="K590" s="191">
        <f>SUM(K592:K593)</f>
        <v>0.80433300000000019</v>
      </c>
      <c r="L590" s="192">
        <f>K590-H590</f>
        <v>4.3330000000001423E-3</v>
      </c>
    </row>
    <row r="591" spans="1:12" s="8" customFormat="1" ht="28.5" customHeight="1">
      <c r="A591" s="133"/>
      <c r="B591" s="172"/>
      <c r="C591" s="259" t="s">
        <v>341</v>
      </c>
      <c r="D591" s="184" t="s">
        <v>82</v>
      </c>
      <c r="E591" s="184" t="s">
        <v>342</v>
      </c>
      <c r="F591" s="184" t="s">
        <v>343</v>
      </c>
      <c r="G591" s="184" t="s">
        <v>10727</v>
      </c>
      <c r="H591" s="184" t="s">
        <v>10728</v>
      </c>
      <c r="I591" s="184" t="s">
        <v>10729</v>
      </c>
      <c r="J591" s="184" t="s">
        <v>10730</v>
      </c>
      <c r="K591" s="184" t="s">
        <v>10731</v>
      </c>
    </row>
    <row r="592" spans="1:12">
      <c r="C592" s="260">
        <v>88253</v>
      </c>
      <c r="D592" s="226" t="str">
        <f>VLOOKUP(C592,SERVIÇOS_SINAPI_12_14!$A$2:$H$5049,2,0)</f>
        <v>AUXILIAR DE TOPÓGRAFO COM ENCARGOS COMPLEMENTARES</v>
      </c>
      <c r="E592" s="219" t="s">
        <v>5361</v>
      </c>
      <c r="F592" s="219" t="str">
        <f>VLOOKUP(C592,SERVIÇOS_SINAPI_12_14!$A$2:$H$5049,4,0)</f>
        <v>H</v>
      </c>
      <c r="G592" s="224">
        <v>19.86</v>
      </c>
      <c r="H592" s="224">
        <f>VLOOKUP(C592,SERVIÇOS_SINAPI_12_14!$A$2:$H$5049,6,0)</f>
        <v>17.690000000000001</v>
      </c>
      <c r="I592" s="239">
        <v>3.5700000000000003E-2</v>
      </c>
      <c r="J592" s="224">
        <v>0.71</v>
      </c>
      <c r="K592" s="224">
        <f>I592*H592</f>
        <v>0.63153300000000012</v>
      </c>
    </row>
    <row r="593" spans="1:12" ht="25.5">
      <c r="C593" s="260">
        <v>1158</v>
      </c>
      <c r="D593" s="213" t="str">
        <f>VLOOKUP(C593,INSUMOS_SINAPI_12_14!$A$2:$H$5049,2,0)</f>
        <v>CAMINHONETE DE CARGA ATE 1,2 T C/ MOTOR DIESEL TIPO GM D-10 OU EQUIV (INCL MANUT/OPERACAO)</v>
      </c>
      <c r="E593" s="136" t="s">
        <v>316</v>
      </c>
      <c r="F593" s="144" t="str">
        <f>VLOOKUP(C593,INSUMOS_SINAPI_12_14!$A$2:$H$5049,4,0)</f>
        <v>H</v>
      </c>
      <c r="G593" s="138">
        <v>43.2</v>
      </c>
      <c r="H593" s="210">
        <f>VLOOKUP(C593,INSUMOS_SINAPI_12_14!$A$2:$H$5049,6,0)</f>
        <v>43.2</v>
      </c>
      <c r="I593" s="136">
        <v>4.0000000000000001E-3</v>
      </c>
      <c r="J593" s="138">
        <v>0.17</v>
      </c>
      <c r="K593" s="210">
        <f>I593*H593</f>
        <v>0.17280000000000001</v>
      </c>
    </row>
    <row r="594" spans="1:12">
      <c r="B594"/>
      <c r="C594"/>
      <c r="D594"/>
      <c r="E594"/>
      <c r="F594"/>
      <c r="G594"/>
      <c r="H594"/>
      <c r="I594"/>
      <c r="J594"/>
    </row>
    <row r="595" spans="1:12">
      <c r="B595"/>
      <c r="C595"/>
      <c r="D595"/>
      <c r="E595"/>
      <c r="F595"/>
      <c r="G595"/>
      <c r="H595"/>
      <c r="I595"/>
      <c r="J595"/>
    </row>
    <row r="596" spans="1:12" ht="25.5">
      <c r="A596" s="133">
        <f>COUNTIF(ORÇAMENTO!B:B,CPU!C596)</f>
        <v>0</v>
      </c>
      <c r="B596" s="272" t="s">
        <v>10766</v>
      </c>
      <c r="C596" s="258" t="s">
        <v>281</v>
      </c>
      <c r="D596" s="176" t="s">
        <v>6466</v>
      </c>
      <c r="E596" s="175" t="s">
        <v>5604</v>
      </c>
      <c r="F596" s="175" t="s">
        <v>368</v>
      </c>
      <c r="G596" s="177">
        <v>7.28</v>
      </c>
      <c r="H596" s="177">
        <v>6.61</v>
      </c>
      <c r="I596" s="175" t="s">
        <v>308</v>
      </c>
      <c r="J596" s="178">
        <v>41974</v>
      </c>
      <c r="K596" s="191">
        <f>SUM(K598)</f>
        <v>6.6119999999999992</v>
      </c>
      <c r="L596" s="192">
        <f>K596-H596</f>
        <v>1.9999999999988916E-3</v>
      </c>
    </row>
    <row r="597" spans="1:12" s="8" customFormat="1" ht="28.5" customHeight="1">
      <c r="A597" s="133"/>
      <c r="B597" s="172"/>
      <c r="C597" s="259" t="s">
        <v>341</v>
      </c>
      <c r="D597" s="184" t="s">
        <v>82</v>
      </c>
      <c r="E597" s="184" t="s">
        <v>342</v>
      </c>
      <c r="F597" s="184" t="s">
        <v>343</v>
      </c>
      <c r="G597" s="184" t="s">
        <v>10727</v>
      </c>
      <c r="H597" s="184" t="s">
        <v>10728</v>
      </c>
      <c r="I597" s="184" t="s">
        <v>10729</v>
      </c>
      <c r="J597" s="184" t="s">
        <v>10730</v>
      </c>
      <c r="K597" s="184" t="s">
        <v>10731</v>
      </c>
    </row>
    <row r="598" spans="1:12">
      <c r="C598" s="260">
        <v>88316</v>
      </c>
      <c r="D598" s="226" t="str">
        <f>VLOOKUP(C598,SERVIÇOS_SINAPI_12_14!$A$2:$H$5049,2,0)</f>
        <v>SERVENTE COM ENCARGOS COMPLEMENTARES</v>
      </c>
      <c r="E598" s="219" t="s">
        <v>5361</v>
      </c>
      <c r="F598" s="219" t="str">
        <f>VLOOKUP(C598,SERVIÇOS_SINAPI_12_14!$A$2:$H$5049,4,0)</f>
        <v>H</v>
      </c>
      <c r="G598" s="224">
        <v>12.14</v>
      </c>
      <c r="H598" s="224">
        <f>VLOOKUP(C598,SERVIÇOS_SINAPI_12_14!$A$2:$H$5049,6,0)</f>
        <v>11.02</v>
      </c>
      <c r="I598" s="219">
        <v>0.6</v>
      </c>
      <c r="J598" s="224">
        <v>7.28</v>
      </c>
      <c r="K598" s="224">
        <f>I598*H598</f>
        <v>6.6119999999999992</v>
      </c>
    </row>
    <row r="599" spans="1:12">
      <c r="B599"/>
      <c r="C599"/>
      <c r="D599"/>
      <c r="E599"/>
      <c r="F599"/>
      <c r="G599"/>
      <c r="H599"/>
      <c r="I599"/>
      <c r="J599"/>
    </row>
    <row r="600" spans="1:12">
      <c r="B600"/>
      <c r="C600"/>
      <c r="D600"/>
      <c r="E600"/>
      <c r="F600"/>
      <c r="G600"/>
      <c r="H600"/>
      <c r="I600"/>
      <c r="J600"/>
    </row>
    <row r="601" spans="1:12">
      <c r="A601" s="133">
        <f>COUNTIF(ORÇAMENTO!B:B,CPU!C601)</f>
        <v>0</v>
      </c>
      <c r="B601" s="272" t="s">
        <v>10739</v>
      </c>
      <c r="C601" s="258" t="s">
        <v>274</v>
      </c>
      <c r="D601" s="176" t="s">
        <v>277</v>
      </c>
      <c r="E601" s="175" t="s">
        <v>6454</v>
      </c>
      <c r="F601" s="175" t="s">
        <v>370</v>
      </c>
      <c r="G601" s="177">
        <v>1.9</v>
      </c>
      <c r="H601" s="177">
        <v>1.76</v>
      </c>
      <c r="I601" s="175" t="s">
        <v>308</v>
      </c>
      <c r="J601" s="178">
        <v>41974</v>
      </c>
      <c r="K601" s="191">
        <f>SUM(K603:K610)</f>
        <v>1.763371</v>
      </c>
      <c r="L601" s="192">
        <f>K601-H601</f>
        <v>3.3710000000000129E-3</v>
      </c>
    </row>
    <row r="602" spans="1:12" s="8" customFormat="1" ht="27.75" customHeight="1">
      <c r="A602" s="133"/>
      <c r="B602" s="172"/>
      <c r="C602" s="259" t="s">
        <v>341</v>
      </c>
      <c r="D602" s="184" t="s">
        <v>82</v>
      </c>
      <c r="E602" s="184" t="s">
        <v>342</v>
      </c>
      <c r="F602" s="184" t="s">
        <v>343</v>
      </c>
      <c r="G602" s="184" t="s">
        <v>10727</v>
      </c>
      <c r="H602" s="184" t="s">
        <v>10728</v>
      </c>
      <c r="I602" s="184" t="s">
        <v>10729</v>
      </c>
      <c r="J602" s="184" t="s">
        <v>10730</v>
      </c>
      <c r="K602" s="184" t="s">
        <v>10731</v>
      </c>
    </row>
    <row r="603" spans="1:12">
      <c r="C603" s="260">
        <v>88264</v>
      </c>
      <c r="D603" s="226" t="str">
        <f>VLOOKUP(C603,SERVIÇOS_SINAPI_12_14!$A$2:$H$5049,2,0)</f>
        <v>ELETRICISTA COM ENCARGOS COMPLEMENTARES</v>
      </c>
      <c r="E603" s="219" t="s">
        <v>5361</v>
      </c>
      <c r="F603" s="219" t="str">
        <f>VLOOKUP(C603,SERVIÇOS_SINAPI_12_14!$A$2:$H$5049,4,0)</f>
        <v>H</v>
      </c>
      <c r="G603" s="224">
        <v>15.32</v>
      </c>
      <c r="H603" s="224">
        <f>VLOOKUP(C603,SERVIÇOS_SINAPI_12_14!$A$2:$H$5049,6,0)</f>
        <v>13.77</v>
      </c>
      <c r="I603" s="240">
        <v>4.99E-2</v>
      </c>
      <c r="J603" s="224">
        <v>0.77</v>
      </c>
      <c r="K603" s="224">
        <f t="shared" ref="K603:K610" si="22">I603*H603</f>
        <v>0.68712299999999993</v>
      </c>
    </row>
    <row r="604" spans="1:12">
      <c r="C604" s="260">
        <v>88316</v>
      </c>
      <c r="D604" s="226" t="str">
        <f>VLOOKUP(C604,SERVIÇOS_SINAPI_12_14!$A$2:$H$5049,2,0)</f>
        <v>SERVENTE COM ENCARGOS COMPLEMENTARES</v>
      </c>
      <c r="E604" s="219" t="s">
        <v>5361</v>
      </c>
      <c r="F604" s="219" t="str">
        <f>VLOOKUP(C604,SERVIÇOS_SINAPI_12_14!$A$2:$H$5049,4,0)</f>
        <v>H</v>
      </c>
      <c r="G604" s="224">
        <v>12.14</v>
      </c>
      <c r="H604" s="224">
        <f>VLOOKUP(C604,SERVIÇOS_SINAPI_12_14!$A$2:$H$5049,6,0)</f>
        <v>11.02</v>
      </c>
      <c r="I604" s="240">
        <v>4.99E-2</v>
      </c>
      <c r="J604" s="224">
        <v>0.61</v>
      </c>
      <c r="K604" s="224">
        <f t="shared" si="22"/>
        <v>0.549898</v>
      </c>
    </row>
    <row r="605" spans="1:12">
      <c r="C605" s="260">
        <v>939</v>
      </c>
      <c r="D605" s="213" t="str">
        <f>VLOOKUP(C605,INSUMOS_SINAPI_12_14!$A$2:$H$5049,2,0)</f>
        <v>FIO RIGIDO, ISOLACAO EM PVC 450/750V 2,5MM2</v>
      </c>
      <c r="E605" s="136" t="s">
        <v>314</v>
      </c>
      <c r="F605" s="144" t="str">
        <f>VLOOKUP(C605,INSUMOS_SINAPI_12_14!$A$2:$H$5049,4,0)</f>
        <v>M</v>
      </c>
      <c r="G605" s="138">
        <v>1</v>
      </c>
      <c r="H605" s="210">
        <f>VLOOKUP(C605,INSUMOS_SINAPI_12_14!$A$2:$H$5049,6,0)</f>
        <v>1</v>
      </c>
      <c r="I605" s="136">
        <v>0.3</v>
      </c>
      <c r="J605" s="138">
        <v>0.3</v>
      </c>
      <c r="K605" s="210">
        <f t="shared" si="22"/>
        <v>0.3</v>
      </c>
    </row>
    <row r="606" spans="1:12">
      <c r="C606" s="260">
        <v>2705</v>
      </c>
      <c r="D606" s="213" t="str">
        <f>VLOOKUP(C606,INSUMOS_SINAPI_12_14!$A$2:$H$5049,2,0)</f>
        <v>ENERGIA ELETRICA ATE 2000 KWH INDUSTRIAL, SEM DEMANDA</v>
      </c>
      <c r="E606" s="136" t="s">
        <v>314</v>
      </c>
      <c r="F606" s="144" t="str">
        <f>VLOOKUP(C606,INSUMOS_SINAPI_12_14!$A$2:$H$5049,4,0)</f>
        <v>KW/H</v>
      </c>
      <c r="G606" s="138">
        <v>0.55000000000000004</v>
      </c>
      <c r="H606" s="210">
        <f>VLOOKUP(C606,INSUMOS_SINAPI_12_14!$A$2:$H$5049,6,0)</f>
        <v>0.55000000000000004</v>
      </c>
      <c r="I606" s="136">
        <v>0.24</v>
      </c>
      <c r="J606" s="138">
        <v>0.13</v>
      </c>
      <c r="K606" s="210">
        <f t="shared" si="22"/>
        <v>0.13200000000000001</v>
      </c>
    </row>
    <row r="607" spans="1:12">
      <c r="C607" s="260">
        <v>4815</v>
      </c>
      <c r="D607" s="213" t="str">
        <f>VLOOKUP(C607,INSUMOS_SINAPI_12_14!$A$2:$H$5049,2,0)</f>
        <v>BALDE VERMELHO P/ SINALIZACAO</v>
      </c>
      <c r="E607" s="136" t="s">
        <v>314</v>
      </c>
      <c r="F607" s="144" t="str">
        <f>VLOOKUP(C607,INSUMOS_SINAPI_12_14!$A$2:$H$5049,4,0)</f>
        <v>UN</v>
      </c>
      <c r="G607" s="138">
        <v>7.13</v>
      </c>
      <c r="H607" s="210">
        <f>VLOOKUP(C607,INSUMOS_SINAPI_12_14!$A$2:$H$5049,6,0)</f>
        <v>7.13</v>
      </c>
      <c r="I607" s="136">
        <v>8.9999999999999993E-3</v>
      </c>
      <c r="J607" s="138">
        <v>0.06</v>
      </c>
      <c r="K607" s="210">
        <f t="shared" si="22"/>
        <v>6.4169999999999991E-2</v>
      </c>
    </row>
    <row r="608" spans="1:12">
      <c r="C608" s="260">
        <v>12201</v>
      </c>
      <c r="D608" s="213" t="str">
        <f>VLOOKUP(C608,INSUMOS_SINAPI_12_14!$A$2:$H$5049,2,0)</f>
        <v>LAMPADA INCANDESCENTE 40W</v>
      </c>
      <c r="E608" s="136" t="s">
        <v>314</v>
      </c>
      <c r="F608" s="144" t="str">
        <f>VLOOKUP(C608,INSUMOS_SINAPI_12_14!$A$2:$H$5049,4,0)</f>
        <v>UN</v>
      </c>
      <c r="G608" s="138">
        <v>0.8</v>
      </c>
      <c r="H608" s="210">
        <f>VLOOKUP(C608,INSUMOS_SINAPI_12_14!$A$2:$H$5049,6,0)</f>
        <v>0.8</v>
      </c>
      <c r="I608" s="136">
        <v>8.9999999999999993E-3</v>
      </c>
      <c r="J608" s="138">
        <v>0.01</v>
      </c>
      <c r="K608" s="210">
        <f t="shared" si="22"/>
        <v>7.1999999999999998E-3</v>
      </c>
    </row>
    <row r="609" spans="1:12">
      <c r="C609" s="260">
        <v>12294</v>
      </c>
      <c r="D609" s="213" t="str">
        <f>VLOOKUP(C609,INSUMOS_SINAPI_12_14!$A$2:$H$5049,2,0)</f>
        <v>BOCAL/SOQUETE/RECEPTACULO CONTRA INTEMPERIES C/ RABICHO</v>
      </c>
      <c r="E609" s="136" t="s">
        <v>314</v>
      </c>
      <c r="F609" s="144" t="str">
        <f>VLOOKUP(C609,INSUMOS_SINAPI_12_14!$A$2:$H$5049,4,0)</f>
        <v>UN</v>
      </c>
      <c r="G609" s="138">
        <v>2.4</v>
      </c>
      <c r="H609" s="210">
        <f>VLOOKUP(C609,INSUMOS_SINAPI_12_14!$A$2:$H$5049,6,0)</f>
        <v>2.4</v>
      </c>
      <c r="I609" s="136">
        <v>8.9999999999999993E-3</v>
      </c>
      <c r="J609" s="138">
        <v>0.02</v>
      </c>
      <c r="K609" s="210">
        <f t="shared" si="22"/>
        <v>2.1599999999999998E-2</v>
      </c>
    </row>
    <row r="610" spans="1:12">
      <c r="C610" s="260">
        <v>21127</v>
      </c>
      <c r="D610" s="213" t="str">
        <f>VLOOKUP(C610,INSUMOS_SINAPI_12_14!$A$2:$H$5049,2,0)</f>
        <v>FITA ISOLANTE ADESIVA ANTI-CHAMA EM ROLOS 19MM X 5M</v>
      </c>
      <c r="E610" s="136" t="s">
        <v>314</v>
      </c>
      <c r="F610" s="144" t="str">
        <f>VLOOKUP(C610,INSUMOS_SINAPI_12_14!$A$2:$H$5049,4,0)</f>
        <v>UN</v>
      </c>
      <c r="G610" s="138">
        <v>1.1499999999999999</v>
      </c>
      <c r="H610" s="210">
        <f>VLOOKUP(C610,INSUMOS_SINAPI_12_14!$A$2:$H$5049,6,0)</f>
        <v>1.1499999999999999</v>
      </c>
      <c r="I610" s="136">
        <v>1.1999999999999999E-3</v>
      </c>
      <c r="J610" s="138">
        <v>0</v>
      </c>
      <c r="K610" s="210">
        <f t="shared" si="22"/>
        <v>1.3799999999999997E-3</v>
      </c>
    </row>
    <row r="611" spans="1:12">
      <c r="B611"/>
      <c r="C611"/>
      <c r="D611"/>
      <c r="E611"/>
      <c r="F611"/>
      <c r="G611"/>
      <c r="H611"/>
      <c r="I611"/>
      <c r="J611"/>
    </row>
    <row r="612" spans="1:12">
      <c r="B612"/>
      <c r="C612"/>
      <c r="D612"/>
      <c r="E612"/>
      <c r="F612"/>
      <c r="G612"/>
      <c r="H612"/>
      <c r="I612"/>
      <c r="J612"/>
    </row>
    <row r="613" spans="1:12">
      <c r="A613" s="133">
        <f>COUNTIF(ORÇAMENTO!B:B,CPU!C613)</f>
        <v>0</v>
      </c>
      <c r="B613" s="272" t="s">
        <v>10767</v>
      </c>
      <c r="C613" s="258" t="s">
        <v>275</v>
      </c>
      <c r="D613" s="176" t="s">
        <v>278</v>
      </c>
      <c r="E613" s="175" t="s">
        <v>6454</v>
      </c>
      <c r="F613" s="175" t="s">
        <v>335</v>
      </c>
      <c r="G613" s="177">
        <v>43.03</v>
      </c>
      <c r="H613" s="177">
        <v>40.57</v>
      </c>
      <c r="I613" s="175" t="s">
        <v>308</v>
      </c>
      <c r="J613" s="178">
        <v>41974</v>
      </c>
      <c r="K613" s="191">
        <f>SUM(K615:K619)</f>
        <v>40.574939000000001</v>
      </c>
      <c r="L613" s="192">
        <f>K613-H613</f>
        <v>4.9390000000002487E-3</v>
      </c>
    </row>
    <row r="614" spans="1:12" s="8" customFormat="1" ht="30" customHeight="1">
      <c r="A614" s="133"/>
      <c r="B614" s="172"/>
      <c r="C614" s="259" t="s">
        <v>341</v>
      </c>
      <c r="D614" s="184" t="s">
        <v>82</v>
      </c>
      <c r="E614" s="184" t="s">
        <v>342</v>
      </c>
      <c r="F614" s="184" t="s">
        <v>343</v>
      </c>
      <c r="G614" s="184" t="s">
        <v>10727</v>
      </c>
      <c r="H614" s="184" t="s">
        <v>10728</v>
      </c>
      <c r="I614" s="184" t="s">
        <v>10729</v>
      </c>
      <c r="J614" s="184" t="s">
        <v>10730</v>
      </c>
      <c r="K614" s="184" t="s">
        <v>10731</v>
      </c>
    </row>
    <row r="615" spans="1:12">
      <c r="C615" s="260">
        <v>88262</v>
      </c>
      <c r="D615" s="226" t="str">
        <f>VLOOKUP(C615,SERVIÇOS_SINAPI_12_14!$A$2:$H$5049,2,0)</f>
        <v>CARPINTEIRO DE FORMAS COM ENCARGOS COMPLEMENTARES</v>
      </c>
      <c r="E615" s="219" t="s">
        <v>5361</v>
      </c>
      <c r="F615" s="219" t="str">
        <f>VLOOKUP(C615,SERVIÇOS_SINAPI_12_14!$A$2:$H$5049,4,0)</f>
        <v>H</v>
      </c>
      <c r="G615" s="224">
        <v>15.32</v>
      </c>
      <c r="H615" s="224">
        <f>VLOOKUP(C615,SERVIÇOS_SINAPI_12_14!$A$2:$H$5049,6,0)</f>
        <v>13.77</v>
      </c>
      <c r="I615" s="219">
        <v>0.5</v>
      </c>
      <c r="J615" s="224">
        <v>7.66</v>
      </c>
      <c r="K615" s="224">
        <f>I615*H615</f>
        <v>6.8849999999999998</v>
      </c>
    </row>
    <row r="616" spans="1:12">
      <c r="C616" s="260">
        <v>88316</v>
      </c>
      <c r="D616" s="226" t="str">
        <f>VLOOKUP(C616,SERVIÇOS_SINAPI_12_14!$A$2:$H$5049,2,0)</f>
        <v>SERVENTE COM ENCARGOS COMPLEMENTARES</v>
      </c>
      <c r="E616" s="219" t="s">
        <v>5361</v>
      </c>
      <c r="F616" s="219" t="str">
        <f>VLOOKUP(C616,SERVIÇOS_SINAPI_12_14!$A$2:$H$5049,4,0)</f>
        <v>H</v>
      </c>
      <c r="G616" s="224">
        <v>12.14</v>
      </c>
      <c r="H616" s="224">
        <f>VLOOKUP(C616,SERVIÇOS_SINAPI_12_14!$A$2:$H$5049,6,0)</f>
        <v>11.02</v>
      </c>
      <c r="I616" s="219">
        <v>1.5</v>
      </c>
      <c r="J616" s="224">
        <v>18.21</v>
      </c>
      <c r="K616" s="224">
        <f>I616*H616</f>
        <v>16.53</v>
      </c>
    </row>
    <row r="617" spans="1:12">
      <c r="C617" s="260">
        <v>4472</v>
      </c>
      <c r="D617" s="213" t="str">
        <f>VLOOKUP(C617,INSUMOS_SINAPI_12_14!$A$2:$H$5049,2,0)</f>
        <v>PECA DE MADEIRA DE LEI *6 X 16* CM, NÃO APARELHADA, (VIGA - P/TELHADO)</v>
      </c>
      <c r="E617" s="136" t="s">
        <v>314</v>
      </c>
      <c r="F617" s="144" t="str">
        <f>VLOOKUP(C617,INSUMOS_SINAPI_12_14!$A$2:$H$5049,4,0)</f>
        <v>M</v>
      </c>
      <c r="G617" s="138">
        <v>16.96</v>
      </c>
      <c r="H617" s="210">
        <f>VLOOKUP(C617,INSUMOS_SINAPI_12_14!$A$2:$H$5049,6,0)</f>
        <v>16.96</v>
      </c>
      <c r="I617" s="136">
        <v>0.76190000000000002</v>
      </c>
      <c r="J617" s="138">
        <v>12.92</v>
      </c>
      <c r="K617" s="210">
        <f>I617*H617</f>
        <v>12.921824000000001</v>
      </c>
    </row>
    <row r="618" spans="1:12">
      <c r="C618" s="260">
        <v>5061</v>
      </c>
      <c r="D618" s="213" t="str">
        <f>VLOOKUP(C618,INSUMOS_SINAPI_12_14!$A$2:$H$5049,2,0)</f>
        <v>PREGO POLIDO COM CABECA 18 X 27</v>
      </c>
      <c r="E618" s="136" t="s">
        <v>314</v>
      </c>
      <c r="F618" s="144" t="str">
        <f>VLOOKUP(C618,INSUMOS_SINAPI_12_14!$A$2:$H$5049,4,0)</f>
        <v>KG</v>
      </c>
      <c r="G618" s="138">
        <v>7.5</v>
      </c>
      <c r="H618" s="210">
        <f>VLOOKUP(C618,INSUMOS_SINAPI_12_14!$A$2:$H$5049,6,0)</f>
        <v>7.5</v>
      </c>
      <c r="I618" s="136">
        <v>0.2</v>
      </c>
      <c r="J618" s="138">
        <v>1.5</v>
      </c>
      <c r="K618" s="210">
        <f>I618*H618</f>
        <v>1.5</v>
      </c>
    </row>
    <row r="619" spans="1:12">
      <c r="C619" s="260">
        <v>6189</v>
      </c>
      <c r="D619" s="213" t="str">
        <f>VLOOKUP(C619,INSUMOS_SINAPI_12_14!$A$2:$H$5049,2,0)</f>
        <v>TABUA MADEIRA 2A QUALIDADE 2,5 X 30,0CM (1 X 12") NAO APARELHADA</v>
      </c>
      <c r="E619" s="136" t="s">
        <v>314</v>
      </c>
      <c r="F619" s="144" t="str">
        <f>VLOOKUP(C619,INSUMOS_SINAPI_12_14!$A$2:$H$5049,4,0)</f>
        <v>M</v>
      </c>
      <c r="G619" s="138">
        <v>6.39</v>
      </c>
      <c r="H619" s="210">
        <f>VLOOKUP(C619,INSUMOS_SINAPI_12_14!$A$2:$H$5049,6,0)</f>
        <v>6.39</v>
      </c>
      <c r="I619" s="136">
        <v>0.42849999999999999</v>
      </c>
      <c r="J619" s="138">
        <v>2.74</v>
      </c>
      <c r="K619" s="210">
        <f>I619*H619</f>
        <v>2.7381149999999996</v>
      </c>
    </row>
    <row r="620" spans="1:12">
      <c r="B620"/>
      <c r="C620"/>
      <c r="D620"/>
      <c r="E620"/>
      <c r="F620"/>
      <c r="G620"/>
      <c r="H620"/>
      <c r="I620"/>
      <c r="J620"/>
    </row>
    <row r="621" spans="1:12">
      <c r="B621"/>
      <c r="C621"/>
      <c r="D621"/>
      <c r="E621"/>
      <c r="F621"/>
      <c r="G621"/>
      <c r="H621"/>
      <c r="I621"/>
      <c r="J621"/>
    </row>
    <row r="622" spans="1:12">
      <c r="A622" s="133">
        <f>COUNTIF(ORÇAMENTO!B:B,CPU!C622)</f>
        <v>0</v>
      </c>
      <c r="B622" s="272" t="s">
        <v>10768</v>
      </c>
      <c r="C622" s="258" t="s">
        <v>276</v>
      </c>
      <c r="D622" s="176" t="s">
        <v>279</v>
      </c>
      <c r="E622" s="175" t="s">
        <v>6454</v>
      </c>
      <c r="F622" s="175" t="s">
        <v>335</v>
      </c>
      <c r="G622" s="177">
        <v>35.58</v>
      </c>
      <c r="H622" s="177">
        <v>33.130000000000003</v>
      </c>
      <c r="I622" s="175" t="s">
        <v>308</v>
      </c>
      <c r="J622" s="178">
        <v>41974</v>
      </c>
      <c r="K622" s="191">
        <f>SUM(K624:K628)</f>
        <v>33.126787</v>
      </c>
      <c r="L622" s="192">
        <f>K622-H622</f>
        <v>-3.2130000000023529E-3</v>
      </c>
    </row>
    <row r="623" spans="1:12" s="8" customFormat="1" ht="30.75" customHeight="1">
      <c r="A623" s="133"/>
      <c r="B623" s="172"/>
      <c r="C623" s="259" t="s">
        <v>341</v>
      </c>
      <c r="D623" s="184" t="s">
        <v>82</v>
      </c>
      <c r="E623" s="184" t="s">
        <v>342</v>
      </c>
      <c r="F623" s="184" t="s">
        <v>343</v>
      </c>
      <c r="G623" s="184" t="s">
        <v>10727</v>
      </c>
      <c r="H623" s="184" t="s">
        <v>10728</v>
      </c>
      <c r="I623" s="184" t="s">
        <v>10729</v>
      </c>
      <c r="J623" s="184" t="s">
        <v>10730</v>
      </c>
      <c r="K623" s="184" t="s">
        <v>10731</v>
      </c>
    </row>
    <row r="624" spans="1:12">
      <c r="C624" s="260">
        <v>88262</v>
      </c>
      <c r="D624" s="226" t="str">
        <f>VLOOKUP(C624,SERVIÇOS_SINAPI_12_14!$A$2:$H$5049,2,0)</f>
        <v>CARPINTEIRO DE FORMAS COM ENCARGOS COMPLEMENTARES</v>
      </c>
      <c r="E624" s="219" t="s">
        <v>5361</v>
      </c>
      <c r="F624" s="219" t="str">
        <f>VLOOKUP(C624,SERVIÇOS_SINAPI_12_14!$A$2:$H$5049,4,0)</f>
        <v>H</v>
      </c>
      <c r="G624" s="224">
        <v>15.32</v>
      </c>
      <c r="H624" s="224">
        <f>VLOOKUP(C624,SERVIÇOS_SINAPI_12_14!$A$2:$H$5049,6,0)</f>
        <v>13.77</v>
      </c>
      <c r="I624" s="219">
        <v>0.5</v>
      </c>
      <c r="J624" s="224">
        <v>7.66</v>
      </c>
      <c r="K624" s="224">
        <f>I624*H624</f>
        <v>6.8849999999999998</v>
      </c>
    </row>
    <row r="625" spans="1:12">
      <c r="C625" s="260">
        <v>88316</v>
      </c>
      <c r="D625" s="226" t="str">
        <f>VLOOKUP(C625,SERVIÇOS_SINAPI_12_14!$A$2:$H$5049,2,0)</f>
        <v>SERVENTE COM ENCARGOS COMPLEMENTARES</v>
      </c>
      <c r="E625" s="219" t="s">
        <v>5361</v>
      </c>
      <c r="F625" s="219" t="str">
        <f>VLOOKUP(C625,SERVIÇOS_SINAPI_12_14!$A$2:$H$5049,4,0)</f>
        <v>H</v>
      </c>
      <c r="G625" s="224">
        <v>12.14</v>
      </c>
      <c r="H625" s="224">
        <f>VLOOKUP(C625,SERVIÇOS_SINAPI_12_14!$A$2:$H$5049,6,0)</f>
        <v>11.02</v>
      </c>
      <c r="I625" s="219">
        <v>1.5</v>
      </c>
      <c r="J625" s="224">
        <v>18.21</v>
      </c>
      <c r="K625" s="224">
        <f>I625*H625</f>
        <v>16.53</v>
      </c>
    </row>
    <row r="626" spans="1:12" ht="25.5">
      <c r="C626" s="260">
        <v>4491</v>
      </c>
      <c r="D626" s="213" t="str">
        <f>VLOOKUP(C626,INSUMOS_SINAPI_12_14!$A$2:$H$5049,2,0)</f>
        <v>PECA DE MADEIRA NATIVA / REGIONAL 7,5 X 7,5CM (3X3) NAO APARELHADA (P/FORMA)</v>
      </c>
      <c r="E626" s="136" t="s">
        <v>314</v>
      </c>
      <c r="F626" s="144" t="str">
        <f>VLOOKUP(C626,INSUMOS_SINAPI_12_14!$A$2:$H$5049,4,0)</f>
        <v>M</v>
      </c>
      <c r="G626" s="138">
        <v>2.81</v>
      </c>
      <c r="H626" s="210">
        <f>VLOOKUP(C626,INSUMOS_SINAPI_12_14!$A$2:$H$5049,6,0)</f>
        <v>2.81</v>
      </c>
      <c r="I626" s="136">
        <v>0.8</v>
      </c>
      <c r="J626" s="138">
        <v>2.25</v>
      </c>
      <c r="K626" s="210">
        <f>I626*H626</f>
        <v>2.2480000000000002</v>
      </c>
    </row>
    <row r="627" spans="1:12">
      <c r="C627" s="260">
        <v>5061</v>
      </c>
      <c r="D627" s="213" t="str">
        <f>VLOOKUP(C627,INSUMOS_SINAPI_12_14!$A$2:$H$5049,2,0)</f>
        <v>PREGO POLIDO COM CABECA 18 X 27</v>
      </c>
      <c r="E627" s="136" t="s">
        <v>314</v>
      </c>
      <c r="F627" s="144" t="str">
        <f>VLOOKUP(C627,INSUMOS_SINAPI_12_14!$A$2:$H$5049,4,0)</f>
        <v>KG</v>
      </c>
      <c r="G627" s="138">
        <v>7.5</v>
      </c>
      <c r="H627" s="210">
        <f>VLOOKUP(C627,INSUMOS_SINAPI_12_14!$A$2:$H$5049,6,0)</f>
        <v>7.5</v>
      </c>
      <c r="I627" s="136">
        <v>0.2</v>
      </c>
      <c r="J627" s="138">
        <v>1.5</v>
      </c>
      <c r="K627" s="210">
        <f>I627*H627</f>
        <v>1.5</v>
      </c>
    </row>
    <row r="628" spans="1:12">
      <c r="C628" s="260">
        <v>6189</v>
      </c>
      <c r="D628" s="213" t="str">
        <f>VLOOKUP(C628,INSUMOS_SINAPI_12_14!$A$2:$H$5049,2,0)</f>
        <v>TABUA MADEIRA 2A QUALIDADE 2,5 X 30,0CM (1 X 12") NAO APARELHADA</v>
      </c>
      <c r="E628" s="136" t="s">
        <v>314</v>
      </c>
      <c r="F628" s="144" t="str">
        <f>VLOOKUP(C628,INSUMOS_SINAPI_12_14!$A$2:$H$5049,4,0)</f>
        <v>M</v>
      </c>
      <c r="G628" s="138">
        <v>6.39</v>
      </c>
      <c r="H628" s="210">
        <f>VLOOKUP(C628,INSUMOS_SINAPI_12_14!$A$2:$H$5049,6,0)</f>
        <v>6.39</v>
      </c>
      <c r="I628" s="136">
        <v>0.93330000000000002</v>
      </c>
      <c r="J628" s="138">
        <v>5.96</v>
      </c>
      <c r="K628" s="210">
        <f>I628*H628</f>
        <v>5.9637869999999999</v>
      </c>
    </row>
    <row r="629" spans="1:12">
      <c r="B629"/>
      <c r="C629"/>
      <c r="D629"/>
      <c r="E629"/>
      <c r="F629"/>
      <c r="G629"/>
      <c r="H629"/>
      <c r="I629"/>
      <c r="J629"/>
    </row>
    <row r="630" spans="1:12">
      <c r="B630"/>
      <c r="C630"/>
      <c r="D630"/>
      <c r="E630"/>
      <c r="F630"/>
      <c r="G630"/>
      <c r="H630"/>
      <c r="I630"/>
      <c r="J630"/>
    </row>
    <row r="631" spans="1:12">
      <c r="A631" s="133">
        <f>COUNTIF(ORÇAMENTO!B:B,CPU!C631)</f>
        <v>0</v>
      </c>
      <c r="B631" s="272" t="s">
        <v>10769</v>
      </c>
      <c r="C631" s="258">
        <v>73682</v>
      </c>
      <c r="D631" s="176" t="s">
        <v>280</v>
      </c>
      <c r="E631" s="175" t="s">
        <v>6226</v>
      </c>
      <c r="F631" s="175" t="s">
        <v>370</v>
      </c>
      <c r="G631" s="177">
        <v>1.18</v>
      </c>
      <c r="H631" s="177">
        <v>1.07</v>
      </c>
      <c r="I631" s="175" t="s">
        <v>308</v>
      </c>
      <c r="J631" s="178">
        <v>41974</v>
      </c>
      <c r="K631" s="191">
        <f>SUM(K633:K637)</f>
        <v>1.07473525</v>
      </c>
      <c r="L631" s="192">
        <f>K631-H631</f>
        <v>4.7352499999999687E-3</v>
      </c>
    </row>
    <row r="632" spans="1:12" s="8" customFormat="1" ht="29.25" customHeight="1">
      <c r="A632" s="133"/>
      <c r="B632" s="172"/>
      <c r="C632" s="259" t="s">
        <v>341</v>
      </c>
      <c r="D632" s="184" t="s">
        <v>82</v>
      </c>
      <c r="E632" s="184" t="s">
        <v>342</v>
      </c>
      <c r="F632" s="184" t="s">
        <v>343</v>
      </c>
      <c r="G632" s="184" t="s">
        <v>10727</v>
      </c>
      <c r="H632" s="184" t="s">
        <v>10728</v>
      </c>
      <c r="I632" s="184" t="s">
        <v>10729</v>
      </c>
      <c r="J632" s="184" t="s">
        <v>10730</v>
      </c>
      <c r="K632" s="184" t="s">
        <v>10731</v>
      </c>
    </row>
    <row r="633" spans="1:12">
      <c r="C633" s="260">
        <v>88253</v>
      </c>
      <c r="D633" s="226" t="str">
        <f>VLOOKUP(C633,SERVIÇOS_SINAPI_12_14!$A$2:$H$5049,2,0)</f>
        <v>AUXILIAR DE TOPÓGRAFO COM ENCARGOS COMPLEMENTARES</v>
      </c>
      <c r="E633" s="219" t="s">
        <v>5361</v>
      </c>
      <c r="F633" s="219" t="str">
        <f>VLOOKUP(C633,SERVIÇOS_SINAPI_12_14!$A$2:$H$5049,4,0)</f>
        <v>H</v>
      </c>
      <c r="G633" s="224">
        <v>19.86</v>
      </c>
      <c r="H633" s="224">
        <f>VLOOKUP(C633,SERVIÇOS_SINAPI_12_14!$A$2:$H$5049,6,0)</f>
        <v>17.690000000000001</v>
      </c>
      <c r="I633" s="219">
        <v>3.5999999999999997E-2</v>
      </c>
      <c r="J633" s="224">
        <v>0.71</v>
      </c>
      <c r="K633" s="224">
        <f>I633*H633</f>
        <v>0.63683999999999996</v>
      </c>
    </row>
    <row r="634" spans="1:12">
      <c r="C634" s="260">
        <v>88597</v>
      </c>
      <c r="D634" s="226" t="str">
        <f>VLOOKUP(C634,SERVIÇOS_SINAPI_12_14!$A$2:$H$5049,2,0)</f>
        <v>DESENHISTA DETALHISTA COM ENCARGOS COMPLEMENTARES</v>
      </c>
      <c r="E634" s="219" t="s">
        <v>5361</v>
      </c>
      <c r="F634" s="219" t="str">
        <f>VLOOKUP(C634,SERVIÇOS_SINAPI_12_14!$A$2:$H$5049,4,0)</f>
        <v>H</v>
      </c>
      <c r="G634" s="224">
        <v>22.59</v>
      </c>
      <c r="H634" s="224">
        <f>VLOOKUP(C634,SERVIÇOS_SINAPI_12_14!$A$2:$H$5049,6,0)</f>
        <v>19.809999999999999</v>
      </c>
      <c r="I634" s="240">
        <v>9.9000000000000008E-3</v>
      </c>
      <c r="J634" s="224">
        <v>0.23</v>
      </c>
      <c r="K634" s="224">
        <f>I634*H634</f>
        <v>0.19611900000000002</v>
      </c>
    </row>
    <row r="635" spans="1:12" s="171" customFormat="1" ht="25.5">
      <c r="A635" s="211"/>
      <c r="B635" s="187"/>
      <c r="C635" s="261">
        <v>1158</v>
      </c>
      <c r="D635" s="213" t="str">
        <f>VLOOKUP(C635,INSUMOS_SINAPI_12_14!$A$2:$H$5049,2,0)</f>
        <v>CAMINHONETE DE CARGA ATE 1,2 T C/ MOTOR DIESEL TIPO GM D-10 OU EQUIV (INCL MANUT/OPERACAO)</v>
      </c>
      <c r="E635" s="144" t="s">
        <v>316</v>
      </c>
      <c r="F635" s="144" t="str">
        <f>VLOOKUP(C635,INSUMOS_SINAPI_12_14!$A$2:$H$5049,4,0)</f>
        <v>H</v>
      </c>
      <c r="G635" s="210">
        <v>43.2</v>
      </c>
      <c r="H635" s="210">
        <f>VLOOKUP(C635,INSUMOS_SINAPI_12_14!$A$2:$H$5049,6,0)</f>
        <v>43.2</v>
      </c>
      <c r="I635" s="144">
        <v>4.0000000000000001E-3</v>
      </c>
      <c r="J635" s="210">
        <v>0.17</v>
      </c>
      <c r="K635" s="210">
        <f>I635*H635</f>
        <v>0.17280000000000001</v>
      </c>
    </row>
    <row r="636" spans="1:12">
      <c r="C636" s="260">
        <v>4266</v>
      </c>
      <c r="D636" s="213" t="str">
        <f>VLOOKUP(C636,INSUMOS_SINAPI_12_14!$A$2:$H$5049,2,0)</f>
        <v>COPIA HELIOGRAFICA</v>
      </c>
      <c r="E636" s="136" t="s">
        <v>316</v>
      </c>
      <c r="F636" s="144" t="str">
        <f>VLOOKUP(C636,INSUMOS_SINAPI_12_14!$A$2:$H$5049,4,0)</f>
        <v>M²</v>
      </c>
      <c r="G636" s="138">
        <v>12.04</v>
      </c>
      <c r="H636" s="210">
        <f>VLOOKUP(C636,INSUMOS_SINAPI_12_14!$A$2:$H$5049,6,0)</f>
        <v>12.04</v>
      </c>
      <c r="I636" s="136">
        <v>5.0000000000000001E-3</v>
      </c>
      <c r="J636" s="138">
        <v>0.06</v>
      </c>
      <c r="K636" s="210">
        <f>I636*H636</f>
        <v>6.0199999999999997E-2</v>
      </c>
    </row>
    <row r="637" spans="1:12">
      <c r="C637" s="260">
        <v>21139</v>
      </c>
      <c r="D637" s="213" t="str">
        <f>VLOOKUP(C637,INSUMOS_SINAPI_12_14!$A$2:$H$5049,2,0)</f>
        <v>PAPEL VEGETAL 90G/M2 - 0,8M DE LARGURA</v>
      </c>
      <c r="E637" s="136" t="s">
        <v>314</v>
      </c>
      <c r="F637" s="144" t="str">
        <f>VLOOKUP(C637,INSUMOS_SINAPI_12_14!$A$2:$H$5049,4,0)</f>
        <v>M</v>
      </c>
      <c r="G637" s="138">
        <v>4.13</v>
      </c>
      <c r="H637" s="210">
        <f>VLOOKUP(C637,INSUMOS_SINAPI_12_14!$A$2:$H$5049,6,0)</f>
        <v>4.13</v>
      </c>
      <c r="I637" s="136">
        <v>2.1250000000000002E-3</v>
      </c>
      <c r="J637" s="138">
        <v>0.01</v>
      </c>
      <c r="K637" s="210">
        <f>I637*H637</f>
        <v>8.7762500000000011E-3</v>
      </c>
    </row>
    <row r="638" spans="1:12">
      <c r="B638"/>
      <c r="C638"/>
      <c r="D638"/>
      <c r="E638"/>
      <c r="F638"/>
      <c r="G638"/>
      <c r="H638"/>
      <c r="I638"/>
      <c r="J638"/>
    </row>
    <row r="639" spans="1:12">
      <c r="B639"/>
      <c r="C639"/>
      <c r="D639"/>
      <c r="E639"/>
      <c r="F639"/>
      <c r="G639"/>
      <c r="H639"/>
      <c r="I639"/>
      <c r="J639"/>
    </row>
    <row r="640" spans="1:12" ht="25.5">
      <c r="A640" s="133">
        <f>COUNTIF(ORÇAMENTO!B:B,CPU!C640)</f>
        <v>0</v>
      </c>
      <c r="B640" s="272" t="s">
        <v>10770</v>
      </c>
      <c r="C640" s="258" t="s">
        <v>266</v>
      </c>
      <c r="D640" s="176" t="s">
        <v>267</v>
      </c>
      <c r="E640" s="175" t="s">
        <v>5818</v>
      </c>
      <c r="F640" s="175" t="s">
        <v>370</v>
      </c>
      <c r="G640" s="177">
        <v>1.73</v>
      </c>
      <c r="H640" s="177">
        <v>1.55</v>
      </c>
      <c r="I640" s="175" t="s">
        <v>308</v>
      </c>
      <c r="J640" s="178">
        <v>41974</v>
      </c>
      <c r="K640" s="191">
        <f>SUM(K642:K643)</f>
        <v>1.55223</v>
      </c>
      <c r="L640" s="192">
        <f>K640-H640</f>
        <v>2.2299999999999542E-3</v>
      </c>
    </row>
    <row r="641" spans="1:12" s="8" customFormat="1" ht="27.75" customHeight="1">
      <c r="A641" s="133"/>
      <c r="B641" s="172"/>
      <c r="C641" s="259" t="s">
        <v>341</v>
      </c>
      <c r="D641" s="184" t="s">
        <v>82</v>
      </c>
      <c r="E641" s="184" t="s">
        <v>342</v>
      </c>
      <c r="F641" s="184" t="s">
        <v>343</v>
      </c>
      <c r="G641" s="184" t="s">
        <v>10727</v>
      </c>
      <c r="H641" s="184" t="s">
        <v>10728</v>
      </c>
      <c r="I641" s="184" t="s">
        <v>10729</v>
      </c>
      <c r="J641" s="184" t="s">
        <v>10730</v>
      </c>
      <c r="K641" s="184" t="s">
        <v>10731</v>
      </c>
    </row>
    <row r="642" spans="1:12">
      <c r="C642" s="260">
        <v>88246</v>
      </c>
      <c r="D642" s="226" t="str">
        <f>VLOOKUP(C642,SERVIÇOS_SINAPI_12_14!$A$2:$H$5049,2,0)</f>
        <v>ASSENTADOR DE TUBOS COM ENCARGOS COMPLEMENTARES</v>
      </c>
      <c r="E642" s="218" t="s">
        <v>5361</v>
      </c>
      <c r="F642" s="219" t="str">
        <f>VLOOKUP(C642,SERVIÇOS_SINAPI_12_14!$A$2:$H$5049,4,0)</f>
        <v>H</v>
      </c>
      <c r="G642" s="229">
        <v>18.88</v>
      </c>
      <c r="H642" s="221">
        <f>VLOOKUP(C642,SERVIÇOS_SINAPI_12_14!$A$2:$H$5049,6,0)</f>
        <v>16.850000000000001</v>
      </c>
      <c r="I642" s="243">
        <v>3.9800000000000002E-2</v>
      </c>
      <c r="J642" s="229">
        <v>0.76</v>
      </c>
      <c r="K642" s="229">
        <f>I642*H642</f>
        <v>0.67063000000000006</v>
      </c>
    </row>
    <row r="643" spans="1:12">
      <c r="C643" s="260">
        <v>88316</v>
      </c>
      <c r="D643" s="226" t="str">
        <f>VLOOKUP(C643,SERVIÇOS_SINAPI_12_14!$A$2:$H$5049,2,0)</f>
        <v>SERVENTE COM ENCARGOS COMPLEMENTARES</v>
      </c>
      <c r="E643" s="218" t="s">
        <v>5361</v>
      </c>
      <c r="F643" s="219" t="str">
        <f>VLOOKUP(C643,SERVIÇOS_SINAPI_12_14!$A$2:$H$5049,4,0)</f>
        <v>H</v>
      </c>
      <c r="G643" s="229">
        <v>12.14</v>
      </c>
      <c r="H643" s="221">
        <f>VLOOKUP(C643,SERVIÇOS_SINAPI_12_14!$A$2:$H$5049,6,0)</f>
        <v>11.02</v>
      </c>
      <c r="I643" s="222">
        <v>0.08</v>
      </c>
      <c r="J643" s="229">
        <v>0.97</v>
      </c>
      <c r="K643" s="229">
        <f>I643*H643</f>
        <v>0.88159999999999994</v>
      </c>
    </row>
    <row r="644" spans="1:12">
      <c r="B644"/>
      <c r="C644"/>
      <c r="D644"/>
      <c r="E644"/>
      <c r="F644"/>
      <c r="G644"/>
      <c r="H644"/>
      <c r="I644"/>
      <c r="J644"/>
    </row>
    <row r="645" spans="1:12">
      <c r="B645"/>
      <c r="C645"/>
      <c r="D645"/>
      <c r="E645"/>
      <c r="F645"/>
      <c r="G645"/>
      <c r="H645"/>
      <c r="I645"/>
      <c r="J645"/>
    </row>
    <row r="646" spans="1:12" ht="25.5">
      <c r="A646" s="133">
        <f>COUNTIF(ORÇAMENTO!B:B,CPU!C646)</f>
        <v>0</v>
      </c>
      <c r="B646" s="272" t="s">
        <v>10771</v>
      </c>
      <c r="C646" s="258" t="s">
        <v>256</v>
      </c>
      <c r="D646" s="176" t="s">
        <v>257</v>
      </c>
      <c r="E646" s="175" t="s">
        <v>5604</v>
      </c>
      <c r="F646" s="175" t="s">
        <v>368</v>
      </c>
      <c r="G646" s="177">
        <v>42.49</v>
      </c>
      <c r="H646" s="177">
        <v>38.58</v>
      </c>
      <c r="I646" s="175" t="s">
        <v>308</v>
      </c>
      <c r="J646" s="178">
        <v>41974</v>
      </c>
      <c r="K646" s="191">
        <f>SUM(K648)</f>
        <v>38.581019999999995</v>
      </c>
      <c r="L646" s="192">
        <f>K646-H646</f>
        <v>1.0199999999969123E-3</v>
      </c>
    </row>
    <row r="647" spans="1:12" s="8" customFormat="1" ht="27.75" customHeight="1">
      <c r="A647" s="133"/>
      <c r="B647" s="172"/>
      <c r="C647" s="259" t="s">
        <v>341</v>
      </c>
      <c r="D647" s="184" t="s">
        <v>82</v>
      </c>
      <c r="E647" s="184" t="s">
        <v>342</v>
      </c>
      <c r="F647" s="184" t="s">
        <v>343</v>
      </c>
      <c r="G647" s="184" t="s">
        <v>10727</v>
      </c>
      <c r="H647" s="184" t="s">
        <v>10728</v>
      </c>
      <c r="I647" s="184" t="s">
        <v>10729</v>
      </c>
      <c r="J647" s="184" t="s">
        <v>10730</v>
      </c>
      <c r="K647" s="184" t="s">
        <v>10731</v>
      </c>
    </row>
    <row r="648" spans="1:12">
      <c r="C648" s="260">
        <v>88316</v>
      </c>
      <c r="D648" s="226" t="str">
        <f>VLOOKUP(C648,SERVIÇOS_SINAPI_12_14!$A$2:$H$5049,2,0)</f>
        <v>SERVENTE COM ENCARGOS COMPLEMENTARES</v>
      </c>
      <c r="E648" s="219" t="s">
        <v>5361</v>
      </c>
      <c r="F648" s="219" t="str">
        <f>VLOOKUP(C648,SERVIÇOS_SINAPI_12_14!$A$2:$H$5049,4,0)</f>
        <v>H</v>
      </c>
      <c r="G648" s="224">
        <v>12.14</v>
      </c>
      <c r="H648" s="224">
        <f>VLOOKUP(C648,SERVIÇOS_SINAPI_12_14!$A$2:$H$5049,6,0)</f>
        <v>11.02</v>
      </c>
      <c r="I648" s="240">
        <v>3.5009999999999999</v>
      </c>
      <c r="J648" s="224">
        <v>42.49</v>
      </c>
      <c r="K648" s="224">
        <f>I648*H648</f>
        <v>38.581019999999995</v>
      </c>
    </row>
    <row r="649" spans="1:12">
      <c r="B649"/>
      <c r="C649"/>
      <c r="D649"/>
      <c r="E649"/>
      <c r="F649"/>
      <c r="G649"/>
      <c r="H649"/>
      <c r="I649"/>
      <c r="J649"/>
    </row>
    <row r="650" spans="1:12">
      <c r="B650"/>
      <c r="C650"/>
      <c r="D650"/>
      <c r="E650"/>
      <c r="F650"/>
      <c r="G650"/>
      <c r="H650"/>
      <c r="I650"/>
      <c r="J650"/>
    </row>
    <row r="651" spans="1:12" ht="25.5">
      <c r="A651" s="133">
        <f>COUNTIF(ORÇAMENTO!B:B,CPU!C651)</f>
        <v>0</v>
      </c>
      <c r="B651" s="272" t="s">
        <v>10772</v>
      </c>
      <c r="C651" s="258" t="s">
        <v>269</v>
      </c>
      <c r="D651" s="176" t="s">
        <v>270</v>
      </c>
      <c r="E651" s="175" t="s">
        <v>5818</v>
      </c>
      <c r="F651" s="175" t="s">
        <v>370</v>
      </c>
      <c r="G651" s="177">
        <v>1.29</v>
      </c>
      <c r="H651" s="177">
        <v>1.1599999999999999</v>
      </c>
      <c r="I651" s="175" t="s">
        <v>308</v>
      </c>
      <c r="J651" s="178">
        <v>41974</v>
      </c>
      <c r="K651" s="191">
        <f>SUM(K653:K654)</f>
        <v>1.16333</v>
      </c>
      <c r="L651" s="192">
        <f>K651-H651</f>
        <v>3.3300000000000551E-3</v>
      </c>
    </row>
    <row r="652" spans="1:12" s="8" customFormat="1" ht="27.75" customHeight="1">
      <c r="A652" s="133"/>
      <c r="B652" s="172"/>
      <c r="C652" s="259" t="s">
        <v>341</v>
      </c>
      <c r="D652" s="184" t="s">
        <v>82</v>
      </c>
      <c r="E652" s="184" t="s">
        <v>342</v>
      </c>
      <c r="F652" s="184" t="s">
        <v>343</v>
      </c>
      <c r="G652" s="184" t="s">
        <v>10727</v>
      </c>
      <c r="H652" s="184" t="s">
        <v>10728</v>
      </c>
      <c r="I652" s="184" t="s">
        <v>10729</v>
      </c>
      <c r="J652" s="184" t="s">
        <v>10730</v>
      </c>
      <c r="K652" s="184" t="s">
        <v>10731</v>
      </c>
    </row>
    <row r="653" spans="1:12">
      <c r="C653" s="260">
        <v>88246</v>
      </c>
      <c r="D653" s="226" t="str">
        <f>VLOOKUP(C653,SERVIÇOS_SINAPI_12_14!$A$2:$H$5049,2,0)</f>
        <v>ASSENTADOR DE TUBOS COM ENCARGOS COMPLEMENTARES</v>
      </c>
      <c r="E653" s="218" t="s">
        <v>5361</v>
      </c>
      <c r="F653" s="219" t="str">
        <f>VLOOKUP(C653,SERVIÇOS_SINAPI_12_14!$A$2:$H$5049,4,0)</f>
        <v>H</v>
      </c>
      <c r="G653" s="224">
        <v>18.88</v>
      </c>
      <c r="H653" s="221">
        <f>VLOOKUP(C653,SERVIÇOS_SINAPI_12_14!$A$2:$H$5049,6,0)</f>
        <v>16.850000000000001</v>
      </c>
      <c r="I653" s="240">
        <v>2.98E-2</v>
      </c>
      <c r="J653" s="224">
        <v>0.56999999999999995</v>
      </c>
      <c r="K653" s="224">
        <f>I653*H653</f>
        <v>0.50213000000000008</v>
      </c>
    </row>
    <row r="654" spans="1:12">
      <c r="C654" s="260">
        <v>88316</v>
      </c>
      <c r="D654" s="226" t="str">
        <f>VLOOKUP(C654,SERVIÇOS_SINAPI_12_14!$A$2:$H$5049,2,0)</f>
        <v>SERVENTE COM ENCARGOS COMPLEMENTARES</v>
      </c>
      <c r="E654" s="218" t="s">
        <v>5361</v>
      </c>
      <c r="F654" s="219" t="str">
        <f>VLOOKUP(C654,SERVIÇOS_SINAPI_12_14!$A$2:$H$5049,4,0)</f>
        <v>H</v>
      </c>
      <c r="G654" s="224">
        <v>12.14</v>
      </c>
      <c r="H654" s="221">
        <f>VLOOKUP(C654,SERVIÇOS_SINAPI_12_14!$A$2:$H$5049,6,0)</f>
        <v>11.02</v>
      </c>
      <c r="I654" s="219">
        <v>0.06</v>
      </c>
      <c r="J654" s="224">
        <v>0.73</v>
      </c>
      <c r="K654" s="224">
        <f>I654*H654</f>
        <v>0.6611999999999999</v>
      </c>
    </row>
    <row r="655" spans="1:12">
      <c r="B655"/>
      <c r="C655"/>
      <c r="D655"/>
      <c r="E655"/>
      <c r="F655"/>
      <c r="G655"/>
      <c r="H655"/>
      <c r="I655"/>
      <c r="J655"/>
    </row>
    <row r="656" spans="1:12">
      <c r="B656"/>
      <c r="C656"/>
      <c r="D656"/>
      <c r="E656"/>
      <c r="F656"/>
      <c r="G656"/>
      <c r="H656"/>
      <c r="I656"/>
      <c r="J656"/>
    </row>
    <row r="657" spans="1:12" ht="25.5">
      <c r="A657" s="133">
        <f>COUNTIF(ORÇAMENTO!B:B,CPU!C657)</f>
        <v>0</v>
      </c>
      <c r="B657" s="272" t="s">
        <v>10773</v>
      </c>
      <c r="C657" s="258" t="s">
        <v>264</v>
      </c>
      <c r="D657" s="176" t="s">
        <v>265</v>
      </c>
      <c r="E657" s="175" t="s">
        <v>5818</v>
      </c>
      <c r="F657" s="175" t="s">
        <v>370</v>
      </c>
      <c r="G657" s="177">
        <v>2.16</v>
      </c>
      <c r="H657" s="177">
        <v>1.94</v>
      </c>
      <c r="I657" s="175" t="s">
        <v>308</v>
      </c>
      <c r="J657" s="178">
        <v>41974</v>
      </c>
      <c r="K657" s="191">
        <f>SUM(K659:K660)</f>
        <v>1.9445000000000001</v>
      </c>
      <c r="L657" s="192">
        <f>K657-H657</f>
        <v>4.5000000000001705E-3</v>
      </c>
    </row>
    <row r="658" spans="1:12" s="8" customFormat="1" ht="29.25" customHeight="1">
      <c r="A658" s="133"/>
      <c r="B658" s="172"/>
      <c r="C658" s="259" t="s">
        <v>341</v>
      </c>
      <c r="D658" s="184" t="s">
        <v>82</v>
      </c>
      <c r="E658" s="184" t="s">
        <v>342</v>
      </c>
      <c r="F658" s="184" t="s">
        <v>343</v>
      </c>
      <c r="G658" s="184" t="s">
        <v>10727</v>
      </c>
      <c r="H658" s="184" t="s">
        <v>10728</v>
      </c>
      <c r="I658" s="184" t="s">
        <v>10729</v>
      </c>
      <c r="J658" s="184" t="s">
        <v>10730</v>
      </c>
      <c r="K658" s="184" t="s">
        <v>10731</v>
      </c>
    </row>
    <row r="659" spans="1:12">
      <c r="C659" s="260">
        <v>88246</v>
      </c>
      <c r="D659" s="226" t="str">
        <f>VLOOKUP(C659,SERVIÇOS_SINAPI_12_14!$A$2:$H$5049,2,0)</f>
        <v>ASSENTADOR DE TUBOS COM ENCARGOS COMPLEMENTARES</v>
      </c>
      <c r="E659" s="218" t="s">
        <v>5361</v>
      </c>
      <c r="F659" s="219" t="str">
        <f>VLOOKUP(C659,SERVIÇOS_SINAPI_12_14!$A$2:$H$5049,4,0)</f>
        <v>H</v>
      </c>
      <c r="G659" s="224">
        <v>18.88</v>
      </c>
      <c r="H659" s="221">
        <f>VLOOKUP(C659,SERVIÇOS_SINAPI_12_14!$A$2:$H$5049,6,0)</f>
        <v>16.850000000000001</v>
      </c>
      <c r="I659" s="219">
        <v>0.05</v>
      </c>
      <c r="J659" s="224">
        <v>0.94</v>
      </c>
      <c r="K659" s="224">
        <f>I659*H659</f>
        <v>0.84250000000000014</v>
      </c>
    </row>
    <row r="660" spans="1:12">
      <c r="C660" s="260">
        <v>88316</v>
      </c>
      <c r="D660" s="226" t="str">
        <f>VLOOKUP(C660,SERVIÇOS_SINAPI_12_14!$A$2:$H$5049,2,0)</f>
        <v>SERVENTE COM ENCARGOS COMPLEMENTARES</v>
      </c>
      <c r="E660" s="218" t="s">
        <v>5361</v>
      </c>
      <c r="F660" s="219" t="str">
        <f>VLOOKUP(C660,SERVIÇOS_SINAPI_12_14!$A$2:$H$5049,4,0)</f>
        <v>H</v>
      </c>
      <c r="G660" s="224">
        <v>12.14</v>
      </c>
      <c r="H660" s="221">
        <f>VLOOKUP(C660,SERVIÇOS_SINAPI_12_14!$A$2:$H$5049,6,0)</f>
        <v>11.02</v>
      </c>
      <c r="I660" s="219">
        <v>0.1</v>
      </c>
      <c r="J660" s="224">
        <v>1.21</v>
      </c>
      <c r="K660" s="224">
        <f>I660*H660</f>
        <v>1.1020000000000001</v>
      </c>
    </row>
    <row r="661" spans="1:12">
      <c r="B661"/>
      <c r="C661"/>
      <c r="D661"/>
      <c r="E661"/>
      <c r="F661"/>
      <c r="G661"/>
      <c r="H661"/>
      <c r="I661"/>
      <c r="J661"/>
    </row>
    <row r="662" spans="1:12">
      <c r="B662"/>
      <c r="C662"/>
      <c r="D662"/>
      <c r="E662"/>
      <c r="F662"/>
      <c r="G662"/>
      <c r="H662"/>
      <c r="I662"/>
      <c r="J662"/>
    </row>
    <row r="663" spans="1:12" ht="25.5">
      <c r="A663" s="133">
        <f>COUNTIF(ORÇAMENTO!B:B,CPU!C663)</f>
        <v>0</v>
      </c>
      <c r="B663" s="272" t="s">
        <v>10774</v>
      </c>
      <c r="C663" s="258">
        <v>89402</v>
      </c>
      <c r="D663" s="176" t="s">
        <v>10490</v>
      </c>
      <c r="E663" s="175" t="s">
        <v>5366</v>
      </c>
      <c r="F663" s="175" t="s">
        <v>370</v>
      </c>
      <c r="G663" s="177">
        <v>5.25</v>
      </c>
      <c r="H663" s="177">
        <v>4.9400000000000004</v>
      </c>
      <c r="I663" s="175" t="s">
        <v>308</v>
      </c>
      <c r="J663" s="178">
        <v>41974</v>
      </c>
      <c r="K663" s="191">
        <f>SUM(K665:K668)</f>
        <v>4.9429819999999998</v>
      </c>
      <c r="L663" s="192">
        <f>K663-H663</f>
        <v>2.981999999999374E-3</v>
      </c>
    </row>
    <row r="664" spans="1:12" s="8" customFormat="1" ht="28.5" customHeight="1">
      <c r="A664" s="133"/>
      <c r="B664" s="172"/>
      <c r="C664" s="259" t="s">
        <v>341</v>
      </c>
      <c r="D664" s="184" t="s">
        <v>82</v>
      </c>
      <c r="E664" s="184" t="s">
        <v>342</v>
      </c>
      <c r="F664" s="184" t="s">
        <v>343</v>
      </c>
      <c r="G664" s="184" t="s">
        <v>10727</v>
      </c>
      <c r="H664" s="184" t="s">
        <v>10728</v>
      </c>
      <c r="I664" s="184" t="s">
        <v>10729</v>
      </c>
      <c r="J664" s="184" t="s">
        <v>10730</v>
      </c>
      <c r="K664" s="184" t="s">
        <v>10731</v>
      </c>
    </row>
    <row r="665" spans="1:12" ht="25.5">
      <c r="C665" s="260">
        <v>88248</v>
      </c>
      <c r="D665" s="226" t="str">
        <f>VLOOKUP(C665,SERVIÇOS_SINAPI_12_14!$A$2:$H$5049,2,0)</f>
        <v>AUXILIAR DE ENCANADOR OU BOMBEIRO HIDRÁULICO COM ENCARGOS COMPLEMENTARES</v>
      </c>
      <c r="E665" s="219" t="s">
        <v>5361</v>
      </c>
      <c r="F665" s="219" t="str">
        <f>VLOOKUP(C665,SERVIÇOS_SINAPI_12_14!$A$2:$H$5049,4,0)</f>
        <v>H</v>
      </c>
      <c r="G665" s="224">
        <v>12.48</v>
      </c>
      <c r="H665" s="224">
        <f>VLOOKUP(C665,SERVIÇOS_SINAPI_12_14!$A$2:$H$5049,6,0)</f>
        <v>11.31</v>
      </c>
      <c r="I665" s="239">
        <v>0.1129</v>
      </c>
      <c r="J665" s="224">
        <v>1.41</v>
      </c>
      <c r="K665" s="224">
        <f>I665*H665</f>
        <v>1.276899</v>
      </c>
    </row>
    <row r="666" spans="1:12">
      <c r="C666" s="260">
        <v>88267</v>
      </c>
      <c r="D666" s="226" t="str">
        <f>VLOOKUP(C666,SERVIÇOS_SINAPI_12_14!$A$2:$H$5049,2,0)</f>
        <v>ENCANADOR OU BOMBEIRO HIDRÁULICO COM ENCARGOS COMPLEMENTARES</v>
      </c>
      <c r="E666" s="219" t="s">
        <v>5361</v>
      </c>
      <c r="F666" s="219" t="str">
        <f>VLOOKUP(C666,SERVIÇOS_SINAPI_12_14!$A$2:$H$5049,4,0)</f>
        <v>H</v>
      </c>
      <c r="G666" s="224">
        <v>15.32</v>
      </c>
      <c r="H666" s="224">
        <f>VLOOKUP(C666,SERVIÇOS_SINAPI_12_14!$A$2:$H$5049,6,0)</f>
        <v>13.77</v>
      </c>
      <c r="I666" s="239">
        <v>0.1129</v>
      </c>
      <c r="J666" s="224">
        <v>1.73</v>
      </c>
      <c r="K666" s="224">
        <f>I666*H666</f>
        <v>1.5546329999999999</v>
      </c>
    </row>
    <row r="667" spans="1:12">
      <c r="C667" s="260">
        <v>3767</v>
      </c>
      <c r="D667" s="213" t="str">
        <f>VLOOKUP(C667,INSUMOS_SINAPI_12_14!$A$2:$H$5049,2,0)</f>
        <v>LIXA EM FOLHA PARA PAREDE OU MADEIRA, NUMERO 120 (COR VERMELHA)</v>
      </c>
      <c r="E667" s="136" t="s">
        <v>314</v>
      </c>
      <c r="F667" s="144" t="str">
        <f>VLOOKUP(C667,INSUMOS_SINAPI_12_14!$A$2:$H$5049,4,0)</f>
        <v>UN</v>
      </c>
      <c r="G667" s="138">
        <v>0.56000000000000005</v>
      </c>
      <c r="H667" s="210">
        <f>VLOOKUP(C667,INSUMOS_SINAPI_12_14!$A$2:$H$5049,6,0)</f>
        <v>0.56000000000000005</v>
      </c>
      <c r="I667" s="136">
        <v>3.7999999999999999E-2</v>
      </c>
      <c r="J667" s="138">
        <v>0.02</v>
      </c>
      <c r="K667" s="210">
        <f>I667*H667</f>
        <v>2.128E-2</v>
      </c>
    </row>
    <row r="668" spans="1:12">
      <c r="C668" s="260">
        <v>9868</v>
      </c>
      <c r="D668" s="213" t="str">
        <f>VLOOKUP(C668,INSUMOS_SINAPI_12_14!$A$2:$H$5049,2,0)</f>
        <v>TUBO PVC, SOLDAVEL, DN 25 MM, AGUA FRIA (NBR-5648)</v>
      </c>
      <c r="E668" s="136" t="s">
        <v>314</v>
      </c>
      <c r="F668" s="144" t="str">
        <f>VLOOKUP(C668,INSUMOS_SINAPI_12_14!$A$2:$H$5049,4,0)</f>
        <v>M</v>
      </c>
      <c r="G668" s="138">
        <v>1.97</v>
      </c>
      <c r="H668" s="210">
        <f>VLOOKUP(C668,INSUMOS_SINAPI_12_14!$A$2:$H$5049,6,0)</f>
        <v>1.97</v>
      </c>
      <c r="I668" s="136">
        <v>1.0609999999999999</v>
      </c>
      <c r="J668" s="138">
        <v>2.09</v>
      </c>
      <c r="K668" s="210">
        <f>I668*H668</f>
        <v>2.0901699999999996</v>
      </c>
    </row>
    <row r="669" spans="1:12">
      <c r="B669"/>
      <c r="C669"/>
      <c r="D669"/>
      <c r="E669"/>
      <c r="F669"/>
      <c r="G669"/>
      <c r="H669"/>
      <c r="I669"/>
      <c r="J669"/>
    </row>
    <row r="670" spans="1:12">
      <c r="B670"/>
      <c r="C670"/>
      <c r="D670"/>
      <c r="E670"/>
      <c r="F670"/>
      <c r="G670"/>
      <c r="H670"/>
      <c r="I670"/>
      <c r="J670"/>
    </row>
    <row r="671" spans="1:12" ht="38.25">
      <c r="A671" s="133">
        <f>COUNTIF(ORÇAMENTO!B:B,CPU!C671)</f>
        <v>0</v>
      </c>
      <c r="B671" s="272" t="s">
        <v>10775</v>
      </c>
      <c r="C671" s="258">
        <v>89383</v>
      </c>
      <c r="D671" s="176" t="s">
        <v>5379</v>
      </c>
      <c r="E671" s="175" t="s">
        <v>5366</v>
      </c>
      <c r="F671" s="175" t="s">
        <v>83</v>
      </c>
      <c r="G671" s="177">
        <v>3.96</v>
      </c>
      <c r="H671" s="177">
        <v>3.68</v>
      </c>
      <c r="I671" s="175" t="s">
        <v>308</v>
      </c>
      <c r="J671" s="178">
        <v>41974</v>
      </c>
      <c r="K671" s="191">
        <f>SUM(K673:K678)</f>
        <v>3.6839230000000005</v>
      </c>
      <c r="L671" s="192">
        <f>K671-H671</f>
        <v>3.9230000000003429E-3</v>
      </c>
    </row>
    <row r="672" spans="1:12" s="8" customFormat="1" ht="27" customHeight="1">
      <c r="A672" s="133"/>
      <c r="B672" s="172"/>
      <c r="C672" s="259" t="s">
        <v>341</v>
      </c>
      <c r="D672" s="184" t="s">
        <v>82</v>
      </c>
      <c r="E672" s="184" t="s">
        <v>342</v>
      </c>
      <c r="F672" s="184" t="s">
        <v>343</v>
      </c>
      <c r="G672" s="184" t="s">
        <v>10727</v>
      </c>
      <c r="H672" s="184" t="s">
        <v>10728</v>
      </c>
      <c r="I672" s="184" t="s">
        <v>10729</v>
      </c>
      <c r="J672" s="184" t="s">
        <v>10730</v>
      </c>
      <c r="K672" s="184" t="s">
        <v>10731</v>
      </c>
    </row>
    <row r="673" spans="1:13" ht="25.5">
      <c r="C673" s="260">
        <v>88248</v>
      </c>
      <c r="D673" s="226" t="str">
        <f>VLOOKUP(C673,SERVIÇOS_SINAPI_12_14!$A$2:$H$5049,2,0)</f>
        <v>AUXILIAR DE ENCANADOR OU BOMBEIRO HIDRÁULICO COM ENCARGOS COMPLEMENTARES</v>
      </c>
      <c r="E673" s="218" t="s">
        <v>5361</v>
      </c>
      <c r="F673" s="219" t="str">
        <f>VLOOKUP(C673,SERVIÇOS_SINAPI_12_14!$A$2:$H$5049,4,0)</f>
        <v>H</v>
      </c>
      <c r="G673" s="224">
        <v>12.48</v>
      </c>
      <c r="H673" s="221">
        <f>VLOOKUP(C673,SERVIÇOS_SINAPI_12_14!$A$2:$H$5049,6,0)</f>
        <v>11.31</v>
      </c>
      <c r="I673" s="219">
        <v>0.1</v>
      </c>
      <c r="J673" s="224">
        <v>1.25</v>
      </c>
      <c r="K673" s="224">
        <f t="shared" ref="K673:K678" si="23">I673*H673</f>
        <v>1.131</v>
      </c>
      <c r="M673" s="185"/>
    </row>
    <row r="674" spans="1:13">
      <c r="C674" s="260">
        <v>88267</v>
      </c>
      <c r="D674" s="226" t="str">
        <f>VLOOKUP(C674,SERVIÇOS_SINAPI_12_14!$A$2:$H$5049,2,0)</f>
        <v>ENCANADOR OU BOMBEIRO HIDRÁULICO COM ENCARGOS COMPLEMENTARES</v>
      </c>
      <c r="E674" s="218" t="s">
        <v>5361</v>
      </c>
      <c r="F674" s="219" t="str">
        <f>VLOOKUP(C674,SERVIÇOS_SINAPI_12_14!$A$2:$H$5049,4,0)</f>
        <v>H</v>
      </c>
      <c r="G674" s="224">
        <v>15.32</v>
      </c>
      <c r="H674" s="221">
        <f>VLOOKUP(C674,SERVIÇOS_SINAPI_12_14!$A$2:$H$5049,6,0)</f>
        <v>13.77</v>
      </c>
      <c r="I674" s="241">
        <v>9.9900000000000003E-2</v>
      </c>
      <c r="J674" s="224">
        <v>1.53</v>
      </c>
      <c r="K674" s="224">
        <f t="shared" si="23"/>
        <v>1.375623</v>
      </c>
      <c r="M674" s="185"/>
    </row>
    <row r="675" spans="1:13" s="171" customFormat="1">
      <c r="A675" s="211"/>
      <c r="B675" s="187"/>
      <c r="C675" s="261">
        <v>65</v>
      </c>
      <c r="D675" s="213" t="str">
        <f>VLOOKUP(C675,INSUMOS_SINAPI_12_14!$A$2:$H$5049,2,0)</f>
        <v>ADAPTADOR PVC SOLDAVEL CURTO C/ BOLSA E ROSCA P/ REGISTRO 25MM X 3/4"</v>
      </c>
      <c r="E675" s="188" t="s">
        <v>314</v>
      </c>
      <c r="F675" s="144" t="str">
        <f>VLOOKUP(C675,INSUMOS_SINAPI_12_14!$A$2:$H$5049,4,0)</f>
        <v>UN</v>
      </c>
      <c r="G675" s="210">
        <v>0.6</v>
      </c>
      <c r="H675" s="190">
        <f>VLOOKUP(C675,INSUMOS_SINAPI_12_14!$A$2:$H$5049,6,0)</f>
        <v>0.6</v>
      </c>
      <c r="I675" s="144">
        <v>1</v>
      </c>
      <c r="J675" s="210">
        <v>0.6</v>
      </c>
      <c r="K675" s="210">
        <f t="shared" si="23"/>
        <v>0.6</v>
      </c>
      <c r="M675"/>
    </row>
    <row r="676" spans="1:13">
      <c r="C676" s="260">
        <v>122</v>
      </c>
      <c r="D676" s="213" t="str">
        <f>VLOOKUP(C676,INSUMOS_SINAPI_12_14!$A$2:$H$5049,2,0)</f>
        <v>ADESIVO PVC FRASCO C/ 850G</v>
      </c>
      <c r="E676" s="166" t="s">
        <v>314</v>
      </c>
      <c r="F676" s="144" t="str">
        <f>VLOOKUP(C676,INSUMOS_SINAPI_12_14!$A$2:$H$5049,4,0)</f>
        <v>UN</v>
      </c>
      <c r="G676" s="138">
        <v>33.340000000000003</v>
      </c>
      <c r="H676" s="190">
        <f>VLOOKUP(C676,INSUMOS_SINAPI_12_14!$A$2:$H$5049,6,0)</f>
        <v>33.340000000000003</v>
      </c>
      <c r="I676" s="136">
        <v>7.0000000000000001E-3</v>
      </c>
      <c r="J676" s="138">
        <v>0.23</v>
      </c>
      <c r="K676" s="138">
        <f t="shared" si="23"/>
        <v>0.23338000000000003</v>
      </c>
    </row>
    <row r="677" spans="1:13">
      <c r="C677" s="260">
        <v>3767</v>
      </c>
      <c r="D677" s="213" t="str">
        <f>VLOOKUP(C677,INSUMOS_SINAPI_12_14!$A$2:$H$5049,2,0)</f>
        <v>LIXA EM FOLHA PARA PAREDE OU MADEIRA, NUMERO 120 (COR VERMELHA)</v>
      </c>
      <c r="E677" s="166" t="s">
        <v>314</v>
      </c>
      <c r="F677" s="144" t="str">
        <f>VLOOKUP(C677,INSUMOS_SINAPI_12_14!$A$2:$H$5049,4,0)</f>
        <v>UN</v>
      </c>
      <c r="G677" s="138">
        <v>0.56000000000000005</v>
      </c>
      <c r="H677" s="190">
        <f>VLOOKUP(C677,INSUMOS_SINAPI_12_14!$A$2:$H$5049,6,0)</f>
        <v>0.56000000000000005</v>
      </c>
      <c r="I677" s="136">
        <v>0.05</v>
      </c>
      <c r="J677" s="138">
        <v>0.03</v>
      </c>
      <c r="K677" s="138">
        <f t="shared" si="23"/>
        <v>2.8000000000000004E-2</v>
      </c>
    </row>
    <row r="678" spans="1:13">
      <c r="C678" s="260">
        <v>20083</v>
      </c>
      <c r="D678" s="213" t="str">
        <f>VLOOKUP(C678,INSUMOS_SINAPI_12_14!$A$2:$H$5049,2,0)</f>
        <v>SOLUCAO LIMPADORA FRASCO PLASTICO C/ 1000CM3</v>
      </c>
      <c r="E678" s="166" t="s">
        <v>314</v>
      </c>
      <c r="F678" s="144" t="str">
        <f>VLOOKUP(C678,INSUMOS_SINAPI_12_14!$A$2:$H$5049,4,0)</f>
        <v>UN</v>
      </c>
      <c r="G678" s="138">
        <v>39.49</v>
      </c>
      <c r="H678" s="190">
        <f>VLOOKUP(C678,INSUMOS_SINAPI_12_14!$A$2:$H$5049,6,0)</f>
        <v>39.49</v>
      </c>
      <c r="I678" s="136">
        <v>8.0000000000000002E-3</v>
      </c>
      <c r="J678" s="138">
        <v>0.32</v>
      </c>
      <c r="K678" s="138">
        <f t="shared" si="23"/>
        <v>0.31592000000000003</v>
      </c>
      <c r="M678" s="185"/>
    </row>
    <row r="679" spans="1:13">
      <c r="B679"/>
      <c r="C679"/>
      <c r="D679"/>
      <c r="E679"/>
      <c r="F679"/>
      <c r="G679"/>
      <c r="H679"/>
      <c r="I679"/>
      <c r="J679"/>
    </row>
    <row r="680" spans="1:13">
      <c r="B680"/>
      <c r="C680"/>
      <c r="D680"/>
      <c r="E680"/>
      <c r="F680"/>
      <c r="G680"/>
      <c r="H680"/>
      <c r="I680"/>
      <c r="J680"/>
    </row>
    <row r="681" spans="1:13" ht="25.5">
      <c r="A681" s="133">
        <f>COUNTIF(ORÇAMENTO!B:B,CPU!C681)</f>
        <v>0</v>
      </c>
      <c r="B681" s="272" t="s">
        <v>10776</v>
      </c>
      <c r="C681" s="258">
        <v>89362</v>
      </c>
      <c r="D681" s="176" t="s">
        <v>8419</v>
      </c>
      <c r="E681" s="175" t="s">
        <v>5366</v>
      </c>
      <c r="F681" s="175" t="s">
        <v>83</v>
      </c>
      <c r="G681" s="177">
        <v>5.05</v>
      </c>
      <c r="H681" s="177">
        <v>4.6399999999999997</v>
      </c>
      <c r="I681" s="175" t="s">
        <v>308</v>
      </c>
      <c r="J681" s="178">
        <v>41974</v>
      </c>
      <c r="K681" s="191">
        <f>SUM(K683:K688)</f>
        <v>4.6392999999999995</v>
      </c>
      <c r="L681" s="192">
        <f>K681-H681</f>
        <v>-7.0000000000014495E-4</v>
      </c>
    </row>
    <row r="682" spans="1:13" s="8" customFormat="1" ht="31.5" customHeight="1">
      <c r="A682" s="133"/>
      <c r="B682" s="172"/>
      <c r="C682" s="259" t="s">
        <v>341</v>
      </c>
      <c r="D682" s="184" t="s">
        <v>82</v>
      </c>
      <c r="E682" s="184" t="s">
        <v>342</v>
      </c>
      <c r="F682" s="184" t="s">
        <v>343</v>
      </c>
      <c r="G682" s="184" t="s">
        <v>10727</v>
      </c>
      <c r="H682" s="184" t="s">
        <v>10728</v>
      </c>
      <c r="I682" s="184" t="s">
        <v>10729</v>
      </c>
      <c r="J682" s="184" t="s">
        <v>10730</v>
      </c>
      <c r="K682" s="184" t="s">
        <v>10731</v>
      </c>
    </row>
    <row r="683" spans="1:13" ht="25.5">
      <c r="C683" s="260">
        <v>88248</v>
      </c>
      <c r="D683" s="226" t="str">
        <f>VLOOKUP(C683,SERVIÇOS_SINAPI_12_14!$A$2:$H$5049,2,0)</f>
        <v>AUXILIAR DE ENCANADOR OU BOMBEIRO HIDRÁULICO COM ENCARGOS COMPLEMENTARES</v>
      </c>
      <c r="E683" s="219" t="s">
        <v>5361</v>
      </c>
      <c r="F683" s="219" t="str">
        <f>VLOOKUP(C683,SERVIÇOS_SINAPI_12_14!$A$2:$H$5049,4,0)</f>
        <v>H</v>
      </c>
      <c r="G683" s="224">
        <v>12.48</v>
      </c>
      <c r="H683" s="224">
        <f>VLOOKUP(C683,SERVIÇOS_SINAPI_12_14!$A$2:$H$5049,6,0)</f>
        <v>11.31</v>
      </c>
      <c r="I683" s="219">
        <v>0.15</v>
      </c>
      <c r="J683" s="224">
        <v>1.87</v>
      </c>
      <c r="K683" s="224">
        <f t="shared" ref="K683:K688" si="24">I683*H683</f>
        <v>1.6965000000000001</v>
      </c>
    </row>
    <row r="684" spans="1:13">
      <c r="C684" s="260">
        <v>88267</v>
      </c>
      <c r="D684" s="226" t="str">
        <f>VLOOKUP(C684,SERVIÇOS_SINAPI_12_14!$A$2:$H$5049,2,0)</f>
        <v>ENCANADOR OU BOMBEIRO HIDRÁULICO COM ENCARGOS COMPLEMENTARES</v>
      </c>
      <c r="E684" s="219" t="s">
        <v>5361</v>
      </c>
      <c r="F684" s="219" t="str">
        <f>VLOOKUP(C684,SERVIÇOS_SINAPI_12_14!$A$2:$H$5049,4,0)</f>
        <v>H</v>
      </c>
      <c r="G684" s="224">
        <v>15.32</v>
      </c>
      <c r="H684" s="224">
        <f>VLOOKUP(C684,SERVIÇOS_SINAPI_12_14!$A$2:$H$5049,6,0)</f>
        <v>13.77</v>
      </c>
      <c r="I684" s="219">
        <v>0.15</v>
      </c>
      <c r="J684" s="224">
        <v>2.2999999999999998</v>
      </c>
      <c r="K684" s="224">
        <f t="shared" si="24"/>
        <v>2.0654999999999997</v>
      </c>
    </row>
    <row r="685" spans="1:13">
      <c r="C685" s="260">
        <v>122</v>
      </c>
      <c r="D685" s="227" t="str">
        <f>VLOOKUP(C685,INSUMOS_SINAPI_12_14!$A$2:$H$5049,2,0)</f>
        <v>ADESIVO PVC FRASCO C/ 850G</v>
      </c>
      <c r="E685" s="166" t="s">
        <v>314</v>
      </c>
      <c r="F685" s="188" t="str">
        <f>VLOOKUP(C685,INSUMOS_SINAPI_12_14!$A$2:$H$5049,4,0)</f>
        <v>UN</v>
      </c>
      <c r="G685" s="225">
        <v>33.340000000000003</v>
      </c>
      <c r="H685" s="216">
        <f>VLOOKUP(C685,INSUMOS_SINAPI_12_14!$A$2:$H$5049,6,0)</f>
        <v>33.340000000000003</v>
      </c>
      <c r="I685" s="166">
        <v>7.0000000000000001E-3</v>
      </c>
      <c r="J685" s="225">
        <v>0.23</v>
      </c>
      <c r="K685" s="216">
        <f t="shared" si="24"/>
        <v>0.23338000000000003</v>
      </c>
    </row>
    <row r="686" spans="1:13">
      <c r="C686" s="260">
        <v>3529</v>
      </c>
      <c r="D686" s="227" t="str">
        <f>VLOOKUP(C686,INSUMOS_SINAPI_12_14!$A$2:$H$5049,2,0)</f>
        <v>JOELHO PVC SOLD 90G P/ AGUA FRIA PREDIAL 25 MM</v>
      </c>
      <c r="E686" s="166" t="s">
        <v>314</v>
      </c>
      <c r="F686" s="188" t="str">
        <f>VLOOKUP(C686,INSUMOS_SINAPI_12_14!$A$2:$H$5049,4,0)</f>
        <v>UN</v>
      </c>
      <c r="G686" s="225">
        <v>0.3</v>
      </c>
      <c r="H686" s="216">
        <f>VLOOKUP(C686,INSUMOS_SINAPI_12_14!$A$2:$H$5049,6,0)</f>
        <v>0.3</v>
      </c>
      <c r="I686" s="166">
        <v>1</v>
      </c>
      <c r="J686" s="225">
        <v>0.3</v>
      </c>
      <c r="K686" s="216">
        <f t="shared" si="24"/>
        <v>0.3</v>
      </c>
    </row>
    <row r="687" spans="1:13">
      <c r="C687" s="260">
        <v>3767</v>
      </c>
      <c r="D687" s="227" t="str">
        <f>VLOOKUP(C687,INSUMOS_SINAPI_12_14!$A$2:$H$5049,2,0)</f>
        <v>LIXA EM FOLHA PARA PAREDE OU MADEIRA, NUMERO 120 (COR VERMELHA)</v>
      </c>
      <c r="E687" s="166" t="s">
        <v>314</v>
      </c>
      <c r="F687" s="188" t="str">
        <f>VLOOKUP(C687,INSUMOS_SINAPI_12_14!$A$2:$H$5049,4,0)</f>
        <v>UN</v>
      </c>
      <c r="G687" s="225">
        <v>0.56000000000000005</v>
      </c>
      <c r="H687" s="216">
        <f>VLOOKUP(C687,INSUMOS_SINAPI_12_14!$A$2:$H$5049,6,0)</f>
        <v>0.56000000000000005</v>
      </c>
      <c r="I687" s="166">
        <v>0.05</v>
      </c>
      <c r="J687" s="225">
        <v>0.03</v>
      </c>
      <c r="K687" s="216">
        <f t="shared" si="24"/>
        <v>2.8000000000000004E-2</v>
      </c>
    </row>
    <row r="688" spans="1:13">
      <c r="C688" s="260">
        <v>20083</v>
      </c>
      <c r="D688" s="227" t="str">
        <f>VLOOKUP(C688,INSUMOS_SINAPI_12_14!$A$2:$H$5049,2,0)</f>
        <v>SOLUCAO LIMPADORA FRASCO PLASTICO C/ 1000CM3</v>
      </c>
      <c r="E688" s="166" t="s">
        <v>314</v>
      </c>
      <c r="F688" s="188" t="str">
        <f>VLOOKUP(C688,INSUMOS_SINAPI_12_14!$A$2:$H$5049,4,0)</f>
        <v>UN</v>
      </c>
      <c r="G688" s="225">
        <v>39.49</v>
      </c>
      <c r="H688" s="216">
        <f>VLOOKUP(C688,INSUMOS_SINAPI_12_14!$A$2:$H$5049,6,0)</f>
        <v>39.49</v>
      </c>
      <c r="I688" s="166">
        <v>8.0000000000000002E-3</v>
      </c>
      <c r="J688" s="225">
        <v>0.32</v>
      </c>
      <c r="K688" s="216">
        <f t="shared" si="24"/>
        <v>0.31592000000000003</v>
      </c>
    </row>
    <row r="689" spans="1:12">
      <c r="B689"/>
      <c r="C689"/>
      <c r="D689"/>
      <c r="E689"/>
      <c r="F689"/>
      <c r="G689"/>
      <c r="H689"/>
      <c r="I689"/>
      <c r="J689"/>
    </row>
    <row r="690" spans="1:12">
      <c r="B690"/>
      <c r="C690"/>
      <c r="D690"/>
      <c r="E690"/>
      <c r="F690"/>
      <c r="G690"/>
      <c r="H690"/>
      <c r="I690"/>
      <c r="J690"/>
    </row>
    <row r="691" spans="1:12" ht="38.25">
      <c r="A691" s="133">
        <f>COUNTIF(ORÇAMENTO!B:B,CPU!C691)</f>
        <v>0</v>
      </c>
      <c r="B691" s="272" t="s">
        <v>10777</v>
      </c>
      <c r="C691" s="258">
        <v>89366</v>
      </c>
      <c r="D691" s="176" t="s">
        <v>8395</v>
      </c>
      <c r="E691" s="175" t="s">
        <v>5366</v>
      </c>
      <c r="F691" s="175" t="s">
        <v>83</v>
      </c>
      <c r="G691" s="177">
        <v>7.84</v>
      </c>
      <c r="H691" s="177">
        <v>7.42</v>
      </c>
      <c r="I691" s="175" t="s">
        <v>308</v>
      </c>
      <c r="J691" s="178">
        <v>41974</v>
      </c>
      <c r="K691" s="191">
        <f>SUM(K693:K698)</f>
        <v>7.4242839999999992</v>
      </c>
      <c r="L691" s="192">
        <f>K691-H691</f>
        <v>4.2839999999992884E-3</v>
      </c>
    </row>
    <row r="692" spans="1:12" s="8" customFormat="1" ht="30" customHeight="1">
      <c r="A692" s="133"/>
      <c r="B692" s="172"/>
      <c r="C692" s="259" t="s">
        <v>341</v>
      </c>
      <c r="D692" s="184" t="s">
        <v>82</v>
      </c>
      <c r="E692" s="184" t="s">
        <v>342</v>
      </c>
      <c r="F692" s="184" t="s">
        <v>343</v>
      </c>
      <c r="G692" s="184" t="s">
        <v>10727</v>
      </c>
      <c r="H692" s="184" t="s">
        <v>10728</v>
      </c>
      <c r="I692" s="184" t="s">
        <v>10729</v>
      </c>
      <c r="J692" s="184" t="s">
        <v>10730</v>
      </c>
      <c r="K692" s="184" t="s">
        <v>10731</v>
      </c>
    </row>
    <row r="693" spans="1:12" ht="25.5">
      <c r="C693" s="260">
        <v>88248</v>
      </c>
      <c r="D693" s="226" t="str">
        <f>VLOOKUP(C693,SERVIÇOS_SINAPI_12_14!$A$2:$H$5049,2,0)</f>
        <v>AUXILIAR DE ENCANADOR OU BOMBEIRO HIDRÁULICO COM ENCARGOS COMPLEMENTARES</v>
      </c>
      <c r="E693" s="219" t="s">
        <v>5361</v>
      </c>
      <c r="F693" s="219" t="str">
        <f>VLOOKUP(C693,SERVIÇOS_SINAPI_12_14!$A$2:$H$5049,4,0)</f>
        <v>H</v>
      </c>
      <c r="G693" s="224">
        <v>12.48</v>
      </c>
      <c r="H693" s="224">
        <f>VLOOKUP(C693,SERVIÇOS_SINAPI_12_14!$A$2:$H$5049,6,0)</f>
        <v>11.31</v>
      </c>
      <c r="I693" s="240">
        <v>0.14979999999999999</v>
      </c>
      <c r="J693" s="224">
        <v>1.87</v>
      </c>
      <c r="K693" s="224">
        <f t="shared" ref="K693:K698" si="25">I693*H693</f>
        <v>1.6942379999999999</v>
      </c>
    </row>
    <row r="694" spans="1:12">
      <c r="C694" s="260">
        <v>88267</v>
      </c>
      <c r="D694" s="226" t="str">
        <f>VLOOKUP(C694,SERVIÇOS_SINAPI_12_14!$A$2:$H$5049,2,0)</f>
        <v>ENCANADOR OU BOMBEIRO HIDRÁULICO COM ENCARGOS COMPLEMENTARES</v>
      </c>
      <c r="E694" s="219" t="s">
        <v>5361</v>
      </c>
      <c r="F694" s="219" t="str">
        <f>VLOOKUP(C694,SERVIÇOS_SINAPI_12_14!$A$2:$H$5049,4,0)</f>
        <v>H</v>
      </c>
      <c r="G694" s="224">
        <v>15.32</v>
      </c>
      <c r="H694" s="224">
        <f>VLOOKUP(C694,SERVIÇOS_SINAPI_12_14!$A$2:$H$5049,6,0)</f>
        <v>13.77</v>
      </c>
      <c r="I694" s="240">
        <v>0.14979999999999999</v>
      </c>
      <c r="J694" s="224">
        <v>2.2999999999999998</v>
      </c>
      <c r="K694" s="224">
        <f t="shared" si="25"/>
        <v>2.0627459999999997</v>
      </c>
    </row>
    <row r="695" spans="1:12">
      <c r="C695" s="260">
        <v>122</v>
      </c>
      <c r="D695" s="213" t="str">
        <f>VLOOKUP(C695,INSUMOS_SINAPI_12_14!$A$2:$H$5049,2,0)</f>
        <v>ADESIVO PVC FRASCO C/ 850G</v>
      </c>
      <c r="E695" s="136" t="s">
        <v>314</v>
      </c>
      <c r="F695" s="144" t="str">
        <f>VLOOKUP(C695,INSUMOS_SINAPI_12_14!$A$2:$H$5049,4,0)</f>
        <v>UN</v>
      </c>
      <c r="G695" s="138">
        <v>33.340000000000003</v>
      </c>
      <c r="H695" s="210">
        <f>VLOOKUP(C695,INSUMOS_SINAPI_12_14!$A$2:$H$5049,6,0)</f>
        <v>33.340000000000003</v>
      </c>
      <c r="I695" s="136">
        <v>7.0000000000000001E-3</v>
      </c>
      <c r="J695" s="138">
        <v>0.23</v>
      </c>
      <c r="K695" s="210">
        <f t="shared" si="25"/>
        <v>0.23338000000000003</v>
      </c>
    </row>
    <row r="696" spans="1:12">
      <c r="C696" s="260">
        <v>3524</v>
      </c>
      <c r="D696" s="213" t="str">
        <f>VLOOKUP(C696,INSUMOS_SINAPI_12_14!$A$2:$H$5049,2,0)</f>
        <v>JOELHO PVC SOLD 90G C/BUCHA DE LATAO 25MM X 3/4"</v>
      </c>
      <c r="E696" s="136" t="s">
        <v>314</v>
      </c>
      <c r="F696" s="144" t="str">
        <f>VLOOKUP(C696,INSUMOS_SINAPI_12_14!$A$2:$H$5049,4,0)</f>
        <v>UN</v>
      </c>
      <c r="G696" s="138">
        <v>3.09</v>
      </c>
      <c r="H696" s="210">
        <f>VLOOKUP(C696,INSUMOS_SINAPI_12_14!$A$2:$H$5049,6,0)</f>
        <v>3.09</v>
      </c>
      <c r="I696" s="136">
        <v>1</v>
      </c>
      <c r="J696" s="138">
        <v>3.09</v>
      </c>
      <c r="K696" s="210">
        <f t="shared" si="25"/>
        <v>3.09</v>
      </c>
    </row>
    <row r="697" spans="1:12">
      <c r="C697" s="260">
        <v>3767</v>
      </c>
      <c r="D697" s="213" t="str">
        <f>VLOOKUP(C697,INSUMOS_SINAPI_12_14!$A$2:$H$5049,2,0)</f>
        <v>LIXA EM FOLHA PARA PAREDE OU MADEIRA, NUMERO 120 (COR VERMELHA)</v>
      </c>
      <c r="E697" s="136" t="s">
        <v>314</v>
      </c>
      <c r="F697" s="144" t="str">
        <f>VLOOKUP(C697,INSUMOS_SINAPI_12_14!$A$2:$H$5049,4,0)</f>
        <v>UN</v>
      </c>
      <c r="G697" s="138">
        <v>0.56000000000000005</v>
      </c>
      <c r="H697" s="210">
        <f>VLOOKUP(C697,INSUMOS_SINAPI_12_14!$A$2:$H$5049,6,0)</f>
        <v>0.56000000000000005</v>
      </c>
      <c r="I697" s="136">
        <v>0.05</v>
      </c>
      <c r="J697" s="138">
        <v>0.03</v>
      </c>
      <c r="K697" s="210">
        <f t="shared" si="25"/>
        <v>2.8000000000000004E-2</v>
      </c>
    </row>
    <row r="698" spans="1:12">
      <c r="C698" s="260">
        <v>20083</v>
      </c>
      <c r="D698" s="213" t="str">
        <f>VLOOKUP(C698,INSUMOS_SINAPI_12_14!$A$2:$H$5049,2,0)</f>
        <v>SOLUCAO LIMPADORA FRASCO PLASTICO C/ 1000CM3</v>
      </c>
      <c r="E698" s="136" t="s">
        <v>314</v>
      </c>
      <c r="F698" s="144" t="str">
        <f>VLOOKUP(C698,INSUMOS_SINAPI_12_14!$A$2:$H$5049,4,0)</f>
        <v>UN</v>
      </c>
      <c r="G698" s="138">
        <v>39.49</v>
      </c>
      <c r="H698" s="210">
        <f>VLOOKUP(C698,INSUMOS_SINAPI_12_14!$A$2:$H$5049,6,0)</f>
        <v>39.49</v>
      </c>
      <c r="I698" s="136">
        <v>8.0000000000000002E-3</v>
      </c>
      <c r="J698" s="138">
        <v>0.32</v>
      </c>
      <c r="K698" s="210">
        <f t="shared" si="25"/>
        <v>0.31592000000000003</v>
      </c>
    </row>
    <row r="699" spans="1:12">
      <c r="B699"/>
      <c r="C699"/>
      <c r="D699"/>
      <c r="E699"/>
      <c r="F699"/>
      <c r="G699"/>
      <c r="H699"/>
      <c r="I699"/>
      <c r="J699"/>
    </row>
    <row r="700" spans="1:12">
      <c r="B700"/>
      <c r="C700"/>
      <c r="D700"/>
      <c r="E700"/>
      <c r="F700"/>
      <c r="G700"/>
      <c r="H700"/>
      <c r="I700"/>
      <c r="J700"/>
    </row>
    <row r="701" spans="1:12">
      <c r="A701" s="133">
        <f>COUNTIF(ORÇAMENTO!B:B,CPU!C701)</f>
        <v>0</v>
      </c>
      <c r="B701" s="272" t="s">
        <v>10778</v>
      </c>
      <c r="C701" s="258">
        <v>9537</v>
      </c>
      <c r="D701" s="176" t="s">
        <v>67</v>
      </c>
      <c r="E701" s="175" t="s">
        <v>5361</v>
      </c>
      <c r="F701" s="175" t="s">
        <v>335</v>
      </c>
      <c r="G701" s="177">
        <v>1.85</v>
      </c>
      <c r="H701" s="177">
        <v>1.69</v>
      </c>
      <c r="I701" s="175" t="s">
        <v>308</v>
      </c>
      <c r="J701" s="178">
        <v>41974</v>
      </c>
      <c r="K701" s="191">
        <f>SUM(K703:K704)</f>
        <v>1.6943000000000001</v>
      </c>
      <c r="L701" s="192">
        <f>K701-H701</f>
        <v>4.3000000000001926E-3</v>
      </c>
    </row>
    <row r="702" spans="1:12" s="8" customFormat="1" ht="27.75" customHeight="1">
      <c r="A702" s="133"/>
      <c r="B702" s="172"/>
      <c r="C702" s="269" t="s">
        <v>341</v>
      </c>
      <c r="D702" s="256" t="s">
        <v>82</v>
      </c>
      <c r="E702" s="256" t="s">
        <v>342</v>
      </c>
      <c r="F702" s="256" t="s">
        <v>343</v>
      </c>
      <c r="G702" s="256" t="s">
        <v>10727</v>
      </c>
      <c r="H702" s="256" t="s">
        <v>10728</v>
      </c>
      <c r="I702" s="256" t="s">
        <v>10729</v>
      </c>
      <c r="J702" s="256" t="s">
        <v>10730</v>
      </c>
      <c r="K702" s="256" t="s">
        <v>10731</v>
      </c>
    </row>
    <row r="703" spans="1:12">
      <c r="C703" s="260">
        <v>88316</v>
      </c>
      <c r="D703" s="226" t="str">
        <f>VLOOKUP(C703,SERVIÇOS_SINAPI_12_14!$A$2:$H$5049,2,0)</f>
        <v>SERVENTE COM ENCARGOS COMPLEMENTARES</v>
      </c>
      <c r="E703" s="219" t="s">
        <v>5361</v>
      </c>
      <c r="F703" s="219" t="str">
        <f>VLOOKUP(C703,SERVIÇOS_SINAPI_12_14!$A$2:$H$5049,4,0)</f>
        <v>H</v>
      </c>
      <c r="G703" s="224">
        <v>12.14</v>
      </c>
      <c r="H703" s="224">
        <f>VLOOKUP(C703,SERVIÇOS_SINAPI_12_14!$A$2:$H$5049,6,0)</f>
        <v>11.02</v>
      </c>
      <c r="I703" s="219">
        <v>0.14000000000000001</v>
      </c>
      <c r="J703" s="224">
        <v>1.7</v>
      </c>
      <c r="K703" s="224">
        <f>I703*H703</f>
        <v>1.5428000000000002</v>
      </c>
    </row>
    <row r="704" spans="1:12">
      <c r="C704" s="260">
        <v>3</v>
      </c>
      <c r="D704" s="213" t="str">
        <f>VLOOKUP(C704,INSUMOS_SINAPI_12_14!$A$2:$H$5049,2,0)</f>
        <v>ACIDO MURIATICO (SOLUCAO ACIDA)</v>
      </c>
      <c r="E704" s="136" t="s">
        <v>314</v>
      </c>
      <c r="F704" s="144" t="str">
        <f>VLOOKUP(C704,INSUMOS_SINAPI_12_14!$A$2:$H$5049,4,0)</f>
        <v>L</v>
      </c>
      <c r="G704" s="138">
        <v>3.03</v>
      </c>
      <c r="H704" s="210">
        <f>VLOOKUP(C704,INSUMOS_SINAPI_12_14!$A$2:$H$5049,6,0)</f>
        <v>3.03</v>
      </c>
      <c r="I704" s="136">
        <v>0.05</v>
      </c>
      <c r="J704" s="138">
        <v>0.15</v>
      </c>
      <c r="K704" s="210">
        <f>I704*H704</f>
        <v>0.1515</v>
      </c>
    </row>
    <row r="705" spans="1:12">
      <c r="B705"/>
      <c r="C705"/>
      <c r="D705"/>
      <c r="E705"/>
      <c r="F705"/>
      <c r="G705"/>
      <c r="H705"/>
      <c r="I705"/>
      <c r="J705"/>
    </row>
    <row r="706" spans="1:12">
      <c r="B706"/>
      <c r="C706"/>
      <c r="D706"/>
      <c r="E706"/>
      <c r="F706"/>
      <c r="G706"/>
      <c r="H706"/>
      <c r="I706"/>
      <c r="J706"/>
    </row>
    <row r="707" spans="1:12" ht="38.25">
      <c r="A707" s="133">
        <f>COUNTIF(ORÇAMENTO!B:B,CPU!C707)</f>
        <v>0</v>
      </c>
      <c r="B707" s="275" t="s">
        <v>10779</v>
      </c>
      <c r="C707" s="276">
        <v>88831</v>
      </c>
      <c r="D707" s="277" t="s">
        <v>6059</v>
      </c>
      <c r="E707" s="278" t="s">
        <v>5450</v>
      </c>
      <c r="F707" s="278" t="s">
        <v>6044</v>
      </c>
      <c r="G707" s="279">
        <v>0.27</v>
      </c>
      <c r="H707" s="279">
        <v>0.26</v>
      </c>
      <c r="I707" s="278" t="s">
        <v>308</v>
      </c>
      <c r="J707" s="280">
        <v>41974</v>
      </c>
      <c r="K707" s="281">
        <f>SUM(K709:K710)</f>
        <v>0.26</v>
      </c>
      <c r="L707" s="192">
        <f>K707-H707</f>
        <v>0</v>
      </c>
    </row>
    <row r="708" spans="1:12" ht="25.5">
      <c r="C708" s="267" t="s">
        <v>341</v>
      </c>
      <c r="D708" s="202" t="s">
        <v>82</v>
      </c>
      <c r="E708" s="202" t="s">
        <v>342</v>
      </c>
      <c r="F708" s="202" t="s">
        <v>343</v>
      </c>
      <c r="G708" s="202" t="s">
        <v>10727</v>
      </c>
      <c r="H708" s="202" t="s">
        <v>10728</v>
      </c>
      <c r="I708" s="202" t="s">
        <v>10729</v>
      </c>
      <c r="J708" s="202" t="s">
        <v>10730</v>
      </c>
      <c r="K708" s="202" t="s">
        <v>10731</v>
      </c>
    </row>
    <row r="709" spans="1:12" ht="38.25">
      <c r="C709" s="260">
        <v>88826</v>
      </c>
      <c r="D709" s="226" t="str">
        <f>VLOOKUP(C709,SERVIÇOS_SINAPI_12_14!$A$2:$H$5049,2,0)</f>
        <v>BETONEIRA CAPACIDADE NOMINAL DE 400 L, CAPACIDADE DE MISTURA 310 L, MOTOR ELÉTRICO TRIFÁSICO POTÊNCIA DE 2 HP, SEM CARREGADOR - DEPRECIAÇÃO. AF_10/2014</v>
      </c>
      <c r="E709" s="219" t="s">
        <v>5450</v>
      </c>
      <c r="F709" s="219" t="str">
        <f>VLOOKUP(C709,SERVIÇOS_SINAPI_12_14!$A$2:$H$5049,4,0)</f>
        <v>H</v>
      </c>
      <c r="G709" s="219">
        <v>0.22</v>
      </c>
      <c r="H709" s="224">
        <f>VLOOKUP(C709,SERVIÇOS_SINAPI_12_14!$A$2:$H$5049,6,0)</f>
        <v>0.21</v>
      </c>
      <c r="I709" s="219">
        <v>1</v>
      </c>
      <c r="J709" s="224">
        <v>0.22</v>
      </c>
      <c r="K709" s="224">
        <f>I709*H709</f>
        <v>0.21</v>
      </c>
    </row>
    <row r="710" spans="1:12" ht="38.25">
      <c r="C710" s="260">
        <v>88827</v>
      </c>
      <c r="D710" s="226" t="str">
        <f>VLOOKUP(C710,SERVIÇOS_SINAPI_12_14!$A$2:$H$5049,2,0)</f>
        <v>BETONEIRA CAPACIDADE NOMINAL DE 400 L, CAPACIDADE DE MISTURA 310 L, MOTOR ELÉTRICO TRIFÁSICO POTÊNCIA DE 2 HP, SEM CARREGADOR - JUROS. AF_10/2014</v>
      </c>
      <c r="E710" s="219" t="s">
        <v>5450</v>
      </c>
      <c r="F710" s="219" t="str">
        <f>VLOOKUP(C710,SERVIÇOS_SINAPI_12_14!$A$2:$H$5049,4,0)</f>
        <v>H</v>
      </c>
      <c r="G710" s="224">
        <v>0.05</v>
      </c>
      <c r="H710" s="224">
        <f>VLOOKUP(C710,SERVIÇOS_SINAPI_12_14!$A$2:$H$5049,6,0)</f>
        <v>0.05</v>
      </c>
      <c r="I710" s="219">
        <v>1</v>
      </c>
      <c r="J710" s="224">
        <v>0.05</v>
      </c>
      <c r="K710" s="224">
        <f>I710*H710</f>
        <v>0.05</v>
      </c>
    </row>
    <row r="711" spans="1:12">
      <c r="B711"/>
      <c r="C711"/>
      <c r="D711"/>
      <c r="E711"/>
      <c r="F711"/>
      <c r="G711"/>
      <c r="H711"/>
      <c r="I711"/>
      <c r="J711"/>
    </row>
    <row r="712" spans="1:12">
      <c r="B712"/>
      <c r="C712"/>
      <c r="D712"/>
      <c r="E712"/>
      <c r="F712"/>
      <c r="G712"/>
      <c r="H712"/>
      <c r="I712"/>
      <c r="J712"/>
    </row>
    <row r="713" spans="1:12" ht="38.25">
      <c r="A713" s="208">
        <f>COUNTIF(ORÇAMENTO!B:B,CPU!C713)</f>
        <v>0</v>
      </c>
      <c r="B713" s="275" t="s">
        <v>10780</v>
      </c>
      <c r="C713" s="276">
        <v>88830</v>
      </c>
      <c r="D713" s="277" t="s">
        <v>6060</v>
      </c>
      <c r="E713" s="278" t="s">
        <v>5450</v>
      </c>
      <c r="F713" s="278" t="s">
        <v>6046</v>
      </c>
      <c r="G713" s="279">
        <v>1.1499999999999999</v>
      </c>
      <c r="H713" s="279">
        <v>1.1399999999999999</v>
      </c>
      <c r="I713" s="278" t="s">
        <v>308</v>
      </c>
      <c r="J713" s="280">
        <v>41974</v>
      </c>
      <c r="K713" s="281">
        <f>SUM(K715:K718)</f>
        <v>1.1401699999999999</v>
      </c>
      <c r="L713" s="192">
        <f>K713-H713</f>
        <v>1.7000000000000348E-4</v>
      </c>
    </row>
    <row r="714" spans="1:12" s="133" customFormat="1" ht="25.5">
      <c r="A714" s="208"/>
      <c r="B714" s="270"/>
      <c r="C714" s="267" t="s">
        <v>341</v>
      </c>
      <c r="D714" s="202" t="s">
        <v>82</v>
      </c>
      <c r="E714" s="202" t="s">
        <v>342</v>
      </c>
      <c r="F714" s="202" t="s">
        <v>343</v>
      </c>
      <c r="G714" s="202" t="s">
        <v>10727</v>
      </c>
      <c r="H714" s="202" t="s">
        <v>10728</v>
      </c>
      <c r="I714" s="202" t="s">
        <v>10729</v>
      </c>
      <c r="J714" s="202" t="s">
        <v>10730</v>
      </c>
      <c r="K714" s="202" t="s">
        <v>10731</v>
      </c>
    </row>
    <row r="715" spans="1:12" ht="38.25">
      <c r="A715" s="208"/>
      <c r="B715" s="270"/>
      <c r="C715" s="260">
        <v>88826</v>
      </c>
      <c r="D715" s="226" t="str">
        <f>VLOOKUP(C715,SERVIÇOS_SINAPI_12_14!$A$2:$H$5049,2,0)</f>
        <v>BETONEIRA CAPACIDADE NOMINAL DE 400 L, CAPACIDADE DE MISTURA 310 L, MOTOR ELÉTRICO TRIFÁSICO POTÊNCIA DE 2 HP, SEM CARREGADOR - DEPRECIAÇÃO. AF_10/2014</v>
      </c>
      <c r="E715" s="219" t="s">
        <v>5450</v>
      </c>
      <c r="F715" s="219" t="str">
        <f>VLOOKUP(C715,SERVIÇOS_SINAPI_12_14!$A$2:$H$5049,4,0)</f>
        <v>H</v>
      </c>
      <c r="G715" s="219">
        <v>0.22</v>
      </c>
      <c r="H715" s="224">
        <f>VLOOKUP(C715,SERVIÇOS_SINAPI_12_14!$A$2:$H$5049,6,0)</f>
        <v>0.21</v>
      </c>
      <c r="I715" s="244">
        <v>1.0089999999999999</v>
      </c>
      <c r="J715" s="224">
        <v>0.22</v>
      </c>
      <c r="K715" s="224">
        <f>I715*H715</f>
        <v>0.21188999999999997</v>
      </c>
    </row>
    <row r="716" spans="1:12" ht="38.25">
      <c r="A716" s="208"/>
      <c r="B716" s="270"/>
      <c r="C716" s="260">
        <v>88827</v>
      </c>
      <c r="D716" s="226" t="str">
        <f>VLOOKUP(C716,SERVIÇOS_SINAPI_12_14!$A$2:$H$5049,2,0)</f>
        <v>BETONEIRA CAPACIDADE NOMINAL DE 400 L, CAPACIDADE DE MISTURA 310 L, MOTOR ELÉTRICO TRIFÁSICO POTÊNCIA DE 2 HP, SEM CARREGADOR - JUROS. AF_10/2014</v>
      </c>
      <c r="E716" s="219" t="s">
        <v>5450</v>
      </c>
      <c r="F716" s="219" t="str">
        <f>VLOOKUP(C716,SERVIÇOS_SINAPI_12_14!$A$2:$H$5049,4,0)</f>
        <v>H</v>
      </c>
      <c r="G716" s="224">
        <v>0.05</v>
      </c>
      <c r="H716" s="224">
        <f>VLOOKUP(C716,SERVIÇOS_SINAPI_12_14!$A$2:$H$5049,6,0)</f>
        <v>0.05</v>
      </c>
      <c r="I716" s="244">
        <v>1.0089999999999999</v>
      </c>
      <c r="J716" s="224">
        <v>0.05</v>
      </c>
      <c r="K716" s="224">
        <f>I716*H716</f>
        <v>5.0449999999999995E-2</v>
      </c>
    </row>
    <row r="717" spans="1:12" ht="38.25">
      <c r="A717" s="208"/>
      <c r="B717" s="270"/>
      <c r="C717" s="260">
        <v>88828</v>
      </c>
      <c r="D717" s="226" t="str">
        <f>VLOOKUP(C717,SERVIÇOS_SINAPI_12_14!$A$2:$H$5049,2,0)</f>
        <v>BETONEIRA CAPACIDADE NOMINAL DE 400 L, CAPACIDADE DE MISTURA 310 L, MOTOR ELÉTRICO TRIFÁSICO POTÊNCIA DE 2 HP, SEM CARREGADOR - MANUTENÇÃO. AF_10/2014</v>
      </c>
      <c r="E717" s="219" t="s">
        <v>5450</v>
      </c>
      <c r="F717" s="219" t="str">
        <f>VLOOKUP(C717,SERVIÇOS_SINAPI_12_14!$A$2:$H$5049,4,0)</f>
        <v>H</v>
      </c>
      <c r="G717" s="224">
        <v>0.18</v>
      </c>
      <c r="H717" s="224">
        <f>VLOOKUP(C717,SERVIÇOS_SINAPI_12_14!$A$2:$H$5049,6,0)</f>
        <v>0.17</v>
      </c>
      <c r="I717" s="244">
        <v>1.0089999999999999</v>
      </c>
      <c r="J717" s="224">
        <v>0.18</v>
      </c>
      <c r="K717" s="224">
        <f>I717*H717</f>
        <v>0.17152999999999999</v>
      </c>
    </row>
    <row r="718" spans="1:12" ht="38.25">
      <c r="A718" s="208"/>
      <c r="B718" s="270"/>
      <c r="C718" s="260">
        <v>88829</v>
      </c>
      <c r="D718" s="226" t="str">
        <f>VLOOKUP(C718,SERVIÇOS_SINAPI_12_14!$A$2:$H$5049,2,0)</f>
        <v>BETONEIRA CAPACIDADE NOMINAL DE 400 L, CAPACIDADE DE MISTURA 310 L, MOTOR ELÉTRICO TRIFÁSICO POTÊNCIA DE 2 HP, SEM CARREGADOR - MATERIAIS NA OPERAÇÃO. AF_10/2014</v>
      </c>
      <c r="E718" s="219" t="s">
        <v>5450</v>
      </c>
      <c r="F718" s="219" t="str">
        <f>VLOOKUP(C718,SERVIÇOS_SINAPI_12_14!$A$2:$H$5049,4,0)</f>
        <v>H</v>
      </c>
      <c r="G718" s="224">
        <v>0.7</v>
      </c>
      <c r="H718" s="224">
        <f>VLOOKUP(C718,SERVIÇOS_SINAPI_12_14!$A$2:$H$5049,6,0)</f>
        <v>0.7</v>
      </c>
      <c r="I718" s="244">
        <v>1.0089999999999999</v>
      </c>
      <c r="J718" s="224">
        <v>0.7</v>
      </c>
      <c r="K718" s="224">
        <f>I718*H718</f>
        <v>0.70629999999999993</v>
      </c>
    </row>
    <row r="719" spans="1:12">
      <c r="A719" s="208"/>
      <c r="B719"/>
      <c r="C719"/>
      <c r="D719"/>
      <c r="E719"/>
      <c r="F719"/>
      <c r="G719"/>
      <c r="H719"/>
      <c r="I719"/>
      <c r="J719"/>
    </row>
    <row r="720" spans="1:12">
      <c r="A720" s="208"/>
      <c r="B720"/>
      <c r="C720"/>
      <c r="D720"/>
      <c r="E720"/>
      <c r="F720"/>
      <c r="G720"/>
      <c r="H720"/>
      <c r="I720"/>
      <c r="J720"/>
    </row>
    <row r="721" spans="1:12" ht="38.25">
      <c r="A721" s="133">
        <f>COUNTIF(ORÇAMENTO!B:B,CPU!C721)</f>
        <v>0</v>
      </c>
      <c r="B721" s="275" t="s">
        <v>10781</v>
      </c>
      <c r="C721" s="276">
        <v>88826</v>
      </c>
      <c r="D721" s="277" t="s">
        <v>6061</v>
      </c>
      <c r="E721" s="278" t="s">
        <v>5450</v>
      </c>
      <c r="F721" s="278" t="s">
        <v>307</v>
      </c>
      <c r="G721" s="279">
        <v>0.22</v>
      </c>
      <c r="H721" s="279">
        <v>0.21</v>
      </c>
      <c r="I721" s="278" t="s">
        <v>308</v>
      </c>
      <c r="J721" s="280">
        <v>41974</v>
      </c>
      <c r="K721" s="281">
        <f>SUM(K723:K725)</f>
        <v>0.21483000000000002</v>
      </c>
      <c r="L721" s="192">
        <f>K721-H721</f>
        <v>4.8300000000000287E-3</v>
      </c>
    </row>
    <row r="722" spans="1:12" s="133" customFormat="1" ht="25.5">
      <c r="B722" s="172"/>
      <c r="C722" s="267" t="s">
        <v>341</v>
      </c>
      <c r="D722" s="202" t="s">
        <v>82</v>
      </c>
      <c r="E722" s="202" t="s">
        <v>342</v>
      </c>
      <c r="F722" s="202" t="s">
        <v>343</v>
      </c>
      <c r="G722" s="202" t="s">
        <v>10727</v>
      </c>
      <c r="H722" s="202" t="s">
        <v>10728</v>
      </c>
      <c r="I722" s="202" t="s">
        <v>10729</v>
      </c>
      <c r="J722" s="202" t="s">
        <v>10730</v>
      </c>
      <c r="K722" s="202" t="s">
        <v>10731</v>
      </c>
    </row>
    <row r="723" spans="1:12" s="211" customFormat="1" ht="25.5">
      <c r="B723" s="187"/>
      <c r="C723" s="261">
        <v>10535</v>
      </c>
      <c r="D723" s="213" t="str">
        <f>VLOOKUP(C723,INSUMOS_SINAPI_12_14!$A$2:$H$5049,2,0)</f>
        <v>BETONEIRA CAPACIDADE NOMINAL 400 L, CAPACIDADE DE MISTURA 280 L, MOTOR ELETRICO TRIFASICO 220/380 V POTENCIA 2 CV, SEM CARREGADOR</v>
      </c>
      <c r="E723" s="144" t="s">
        <v>316</v>
      </c>
      <c r="F723" s="144" t="str">
        <f>VLOOKUP(C723,INSUMOS_SINAPI_12_14!$A$2:$H$5049,4,0)</f>
        <v>UN</v>
      </c>
      <c r="G723" s="210">
        <v>3150</v>
      </c>
      <c r="H723" s="210">
        <f>VLOOKUP(C723,INSUMOS_SINAPI_12_14!$A$2:$H$5049,6,0)</f>
        <v>3150</v>
      </c>
      <c r="I723" s="144">
        <v>6.8200000000000004E-5</v>
      </c>
      <c r="J723" s="210">
        <v>0.22</v>
      </c>
      <c r="K723" s="210">
        <f>I723*H723</f>
        <v>0.21483000000000002</v>
      </c>
    </row>
    <row r="724" spans="1:12">
      <c r="B724"/>
      <c r="C724"/>
      <c r="D724"/>
      <c r="E724"/>
      <c r="F724"/>
      <c r="G724"/>
      <c r="H724"/>
      <c r="I724"/>
      <c r="J724"/>
    </row>
    <row r="725" spans="1:12">
      <c r="B725"/>
      <c r="C725"/>
      <c r="D725"/>
      <c r="E725"/>
      <c r="F725"/>
      <c r="G725"/>
      <c r="H725"/>
      <c r="I725"/>
      <c r="J725"/>
    </row>
    <row r="726" spans="1:12" ht="38.25">
      <c r="A726" s="133">
        <f>COUNTIF(ORÇAMENTO!B:B,CPU!C726)</f>
        <v>0</v>
      </c>
      <c r="B726" s="275" t="s">
        <v>10782</v>
      </c>
      <c r="C726" s="276">
        <v>88827</v>
      </c>
      <c r="D726" s="277" t="s">
        <v>6062</v>
      </c>
      <c r="E726" s="278" t="s">
        <v>5450</v>
      </c>
      <c r="F726" s="278" t="s">
        <v>307</v>
      </c>
      <c r="G726" s="279">
        <v>0.05</v>
      </c>
      <c r="H726" s="279">
        <v>0.05</v>
      </c>
      <c r="I726" s="278" t="s">
        <v>308</v>
      </c>
      <c r="J726" s="280">
        <v>41974</v>
      </c>
      <c r="K726" s="281">
        <f>SUM(K728)</f>
        <v>5.04E-2</v>
      </c>
      <c r="L726" s="192">
        <f>K726-H726</f>
        <v>3.9999999999999758E-4</v>
      </c>
    </row>
    <row r="727" spans="1:12" ht="25.5">
      <c r="C727" s="267" t="s">
        <v>341</v>
      </c>
      <c r="D727" s="202" t="s">
        <v>82</v>
      </c>
      <c r="E727" s="202" t="s">
        <v>342</v>
      </c>
      <c r="F727" s="202" t="s">
        <v>343</v>
      </c>
      <c r="G727" s="202" t="s">
        <v>10727</v>
      </c>
      <c r="H727" s="202" t="s">
        <v>10728</v>
      </c>
      <c r="I727" s="202" t="s">
        <v>10729</v>
      </c>
      <c r="J727" s="202" t="s">
        <v>10730</v>
      </c>
      <c r="K727" s="202" t="s">
        <v>10731</v>
      </c>
    </row>
    <row r="728" spans="1:12" s="133" customFormat="1" ht="25.5">
      <c r="B728" s="172"/>
      <c r="C728" s="261">
        <v>10535</v>
      </c>
      <c r="D728" s="213" t="str">
        <f>VLOOKUP(C728,INSUMOS_SINAPI_12_14!$A$2:$H$5049,2,0)</f>
        <v>BETONEIRA CAPACIDADE NOMINAL 400 L, CAPACIDADE DE MISTURA 280 L, MOTOR ELETRICO TRIFASICO 220/380 V POTENCIA 2 CV, SEM CARREGADOR</v>
      </c>
      <c r="E728" s="144" t="s">
        <v>316</v>
      </c>
      <c r="F728" s="144" t="str">
        <f>VLOOKUP(C728,INSUMOS_SINAPI_12_14!$A$2:$H$5049,4,0)</f>
        <v>UN</v>
      </c>
      <c r="G728" s="210">
        <v>3150</v>
      </c>
      <c r="H728" s="210">
        <f>VLOOKUP(C728,INSUMOS_SINAPI_12_14!$A$2:$H$5049,6,0)</f>
        <v>3150</v>
      </c>
      <c r="I728" s="212">
        <v>1.5999999999999999E-5</v>
      </c>
      <c r="J728" s="210">
        <v>0.22</v>
      </c>
      <c r="K728" s="210">
        <f>I728*H728</f>
        <v>5.04E-2</v>
      </c>
    </row>
    <row r="729" spans="1:12">
      <c r="B729"/>
      <c r="C729"/>
      <c r="D729"/>
      <c r="E729"/>
      <c r="F729"/>
      <c r="G729"/>
      <c r="H729"/>
      <c r="I729"/>
      <c r="J729"/>
    </row>
    <row r="730" spans="1:12">
      <c r="B730"/>
      <c r="C730"/>
      <c r="D730"/>
      <c r="E730"/>
      <c r="F730"/>
      <c r="G730"/>
      <c r="H730"/>
      <c r="I730"/>
      <c r="J730"/>
    </row>
    <row r="731" spans="1:12" ht="38.25">
      <c r="A731" s="133">
        <f>COUNTIF(ORÇAMENTO!B:B,CPU!C731)</f>
        <v>0</v>
      </c>
      <c r="B731" s="275" t="s">
        <v>10783</v>
      </c>
      <c r="C731" s="276">
        <v>88828</v>
      </c>
      <c r="D731" s="277" t="s">
        <v>6063</v>
      </c>
      <c r="E731" s="278" t="s">
        <v>5450</v>
      </c>
      <c r="F731" s="278" t="s">
        <v>307</v>
      </c>
      <c r="G731" s="279">
        <v>0.18</v>
      </c>
      <c r="H731" s="279">
        <v>0.17</v>
      </c>
      <c r="I731" s="278" t="s">
        <v>308</v>
      </c>
      <c r="J731" s="280">
        <v>41974</v>
      </c>
      <c r="K731" s="281">
        <f>SUM(K733)</f>
        <v>0.17325000000000002</v>
      </c>
      <c r="L731" s="192">
        <f>K731-H731</f>
        <v>3.2500000000000029E-3</v>
      </c>
    </row>
    <row r="732" spans="1:12" ht="25.5">
      <c r="C732" s="267" t="s">
        <v>341</v>
      </c>
      <c r="D732" s="202" t="s">
        <v>82</v>
      </c>
      <c r="E732" s="202" t="s">
        <v>342</v>
      </c>
      <c r="F732" s="202" t="s">
        <v>343</v>
      </c>
      <c r="G732" s="202" t="s">
        <v>10727</v>
      </c>
      <c r="H732" s="202" t="s">
        <v>10728</v>
      </c>
      <c r="I732" s="202" t="s">
        <v>10729</v>
      </c>
      <c r="J732" s="202" t="s">
        <v>10730</v>
      </c>
      <c r="K732" s="202" t="s">
        <v>10731</v>
      </c>
    </row>
    <row r="733" spans="1:12" ht="25.5">
      <c r="C733" s="261">
        <v>10535</v>
      </c>
      <c r="D733" s="213" t="str">
        <f>VLOOKUP(C733,INSUMOS_SINAPI_12_14!$A$2:$H$5049,2,0)</f>
        <v>BETONEIRA CAPACIDADE NOMINAL 400 L, CAPACIDADE DE MISTURA 280 L, MOTOR ELETRICO TRIFASICO 220/380 V POTENCIA 2 CV, SEM CARREGADOR</v>
      </c>
      <c r="E733" s="144" t="s">
        <v>316</v>
      </c>
      <c r="F733" s="144" t="str">
        <f>VLOOKUP(C733,INSUMOS_SINAPI_12_14!$A$2:$H$5049,4,0)</f>
        <v>UN</v>
      </c>
      <c r="G733" s="210">
        <v>3150</v>
      </c>
      <c r="H733" s="210">
        <f>VLOOKUP(C733,INSUMOS_SINAPI_12_14!$A$2:$H$5049,6,0)</f>
        <v>3150</v>
      </c>
      <c r="I733" s="212">
        <v>5.5000000000000002E-5</v>
      </c>
      <c r="J733" s="210">
        <v>0.22</v>
      </c>
      <c r="K733" s="210">
        <f>I733*H733</f>
        <v>0.17325000000000002</v>
      </c>
    </row>
    <row r="734" spans="1:12">
      <c r="B734"/>
      <c r="C734"/>
      <c r="D734"/>
      <c r="E734"/>
      <c r="F734"/>
      <c r="G734"/>
      <c r="H734"/>
      <c r="I734"/>
      <c r="J734"/>
    </row>
    <row r="735" spans="1:12">
      <c r="B735"/>
      <c r="C735"/>
      <c r="D735"/>
      <c r="E735"/>
      <c r="F735"/>
      <c r="G735"/>
      <c r="H735"/>
      <c r="I735"/>
      <c r="J735"/>
    </row>
    <row r="736" spans="1:12" ht="38.25">
      <c r="A736" s="133">
        <f>COUNTIF(ORÇAMENTO!B:B,CPU!C736)</f>
        <v>0</v>
      </c>
      <c r="B736" s="275" t="s">
        <v>10784</v>
      </c>
      <c r="C736" s="276">
        <v>88829</v>
      </c>
      <c r="D736" s="277" t="s">
        <v>6064</v>
      </c>
      <c r="E736" s="278" t="s">
        <v>5450</v>
      </c>
      <c r="F736" s="278" t="s">
        <v>307</v>
      </c>
      <c r="G736" s="279">
        <v>0.7</v>
      </c>
      <c r="H736" s="279">
        <v>0.7</v>
      </c>
      <c r="I736" s="278" t="s">
        <v>308</v>
      </c>
      <c r="J736" s="280">
        <v>41974</v>
      </c>
      <c r="K736" s="281">
        <f>SUM(K738)</f>
        <v>0.69751000000000007</v>
      </c>
      <c r="L736" s="192">
        <f>K736-H736</f>
        <v>-2.4899999999998812E-3</v>
      </c>
    </row>
    <row r="737" spans="1:12" ht="25.5">
      <c r="C737" s="267" t="s">
        <v>341</v>
      </c>
      <c r="D737" s="202" t="s">
        <v>82</v>
      </c>
      <c r="E737" s="202" t="s">
        <v>342</v>
      </c>
      <c r="F737" s="202" t="s">
        <v>343</v>
      </c>
      <c r="G737" s="202" t="s">
        <v>10727</v>
      </c>
      <c r="H737" s="202" t="s">
        <v>10728</v>
      </c>
      <c r="I737" s="202" t="s">
        <v>10729</v>
      </c>
      <c r="J737" s="202" t="s">
        <v>10730</v>
      </c>
      <c r="K737" s="202" t="s">
        <v>10731</v>
      </c>
    </row>
    <row r="738" spans="1:12" s="133" customFormat="1">
      <c r="B738" s="172"/>
      <c r="C738" s="261">
        <v>2705</v>
      </c>
      <c r="D738" s="213" t="str">
        <f>VLOOKUP(C738,INSUMOS_SINAPI_12_14!$A$2:$H$5049,2,0)</f>
        <v>ENERGIA ELETRICA ATE 2000 KWH INDUSTRIAL, SEM DEMANDA</v>
      </c>
      <c r="E738" s="144" t="s">
        <v>316</v>
      </c>
      <c r="F738" s="144" t="str">
        <f>VLOOKUP(C738,INSUMOS_SINAPI_12_14!$A$2:$H$5049,4,0)</f>
        <v>KW/H</v>
      </c>
      <c r="G738" s="210">
        <v>3150</v>
      </c>
      <c r="H738" s="210">
        <f>VLOOKUP(C738,INSUMOS_SINAPI_12_14!$A$2:$H$5049,6,0)</f>
        <v>0.55000000000000004</v>
      </c>
      <c r="I738" s="212">
        <v>1.2682</v>
      </c>
      <c r="J738" s="210">
        <v>0.22</v>
      </c>
      <c r="K738" s="210">
        <f>I738*H738</f>
        <v>0.69751000000000007</v>
      </c>
    </row>
    <row r="739" spans="1:12">
      <c r="B739"/>
      <c r="C739"/>
      <c r="D739"/>
      <c r="E739"/>
      <c r="F739"/>
      <c r="G739"/>
      <c r="H739"/>
      <c r="I739"/>
      <c r="J739"/>
    </row>
    <row r="740" spans="1:12">
      <c r="B740"/>
      <c r="C740"/>
      <c r="D740"/>
      <c r="E740"/>
      <c r="F740"/>
      <c r="G740"/>
      <c r="H740"/>
      <c r="I740"/>
      <c r="J740"/>
    </row>
    <row r="741" spans="1:12" ht="25.5">
      <c r="A741" s="248">
        <f>COUNTIF(ORÇAMENTO!B:B,CPU!C741)</f>
        <v>0</v>
      </c>
      <c r="B741" s="275" t="s">
        <v>10785</v>
      </c>
      <c r="C741" s="276">
        <v>6045</v>
      </c>
      <c r="D741" s="277" t="s">
        <v>6654</v>
      </c>
      <c r="E741" s="278" t="s">
        <v>5418</v>
      </c>
      <c r="F741" s="278" t="s">
        <v>368</v>
      </c>
      <c r="G741" s="279">
        <v>385.69</v>
      </c>
      <c r="H741" s="279">
        <v>378.98</v>
      </c>
      <c r="I741" s="278" t="s">
        <v>308</v>
      </c>
      <c r="J741" s="282">
        <v>41974</v>
      </c>
      <c r="K741" s="281">
        <f>SUM(K743:K748)</f>
        <v>378.97547999999995</v>
      </c>
      <c r="L741" s="192">
        <f>K741-H741</f>
        <v>-4.5200000000704676E-3</v>
      </c>
    </row>
    <row r="742" spans="1:12" s="133" customFormat="1" ht="25.5">
      <c r="A742" s="237"/>
      <c r="B742" s="172"/>
      <c r="C742" s="267" t="s">
        <v>341</v>
      </c>
      <c r="D742" s="202" t="s">
        <v>82</v>
      </c>
      <c r="E742" s="202" t="s">
        <v>342</v>
      </c>
      <c r="F742" s="202" t="s">
        <v>343</v>
      </c>
      <c r="G742" s="202" t="s">
        <v>10727</v>
      </c>
      <c r="H742" s="202" t="s">
        <v>10728</v>
      </c>
      <c r="I742" s="202" t="s">
        <v>10729</v>
      </c>
      <c r="J742" s="202" t="s">
        <v>10730</v>
      </c>
      <c r="K742" s="202" t="s">
        <v>10731</v>
      </c>
    </row>
    <row r="743" spans="1:12">
      <c r="A743" s="237"/>
      <c r="C743" s="260">
        <v>88316</v>
      </c>
      <c r="D743" s="226" t="str">
        <f>VLOOKUP(C743,SERVIÇOS_SINAPI_12_14!$A$2:$H$5049,2,0)</f>
        <v>SERVENTE COM ENCARGOS COMPLEMENTARES</v>
      </c>
      <c r="E743" s="219" t="s">
        <v>5361</v>
      </c>
      <c r="F743" s="219" t="str">
        <f>VLOOKUP(C743,SERVIÇOS_SINAPI_12_14!$A$2:$H$5049,4,0)</f>
        <v>H</v>
      </c>
      <c r="G743" s="224">
        <v>12.14</v>
      </c>
      <c r="H743" s="224">
        <f>VLOOKUP(C743,SERVIÇOS_SINAPI_12_14!$A$2:$H$5049,6,0)</f>
        <v>11.02</v>
      </c>
      <c r="I743" s="244">
        <v>6.0010000000000003</v>
      </c>
      <c r="J743" s="224">
        <v>72.84</v>
      </c>
      <c r="K743" s="224">
        <f t="shared" ref="K743:K748" si="26">I743*H743</f>
        <v>66.131020000000007</v>
      </c>
    </row>
    <row r="744" spans="1:12" ht="38.25">
      <c r="A744" s="237"/>
      <c r="C744" s="260">
        <v>88830</v>
      </c>
      <c r="D744" s="226" t="str">
        <f>VLOOKUP(C744,SERVIÇOS_SINAPI_12_14!$A$2:$H$5049,2,0)</f>
        <v>BETONEIRA CAPACIDADE NOMINAL DE 400 L, CAPACIDADE DE MISTURA 310 L, MOTOR ELÉTRICO TRIFÁSICO POTÊNCIA DE 2 HP, SEM CARREGADOR - CHP DIURNO. AF_10/2014</v>
      </c>
      <c r="E744" s="219" t="s">
        <v>5450</v>
      </c>
      <c r="F744" s="219" t="str">
        <f>VLOOKUP(C744,SERVIÇOS_SINAPI_12_14!$A$2:$H$5049,4,0)</f>
        <v>CHP</v>
      </c>
      <c r="G744" s="224">
        <v>1.1499999999999999</v>
      </c>
      <c r="H744" s="224">
        <f>VLOOKUP(C744,SERVIÇOS_SINAPI_12_14!$A$2:$H$5049,6,0)</f>
        <v>1.1399999999999999</v>
      </c>
      <c r="I744" s="219">
        <v>0.71399999999999997</v>
      </c>
      <c r="J744" s="224">
        <v>0.82</v>
      </c>
      <c r="K744" s="224">
        <f t="shared" si="26"/>
        <v>0.81395999999999991</v>
      </c>
    </row>
    <row r="745" spans="1:12">
      <c r="A745" s="237"/>
      <c r="C745" s="260">
        <v>367</v>
      </c>
      <c r="D745" s="213" t="str">
        <f>VLOOKUP(C745,INSUMOS_SINAPI_12_14!$A$2:$H$5049,2,0)</f>
        <v>AREIA GROSSA - POSTO JAZIDA/FORNECEDOR (SEM FRETE)</v>
      </c>
      <c r="E745" s="136" t="s">
        <v>314</v>
      </c>
      <c r="F745" s="144" t="str">
        <f>VLOOKUP(C745,INSUMOS_SINAPI_12_14!$A$2:$H$5049,4,0)</f>
        <v>M³</v>
      </c>
      <c r="G745" s="138">
        <v>37.5</v>
      </c>
      <c r="H745" s="210">
        <f>VLOOKUP(C745,INSUMOS_SINAPI_12_14!$A$2:$H$5049,6,0)</f>
        <v>37.5</v>
      </c>
      <c r="I745" s="136">
        <v>0.91259999999999997</v>
      </c>
      <c r="J745" s="138">
        <v>34.22</v>
      </c>
      <c r="K745" s="210">
        <f t="shared" si="26"/>
        <v>34.222499999999997</v>
      </c>
    </row>
    <row r="746" spans="1:12">
      <c r="A746" s="237"/>
      <c r="C746" s="260">
        <v>1379</v>
      </c>
      <c r="D746" s="213" t="str">
        <f>VLOOKUP(C746,INSUMOS_SINAPI_12_14!$A$2:$H$5049,2,0)</f>
        <v>CIMENTO PORTLAND COMPOSTO CP II-32</v>
      </c>
      <c r="E746" s="136" t="s">
        <v>314</v>
      </c>
      <c r="F746" s="144" t="str">
        <f>VLOOKUP(C746,INSUMOS_SINAPI_12_14!$A$2:$H$5049,4,0)</f>
        <v>KG</v>
      </c>
      <c r="G746" s="138">
        <v>0.64</v>
      </c>
      <c r="H746" s="210">
        <f>VLOOKUP(C746,INSUMOS_SINAPI_12_14!$A$2:$H$5049,6,0)</f>
        <v>0.64</v>
      </c>
      <c r="I746" s="136">
        <v>293</v>
      </c>
      <c r="J746" s="138">
        <v>187.52</v>
      </c>
      <c r="K746" s="210">
        <f t="shared" si="26"/>
        <v>187.52</v>
      </c>
    </row>
    <row r="747" spans="1:12">
      <c r="A747" s="237"/>
      <c r="C747" s="260">
        <v>4718</v>
      </c>
      <c r="D747" s="213" t="str">
        <f>VLOOKUP(C747,INSUMOS_SINAPI_12_14!$A$2:$H$5049,2,0)</f>
        <v>PEDRA BRITADA N. 2 (POSTO PEDREIRA/FORNECEDOR, SEM FRETE)</v>
      </c>
      <c r="E747" s="136" t="s">
        <v>314</v>
      </c>
      <c r="F747" s="144" t="str">
        <f>VLOOKUP(C747,INSUMOS_SINAPI_12_14!$A$2:$H$5049,4,0)</f>
        <v>M³</v>
      </c>
      <c r="G747" s="138">
        <v>105</v>
      </c>
      <c r="H747" s="210">
        <f>VLOOKUP(C747,INSUMOS_SINAPI_12_14!$A$2:$H$5049,6,0)</f>
        <v>105</v>
      </c>
      <c r="I747" s="136">
        <v>0.627</v>
      </c>
      <c r="J747" s="138">
        <v>65.83</v>
      </c>
      <c r="K747" s="210">
        <f t="shared" si="26"/>
        <v>65.834999999999994</v>
      </c>
    </row>
    <row r="748" spans="1:12">
      <c r="A748" s="237"/>
      <c r="C748" s="260">
        <v>4721</v>
      </c>
      <c r="D748" s="213" t="str">
        <f>VLOOKUP(C748,INSUMOS_SINAPI_12_14!$A$2:$H$5049,2,0)</f>
        <v>PEDRA BRITADA N. 1 (POSTO PEDREIRA/FORNECEDOR, SEM FRETE)</v>
      </c>
      <c r="E748" s="136" t="s">
        <v>314</v>
      </c>
      <c r="F748" s="144" t="str">
        <f>VLOOKUP(C748,INSUMOS_SINAPI_12_14!$A$2:$H$5049,4,0)</f>
        <v>M³</v>
      </c>
      <c r="G748" s="138">
        <v>117</v>
      </c>
      <c r="H748" s="210">
        <f>VLOOKUP(C748,INSUMOS_SINAPI_12_14!$A$2:$H$5049,6,0)</f>
        <v>117</v>
      </c>
      <c r="I748" s="136">
        <v>0.20899999999999999</v>
      </c>
      <c r="J748" s="138">
        <v>24.45</v>
      </c>
      <c r="K748" s="210">
        <f t="shared" si="26"/>
        <v>24.452999999999999</v>
      </c>
    </row>
    <row r="749" spans="1:12">
      <c r="B749"/>
      <c r="C749"/>
      <c r="D749"/>
      <c r="E749"/>
      <c r="F749"/>
      <c r="G749"/>
      <c r="H749"/>
      <c r="I749"/>
      <c r="J749"/>
    </row>
    <row r="750" spans="1:12">
      <c r="B750"/>
      <c r="C750"/>
      <c r="D750"/>
      <c r="E750"/>
      <c r="F750"/>
      <c r="G750"/>
      <c r="H750"/>
      <c r="I750"/>
      <c r="J750"/>
    </row>
    <row r="751" spans="1:12" ht="25.5">
      <c r="A751" s="133">
        <f>COUNTIF(ORÇAMENTO!B:B,CPU!C751)</f>
        <v>0</v>
      </c>
      <c r="B751" s="275" t="s">
        <v>10786</v>
      </c>
      <c r="C751" s="276">
        <v>5652</v>
      </c>
      <c r="D751" s="277" t="s">
        <v>6661</v>
      </c>
      <c r="E751" s="278" t="s">
        <v>5418</v>
      </c>
      <c r="F751" s="278" t="s">
        <v>368</v>
      </c>
      <c r="G751" s="279">
        <v>301.69</v>
      </c>
      <c r="H751" s="279">
        <v>294.98</v>
      </c>
      <c r="I751" s="278" t="s">
        <v>308</v>
      </c>
      <c r="J751" s="280">
        <v>41974</v>
      </c>
      <c r="K751" s="281">
        <f>SUM(K753:K757)</f>
        <v>294.98052000000001</v>
      </c>
      <c r="L751" s="192">
        <f>K751-H751</f>
        <v>5.1999999999452484E-4</v>
      </c>
    </row>
    <row r="752" spans="1:12" s="8" customFormat="1" ht="30" customHeight="1">
      <c r="A752" s="133"/>
      <c r="B752" s="172"/>
      <c r="C752" s="262" t="s">
        <v>341</v>
      </c>
      <c r="D752" s="167" t="s">
        <v>82</v>
      </c>
      <c r="E752" s="167" t="s">
        <v>342</v>
      </c>
      <c r="F752" s="167" t="s">
        <v>343</v>
      </c>
      <c r="G752" s="167" t="s">
        <v>10727</v>
      </c>
      <c r="H752" s="167" t="s">
        <v>10728</v>
      </c>
      <c r="I752" s="167" t="s">
        <v>10729</v>
      </c>
      <c r="J752" s="167" t="s">
        <v>10730</v>
      </c>
      <c r="K752" s="167" t="s">
        <v>10731</v>
      </c>
    </row>
    <row r="753" spans="1:12">
      <c r="C753" s="260">
        <v>88316</v>
      </c>
      <c r="D753" s="226" t="str">
        <f>VLOOKUP(C753,SERVIÇOS_SINAPI_12_14!$A$2:$H$5049,2,0)</f>
        <v>SERVENTE COM ENCARGOS COMPLEMENTARES</v>
      </c>
      <c r="E753" s="219" t="s">
        <v>5361</v>
      </c>
      <c r="F753" s="219" t="str">
        <f>VLOOKUP(C753,SERVIÇOS_SINAPI_12_14!$A$2:$H$5049,4,0)</f>
        <v>H</v>
      </c>
      <c r="G753" s="224">
        <v>12.14</v>
      </c>
      <c r="H753" s="224">
        <f>VLOOKUP(C753,SERVIÇOS_SINAPI_12_14!$A$2:$H$5049,6,0)</f>
        <v>11.02</v>
      </c>
      <c r="I753" s="244">
        <v>6.0010000000000003</v>
      </c>
      <c r="J753" s="224">
        <v>72.84</v>
      </c>
      <c r="K753" s="224">
        <f>I753*H753</f>
        <v>66.131020000000007</v>
      </c>
    </row>
    <row r="754" spans="1:12" s="171" customFormat="1">
      <c r="A754" s="211"/>
      <c r="B754" s="187"/>
      <c r="C754" s="261">
        <v>370</v>
      </c>
      <c r="D754" s="213" t="str">
        <f>VLOOKUP(C754,INSUMOS_SINAPI_12_14!$A$2:$H$5049,2,0)</f>
        <v>AREIA MEDIA - POSTO JAZIDA/FORNECEDOR (SEM FRETE)</v>
      </c>
      <c r="E754" s="144" t="s">
        <v>314</v>
      </c>
      <c r="F754" s="144" t="str">
        <f>VLOOKUP(C754,INSUMOS_SINAPI_12_14!$A$2:$H$5049,4,0)</f>
        <v>M³</v>
      </c>
      <c r="G754" s="210">
        <v>57.5</v>
      </c>
      <c r="H754" s="210">
        <f>VLOOKUP(C754,INSUMOS_SINAPI_12_14!$A$2:$H$5049,6,0)</f>
        <v>57.5</v>
      </c>
      <c r="I754" s="144">
        <v>0.49</v>
      </c>
      <c r="J754" s="210">
        <v>28.18</v>
      </c>
      <c r="K754" s="210">
        <f>I754*H754</f>
        <v>28.175000000000001</v>
      </c>
    </row>
    <row r="755" spans="1:12" ht="25.5">
      <c r="C755" s="260">
        <v>643</v>
      </c>
      <c r="D755" s="213" t="str">
        <f>VLOOKUP(C755,INSUMOS_SINAPI_12_14!$A$2:$H$5049,2,0)</f>
        <v>BETONEIRA 320 L, DIESEL, POTENCIA DE 5,5 HP, SEM CARREGADOR MECANICO (LOCACAO)</v>
      </c>
      <c r="E755" s="136" t="s">
        <v>316</v>
      </c>
      <c r="F755" s="144" t="str">
        <f>VLOOKUP(C755,INSUMOS_SINAPI_12_14!$A$2:$H$5049,4,0)</f>
        <v>H</v>
      </c>
      <c r="G755" s="138">
        <v>2.73</v>
      </c>
      <c r="H755" s="210">
        <f>VLOOKUP(C755,INSUMOS_SINAPI_12_14!$A$2:$H$5049,6,0)</f>
        <v>2.73</v>
      </c>
      <c r="I755" s="136">
        <v>0.65</v>
      </c>
      <c r="J755" s="138">
        <v>1.77</v>
      </c>
      <c r="K755" s="210">
        <f>I755*H755</f>
        <v>1.7745</v>
      </c>
    </row>
    <row r="756" spans="1:12">
      <c r="C756" s="260">
        <v>1379</v>
      </c>
      <c r="D756" s="213" t="str">
        <f>VLOOKUP(C756,INSUMOS_SINAPI_12_14!$A$2:$H$5049,2,0)</f>
        <v>CIMENTO PORTLAND COMPOSTO CP II-32</v>
      </c>
      <c r="E756" s="136" t="s">
        <v>314</v>
      </c>
      <c r="F756" s="144" t="str">
        <f>VLOOKUP(C756,INSUMOS_SINAPI_12_14!$A$2:$H$5049,4,0)</f>
        <v>KG</v>
      </c>
      <c r="G756" s="138">
        <v>0.64</v>
      </c>
      <c r="H756" s="210">
        <f>VLOOKUP(C756,INSUMOS_SINAPI_12_14!$A$2:$H$5049,6,0)</f>
        <v>0.64</v>
      </c>
      <c r="I756" s="136">
        <v>150</v>
      </c>
      <c r="J756" s="138">
        <v>96</v>
      </c>
      <c r="K756" s="210">
        <f>I756*H756</f>
        <v>96</v>
      </c>
    </row>
    <row r="757" spans="1:12">
      <c r="C757" s="260">
        <v>4718</v>
      </c>
      <c r="D757" s="213" t="str">
        <f>VLOOKUP(C757,INSUMOS_SINAPI_12_14!$A$2:$H$5049,2,0)</f>
        <v>PEDRA BRITADA N. 2 (POSTO PEDREIRA/FORNECEDOR, SEM FRETE)</v>
      </c>
      <c r="E757" s="136" t="s">
        <v>314</v>
      </c>
      <c r="F757" s="144" t="str">
        <f>VLOOKUP(C757,INSUMOS_SINAPI_12_14!$A$2:$H$5049,4,0)</f>
        <v>M³</v>
      </c>
      <c r="G757" s="138">
        <v>105</v>
      </c>
      <c r="H757" s="210">
        <f>VLOOKUP(C757,INSUMOS_SINAPI_12_14!$A$2:$H$5049,6,0)</f>
        <v>105</v>
      </c>
      <c r="I757" s="136">
        <v>0.98</v>
      </c>
      <c r="J757" s="138">
        <v>102.9</v>
      </c>
      <c r="K757" s="210">
        <f>I757*H757</f>
        <v>102.89999999999999</v>
      </c>
    </row>
    <row r="758" spans="1:12">
      <c r="B758"/>
      <c r="C758"/>
      <c r="D758"/>
      <c r="E758"/>
      <c r="F758"/>
      <c r="G758"/>
      <c r="H758"/>
      <c r="I758"/>
      <c r="J758"/>
    </row>
    <row r="759" spans="1:12">
      <c r="B759"/>
      <c r="C759"/>
      <c r="D759"/>
      <c r="E759"/>
      <c r="F759"/>
      <c r="G759"/>
      <c r="H759"/>
      <c r="I759"/>
      <c r="J759"/>
    </row>
    <row r="760" spans="1:12" ht="25.5">
      <c r="A760" s="133">
        <f>COUNTIF(ORÇAMENTO!B:B,CPU!C760)</f>
        <v>0</v>
      </c>
      <c r="B760" s="275" t="s">
        <v>10787</v>
      </c>
      <c r="C760" s="276">
        <v>84013</v>
      </c>
      <c r="D760" s="277" t="s">
        <v>7638</v>
      </c>
      <c r="E760" s="278" t="s">
        <v>5450</v>
      </c>
      <c r="F760" s="278" t="s">
        <v>6044</v>
      </c>
      <c r="G760" s="279">
        <v>46.46</v>
      </c>
      <c r="H760" s="279">
        <v>44.89</v>
      </c>
      <c r="I760" s="278" t="s">
        <v>308</v>
      </c>
      <c r="J760" s="280">
        <v>41974</v>
      </c>
      <c r="K760" s="281">
        <f>SUM(K762:K764)</f>
        <v>44.89282</v>
      </c>
      <c r="L760" s="192">
        <f>K760-H760</f>
        <v>2.8199999999998226E-3</v>
      </c>
    </row>
    <row r="761" spans="1:12" s="133" customFormat="1" ht="25.5">
      <c r="A761" s="211"/>
      <c r="B761" s="187"/>
      <c r="C761" s="267" t="s">
        <v>341</v>
      </c>
      <c r="D761" s="202" t="s">
        <v>82</v>
      </c>
      <c r="E761" s="202" t="s">
        <v>342</v>
      </c>
      <c r="F761" s="202" t="s">
        <v>343</v>
      </c>
      <c r="G761" s="202" t="s">
        <v>10727</v>
      </c>
      <c r="H761" s="202" t="s">
        <v>10728</v>
      </c>
      <c r="I761" s="202" t="s">
        <v>10729</v>
      </c>
      <c r="J761" s="202" t="s">
        <v>10730</v>
      </c>
      <c r="K761" s="202" t="s">
        <v>10731</v>
      </c>
    </row>
    <row r="762" spans="1:12">
      <c r="A762" s="211"/>
      <c r="B762" s="187"/>
      <c r="C762" s="260">
        <v>88294</v>
      </c>
      <c r="D762" s="226" t="str">
        <f>VLOOKUP(C762,SERVIÇOS_SINAPI_12_14!$A$2:$H$5049,2,0)</f>
        <v>OPERADOR DE ESCAVADEIRA COM ENCARGOS COMPLEMENTARES</v>
      </c>
      <c r="E762" s="218" t="s">
        <v>5361</v>
      </c>
      <c r="F762" s="219" t="str">
        <f>VLOOKUP(C762,SERVIÇOS_SINAPI_12_14!$A$2:$H$5049,4,0)</f>
        <v>H</v>
      </c>
      <c r="G762" s="220">
        <v>16.03</v>
      </c>
      <c r="H762" s="224">
        <f>VLOOKUP(C762,SERVIÇOS_SINAPI_12_14!$A$2:$H$5049,6,0)</f>
        <v>13.47</v>
      </c>
      <c r="I762" s="219">
        <v>1</v>
      </c>
      <c r="J762" s="224">
        <v>16.03</v>
      </c>
      <c r="K762" s="224">
        <f>I762*H762</f>
        <v>13.47</v>
      </c>
    </row>
    <row r="763" spans="1:12" ht="25.5">
      <c r="A763" s="211"/>
      <c r="B763" s="187"/>
      <c r="C763" s="260">
        <v>88832</v>
      </c>
      <c r="D763" s="226" t="str">
        <f>VLOOKUP(C763,SERVIÇOS_SINAPI_12_14!$A$2:$H$5049,2,0)</f>
        <v>ESCAVADEIRA HIDRÁULICA SOBRE ESTEIRAS, CAÇAMBA 0,80 M3, PESO OPERACIONAL 17,8 T, POTÊNCIA LÍQUIDA 110 HP - DEPRECIAÇÃO. AF_10/2014</v>
      </c>
      <c r="E763" s="188" t="s">
        <v>316</v>
      </c>
      <c r="F763" s="219" t="str">
        <f>VLOOKUP(C763,SERVIÇOS_SINAPI_12_14!$A$2:$H$5049,4,0)</f>
        <v>H</v>
      </c>
      <c r="G763" s="189">
        <v>391871.43</v>
      </c>
      <c r="H763" s="224">
        <f>VLOOKUP(C763,SERVIÇOS_SINAPI_12_14!$A$2:$H$5049,6,0)</f>
        <v>25.64</v>
      </c>
      <c r="I763" s="244">
        <v>1.0004999999999999</v>
      </c>
      <c r="J763" s="224">
        <v>45.46</v>
      </c>
      <c r="K763" s="224">
        <f>I763*H763</f>
        <v>25.652819999999998</v>
      </c>
    </row>
    <row r="764" spans="1:12" ht="25.5">
      <c r="A764" s="211"/>
      <c r="B764" s="187"/>
      <c r="C764" s="260">
        <v>88834</v>
      </c>
      <c r="D764" s="226" t="str">
        <f>VLOOKUP(C764,SERVIÇOS_SINAPI_12_14!$A$2:$H$5049,2,0)</f>
        <v>ESCAVADEIRA HIDRÁULICA SOBRE ESTEIRAS, CAÇAMBA 0,80 M3, PESO OPERACIONAL 17,8 T, POTÊNCIA LÍQUIDA 110 HP - JUROS. AF_10/2014</v>
      </c>
      <c r="E764" s="188" t="s">
        <v>316</v>
      </c>
      <c r="F764" s="219" t="str">
        <f>VLOOKUP(C764,SERVIÇOS_SINAPI_12_14!$A$2:$H$5049,4,0)</f>
        <v>H</v>
      </c>
      <c r="G764" s="189">
        <v>391871.43</v>
      </c>
      <c r="H764" s="224">
        <f>VLOOKUP(C764,SERVIÇOS_SINAPI_12_14!$A$2:$H$5049,6,0)</f>
        <v>5.77</v>
      </c>
      <c r="I764" s="219">
        <v>1</v>
      </c>
      <c r="J764" s="224">
        <v>45.46</v>
      </c>
      <c r="K764" s="224">
        <f>I764*H764</f>
        <v>5.77</v>
      </c>
    </row>
    <row r="765" spans="1:12">
      <c r="B765"/>
      <c r="C765"/>
      <c r="D765"/>
      <c r="E765"/>
      <c r="F765"/>
      <c r="G765"/>
      <c r="H765"/>
      <c r="I765"/>
      <c r="J765"/>
    </row>
    <row r="766" spans="1:12">
      <c r="B766"/>
      <c r="C766"/>
      <c r="D766"/>
      <c r="E766"/>
      <c r="F766"/>
      <c r="G766"/>
      <c r="H766"/>
      <c r="I766"/>
      <c r="J766"/>
    </row>
    <row r="767" spans="1:12" ht="25.5">
      <c r="A767" s="133">
        <f>COUNTIF(ORÇAMENTO!B:B,CPU!C767)</f>
        <v>0</v>
      </c>
      <c r="B767" s="275" t="s">
        <v>10788</v>
      </c>
      <c r="C767" s="283" t="s">
        <v>7639</v>
      </c>
      <c r="D767" s="284" t="s">
        <v>7640</v>
      </c>
      <c r="E767" s="285" t="s">
        <v>5450</v>
      </c>
      <c r="F767" s="285" t="s">
        <v>6046</v>
      </c>
      <c r="G767" s="286">
        <v>128.47999999999999</v>
      </c>
      <c r="H767" s="286">
        <v>126.9</v>
      </c>
      <c r="I767" s="285" t="s">
        <v>308</v>
      </c>
      <c r="J767" s="287">
        <v>41974</v>
      </c>
      <c r="K767" s="288">
        <f>SUM(K769:K773)</f>
        <v>126.904246</v>
      </c>
      <c r="L767" s="192">
        <f>K767-H767</f>
        <v>4.245999999994865E-3</v>
      </c>
    </row>
    <row r="768" spans="1:12" s="133" customFormat="1" ht="25.5">
      <c r="B768" s="172"/>
      <c r="C768" s="267" t="s">
        <v>341</v>
      </c>
      <c r="D768" s="202" t="s">
        <v>82</v>
      </c>
      <c r="E768" s="202" t="s">
        <v>342</v>
      </c>
      <c r="F768" s="202" t="s">
        <v>343</v>
      </c>
      <c r="G768" s="202" t="s">
        <v>10727</v>
      </c>
      <c r="H768" s="202" t="s">
        <v>10728</v>
      </c>
      <c r="I768" s="202" t="s">
        <v>10729</v>
      </c>
      <c r="J768" s="202" t="s">
        <v>10730</v>
      </c>
      <c r="K768" s="202" t="s">
        <v>10731</v>
      </c>
    </row>
    <row r="769" spans="1:12">
      <c r="C769" s="261">
        <v>88294</v>
      </c>
      <c r="D769" s="226" t="str">
        <f>VLOOKUP(C769,SERVIÇOS_SINAPI_12_14!$A$2:$H$5049,2,0)</f>
        <v>OPERADOR DE ESCAVADEIRA COM ENCARGOS COMPLEMENTARES</v>
      </c>
      <c r="E769" s="218" t="s">
        <v>5361</v>
      </c>
      <c r="F769" s="219" t="str">
        <f>VLOOKUP(C769,SERVIÇOS_SINAPI_12_14!$A$2:$H$5049,4,0)</f>
        <v>H</v>
      </c>
      <c r="G769" s="220">
        <v>15.04</v>
      </c>
      <c r="H769" s="224">
        <f>VLOOKUP(C769,SERVIÇOS_SINAPI_12_14!$A$2:$H$5049,6,0)</f>
        <v>13.47</v>
      </c>
      <c r="I769" s="244">
        <v>1.0018</v>
      </c>
      <c r="J769" s="224">
        <v>15.04</v>
      </c>
      <c r="K769" s="224">
        <f>I769*H769</f>
        <v>13.494246</v>
      </c>
    </row>
    <row r="770" spans="1:12" ht="25.5">
      <c r="C770" s="261">
        <v>88832</v>
      </c>
      <c r="D770" s="217" t="str">
        <f>VLOOKUP(C770,SERVIÇOS_SINAPI_12_14!$A$2:$H$5049,2,0)</f>
        <v>ESCAVADEIRA HIDRÁULICA SOBRE ESTEIRAS, CAÇAMBA 0,80 M3, PESO OPERACIONAL 17,8 T, POTÊNCIA LÍQUIDA 110 HP - DEPRECIAÇÃO. AF_10/2014</v>
      </c>
      <c r="E770" s="194" t="s">
        <v>5450</v>
      </c>
      <c r="F770" s="219" t="str">
        <f>VLOOKUP(C770,SERVIÇOS_SINAPI_12_14!$A$2:$H$5049,4,0)</f>
        <v>H</v>
      </c>
      <c r="G770" s="195">
        <v>25.65</v>
      </c>
      <c r="H770" s="224">
        <f>VLOOKUP(C770,SERVIÇOS_SINAPI_12_14!$A$2:$H$5049,6,0)</f>
        <v>25.64</v>
      </c>
      <c r="I770" s="219">
        <v>1</v>
      </c>
      <c r="J770" s="224">
        <v>25.65</v>
      </c>
      <c r="K770" s="224">
        <f>I770*H770</f>
        <v>25.64</v>
      </c>
    </row>
    <row r="771" spans="1:12" ht="25.5">
      <c r="C771" s="261">
        <v>88834</v>
      </c>
      <c r="D771" s="217" t="str">
        <f>VLOOKUP(C771,SERVIÇOS_SINAPI_12_14!$A$2:$H$5049,2,0)</f>
        <v>ESCAVADEIRA HIDRÁULICA SOBRE ESTEIRAS, CAÇAMBA 0,80 M3, PESO OPERACIONAL 17,8 T, POTÊNCIA LÍQUIDA 110 HP - JUROS. AF_10/2014</v>
      </c>
      <c r="E771" s="194" t="s">
        <v>5450</v>
      </c>
      <c r="F771" s="219" t="str">
        <f>VLOOKUP(C771,SERVIÇOS_SINAPI_12_14!$A$2:$H$5049,4,0)</f>
        <v>H</v>
      </c>
      <c r="G771" s="195">
        <v>5.77</v>
      </c>
      <c r="H771" s="224">
        <f>VLOOKUP(C771,SERVIÇOS_SINAPI_12_14!$A$2:$H$5049,6,0)</f>
        <v>5.77</v>
      </c>
      <c r="I771" s="219">
        <v>1</v>
      </c>
      <c r="J771" s="223">
        <v>5.77</v>
      </c>
      <c r="K771" s="224">
        <f>I771*H771</f>
        <v>5.77</v>
      </c>
    </row>
    <row r="772" spans="1:12" ht="25.5">
      <c r="C772" s="261">
        <v>88835</v>
      </c>
      <c r="D772" s="217" t="str">
        <f>VLOOKUP(C772,SERVIÇOS_SINAPI_12_14!$A$2:$H$5049,2,0)</f>
        <v>ESCAVADEIRA HIDRÁULICA SOBRE ESTEIRAS, CAÇAMBA 0,80 M3, PESO OPERACIONAL 17,8 T, POTÊNCIA LÍQUIDA 110 HP - MANUTENÇÃO. AF_10/2014</v>
      </c>
      <c r="E772" s="194" t="s">
        <v>5450</v>
      </c>
      <c r="F772" s="219" t="str">
        <f>VLOOKUP(C772,SERVIÇOS_SINAPI_12_14!$A$2:$H$5049,4,0)</f>
        <v>H</v>
      </c>
      <c r="G772" s="195">
        <v>36.07</v>
      </c>
      <c r="H772" s="224">
        <f>VLOOKUP(C772,SERVIÇOS_SINAPI_12_14!$A$2:$H$5049,6,0)</f>
        <v>36.06</v>
      </c>
      <c r="I772" s="219">
        <v>1</v>
      </c>
      <c r="J772" s="223">
        <v>36.07</v>
      </c>
      <c r="K772" s="224">
        <f>I772*H772</f>
        <v>36.06</v>
      </c>
    </row>
    <row r="773" spans="1:12" ht="38.25">
      <c r="C773" s="261">
        <v>88836</v>
      </c>
      <c r="D773" s="217" t="str">
        <f>VLOOKUP(C773,SERVIÇOS_SINAPI_12_14!$A$2:$H$5049,2,0)</f>
        <v>ESCAVADEIRA HIDRÁULICA SOBRE ESTEIRAS, CAÇAMBA 0,80 M3, PESO OPERACIONAL 17,8 T, POTÊNCIA LÍQUIDA 110 HP - MATERIAIS NA OPERAÇÃO. AF_10/2014</v>
      </c>
      <c r="E773" s="194" t="s">
        <v>5450</v>
      </c>
      <c r="F773" s="219" t="str">
        <f>VLOOKUP(C773,SERVIÇOS_SINAPI_12_14!$A$2:$H$5049,4,0)</f>
        <v>H</v>
      </c>
      <c r="G773" s="195">
        <v>45.95</v>
      </c>
      <c r="H773" s="224">
        <f>VLOOKUP(C773,SERVIÇOS_SINAPI_12_14!$A$2:$H$5049,6,0)</f>
        <v>45.94</v>
      </c>
      <c r="I773" s="219">
        <v>1</v>
      </c>
      <c r="J773" s="223">
        <v>45.95</v>
      </c>
      <c r="K773" s="224">
        <f>I773*H773</f>
        <v>45.94</v>
      </c>
    </row>
    <row r="774" spans="1:12">
      <c r="B774"/>
      <c r="C774"/>
      <c r="D774"/>
      <c r="E774"/>
      <c r="F774"/>
      <c r="G774"/>
      <c r="H774"/>
      <c r="I774"/>
      <c r="J774"/>
    </row>
    <row r="775" spans="1:12">
      <c r="B775"/>
      <c r="C775"/>
      <c r="D775"/>
      <c r="E775"/>
      <c r="F775"/>
      <c r="G775"/>
      <c r="H775"/>
      <c r="I775"/>
      <c r="J775"/>
    </row>
    <row r="776" spans="1:12" ht="25.5">
      <c r="A776" s="133">
        <f>COUNTIF(ORÇAMENTO!B:B,CPU!C776)</f>
        <v>0</v>
      </c>
      <c r="B776" s="275" t="s">
        <v>10789</v>
      </c>
      <c r="C776" s="283">
        <v>88832</v>
      </c>
      <c r="D776" s="284" t="s">
        <v>7641</v>
      </c>
      <c r="E776" s="285" t="s">
        <v>5450</v>
      </c>
      <c r="F776" s="285" t="s">
        <v>307</v>
      </c>
      <c r="G776" s="286">
        <v>25.65</v>
      </c>
      <c r="H776" s="286">
        <v>25.64</v>
      </c>
      <c r="I776" s="285" t="s">
        <v>308</v>
      </c>
      <c r="J776" s="287">
        <v>41974</v>
      </c>
      <c r="K776" s="288">
        <f>SUM(K778)</f>
        <v>25.642837480500003</v>
      </c>
      <c r="L776" s="192">
        <f>K776-H776</f>
        <v>2.8374805000019876E-3</v>
      </c>
    </row>
    <row r="777" spans="1:12" s="133" customFormat="1" ht="25.5">
      <c r="B777" s="172"/>
      <c r="C777" s="267" t="s">
        <v>341</v>
      </c>
      <c r="D777" s="202" t="s">
        <v>82</v>
      </c>
      <c r="E777" s="202" t="s">
        <v>342</v>
      </c>
      <c r="F777" s="202" t="s">
        <v>343</v>
      </c>
      <c r="G777" s="202" t="s">
        <v>10727</v>
      </c>
      <c r="H777" s="202" t="s">
        <v>10728</v>
      </c>
      <c r="I777" s="202" t="s">
        <v>10729</v>
      </c>
      <c r="J777" s="202" t="s">
        <v>10730</v>
      </c>
      <c r="K777" s="202" t="s">
        <v>10731</v>
      </c>
    </row>
    <row r="778" spans="1:12" ht="25.5">
      <c r="C778" s="260">
        <v>36482</v>
      </c>
      <c r="D778" s="217" t="str">
        <f>VLOOKUP(C778,INSUMOS_SINAPI_12_14!$A$2:$H$5049,2,0)</f>
        <v>ESCAVADEIRA HIDRAULICA SOBRE ESTEIRAS, CACAMBA 0,80 M3, PESO OPERACIONAL 17,8 T, POTENCIA LIQUIDA 110 HP</v>
      </c>
      <c r="E778" s="166" t="s">
        <v>316</v>
      </c>
      <c r="F778" s="219" t="str">
        <f>VLOOKUP(C778,INSUMOS_SINAPI_12_14!$A$2:$H$5049,4,0)</f>
        <v>UN</v>
      </c>
      <c r="G778" s="138">
        <v>400731.95</v>
      </c>
      <c r="H778" s="224">
        <f>VLOOKUP(C778,INSUMOS_SINAPI_12_14!$A$2:$H$5049,6,0)</f>
        <v>400731.95</v>
      </c>
      <c r="I778" s="246">
        <v>6.3990000000000002E-5</v>
      </c>
      <c r="J778" s="138">
        <v>25.65</v>
      </c>
      <c r="K778" s="224">
        <f>I778*H778</f>
        <v>25.642837480500003</v>
      </c>
    </row>
    <row r="779" spans="1:12">
      <c r="B779"/>
      <c r="C779"/>
      <c r="D779"/>
      <c r="E779"/>
      <c r="F779"/>
      <c r="G779"/>
      <c r="H779"/>
      <c r="I779"/>
      <c r="J779"/>
    </row>
    <row r="780" spans="1:12">
      <c r="B780"/>
      <c r="C780"/>
      <c r="D780"/>
      <c r="E780"/>
      <c r="F780"/>
      <c r="G780"/>
      <c r="H780"/>
      <c r="I780"/>
      <c r="J780"/>
    </row>
    <row r="781" spans="1:12" ht="25.5">
      <c r="A781" s="133">
        <f>COUNTIF(ORÇAMENTO!B:B,CPU!C781)</f>
        <v>0</v>
      </c>
      <c r="B781" s="275" t="s">
        <v>10790</v>
      </c>
      <c r="C781" s="276">
        <v>88834</v>
      </c>
      <c r="D781" s="277" t="s">
        <v>7642</v>
      </c>
      <c r="E781" s="278" t="s">
        <v>5450</v>
      </c>
      <c r="F781" s="278" t="s">
        <v>307</v>
      </c>
      <c r="G781" s="279">
        <v>5.77</v>
      </c>
      <c r="H781" s="279">
        <v>5.77</v>
      </c>
      <c r="I781" s="278" t="s">
        <v>308</v>
      </c>
      <c r="J781" s="280">
        <v>41974</v>
      </c>
      <c r="K781" s="288">
        <f>SUM(K783)</f>
        <v>5.77054008</v>
      </c>
      <c r="L781" s="192">
        <f>K781-H781</f>
        <v>5.4008000000038692E-4</v>
      </c>
    </row>
    <row r="782" spans="1:12" ht="25.5">
      <c r="C782" s="267" t="s">
        <v>341</v>
      </c>
      <c r="D782" s="202" t="s">
        <v>82</v>
      </c>
      <c r="E782" s="202" t="s">
        <v>342</v>
      </c>
      <c r="F782" s="202" t="s">
        <v>343</v>
      </c>
      <c r="G782" s="202" t="s">
        <v>10727</v>
      </c>
      <c r="H782" s="202" t="s">
        <v>10728</v>
      </c>
      <c r="I782" s="202" t="s">
        <v>10729</v>
      </c>
      <c r="J782" s="202" t="s">
        <v>10730</v>
      </c>
      <c r="K782" s="202" t="s">
        <v>10731</v>
      </c>
    </row>
    <row r="783" spans="1:12" ht="25.5">
      <c r="C783" s="260">
        <v>36482</v>
      </c>
      <c r="D783" s="217" t="str">
        <f>VLOOKUP(C783,INSUMOS_SINAPI_12_14!$A$2:$H$5049,2,0)</f>
        <v>ESCAVADEIRA HIDRAULICA SOBRE ESTEIRAS, CACAMBA 0,80 M3, PESO OPERACIONAL 17,8 T, POTENCIA LIQUIDA 110 HP</v>
      </c>
      <c r="E783" s="166" t="s">
        <v>316</v>
      </c>
      <c r="F783" s="219" t="str">
        <f>VLOOKUP(C783,INSUMOS_SINAPI_12_14!$A$2:$H$5049,4,0)</f>
        <v>UN</v>
      </c>
      <c r="G783" s="138">
        <v>400731.95</v>
      </c>
      <c r="H783" s="224">
        <f>VLOOKUP(C783,INSUMOS_SINAPI_12_14!$A$2:$H$5049,6,0)</f>
        <v>400731.95</v>
      </c>
      <c r="I783" s="219">
        <v>1.4399999999999999E-5</v>
      </c>
      <c r="J783" s="138">
        <v>25.65</v>
      </c>
      <c r="K783" s="224">
        <f>I783*H783</f>
        <v>5.77054008</v>
      </c>
    </row>
    <row r="784" spans="1:12">
      <c r="B784"/>
      <c r="C784"/>
      <c r="D784"/>
      <c r="E784"/>
      <c r="F784"/>
      <c r="G784"/>
      <c r="H784"/>
      <c r="I784"/>
      <c r="J784"/>
    </row>
    <row r="785" spans="1:12">
      <c r="B785"/>
      <c r="C785"/>
      <c r="D785"/>
      <c r="E785"/>
      <c r="F785"/>
      <c r="G785"/>
      <c r="H785"/>
      <c r="I785"/>
      <c r="J785"/>
    </row>
    <row r="786" spans="1:12" ht="25.5">
      <c r="A786" s="133">
        <f>COUNTIF(ORÇAMENTO!B:B,CPU!C786)</f>
        <v>0</v>
      </c>
      <c r="B786" s="275" t="s">
        <v>10791</v>
      </c>
      <c r="C786" s="276">
        <v>88835</v>
      </c>
      <c r="D786" s="277" t="s">
        <v>7643</v>
      </c>
      <c r="E786" s="278" t="s">
        <v>5450</v>
      </c>
      <c r="F786" s="278" t="s">
        <v>307</v>
      </c>
      <c r="G786" s="279">
        <v>36.07</v>
      </c>
      <c r="H786" s="279">
        <v>36.06</v>
      </c>
      <c r="I786" s="278" t="s">
        <v>308</v>
      </c>
      <c r="J786" s="280">
        <v>41974</v>
      </c>
      <c r="K786" s="288">
        <f>SUM(K788)</f>
        <v>36.061868180499999</v>
      </c>
      <c r="L786" s="192">
        <f>K786-H786</f>
        <v>1.8681804999971519E-3</v>
      </c>
    </row>
    <row r="787" spans="1:12" ht="25.5">
      <c r="C787" s="267" t="s">
        <v>341</v>
      </c>
      <c r="D787" s="202" t="s">
        <v>82</v>
      </c>
      <c r="E787" s="202" t="s">
        <v>342</v>
      </c>
      <c r="F787" s="202" t="s">
        <v>343</v>
      </c>
      <c r="G787" s="202" t="s">
        <v>10727</v>
      </c>
      <c r="H787" s="202" t="s">
        <v>10728</v>
      </c>
      <c r="I787" s="202" t="s">
        <v>10729</v>
      </c>
      <c r="J787" s="202" t="s">
        <v>10730</v>
      </c>
      <c r="K787" s="202" t="s">
        <v>10731</v>
      </c>
    </row>
    <row r="788" spans="1:12" ht="25.5">
      <c r="C788" s="260">
        <v>36482</v>
      </c>
      <c r="D788" s="217" t="str">
        <f>VLOOKUP(C788,INSUMOS_SINAPI_12_14!$A$2:$H$5049,2,0)</f>
        <v>ESCAVADEIRA HIDRAULICA SOBRE ESTEIRAS, CACAMBA 0,80 M3, PESO OPERACIONAL 17,8 T, POTENCIA LIQUIDA 110 HP</v>
      </c>
      <c r="E788" s="166" t="s">
        <v>316</v>
      </c>
      <c r="F788" s="219" t="str">
        <f>VLOOKUP(C788,INSUMOS_SINAPI_12_14!$A$2:$H$5049,4,0)</f>
        <v>UN</v>
      </c>
      <c r="G788" s="138">
        <v>400731.95</v>
      </c>
      <c r="H788" s="224">
        <f>VLOOKUP(C788,INSUMOS_SINAPI_12_14!$A$2:$H$5049,6,0)</f>
        <v>400731.95</v>
      </c>
      <c r="I788" s="245">
        <v>8.9989999999999997E-5</v>
      </c>
      <c r="J788" s="138">
        <v>25.65</v>
      </c>
      <c r="K788" s="224">
        <f>I788*H788</f>
        <v>36.061868180499999</v>
      </c>
    </row>
    <row r="789" spans="1:12">
      <c r="B789"/>
      <c r="C789"/>
      <c r="D789"/>
      <c r="E789"/>
      <c r="F789"/>
      <c r="G789"/>
      <c r="H789"/>
      <c r="I789"/>
      <c r="J789"/>
    </row>
    <row r="790" spans="1:12">
      <c r="B790"/>
      <c r="C790"/>
      <c r="D790"/>
      <c r="E790"/>
      <c r="F790"/>
      <c r="G790"/>
      <c r="H790"/>
      <c r="I790"/>
      <c r="J790"/>
    </row>
    <row r="791" spans="1:12" ht="38.25">
      <c r="A791" s="133">
        <f>COUNTIF(ORÇAMENTO!B:B,CPU!C791)</f>
        <v>0</v>
      </c>
      <c r="B791" s="275" t="s">
        <v>10792</v>
      </c>
      <c r="C791" s="276">
        <v>88836</v>
      </c>
      <c r="D791" s="277" t="s">
        <v>7644</v>
      </c>
      <c r="E791" s="278" t="s">
        <v>5450</v>
      </c>
      <c r="F791" s="278" t="s">
        <v>307</v>
      </c>
      <c r="G791" s="279">
        <v>45.95</v>
      </c>
      <c r="H791" s="279">
        <v>45.94</v>
      </c>
      <c r="I791" s="278" t="s">
        <v>308</v>
      </c>
      <c r="J791" s="280">
        <v>41974</v>
      </c>
      <c r="K791" s="288">
        <f>SUM(K793)</f>
        <v>45.942399999999999</v>
      </c>
      <c r="L791" s="192">
        <f>K791-H791</f>
        <v>2.400000000001512E-3</v>
      </c>
    </row>
    <row r="792" spans="1:12" ht="25.5">
      <c r="C792" s="267" t="s">
        <v>341</v>
      </c>
      <c r="D792" s="202" t="s">
        <v>82</v>
      </c>
      <c r="E792" s="202" t="s">
        <v>342</v>
      </c>
      <c r="F792" s="202" t="s">
        <v>343</v>
      </c>
      <c r="G792" s="202" t="s">
        <v>10727</v>
      </c>
      <c r="H792" s="202" t="s">
        <v>10728</v>
      </c>
      <c r="I792" s="202" t="s">
        <v>10729</v>
      </c>
      <c r="J792" s="202" t="s">
        <v>10730</v>
      </c>
      <c r="K792" s="202" t="s">
        <v>10731</v>
      </c>
    </row>
    <row r="793" spans="1:12">
      <c r="C793" s="260">
        <v>4221</v>
      </c>
      <c r="D793" s="226" t="str">
        <f>VLOOKUP(C793,INSUMOS_SINAPI_12_14!$A$2:$H$5049,2,0)</f>
        <v>OLEO DIESEL COMBUSTIVEL COMUM</v>
      </c>
      <c r="E793" s="166" t="s">
        <v>316</v>
      </c>
      <c r="F793" s="219" t="str">
        <f>VLOOKUP(C793,INSUMOS_SINAPI_12_14!$A$2:$H$5049,4,0)</f>
        <v>L</v>
      </c>
      <c r="G793" s="138">
        <v>400731.95</v>
      </c>
      <c r="H793" s="224">
        <f>VLOOKUP(C793,INSUMOS_SINAPI_12_14!$A$2:$H$5049,6,0)</f>
        <v>2.8</v>
      </c>
      <c r="I793" s="240">
        <v>16.408000000000001</v>
      </c>
      <c r="J793" s="138">
        <v>25.65</v>
      </c>
      <c r="K793" s="224">
        <f>I793*H793</f>
        <v>45.942399999999999</v>
      </c>
    </row>
    <row r="794" spans="1:12">
      <c r="B794"/>
      <c r="C794"/>
      <c r="D794"/>
      <c r="E794"/>
      <c r="F794"/>
      <c r="G794"/>
      <c r="H794"/>
      <c r="I794"/>
      <c r="J794"/>
    </row>
    <row r="795" spans="1:12">
      <c r="B795"/>
      <c r="C795"/>
      <c r="D795"/>
      <c r="E795"/>
      <c r="F795"/>
      <c r="G795"/>
      <c r="H795"/>
      <c r="I795"/>
      <c r="J795"/>
    </row>
    <row r="796" spans="1:12" ht="38.25">
      <c r="A796" s="133">
        <f>COUNTIF(ORÇAMENTO!B:B,CPU!C796)</f>
        <v>0</v>
      </c>
      <c r="B796" s="275" t="s">
        <v>10793</v>
      </c>
      <c r="C796" s="276">
        <v>73536</v>
      </c>
      <c r="D796" s="277" t="s">
        <v>8909</v>
      </c>
      <c r="E796" s="278" t="s">
        <v>5450</v>
      </c>
      <c r="F796" s="278" t="s">
        <v>6046</v>
      </c>
      <c r="G796" s="279">
        <v>4.1900000000000004</v>
      </c>
      <c r="H796" s="279">
        <v>4.18</v>
      </c>
      <c r="I796" s="278" t="s">
        <v>308</v>
      </c>
      <c r="J796" s="280">
        <v>41974</v>
      </c>
      <c r="K796" s="281">
        <f>SUM(K798:K801)</f>
        <v>4.1825099999999997</v>
      </c>
      <c r="L796" s="192">
        <f>K796-H796</f>
        <v>2.5100000000000122E-3</v>
      </c>
    </row>
    <row r="797" spans="1:12" s="133" customFormat="1" ht="25.5">
      <c r="B797" s="172"/>
      <c r="C797" s="267" t="s">
        <v>341</v>
      </c>
      <c r="D797" s="202" t="s">
        <v>82</v>
      </c>
      <c r="E797" s="202" t="s">
        <v>342</v>
      </c>
      <c r="F797" s="202" t="s">
        <v>343</v>
      </c>
      <c r="G797" s="202" t="s">
        <v>10727</v>
      </c>
      <c r="H797" s="202" t="s">
        <v>10728</v>
      </c>
      <c r="I797" s="202" t="s">
        <v>10729</v>
      </c>
      <c r="J797" s="202" t="s">
        <v>10730</v>
      </c>
      <c r="K797" s="202" t="s">
        <v>10731</v>
      </c>
    </row>
    <row r="798" spans="1:12" ht="38.25">
      <c r="C798" s="260">
        <v>5692</v>
      </c>
      <c r="D798" s="217" t="str">
        <f>VLOOKUP(C798,SERVIÇOS_SINAPI_12_14!$A$2:$H$5049,2,0)</f>
        <v>MOTOBOMBA CENTRÍFUGA, MOTOR A GASOLINA, POTÊNCIA 5,42 HP, BOCAIS 1 1/2 ” X 1”, DIÂMETRO ROTOR 143 MM HM/Q = 6 MCA / 16,8 M3/H A 38 MCA / 6,6 M3/H - MANUTENÇÃO. AF_06/2014</v>
      </c>
      <c r="E798" s="218" t="s">
        <v>5450</v>
      </c>
      <c r="F798" s="219" t="str">
        <f>VLOOKUP(C798,SERVIÇOS_SINAPI_12_14!$A$2:$H$5049,4,0)</f>
        <v>H</v>
      </c>
      <c r="G798" s="224">
        <v>0.11</v>
      </c>
      <c r="H798" s="224">
        <f>VLOOKUP(C798,SERVIÇOS_SINAPI_12_14!$A$2:$H$5049,6,0)</f>
        <v>0.1</v>
      </c>
      <c r="I798" s="244">
        <v>1.0029999999999999</v>
      </c>
      <c r="J798" s="224">
        <v>0.11</v>
      </c>
      <c r="K798" s="224">
        <f>I798*H798</f>
        <v>0.1003</v>
      </c>
    </row>
    <row r="799" spans="1:12" ht="38.25">
      <c r="C799" s="260">
        <v>5693</v>
      </c>
      <c r="D799" s="217" t="str">
        <f>VLOOKUP(C799,SERVIÇOS_SINAPI_12_14!$A$2:$H$5049,2,0)</f>
        <v>MOTOBOMBA CENTRÍFUGA, MOTOR A GASOLINA, POTÊNCIA 5,42 HP, BOCAIS 1 1/2 ” X 1”, DIÂMETRO ROTOR 143 MM HM/Q = 6 MCA / 16,8 M3/H A 38 MCA / 6,6 M3/H - MATERIAIS NA OPERAÇÃO. AF_06/2014</v>
      </c>
      <c r="E799" s="218" t="s">
        <v>5450</v>
      </c>
      <c r="F799" s="219" t="str">
        <f>VLOOKUP(C799,SERVIÇOS_SINAPI_12_14!$A$2:$H$5049,4,0)</f>
        <v>H</v>
      </c>
      <c r="G799" s="224">
        <v>3.87</v>
      </c>
      <c r="H799" s="224">
        <f>VLOOKUP(C799,SERVIÇOS_SINAPI_12_14!$A$2:$H$5049,6,0)</f>
        <v>3.87</v>
      </c>
      <c r="I799" s="244">
        <v>1.0029999999999999</v>
      </c>
      <c r="J799" s="224">
        <v>3.87</v>
      </c>
      <c r="K799" s="224">
        <f>I799*H799</f>
        <v>3.8816099999999998</v>
      </c>
    </row>
    <row r="800" spans="1:12" ht="38.25">
      <c r="C800" s="260">
        <v>88853</v>
      </c>
      <c r="D800" s="217" t="str">
        <f>VLOOKUP(C800,SERVIÇOS_SINAPI_12_14!$A$2:$H$5049,2,0)</f>
        <v>MOTOBOMBA CENTRÍFUGA, MOTOR A GASOLINA, POTÊNCIA 5,42 HP, BOCAIS 1 1/2 ” X 1”, DIÂMETRO ROTOR 143 MM HM/Q = 6 MCA / 16,8 M3/H A 38 MCA / 6,6 M3/H - DEPRECIAÇÃO. AF_06/2014</v>
      </c>
      <c r="E800" s="218" t="s">
        <v>5450</v>
      </c>
      <c r="F800" s="219" t="str">
        <f>VLOOKUP(C800,SERVIÇOS_SINAPI_12_14!$A$2:$H$5049,4,0)</f>
        <v>H</v>
      </c>
      <c r="G800" s="224">
        <v>0.16</v>
      </c>
      <c r="H800" s="224">
        <f>VLOOKUP(C800,SERVIÇOS_SINAPI_12_14!$A$2:$H$5049,6,0)</f>
        <v>0.16</v>
      </c>
      <c r="I800" s="244">
        <v>1.0029999999999999</v>
      </c>
      <c r="J800" s="224">
        <v>0.16</v>
      </c>
      <c r="K800" s="224">
        <f>I800*H800</f>
        <v>0.16047999999999998</v>
      </c>
    </row>
    <row r="801" spans="1:12" ht="38.25">
      <c r="C801" s="260">
        <v>88854</v>
      </c>
      <c r="D801" s="217" t="str">
        <f>VLOOKUP(C801,SERVIÇOS_SINAPI_12_14!$A$2:$H$5049,2,0)</f>
        <v>MOTOBOMBA CENTRÍFUGA, MOTOR A GASOLINA, POTÊNCIA 5,42 HP, BOCAIS 1 1/2 ” X 1”, DIÂMETRO ROTOR 143 MM HM/Q = 6 MCA / 16,8 M3/H A 38 MCA / 6,6 M3/H - JUROS. AF_06/2014</v>
      </c>
      <c r="E801" s="218" t="s">
        <v>5450</v>
      </c>
      <c r="F801" s="219" t="str">
        <f>VLOOKUP(C801,SERVIÇOS_SINAPI_12_14!$A$2:$H$5049,4,0)</f>
        <v>H</v>
      </c>
      <c r="G801" s="224">
        <v>0.05</v>
      </c>
      <c r="H801" s="224">
        <f>VLOOKUP(C801,SERVIÇOS_SINAPI_12_14!$A$2:$H$5049,6,0)</f>
        <v>0.04</v>
      </c>
      <c r="I801" s="244">
        <v>1.0029999999999999</v>
      </c>
      <c r="J801" s="224">
        <v>0.05</v>
      </c>
      <c r="K801" s="224">
        <f>I801*H801</f>
        <v>4.0119999999999996E-2</v>
      </c>
    </row>
    <row r="802" spans="1:12">
      <c r="B802"/>
      <c r="C802"/>
      <c r="D802"/>
      <c r="E802"/>
      <c r="F802"/>
      <c r="G802"/>
      <c r="H802"/>
      <c r="I802"/>
      <c r="J802"/>
    </row>
    <row r="803" spans="1:12">
      <c r="B803"/>
      <c r="C803"/>
      <c r="D803"/>
      <c r="E803"/>
      <c r="F803"/>
      <c r="G803"/>
      <c r="H803"/>
      <c r="I803"/>
      <c r="J803"/>
    </row>
    <row r="804" spans="1:12" ht="38.25">
      <c r="A804" s="133">
        <f>COUNTIF(ORÇAMENTO!B:B,CPU!C804)</f>
        <v>0</v>
      </c>
      <c r="B804" s="275" t="s">
        <v>10794</v>
      </c>
      <c r="C804" s="276">
        <v>88853</v>
      </c>
      <c r="D804" s="277" t="s">
        <v>8910</v>
      </c>
      <c r="E804" s="278" t="s">
        <v>5450</v>
      </c>
      <c r="F804" s="278" t="s">
        <v>307</v>
      </c>
      <c r="G804" s="279">
        <v>0.16</v>
      </c>
      <c r="H804" s="279">
        <v>0.16</v>
      </c>
      <c r="I804" s="278" t="s">
        <v>308</v>
      </c>
      <c r="J804" s="280">
        <v>41974</v>
      </c>
      <c r="K804" s="281">
        <f>SUM(K806:K809)</f>
        <v>0.16315448000000002</v>
      </c>
      <c r="L804" s="192">
        <f>K804-H804</f>
        <v>3.154480000000015E-3</v>
      </c>
    </row>
    <row r="805" spans="1:12" ht="25.5">
      <c r="C805" s="259" t="s">
        <v>341</v>
      </c>
      <c r="D805" s="184" t="s">
        <v>82</v>
      </c>
      <c r="E805" s="184" t="s">
        <v>342</v>
      </c>
      <c r="F805" s="184" t="s">
        <v>343</v>
      </c>
      <c r="G805" s="184" t="s">
        <v>10727</v>
      </c>
      <c r="H805" s="184" t="s">
        <v>10728</v>
      </c>
      <c r="I805" s="184" t="s">
        <v>10729</v>
      </c>
      <c r="J805" s="184" t="s">
        <v>10730</v>
      </c>
      <c r="K805" s="184" t="s">
        <v>10731</v>
      </c>
    </row>
    <row r="806" spans="1:12" ht="25.5">
      <c r="C806" s="260">
        <v>36502</v>
      </c>
      <c r="D806" s="217" t="str">
        <f>VLOOKUP(C806,INSUMOS_SINAPI_12_14!$A$2:$H$5049,2,0)</f>
        <v>MOTOBOMBA CENTRIFUGA, MOTOR A GASOLINA, POTENCIA 5,42 HP, BOCAIS 1 1/2" X 1", DIAMETRO ROTOR 143 MM HM/Q = 6 MCA / 16,8 M3/H A 38 MCA / 6,6 M3/H</v>
      </c>
      <c r="E806" s="218" t="s">
        <v>5361</v>
      </c>
      <c r="F806" s="219" t="str">
        <f>VLOOKUP(C806,INSUMOS_SINAPI_12_14!$A$2:$H$5049,4,0)</f>
        <v>UN</v>
      </c>
      <c r="G806" s="224">
        <v>12.14</v>
      </c>
      <c r="H806" s="224">
        <f>VLOOKUP(C806,INSUMOS_SINAPI_12_14!$A$2:$H$5049,6,0)</f>
        <v>2113.4</v>
      </c>
      <c r="I806" s="219">
        <v>5.5999999999999999E-5</v>
      </c>
      <c r="J806" s="224">
        <v>1.7</v>
      </c>
      <c r="K806" s="224">
        <f>I806*H806</f>
        <v>0.11835040000000001</v>
      </c>
    </row>
    <row r="807" spans="1:12">
      <c r="B807"/>
      <c r="C807"/>
      <c r="D807"/>
      <c r="E807"/>
      <c r="F807"/>
      <c r="G807"/>
      <c r="H807"/>
      <c r="I807"/>
      <c r="J807"/>
    </row>
    <row r="808" spans="1:12">
      <c r="B808"/>
      <c r="C808"/>
      <c r="D808"/>
      <c r="E808"/>
      <c r="F808"/>
      <c r="G808"/>
      <c r="H808"/>
      <c r="I808"/>
      <c r="J808"/>
    </row>
    <row r="809" spans="1:12" ht="38.25">
      <c r="A809" s="133">
        <f>COUNTIF(ORÇAMENTO!B:B,CPU!C809)</f>
        <v>0</v>
      </c>
      <c r="B809" s="275" t="s">
        <v>10795</v>
      </c>
      <c r="C809" s="276">
        <v>88854</v>
      </c>
      <c r="D809" s="277" t="s">
        <v>8911</v>
      </c>
      <c r="E809" s="278" t="s">
        <v>5450</v>
      </c>
      <c r="F809" s="278" t="s">
        <v>307</v>
      </c>
      <c r="G809" s="279">
        <v>0.05</v>
      </c>
      <c r="H809" s="279">
        <v>0.04</v>
      </c>
      <c r="I809" s="278" t="s">
        <v>308</v>
      </c>
      <c r="J809" s="280">
        <v>41974</v>
      </c>
      <c r="K809" s="281">
        <f>SUM(K811:K811)</f>
        <v>4.4804080000000003E-2</v>
      </c>
      <c r="L809" s="192">
        <f>K809-H809</f>
        <v>4.8040800000000022E-3</v>
      </c>
    </row>
    <row r="810" spans="1:12" ht="25.5">
      <c r="C810" s="259" t="s">
        <v>341</v>
      </c>
      <c r="D810" s="184" t="s">
        <v>82</v>
      </c>
      <c r="E810" s="184" t="s">
        <v>342</v>
      </c>
      <c r="F810" s="184" t="s">
        <v>343</v>
      </c>
      <c r="G810" s="184" t="s">
        <v>10727</v>
      </c>
      <c r="H810" s="184" t="s">
        <v>10728</v>
      </c>
      <c r="I810" s="184" t="s">
        <v>10729</v>
      </c>
      <c r="J810" s="184" t="s">
        <v>10730</v>
      </c>
      <c r="K810" s="184" t="s">
        <v>10731</v>
      </c>
    </row>
    <row r="811" spans="1:12" ht="25.5">
      <c r="C811" s="260">
        <v>36502</v>
      </c>
      <c r="D811" s="217" t="str">
        <f>VLOOKUP(C811,INSUMOS_SINAPI_12_14!$A$2:$H$5049,2,0)</f>
        <v>MOTOBOMBA CENTRIFUGA, MOTOR A GASOLINA, POTENCIA 5,42 HP, BOCAIS 1 1/2" X 1", DIAMETRO ROTOR 143 MM HM/Q = 6 MCA / 16,8 M3/H A 38 MCA / 6,6 M3/H</v>
      </c>
      <c r="E811" s="218" t="s">
        <v>5361</v>
      </c>
      <c r="F811" s="219" t="str">
        <f>VLOOKUP(C811,INSUMOS_SINAPI_12_14!$A$2:$H$5049,4,0)</f>
        <v>UN</v>
      </c>
      <c r="G811" s="224">
        <v>12.14</v>
      </c>
      <c r="H811" s="224">
        <f>VLOOKUP(C811,INSUMOS_SINAPI_12_14!$A$2:$H$5049,6,0)</f>
        <v>2113.4</v>
      </c>
      <c r="I811" s="219">
        <v>2.12E-5</v>
      </c>
      <c r="J811" s="224">
        <v>1.7</v>
      </c>
      <c r="K811" s="224">
        <f>I811*H811</f>
        <v>4.4804080000000003E-2</v>
      </c>
    </row>
    <row r="812" spans="1:12">
      <c r="B812"/>
      <c r="C812"/>
      <c r="D812"/>
      <c r="E812"/>
      <c r="F812"/>
      <c r="G812"/>
      <c r="H812"/>
      <c r="I812"/>
      <c r="J812"/>
    </row>
    <row r="813" spans="1:12">
      <c r="B813"/>
      <c r="C813"/>
      <c r="D813"/>
      <c r="E813"/>
      <c r="F813"/>
      <c r="G813"/>
      <c r="H813"/>
      <c r="I813"/>
      <c r="J813"/>
    </row>
    <row r="814" spans="1:12" ht="38.25">
      <c r="A814" s="133">
        <f>COUNTIF(ORÇAMENTO!B:B,CPU!C814)</f>
        <v>0</v>
      </c>
      <c r="B814" s="275" t="s">
        <v>10796</v>
      </c>
      <c r="C814" s="276">
        <v>5692</v>
      </c>
      <c r="D814" s="277" t="s">
        <v>8912</v>
      </c>
      <c r="E814" s="278" t="s">
        <v>5450</v>
      </c>
      <c r="F814" s="278" t="s">
        <v>307</v>
      </c>
      <c r="G814" s="279">
        <v>0.11</v>
      </c>
      <c r="H814" s="279">
        <v>0.1</v>
      </c>
      <c r="I814" s="278" t="s">
        <v>308</v>
      </c>
      <c r="J814" s="280">
        <v>41974</v>
      </c>
      <c r="K814" s="281">
        <f>SUM(K816:K816)</f>
        <v>0.1035566</v>
      </c>
      <c r="L814" s="192">
        <f>K814-H814</f>
        <v>3.5565999999999931E-3</v>
      </c>
    </row>
    <row r="815" spans="1:12" ht="25.5">
      <c r="C815" s="259" t="s">
        <v>341</v>
      </c>
      <c r="D815" s="184" t="s">
        <v>82</v>
      </c>
      <c r="E815" s="184" t="s">
        <v>342</v>
      </c>
      <c r="F815" s="184" t="s">
        <v>343</v>
      </c>
      <c r="G815" s="184" t="s">
        <v>10727</v>
      </c>
      <c r="H815" s="184" t="s">
        <v>10728</v>
      </c>
      <c r="I815" s="184" t="s">
        <v>10729</v>
      </c>
      <c r="J815" s="184" t="s">
        <v>10730</v>
      </c>
      <c r="K815" s="184" t="s">
        <v>10731</v>
      </c>
    </row>
    <row r="816" spans="1:12" ht="25.5">
      <c r="C816" s="260">
        <v>36502</v>
      </c>
      <c r="D816" s="217" t="str">
        <f>VLOOKUP(C816,INSUMOS_SINAPI_12_14!$A$2:$H$5049,2,0)</f>
        <v>MOTOBOMBA CENTRIFUGA, MOTOR A GASOLINA, POTENCIA 5,42 HP, BOCAIS 1 1/2" X 1", DIAMETRO ROTOR 143 MM HM/Q = 6 MCA / 16,8 M3/H A 38 MCA / 6,6 M3/H</v>
      </c>
      <c r="E816" s="218" t="s">
        <v>5361</v>
      </c>
      <c r="F816" s="219" t="str">
        <f>VLOOKUP(C816,INSUMOS_SINAPI_12_14!$A$2:$H$5049,4,0)</f>
        <v>UN</v>
      </c>
      <c r="G816" s="224">
        <v>12.14</v>
      </c>
      <c r="H816" s="224">
        <f>VLOOKUP(C816,INSUMOS_SINAPI_12_14!$A$2:$H$5049,6,0)</f>
        <v>2113.4</v>
      </c>
      <c r="I816" s="245">
        <v>4.8999999999999998E-5</v>
      </c>
      <c r="J816" s="224">
        <v>1.7</v>
      </c>
      <c r="K816" s="224">
        <f>I816*H816</f>
        <v>0.1035566</v>
      </c>
    </row>
    <row r="817" spans="1:12">
      <c r="B817"/>
      <c r="C817"/>
      <c r="D817"/>
      <c r="E817"/>
      <c r="F817"/>
      <c r="G817"/>
      <c r="H817"/>
      <c r="I817"/>
      <c r="J817"/>
    </row>
    <row r="818" spans="1:12">
      <c r="B818"/>
      <c r="C818"/>
      <c r="D818"/>
      <c r="E818"/>
      <c r="F818"/>
      <c r="G818"/>
      <c r="H818"/>
      <c r="I818"/>
      <c r="J818"/>
    </row>
    <row r="819" spans="1:12" ht="38.25">
      <c r="A819" s="133">
        <f>COUNTIF(ORÇAMENTO!B:B,CPU!C819)</f>
        <v>0</v>
      </c>
      <c r="B819" s="275" t="s">
        <v>10797</v>
      </c>
      <c r="C819" s="276">
        <v>5693</v>
      </c>
      <c r="D819" s="277" t="s">
        <v>8913</v>
      </c>
      <c r="E819" s="278" t="s">
        <v>5450</v>
      </c>
      <c r="F819" s="278" t="s">
        <v>307</v>
      </c>
      <c r="G819" s="279">
        <v>3.87</v>
      </c>
      <c r="H819" s="279">
        <v>3.87</v>
      </c>
      <c r="I819" s="278" t="s">
        <v>308</v>
      </c>
      <c r="J819" s="280">
        <v>41974</v>
      </c>
      <c r="K819" s="281">
        <f>SUM(K821:K823)</f>
        <v>3.8719999999999999</v>
      </c>
      <c r="L819" s="192">
        <f>K819-H819</f>
        <v>1.9999999999997797E-3</v>
      </c>
    </row>
    <row r="820" spans="1:12" ht="25.5">
      <c r="C820" s="259" t="s">
        <v>341</v>
      </c>
      <c r="D820" s="184" t="s">
        <v>82</v>
      </c>
      <c r="E820" s="184" t="s">
        <v>342</v>
      </c>
      <c r="F820" s="184" t="s">
        <v>343</v>
      </c>
      <c r="G820" s="184" t="s">
        <v>10727</v>
      </c>
      <c r="H820" s="184" t="s">
        <v>10728</v>
      </c>
      <c r="I820" s="184" t="s">
        <v>10729</v>
      </c>
      <c r="J820" s="184" t="s">
        <v>10730</v>
      </c>
      <c r="K820" s="184" t="s">
        <v>10731</v>
      </c>
    </row>
    <row r="821" spans="1:12">
      <c r="C821" s="260">
        <v>4222</v>
      </c>
      <c r="D821" s="217" t="str">
        <f>VLOOKUP(C821,INSUMOS_SINAPI_12_14!$A$2:$H$5049,2,0)</f>
        <v>GASOLINA COMUM</v>
      </c>
      <c r="E821" s="218" t="s">
        <v>5361</v>
      </c>
      <c r="F821" s="219" t="str">
        <f>VLOOKUP(C821,INSUMOS_SINAPI_12_14!$A$2:$H$5049,4,0)</f>
        <v>L</v>
      </c>
      <c r="G821" s="224">
        <v>12.14</v>
      </c>
      <c r="H821" s="224">
        <f>VLOOKUP(C821,INSUMOS_SINAPI_12_14!$A$2:$H$5049,6,0)</f>
        <v>3.2</v>
      </c>
      <c r="I821" s="219">
        <v>1.21</v>
      </c>
      <c r="J821" s="224">
        <v>1.7</v>
      </c>
      <c r="K821" s="224">
        <f>I821*H821</f>
        <v>3.8719999999999999</v>
      </c>
    </row>
    <row r="822" spans="1:12">
      <c r="B822"/>
      <c r="C822"/>
      <c r="D822"/>
      <c r="E822"/>
      <c r="F822"/>
      <c r="G822"/>
      <c r="H822"/>
      <c r="I822"/>
      <c r="J822"/>
    </row>
    <row r="823" spans="1:12">
      <c r="B823"/>
      <c r="C823"/>
      <c r="D823"/>
      <c r="E823"/>
      <c r="F823"/>
      <c r="G823"/>
      <c r="H823"/>
      <c r="I823"/>
      <c r="J823"/>
    </row>
    <row r="824" spans="1:12" ht="25.5">
      <c r="A824" s="133">
        <f>COUNTIF(ORÇAMENTO!B:B,CPU!C824)</f>
        <v>0</v>
      </c>
      <c r="B824" s="275" t="s">
        <v>10798</v>
      </c>
      <c r="C824" s="276">
        <v>73372</v>
      </c>
      <c r="D824" s="277" t="s">
        <v>9018</v>
      </c>
      <c r="E824" s="278" t="s">
        <v>5361</v>
      </c>
      <c r="F824" s="278" t="s">
        <v>335</v>
      </c>
      <c r="G824" s="279">
        <v>20.51</v>
      </c>
      <c r="H824" s="279">
        <v>20.5</v>
      </c>
      <c r="I824" s="278" t="s">
        <v>308</v>
      </c>
      <c r="J824" s="280">
        <v>41974</v>
      </c>
      <c r="K824" s="281">
        <f>SUM(K826:K827)</f>
        <v>20.504542999999998</v>
      </c>
      <c r="L824" s="192">
        <f>K824-H824</f>
        <v>4.5429999999981874E-3</v>
      </c>
    </row>
    <row r="825" spans="1:12" s="133" customFormat="1" ht="25.5">
      <c r="B825" s="172"/>
      <c r="C825" s="267" t="s">
        <v>341</v>
      </c>
      <c r="D825" s="202" t="s">
        <v>82</v>
      </c>
      <c r="E825" s="202" t="s">
        <v>342</v>
      </c>
      <c r="F825" s="202" t="s">
        <v>343</v>
      </c>
      <c r="G825" s="202" t="s">
        <v>10727</v>
      </c>
      <c r="H825" s="202" t="s">
        <v>10728</v>
      </c>
      <c r="I825" s="202" t="s">
        <v>10729</v>
      </c>
      <c r="J825" s="202" t="s">
        <v>10730</v>
      </c>
      <c r="K825" s="202" t="s">
        <v>10731</v>
      </c>
    </row>
    <row r="826" spans="1:12">
      <c r="C826" s="260">
        <v>6189</v>
      </c>
      <c r="D826" s="186" t="str">
        <f>VLOOKUP(C826,INSUMOS_SINAPI_12_14!$A$2:$H$5049,2,0)</f>
        <v>TABUA MADEIRA 2A QUALIDADE 2,5 X 30,0CM (1 X 12") NAO APARELHADA</v>
      </c>
      <c r="E826" s="166" t="s">
        <v>314</v>
      </c>
      <c r="F826" s="188" t="str">
        <f>VLOOKUP(C826,INSUMOS_SINAPI_12_14!$A$2:$H$5049,4,0)</f>
        <v>M</v>
      </c>
      <c r="G826" s="215">
        <v>6.39</v>
      </c>
      <c r="H826" s="210">
        <f>VLOOKUP(C826,INSUMOS_SINAPI_12_14!$A$2:$H$5049,6,0)</f>
        <v>6.39</v>
      </c>
      <c r="I826" s="247">
        <v>1.6637</v>
      </c>
      <c r="J826" s="138">
        <v>10.64</v>
      </c>
      <c r="K826" s="210">
        <f>I826*H826</f>
        <v>10.631043</v>
      </c>
    </row>
    <row r="827" spans="1:12">
      <c r="C827" s="260">
        <v>10567</v>
      </c>
      <c r="D827" s="186" t="str">
        <f>VLOOKUP(C827,INSUMOS_SINAPI_12_14!$A$2:$H$5049,2,0)</f>
        <v>TABUA MADEIRA 3A QUALIDADE 2,5 X 23,0CM (1 X 9") NAO APARELHADA</v>
      </c>
      <c r="E827" s="166" t="s">
        <v>314</v>
      </c>
      <c r="F827" s="188" t="str">
        <f>VLOOKUP(C827,INSUMOS_SINAPI_12_14!$A$2:$H$5049,4,0)</f>
        <v>M</v>
      </c>
      <c r="G827" s="215">
        <v>4.34</v>
      </c>
      <c r="H827" s="210">
        <f>VLOOKUP(C827,INSUMOS_SINAPI_12_14!$A$2:$H$5049,6,0)</f>
        <v>4.34</v>
      </c>
      <c r="I827" s="136">
        <v>2.2749999999999999</v>
      </c>
      <c r="J827" s="138">
        <v>9.8699999999999992</v>
      </c>
      <c r="K827" s="210">
        <f>I827*H827</f>
        <v>9.8734999999999999</v>
      </c>
    </row>
    <row r="828" spans="1:12">
      <c r="B828"/>
      <c r="C828"/>
      <c r="D828"/>
      <c r="E828"/>
      <c r="F828"/>
      <c r="G828"/>
      <c r="H828"/>
      <c r="I828"/>
      <c r="J828"/>
    </row>
    <row r="829" spans="1:12">
      <c r="B829"/>
      <c r="C829"/>
      <c r="D829"/>
      <c r="E829"/>
      <c r="F829"/>
      <c r="G829"/>
      <c r="H829"/>
      <c r="I829"/>
      <c r="J829"/>
    </row>
    <row r="830" spans="1:12" ht="25.5">
      <c r="A830" s="133">
        <f>COUNTIF(ORÇAMENTO!B:B,CPU!C830)</f>
        <v>0</v>
      </c>
      <c r="B830" s="275" t="s">
        <v>10799</v>
      </c>
      <c r="C830" s="276">
        <v>73465</v>
      </c>
      <c r="D830" s="277" t="s">
        <v>9099</v>
      </c>
      <c r="E830" s="278" t="s">
        <v>5352</v>
      </c>
      <c r="F830" s="278" t="s">
        <v>335</v>
      </c>
      <c r="G830" s="279">
        <v>27.19</v>
      </c>
      <c r="H830" s="279">
        <v>25.04</v>
      </c>
      <c r="I830" s="278" t="s">
        <v>308</v>
      </c>
      <c r="J830" s="280">
        <v>41974</v>
      </c>
      <c r="K830" s="281">
        <f>SUM(K832:K838)</f>
        <v>25.037735000000001</v>
      </c>
      <c r="L830" s="192">
        <f>K830-H830</f>
        <v>-2.264999999997741E-3</v>
      </c>
    </row>
    <row r="831" spans="1:12" s="133" customFormat="1" ht="25.5">
      <c r="B831" s="172"/>
      <c r="C831" s="267" t="s">
        <v>341</v>
      </c>
      <c r="D831" s="202" t="s">
        <v>82</v>
      </c>
      <c r="E831" s="202" t="s">
        <v>342</v>
      </c>
      <c r="F831" s="202" t="s">
        <v>343</v>
      </c>
      <c r="G831" s="202" t="s">
        <v>10727</v>
      </c>
      <c r="H831" s="202" t="s">
        <v>10728</v>
      </c>
      <c r="I831" s="202" t="s">
        <v>10729</v>
      </c>
      <c r="J831" s="202" t="s">
        <v>10730</v>
      </c>
      <c r="K831" s="202" t="s">
        <v>10731</v>
      </c>
    </row>
    <row r="832" spans="1:12" ht="25.5">
      <c r="C832" s="260">
        <v>88297</v>
      </c>
      <c r="D832" s="226" t="str">
        <f>VLOOKUP(C832,SERVIÇOS_SINAPI_12_14!$A$2:$H$5049,2,0)</f>
        <v>OPERADOR DE MÁQUINAS E EQUIPAMENTOS COM ENCARGOS COMPLEMENTARES</v>
      </c>
      <c r="E832" s="219" t="s">
        <v>5361</v>
      </c>
      <c r="F832" s="219" t="str">
        <f>VLOOKUP(C832,SERVIÇOS_SINAPI_12_14!$A$2:$H$5049,4,0)</f>
        <v>H</v>
      </c>
      <c r="G832" s="224">
        <v>15.63</v>
      </c>
      <c r="H832" s="224">
        <f>VLOOKUP(C832,SERVIÇOS_SINAPI_12_14!$A$2:$H$5049,6,0)</f>
        <v>13.98</v>
      </c>
      <c r="I832" s="219">
        <v>9.75E-3</v>
      </c>
      <c r="J832" s="224">
        <v>0.15</v>
      </c>
      <c r="K832" s="224">
        <f t="shared" ref="K832:K838" si="27">I832*H832</f>
        <v>0.13630500000000001</v>
      </c>
    </row>
    <row r="833" spans="1:12">
      <c r="C833" s="260">
        <v>88309</v>
      </c>
      <c r="D833" s="226" t="str">
        <f>VLOOKUP(C833,SERVIÇOS_SINAPI_12_14!$A$2:$H$5049,2,0)</f>
        <v>PEDREIRO COM ENCARGOS COMPLEMENTARES</v>
      </c>
      <c r="E833" s="219" t="s">
        <v>5361</v>
      </c>
      <c r="F833" s="219" t="str">
        <f>VLOOKUP(C833,SERVIÇOS_SINAPI_12_14!$A$2:$H$5049,4,0)</f>
        <v>H</v>
      </c>
      <c r="G833" s="224">
        <v>15.32</v>
      </c>
      <c r="H833" s="224">
        <f>VLOOKUP(C833,SERVIÇOS_SINAPI_12_14!$A$2:$H$5049,6,0)</f>
        <v>13.77</v>
      </c>
      <c r="I833" s="219">
        <v>0.8</v>
      </c>
      <c r="J833" s="224">
        <v>12.26</v>
      </c>
      <c r="K833" s="224">
        <f t="shared" si="27"/>
        <v>11.016</v>
      </c>
    </row>
    <row r="834" spans="1:12">
      <c r="C834" s="260">
        <v>88316</v>
      </c>
      <c r="D834" s="226" t="str">
        <f>VLOOKUP(C834,SERVIÇOS_SINAPI_12_14!$A$2:$H$5049,2,0)</f>
        <v>SERVENTE COM ENCARGOS COMPLEMENTARES</v>
      </c>
      <c r="E834" s="219" t="s">
        <v>5361</v>
      </c>
      <c r="F834" s="219" t="str">
        <f>VLOOKUP(C834,SERVIÇOS_SINAPI_12_14!$A$2:$H$5049,4,0)</f>
        <v>H</v>
      </c>
      <c r="G834" s="224">
        <v>12.14</v>
      </c>
      <c r="H834" s="224">
        <f>VLOOKUP(C834,SERVIÇOS_SINAPI_12_14!$A$2:$H$5049,6,0)</f>
        <v>11.02</v>
      </c>
      <c r="I834" s="219">
        <v>0.80300000000000005</v>
      </c>
      <c r="J834" s="224">
        <v>9.75</v>
      </c>
      <c r="K834" s="224">
        <f t="shared" si="27"/>
        <v>8.8490599999999997</v>
      </c>
    </row>
    <row r="835" spans="1:12" ht="38.25">
      <c r="C835" s="260">
        <v>88830</v>
      </c>
      <c r="D835" s="226" t="str">
        <f>VLOOKUP(C835,SERVIÇOS_SINAPI_12_14!$A$2:$H$5049,2,0)</f>
        <v>BETONEIRA CAPACIDADE NOMINAL DE 400 L, CAPACIDADE DE MISTURA 310 L, MOTOR ELÉTRICO TRIFÁSICO POTÊNCIA DE 2 HP, SEM CARREGADOR - CHP DIURNO. AF_10/2014</v>
      </c>
      <c r="E835" s="219" t="s">
        <v>5450</v>
      </c>
      <c r="F835" s="219" t="str">
        <f>VLOOKUP(C835,SERVIÇOS_SINAPI_12_14!$A$2:$H$5049,4,0)</f>
        <v>CHP</v>
      </c>
      <c r="G835" s="224">
        <v>1.1499999999999999</v>
      </c>
      <c r="H835" s="224">
        <f>VLOOKUP(C835,SERVIÇOS_SINAPI_12_14!$A$2:$H$5049,6,0)</f>
        <v>1.1399999999999999</v>
      </c>
      <c r="I835" s="219">
        <v>9.75E-3</v>
      </c>
      <c r="J835" s="224">
        <v>0.01</v>
      </c>
      <c r="K835" s="224">
        <f t="shared" si="27"/>
        <v>1.1115E-2</v>
      </c>
    </row>
    <row r="836" spans="1:12" ht="38.25">
      <c r="C836" s="260">
        <v>88831</v>
      </c>
      <c r="D836" s="226" t="str">
        <f>VLOOKUP(C836,SERVIÇOS_SINAPI_12_14!$A$2:$H$5049,2,0)</f>
        <v>BETONEIRA CAPACIDADE NOMINAL DE 400 L, CAPACIDADE DE MISTURA 310 L, MOTOR ELÉTRICO TRIFÁSICO POTÊNCIA DE 2 HP, SEM CARREGADOR - CHI DIUIRNO. AF_10/2014</v>
      </c>
      <c r="E836" s="219" t="s">
        <v>5450</v>
      </c>
      <c r="F836" s="219" t="str">
        <f>VLOOKUP(C836,SERVIÇOS_SINAPI_12_14!$A$2:$H$5049,4,0)</f>
        <v>CHI</v>
      </c>
      <c r="G836" s="224">
        <v>1.1499999999999999</v>
      </c>
      <c r="H836" s="224">
        <f>VLOOKUP(C836,SERVIÇOS_SINAPI_12_14!$A$2:$H$5049,6,0)</f>
        <v>0.26</v>
      </c>
      <c r="I836" s="219">
        <v>3.0000000000000001E-3</v>
      </c>
      <c r="J836" s="224">
        <v>0</v>
      </c>
      <c r="K836" s="224">
        <f t="shared" si="27"/>
        <v>7.8000000000000009E-4</v>
      </c>
    </row>
    <row r="837" spans="1:12">
      <c r="C837" s="260">
        <v>367</v>
      </c>
      <c r="D837" s="213" t="str">
        <f>VLOOKUP(C837,INSUMOS_SINAPI_12_14!$A$2:$H$5049,2,0)</f>
        <v>AREIA GROSSA - POSTO JAZIDA/FORNECEDOR (SEM FRETE)</v>
      </c>
      <c r="E837" s="136" t="s">
        <v>314</v>
      </c>
      <c r="F837" s="144" t="str">
        <f>VLOOKUP(C837,INSUMOS_SINAPI_12_14!$A$2:$H$5049,4,0)</f>
        <v>M³</v>
      </c>
      <c r="G837" s="138">
        <v>37.5</v>
      </c>
      <c r="H837" s="210">
        <f>VLOOKUP(C837,INSUMOS_SINAPI_12_14!$A$2:$H$5049,6,0)</f>
        <v>37.5</v>
      </c>
      <c r="I837" s="136">
        <v>1.7250000000000001E-2</v>
      </c>
      <c r="J837" s="138">
        <v>0.65</v>
      </c>
      <c r="K837" s="210">
        <f t="shared" si="27"/>
        <v>0.64687500000000009</v>
      </c>
    </row>
    <row r="838" spans="1:12">
      <c r="C838" s="260">
        <v>1379</v>
      </c>
      <c r="D838" s="213" t="str">
        <f>VLOOKUP(C838,INSUMOS_SINAPI_12_14!$A$2:$H$5049,2,0)</f>
        <v>CIMENTO PORTLAND COMPOSTO CP II-32</v>
      </c>
      <c r="E838" s="136" t="s">
        <v>314</v>
      </c>
      <c r="F838" s="144" t="str">
        <f>VLOOKUP(C838,INSUMOS_SINAPI_12_14!$A$2:$H$5049,4,0)</f>
        <v>KG</v>
      </c>
      <c r="G838" s="138">
        <v>0.64</v>
      </c>
      <c r="H838" s="210">
        <f>VLOOKUP(C838,INSUMOS_SINAPI_12_14!$A$2:$H$5049,6,0)</f>
        <v>0.64</v>
      </c>
      <c r="I838" s="136">
        <v>6.84</v>
      </c>
      <c r="J838" s="138">
        <v>4.38</v>
      </c>
      <c r="K838" s="210">
        <f t="shared" si="27"/>
        <v>4.3776000000000002</v>
      </c>
    </row>
    <row r="839" spans="1:12">
      <c r="B839"/>
      <c r="C839"/>
      <c r="D839"/>
      <c r="E839"/>
      <c r="F839"/>
      <c r="G839"/>
      <c r="H839"/>
      <c r="I839"/>
      <c r="J839"/>
    </row>
    <row r="840" spans="1:12">
      <c r="B840"/>
      <c r="C840"/>
      <c r="D840"/>
      <c r="E840"/>
      <c r="F840"/>
      <c r="G840"/>
      <c r="H840"/>
      <c r="I840"/>
      <c r="J840"/>
    </row>
    <row r="841" spans="1:12" ht="51">
      <c r="A841" s="133">
        <f>COUNTIF(ORÇAMENTO!B:B,CPU!C841)</f>
        <v>0</v>
      </c>
      <c r="B841" s="275" t="s">
        <v>10800</v>
      </c>
      <c r="C841" s="276">
        <v>5877</v>
      </c>
      <c r="D841" s="277" t="s">
        <v>9750</v>
      </c>
      <c r="E841" s="278" t="s">
        <v>5450</v>
      </c>
      <c r="F841" s="278" t="s">
        <v>6044</v>
      </c>
      <c r="G841" s="279">
        <v>31.7</v>
      </c>
      <c r="H841" s="279">
        <v>30.13</v>
      </c>
      <c r="I841" s="278" t="s">
        <v>308</v>
      </c>
      <c r="J841" s="280">
        <v>41974</v>
      </c>
      <c r="K841" s="281">
        <f>SUM(K843:K845)</f>
        <v>30.13</v>
      </c>
      <c r="L841" s="192">
        <f>K841-H841</f>
        <v>0</v>
      </c>
    </row>
    <row r="842" spans="1:12" ht="25.5">
      <c r="C842" s="262" t="s">
        <v>341</v>
      </c>
      <c r="D842" s="167" t="s">
        <v>82</v>
      </c>
      <c r="E842" s="167" t="s">
        <v>342</v>
      </c>
      <c r="F842" s="167" t="s">
        <v>343</v>
      </c>
      <c r="G842" s="167" t="s">
        <v>10727</v>
      </c>
      <c r="H842" s="167" t="s">
        <v>10728</v>
      </c>
      <c r="I842" s="167" t="s">
        <v>10729</v>
      </c>
      <c r="J842" s="167" t="s">
        <v>10730</v>
      </c>
      <c r="K842" s="167" t="s">
        <v>10731</v>
      </c>
    </row>
    <row r="843" spans="1:12">
      <c r="C843" s="260">
        <v>88294</v>
      </c>
      <c r="D843" s="226" t="str">
        <f>VLOOKUP(C843,SERVIÇOS_SINAPI_12_14!$A$2:$H$5049,2,0)</f>
        <v>OPERADOR DE ESCAVADEIRA COM ENCARGOS COMPLEMENTARES</v>
      </c>
      <c r="E843" s="164" t="s">
        <v>5361</v>
      </c>
      <c r="F843" s="219" t="str">
        <f>VLOOKUP(C843,SERVIÇOS_SINAPI_12_14!$A$2:$H$5049,4,0)</f>
        <v>H</v>
      </c>
      <c r="G843" s="214">
        <v>15.04</v>
      </c>
      <c r="H843" s="224">
        <f>VLOOKUP(C843,SERVIÇOS_SINAPI_12_14!$A$2:$H$5049,6,0)</f>
        <v>13.47</v>
      </c>
      <c r="I843" s="219">
        <v>1</v>
      </c>
      <c r="J843" s="214">
        <v>15.04</v>
      </c>
      <c r="K843" s="224">
        <f>I843*H843</f>
        <v>13.47</v>
      </c>
    </row>
    <row r="844" spans="1:12" ht="51">
      <c r="C844" s="260">
        <v>89011</v>
      </c>
      <c r="D844" s="226" t="s">
        <v>9752</v>
      </c>
      <c r="E844" s="218" t="s">
        <v>5450</v>
      </c>
      <c r="F844" s="219" t="s">
        <v>307</v>
      </c>
      <c r="G844" s="224">
        <v>13.6</v>
      </c>
      <c r="H844" s="224">
        <v>13.6</v>
      </c>
      <c r="I844" s="219">
        <v>1</v>
      </c>
      <c r="J844" s="224">
        <v>13.6</v>
      </c>
      <c r="K844" s="224">
        <v>13.6</v>
      </c>
    </row>
    <row r="845" spans="1:12" ht="51">
      <c r="C845" s="260">
        <v>89012</v>
      </c>
      <c r="D845" s="226" t="s">
        <v>9753</v>
      </c>
      <c r="E845" s="218" t="s">
        <v>5450</v>
      </c>
      <c r="F845" s="219" t="s">
        <v>307</v>
      </c>
      <c r="G845" s="224">
        <v>3.06</v>
      </c>
      <c r="H845" s="224">
        <v>3.06</v>
      </c>
      <c r="I845" s="219">
        <v>1</v>
      </c>
      <c r="J845" s="224">
        <v>3.06</v>
      </c>
      <c r="K845" s="224">
        <v>3.06</v>
      </c>
    </row>
    <row r="846" spans="1:12">
      <c r="B846"/>
      <c r="C846"/>
      <c r="D846"/>
      <c r="E846"/>
      <c r="F846"/>
      <c r="G846"/>
      <c r="H846"/>
      <c r="I846"/>
      <c r="J846"/>
    </row>
    <row r="847" spans="1:12">
      <c r="B847"/>
      <c r="C847"/>
      <c r="D847"/>
      <c r="E847"/>
      <c r="F847"/>
      <c r="G847"/>
      <c r="H847"/>
      <c r="I847"/>
      <c r="J847"/>
    </row>
    <row r="848" spans="1:12" ht="51">
      <c r="A848" s="133">
        <f>COUNTIF(ORÇAMENTO!B:B,CPU!C848)</f>
        <v>0</v>
      </c>
      <c r="B848" s="275" t="s">
        <v>10801</v>
      </c>
      <c r="C848" s="276">
        <v>5875</v>
      </c>
      <c r="D848" s="277" t="s">
        <v>9751</v>
      </c>
      <c r="E848" s="278" t="s">
        <v>5450</v>
      </c>
      <c r="F848" s="278" t="s">
        <v>6046</v>
      </c>
      <c r="G848" s="279">
        <v>79.16</v>
      </c>
      <c r="H848" s="279">
        <v>77.599999999999994</v>
      </c>
      <c r="I848" s="278" t="s">
        <v>308</v>
      </c>
      <c r="J848" s="280">
        <v>41974</v>
      </c>
      <c r="K848" s="281">
        <f>SUM(K850:K854)</f>
        <v>77.603470000000002</v>
      </c>
      <c r="L848" s="192">
        <f>K848-H848</f>
        <v>3.4700000000071896E-3</v>
      </c>
    </row>
    <row r="849" spans="1:12" s="133" customFormat="1" ht="25.5">
      <c r="B849" s="172"/>
      <c r="C849" s="267" t="s">
        <v>341</v>
      </c>
      <c r="D849" s="238" t="s">
        <v>82</v>
      </c>
      <c r="E849" s="238" t="s">
        <v>342</v>
      </c>
      <c r="F849" s="238" t="s">
        <v>343</v>
      </c>
      <c r="G849" s="238" t="s">
        <v>10727</v>
      </c>
      <c r="H849" s="238" t="s">
        <v>10728</v>
      </c>
      <c r="I849" s="238" t="s">
        <v>10729</v>
      </c>
      <c r="J849" s="238" t="s">
        <v>10730</v>
      </c>
      <c r="K849" s="238" t="s">
        <v>10731</v>
      </c>
    </row>
    <row r="850" spans="1:12" ht="51">
      <c r="C850" s="260">
        <v>5735</v>
      </c>
      <c r="D850" s="226" t="str">
        <f>VLOOKUP(C850,SERVIÇOS_SINAPI_12_14!$A$2:$H$5049,2,0)</f>
        <v>RETROESCAVADEIRA SOBRE RODAS COM CARREGADEIRA, TRAÇÃO 4X4, POTÊNCIA LÍQ. 72 HP, CAÇAMBA CARREG. CAP. MÍN. 0,79 M3, CAÇAMBA RETRO CAP. 0,18 M3, PESO OPERACIONAL MÍN. 7.140 KG, PROFUNDIDADE ESCAVAÇÃO MÁX. 4,50 M - MANUTENÇÃO. AF_06/2014</v>
      </c>
      <c r="E850" s="218" t="s">
        <v>5450</v>
      </c>
      <c r="F850" s="219" t="str">
        <f>VLOOKUP(C850,SERVIÇOS_SINAPI_12_14!$A$2:$H$5049,4,0)</f>
        <v>H</v>
      </c>
      <c r="G850" s="220">
        <v>14.87</v>
      </c>
      <c r="H850" s="224">
        <f>VLOOKUP(C850,SERVIÇOS_SINAPI_12_14!$A$2:$H$5049,6,0)</f>
        <v>14.87</v>
      </c>
      <c r="I850" s="219">
        <v>1</v>
      </c>
      <c r="J850" s="224">
        <v>14.87</v>
      </c>
      <c r="K850" s="224">
        <f>I850*H850</f>
        <v>14.87</v>
      </c>
    </row>
    <row r="851" spans="1:12" ht="51">
      <c r="C851" s="260">
        <v>5736</v>
      </c>
      <c r="D851" s="226" t="str">
        <f>VLOOKUP(C851,SERVIÇOS_SINAPI_12_14!$A$2:$H$5049,2,0)</f>
        <v>RETROESCAVADEIRA SOBRE RODAS COM CARREGADEIRA, TRAÇÃO 4X4, POTÊNCIA LÍQ. 72 HP, CAÇAMBA CARREG. CAP. MÍN. 0,79 M3, CAÇAMBA RETRO CAP. 0,18 M3, PESO OPERACIONAL MÍN. 7.140 KG, PROFUNDIDADE ESCAVAÇÃO MÁX. 4,50 M - MATERIAIS NA OPERAÇÃO. AF_06/2014</v>
      </c>
      <c r="E851" s="218" t="s">
        <v>5450</v>
      </c>
      <c r="F851" s="219" t="str">
        <f>VLOOKUP(C851,SERVIÇOS_SINAPI_12_14!$A$2:$H$5049,4,0)</f>
        <v>H</v>
      </c>
      <c r="G851" s="220">
        <v>32.590000000000003</v>
      </c>
      <c r="H851" s="224">
        <f>VLOOKUP(C851,SERVIÇOS_SINAPI_12_14!$A$2:$H$5049,6,0)</f>
        <v>32.590000000000003</v>
      </c>
      <c r="I851" s="219">
        <v>1</v>
      </c>
      <c r="J851" s="224">
        <v>32.590000000000003</v>
      </c>
      <c r="K851" s="224">
        <f>I851*H851</f>
        <v>32.590000000000003</v>
      </c>
    </row>
    <row r="852" spans="1:12">
      <c r="C852" s="260">
        <v>88294</v>
      </c>
      <c r="D852" s="226" t="str">
        <f>VLOOKUP(C852,SERVIÇOS_SINAPI_12_14!$A$2:$H$5049,2,0)</f>
        <v>OPERADOR DE ESCAVADEIRA COM ENCARGOS COMPLEMENTARES</v>
      </c>
      <c r="E852" s="218" t="s">
        <v>5361</v>
      </c>
      <c r="F852" s="219" t="str">
        <f>VLOOKUP(C852,SERVIÇOS_SINAPI_12_14!$A$2:$H$5049,4,0)</f>
        <v>H</v>
      </c>
      <c r="G852" s="220">
        <v>15.04</v>
      </c>
      <c r="H852" s="224">
        <f>VLOOKUP(C852,SERVIÇOS_SINAPI_12_14!$A$2:$H$5049,6,0)</f>
        <v>13.47</v>
      </c>
      <c r="I852" s="244">
        <v>1.0009999999999999</v>
      </c>
      <c r="J852" s="224">
        <v>15.04</v>
      </c>
      <c r="K852" s="224">
        <f>I852*H852</f>
        <v>13.483469999999999</v>
      </c>
    </row>
    <row r="853" spans="1:12" ht="51">
      <c r="C853" s="260">
        <v>89011</v>
      </c>
      <c r="D853" s="226" t="str">
        <f>VLOOKUP(C853,SERVIÇOS_SINAPI_12_14!$A$2:$H$5049,2,0)</f>
        <v>RETROESCAVADEIRA SOBRE RODAS COM CARREGADEIRA, TRAÇÃO 4X4, POTÊNCIA LÍQ. 72 HP, CAÇAMBA CARREG. CAP. MÍN. 0,79 M3, CAÇAMBA RETRO CAP. 0,18 M3, PESO OPERACIONAL MÍN. 7.140 KG, PROFUNDIDADE ESCAVAÇÃO MÁX. 4,50 M - DEPRECIAÇÃO. AF_06/2014</v>
      </c>
      <c r="E853" s="218" t="s">
        <v>5450</v>
      </c>
      <c r="F853" s="219" t="str">
        <f>VLOOKUP(C853,SERVIÇOS_SINAPI_12_14!$A$2:$H$5049,4,0)</f>
        <v>H</v>
      </c>
      <c r="G853" s="220">
        <v>13.6</v>
      </c>
      <c r="H853" s="224">
        <f>VLOOKUP(C853,SERVIÇOS_SINAPI_12_14!$A$2:$H$5049,6,0)</f>
        <v>13.6</v>
      </c>
      <c r="I853" s="219">
        <v>1</v>
      </c>
      <c r="J853" s="224">
        <v>13.6</v>
      </c>
      <c r="K853" s="224">
        <f>I853*H853</f>
        <v>13.6</v>
      </c>
    </row>
    <row r="854" spans="1:12" ht="51">
      <c r="C854" s="260">
        <v>89012</v>
      </c>
      <c r="D854" s="226" t="str">
        <f>VLOOKUP(C854,SERVIÇOS_SINAPI_12_14!$A$2:$H$5049,2,0)</f>
        <v>RETROESCAVADEIRA SOBRE RODAS COM CARREGADEIRA, TRAÇÃO 4X4, POTÊNCIA LÍQ. 72 HP, CAÇAMBA CARREG. CAP. MÍN. 0,79 M3, CAÇAMBA RETRO CAP. 0,18 M3, PESO OPERACIONAL MÍN. 7.140 KG, PROFUNDIDADE ESCAVAÇÃO MÁX. 4,50 M - JUROS. AF_06/2014</v>
      </c>
      <c r="E854" s="218" t="s">
        <v>5450</v>
      </c>
      <c r="F854" s="219" t="str">
        <f>VLOOKUP(C854,SERVIÇOS_SINAPI_12_14!$A$2:$H$5049,4,0)</f>
        <v>H</v>
      </c>
      <c r="G854" s="220">
        <v>3.06</v>
      </c>
      <c r="H854" s="224">
        <f>VLOOKUP(C854,SERVIÇOS_SINAPI_12_14!$A$2:$H$5049,6,0)</f>
        <v>3.06</v>
      </c>
      <c r="I854" s="219">
        <v>1</v>
      </c>
      <c r="J854" s="224">
        <v>3.06</v>
      </c>
      <c r="K854" s="224">
        <f>I854*H854</f>
        <v>3.06</v>
      </c>
    </row>
    <row r="855" spans="1:12">
      <c r="B855"/>
      <c r="C855"/>
      <c r="D855"/>
      <c r="E855"/>
      <c r="F855"/>
      <c r="G855"/>
      <c r="H855"/>
      <c r="I855"/>
      <c r="J855"/>
    </row>
    <row r="856" spans="1:12">
      <c r="B856"/>
      <c r="C856"/>
      <c r="D856"/>
      <c r="E856"/>
      <c r="F856"/>
      <c r="G856"/>
      <c r="H856"/>
      <c r="I856"/>
      <c r="J856"/>
    </row>
    <row r="857" spans="1:12" ht="51">
      <c r="A857" s="133">
        <f>COUNTIF(ORÇAMENTO!B:B,CPU!C857)</f>
        <v>0</v>
      </c>
      <c r="B857" s="275" t="s">
        <v>10802</v>
      </c>
      <c r="C857" s="276">
        <v>89011</v>
      </c>
      <c r="D857" s="277" t="s">
        <v>9752</v>
      </c>
      <c r="E857" s="278" t="s">
        <v>5450</v>
      </c>
      <c r="F857" s="278" t="s">
        <v>307</v>
      </c>
      <c r="G857" s="279">
        <v>13.6</v>
      </c>
      <c r="H857" s="279">
        <v>13.6</v>
      </c>
      <c r="I857" s="278" t="s">
        <v>308</v>
      </c>
      <c r="J857" s="280">
        <v>41974</v>
      </c>
      <c r="K857" s="281">
        <f>SUM(K859:K861)</f>
        <v>13.6</v>
      </c>
      <c r="L857" s="192">
        <f>K857-H857</f>
        <v>0</v>
      </c>
    </row>
    <row r="858" spans="1:12" ht="25.5">
      <c r="C858" s="267" t="s">
        <v>341</v>
      </c>
      <c r="D858" s="238" t="s">
        <v>82</v>
      </c>
      <c r="E858" s="238" t="s">
        <v>342</v>
      </c>
      <c r="F858" s="238" t="s">
        <v>343</v>
      </c>
      <c r="G858" s="238" t="s">
        <v>10727</v>
      </c>
      <c r="H858" s="238" t="s">
        <v>10728</v>
      </c>
      <c r="I858" s="238" t="s">
        <v>10729</v>
      </c>
      <c r="J858" s="238" t="s">
        <v>10730</v>
      </c>
      <c r="K858" s="238" t="s">
        <v>10731</v>
      </c>
    </row>
    <row r="859" spans="1:12" ht="51">
      <c r="C859" s="260">
        <v>6046</v>
      </c>
      <c r="D859" s="226" t="str">
        <f>VLOOKUP(C859,INSUMOS_SINAPI_12_14!$A$2:$H$5049,2,0)</f>
        <v>RETROESCAVADEIRA SOBRE RODAS COM CARREGADEIRA, TRACAO 4 X 4, POTENCIA LIQUIDA 72 HP, PESO OPERACIONAL MINIMO DE 7140 KG, CAPACIDADE MINIMA DA CARREGADEIRA DE 0,79 M3 E DA RETROESCAVADEIRA MINIMA DE 0,18 M3, PRO</v>
      </c>
      <c r="E859" s="218" t="s">
        <v>5450</v>
      </c>
      <c r="F859" s="219" t="str">
        <f>VLOOKUP(C859,INSUMOS_SINAPI_12_14!$A$2:$H$5049,4,0)</f>
        <v>UN</v>
      </c>
      <c r="G859" s="220">
        <v>14.87</v>
      </c>
      <c r="H859" s="224">
        <f>VLOOKUP(C859,INSUMOS_SINAPI_12_14!$A$2:$H$5049,6,0)</f>
        <v>212500</v>
      </c>
      <c r="I859" s="219">
        <v>6.3999999999999997E-5</v>
      </c>
      <c r="J859" s="224">
        <v>14.87</v>
      </c>
      <c r="K859" s="224">
        <f>I859*H859</f>
        <v>13.6</v>
      </c>
    </row>
    <row r="860" spans="1:12">
      <c r="B860"/>
      <c r="C860"/>
      <c r="D860"/>
      <c r="E860"/>
      <c r="F860"/>
      <c r="G860"/>
      <c r="H860"/>
      <c r="I860"/>
      <c r="J860"/>
    </row>
    <row r="861" spans="1:12">
      <c r="B861"/>
      <c r="C861"/>
      <c r="D861"/>
      <c r="E861"/>
      <c r="F861"/>
      <c r="G861"/>
      <c r="H861"/>
      <c r="I861"/>
      <c r="J861"/>
    </row>
    <row r="862" spans="1:12" ht="51">
      <c r="A862" s="133">
        <f>COUNTIF(ORÇAMENTO!B:B,CPU!C862)</f>
        <v>0</v>
      </c>
      <c r="B862" s="275" t="s">
        <v>10803</v>
      </c>
      <c r="C862" s="276">
        <v>89012</v>
      </c>
      <c r="D862" s="277" t="s">
        <v>9753</v>
      </c>
      <c r="E862" s="278" t="s">
        <v>5450</v>
      </c>
      <c r="F862" s="278" t="s">
        <v>307</v>
      </c>
      <c r="G862" s="279">
        <v>3.06</v>
      </c>
      <c r="H862" s="279">
        <v>3.06</v>
      </c>
      <c r="I862" s="278" t="s">
        <v>308</v>
      </c>
      <c r="J862" s="280">
        <v>41974</v>
      </c>
      <c r="K862" s="281">
        <f>SUM(K864:K866)</f>
        <v>3.06</v>
      </c>
      <c r="L862" s="192">
        <f>K862-H862</f>
        <v>0</v>
      </c>
    </row>
    <row r="863" spans="1:12" ht="25.5">
      <c r="C863" s="267" t="s">
        <v>341</v>
      </c>
      <c r="D863" s="238" t="s">
        <v>82</v>
      </c>
      <c r="E863" s="238" t="s">
        <v>342</v>
      </c>
      <c r="F863" s="238" t="s">
        <v>343</v>
      </c>
      <c r="G863" s="238" t="s">
        <v>10727</v>
      </c>
      <c r="H863" s="238" t="s">
        <v>10728</v>
      </c>
      <c r="I863" s="238" t="s">
        <v>10729</v>
      </c>
      <c r="J863" s="238" t="s">
        <v>10730</v>
      </c>
      <c r="K863" s="238" t="s">
        <v>10731</v>
      </c>
    </row>
    <row r="864" spans="1:12" ht="51">
      <c r="C864" s="260">
        <v>6046</v>
      </c>
      <c r="D864" s="226" t="str">
        <f>VLOOKUP(C864,INSUMOS_SINAPI_12_14!$A$2:$H$5049,2,0)</f>
        <v>RETROESCAVADEIRA SOBRE RODAS COM CARREGADEIRA, TRACAO 4 X 4, POTENCIA LIQUIDA 72 HP, PESO OPERACIONAL MINIMO DE 7140 KG, CAPACIDADE MINIMA DA CARREGADEIRA DE 0,79 M3 E DA RETROESCAVADEIRA MINIMA DE 0,18 M3, PRO</v>
      </c>
      <c r="E864" s="218" t="s">
        <v>5450</v>
      </c>
      <c r="F864" s="219" t="str">
        <f>VLOOKUP(C864,INSUMOS_SINAPI_12_14!$A$2:$H$5049,4,0)</f>
        <v>UN</v>
      </c>
      <c r="G864" s="220">
        <v>14.87</v>
      </c>
      <c r="H864" s="224">
        <f>VLOOKUP(C864,INSUMOS_SINAPI_12_14!$A$2:$H$5049,6,0)</f>
        <v>212500</v>
      </c>
      <c r="I864" s="219">
        <v>1.4399999999999999E-5</v>
      </c>
      <c r="J864" s="224">
        <v>14.87</v>
      </c>
      <c r="K864" s="224">
        <f>I864*H864</f>
        <v>3.06</v>
      </c>
    </row>
    <row r="865" spans="1:12">
      <c r="B865"/>
      <c r="C865"/>
      <c r="D865"/>
      <c r="E865"/>
      <c r="F865"/>
      <c r="G865"/>
      <c r="H865"/>
      <c r="I865"/>
      <c r="J865"/>
    </row>
    <row r="866" spans="1:12">
      <c r="B866"/>
      <c r="C866"/>
      <c r="D866"/>
      <c r="E866"/>
      <c r="F866"/>
      <c r="G866"/>
      <c r="H866"/>
      <c r="I866"/>
      <c r="J866"/>
    </row>
    <row r="867" spans="1:12" ht="51">
      <c r="A867" s="133">
        <f>COUNTIF(ORÇAMENTO!B:B,CPU!C867)</f>
        <v>0</v>
      </c>
      <c r="B867" s="275" t="s">
        <v>10804</v>
      </c>
      <c r="C867" s="276">
        <v>5735</v>
      </c>
      <c r="D867" s="277" t="s">
        <v>9754</v>
      </c>
      <c r="E867" s="278" t="s">
        <v>5450</v>
      </c>
      <c r="F867" s="278" t="s">
        <v>307</v>
      </c>
      <c r="G867" s="279">
        <v>14.87</v>
      </c>
      <c r="H867" s="279">
        <v>14.87</v>
      </c>
      <c r="I867" s="278" t="s">
        <v>308</v>
      </c>
      <c r="J867" s="280">
        <v>41974</v>
      </c>
      <c r="K867" s="281">
        <f>SUM(K869:K869)</f>
        <v>14.874999999999998</v>
      </c>
      <c r="L867" s="192">
        <f>K867-H867</f>
        <v>4.9999999999990052E-3</v>
      </c>
    </row>
    <row r="868" spans="1:12" ht="25.5">
      <c r="C868" s="262" t="s">
        <v>341</v>
      </c>
      <c r="D868" s="167" t="s">
        <v>82</v>
      </c>
      <c r="E868" s="167" t="s">
        <v>342</v>
      </c>
      <c r="F868" s="167" t="s">
        <v>343</v>
      </c>
      <c r="G868" s="167" t="s">
        <v>10727</v>
      </c>
      <c r="H868" s="167" t="s">
        <v>10728</v>
      </c>
      <c r="I868" s="167" t="s">
        <v>10729</v>
      </c>
      <c r="J868" s="167" t="s">
        <v>10730</v>
      </c>
      <c r="K868" s="167" t="s">
        <v>10731</v>
      </c>
    </row>
    <row r="869" spans="1:12" ht="51">
      <c r="C869" s="260">
        <v>6046</v>
      </c>
      <c r="D869" s="226" t="str">
        <f>VLOOKUP(C869,INSUMOS_SINAPI_12_14!$A$2:$H$5049,2,0)</f>
        <v>RETROESCAVADEIRA SOBRE RODAS COM CARREGADEIRA, TRACAO 4 X 4, POTENCIA LIQUIDA 72 HP, PESO OPERACIONAL MINIMO DE 7140 KG, CAPACIDADE MINIMA DA CARREGADEIRA DE 0,79 M3 E DA RETROESCAVADEIRA MINIMA DE 0,18 M3, PRO</v>
      </c>
      <c r="E869" s="219" t="s">
        <v>5361</v>
      </c>
      <c r="F869" s="219" t="str">
        <f>VLOOKUP(C869,INSUMOS_SINAPI_12_14!$A$2:$H$5049,4,0)</f>
        <v>UN</v>
      </c>
      <c r="G869" s="224">
        <v>12.48</v>
      </c>
      <c r="H869" s="224">
        <f>VLOOKUP(C869,INSUMOS_SINAPI_12_14!$A$2:$H$5049,6,0)</f>
        <v>212500</v>
      </c>
      <c r="I869" s="219">
        <v>6.9999999999999994E-5</v>
      </c>
      <c r="J869" s="224">
        <v>18.47</v>
      </c>
      <c r="K869" s="224">
        <f>I869*H869</f>
        <v>14.874999999999998</v>
      </c>
    </row>
    <row r="870" spans="1:12">
      <c r="B870"/>
      <c r="C870"/>
      <c r="D870"/>
      <c r="E870"/>
      <c r="F870"/>
      <c r="G870"/>
      <c r="H870"/>
      <c r="I870"/>
      <c r="J870"/>
    </row>
    <row r="871" spans="1:12">
      <c r="B871"/>
      <c r="C871"/>
      <c r="D871"/>
      <c r="E871"/>
      <c r="F871"/>
      <c r="G871"/>
      <c r="H871"/>
      <c r="I871"/>
      <c r="J871"/>
    </row>
    <row r="872" spans="1:12" ht="51">
      <c r="A872" s="133">
        <f>COUNTIF(ORÇAMENTO!B:B,CPU!C872)</f>
        <v>0</v>
      </c>
      <c r="B872" s="275" t="s">
        <v>10805</v>
      </c>
      <c r="C872" s="276">
        <v>5736</v>
      </c>
      <c r="D872" s="277" t="s">
        <v>9755</v>
      </c>
      <c r="E872" s="278" t="s">
        <v>5450</v>
      </c>
      <c r="F872" s="278" t="s">
        <v>307</v>
      </c>
      <c r="G872" s="279">
        <v>32.590000000000003</v>
      </c>
      <c r="H872" s="279">
        <v>32.590000000000003</v>
      </c>
      <c r="I872" s="278" t="s">
        <v>308</v>
      </c>
      <c r="J872" s="280">
        <v>41974</v>
      </c>
      <c r="K872" s="281">
        <f>SUM(K874:K875)</f>
        <v>32.591999999999999</v>
      </c>
      <c r="L872" s="192">
        <f>K872-H872</f>
        <v>1.9999999999953388E-3</v>
      </c>
    </row>
    <row r="873" spans="1:12" ht="25.5">
      <c r="C873" s="262" t="s">
        <v>341</v>
      </c>
      <c r="D873" s="167" t="s">
        <v>82</v>
      </c>
      <c r="E873" s="167" t="s">
        <v>342</v>
      </c>
      <c r="F873" s="167" t="s">
        <v>343</v>
      </c>
      <c r="G873" s="167" t="s">
        <v>10727</v>
      </c>
      <c r="H873" s="167" t="s">
        <v>10728</v>
      </c>
      <c r="I873" s="167" t="s">
        <v>10729</v>
      </c>
      <c r="J873" s="167" t="s">
        <v>10730</v>
      </c>
      <c r="K873" s="167" t="s">
        <v>10731</v>
      </c>
    </row>
    <row r="874" spans="1:12">
      <c r="C874" s="260">
        <v>4221</v>
      </c>
      <c r="D874" s="226" t="str">
        <f>VLOOKUP(C874,INSUMOS_SINAPI_12_14!$A$2:$H$5049,2,0)</f>
        <v>OLEO DIESEL COMBUSTIVEL COMUM</v>
      </c>
      <c r="E874" s="219" t="s">
        <v>5361</v>
      </c>
      <c r="F874" s="219" t="str">
        <f>VLOOKUP(C874,INSUMOS_SINAPI_12_14!$A$2:$H$5049,4,0)</f>
        <v>L</v>
      </c>
      <c r="G874" s="224">
        <v>12.48</v>
      </c>
      <c r="H874" s="224">
        <f>VLOOKUP(C874,INSUMOS_SINAPI_12_14!$A$2:$H$5049,6,0)</f>
        <v>2.8</v>
      </c>
      <c r="I874" s="219">
        <v>11.64</v>
      </c>
      <c r="J874" s="224">
        <v>18.47</v>
      </c>
      <c r="K874" s="224">
        <f>I874*H874</f>
        <v>32.591999999999999</v>
      </c>
    </row>
    <row r="875" spans="1:12">
      <c r="B875"/>
      <c r="C875"/>
      <c r="D875"/>
      <c r="E875"/>
      <c r="F875"/>
      <c r="G875"/>
      <c r="H875"/>
      <c r="I875"/>
      <c r="J875"/>
    </row>
    <row r="876" spans="1:12">
      <c r="B876"/>
      <c r="C876"/>
      <c r="D876"/>
      <c r="E876"/>
      <c r="F876"/>
      <c r="G876"/>
      <c r="H876"/>
      <c r="I876"/>
      <c r="J876"/>
    </row>
    <row r="877" spans="1:12" ht="25.5">
      <c r="A877" s="133">
        <f>COUNTIF(ORÇAMENTO!B:B,CPU!C877)</f>
        <v>0</v>
      </c>
      <c r="B877" s="275" t="s">
        <v>10806</v>
      </c>
      <c r="C877" s="276">
        <v>73496</v>
      </c>
      <c r="D877" s="277" t="s">
        <v>9922</v>
      </c>
      <c r="E877" s="278" t="s">
        <v>5450</v>
      </c>
      <c r="F877" s="278" t="s">
        <v>307</v>
      </c>
      <c r="G877" s="279">
        <v>2.78</v>
      </c>
      <c r="H877" s="279">
        <v>2.77</v>
      </c>
      <c r="I877" s="278" t="s">
        <v>308</v>
      </c>
      <c r="J877" s="280">
        <v>41974</v>
      </c>
      <c r="K877" s="281">
        <f>SUM(K879)</f>
        <v>2.7742800000000001</v>
      </c>
      <c r="L877" s="192">
        <f>K877-H877</f>
        <v>4.2800000000000615E-3</v>
      </c>
    </row>
    <row r="878" spans="1:12" ht="25.5">
      <c r="C878" s="267" t="s">
        <v>341</v>
      </c>
      <c r="D878" s="238" t="s">
        <v>82</v>
      </c>
      <c r="E878" s="238" t="s">
        <v>342</v>
      </c>
      <c r="F878" s="238" t="s">
        <v>343</v>
      </c>
      <c r="G878" s="238" t="s">
        <v>10727</v>
      </c>
      <c r="H878" s="238" t="s">
        <v>10728</v>
      </c>
      <c r="I878" s="238" t="s">
        <v>10729</v>
      </c>
      <c r="J878" s="238" t="s">
        <v>10730</v>
      </c>
      <c r="K878" s="238" t="s">
        <v>10731</v>
      </c>
    </row>
    <row r="879" spans="1:12" ht="12.75" customHeight="1">
      <c r="C879" s="260">
        <v>11281</v>
      </c>
      <c r="D879" s="226" t="str">
        <f>VLOOKUP(C879,INSUMOS_SINAPI_12_14!$A$2:$H$5049,2,0)</f>
        <v>COMPACTADOR (SOQUETE) COM MOTOR A GASOLINA DE 3 HP, PESO DE 74 KG</v>
      </c>
      <c r="E879" s="218" t="s">
        <v>5450</v>
      </c>
      <c r="F879" s="219" t="str">
        <f>VLOOKUP(C879,INSUMOS_SINAPI_12_14!$A$2:$H$5049,4,0)</f>
        <v>UN</v>
      </c>
      <c r="G879" s="220">
        <v>14.87</v>
      </c>
      <c r="H879" s="224">
        <f>VLOOKUP(C879,INSUMOS_SINAPI_12_14!$A$2:$H$5049,6,0)</f>
        <v>9475</v>
      </c>
      <c r="I879" s="246">
        <v>2.9280000000000002E-4</v>
      </c>
      <c r="J879" s="224">
        <v>14.87</v>
      </c>
      <c r="K879" s="224">
        <f>I879*H879</f>
        <v>2.7742800000000001</v>
      </c>
    </row>
    <row r="880" spans="1:12">
      <c r="B880"/>
      <c r="C880"/>
      <c r="D880"/>
      <c r="E880"/>
      <c r="F880"/>
      <c r="G880"/>
      <c r="H880"/>
      <c r="I880"/>
      <c r="J880"/>
    </row>
    <row r="881" spans="1:12">
      <c r="B881"/>
      <c r="C881"/>
      <c r="D881"/>
      <c r="E881"/>
      <c r="F881"/>
      <c r="G881"/>
      <c r="H881"/>
      <c r="I881"/>
      <c r="J881"/>
    </row>
    <row r="882" spans="1:12" ht="25.5">
      <c r="A882" s="133">
        <f>COUNTIF(ORÇAMENTO!B:B,CPU!C882)</f>
        <v>0</v>
      </c>
      <c r="B882" s="275" t="s">
        <v>10807</v>
      </c>
      <c r="C882" s="276">
        <v>73560</v>
      </c>
      <c r="D882" s="277" t="s">
        <v>9923</v>
      </c>
      <c r="E882" s="278" t="s">
        <v>5450</v>
      </c>
      <c r="F882" s="278" t="s">
        <v>307</v>
      </c>
      <c r="G882" s="279">
        <v>2.15</v>
      </c>
      <c r="H882" s="279">
        <v>2.14</v>
      </c>
      <c r="I882" s="278" t="s">
        <v>308</v>
      </c>
      <c r="J882" s="280">
        <v>41974</v>
      </c>
      <c r="K882" s="281">
        <f>SUM(K884:K886)</f>
        <v>2.1441924999999999</v>
      </c>
      <c r="L882" s="192">
        <f>K882-H882</f>
        <v>4.1924999999998214E-3</v>
      </c>
    </row>
    <row r="883" spans="1:12" ht="25.5">
      <c r="C883" s="267" t="s">
        <v>341</v>
      </c>
      <c r="D883" s="238" t="s">
        <v>82</v>
      </c>
      <c r="E883" s="238" t="s">
        <v>342</v>
      </c>
      <c r="F883" s="238" t="s">
        <v>343</v>
      </c>
      <c r="G883" s="238" t="s">
        <v>10727</v>
      </c>
      <c r="H883" s="238" t="s">
        <v>10728</v>
      </c>
      <c r="I883" s="238" t="s">
        <v>10729</v>
      </c>
      <c r="J883" s="238" t="s">
        <v>10730</v>
      </c>
      <c r="K883" s="238" t="s">
        <v>10731</v>
      </c>
    </row>
    <row r="884" spans="1:12" ht="12.75" customHeight="1">
      <c r="C884" s="260">
        <v>11281</v>
      </c>
      <c r="D884" s="226" t="str">
        <f>VLOOKUP(C884,INSUMOS_SINAPI_12_14!$A$2:$H$5049,2,0)</f>
        <v>COMPACTADOR (SOQUETE) COM MOTOR A GASOLINA DE 3 HP, PESO DE 74 KG</v>
      </c>
      <c r="E884" s="218" t="s">
        <v>5450</v>
      </c>
      <c r="F884" s="219" t="str">
        <f>VLOOKUP(C884,INSUMOS_SINAPI_12_14!$A$2:$H$5049,4,0)</f>
        <v>UN</v>
      </c>
      <c r="G884" s="220">
        <v>14.87</v>
      </c>
      <c r="H884" s="224">
        <f>VLOOKUP(C884,INSUMOS_SINAPI_12_14!$A$2:$H$5049,6,0)</f>
        <v>9475</v>
      </c>
      <c r="I884" s="219">
        <v>2.263E-4</v>
      </c>
      <c r="J884" s="224">
        <v>14.87</v>
      </c>
      <c r="K884" s="224">
        <f>I884*H884</f>
        <v>2.1441924999999999</v>
      </c>
    </row>
    <row r="885" spans="1:12">
      <c r="B885"/>
      <c r="C885"/>
      <c r="D885"/>
      <c r="E885"/>
      <c r="F885"/>
      <c r="G885"/>
      <c r="H885"/>
      <c r="I885"/>
      <c r="J885"/>
    </row>
    <row r="886" spans="1:12">
      <c r="B886"/>
      <c r="C886"/>
      <c r="D886"/>
      <c r="E886"/>
      <c r="F886"/>
      <c r="G886"/>
      <c r="H886"/>
      <c r="I886"/>
      <c r="J886"/>
    </row>
  </sheetData>
  <mergeCells count="4">
    <mergeCell ref="B1:K3"/>
    <mergeCell ref="B8:K8"/>
    <mergeCell ref="I5:I6"/>
    <mergeCell ref="K5:K6"/>
  </mergeCells>
  <pageMargins left="0.51181102362204722" right="0.51181102362204722" top="0.78740157480314965" bottom="0.78740157480314965" header="0.31496062992125984" footer="0.31496062992125984"/>
  <pageSetup paperSize="9" scale="60" orientation="portrait" horizontalDpi="4294967293" verticalDpi="4294967293" r:id="rId1"/>
  <headerFooter>
    <oddFooter>Página &amp;P de &amp;N</oddFooter>
  </headerFooter>
  <rowBreaks count="12" manualBreakCount="12">
    <brk id="68" min="1" max="10" man="1"/>
    <brk id="127" min="1" max="10" man="1"/>
    <brk id="315" min="1" max="10" man="1"/>
    <brk id="448" min="1" max="10" man="1"/>
    <brk id="510" min="1" max="10" man="1"/>
    <brk id="568" min="1" max="10" man="1"/>
    <brk id="628" min="1" max="10" man="1"/>
    <brk id="690" min="1" max="10" man="1"/>
    <brk id="735" min="1" max="10" man="1"/>
    <brk id="783" min="1" max="10" man="1"/>
    <brk id="829" min="1" max="10" man="1"/>
    <brk id="864" min="1" max="10" man="1"/>
  </rowBreaks>
  <colBreaks count="1" manualBreakCount="1">
    <brk id="11" min="9" max="452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32"/>
  <sheetViews>
    <sheetView zoomScaleNormal="100" workbookViewId="0">
      <pane ySplit="1" topLeftCell="A3610" activePane="bottomLeft" state="frozen"/>
      <selection pane="bottomLeft" activeCell="B3622" sqref="B3622:K3625"/>
    </sheetView>
  </sheetViews>
  <sheetFormatPr defaultRowHeight="12.75"/>
  <cols>
    <col min="1" max="1" width="2.5703125" style="133" customWidth="1"/>
    <col min="2" max="2" width="10" style="133" customWidth="1"/>
    <col min="3" max="3" width="79.140625" style="134" customWidth="1"/>
    <col min="4" max="4" width="34" style="133" hidden="1" customWidth="1"/>
    <col min="5" max="5" width="8.7109375" style="133" bestFit="1" customWidth="1"/>
    <col min="6" max="6" width="18.7109375" style="133" hidden="1" customWidth="1"/>
    <col min="7" max="7" width="20" style="133" bestFit="1" customWidth="1"/>
    <col min="8" max="8" width="12.85546875" style="133" customWidth="1"/>
    <col min="9" max="9" width="15" style="133" hidden="1" customWidth="1"/>
    <col min="10" max="10" width="16.140625" customWidth="1"/>
    <col min="11" max="11" width="10.42578125" customWidth="1"/>
  </cols>
  <sheetData>
    <row r="1" spans="1:12" ht="28.5" customHeight="1">
      <c r="B1" s="152" t="s">
        <v>341</v>
      </c>
      <c r="C1" s="152" t="s">
        <v>82</v>
      </c>
      <c r="D1" s="152" t="s">
        <v>342</v>
      </c>
      <c r="E1" s="152" t="s">
        <v>343</v>
      </c>
      <c r="F1" s="152" t="s">
        <v>344</v>
      </c>
      <c r="G1" s="152" t="s">
        <v>345</v>
      </c>
      <c r="H1" s="152" t="s">
        <v>346</v>
      </c>
      <c r="I1" s="152" t="s">
        <v>347</v>
      </c>
      <c r="K1" s="11">
        <v>3.88</v>
      </c>
      <c r="L1" s="157" t="s">
        <v>10732</v>
      </c>
    </row>
    <row r="2" spans="1:12" ht="51" hidden="1">
      <c r="A2" s="133">
        <f>COUNTIF(ORÇAMENTO!B:B,'CPU (2)'!B2)</f>
        <v>0</v>
      </c>
      <c r="B2" s="153">
        <v>89977</v>
      </c>
      <c r="C2" s="154" t="s">
        <v>5342</v>
      </c>
      <c r="D2" s="153" t="s">
        <v>5343</v>
      </c>
      <c r="E2" s="153" t="s">
        <v>335</v>
      </c>
      <c r="F2" s="155">
        <v>97.66</v>
      </c>
      <c r="G2" s="155">
        <v>90.47</v>
      </c>
      <c r="H2" s="153" t="s">
        <v>308</v>
      </c>
      <c r="I2" s="156">
        <v>41974</v>
      </c>
    </row>
    <row r="3" spans="1:12" ht="38.25" hidden="1">
      <c r="A3" s="133">
        <f>COUNTIF(ORÇAMENTO!B:B,'CPU (2)'!B3)</f>
        <v>0</v>
      </c>
      <c r="B3" s="157">
        <v>89043</v>
      </c>
      <c r="C3" s="158" t="s">
        <v>5344</v>
      </c>
      <c r="D3" s="157" t="s">
        <v>5343</v>
      </c>
      <c r="E3" s="157" t="s">
        <v>335</v>
      </c>
      <c r="F3" s="159">
        <v>48.62</v>
      </c>
      <c r="G3" s="159">
        <v>49.27</v>
      </c>
      <c r="H3" s="157" t="s">
        <v>308</v>
      </c>
      <c r="I3" s="160">
        <v>41974</v>
      </c>
    </row>
    <row r="4" spans="1:12" ht="51" hidden="1">
      <c r="A4" s="133">
        <f>COUNTIF(ORÇAMENTO!B:B,'CPU (2)'!B4)</f>
        <v>0</v>
      </c>
      <c r="B4" s="153">
        <v>89168</v>
      </c>
      <c r="C4" s="154" t="s">
        <v>5345</v>
      </c>
      <c r="D4" s="153" t="s">
        <v>5343</v>
      </c>
      <c r="E4" s="153" t="s">
        <v>335</v>
      </c>
      <c r="F4" s="155">
        <v>38.15</v>
      </c>
      <c r="G4" s="155">
        <v>50.49</v>
      </c>
      <c r="H4" s="153" t="s">
        <v>308</v>
      </c>
      <c r="I4" s="156">
        <v>41974</v>
      </c>
    </row>
    <row r="5" spans="1:12" ht="51" hidden="1">
      <c r="A5" s="133">
        <f>COUNTIF(ORÇAMENTO!B:B,'CPU (2)'!B5)</f>
        <v>0</v>
      </c>
      <c r="B5" s="157">
        <v>89978</v>
      </c>
      <c r="C5" s="158" t="s">
        <v>5346</v>
      </c>
      <c r="D5" s="157" t="s">
        <v>5343</v>
      </c>
      <c r="E5" s="157" t="s">
        <v>335</v>
      </c>
      <c r="F5" s="159">
        <v>55.59</v>
      </c>
      <c r="G5" s="159">
        <v>56.62</v>
      </c>
      <c r="H5" s="157" t="s">
        <v>308</v>
      </c>
      <c r="I5" s="160">
        <v>41974</v>
      </c>
    </row>
    <row r="6" spans="1:12" ht="38.25" hidden="1">
      <c r="A6" s="133">
        <f>COUNTIF(ORÇAMENTO!B:B,'CPU (2)'!B6)</f>
        <v>0</v>
      </c>
      <c r="B6" s="153">
        <v>89044</v>
      </c>
      <c r="C6" s="154" t="s">
        <v>5347</v>
      </c>
      <c r="D6" s="153" t="s">
        <v>5343</v>
      </c>
      <c r="E6" s="153" t="s">
        <v>335</v>
      </c>
      <c r="F6" s="155">
        <v>41.95</v>
      </c>
      <c r="G6" s="155">
        <v>44</v>
      </c>
      <c r="H6" s="153" t="s">
        <v>308</v>
      </c>
      <c r="I6" s="156">
        <v>41974</v>
      </c>
    </row>
    <row r="7" spans="1:12" ht="51" hidden="1">
      <c r="A7" s="133">
        <f>COUNTIF(ORÇAMENTO!B:B,'CPU (2)'!B7)</f>
        <v>0</v>
      </c>
      <c r="B7" s="157">
        <v>89169</v>
      </c>
      <c r="C7" s="158" t="s">
        <v>5348</v>
      </c>
      <c r="D7" s="157" t="s">
        <v>5343</v>
      </c>
      <c r="E7" s="157" t="s">
        <v>335</v>
      </c>
      <c r="F7" s="159">
        <v>42.44</v>
      </c>
      <c r="G7" s="159">
        <v>44.44</v>
      </c>
      <c r="H7" s="157" t="s">
        <v>308</v>
      </c>
      <c r="I7" s="160">
        <v>41974</v>
      </c>
    </row>
    <row r="8" spans="1:12" ht="38.25" hidden="1">
      <c r="A8" s="133">
        <f>COUNTIF(ORÇAMENTO!B:B,'CPU (2)'!B8)</f>
        <v>0</v>
      </c>
      <c r="B8" s="153">
        <v>89049</v>
      </c>
      <c r="C8" s="154" t="s">
        <v>5349</v>
      </c>
      <c r="D8" s="153" t="s">
        <v>5350</v>
      </c>
      <c r="E8" s="153" t="s">
        <v>335</v>
      </c>
      <c r="F8" s="155">
        <v>14.89</v>
      </c>
      <c r="G8" s="155">
        <v>14.04</v>
      </c>
      <c r="H8" s="153" t="s">
        <v>308</v>
      </c>
      <c r="I8" s="156">
        <v>41974</v>
      </c>
    </row>
    <row r="9" spans="1:12" ht="51" hidden="1">
      <c r="A9" s="133">
        <f>COUNTIF(ORÇAMENTO!B:B,'CPU (2)'!B9)</f>
        <v>0</v>
      </c>
      <c r="B9" s="157">
        <v>89047</v>
      </c>
      <c r="C9" s="158" t="s">
        <v>5351</v>
      </c>
      <c r="D9" s="157" t="s">
        <v>5352</v>
      </c>
      <c r="E9" s="157" t="s">
        <v>335</v>
      </c>
      <c r="F9" s="159">
        <v>27.64</v>
      </c>
      <c r="G9" s="159">
        <v>32.89</v>
      </c>
      <c r="H9" s="157" t="s">
        <v>308</v>
      </c>
      <c r="I9" s="160">
        <v>41974</v>
      </c>
    </row>
    <row r="10" spans="1:12" ht="51" hidden="1">
      <c r="A10" s="133">
        <f>COUNTIF(ORÇAMENTO!B:B,'CPU (2)'!B10)</f>
        <v>0</v>
      </c>
      <c r="B10" s="153">
        <v>89173</v>
      </c>
      <c r="C10" s="154" t="s">
        <v>5353</v>
      </c>
      <c r="D10" s="153" t="s">
        <v>5350</v>
      </c>
      <c r="E10" s="153" t="s">
        <v>335</v>
      </c>
      <c r="F10" s="155">
        <v>9.07</v>
      </c>
      <c r="G10" s="155">
        <v>23.52</v>
      </c>
      <c r="H10" s="153" t="s">
        <v>308</v>
      </c>
      <c r="I10" s="156">
        <v>41974</v>
      </c>
    </row>
    <row r="11" spans="1:12" ht="51" hidden="1">
      <c r="A11" s="133">
        <f>COUNTIF(ORÇAMENTO!B:B,'CPU (2)'!B11)</f>
        <v>0</v>
      </c>
      <c r="B11" s="157">
        <v>89048</v>
      </c>
      <c r="C11" s="158" t="s">
        <v>5354</v>
      </c>
      <c r="D11" s="157" t="s">
        <v>5350</v>
      </c>
      <c r="E11" s="157" t="s">
        <v>335</v>
      </c>
      <c r="F11" s="159">
        <v>9.57</v>
      </c>
      <c r="G11" s="159">
        <v>23.96</v>
      </c>
      <c r="H11" s="157" t="s">
        <v>308</v>
      </c>
      <c r="I11" s="160">
        <v>41974</v>
      </c>
    </row>
    <row r="12" spans="1:12" ht="51" hidden="1">
      <c r="A12" s="133">
        <f>COUNTIF(ORÇAMENTO!B:B,'CPU (2)'!B12)</f>
        <v>0</v>
      </c>
      <c r="B12" s="153">
        <v>89045</v>
      </c>
      <c r="C12" s="154" t="s">
        <v>5355</v>
      </c>
      <c r="D12" s="153" t="s">
        <v>5350</v>
      </c>
      <c r="E12" s="153" t="s">
        <v>335</v>
      </c>
      <c r="F12" s="155">
        <v>40.97</v>
      </c>
      <c r="G12" s="155">
        <v>39.53</v>
      </c>
      <c r="H12" s="153" t="s">
        <v>308</v>
      </c>
      <c r="I12" s="156">
        <v>41974</v>
      </c>
    </row>
    <row r="13" spans="1:12" ht="51" hidden="1">
      <c r="A13" s="133">
        <f>COUNTIF(ORÇAMENTO!B:B,'CPU (2)'!B13)</f>
        <v>1</v>
      </c>
      <c r="B13" s="157">
        <v>89170</v>
      </c>
      <c r="C13" s="158" t="s">
        <v>5356</v>
      </c>
      <c r="D13" s="157" t="s">
        <v>5350</v>
      </c>
      <c r="E13" s="157" t="s">
        <v>335</v>
      </c>
      <c r="F13" s="159">
        <v>39.82</v>
      </c>
      <c r="G13" s="159">
        <v>38.479999999999997</v>
      </c>
      <c r="H13" s="157" t="s">
        <v>308</v>
      </c>
      <c r="I13" s="160">
        <v>41974</v>
      </c>
    </row>
    <row r="14" spans="1:12" ht="38.25" hidden="1">
      <c r="A14" s="133">
        <f>COUNTIF(ORÇAMENTO!B:B,'CPU (2)'!B14)</f>
        <v>0</v>
      </c>
      <c r="B14" s="153">
        <v>89046</v>
      </c>
      <c r="C14" s="154" t="s">
        <v>5357</v>
      </c>
      <c r="D14" s="153" t="s">
        <v>5352</v>
      </c>
      <c r="E14" s="153" t="s">
        <v>335</v>
      </c>
      <c r="F14" s="155">
        <v>18.75</v>
      </c>
      <c r="G14" s="155">
        <v>30.22</v>
      </c>
      <c r="H14" s="153" t="s">
        <v>308</v>
      </c>
      <c r="I14" s="156">
        <v>41974</v>
      </c>
    </row>
    <row r="15" spans="1:12" ht="38.25" hidden="1">
      <c r="A15" s="133">
        <f>COUNTIF(ORÇAMENTO!B:B,'CPU (2)'!B15)</f>
        <v>1</v>
      </c>
      <c r="B15" s="157">
        <v>89171</v>
      </c>
      <c r="C15" s="158" t="s">
        <v>5358</v>
      </c>
      <c r="D15" s="157" t="s">
        <v>5352</v>
      </c>
      <c r="E15" s="157" t="s">
        <v>335</v>
      </c>
      <c r="F15" s="159">
        <v>20.98</v>
      </c>
      <c r="G15" s="159">
        <v>28.75</v>
      </c>
      <c r="H15" s="157" t="s">
        <v>308</v>
      </c>
      <c r="I15" s="160">
        <v>41974</v>
      </c>
    </row>
    <row r="16" spans="1:12" ht="51" hidden="1">
      <c r="A16" s="133">
        <f>COUNTIF(ORÇAMENTO!B:B,'CPU (2)'!B16)</f>
        <v>0</v>
      </c>
      <c r="B16" s="153">
        <v>89172</v>
      </c>
      <c r="C16" s="154" t="s">
        <v>5359</v>
      </c>
      <c r="D16" s="153" t="s">
        <v>5352</v>
      </c>
      <c r="E16" s="153" t="s">
        <v>335</v>
      </c>
      <c r="F16" s="155">
        <v>33.85</v>
      </c>
      <c r="G16" s="155">
        <v>32.67</v>
      </c>
      <c r="H16" s="153" t="s">
        <v>308</v>
      </c>
      <c r="I16" s="156">
        <v>41974</v>
      </c>
    </row>
    <row r="17" spans="1:11" ht="25.5" hidden="1">
      <c r="A17" s="133">
        <f>COUNTIF(ORÇAMENTO!B:B,'CPU (2)'!B17)</f>
        <v>0</v>
      </c>
      <c r="B17" s="157">
        <v>84130</v>
      </c>
      <c r="C17" s="158" t="s">
        <v>5360</v>
      </c>
      <c r="D17" s="157" t="s">
        <v>5361</v>
      </c>
      <c r="E17" s="157" t="s">
        <v>370</v>
      </c>
      <c r="F17" s="159">
        <v>92.49</v>
      </c>
      <c r="G17" s="159">
        <v>83.14</v>
      </c>
      <c r="H17" s="157" t="s">
        <v>308</v>
      </c>
      <c r="I17" s="160">
        <v>41974</v>
      </c>
    </row>
    <row r="18" spans="1:11" ht="25.5" hidden="1">
      <c r="A18" s="133">
        <f>COUNTIF(ORÇAMENTO!B:B,'CPU (2)'!B18)</f>
        <v>0</v>
      </c>
      <c r="B18" s="153">
        <v>84131</v>
      </c>
      <c r="C18" s="154" t="s">
        <v>5362</v>
      </c>
      <c r="D18" s="153" t="s">
        <v>5361</v>
      </c>
      <c r="E18" s="153" t="s">
        <v>370</v>
      </c>
      <c r="F18" s="155">
        <v>77.08</v>
      </c>
      <c r="G18" s="155">
        <v>69.28</v>
      </c>
      <c r="H18" s="153" t="s">
        <v>308</v>
      </c>
      <c r="I18" s="156">
        <v>41974</v>
      </c>
    </row>
    <row r="19" spans="1:11" ht="25.5" hidden="1">
      <c r="A19" s="133">
        <f>COUNTIF(ORÇAMENTO!B:B,'CPU (2)'!B19)</f>
        <v>0</v>
      </c>
      <c r="B19" s="157">
        <v>84128</v>
      </c>
      <c r="C19" s="158" t="s">
        <v>5363</v>
      </c>
      <c r="D19" s="157" t="s">
        <v>5361</v>
      </c>
      <c r="E19" s="157" t="s">
        <v>370</v>
      </c>
      <c r="F19" s="159">
        <v>154.15</v>
      </c>
      <c r="G19" s="159">
        <v>138.57</v>
      </c>
      <c r="H19" s="157" t="s">
        <v>308</v>
      </c>
      <c r="I19" s="160">
        <v>41974</v>
      </c>
    </row>
    <row r="20" spans="1:11" ht="25.5" hidden="1">
      <c r="A20" s="133">
        <f>COUNTIF(ORÇAMENTO!B:B,'CPU (2)'!B20)</f>
        <v>0</v>
      </c>
      <c r="B20" s="153">
        <v>84129</v>
      </c>
      <c r="C20" s="154" t="s">
        <v>5364</v>
      </c>
      <c r="D20" s="153" t="s">
        <v>5361</v>
      </c>
      <c r="E20" s="153" t="s">
        <v>370</v>
      </c>
      <c r="F20" s="155">
        <v>123.32</v>
      </c>
      <c r="G20" s="155">
        <v>110.85</v>
      </c>
      <c r="H20" s="153" t="s">
        <v>308</v>
      </c>
      <c r="I20" s="156">
        <v>41974</v>
      </c>
    </row>
    <row r="21" spans="1:11" ht="25.5" hidden="1">
      <c r="A21" s="133">
        <f>COUNTIF(ORÇAMENTO!B:B,'CPU (2)'!B21)</f>
        <v>0</v>
      </c>
      <c r="B21" s="157">
        <v>72135</v>
      </c>
      <c r="C21" s="158" t="s">
        <v>5365</v>
      </c>
      <c r="D21" s="157" t="s">
        <v>5366</v>
      </c>
      <c r="E21" s="157" t="s">
        <v>370</v>
      </c>
      <c r="F21" s="159">
        <v>4.0599999999999996</v>
      </c>
      <c r="G21" s="159">
        <v>3.75</v>
      </c>
      <c r="H21" s="157" t="s">
        <v>308</v>
      </c>
      <c r="I21" s="160">
        <v>41974</v>
      </c>
    </row>
    <row r="22" spans="1:11" ht="38.25" hidden="1">
      <c r="A22" s="133">
        <f>COUNTIF(ORÇAMENTO!B:B,'CPU (2)'!B22)</f>
        <v>0</v>
      </c>
      <c r="B22" s="153">
        <v>83402</v>
      </c>
      <c r="C22" s="154" t="s">
        <v>5367</v>
      </c>
      <c r="D22" s="153" t="s">
        <v>5368</v>
      </c>
      <c r="E22" s="153" t="s">
        <v>83</v>
      </c>
      <c r="F22" s="155">
        <v>38.71</v>
      </c>
      <c r="G22" s="155">
        <v>37.08</v>
      </c>
      <c r="H22" s="153" t="s">
        <v>308</v>
      </c>
      <c r="I22" s="156">
        <v>41974</v>
      </c>
    </row>
    <row r="23" spans="1:11" hidden="1">
      <c r="A23" s="133">
        <f>COUNTIF(ORÇAMENTO!B:B,'CPU (2)'!B23)</f>
        <v>0</v>
      </c>
      <c r="B23" s="157">
        <v>40841</v>
      </c>
      <c r="C23" s="158" t="s">
        <v>5369</v>
      </c>
      <c r="D23" s="157" t="s">
        <v>5361</v>
      </c>
      <c r="E23" s="157" t="s">
        <v>83</v>
      </c>
      <c r="F23" s="159">
        <v>88.48</v>
      </c>
      <c r="G23" s="159">
        <v>81.760000000000005</v>
      </c>
      <c r="H23" s="157" t="s">
        <v>308</v>
      </c>
      <c r="I23" s="160">
        <v>41974</v>
      </c>
    </row>
    <row r="24" spans="1:11" ht="38.25" hidden="1">
      <c r="A24" s="133">
        <f>COUNTIF(ORÇAMENTO!B:B,'CPU (2)'!B24)</f>
        <v>0</v>
      </c>
      <c r="B24" s="153">
        <v>72283</v>
      </c>
      <c r="C24" s="154" t="s">
        <v>5370</v>
      </c>
      <c r="D24" s="153" t="s">
        <v>5371</v>
      </c>
      <c r="E24" s="153" t="s">
        <v>83</v>
      </c>
      <c r="F24" s="155">
        <v>743.2</v>
      </c>
      <c r="G24" s="155">
        <v>733.89</v>
      </c>
      <c r="H24" s="153" t="s">
        <v>308</v>
      </c>
      <c r="I24" s="156">
        <v>41974</v>
      </c>
    </row>
    <row r="25" spans="1:11" ht="38.25" hidden="1">
      <c r="A25" s="133">
        <f>COUNTIF(ORÇAMENTO!B:B,'CPU (2)'!B25)</f>
        <v>0</v>
      </c>
      <c r="B25" s="157">
        <v>72284</v>
      </c>
      <c r="C25" s="158" t="s">
        <v>5372</v>
      </c>
      <c r="D25" s="157" t="s">
        <v>5371</v>
      </c>
      <c r="E25" s="157" t="s">
        <v>83</v>
      </c>
      <c r="F25" s="159">
        <v>1123.73</v>
      </c>
      <c r="G25" s="159">
        <v>1113.08</v>
      </c>
      <c r="H25" s="157" t="s">
        <v>308</v>
      </c>
      <c r="I25" s="160">
        <v>41974</v>
      </c>
    </row>
    <row r="26" spans="1:11" ht="17.25" hidden="1" customHeight="1">
      <c r="A26" s="133">
        <f>COUNTIF(ORÇAMENTO!B:B,'CPU (2)'!B26)</f>
        <v>0</v>
      </c>
      <c r="B26" s="153">
        <v>83714</v>
      </c>
      <c r="C26" s="154" t="s">
        <v>5373</v>
      </c>
      <c r="D26" s="153" t="s">
        <v>5374</v>
      </c>
      <c r="E26" s="153" t="s">
        <v>370</v>
      </c>
      <c r="F26" s="155">
        <v>531.41999999999996</v>
      </c>
      <c r="G26" s="155">
        <v>502.97</v>
      </c>
      <c r="H26" s="153" t="s">
        <v>308</v>
      </c>
      <c r="I26" s="156">
        <v>41974</v>
      </c>
    </row>
    <row r="27" spans="1:11" ht="38.25" hidden="1">
      <c r="A27" s="133">
        <f>COUNTIF(ORÇAMENTO!B:B,'CPU (2)'!B27)</f>
        <v>0</v>
      </c>
      <c r="B27" s="157">
        <v>89422</v>
      </c>
      <c r="C27" s="158" t="s">
        <v>5375</v>
      </c>
      <c r="D27" s="157" t="s">
        <v>5366</v>
      </c>
      <c r="E27" s="157" t="s">
        <v>83</v>
      </c>
      <c r="F27" s="159">
        <v>2.38</v>
      </c>
      <c r="G27" s="159">
        <v>2.23</v>
      </c>
      <c r="H27" s="157" t="s">
        <v>308</v>
      </c>
      <c r="I27" s="160">
        <v>41974</v>
      </c>
    </row>
    <row r="28" spans="1:11" ht="38.25" hidden="1">
      <c r="A28" s="133">
        <f>COUNTIF(ORÇAMENTO!B:B,'CPU (2)'!B28)</f>
        <v>0</v>
      </c>
      <c r="B28" s="153">
        <v>89376</v>
      </c>
      <c r="C28" s="154" t="s">
        <v>5376</v>
      </c>
      <c r="D28" s="153" t="s">
        <v>5366</v>
      </c>
      <c r="E28" s="153" t="s">
        <v>83</v>
      </c>
      <c r="F28" s="155">
        <v>3.33</v>
      </c>
      <c r="G28" s="155">
        <v>3.09</v>
      </c>
      <c r="H28" s="153" t="s">
        <v>308</v>
      </c>
      <c r="I28" s="156">
        <v>41974</v>
      </c>
    </row>
    <row r="29" spans="1:11" ht="38.25" hidden="1">
      <c r="A29" s="133">
        <f>COUNTIF(ORÇAMENTO!B:B,'CPU (2)'!B29)</f>
        <v>0</v>
      </c>
      <c r="B29" s="157">
        <v>89429</v>
      </c>
      <c r="C29" s="158" t="s">
        <v>5377</v>
      </c>
      <c r="D29" s="157" t="s">
        <v>5366</v>
      </c>
      <c r="E29" s="157" t="s">
        <v>83</v>
      </c>
      <c r="F29" s="159">
        <v>2.83</v>
      </c>
      <c r="G29" s="159">
        <v>2.67</v>
      </c>
      <c r="H29" s="157" t="s">
        <v>308</v>
      </c>
      <c r="I29" s="160">
        <v>41974</v>
      </c>
    </row>
    <row r="30" spans="1:11" ht="38.25" hidden="1">
      <c r="A30" s="133">
        <f>COUNTIF(ORÇAMENTO!B:B,'CPU (2)'!B30)</f>
        <v>0</v>
      </c>
      <c r="B30" s="153">
        <v>89538</v>
      </c>
      <c r="C30" s="154" t="s">
        <v>5378</v>
      </c>
      <c r="D30" s="153" t="s">
        <v>5366</v>
      </c>
      <c r="E30" s="153" t="s">
        <v>83</v>
      </c>
      <c r="F30" s="155">
        <v>2.27</v>
      </c>
      <c r="G30" s="155">
        <v>2.16</v>
      </c>
      <c r="H30" s="153" t="s">
        <v>308</v>
      </c>
      <c r="I30" s="156">
        <v>41974</v>
      </c>
    </row>
    <row r="31" spans="1:11">
      <c r="B31" s="153"/>
      <c r="C31" s="154"/>
      <c r="D31" s="153"/>
      <c r="E31" s="153"/>
      <c r="F31" s="155"/>
      <c r="G31" s="155"/>
      <c r="H31" s="153"/>
      <c r="I31" s="156"/>
    </row>
    <row r="32" spans="1:11" ht="38.25">
      <c r="A32" s="133">
        <f>COUNTIF(ORÇAMENTO!B:B,'CPU (2)'!B32)</f>
        <v>0</v>
      </c>
      <c r="B32" s="175">
        <v>89383</v>
      </c>
      <c r="C32" s="176" t="s">
        <v>5379</v>
      </c>
      <c r="D32" s="175" t="s">
        <v>5366</v>
      </c>
      <c r="E32" s="175" t="s">
        <v>83</v>
      </c>
      <c r="F32" s="177">
        <v>3.96</v>
      </c>
      <c r="G32" s="177">
        <v>3.68</v>
      </c>
      <c r="H32" s="175" t="s">
        <v>308</v>
      </c>
      <c r="I32" s="178">
        <v>41974</v>
      </c>
      <c r="J32" s="191">
        <f>SUM(J34:J39)</f>
        <v>3.6839230000000005</v>
      </c>
      <c r="K32" s="192">
        <f>J32-G32</f>
        <v>3.9230000000003429E-3</v>
      </c>
    </row>
    <row r="33" spans="1:12" s="8" customFormat="1" ht="27" customHeight="1">
      <c r="A33" s="133"/>
      <c r="B33" s="184" t="s">
        <v>341</v>
      </c>
      <c r="C33" s="184" t="s">
        <v>82</v>
      </c>
      <c r="D33" s="184" t="s">
        <v>342</v>
      </c>
      <c r="E33" s="184" t="s">
        <v>343</v>
      </c>
      <c r="F33" s="184" t="s">
        <v>10727</v>
      </c>
      <c r="G33" s="184" t="s">
        <v>10728</v>
      </c>
      <c r="H33" s="184" t="s">
        <v>10729</v>
      </c>
      <c r="I33" s="184" t="s">
        <v>10730</v>
      </c>
      <c r="J33" s="184" t="s">
        <v>10731</v>
      </c>
    </row>
    <row r="34" spans="1:12" ht="25.5">
      <c r="B34" s="172">
        <v>88248</v>
      </c>
      <c r="C34" s="226" t="str">
        <f>VLOOKUP(B34,SERVIÇOS_SINAPI_12_14!$A$2:$H$5049,2,0)</f>
        <v>AUXILIAR DE ENCANADOR OU BOMBEIRO HIDRÁULICO COM ENCARGOS COMPLEMENTARES</v>
      </c>
      <c r="D34" s="218" t="s">
        <v>5361</v>
      </c>
      <c r="E34" s="219" t="str">
        <f>VLOOKUP(B34,SERVIÇOS_SINAPI_12_14!$A$2:$H$5049,4,0)</f>
        <v>H</v>
      </c>
      <c r="F34" s="224">
        <v>12.48</v>
      </c>
      <c r="G34" s="221">
        <f>VLOOKUP(B34,SERVIÇOS_SINAPI_12_14!$A$2:$H$5049,6,0)</f>
        <v>11.31</v>
      </c>
      <c r="H34" s="219">
        <v>0.1</v>
      </c>
      <c r="I34" s="224">
        <v>1.25</v>
      </c>
      <c r="J34" s="224">
        <f t="shared" ref="J34:J39" si="0">H34*G34</f>
        <v>1.131</v>
      </c>
      <c r="L34" s="185"/>
    </row>
    <row r="35" spans="1:12">
      <c r="B35" s="172">
        <v>88267</v>
      </c>
      <c r="C35" s="226" t="str">
        <f>VLOOKUP(B35,SERVIÇOS_SINAPI_12_14!$A$2:$H$5049,2,0)</f>
        <v>ENCANADOR OU BOMBEIRO HIDRÁULICO COM ENCARGOS COMPLEMENTARES</v>
      </c>
      <c r="D35" s="218" t="s">
        <v>5361</v>
      </c>
      <c r="E35" s="219" t="str">
        <f>VLOOKUP(B35,SERVIÇOS_SINAPI_12_14!$A$2:$H$5049,4,0)</f>
        <v>H</v>
      </c>
      <c r="F35" s="224">
        <v>15.32</v>
      </c>
      <c r="G35" s="221">
        <f>VLOOKUP(B35,SERVIÇOS_SINAPI_12_14!$A$2:$H$5049,6,0)</f>
        <v>13.77</v>
      </c>
      <c r="H35" s="241">
        <v>9.9900000000000003E-2</v>
      </c>
      <c r="I35" s="224">
        <v>1.53</v>
      </c>
      <c r="J35" s="224">
        <f t="shared" si="0"/>
        <v>1.375623</v>
      </c>
      <c r="L35" s="185"/>
    </row>
    <row r="36" spans="1:12" s="171" customFormat="1">
      <c r="A36" s="211"/>
      <c r="B36" s="187">
        <v>65</v>
      </c>
      <c r="C36" s="213" t="str">
        <f>VLOOKUP(B36,INSUMOS_SINAPI_12_14!$A$2:$H$5049,2,0)</f>
        <v>ADAPTADOR PVC SOLDAVEL CURTO C/ BOLSA E ROSCA P/ REGISTRO 25MM X 3/4"</v>
      </c>
      <c r="D36" s="188" t="s">
        <v>314</v>
      </c>
      <c r="E36" s="144" t="str">
        <f>VLOOKUP(B36,INSUMOS_SINAPI_12_14!$A$2:$H$5049,4,0)</f>
        <v>UN</v>
      </c>
      <c r="F36" s="210">
        <v>0.6</v>
      </c>
      <c r="G36" s="190">
        <f>VLOOKUP(B36,INSUMOS_SINAPI_12_14!$A$2:$H$5049,6,0)</f>
        <v>0.6</v>
      </c>
      <c r="H36" s="144">
        <v>1</v>
      </c>
      <c r="I36" s="210">
        <v>0.6</v>
      </c>
      <c r="J36" s="210">
        <f t="shared" si="0"/>
        <v>0.6</v>
      </c>
      <c r="L36"/>
    </row>
    <row r="37" spans="1:12">
      <c r="B37" s="172">
        <v>122</v>
      </c>
      <c r="C37" s="213" t="str">
        <f>VLOOKUP(B37,INSUMOS_SINAPI_12_14!$A$2:$H$5049,2,0)</f>
        <v>ADESIVO PVC FRASCO C/ 850G</v>
      </c>
      <c r="D37" s="166" t="s">
        <v>314</v>
      </c>
      <c r="E37" s="144" t="str">
        <f>VLOOKUP(B37,INSUMOS_SINAPI_12_14!$A$2:$H$5049,4,0)</f>
        <v>UN</v>
      </c>
      <c r="F37" s="138">
        <v>33.340000000000003</v>
      </c>
      <c r="G37" s="190">
        <f>VLOOKUP(B37,INSUMOS_SINAPI_12_14!$A$2:$H$5049,6,0)</f>
        <v>33.340000000000003</v>
      </c>
      <c r="H37" s="136">
        <v>7.0000000000000001E-3</v>
      </c>
      <c r="I37" s="138">
        <v>0.23</v>
      </c>
      <c r="J37" s="138">
        <f t="shared" si="0"/>
        <v>0.23338000000000003</v>
      </c>
    </row>
    <row r="38" spans="1:12">
      <c r="B38" s="172">
        <v>3767</v>
      </c>
      <c r="C38" s="213" t="str">
        <f>VLOOKUP(B38,INSUMOS_SINAPI_12_14!$A$2:$H$5049,2,0)</f>
        <v>LIXA EM FOLHA PARA PAREDE OU MADEIRA, NUMERO 120 (COR VERMELHA)</v>
      </c>
      <c r="D38" s="166" t="s">
        <v>314</v>
      </c>
      <c r="E38" s="144" t="str">
        <f>VLOOKUP(B38,INSUMOS_SINAPI_12_14!$A$2:$H$5049,4,0)</f>
        <v>UN</v>
      </c>
      <c r="F38" s="138">
        <v>0.56000000000000005</v>
      </c>
      <c r="G38" s="190">
        <f>VLOOKUP(B38,INSUMOS_SINAPI_12_14!$A$2:$H$5049,6,0)</f>
        <v>0.56000000000000005</v>
      </c>
      <c r="H38" s="136">
        <v>0.05</v>
      </c>
      <c r="I38" s="138">
        <v>0.03</v>
      </c>
      <c r="J38" s="138">
        <f t="shared" si="0"/>
        <v>2.8000000000000004E-2</v>
      </c>
    </row>
    <row r="39" spans="1:12">
      <c r="B39" s="172">
        <v>20083</v>
      </c>
      <c r="C39" s="213" t="str">
        <f>VLOOKUP(B39,INSUMOS_SINAPI_12_14!$A$2:$H$5049,2,0)</f>
        <v>SOLUCAO LIMPADORA FRASCO PLASTICO C/ 1000CM3</v>
      </c>
      <c r="D39" s="166" t="s">
        <v>314</v>
      </c>
      <c r="E39" s="144" t="str">
        <f>VLOOKUP(B39,INSUMOS_SINAPI_12_14!$A$2:$H$5049,4,0)</f>
        <v>UN</v>
      </c>
      <c r="F39" s="138">
        <v>39.49</v>
      </c>
      <c r="G39" s="190">
        <f>VLOOKUP(B39,INSUMOS_SINAPI_12_14!$A$2:$H$5049,6,0)</f>
        <v>39.49</v>
      </c>
      <c r="H39" s="136">
        <v>8.0000000000000002E-3</v>
      </c>
      <c r="I39" s="138">
        <v>0.32</v>
      </c>
      <c r="J39" s="138">
        <f t="shared" si="0"/>
        <v>0.31592000000000003</v>
      </c>
      <c r="L39" s="185"/>
    </row>
    <row r="40" spans="1:12">
      <c r="B40" s="157"/>
      <c r="C40" s="158"/>
      <c r="D40" s="157"/>
      <c r="E40" s="157"/>
      <c r="F40" s="159"/>
      <c r="G40" s="159"/>
      <c r="H40" s="157"/>
      <c r="I40" s="160"/>
    </row>
    <row r="41" spans="1:12">
      <c r="B41" s="157"/>
      <c r="C41" s="158"/>
      <c r="D41" s="157"/>
      <c r="E41" s="157"/>
      <c r="F41" s="159"/>
      <c r="G41" s="159"/>
      <c r="H41" s="157"/>
      <c r="I41" s="160"/>
    </row>
    <row r="42" spans="1:12" ht="38.25" hidden="1">
      <c r="A42" s="133">
        <f>COUNTIF(ORÇAMENTO!B:B,'CPU (2)'!B42)</f>
        <v>0</v>
      </c>
      <c r="B42" s="153">
        <v>89436</v>
      </c>
      <c r="C42" s="154" t="s">
        <v>5380</v>
      </c>
      <c r="D42" s="153" t="s">
        <v>5366</v>
      </c>
      <c r="E42" s="153" t="s">
        <v>83</v>
      </c>
      <c r="F42" s="155">
        <v>3.99</v>
      </c>
      <c r="G42" s="155">
        <v>3.79</v>
      </c>
      <c r="H42" s="153" t="s">
        <v>308</v>
      </c>
      <c r="I42" s="156">
        <v>41974</v>
      </c>
    </row>
    <row r="43" spans="1:12" ht="38.25" hidden="1">
      <c r="A43" s="133">
        <f>COUNTIF(ORÇAMENTO!B:B,'CPU (2)'!B43)</f>
        <v>0</v>
      </c>
      <c r="B43" s="157">
        <v>89553</v>
      </c>
      <c r="C43" s="158" t="s">
        <v>5381</v>
      </c>
      <c r="D43" s="157" t="s">
        <v>5366</v>
      </c>
      <c r="E43" s="157" t="s">
        <v>83</v>
      </c>
      <c r="F43" s="159">
        <v>3.1</v>
      </c>
      <c r="G43" s="159">
        <v>2.96</v>
      </c>
      <c r="H43" s="157" t="s">
        <v>308</v>
      </c>
      <c r="I43" s="160">
        <v>41974</v>
      </c>
    </row>
    <row r="44" spans="1:12" ht="38.25" hidden="1">
      <c r="A44" s="133">
        <f>COUNTIF(ORÇAMENTO!B:B,'CPU (2)'!B44)</f>
        <v>0</v>
      </c>
      <c r="B44" s="153">
        <v>89391</v>
      </c>
      <c r="C44" s="154" t="s">
        <v>5382</v>
      </c>
      <c r="D44" s="153" t="s">
        <v>5366</v>
      </c>
      <c r="E44" s="153" t="s">
        <v>83</v>
      </c>
      <c r="F44" s="155">
        <v>5.34</v>
      </c>
      <c r="G44" s="155">
        <v>5.01</v>
      </c>
      <c r="H44" s="153" t="s">
        <v>308</v>
      </c>
      <c r="I44" s="156">
        <v>41974</v>
      </c>
    </row>
    <row r="45" spans="1:12" ht="38.25" hidden="1">
      <c r="A45" s="133">
        <f>COUNTIF(ORÇAMENTO!B:B,'CPU (2)'!B45)</f>
        <v>0</v>
      </c>
      <c r="B45" s="157">
        <v>89570</v>
      </c>
      <c r="C45" s="158" t="s">
        <v>5383</v>
      </c>
      <c r="D45" s="157" t="s">
        <v>5366</v>
      </c>
      <c r="E45" s="157" t="s">
        <v>83</v>
      </c>
      <c r="F45" s="159">
        <v>8.1199999999999992</v>
      </c>
      <c r="G45" s="159">
        <v>7.96</v>
      </c>
      <c r="H45" s="157" t="s">
        <v>308</v>
      </c>
      <c r="I45" s="160">
        <v>41974</v>
      </c>
    </row>
    <row r="46" spans="1:12" ht="38.25" hidden="1">
      <c r="A46" s="133">
        <f>COUNTIF(ORÇAMENTO!B:B,'CPU (2)'!B46)</f>
        <v>0</v>
      </c>
      <c r="B46" s="153">
        <v>89572</v>
      </c>
      <c r="C46" s="154" t="s">
        <v>5384</v>
      </c>
      <c r="D46" s="153" t="s">
        <v>5366</v>
      </c>
      <c r="E46" s="153" t="s">
        <v>83</v>
      </c>
      <c r="F46" s="155">
        <v>5.3</v>
      </c>
      <c r="G46" s="155">
        <v>5.14</v>
      </c>
      <c r="H46" s="153" t="s">
        <v>308</v>
      </c>
      <c r="I46" s="156">
        <v>41974</v>
      </c>
    </row>
    <row r="47" spans="1:12" ht="38.25" hidden="1">
      <c r="A47" s="133">
        <f>COUNTIF(ORÇAMENTO!B:B,'CPU (2)'!B47)</f>
        <v>0</v>
      </c>
      <c r="B47" s="157">
        <v>89596</v>
      </c>
      <c r="C47" s="158" t="s">
        <v>5385</v>
      </c>
      <c r="D47" s="157" t="s">
        <v>5366</v>
      </c>
      <c r="E47" s="157" t="s">
        <v>83</v>
      </c>
      <c r="F47" s="159">
        <v>6.78</v>
      </c>
      <c r="G47" s="159">
        <v>6.58</v>
      </c>
      <c r="H47" s="157" t="s">
        <v>308</v>
      </c>
      <c r="I47" s="160">
        <v>41974</v>
      </c>
    </row>
    <row r="48" spans="1:12" ht="38.25" hidden="1">
      <c r="A48" s="133">
        <f>COUNTIF(ORÇAMENTO!B:B,'CPU (2)'!B48)</f>
        <v>0</v>
      </c>
      <c r="B48" s="153">
        <v>89595</v>
      </c>
      <c r="C48" s="154" t="s">
        <v>5386</v>
      </c>
      <c r="D48" s="153" t="s">
        <v>5366</v>
      </c>
      <c r="E48" s="153" t="s">
        <v>83</v>
      </c>
      <c r="F48" s="155">
        <v>9.3000000000000007</v>
      </c>
      <c r="G48" s="155">
        <v>9.1</v>
      </c>
      <c r="H48" s="153" t="s">
        <v>308</v>
      </c>
      <c r="I48" s="156">
        <v>41974</v>
      </c>
    </row>
    <row r="49" spans="1:11" ht="38.25" hidden="1">
      <c r="A49" s="133">
        <f>COUNTIF(ORÇAMENTO!B:B,'CPU (2)'!B49)</f>
        <v>0</v>
      </c>
      <c r="B49" s="157">
        <v>89610</v>
      </c>
      <c r="C49" s="158" t="s">
        <v>5387</v>
      </c>
      <c r="D49" s="157" t="s">
        <v>5366</v>
      </c>
      <c r="E49" s="157" t="s">
        <v>83</v>
      </c>
      <c r="F49" s="159">
        <v>13.06</v>
      </c>
      <c r="G49" s="159">
        <v>12.83</v>
      </c>
      <c r="H49" s="157" t="s">
        <v>308</v>
      </c>
      <c r="I49" s="160">
        <v>41974</v>
      </c>
    </row>
    <row r="50" spans="1:11" ht="38.25" hidden="1">
      <c r="A50" s="133">
        <f>COUNTIF(ORÇAMENTO!B:B,'CPU (2)'!B50)</f>
        <v>0</v>
      </c>
      <c r="B50" s="153">
        <v>89613</v>
      </c>
      <c r="C50" s="154" t="s">
        <v>5388</v>
      </c>
      <c r="D50" s="153" t="s">
        <v>5366</v>
      </c>
      <c r="E50" s="153" t="s">
        <v>83</v>
      </c>
      <c r="F50" s="155">
        <v>23.28</v>
      </c>
      <c r="G50" s="155">
        <v>22.99</v>
      </c>
      <c r="H50" s="153" t="s">
        <v>308</v>
      </c>
      <c r="I50" s="156">
        <v>41974</v>
      </c>
    </row>
    <row r="51" spans="1:11" ht="38.25" hidden="1">
      <c r="A51" s="133">
        <f>COUNTIF(ORÇAMENTO!B:B,'CPU (2)'!B51)</f>
        <v>0</v>
      </c>
      <c r="B51" s="157">
        <v>89616</v>
      </c>
      <c r="C51" s="158" t="s">
        <v>5389</v>
      </c>
      <c r="D51" s="157" t="s">
        <v>5366</v>
      </c>
      <c r="E51" s="157" t="s">
        <v>83</v>
      </c>
      <c r="F51" s="159">
        <v>34.15</v>
      </c>
      <c r="G51" s="159">
        <v>33.83</v>
      </c>
      <c r="H51" s="157" t="s">
        <v>308</v>
      </c>
      <c r="I51" s="160">
        <v>41974</v>
      </c>
    </row>
    <row r="52" spans="1:11" ht="25.5" hidden="1">
      <c r="A52" s="133">
        <f>COUNTIF(ORÇAMENTO!B:B,'CPU (2)'!B52)</f>
        <v>0</v>
      </c>
      <c r="B52" s="153">
        <v>72783</v>
      </c>
      <c r="C52" s="154" t="s">
        <v>5390</v>
      </c>
      <c r="D52" s="153" t="s">
        <v>5366</v>
      </c>
      <c r="E52" s="153" t="s">
        <v>83</v>
      </c>
      <c r="F52" s="155">
        <v>9.44</v>
      </c>
      <c r="G52" s="155">
        <v>9.24</v>
      </c>
      <c r="H52" s="153" t="s">
        <v>308</v>
      </c>
      <c r="I52" s="156">
        <v>41974</v>
      </c>
    </row>
    <row r="53" spans="1:11" ht="25.5" hidden="1">
      <c r="A53" s="133">
        <f>COUNTIF(ORÇAMENTO!B:B,'CPU (2)'!B53)</f>
        <v>0</v>
      </c>
      <c r="B53" s="157">
        <v>72784</v>
      </c>
      <c r="C53" s="158" t="s">
        <v>5391</v>
      </c>
      <c r="D53" s="157" t="s">
        <v>5366</v>
      </c>
      <c r="E53" s="157" t="s">
        <v>83</v>
      </c>
      <c r="F53" s="159">
        <v>11.12</v>
      </c>
      <c r="G53" s="159">
        <v>10.92</v>
      </c>
      <c r="H53" s="157" t="s">
        <v>308</v>
      </c>
      <c r="I53" s="160">
        <v>41974</v>
      </c>
    </row>
    <row r="54" spans="1:11" ht="25.5" hidden="1">
      <c r="A54" s="133">
        <f>COUNTIF(ORÇAMENTO!B:B,'CPU (2)'!B54)</f>
        <v>0</v>
      </c>
      <c r="B54" s="153">
        <v>72785</v>
      </c>
      <c r="C54" s="154" t="s">
        <v>5392</v>
      </c>
      <c r="D54" s="153" t="s">
        <v>5366</v>
      </c>
      <c r="E54" s="153" t="s">
        <v>83</v>
      </c>
      <c r="F54" s="155">
        <v>17.600000000000001</v>
      </c>
      <c r="G54" s="155">
        <v>17.399999999999999</v>
      </c>
      <c r="H54" s="153" t="s">
        <v>308</v>
      </c>
      <c r="I54" s="156">
        <v>41974</v>
      </c>
    </row>
    <row r="55" spans="1:11" ht="25.5" hidden="1">
      <c r="A55" s="133">
        <f>COUNTIF(ORÇAMENTO!B:B,'CPU (2)'!B55)</f>
        <v>0</v>
      </c>
      <c r="B55" s="157">
        <v>72786</v>
      </c>
      <c r="C55" s="158" t="s">
        <v>5393</v>
      </c>
      <c r="D55" s="157" t="s">
        <v>5366</v>
      </c>
      <c r="E55" s="157" t="s">
        <v>83</v>
      </c>
      <c r="F55" s="159">
        <v>23.46</v>
      </c>
      <c r="G55" s="159">
        <v>23.15</v>
      </c>
      <c r="H55" s="157" t="s">
        <v>308</v>
      </c>
      <c r="I55" s="160">
        <v>41974</v>
      </c>
    </row>
    <row r="56" spans="1:11" ht="25.5" hidden="1">
      <c r="A56" s="133">
        <f>COUNTIF(ORÇAMENTO!B:B,'CPU (2)'!B56)</f>
        <v>0</v>
      </c>
      <c r="B56" s="153">
        <v>72787</v>
      </c>
      <c r="C56" s="154" t="s">
        <v>5394</v>
      </c>
      <c r="D56" s="153" t="s">
        <v>5366</v>
      </c>
      <c r="E56" s="153" t="s">
        <v>83</v>
      </c>
      <c r="F56" s="155">
        <v>24.28</v>
      </c>
      <c r="G56" s="155">
        <v>23.97</v>
      </c>
      <c r="H56" s="153" t="s">
        <v>308</v>
      </c>
      <c r="I56" s="156">
        <v>41974</v>
      </c>
    </row>
    <row r="57" spans="1:11" ht="25.5" hidden="1">
      <c r="A57" s="133">
        <f>COUNTIF(ORÇAMENTO!B:B,'CPU (2)'!B57)</f>
        <v>0</v>
      </c>
      <c r="B57" s="157">
        <v>72788</v>
      </c>
      <c r="C57" s="158" t="s">
        <v>5395</v>
      </c>
      <c r="D57" s="157" t="s">
        <v>5366</v>
      </c>
      <c r="E57" s="157" t="s">
        <v>83</v>
      </c>
      <c r="F57" s="159">
        <v>36.130000000000003</v>
      </c>
      <c r="G57" s="159">
        <v>35.82</v>
      </c>
      <c r="H57" s="157" t="s">
        <v>308</v>
      </c>
      <c r="I57" s="160">
        <v>41974</v>
      </c>
    </row>
    <row r="58" spans="1:11">
      <c r="B58" s="157"/>
      <c r="C58" s="158"/>
      <c r="D58" s="157"/>
      <c r="E58" s="157"/>
      <c r="F58" s="159"/>
      <c r="G58" s="159"/>
      <c r="H58" s="157"/>
      <c r="I58" s="160"/>
    </row>
    <row r="59" spans="1:11" ht="25.5">
      <c r="A59" s="133">
        <f>COUNTIF(ORÇAMENTO!B:B,'CPU (2)'!B59)</f>
        <v>0</v>
      </c>
      <c r="B59" s="175">
        <v>72796</v>
      </c>
      <c r="C59" s="176" t="s">
        <v>246</v>
      </c>
      <c r="D59" s="175" t="s">
        <v>5366</v>
      </c>
      <c r="E59" s="175" t="s">
        <v>83</v>
      </c>
      <c r="F59" s="177">
        <v>255.72</v>
      </c>
      <c r="G59" s="177">
        <v>255.22</v>
      </c>
      <c r="H59" s="175" t="s">
        <v>308</v>
      </c>
      <c r="I59" s="178">
        <v>41974</v>
      </c>
      <c r="J59" s="191">
        <f>SUM(J61:J66)</f>
        <v>255.21784800000003</v>
      </c>
      <c r="K59" s="192">
        <f>J59-G59</f>
        <v>-2.1519999999668471E-3</v>
      </c>
    </row>
    <row r="60" spans="1:11" s="8" customFormat="1" ht="27.75" customHeight="1">
      <c r="A60" s="133"/>
      <c r="B60" s="167" t="s">
        <v>341</v>
      </c>
      <c r="C60" s="167" t="s">
        <v>82</v>
      </c>
      <c r="D60" s="167" t="s">
        <v>342</v>
      </c>
      <c r="E60" s="167" t="s">
        <v>343</v>
      </c>
      <c r="F60" s="167" t="s">
        <v>10727</v>
      </c>
      <c r="G60" s="167" t="s">
        <v>10728</v>
      </c>
      <c r="H60" s="167" t="s">
        <v>10729</v>
      </c>
      <c r="I60" s="167" t="s">
        <v>10730</v>
      </c>
      <c r="J60" s="167" t="s">
        <v>10731</v>
      </c>
    </row>
    <row r="61" spans="1:11" ht="25.5">
      <c r="B61" s="172">
        <v>88248</v>
      </c>
      <c r="C61" s="226" t="str">
        <f>VLOOKUP(B61,SERVIÇOS_SINAPI_12_14!$A$2:$H$5049,2,0)</f>
        <v>AUXILIAR DE ENCANADOR OU BOMBEIRO HIDRÁULICO COM ENCARGOS COMPLEMENTARES</v>
      </c>
      <c r="D61" s="218" t="s">
        <v>5361</v>
      </c>
      <c r="E61" s="219" t="str">
        <f>VLOOKUP(B61,SERVIÇOS_SINAPI_12_14!$A$2:$H$5049,4,0)</f>
        <v>H</v>
      </c>
      <c r="F61" s="224">
        <v>12.48</v>
      </c>
      <c r="G61" s="221">
        <f>VLOOKUP(B61,SERVIÇOS_SINAPI_12_14!$A$2:$H$5049,6,0)</f>
        <v>11.31</v>
      </c>
      <c r="H61" s="219">
        <v>0.184</v>
      </c>
      <c r="I61" s="224">
        <v>2.2999999999999998</v>
      </c>
      <c r="J61" s="224">
        <f t="shared" ref="J61:J66" si="1">H61*G61</f>
        <v>2.0810400000000002</v>
      </c>
    </row>
    <row r="62" spans="1:11">
      <c r="B62" s="172">
        <v>88267</v>
      </c>
      <c r="C62" s="226" t="str">
        <f>VLOOKUP(B62,SERVIÇOS_SINAPI_12_14!$A$2:$H$5049,2,0)</f>
        <v>ENCANADOR OU BOMBEIRO HIDRÁULICO COM ENCARGOS COMPLEMENTARES</v>
      </c>
      <c r="D62" s="218" t="s">
        <v>5361</v>
      </c>
      <c r="E62" s="219" t="str">
        <f>VLOOKUP(B62,SERVIÇOS_SINAPI_12_14!$A$2:$H$5049,4,0)</f>
        <v>H</v>
      </c>
      <c r="F62" s="224">
        <v>15.32</v>
      </c>
      <c r="G62" s="221">
        <f>VLOOKUP(B62,SERVIÇOS_SINAPI_12_14!$A$2:$H$5049,6,0)</f>
        <v>13.77</v>
      </c>
      <c r="H62" s="219">
        <v>0.184</v>
      </c>
      <c r="I62" s="224">
        <v>2.82</v>
      </c>
      <c r="J62" s="224">
        <f t="shared" si="1"/>
        <v>2.5336799999999999</v>
      </c>
    </row>
    <row r="63" spans="1:11" s="171" customFormat="1">
      <c r="A63" s="211"/>
      <c r="B63" s="187">
        <v>75</v>
      </c>
      <c r="C63" s="213" t="str">
        <f>VLOOKUP(B63,INSUMOS_SINAPI_12_14!$A$2:$H$5049,2,0)</f>
        <v>ADAPTADOR PVC SOLDAVEL FLANGES LIVRES P/ CAIXA D' AGUA 110MM X 4"</v>
      </c>
      <c r="D63" s="188" t="s">
        <v>314</v>
      </c>
      <c r="E63" s="144" t="str">
        <f>VLOOKUP(B63,INSUMOS_SINAPI_12_14!$A$2:$H$5049,4,0)</f>
        <v>UN</v>
      </c>
      <c r="F63" s="210">
        <v>248.46</v>
      </c>
      <c r="G63" s="190">
        <f>VLOOKUP(B63,INSUMOS_SINAPI_12_14!$A$2:$H$5049,6,0)</f>
        <v>248.46</v>
      </c>
      <c r="H63" s="144">
        <v>1</v>
      </c>
      <c r="I63" s="210">
        <v>248.46</v>
      </c>
      <c r="J63" s="210">
        <f t="shared" si="1"/>
        <v>248.46</v>
      </c>
    </row>
    <row r="64" spans="1:11">
      <c r="B64" s="172">
        <v>122</v>
      </c>
      <c r="C64" s="213" t="str">
        <f>VLOOKUP(B64,INSUMOS_SINAPI_12_14!$A$2:$H$5049,2,0)</f>
        <v>ADESIVO PVC FRASCO C/ 850G</v>
      </c>
      <c r="D64" s="166" t="s">
        <v>314</v>
      </c>
      <c r="E64" s="144" t="str">
        <f>VLOOKUP(B64,INSUMOS_SINAPI_12_14!$A$2:$H$5049,4,0)</f>
        <v>UN</v>
      </c>
      <c r="F64" s="138">
        <v>33.340000000000003</v>
      </c>
      <c r="G64" s="190">
        <f>VLOOKUP(B64,INSUMOS_SINAPI_12_14!$A$2:$H$5049,6,0)</f>
        <v>33.340000000000003</v>
      </c>
      <c r="H64" s="136">
        <v>3.5000000000000001E-3</v>
      </c>
      <c r="I64" s="138">
        <v>0.12</v>
      </c>
      <c r="J64" s="138">
        <f t="shared" si="1"/>
        <v>0.11669000000000002</v>
      </c>
    </row>
    <row r="65" spans="1:11">
      <c r="B65" s="172">
        <v>3143</v>
      </c>
      <c r="C65" s="213" t="str">
        <f>VLOOKUP(B65,INSUMOS_SINAPI_12_14!$A$2:$H$5049,2,0)</f>
        <v>FITA VEDA ROSCA EM ROLOS 18MMX25M</v>
      </c>
      <c r="D65" s="166" t="s">
        <v>314</v>
      </c>
      <c r="E65" s="144" t="str">
        <f>VLOOKUP(B65,INSUMOS_SINAPI_12_14!$A$2:$H$5049,4,0)</f>
        <v>UN</v>
      </c>
      <c r="F65" s="138">
        <v>5.07</v>
      </c>
      <c r="G65" s="190">
        <f>VLOOKUP(B65,INSUMOS_SINAPI_12_14!$A$2:$H$5049,6,0)</f>
        <v>5.07</v>
      </c>
      <c r="H65" s="136">
        <v>4.1399999999999999E-2</v>
      </c>
      <c r="I65" s="138">
        <v>0.21</v>
      </c>
      <c r="J65" s="138">
        <f t="shared" si="1"/>
        <v>0.209898</v>
      </c>
    </row>
    <row r="66" spans="1:11">
      <c r="B66" s="172">
        <v>20083</v>
      </c>
      <c r="C66" s="213" t="str">
        <f>VLOOKUP(B66,INSUMOS_SINAPI_12_14!$A$2:$H$5049,2,0)</f>
        <v>SOLUCAO LIMPADORA FRASCO PLASTICO C/ 1000CM3</v>
      </c>
      <c r="D66" s="166" t="s">
        <v>314</v>
      </c>
      <c r="E66" s="144" t="str">
        <f>VLOOKUP(B66,INSUMOS_SINAPI_12_14!$A$2:$H$5049,4,0)</f>
        <v>UN</v>
      </c>
      <c r="F66" s="138">
        <v>39.49</v>
      </c>
      <c r="G66" s="190">
        <f>VLOOKUP(B66,INSUMOS_SINAPI_12_14!$A$2:$H$5049,6,0)</f>
        <v>39.49</v>
      </c>
      <c r="H66" s="136">
        <v>4.5999999999999999E-2</v>
      </c>
      <c r="I66" s="138">
        <v>1.82</v>
      </c>
      <c r="J66" s="138">
        <f t="shared" si="1"/>
        <v>1.81654</v>
      </c>
    </row>
    <row r="67" spans="1:11">
      <c r="B67" s="153"/>
      <c r="C67" s="154"/>
      <c r="D67" s="153"/>
      <c r="E67" s="153"/>
      <c r="F67" s="155"/>
      <c r="G67" s="155"/>
      <c r="H67" s="153"/>
      <c r="I67" s="156"/>
    </row>
    <row r="68" spans="1:11">
      <c r="B68" s="153"/>
      <c r="C68" s="154"/>
      <c r="D68" s="153"/>
      <c r="E68" s="153"/>
      <c r="F68" s="155"/>
      <c r="G68" s="155"/>
      <c r="H68" s="153"/>
      <c r="I68" s="156"/>
    </row>
    <row r="69" spans="1:11">
      <c r="B69" s="153"/>
      <c r="C69" s="154"/>
      <c r="D69" s="153"/>
      <c r="E69" s="153"/>
      <c r="F69" s="155"/>
      <c r="G69" s="155"/>
      <c r="H69" s="153"/>
      <c r="I69" s="156"/>
    </row>
    <row r="70" spans="1:11" ht="25.5" hidden="1">
      <c r="A70" s="133">
        <f>COUNTIF(ORÇAMENTO!B:B,'CPU (2)'!B70)</f>
        <v>0</v>
      </c>
      <c r="B70" s="157">
        <v>72789</v>
      </c>
      <c r="C70" s="158" t="s">
        <v>5396</v>
      </c>
      <c r="D70" s="157" t="s">
        <v>5366</v>
      </c>
      <c r="E70" s="157" t="s">
        <v>83</v>
      </c>
      <c r="F70" s="159">
        <v>12.32</v>
      </c>
      <c r="G70" s="159">
        <v>12.12</v>
      </c>
      <c r="H70" s="157" t="s">
        <v>308</v>
      </c>
      <c r="I70" s="160">
        <v>41974</v>
      </c>
    </row>
    <row r="71" spans="1:11" ht="25.5" hidden="1">
      <c r="A71" s="133">
        <f>COUNTIF(ORÇAMENTO!B:B,'CPU (2)'!B71)</f>
        <v>0</v>
      </c>
      <c r="B71" s="153">
        <v>72790</v>
      </c>
      <c r="C71" s="154" t="s">
        <v>5397</v>
      </c>
      <c r="D71" s="153" t="s">
        <v>5366</v>
      </c>
      <c r="E71" s="153" t="s">
        <v>83</v>
      </c>
      <c r="F71" s="155">
        <v>14.78</v>
      </c>
      <c r="G71" s="155">
        <v>14.58</v>
      </c>
      <c r="H71" s="153" t="s">
        <v>308</v>
      </c>
      <c r="I71" s="156">
        <v>41974</v>
      </c>
    </row>
    <row r="72" spans="1:11" ht="25.5" hidden="1">
      <c r="A72" s="133">
        <f>COUNTIF(ORÇAMENTO!B:B,'CPU (2)'!B72)</f>
        <v>0</v>
      </c>
      <c r="B72" s="157">
        <v>72791</v>
      </c>
      <c r="C72" s="158" t="s">
        <v>5398</v>
      </c>
      <c r="D72" s="157" t="s">
        <v>5366</v>
      </c>
      <c r="E72" s="157" t="s">
        <v>83</v>
      </c>
      <c r="F72" s="159">
        <v>18.96</v>
      </c>
      <c r="G72" s="159">
        <v>18.649999999999999</v>
      </c>
      <c r="H72" s="157" t="s">
        <v>308</v>
      </c>
      <c r="I72" s="160">
        <v>41974</v>
      </c>
    </row>
    <row r="73" spans="1:11" ht="25.5" hidden="1">
      <c r="A73" s="133">
        <f>COUNTIF(ORÇAMENTO!B:B,'CPU (2)'!B73)</f>
        <v>0</v>
      </c>
      <c r="B73" s="153">
        <v>72792</v>
      </c>
      <c r="C73" s="154" t="s">
        <v>5399</v>
      </c>
      <c r="D73" s="153" t="s">
        <v>5366</v>
      </c>
      <c r="E73" s="153" t="s">
        <v>83</v>
      </c>
      <c r="F73" s="155">
        <v>32.74</v>
      </c>
      <c r="G73" s="155">
        <v>32.43</v>
      </c>
      <c r="H73" s="153" t="s">
        <v>308</v>
      </c>
      <c r="I73" s="156">
        <v>41974</v>
      </c>
    </row>
    <row r="74" spans="1:11" ht="25.5" hidden="1">
      <c r="A74" s="133">
        <f>COUNTIF(ORÇAMENTO!B:B,'CPU (2)'!B74)</f>
        <v>0</v>
      </c>
      <c r="B74" s="157">
        <v>72793</v>
      </c>
      <c r="C74" s="158" t="s">
        <v>5400</v>
      </c>
      <c r="D74" s="157" t="s">
        <v>5366</v>
      </c>
      <c r="E74" s="157" t="s">
        <v>83</v>
      </c>
      <c r="F74" s="159">
        <v>45.49</v>
      </c>
      <c r="G74" s="159">
        <v>45.18</v>
      </c>
      <c r="H74" s="157" t="s">
        <v>308</v>
      </c>
      <c r="I74" s="160">
        <v>41974</v>
      </c>
    </row>
    <row r="75" spans="1:11">
      <c r="B75" s="157"/>
      <c r="C75" s="158"/>
      <c r="D75" s="157"/>
      <c r="E75" s="157"/>
      <c r="F75" s="159"/>
      <c r="G75" s="159"/>
      <c r="H75" s="157"/>
      <c r="I75" s="160"/>
    </row>
    <row r="76" spans="1:11" ht="25.5">
      <c r="A76" s="133">
        <f>COUNTIF(ORÇAMENTO!B:B,'CPU (2)'!B76)</f>
        <v>0</v>
      </c>
      <c r="B76" s="175">
        <v>72794</v>
      </c>
      <c r="C76" s="176" t="s">
        <v>245</v>
      </c>
      <c r="D76" s="175" t="s">
        <v>5366</v>
      </c>
      <c r="E76" s="175" t="s">
        <v>83</v>
      </c>
      <c r="F76" s="177">
        <v>134.72</v>
      </c>
      <c r="G76" s="177">
        <v>134.32</v>
      </c>
      <c r="H76" s="175" t="s">
        <v>308</v>
      </c>
      <c r="I76" s="178">
        <v>41974</v>
      </c>
      <c r="J76" s="191">
        <f>SUM(J78:J83)</f>
        <v>134.323903</v>
      </c>
      <c r="K76" s="192">
        <f>J76-G76</f>
        <v>3.9030000000082055E-3</v>
      </c>
    </row>
    <row r="77" spans="1:11" s="8" customFormat="1" ht="30" customHeight="1">
      <c r="A77" s="133"/>
      <c r="B77" s="167" t="s">
        <v>341</v>
      </c>
      <c r="C77" s="167" t="s">
        <v>82</v>
      </c>
      <c r="D77" s="167" t="s">
        <v>342</v>
      </c>
      <c r="E77" s="167" t="s">
        <v>343</v>
      </c>
      <c r="F77" s="167" t="s">
        <v>10727</v>
      </c>
      <c r="G77" s="167" t="s">
        <v>10728</v>
      </c>
      <c r="H77" s="167" t="s">
        <v>10729</v>
      </c>
      <c r="I77" s="167" t="s">
        <v>10730</v>
      </c>
      <c r="J77" s="167" t="s">
        <v>10731</v>
      </c>
    </row>
    <row r="78" spans="1:11" ht="25.5">
      <c r="B78" s="172">
        <v>88248</v>
      </c>
      <c r="C78" s="226" t="str">
        <f>VLOOKUP(B78,SERVIÇOS_SINAPI_12_14!$A$2:$H$5049,2,0)</f>
        <v>AUXILIAR DE ENCANADOR OU BOMBEIRO HIDRÁULICO COM ENCARGOS COMPLEMENTARES</v>
      </c>
      <c r="D78" s="218" t="s">
        <v>5361</v>
      </c>
      <c r="E78" s="219" t="str">
        <f>VLOOKUP(B78,SERVIÇOS_SINAPI_12_14!$A$2:$H$5049,4,0)</f>
        <v>H</v>
      </c>
      <c r="F78" s="224">
        <v>12.48</v>
      </c>
      <c r="G78" s="221">
        <f>VLOOKUP(B78,SERVIÇOS_SINAPI_12_14!$A$2:$H$5049,6,0)</f>
        <v>11.31</v>
      </c>
      <c r="H78" s="219">
        <v>0.14399999999999999</v>
      </c>
      <c r="I78" s="224">
        <v>1.8</v>
      </c>
      <c r="J78" s="224">
        <f t="shared" ref="J78:J83" si="2">H78*G78</f>
        <v>1.6286399999999999</v>
      </c>
    </row>
    <row r="79" spans="1:11">
      <c r="B79" s="172">
        <v>88267</v>
      </c>
      <c r="C79" s="226" t="str">
        <f>VLOOKUP(B79,SERVIÇOS_SINAPI_12_14!$A$2:$H$5049,2,0)</f>
        <v>ENCANADOR OU BOMBEIRO HIDRÁULICO COM ENCARGOS COMPLEMENTARES</v>
      </c>
      <c r="D79" s="218" t="s">
        <v>5361</v>
      </c>
      <c r="E79" s="219" t="str">
        <f>VLOOKUP(B79,SERVIÇOS_SINAPI_12_14!$A$2:$H$5049,4,0)</f>
        <v>H</v>
      </c>
      <c r="F79" s="224">
        <v>15.32</v>
      </c>
      <c r="G79" s="221">
        <f>VLOOKUP(B79,SERVIÇOS_SINAPI_12_14!$A$2:$H$5049,6,0)</f>
        <v>13.77</v>
      </c>
      <c r="H79" s="239">
        <v>0.14369999999999999</v>
      </c>
      <c r="I79" s="224">
        <v>2.21</v>
      </c>
      <c r="J79" s="224">
        <f t="shared" si="2"/>
        <v>1.9787489999999999</v>
      </c>
    </row>
    <row r="80" spans="1:11" s="171" customFormat="1">
      <c r="A80" s="211"/>
      <c r="B80" s="187">
        <v>83</v>
      </c>
      <c r="C80" s="213" t="str">
        <f>VLOOKUP(B80,INSUMOS_SINAPI_12_14!$A$2:$H$5049,2,0)</f>
        <v>ADAPTADOR PVC SOLDAVEL FLANGES LIVRES P/ CAIXA D' AGUA 75MM X 2 1/2'</v>
      </c>
      <c r="D80" s="188" t="s">
        <v>314</v>
      </c>
      <c r="E80" s="144" t="str">
        <f>VLOOKUP(B80,INSUMOS_SINAPI_12_14!$A$2:$H$5049,4,0)</f>
        <v>UN</v>
      </c>
      <c r="F80" s="210">
        <v>128.88</v>
      </c>
      <c r="G80" s="190">
        <f>VLOOKUP(B80,INSUMOS_SINAPI_12_14!$A$2:$H$5049,6,0)</f>
        <v>128.88</v>
      </c>
      <c r="H80" s="144">
        <v>1</v>
      </c>
      <c r="I80" s="210">
        <v>128.88</v>
      </c>
      <c r="J80" s="210">
        <f t="shared" si="2"/>
        <v>128.88</v>
      </c>
    </row>
    <row r="81" spans="1:11">
      <c r="B81" s="172">
        <v>122</v>
      </c>
      <c r="C81" s="213" t="str">
        <f>VLOOKUP(B81,INSUMOS_SINAPI_12_14!$A$2:$H$5049,2,0)</f>
        <v>ADESIVO PVC FRASCO C/ 850G</v>
      </c>
      <c r="D81" s="166" t="s">
        <v>314</v>
      </c>
      <c r="E81" s="144" t="str">
        <f>VLOOKUP(B81,INSUMOS_SINAPI_12_14!$A$2:$H$5049,4,0)</f>
        <v>UN</v>
      </c>
      <c r="F81" s="138">
        <v>33.340000000000003</v>
      </c>
      <c r="G81" s="190">
        <f>VLOOKUP(B81,INSUMOS_SINAPI_12_14!$A$2:$H$5049,6,0)</f>
        <v>33.340000000000003</v>
      </c>
      <c r="H81" s="136">
        <v>0.02</v>
      </c>
      <c r="I81" s="138">
        <v>0.67</v>
      </c>
      <c r="J81" s="210">
        <f t="shared" si="2"/>
        <v>0.66680000000000006</v>
      </c>
    </row>
    <row r="82" spans="1:11">
      <c r="B82" s="172">
        <v>3143</v>
      </c>
      <c r="C82" s="213" t="str">
        <f>VLOOKUP(B82,INSUMOS_SINAPI_12_14!$A$2:$H$5049,2,0)</f>
        <v>FITA VEDA ROSCA EM ROLOS 18MMX25M</v>
      </c>
      <c r="D82" s="166" t="s">
        <v>314</v>
      </c>
      <c r="E82" s="144" t="str">
        <f>VLOOKUP(B82,INSUMOS_SINAPI_12_14!$A$2:$H$5049,4,0)</f>
        <v>UN</v>
      </c>
      <c r="F82" s="138">
        <v>5.07</v>
      </c>
      <c r="G82" s="190">
        <f>VLOOKUP(B82,INSUMOS_SINAPI_12_14!$A$2:$H$5049,6,0)</f>
        <v>5.07</v>
      </c>
      <c r="H82" s="136">
        <v>2.8199999999999999E-2</v>
      </c>
      <c r="I82" s="138">
        <v>0.14000000000000001</v>
      </c>
      <c r="J82" s="210">
        <f t="shared" si="2"/>
        <v>0.14297400000000002</v>
      </c>
    </row>
    <row r="83" spans="1:11">
      <c r="B83" s="172">
        <v>20083</v>
      </c>
      <c r="C83" s="213" t="str">
        <f>VLOOKUP(B83,INSUMOS_SINAPI_12_14!$A$2:$H$5049,2,0)</f>
        <v>SOLUCAO LIMPADORA FRASCO PLASTICO C/ 1000CM3</v>
      </c>
      <c r="D83" s="166" t="s">
        <v>314</v>
      </c>
      <c r="E83" s="144" t="str">
        <f>VLOOKUP(B83,INSUMOS_SINAPI_12_14!$A$2:$H$5049,4,0)</f>
        <v>UN</v>
      </c>
      <c r="F83" s="138">
        <v>39.49</v>
      </c>
      <c r="G83" s="190">
        <f>VLOOKUP(B83,INSUMOS_SINAPI_12_14!$A$2:$H$5049,6,0)</f>
        <v>39.49</v>
      </c>
      <c r="H83" s="136">
        <v>2.5999999999999999E-2</v>
      </c>
      <c r="I83" s="138">
        <v>1.03</v>
      </c>
      <c r="J83" s="210">
        <f t="shared" si="2"/>
        <v>1.02674</v>
      </c>
    </row>
    <row r="84" spans="1:11">
      <c r="B84" s="153"/>
      <c r="C84" s="154"/>
      <c r="D84" s="153"/>
      <c r="E84" s="153"/>
      <c r="F84" s="155"/>
      <c r="G84" s="155"/>
      <c r="H84" s="153"/>
      <c r="I84" s="156"/>
    </row>
    <row r="85" spans="1:11">
      <c r="B85" s="153"/>
      <c r="C85" s="154"/>
      <c r="D85" s="153"/>
      <c r="E85" s="153"/>
      <c r="F85" s="155"/>
      <c r="G85" s="155"/>
      <c r="H85" s="153"/>
      <c r="I85" s="156"/>
    </row>
    <row r="86" spans="1:11" ht="25.5" hidden="1">
      <c r="A86" s="133">
        <f>COUNTIF(ORÇAMENTO!B:B,'CPU (2)'!B86)</f>
        <v>0</v>
      </c>
      <c r="B86" s="157">
        <v>72795</v>
      </c>
      <c r="C86" s="158" t="s">
        <v>5401</v>
      </c>
      <c r="D86" s="157" t="s">
        <v>5366</v>
      </c>
      <c r="E86" s="157" t="s">
        <v>83</v>
      </c>
      <c r="F86" s="159">
        <v>183.88</v>
      </c>
      <c r="G86" s="159">
        <v>183.27</v>
      </c>
      <c r="H86" s="157" t="s">
        <v>308</v>
      </c>
      <c r="I86" s="160">
        <v>41974</v>
      </c>
    </row>
    <row r="87" spans="1:11" ht="25.5" hidden="1">
      <c r="A87" s="133">
        <f>COUNTIF(ORÇAMENTO!B:B,'CPU (2)'!B87)</f>
        <v>0</v>
      </c>
      <c r="B87" s="153">
        <v>72797</v>
      </c>
      <c r="C87" s="154" t="s">
        <v>5402</v>
      </c>
      <c r="D87" s="153" t="s">
        <v>5366</v>
      </c>
      <c r="E87" s="153" t="s">
        <v>83</v>
      </c>
      <c r="F87" s="155">
        <v>13.94</v>
      </c>
      <c r="G87" s="155">
        <v>13.74</v>
      </c>
      <c r="H87" s="153" t="s">
        <v>308</v>
      </c>
      <c r="I87" s="156">
        <v>41974</v>
      </c>
    </row>
    <row r="88" spans="1:11" ht="25.5" hidden="1">
      <c r="A88" s="133">
        <f>COUNTIF(ORÇAMENTO!B:B,'CPU (2)'!B88)</f>
        <v>0</v>
      </c>
      <c r="B88" s="157">
        <v>72800</v>
      </c>
      <c r="C88" s="158" t="s">
        <v>5403</v>
      </c>
      <c r="D88" s="157" t="s">
        <v>5366</v>
      </c>
      <c r="E88" s="157" t="s">
        <v>83</v>
      </c>
      <c r="F88" s="159">
        <v>21.42</v>
      </c>
      <c r="G88" s="159">
        <v>21.11</v>
      </c>
      <c r="H88" s="157" t="s">
        <v>308</v>
      </c>
      <c r="I88" s="160">
        <v>41974</v>
      </c>
    </row>
    <row r="89" spans="1:11" ht="25.5" hidden="1">
      <c r="A89" s="133">
        <f>COUNTIF(ORÇAMENTO!B:B,'CPU (2)'!B89)</f>
        <v>0</v>
      </c>
      <c r="B89" s="153">
        <v>72801</v>
      </c>
      <c r="C89" s="154" t="s">
        <v>5404</v>
      </c>
      <c r="D89" s="153" t="s">
        <v>5366</v>
      </c>
      <c r="E89" s="153" t="s">
        <v>83</v>
      </c>
      <c r="F89" s="155">
        <v>37.24</v>
      </c>
      <c r="G89" s="155">
        <v>36.93</v>
      </c>
      <c r="H89" s="153" t="s">
        <v>308</v>
      </c>
      <c r="I89" s="156">
        <v>41974</v>
      </c>
    </row>
    <row r="90" spans="1:11" ht="25.5" hidden="1">
      <c r="A90" s="133">
        <f>COUNTIF(ORÇAMENTO!B:B,'CPU (2)'!B90)</f>
        <v>0</v>
      </c>
      <c r="B90" s="157">
        <v>72803</v>
      </c>
      <c r="C90" s="158" t="s">
        <v>5405</v>
      </c>
      <c r="D90" s="157" t="s">
        <v>5366</v>
      </c>
      <c r="E90" s="157" t="s">
        <v>83</v>
      </c>
      <c r="F90" s="159">
        <v>147.56</v>
      </c>
      <c r="G90" s="159">
        <v>147.16</v>
      </c>
      <c r="H90" s="157" t="s">
        <v>308</v>
      </c>
      <c r="I90" s="160">
        <v>41974</v>
      </c>
    </row>
    <row r="91" spans="1:11">
      <c r="B91" s="157"/>
      <c r="C91" s="158"/>
      <c r="D91" s="157"/>
      <c r="E91" s="157"/>
      <c r="F91" s="159"/>
      <c r="G91" s="159"/>
      <c r="H91" s="157"/>
      <c r="I91" s="160"/>
    </row>
    <row r="92" spans="1:11" ht="25.5">
      <c r="A92" s="133">
        <f>COUNTIF(ORÇAMENTO!B:B,'CPU (2)'!B92)</f>
        <v>0</v>
      </c>
      <c r="B92" s="175">
        <v>72805</v>
      </c>
      <c r="C92" s="176" t="s">
        <v>253</v>
      </c>
      <c r="D92" s="175" t="s">
        <v>5366</v>
      </c>
      <c r="E92" s="175" t="s">
        <v>83</v>
      </c>
      <c r="F92" s="177">
        <v>280.68</v>
      </c>
      <c r="G92" s="177">
        <v>280.18</v>
      </c>
      <c r="H92" s="175" t="s">
        <v>308</v>
      </c>
      <c r="I92" s="178">
        <v>41974</v>
      </c>
      <c r="J92" s="191">
        <f>SUM(J94:J99)</f>
        <v>280.17784799999998</v>
      </c>
      <c r="K92" s="192">
        <f>J92-G92</f>
        <v>-2.1520000000236905E-3</v>
      </c>
    </row>
    <row r="93" spans="1:11" s="8" customFormat="1" ht="29.25" customHeight="1">
      <c r="A93" s="133"/>
      <c r="B93" s="167" t="s">
        <v>341</v>
      </c>
      <c r="C93" s="167" t="s">
        <v>82</v>
      </c>
      <c r="D93" s="167" t="s">
        <v>342</v>
      </c>
      <c r="E93" s="167" t="s">
        <v>343</v>
      </c>
      <c r="F93" s="167" t="s">
        <v>10727</v>
      </c>
      <c r="G93" s="167" t="s">
        <v>10728</v>
      </c>
      <c r="H93" s="167" t="s">
        <v>10729</v>
      </c>
      <c r="I93" s="167" t="s">
        <v>10730</v>
      </c>
      <c r="J93" s="167" t="s">
        <v>10731</v>
      </c>
    </row>
    <row r="94" spans="1:11" ht="25.5">
      <c r="B94" s="172">
        <v>88248</v>
      </c>
      <c r="C94" s="226" t="str">
        <f>VLOOKUP(B94,SERVIÇOS_SINAPI_12_14!$A$2:$H$5049,2,0)</f>
        <v>AUXILIAR DE ENCANADOR OU BOMBEIRO HIDRÁULICO COM ENCARGOS COMPLEMENTARES</v>
      </c>
      <c r="D94" s="218" t="s">
        <v>5361</v>
      </c>
      <c r="E94" s="219" t="str">
        <f>VLOOKUP(B94,SERVIÇOS_SINAPI_12_14!$A$2:$H$5049,4,0)</f>
        <v>H</v>
      </c>
      <c r="F94" s="224">
        <v>12.48</v>
      </c>
      <c r="G94" s="221">
        <f>VLOOKUP(B94,SERVIÇOS_SINAPI_12_14!$A$2:$H$5049,6,0)</f>
        <v>11.31</v>
      </c>
      <c r="H94" s="219">
        <v>0.184</v>
      </c>
      <c r="I94" s="224">
        <v>2.2999999999999998</v>
      </c>
      <c r="J94" s="224">
        <f t="shared" ref="J94:J99" si="3">H94*G94</f>
        <v>2.0810400000000002</v>
      </c>
    </row>
    <row r="95" spans="1:11">
      <c r="B95" s="172">
        <v>88267</v>
      </c>
      <c r="C95" s="226" t="str">
        <f>VLOOKUP(B95,SERVIÇOS_SINAPI_12_14!$A$2:$H$5049,2,0)</f>
        <v>ENCANADOR OU BOMBEIRO HIDRÁULICO COM ENCARGOS COMPLEMENTARES</v>
      </c>
      <c r="D95" s="218" t="s">
        <v>5361</v>
      </c>
      <c r="E95" s="219" t="str">
        <f>VLOOKUP(B95,SERVIÇOS_SINAPI_12_14!$A$2:$H$5049,4,0)</f>
        <v>H</v>
      </c>
      <c r="F95" s="224">
        <v>15.32</v>
      </c>
      <c r="G95" s="221">
        <f>VLOOKUP(B95,SERVIÇOS_SINAPI_12_14!$A$2:$H$5049,6,0)</f>
        <v>13.77</v>
      </c>
      <c r="H95" s="219">
        <v>0.184</v>
      </c>
      <c r="I95" s="224">
        <v>2.82</v>
      </c>
      <c r="J95" s="224">
        <f t="shared" si="3"/>
        <v>2.5336799999999999</v>
      </c>
    </row>
    <row r="96" spans="1:11" ht="12.75" customHeight="1">
      <c r="B96" s="172">
        <v>106</v>
      </c>
      <c r="C96" s="213" t="str">
        <f>VLOOKUP(B96,INSUMOS_SINAPI_12_14!$A$2:$H$5049,2,0)</f>
        <v>ADAPTADOR PVC SOLDAVEL LONGO C/ FLANGE LIVRE P/ CAIXA D' AGUA 1 10MM X 4"</v>
      </c>
      <c r="D96" s="166" t="s">
        <v>314</v>
      </c>
      <c r="E96" s="144" t="str">
        <f>VLOOKUP(B96,INSUMOS_SINAPI_12_14!$A$2:$H$5049,4,0)</f>
        <v>UN</v>
      </c>
      <c r="F96" s="138">
        <v>273.42</v>
      </c>
      <c r="G96" s="190">
        <f>VLOOKUP(B96,INSUMOS_SINAPI_12_14!$A$2:$H$5049,6,0)</f>
        <v>273.42</v>
      </c>
      <c r="H96" s="136">
        <v>1</v>
      </c>
      <c r="I96" s="138">
        <v>273.42</v>
      </c>
      <c r="J96" s="210">
        <f t="shared" si="3"/>
        <v>273.42</v>
      </c>
    </row>
    <row r="97" spans="1:10">
      <c r="B97" s="172">
        <v>122</v>
      </c>
      <c r="C97" s="213" t="str">
        <f>VLOOKUP(B97,INSUMOS_SINAPI_12_14!$A$2:$H$5049,2,0)</f>
        <v>ADESIVO PVC FRASCO C/ 850G</v>
      </c>
      <c r="D97" s="166" t="s">
        <v>314</v>
      </c>
      <c r="E97" s="144" t="str">
        <f>VLOOKUP(B97,INSUMOS_SINAPI_12_14!$A$2:$H$5049,4,0)</f>
        <v>UN</v>
      </c>
      <c r="F97" s="138">
        <v>33.340000000000003</v>
      </c>
      <c r="G97" s="190">
        <f>VLOOKUP(B97,INSUMOS_SINAPI_12_14!$A$2:$H$5049,6,0)</f>
        <v>33.340000000000003</v>
      </c>
      <c r="H97" s="136">
        <v>3.5000000000000001E-3</v>
      </c>
      <c r="I97" s="138">
        <v>0.12</v>
      </c>
      <c r="J97" s="210">
        <f t="shared" si="3"/>
        <v>0.11669000000000002</v>
      </c>
    </row>
    <row r="98" spans="1:10">
      <c r="B98" s="172">
        <v>3143</v>
      </c>
      <c r="C98" s="213" t="str">
        <f>VLOOKUP(B98,INSUMOS_SINAPI_12_14!$A$2:$H$5049,2,0)</f>
        <v>FITA VEDA ROSCA EM ROLOS 18MMX25M</v>
      </c>
      <c r="D98" s="166" t="s">
        <v>314</v>
      </c>
      <c r="E98" s="144" t="str">
        <f>VLOOKUP(B98,INSUMOS_SINAPI_12_14!$A$2:$H$5049,4,0)</f>
        <v>UN</v>
      </c>
      <c r="F98" s="138">
        <v>5.07</v>
      </c>
      <c r="G98" s="190">
        <f>VLOOKUP(B98,INSUMOS_SINAPI_12_14!$A$2:$H$5049,6,0)</f>
        <v>5.07</v>
      </c>
      <c r="H98" s="136">
        <v>4.1399999999999999E-2</v>
      </c>
      <c r="I98" s="138">
        <v>0.21</v>
      </c>
      <c r="J98" s="210">
        <f t="shared" si="3"/>
        <v>0.209898</v>
      </c>
    </row>
    <row r="99" spans="1:10">
      <c r="B99" s="172">
        <v>20083</v>
      </c>
      <c r="C99" s="213" t="str">
        <f>VLOOKUP(B99,INSUMOS_SINAPI_12_14!$A$2:$H$5049,2,0)</f>
        <v>SOLUCAO LIMPADORA FRASCO PLASTICO C/ 1000CM3</v>
      </c>
      <c r="D99" s="166" t="s">
        <v>314</v>
      </c>
      <c r="E99" s="144" t="str">
        <f>VLOOKUP(B99,INSUMOS_SINAPI_12_14!$A$2:$H$5049,4,0)</f>
        <v>UN</v>
      </c>
      <c r="F99" s="138">
        <v>39.49</v>
      </c>
      <c r="G99" s="190">
        <f>VLOOKUP(B99,INSUMOS_SINAPI_12_14!$A$2:$H$5049,6,0)</f>
        <v>39.49</v>
      </c>
      <c r="H99" s="136">
        <v>4.5999999999999999E-2</v>
      </c>
      <c r="I99" s="138">
        <v>1.82</v>
      </c>
      <c r="J99" s="210">
        <f t="shared" si="3"/>
        <v>1.81654</v>
      </c>
    </row>
    <row r="100" spans="1:10">
      <c r="B100" s="153"/>
      <c r="C100" s="154"/>
      <c r="D100" s="153"/>
      <c r="E100" s="153"/>
      <c r="F100" s="155"/>
      <c r="G100" s="155"/>
      <c r="H100" s="153"/>
      <c r="I100" s="156"/>
    </row>
    <row r="101" spans="1:10">
      <c r="B101" s="153"/>
      <c r="C101" s="154"/>
      <c r="D101" s="153"/>
      <c r="E101" s="153"/>
      <c r="F101" s="155"/>
      <c r="G101" s="155"/>
      <c r="H101" s="153"/>
      <c r="I101" s="156"/>
    </row>
    <row r="102" spans="1:10" ht="25.5">
      <c r="A102" s="133">
        <f>COUNTIF(ORÇAMENTO!B:B,'CPU (2)'!B102)</f>
        <v>0</v>
      </c>
      <c r="B102" s="157">
        <v>72798</v>
      </c>
      <c r="C102" s="158" t="s">
        <v>5406</v>
      </c>
      <c r="D102" s="157" t="s">
        <v>5366</v>
      </c>
      <c r="E102" s="157" t="s">
        <v>83</v>
      </c>
      <c r="F102" s="159">
        <v>16.7</v>
      </c>
      <c r="G102" s="159">
        <v>16.5</v>
      </c>
      <c r="H102" s="157" t="s">
        <v>308</v>
      </c>
      <c r="I102" s="160">
        <v>41974</v>
      </c>
    </row>
    <row r="103" spans="1:10" ht="25.5">
      <c r="A103" s="133">
        <f>COUNTIF(ORÇAMENTO!B:B,'CPU (2)'!B103)</f>
        <v>0</v>
      </c>
      <c r="B103" s="153">
        <v>72802</v>
      </c>
      <c r="C103" s="154" t="s">
        <v>5407</v>
      </c>
      <c r="D103" s="153" t="s">
        <v>5366</v>
      </c>
      <c r="E103" s="153" t="s">
        <v>83</v>
      </c>
      <c r="F103" s="155">
        <v>49.63</v>
      </c>
      <c r="G103" s="155">
        <v>49.32</v>
      </c>
      <c r="H103" s="153" t="s">
        <v>308</v>
      </c>
      <c r="I103" s="156">
        <v>41974</v>
      </c>
    </row>
    <row r="104" spans="1:10" ht="25.5">
      <c r="A104" s="133">
        <f>COUNTIF(ORÇAMENTO!B:B,'CPU (2)'!B104)</f>
        <v>0</v>
      </c>
      <c r="B104" s="157">
        <v>72804</v>
      </c>
      <c r="C104" s="158" t="s">
        <v>5408</v>
      </c>
      <c r="D104" s="157" t="s">
        <v>5366</v>
      </c>
      <c r="E104" s="157" t="s">
        <v>83</v>
      </c>
      <c r="F104" s="159">
        <v>199.87</v>
      </c>
      <c r="G104" s="159">
        <v>199.26</v>
      </c>
      <c r="H104" s="157" t="s">
        <v>308</v>
      </c>
      <c r="I104" s="160">
        <v>41974</v>
      </c>
    </row>
    <row r="105" spans="1:10" ht="25.5">
      <c r="A105" s="133">
        <f>COUNTIF(ORÇAMENTO!B:B,'CPU (2)'!B105)</f>
        <v>0</v>
      </c>
      <c r="B105" s="153">
        <v>85065</v>
      </c>
      <c r="C105" s="154" t="s">
        <v>5409</v>
      </c>
      <c r="D105" s="153" t="s">
        <v>5410</v>
      </c>
      <c r="E105" s="153" t="s">
        <v>370</v>
      </c>
      <c r="F105" s="155">
        <v>31.12</v>
      </c>
      <c r="G105" s="155">
        <v>29.86</v>
      </c>
      <c r="H105" s="153" t="s">
        <v>308</v>
      </c>
      <c r="I105" s="156">
        <v>41974</v>
      </c>
    </row>
    <row r="106" spans="1:10" ht="25.5">
      <c r="A106" s="133">
        <f>COUNTIF(ORÇAMENTO!B:B,'CPU (2)'!B106)</f>
        <v>0</v>
      </c>
      <c r="B106" s="157">
        <v>84871</v>
      </c>
      <c r="C106" s="158" t="s">
        <v>5411</v>
      </c>
      <c r="D106" s="157" t="s">
        <v>5410</v>
      </c>
      <c r="E106" s="157" t="s">
        <v>370</v>
      </c>
      <c r="F106" s="159">
        <v>35.840000000000003</v>
      </c>
      <c r="G106" s="159">
        <v>34.96</v>
      </c>
      <c r="H106" s="157" t="s">
        <v>308</v>
      </c>
      <c r="I106" s="160">
        <v>41974</v>
      </c>
    </row>
    <row r="107" spans="1:10" ht="25.5">
      <c r="A107" s="133">
        <f>COUNTIF(ORÇAMENTO!B:B,'CPU (2)'!B107)</f>
        <v>0</v>
      </c>
      <c r="B107" s="153">
        <v>85034</v>
      </c>
      <c r="C107" s="154" t="s">
        <v>5412</v>
      </c>
      <c r="D107" s="153" t="s">
        <v>5410</v>
      </c>
      <c r="E107" s="153" t="s">
        <v>370</v>
      </c>
      <c r="F107" s="155">
        <v>22.13</v>
      </c>
      <c r="G107" s="155">
        <v>20.87</v>
      </c>
      <c r="H107" s="153" t="s">
        <v>308</v>
      </c>
      <c r="I107" s="156">
        <v>41974</v>
      </c>
    </row>
    <row r="108" spans="1:10" ht="25.5">
      <c r="A108" s="133">
        <f>COUNTIF(ORÇAMENTO!B:B,'CPU (2)'!B108)</f>
        <v>0</v>
      </c>
      <c r="B108" s="157">
        <v>84865</v>
      </c>
      <c r="C108" s="158" t="s">
        <v>5413</v>
      </c>
      <c r="D108" s="157" t="s">
        <v>5410</v>
      </c>
      <c r="E108" s="157" t="s">
        <v>370</v>
      </c>
      <c r="F108" s="159">
        <v>21.35</v>
      </c>
      <c r="G108" s="159">
        <v>20.09</v>
      </c>
      <c r="H108" s="157" t="s">
        <v>308</v>
      </c>
      <c r="I108" s="160">
        <v>41974</v>
      </c>
    </row>
    <row r="109" spans="1:10" ht="25.5">
      <c r="A109" s="133">
        <f>COUNTIF(ORÇAMENTO!B:B,'CPU (2)'!B109)</f>
        <v>0</v>
      </c>
      <c r="B109" s="153">
        <v>85040</v>
      </c>
      <c r="C109" s="154" t="s">
        <v>5414</v>
      </c>
      <c r="D109" s="153" t="s">
        <v>5410</v>
      </c>
      <c r="E109" s="153" t="s">
        <v>370</v>
      </c>
      <c r="F109" s="155">
        <v>20.74</v>
      </c>
      <c r="G109" s="155">
        <v>19.48</v>
      </c>
      <c r="H109" s="153" t="s">
        <v>308</v>
      </c>
      <c r="I109" s="156">
        <v>41974</v>
      </c>
    </row>
    <row r="110" spans="1:10" ht="25.5">
      <c r="A110" s="133">
        <f>COUNTIF(ORÇAMENTO!B:B,'CPU (2)'!B110)</f>
        <v>0</v>
      </c>
      <c r="B110" s="157">
        <v>85044</v>
      </c>
      <c r="C110" s="158" t="s">
        <v>5415</v>
      </c>
      <c r="D110" s="157" t="s">
        <v>5410</v>
      </c>
      <c r="E110" s="157" t="s">
        <v>370</v>
      </c>
      <c r="F110" s="159">
        <v>20.74</v>
      </c>
      <c r="G110" s="159">
        <v>19.48</v>
      </c>
      <c r="H110" s="157" t="s">
        <v>308</v>
      </c>
      <c r="I110" s="160">
        <v>41974</v>
      </c>
    </row>
    <row r="111" spans="1:10" ht="25.5">
      <c r="A111" s="133">
        <f>COUNTIF(ORÇAMENTO!B:B,'CPU (2)'!B111)</f>
        <v>0</v>
      </c>
      <c r="B111" s="153" t="s">
        <v>5416</v>
      </c>
      <c r="C111" s="154" t="s">
        <v>5417</v>
      </c>
      <c r="D111" s="153" t="s">
        <v>5418</v>
      </c>
      <c r="E111" s="153" t="s">
        <v>335</v>
      </c>
      <c r="F111" s="155">
        <v>26.72</v>
      </c>
      <c r="G111" s="155">
        <v>25.04</v>
      </c>
      <c r="H111" s="153" t="s">
        <v>308</v>
      </c>
      <c r="I111" s="156">
        <v>41974</v>
      </c>
    </row>
    <row r="112" spans="1:10" ht="25.5">
      <c r="A112" s="133">
        <f>COUNTIF(ORÇAMENTO!B:B,'CPU (2)'!B112)</f>
        <v>0</v>
      </c>
      <c r="B112" s="157" t="s">
        <v>5419</v>
      </c>
      <c r="C112" s="158" t="s">
        <v>5420</v>
      </c>
      <c r="D112" s="157" t="s">
        <v>5418</v>
      </c>
      <c r="E112" s="157" t="s">
        <v>335</v>
      </c>
      <c r="F112" s="159">
        <v>13.36</v>
      </c>
      <c r="G112" s="159">
        <v>12.52</v>
      </c>
      <c r="H112" s="157" t="s">
        <v>308</v>
      </c>
      <c r="I112" s="160">
        <v>41974</v>
      </c>
    </row>
    <row r="113" spans="1:9">
      <c r="A113" s="133">
        <f>COUNTIF(ORÇAMENTO!B:B,'CPU (2)'!B113)</f>
        <v>0</v>
      </c>
      <c r="B113" s="153">
        <v>88238</v>
      </c>
      <c r="C113" s="154" t="s">
        <v>5421</v>
      </c>
      <c r="D113" s="153" t="s">
        <v>5361</v>
      </c>
      <c r="E113" s="153" t="s">
        <v>307</v>
      </c>
      <c r="F113" s="155">
        <v>12.48</v>
      </c>
      <c r="G113" s="155">
        <v>11.31</v>
      </c>
      <c r="H113" s="153" t="s">
        <v>308</v>
      </c>
      <c r="I113" s="156">
        <v>41974</v>
      </c>
    </row>
    <row r="114" spans="1:9">
      <c r="A114" s="133">
        <f>COUNTIF(ORÇAMENTO!B:B,'CPU (2)'!B114)</f>
        <v>0</v>
      </c>
      <c r="B114" s="157">
        <v>88239</v>
      </c>
      <c r="C114" s="158" t="s">
        <v>5422</v>
      </c>
      <c r="D114" s="157" t="s">
        <v>5361</v>
      </c>
      <c r="E114" s="157" t="s">
        <v>307</v>
      </c>
      <c r="F114" s="159">
        <v>12.48</v>
      </c>
      <c r="G114" s="159">
        <v>11.31</v>
      </c>
      <c r="H114" s="157" t="s">
        <v>308</v>
      </c>
      <c r="I114" s="160">
        <v>41974</v>
      </c>
    </row>
    <row r="115" spans="1:9">
      <c r="A115" s="133">
        <f>COUNTIF(ORÇAMENTO!B:B,'CPU (2)'!B115)</f>
        <v>0</v>
      </c>
      <c r="B115" s="153">
        <v>88240</v>
      </c>
      <c r="C115" s="154" t="s">
        <v>5423</v>
      </c>
      <c r="D115" s="153" t="s">
        <v>5361</v>
      </c>
      <c r="E115" s="153" t="s">
        <v>307</v>
      </c>
      <c r="F115" s="155">
        <v>8.19</v>
      </c>
      <c r="G115" s="155">
        <v>7.6</v>
      </c>
      <c r="H115" s="153" t="s">
        <v>308</v>
      </c>
      <c r="I115" s="156">
        <v>41974</v>
      </c>
    </row>
    <row r="116" spans="1:9">
      <c r="A116" s="133">
        <f>COUNTIF(ORÇAMENTO!B:B,'CPU (2)'!B116)</f>
        <v>0</v>
      </c>
      <c r="B116" s="157">
        <v>88241</v>
      </c>
      <c r="C116" s="158" t="s">
        <v>5424</v>
      </c>
      <c r="D116" s="157" t="s">
        <v>5361</v>
      </c>
      <c r="E116" s="157" t="s">
        <v>307</v>
      </c>
      <c r="F116" s="159">
        <v>12.87</v>
      </c>
      <c r="G116" s="159">
        <v>11.65</v>
      </c>
      <c r="H116" s="157" t="s">
        <v>308</v>
      </c>
      <c r="I116" s="160">
        <v>41974</v>
      </c>
    </row>
    <row r="117" spans="1:9">
      <c r="A117" s="133">
        <f>COUNTIF(ORÇAMENTO!B:B,'CPU (2)'!B117)</f>
        <v>0</v>
      </c>
      <c r="B117" s="153">
        <v>88242</v>
      </c>
      <c r="C117" s="154" t="s">
        <v>5425</v>
      </c>
      <c r="D117" s="153" t="s">
        <v>5361</v>
      </c>
      <c r="E117" s="153" t="s">
        <v>307</v>
      </c>
      <c r="F117" s="155">
        <v>12.21</v>
      </c>
      <c r="G117" s="155">
        <v>11.08</v>
      </c>
      <c r="H117" s="153" t="s">
        <v>308</v>
      </c>
      <c r="I117" s="156">
        <v>41974</v>
      </c>
    </row>
    <row r="118" spans="1:9">
      <c r="A118" s="133">
        <f>COUNTIF(ORÇAMENTO!B:B,'CPU (2)'!B118)</f>
        <v>0</v>
      </c>
      <c r="B118" s="157">
        <v>88243</v>
      </c>
      <c r="C118" s="158" t="s">
        <v>5426</v>
      </c>
      <c r="D118" s="157" t="s">
        <v>5361</v>
      </c>
      <c r="E118" s="157" t="s">
        <v>307</v>
      </c>
      <c r="F118" s="159">
        <v>12.87</v>
      </c>
      <c r="G118" s="159">
        <v>11.65</v>
      </c>
      <c r="H118" s="157" t="s">
        <v>308</v>
      </c>
      <c r="I118" s="160">
        <v>41974</v>
      </c>
    </row>
    <row r="119" spans="1:9">
      <c r="A119" s="133">
        <f>COUNTIF(ORÇAMENTO!B:B,'CPU (2)'!B119)</f>
        <v>0</v>
      </c>
      <c r="B119" s="153">
        <v>88244</v>
      </c>
      <c r="C119" s="154" t="s">
        <v>5427</v>
      </c>
      <c r="D119" s="153" t="s">
        <v>5361</v>
      </c>
      <c r="E119" s="153" t="s">
        <v>307</v>
      </c>
      <c r="F119" s="155">
        <v>16.260000000000002</v>
      </c>
      <c r="G119" s="155">
        <v>14.58</v>
      </c>
      <c r="H119" s="153" t="s">
        <v>308</v>
      </c>
      <c r="I119" s="156">
        <v>41974</v>
      </c>
    </row>
    <row r="120" spans="1:9" ht="38.25">
      <c r="A120" s="133">
        <f>COUNTIF(ORÇAMENTO!B:B,'CPU (2)'!B120)</f>
        <v>0</v>
      </c>
      <c r="B120" s="157">
        <v>85172</v>
      </c>
      <c r="C120" s="158" t="s">
        <v>5428</v>
      </c>
      <c r="D120" s="157" t="s">
        <v>5429</v>
      </c>
      <c r="E120" s="157" t="s">
        <v>370</v>
      </c>
      <c r="F120" s="159">
        <v>87.63</v>
      </c>
      <c r="G120" s="159">
        <v>84.28</v>
      </c>
      <c r="H120" s="157" t="s">
        <v>308</v>
      </c>
      <c r="I120" s="160">
        <v>41974</v>
      </c>
    </row>
    <row r="121" spans="1:9" ht="51">
      <c r="A121" s="133">
        <f>COUNTIF(ORÇAMENTO!B:B,'CPU (2)'!B121)</f>
        <v>0</v>
      </c>
      <c r="B121" s="153" t="s">
        <v>5430</v>
      </c>
      <c r="C121" s="154" t="s">
        <v>5431</v>
      </c>
      <c r="D121" s="153" t="s">
        <v>5429</v>
      </c>
      <c r="E121" s="153" t="s">
        <v>335</v>
      </c>
      <c r="F121" s="155">
        <v>155.06</v>
      </c>
      <c r="G121" s="155">
        <v>147.03</v>
      </c>
      <c r="H121" s="153" t="s">
        <v>308</v>
      </c>
      <c r="I121" s="156">
        <v>41974</v>
      </c>
    </row>
    <row r="122" spans="1:9" ht="38.25">
      <c r="A122" s="133">
        <f>COUNTIF(ORÇAMENTO!B:B,'CPU (2)'!B122)</f>
        <v>0</v>
      </c>
      <c r="B122" s="157" t="s">
        <v>5432</v>
      </c>
      <c r="C122" s="158" t="s">
        <v>5433</v>
      </c>
      <c r="D122" s="157" t="s">
        <v>5429</v>
      </c>
      <c r="E122" s="157" t="s">
        <v>335</v>
      </c>
      <c r="F122" s="159">
        <v>98.12</v>
      </c>
      <c r="G122" s="159">
        <v>95.94</v>
      </c>
      <c r="H122" s="157" t="s">
        <v>308</v>
      </c>
      <c r="I122" s="160">
        <v>41974</v>
      </c>
    </row>
    <row r="123" spans="1:9" ht="38.25">
      <c r="A123" s="133">
        <f>COUNTIF(ORÇAMENTO!B:B,'CPU (2)'!B123)</f>
        <v>0</v>
      </c>
      <c r="B123" s="153" t="s">
        <v>5434</v>
      </c>
      <c r="C123" s="154" t="s">
        <v>5435</v>
      </c>
      <c r="D123" s="153" t="s">
        <v>5368</v>
      </c>
      <c r="E123" s="153" t="s">
        <v>83</v>
      </c>
      <c r="F123" s="155">
        <v>3.49</v>
      </c>
      <c r="G123" s="155">
        <v>3.28</v>
      </c>
      <c r="H123" s="153" t="s">
        <v>308</v>
      </c>
      <c r="I123" s="156">
        <v>41974</v>
      </c>
    </row>
    <row r="124" spans="1:9" ht="38.25">
      <c r="A124" s="133">
        <f>COUNTIF(ORÇAMENTO!B:B,'CPU (2)'!B124)</f>
        <v>0</v>
      </c>
      <c r="B124" s="157" t="s">
        <v>5436</v>
      </c>
      <c r="C124" s="158" t="s">
        <v>5437</v>
      </c>
      <c r="D124" s="157" t="s">
        <v>5368</v>
      </c>
      <c r="E124" s="157" t="s">
        <v>83</v>
      </c>
      <c r="F124" s="159">
        <v>6.12</v>
      </c>
      <c r="G124" s="159">
        <v>5.9</v>
      </c>
      <c r="H124" s="157" t="s">
        <v>308</v>
      </c>
      <c r="I124" s="160">
        <v>41974</v>
      </c>
    </row>
    <row r="125" spans="1:9" ht="38.25">
      <c r="A125" s="133">
        <f>COUNTIF(ORÇAMENTO!B:B,'CPU (2)'!B125)</f>
        <v>0</v>
      </c>
      <c r="B125" s="153" t="s">
        <v>5438</v>
      </c>
      <c r="C125" s="154" t="s">
        <v>5439</v>
      </c>
      <c r="D125" s="153" t="s">
        <v>5368</v>
      </c>
      <c r="E125" s="153" t="s">
        <v>83</v>
      </c>
      <c r="F125" s="155">
        <v>4.34</v>
      </c>
      <c r="G125" s="155">
        <v>4.12</v>
      </c>
      <c r="H125" s="153" t="s">
        <v>308</v>
      </c>
      <c r="I125" s="156">
        <v>41974</v>
      </c>
    </row>
    <row r="126" spans="1:9">
      <c r="A126" s="133">
        <f>COUNTIF(ORÇAMENTO!B:B,'CPU (2)'!B126)</f>
        <v>0</v>
      </c>
      <c r="B126" s="157">
        <v>84114</v>
      </c>
      <c r="C126" s="158" t="s">
        <v>5440</v>
      </c>
      <c r="D126" s="157" t="s">
        <v>5361</v>
      </c>
      <c r="E126" s="157" t="s">
        <v>83</v>
      </c>
      <c r="F126" s="159">
        <v>88.01</v>
      </c>
      <c r="G126" s="159">
        <v>86.36</v>
      </c>
      <c r="H126" s="157" t="s">
        <v>308</v>
      </c>
      <c r="I126" s="160">
        <v>41974</v>
      </c>
    </row>
    <row r="127" spans="1:9" ht="38.25">
      <c r="A127" s="133">
        <f>COUNTIF(ORÇAMENTO!B:B,'CPU (2)'!B127)</f>
        <v>0</v>
      </c>
      <c r="B127" s="153">
        <v>84874</v>
      </c>
      <c r="C127" s="154" t="s">
        <v>5441</v>
      </c>
      <c r="D127" s="153" t="s">
        <v>5410</v>
      </c>
      <c r="E127" s="153" t="s">
        <v>83</v>
      </c>
      <c r="F127" s="155">
        <v>103.39</v>
      </c>
      <c r="G127" s="155">
        <v>101.19</v>
      </c>
      <c r="H127" s="153" t="s">
        <v>308</v>
      </c>
      <c r="I127" s="156">
        <v>41974</v>
      </c>
    </row>
    <row r="128" spans="1:9" ht="25.5">
      <c r="A128" s="133">
        <f>COUNTIF(ORÇAMENTO!B:B,'CPU (2)'!B128)</f>
        <v>0</v>
      </c>
      <c r="B128" s="157" t="s">
        <v>5442</v>
      </c>
      <c r="C128" s="158" t="s">
        <v>5443</v>
      </c>
      <c r="D128" s="157" t="s">
        <v>5410</v>
      </c>
      <c r="E128" s="157" t="s">
        <v>83</v>
      </c>
      <c r="F128" s="159">
        <v>53.44</v>
      </c>
      <c r="G128" s="159">
        <v>51.71</v>
      </c>
      <c r="H128" s="157" t="s">
        <v>308</v>
      </c>
      <c r="I128" s="160">
        <v>41974</v>
      </c>
    </row>
    <row r="129" spans="1:9" ht="25.5">
      <c r="A129" s="133">
        <f>COUNTIF(ORÇAMENTO!B:B,'CPU (2)'!B129)</f>
        <v>0</v>
      </c>
      <c r="B129" s="153" t="s">
        <v>5444</v>
      </c>
      <c r="C129" s="154" t="s">
        <v>5445</v>
      </c>
      <c r="D129" s="153" t="s">
        <v>5410</v>
      </c>
      <c r="E129" s="153" t="s">
        <v>83</v>
      </c>
      <c r="F129" s="155">
        <v>62.99</v>
      </c>
      <c r="G129" s="155">
        <v>60.62</v>
      </c>
      <c r="H129" s="153" t="s">
        <v>308</v>
      </c>
      <c r="I129" s="156">
        <v>41974</v>
      </c>
    </row>
    <row r="130" spans="1:9" ht="25.5">
      <c r="A130" s="133">
        <f>COUNTIF(ORÇAMENTO!B:B,'CPU (2)'!B130)</f>
        <v>0</v>
      </c>
      <c r="B130" s="157">
        <v>84855</v>
      </c>
      <c r="C130" s="158" t="s">
        <v>5446</v>
      </c>
      <c r="D130" s="157" t="s">
        <v>5410</v>
      </c>
      <c r="E130" s="157" t="s">
        <v>370</v>
      </c>
      <c r="F130" s="159">
        <v>4.75</v>
      </c>
      <c r="G130" s="159">
        <v>4.51</v>
      </c>
      <c r="H130" s="157" t="s">
        <v>308</v>
      </c>
      <c r="I130" s="160">
        <v>41974</v>
      </c>
    </row>
    <row r="131" spans="1:9" ht="25.5">
      <c r="A131" s="133">
        <f>COUNTIF(ORÇAMENTO!B:B,'CPU (2)'!B131)</f>
        <v>0</v>
      </c>
      <c r="B131" s="153">
        <v>84856</v>
      </c>
      <c r="C131" s="154" t="s">
        <v>5447</v>
      </c>
      <c r="D131" s="153" t="s">
        <v>5410</v>
      </c>
      <c r="E131" s="153" t="s">
        <v>370</v>
      </c>
      <c r="F131" s="155">
        <v>6.6</v>
      </c>
      <c r="G131" s="155">
        <v>6.37</v>
      </c>
      <c r="H131" s="153" t="s">
        <v>308</v>
      </c>
      <c r="I131" s="156">
        <v>41974</v>
      </c>
    </row>
    <row r="132" spans="1:9" ht="25.5">
      <c r="A132" s="133">
        <f>COUNTIF(ORÇAMENTO!B:B,'CPU (2)'!B132)</f>
        <v>0</v>
      </c>
      <c r="B132" s="157">
        <v>84859</v>
      </c>
      <c r="C132" s="158" t="s">
        <v>5448</v>
      </c>
      <c r="D132" s="157" t="s">
        <v>5410</v>
      </c>
      <c r="E132" s="157" t="s">
        <v>370</v>
      </c>
      <c r="F132" s="159">
        <v>5.82</v>
      </c>
      <c r="G132" s="159">
        <v>5.59</v>
      </c>
      <c r="H132" s="157" t="s">
        <v>308</v>
      </c>
      <c r="I132" s="160">
        <v>41974</v>
      </c>
    </row>
    <row r="133" spans="1:9" ht="25.5">
      <c r="A133" s="133">
        <f>COUNTIF(ORÇAMENTO!B:B,'CPU (2)'!B133)</f>
        <v>0</v>
      </c>
      <c r="B133" s="153">
        <v>73386</v>
      </c>
      <c r="C133" s="154" t="s">
        <v>5449</v>
      </c>
      <c r="D133" s="153" t="s">
        <v>5450</v>
      </c>
      <c r="E133" s="153" t="s">
        <v>307</v>
      </c>
      <c r="F133" s="155">
        <v>33.79</v>
      </c>
      <c r="G133" s="155">
        <v>32.1</v>
      </c>
      <c r="H133" s="153" t="s">
        <v>308</v>
      </c>
      <c r="I133" s="156">
        <v>41974</v>
      </c>
    </row>
    <row r="134" spans="1:9" ht="25.5">
      <c r="A134" s="133">
        <f>COUNTIF(ORÇAMENTO!B:B,'CPU (2)'!B134)</f>
        <v>0</v>
      </c>
      <c r="B134" s="157">
        <v>73531</v>
      </c>
      <c r="C134" s="158" t="s">
        <v>5451</v>
      </c>
      <c r="D134" s="157" t="s">
        <v>5450</v>
      </c>
      <c r="E134" s="157" t="s">
        <v>307</v>
      </c>
      <c r="F134" s="159">
        <v>86.57</v>
      </c>
      <c r="G134" s="159">
        <v>84.88</v>
      </c>
      <c r="H134" s="157" t="s">
        <v>308</v>
      </c>
      <c r="I134" s="160">
        <v>41974</v>
      </c>
    </row>
    <row r="135" spans="1:9" ht="25.5">
      <c r="A135" s="133">
        <f>COUNTIF(ORÇAMENTO!B:B,'CPU (2)'!B135)</f>
        <v>0</v>
      </c>
      <c r="B135" s="153">
        <v>73355</v>
      </c>
      <c r="C135" s="154" t="s">
        <v>5452</v>
      </c>
      <c r="D135" s="153" t="s">
        <v>5450</v>
      </c>
      <c r="E135" s="153" t="s">
        <v>307</v>
      </c>
      <c r="F135" s="155">
        <v>41.85</v>
      </c>
      <c r="G135" s="155">
        <v>40.159999999999997</v>
      </c>
      <c r="H135" s="153" t="s">
        <v>308</v>
      </c>
      <c r="I135" s="156">
        <v>41974</v>
      </c>
    </row>
    <row r="136" spans="1:9" ht="25.5">
      <c r="A136" s="133">
        <f>COUNTIF(ORÇAMENTO!B:B,'CPU (2)'!B136)</f>
        <v>0</v>
      </c>
      <c r="B136" s="157">
        <v>73474</v>
      </c>
      <c r="C136" s="158" t="s">
        <v>5453</v>
      </c>
      <c r="D136" s="157" t="s">
        <v>5361</v>
      </c>
      <c r="E136" s="157" t="s">
        <v>307</v>
      </c>
      <c r="F136" s="159">
        <v>34.93</v>
      </c>
      <c r="G136" s="159">
        <v>33.24</v>
      </c>
      <c r="H136" s="157" t="s">
        <v>308</v>
      </c>
      <c r="I136" s="160">
        <v>41974</v>
      </c>
    </row>
    <row r="137" spans="1:9" ht="25.5">
      <c r="A137" s="133">
        <f>COUNTIF(ORÇAMENTO!B:B,'CPU (2)'!B137)</f>
        <v>0</v>
      </c>
      <c r="B137" s="153">
        <v>73454</v>
      </c>
      <c r="C137" s="154" t="s">
        <v>5454</v>
      </c>
      <c r="D137" s="153" t="s">
        <v>5361</v>
      </c>
      <c r="E137" s="153" t="s">
        <v>307</v>
      </c>
      <c r="F137" s="155">
        <v>93.7</v>
      </c>
      <c r="G137" s="155">
        <v>92.01</v>
      </c>
      <c r="H137" s="153" t="s">
        <v>308</v>
      </c>
      <c r="I137" s="156">
        <v>41974</v>
      </c>
    </row>
    <row r="138" spans="1:9" ht="38.25">
      <c r="A138" s="133">
        <f>COUNTIF(ORÇAMENTO!B:B,'CPU (2)'!B138)</f>
        <v>0</v>
      </c>
      <c r="B138" s="157" t="s">
        <v>5455</v>
      </c>
      <c r="C138" s="158" t="s">
        <v>5456</v>
      </c>
      <c r="D138" s="157" t="s">
        <v>5457</v>
      </c>
      <c r="E138" s="157" t="s">
        <v>577</v>
      </c>
      <c r="F138" s="159">
        <v>664.06</v>
      </c>
      <c r="G138" s="159">
        <v>664.06</v>
      </c>
      <c r="H138" s="157" t="s">
        <v>308</v>
      </c>
      <c r="I138" s="160">
        <v>41974</v>
      </c>
    </row>
    <row r="139" spans="1:9" ht="51">
      <c r="A139" s="133">
        <f>COUNTIF(ORÇAMENTO!B:B,'CPU (2)'!B139)</f>
        <v>0</v>
      </c>
      <c r="B139" s="153" t="s">
        <v>5458</v>
      </c>
      <c r="C139" s="154" t="s">
        <v>5459</v>
      </c>
      <c r="D139" s="153" t="s">
        <v>5457</v>
      </c>
      <c r="E139" s="153" t="s">
        <v>577</v>
      </c>
      <c r="F139" s="155">
        <v>889.17</v>
      </c>
      <c r="G139" s="155">
        <v>889.17</v>
      </c>
      <c r="H139" s="153" t="s">
        <v>308</v>
      </c>
      <c r="I139" s="156">
        <v>41974</v>
      </c>
    </row>
    <row r="140" spans="1:9" ht="51">
      <c r="A140" s="133">
        <f>COUNTIF(ORÇAMENTO!B:B,'CPU (2)'!B140)</f>
        <v>0</v>
      </c>
      <c r="B140" s="157" t="s">
        <v>5460</v>
      </c>
      <c r="C140" s="158" t="s">
        <v>5461</v>
      </c>
      <c r="D140" s="157" t="s">
        <v>5457</v>
      </c>
      <c r="E140" s="157" t="s">
        <v>577</v>
      </c>
      <c r="F140" s="159">
        <v>1013.87</v>
      </c>
      <c r="G140" s="159">
        <v>1013.87</v>
      </c>
      <c r="H140" s="157" t="s">
        <v>308</v>
      </c>
      <c r="I140" s="160">
        <v>41974</v>
      </c>
    </row>
    <row r="141" spans="1:9" ht="51">
      <c r="A141" s="133">
        <f>COUNTIF(ORÇAMENTO!B:B,'CPU (2)'!B141)</f>
        <v>0</v>
      </c>
      <c r="B141" s="153" t="s">
        <v>5462</v>
      </c>
      <c r="C141" s="154" t="s">
        <v>5463</v>
      </c>
      <c r="D141" s="153" t="s">
        <v>5457</v>
      </c>
      <c r="E141" s="153" t="s">
        <v>577</v>
      </c>
      <c r="F141" s="155">
        <v>1130.46</v>
      </c>
      <c r="G141" s="155">
        <v>1130.46</v>
      </c>
      <c r="H141" s="153" t="s">
        <v>308</v>
      </c>
      <c r="I141" s="156">
        <v>41974</v>
      </c>
    </row>
    <row r="142" spans="1:9" ht="51">
      <c r="A142" s="133">
        <f>COUNTIF(ORÇAMENTO!B:B,'CPU (2)'!B142)</f>
        <v>0</v>
      </c>
      <c r="B142" s="157" t="s">
        <v>5464</v>
      </c>
      <c r="C142" s="158" t="s">
        <v>5465</v>
      </c>
      <c r="D142" s="157" t="s">
        <v>5457</v>
      </c>
      <c r="E142" s="157" t="s">
        <v>577</v>
      </c>
      <c r="F142" s="159">
        <v>1157.76</v>
      </c>
      <c r="G142" s="159">
        <v>1157.75</v>
      </c>
      <c r="H142" s="157" t="s">
        <v>308</v>
      </c>
      <c r="I142" s="160">
        <v>41974</v>
      </c>
    </row>
    <row r="143" spans="1:9" ht="38.25">
      <c r="A143" s="133">
        <f>COUNTIF(ORÇAMENTO!B:B,'CPU (2)'!B143)</f>
        <v>0</v>
      </c>
      <c r="B143" s="153">
        <v>73300</v>
      </c>
      <c r="C143" s="154" t="s">
        <v>5466</v>
      </c>
      <c r="D143" s="153" t="s">
        <v>5450</v>
      </c>
      <c r="E143" s="153" t="s">
        <v>307</v>
      </c>
      <c r="F143" s="155">
        <v>4.41</v>
      </c>
      <c r="G143" s="155">
        <v>4.4000000000000004</v>
      </c>
      <c r="H143" s="153" t="s">
        <v>308</v>
      </c>
      <c r="I143" s="156">
        <v>41974</v>
      </c>
    </row>
    <row r="144" spans="1:9" ht="38.25">
      <c r="A144" s="133">
        <f>COUNTIF(ORÇAMENTO!B:B,'CPU (2)'!B144)</f>
        <v>0</v>
      </c>
      <c r="B144" s="157">
        <v>73296</v>
      </c>
      <c r="C144" s="158" t="s">
        <v>5467</v>
      </c>
      <c r="D144" s="157" t="s">
        <v>5450</v>
      </c>
      <c r="E144" s="157" t="s">
        <v>307</v>
      </c>
      <c r="F144" s="159">
        <v>8.48</v>
      </c>
      <c r="G144" s="159">
        <v>8.48</v>
      </c>
      <c r="H144" s="157" t="s">
        <v>308</v>
      </c>
      <c r="I144" s="160">
        <v>41974</v>
      </c>
    </row>
    <row r="145" spans="1:9" ht="38.25">
      <c r="A145" s="133">
        <f>COUNTIF(ORÇAMENTO!B:B,'CPU (2)'!B145)</f>
        <v>0</v>
      </c>
      <c r="B145" s="153" t="s">
        <v>5468</v>
      </c>
      <c r="C145" s="154" t="s">
        <v>5469</v>
      </c>
      <c r="D145" s="153" t="s">
        <v>5343</v>
      </c>
      <c r="E145" s="153" t="s">
        <v>335</v>
      </c>
      <c r="F145" s="155">
        <v>60.01</v>
      </c>
      <c r="G145" s="155">
        <v>59.37</v>
      </c>
      <c r="H145" s="153" t="s">
        <v>308</v>
      </c>
      <c r="I145" s="156">
        <v>41974</v>
      </c>
    </row>
    <row r="146" spans="1:9" ht="38.25" hidden="1">
      <c r="A146" s="133">
        <f>COUNTIF(ORÇAMENTO!B:B,'CPU (2)'!B146)</f>
        <v>0</v>
      </c>
      <c r="B146" s="157" t="s">
        <v>5470</v>
      </c>
      <c r="C146" s="158" t="s">
        <v>5471</v>
      </c>
      <c r="D146" s="157" t="s">
        <v>5343</v>
      </c>
      <c r="E146" s="157" t="s">
        <v>335</v>
      </c>
      <c r="F146" s="159">
        <v>119.44</v>
      </c>
      <c r="G146" s="159">
        <v>118.24</v>
      </c>
      <c r="H146" s="157" t="s">
        <v>308</v>
      </c>
      <c r="I146" s="160">
        <v>41974</v>
      </c>
    </row>
    <row r="147" spans="1:9" ht="38.25" hidden="1">
      <c r="A147" s="133">
        <f>COUNTIF(ORÇAMENTO!B:B,'CPU (2)'!B147)</f>
        <v>0</v>
      </c>
      <c r="B147" s="153">
        <v>89488</v>
      </c>
      <c r="C147" s="154" t="s">
        <v>5472</v>
      </c>
      <c r="D147" s="153" t="s">
        <v>5343</v>
      </c>
      <c r="E147" s="153" t="s">
        <v>335</v>
      </c>
      <c r="F147" s="155">
        <v>95.44</v>
      </c>
      <c r="G147" s="155">
        <v>92.68</v>
      </c>
      <c r="H147" s="153" t="s">
        <v>308</v>
      </c>
      <c r="I147" s="156">
        <v>41974</v>
      </c>
    </row>
    <row r="148" spans="1:9" ht="38.25" hidden="1">
      <c r="A148" s="133">
        <f>COUNTIF(ORÇAMENTO!B:B,'CPU (2)'!B148)</f>
        <v>0</v>
      </c>
      <c r="B148" s="157">
        <v>89469</v>
      </c>
      <c r="C148" s="158" t="s">
        <v>5473</v>
      </c>
      <c r="D148" s="157" t="s">
        <v>5343</v>
      </c>
      <c r="E148" s="157" t="s">
        <v>335</v>
      </c>
      <c r="F148" s="159">
        <v>84.04</v>
      </c>
      <c r="G148" s="159">
        <v>82.18</v>
      </c>
      <c r="H148" s="157" t="s">
        <v>308</v>
      </c>
      <c r="I148" s="160">
        <v>41974</v>
      </c>
    </row>
    <row r="149" spans="1:9" ht="38.25" hidden="1">
      <c r="A149" s="133">
        <f>COUNTIF(ORÇAMENTO!B:B,'CPU (2)'!B149)</f>
        <v>0</v>
      </c>
      <c r="B149" s="153">
        <v>89483</v>
      </c>
      <c r="C149" s="154" t="s">
        <v>5474</v>
      </c>
      <c r="D149" s="153" t="s">
        <v>5343</v>
      </c>
      <c r="E149" s="153" t="s">
        <v>335</v>
      </c>
      <c r="F149" s="155">
        <v>92.62</v>
      </c>
      <c r="G149" s="155">
        <v>90.16</v>
      </c>
      <c r="H149" s="153" t="s">
        <v>308</v>
      </c>
      <c r="I149" s="156">
        <v>41974</v>
      </c>
    </row>
    <row r="150" spans="1:9" ht="38.25" hidden="1">
      <c r="A150" s="133">
        <f>COUNTIF(ORÇAMENTO!B:B,'CPU (2)'!B150)</f>
        <v>0</v>
      </c>
      <c r="B150" s="157">
        <v>89465</v>
      </c>
      <c r="C150" s="158" t="s">
        <v>5475</v>
      </c>
      <c r="D150" s="157" t="s">
        <v>5343</v>
      </c>
      <c r="E150" s="157" t="s">
        <v>335</v>
      </c>
      <c r="F150" s="159">
        <v>82.75</v>
      </c>
      <c r="G150" s="159">
        <v>81.040000000000006</v>
      </c>
      <c r="H150" s="157" t="s">
        <v>308</v>
      </c>
      <c r="I150" s="160">
        <v>41974</v>
      </c>
    </row>
    <row r="151" spans="1:9" ht="38.25" hidden="1">
      <c r="A151" s="133">
        <f>COUNTIF(ORÇAMENTO!B:B,'CPU (2)'!B151)</f>
        <v>0</v>
      </c>
      <c r="B151" s="153">
        <v>89487</v>
      </c>
      <c r="C151" s="154" t="s">
        <v>5476</v>
      </c>
      <c r="D151" s="153" t="s">
        <v>5343</v>
      </c>
      <c r="E151" s="153" t="s">
        <v>335</v>
      </c>
      <c r="F151" s="155">
        <v>99.62</v>
      </c>
      <c r="G151" s="155">
        <v>96.57</v>
      </c>
      <c r="H151" s="153" t="s">
        <v>308</v>
      </c>
      <c r="I151" s="156">
        <v>41974</v>
      </c>
    </row>
    <row r="152" spans="1:9" ht="38.25" hidden="1">
      <c r="A152" s="133">
        <f>COUNTIF(ORÇAMENTO!B:B,'CPU (2)'!B152)</f>
        <v>0</v>
      </c>
      <c r="B152" s="157">
        <v>89468</v>
      </c>
      <c r="C152" s="158" t="s">
        <v>5477</v>
      </c>
      <c r="D152" s="157" t="s">
        <v>5343</v>
      </c>
      <c r="E152" s="157" t="s">
        <v>335</v>
      </c>
      <c r="F152" s="159">
        <v>87.24</v>
      </c>
      <c r="G152" s="159">
        <v>85.18</v>
      </c>
      <c r="H152" s="157" t="s">
        <v>308</v>
      </c>
      <c r="I152" s="160">
        <v>41974</v>
      </c>
    </row>
    <row r="153" spans="1:9" ht="38.25" hidden="1">
      <c r="A153" s="133">
        <f>COUNTIF(ORÇAMENTO!B:B,'CPU (2)'!B153)</f>
        <v>0</v>
      </c>
      <c r="B153" s="153">
        <v>89480</v>
      </c>
      <c r="C153" s="154" t="s">
        <v>5478</v>
      </c>
      <c r="D153" s="153" t="s">
        <v>5343</v>
      </c>
      <c r="E153" s="153" t="s">
        <v>335</v>
      </c>
      <c r="F153" s="155">
        <v>94.51</v>
      </c>
      <c r="G153" s="155">
        <v>91.99</v>
      </c>
      <c r="H153" s="153" t="s">
        <v>308</v>
      </c>
      <c r="I153" s="156">
        <v>41974</v>
      </c>
    </row>
    <row r="154" spans="1:9" ht="38.25" hidden="1">
      <c r="A154" s="133">
        <f>COUNTIF(ORÇAMENTO!B:B,'CPU (2)'!B154)</f>
        <v>0</v>
      </c>
      <c r="B154" s="157">
        <v>89464</v>
      </c>
      <c r="C154" s="158" t="s">
        <v>5479</v>
      </c>
      <c r="D154" s="157" t="s">
        <v>5343</v>
      </c>
      <c r="E154" s="157" t="s">
        <v>335</v>
      </c>
      <c r="F154" s="159">
        <v>84.79</v>
      </c>
      <c r="G154" s="159">
        <v>83</v>
      </c>
      <c r="H154" s="157" t="s">
        <v>308</v>
      </c>
      <c r="I154" s="160">
        <v>41974</v>
      </c>
    </row>
    <row r="155" spans="1:9" ht="38.25" hidden="1">
      <c r="A155" s="133">
        <f>COUNTIF(ORÇAMENTO!B:B,'CPU (2)'!B155)</f>
        <v>0</v>
      </c>
      <c r="B155" s="153">
        <v>89486</v>
      </c>
      <c r="C155" s="154" t="s">
        <v>5480</v>
      </c>
      <c r="D155" s="153" t="s">
        <v>5343</v>
      </c>
      <c r="E155" s="153" t="s">
        <v>335</v>
      </c>
      <c r="F155" s="155">
        <v>72.17</v>
      </c>
      <c r="G155" s="155">
        <v>69.680000000000007</v>
      </c>
      <c r="H155" s="153" t="s">
        <v>308</v>
      </c>
      <c r="I155" s="156">
        <v>41974</v>
      </c>
    </row>
    <row r="156" spans="1:9" ht="38.25" hidden="1">
      <c r="A156" s="133">
        <f>COUNTIF(ORÇAMENTO!B:B,'CPU (2)'!B156)</f>
        <v>0</v>
      </c>
      <c r="B156" s="157">
        <v>89467</v>
      </c>
      <c r="C156" s="158" t="s">
        <v>5481</v>
      </c>
      <c r="D156" s="157" t="s">
        <v>5343</v>
      </c>
      <c r="E156" s="157" t="s">
        <v>335</v>
      </c>
      <c r="F156" s="159">
        <v>60.78</v>
      </c>
      <c r="G156" s="159">
        <v>59.19</v>
      </c>
      <c r="H156" s="157" t="s">
        <v>308</v>
      </c>
      <c r="I156" s="160">
        <v>41974</v>
      </c>
    </row>
    <row r="157" spans="1:9" ht="38.25" hidden="1">
      <c r="A157" s="133">
        <f>COUNTIF(ORÇAMENTO!B:B,'CPU (2)'!B157)</f>
        <v>0</v>
      </c>
      <c r="B157" s="153">
        <v>89479</v>
      </c>
      <c r="C157" s="154" t="s">
        <v>5482</v>
      </c>
      <c r="D157" s="153" t="s">
        <v>5343</v>
      </c>
      <c r="E157" s="153" t="s">
        <v>335</v>
      </c>
      <c r="F157" s="155">
        <v>68.63</v>
      </c>
      <c r="G157" s="155">
        <v>66.430000000000007</v>
      </c>
      <c r="H157" s="153" t="s">
        <v>308</v>
      </c>
      <c r="I157" s="156">
        <v>41974</v>
      </c>
    </row>
    <row r="158" spans="1:9" ht="38.25" hidden="1">
      <c r="A158" s="133">
        <f>COUNTIF(ORÇAMENTO!B:B,'CPU (2)'!B158)</f>
        <v>0</v>
      </c>
      <c r="B158" s="157">
        <v>89463</v>
      </c>
      <c r="C158" s="158" t="s">
        <v>5483</v>
      </c>
      <c r="D158" s="157" t="s">
        <v>5343</v>
      </c>
      <c r="E158" s="157" t="s">
        <v>335</v>
      </c>
      <c r="F158" s="159">
        <v>58.77</v>
      </c>
      <c r="G158" s="159">
        <v>57.31</v>
      </c>
      <c r="H158" s="157" t="s">
        <v>308</v>
      </c>
      <c r="I158" s="160">
        <v>41974</v>
      </c>
    </row>
    <row r="159" spans="1:9" ht="38.25" hidden="1">
      <c r="A159" s="133">
        <f>COUNTIF(ORÇAMENTO!B:B,'CPU (2)'!B159)</f>
        <v>0</v>
      </c>
      <c r="B159" s="153">
        <v>89484</v>
      </c>
      <c r="C159" s="154" t="s">
        <v>5484</v>
      </c>
      <c r="D159" s="153" t="s">
        <v>5343</v>
      </c>
      <c r="E159" s="153" t="s">
        <v>335</v>
      </c>
      <c r="F159" s="155">
        <v>76.38</v>
      </c>
      <c r="G159" s="155">
        <v>73.63</v>
      </c>
      <c r="H159" s="153" t="s">
        <v>308</v>
      </c>
      <c r="I159" s="156">
        <v>41974</v>
      </c>
    </row>
    <row r="160" spans="1:9" ht="38.25" hidden="1">
      <c r="A160" s="133">
        <f>COUNTIF(ORÇAMENTO!B:B,'CPU (2)'!B160)</f>
        <v>0</v>
      </c>
      <c r="B160" s="157">
        <v>89466</v>
      </c>
      <c r="C160" s="158" t="s">
        <v>5485</v>
      </c>
      <c r="D160" s="157" t="s">
        <v>5343</v>
      </c>
      <c r="E160" s="157" t="s">
        <v>335</v>
      </c>
      <c r="F160" s="159">
        <v>64.010000000000005</v>
      </c>
      <c r="G160" s="159">
        <v>62.25</v>
      </c>
      <c r="H160" s="157" t="s">
        <v>308</v>
      </c>
      <c r="I160" s="160">
        <v>41974</v>
      </c>
    </row>
    <row r="161" spans="1:9" ht="38.25" hidden="1">
      <c r="A161" s="133">
        <f>COUNTIF(ORÇAMENTO!B:B,'CPU (2)'!B161)</f>
        <v>0</v>
      </c>
      <c r="B161" s="153">
        <v>89478</v>
      </c>
      <c r="C161" s="154" t="s">
        <v>5486</v>
      </c>
      <c r="D161" s="153" t="s">
        <v>5343</v>
      </c>
      <c r="E161" s="153" t="s">
        <v>335</v>
      </c>
      <c r="F161" s="155">
        <v>70.459999999999994</v>
      </c>
      <c r="G161" s="155">
        <v>68.19</v>
      </c>
      <c r="H161" s="153" t="s">
        <v>308</v>
      </c>
      <c r="I161" s="156">
        <v>41974</v>
      </c>
    </row>
    <row r="162" spans="1:9" ht="38.25" hidden="1">
      <c r="A162" s="133">
        <f>COUNTIF(ORÇAMENTO!B:B,'CPU (2)'!B162)</f>
        <v>0</v>
      </c>
      <c r="B162" s="157">
        <v>89462</v>
      </c>
      <c r="C162" s="158" t="s">
        <v>5487</v>
      </c>
      <c r="D162" s="157" t="s">
        <v>5343</v>
      </c>
      <c r="E162" s="157" t="s">
        <v>335</v>
      </c>
      <c r="F162" s="159">
        <v>60.6</v>
      </c>
      <c r="G162" s="159">
        <v>59.08</v>
      </c>
      <c r="H162" s="157" t="s">
        <v>308</v>
      </c>
      <c r="I162" s="160">
        <v>41974</v>
      </c>
    </row>
    <row r="163" spans="1:9" ht="38.25" hidden="1">
      <c r="A163" s="133">
        <f>COUNTIF(ORÇAMENTO!B:B,'CPU (2)'!B163)</f>
        <v>0</v>
      </c>
      <c r="B163" s="153">
        <v>89477</v>
      </c>
      <c r="C163" s="154" t="s">
        <v>5488</v>
      </c>
      <c r="D163" s="153" t="s">
        <v>5343</v>
      </c>
      <c r="E163" s="153" t="s">
        <v>335</v>
      </c>
      <c r="F163" s="155">
        <v>78.930000000000007</v>
      </c>
      <c r="G163" s="155">
        <v>76.5</v>
      </c>
      <c r="H163" s="153" t="s">
        <v>308</v>
      </c>
      <c r="I163" s="156">
        <v>41974</v>
      </c>
    </row>
    <row r="164" spans="1:9" ht="38.25" hidden="1">
      <c r="A164" s="133">
        <f>COUNTIF(ORÇAMENTO!B:B,'CPU (2)'!B164)</f>
        <v>0</v>
      </c>
      <c r="B164" s="157">
        <v>89460</v>
      </c>
      <c r="C164" s="158" t="s">
        <v>5489</v>
      </c>
      <c r="D164" s="157" t="s">
        <v>5343</v>
      </c>
      <c r="E164" s="157" t="s">
        <v>335</v>
      </c>
      <c r="F164" s="159">
        <v>67.77</v>
      </c>
      <c r="G164" s="159">
        <v>66.23</v>
      </c>
      <c r="H164" s="157" t="s">
        <v>308</v>
      </c>
      <c r="I164" s="160">
        <v>41974</v>
      </c>
    </row>
    <row r="165" spans="1:9" ht="38.25" hidden="1">
      <c r="A165" s="133">
        <f>COUNTIF(ORÇAMENTO!B:B,'CPU (2)'!B165)</f>
        <v>0</v>
      </c>
      <c r="B165" s="153">
        <v>89473</v>
      </c>
      <c r="C165" s="154" t="s">
        <v>5490</v>
      </c>
      <c r="D165" s="153" t="s">
        <v>5343</v>
      </c>
      <c r="E165" s="153" t="s">
        <v>335</v>
      </c>
      <c r="F165" s="155">
        <v>75.16</v>
      </c>
      <c r="G165" s="155">
        <v>73.02</v>
      </c>
      <c r="H165" s="153" t="s">
        <v>308</v>
      </c>
      <c r="I165" s="156">
        <v>41974</v>
      </c>
    </row>
    <row r="166" spans="1:9" ht="38.25" hidden="1">
      <c r="A166" s="133">
        <f>COUNTIF(ORÇAMENTO!B:B,'CPU (2)'!B166)</f>
        <v>0</v>
      </c>
      <c r="B166" s="157">
        <v>89456</v>
      </c>
      <c r="C166" s="158" t="s">
        <v>5491</v>
      </c>
      <c r="D166" s="157" t="s">
        <v>5343</v>
      </c>
      <c r="E166" s="157" t="s">
        <v>335</v>
      </c>
      <c r="F166" s="159">
        <v>65.52</v>
      </c>
      <c r="G166" s="159">
        <v>64.13</v>
      </c>
      <c r="H166" s="157" t="s">
        <v>308</v>
      </c>
      <c r="I166" s="160">
        <v>41974</v>
      </c>
    </row>
    <row r="167" spans="1:9" ht="38.25" hidden="1">
      <c r="A167" s="133">
        <f>COUNTIF(ORÇAMENTO!B:B,'CPU (2)'!B167)</f>
        <v>0</v>
      </c>
      <c r="B167" s="153">
        <v>89476</v>
      </c>
      <c r="C167" s="154" t="s">
        <v>5492</v>
      </c>
      <c r="D167" s="153" t="s">
        <v>5343</v>
      </c>
      <c r="E167" s="153" t="s">
        <v>335</v>
      </c>
      <c r="F167" s="155">
        <v>83.54</v>
      </c>
      <c r="G167" s="155">
        <v>80.84</v>
      </c>
      <c r="H167" s="153" t="s">
        <v>308</v>
      </c>
      <c r="I167" s="156">
        <v>41974</v>
      </c>
    </row>
    <row r="168" spans="1:9" ht="38.25" hidden="1">
      <c r="A168" s="133">
        <f>COUNTIF(ORÇAMENTO!B:B,'CPU (2)'!B168)</f>
        <v>0</v>
      </c>
      <c r="B168" s="157">
        <v>89459</v>
      </c>
      <c r="C168" s="158" t="s">
        <v>5493</v>
      </c>
      <c r="D168" s="157" t="s">
        <v>5343</v>
      </c>
      <c r="E168" s="157" t="s">
        <v>335</v>
      </c>
      <c r="F168" s="159">
        <v>71.400000000000006</v>
      </c>
      <c r="G168" s="159">
        <v>69.69</v>
      </c>
      <c r="H168" s="157" t="s">
        <v>308</v>
      </c>
      <c r="I168" s="160">
        <v>41974</v>
      </c>
    </row>
    <row r="169" spans="1:9" ht="38.25" hidden="1">
      <c r="A169" s="133">
        <f>COUNTIF(ORÇAMENTO!B:B,'CPU (2)'!B169)</f>
        <v>0</v>
      </c>
      <c r="B169" s="153">
        <v>89472</v>
      </c>
      <c r="C169" s="154" t="s">
        <v>5494</v>
      </c>
      <c r="D169" s="153" t="s">
        <v>5343</v>
      </c>
      <c r="E169" s="153" t="s">
        <v>335</v>
      </c>
      <c r="F169" s="155">
        <v>77.38</v>
      </c>
      <c r="G169" s="155">
        <v>75.16</v>
      </c>
      <c r="H169" s="153" t="s">
        <v>308</v>
      </c>
      <c r="I169" s="156">
        <v>41974</v>
      </c>
    </row>
    <row r="170" spans="1:9" ht="38.25" hidden="1">
      <c r="A170" s="133">
        <f>COUNTIF(ORÇAMENTO!B:B,'CPU (2)'!B170)</f>
        <v>0</v>
      </c>
      <c r="B170" s="157">
        <v>89455</v>
      </c>
      <c r="C170" s="158" t="s">
        <v>5495</v>
      </c>
      <c r="D170" s="157" t="s">
        <v>5343</v>
      </c>
      <c r="E170" s="157" t="s">
        <v>335</v>
      </c>
      <c r="F170" s="159">
        <v>67.89</v>
      </c>
      <c r="G170" s="159">
        <v>66.400000000000006</v>
      </c>
      <c r="H170" s="157" t="s">
        <v>308</v>
      </c>
      <c r="I170" s="160">
        <v>41974</v>
      </c>
    </row>
    <row r="171" spans="1:9" ht="38.25" hidden="1">
      <c r="A171" s="133">
        <f>COUNTIF(ORÇAMENTO!B:B,'CPU (2)'!B171)</f>
        <v>0</v>
      </c>
      <c r="B171" s="153">
        <v>89475</v>
      </c>
      <c r="C171" s="154" t="s">
        <v>5496</v>
      </c>
      <c r="D171" s="153" t="s">
        <v>5343</v>
      </c>
      <c r="E171" s="153" t="s">
        <v>335</v>
      </c>
      <c r="F171" s="155">
        <v>64.849999999999994</v>
      </c>
      <c r="G171" s="155">
        <v>62.65</v>
      </c>
      <c r="H171" s="153" t="s">
        <v>308</v>
      </c>
      <c r="I171" s="156">
        <v>41974</v>
      </c>
    </row>
    <row r="172" spans="1:9" ht="38.25" hidden="1">
      <c r="A172" s="133">
        <f>COUNTIF(ORÇAMENTO!B:B,'CPU (2)'!B172)</f>
        <v>0</v>
      </c>
      <c r="B172" s="157">
        <v>89458</v>
      </c>
      <c r="C172" s="158" t="s">
        <v>5497</v>
      </c>
      <c r="D172" s="157" t="s">
        <v>5343</v>
      </c>
      <c r="E172" s="157" t="s">
        <v>335</v>
      </c>
      <c r="F172" s="159">
        <v>53.85</v>
      </c>
      <c r="G172" s="159">
        <v>52.53</v>
      </c>
      <c r="H172" s="157" t="s">
        <v>308</v>
      </c>
      <c r="I172" s="160">
        <v>41974</v>
      </c>
    </row>
    <row r="173" spans="1:9" ht="38.25" hidden="1">
      <c r="A173" s="133">
        <f>COUNTIF(ORÇAMENTO!B:B,'CPU (2)'!B173)</f>
        <v>0</v>
      </c>
      <c r="B173" s="153">
        <v>89471</v>
      </c>
      <c r="C173" s="154" t="s">
        <v>5498</v>
      </c>
      <c r="D173" s="153" t="s">
        <v>5343</v>
      </c>
      <c r="E173" s="153" t="s">
        <v>335</v>
      </c>
      <c r="F173" s="155">
        <v>62.24</v>
      </c>
      <c r="G173" s="155">
        <v>60.28</v>
      </c>
      <c r="H173" s="153" t="s">
        <v>308</v>
      </c>
      <c r="I173" s="156">
        <v>41974</v>
      </c>
    </row>
    <row r="174" spans="1:9" ht="38.25" hidden="1">
      <c r="A174" s="133">
        <f>COUNTIF(ORÇAMENTO!B:B,'CPU (2)'!B174)</f>
        <v>0</v>
      </c>
      <c r="B174" s="157">
        <v>89454</v>
      </c>
      <c r="C174" s="158" t="s">
        <v>5499</v>
      </c>
      <c r="D174" s="157" t="s">
        <v>5343</v>
      </c>
      <c r="E174" s="157" t="s">
        <v>335</v>
      </c>
      <c r="F174" s="159">
        <v>52.61</v>
      </c>
      <c r="G174" s="159">
        <v>51.4</v>
      </c>
      <c r="H174" s="157" t="s">
        <v>308</v>
      </c>
      <c r="I174" s="160">
        <v>41974</v>
      </c>
    </row>
    <row r="175" spans="1:9" ht="38.25" hidden="1">
      <c r="A175" s="133">
        <f>COUNTIF(ORÇAMENTO!B:B,'CPU (2)'!B175)</f>
        <v>0</v>
      </c>
      <c r="B175" s="153">
        <v>89474</v>
      </c>
      <c r="C175" s="154" t="s">
        <v>5500</v>
      </c>
      <c r="D175" s="153" t="s">
        <v>5343</v>
      </c>
      <c r="E175" s="153" t="s">
        <v>335</v>
      </c>
      <c r="F175" s="155">
        <v>68.77</v>
      </c>
      <c r="G175" s="155">
        <v>66.33</v>
      </c>
      <c r="H175" s="153" t="s">
        <v>308</v>
      </c>
      <c r="I175" s="156">
        <v>41974</v>
      </c>
    </row>
    <row r="176" spans="1:9" ht="38.25" hidden="1">
      <c r="A176" s="133">
        <f>COUNTIF(ORÇAMENTO!B:B,'CPU (2)'!B176)</f>
        <v>0</v>
      </c>
      <c r="B176" s="157">
        <v>89457</v>
      </c>
      <c r="C176" s="158" t="s">
        <v>5501</v>
      </c>
      <c r="D176" s="157" t="s">
        <v>5343</v>
      </c>
      <c r="E176" s="157" t="s">
        <v>335</v>
      </c>
      <c r="F176" s="159">
        <v>56.64</v>
      </c>
      <c r="G176" s="159">
        <v>55.18</v>
      </c>
      <c r="H176" s="157" t="s">
        <v>308</v>
      </c>
      <c r="I176" s="160">
        <v>41974</v>
      </c>
    </row>
    <row r="177" spans="1:9" ht="38.25" hidden="1">
      <c r="A177" s="133">
        <f>COUNTIF(ORÇAMENTO!B:B,'CPU (2)'!B177)</f>
        <v>0</v>
      </c>
      <c r="B177" s="153">
        <v>89470</v>
      </c>
      <c r="C177" s="154" t="s">
        <v>5502</v>
      </c>
      <c r="D177" s="153" t="s">
        <v>5343</v>
      </c>
      <c r="E177" s="153" t="s">
        <v>335</v>
      </c>
      <c r="F177" s="155">
        <v>63.99</v>
      </c>
      <c r="G177" s="155">
        <v>61.97</v>
      </c>
      <c r="H177" s="153" t="s">
        <v>308</v>
      </c>
      <c r="I177" s="156">
        <v>41974</v>
      </c>
    </row>
    <row r="178" spans="1:9" ht="38.25" hidden="1">
      <c r="A178" s="133">
        <f>COUNTIF(ORÇAMENTO!B:B,'CPU (2)'!B178)</f>
        <v>0</v>
      </c>
      <c r="B178" s="157">
        <v>89453</v>
      </c>
      <c r="C178" s="158" t="s">
        <v>5503</v>
      </c>
      <c r="D178" s="157" t="s">
        <v>5343</v>
      </c>
      <c r="E178" s="157" t="s">
        <v>335</v>
      </c>
      <c r="F178" s="159">
        <v>54.36</v>
      </c>
      <c r="G178" s="159">
        <v>53.09</v>
      </c>
      <c r="H178" s="157" t="s">
        <v>308</v>
      </c>
      <c r="I178" s="160">
        <v>41974</v>
      </c>
    </row>
    <row r="179" spans="1:9" ht="25.5" hidden="1">
      <c r="A179" s="133">
        <f>COUNTIF(ORÇAMENTO!B:B,'CPU (2)'!B179)</f>
        <v>0</v>
      </c>
      <c r="B179" s="153">
        <v>6110</v>
      </c>
      <c r="C179" s="154" t="s">
        <v>5504</v>
      </c>
      <c r="D179" s="153" t="s">
        <v>5343</v>
      </c>
      <c r="E179" s="153" t="s">
        <v>368</v>
      </c>
      <c r="F179" s="155">
        <v>539.20000000000005</v>
      </c>
      <c r="G179" s="155">
        <v>521.79</v>
      </c>
      <c r="H179" s="153" t="s">
        <v>308</v>
      </c>
      <c r="I179" s="156">
        <v>41974</v>
      </c>
    </row>
    <row r="180" spans="1:9" ht="51" hidden="1">
      <c r="A180" s="133">
        <f>COUNTIF(ORÇAMENTO!B:B,'CPU (2)'!B180)</f>
        <v>0</v>
      </c>
      <c r="B180" s="157">
        <v>87525</v>
      </c>
      <c r="C180" s="158" t="s">
        <v>5505</v>
      </c>
      <c r="D180" s="157" t="s">
        <v>5343</v>
      </c>
      <c r="E180" s="157" t="s">
        <v>335</v>
      </c>
      <c r="F180" s="159">
        <v>95.63</v>
      </c>
      <c r="G180" s="159">
        <v>88.65</v>
      </c>
      <c r="H180" s="157" t="s">
        <v>308</v>
      </c>
      <c r="I180" s="160">
        <v>41974</v>
      </c>
    </row>
    <row r="181" spans="1:9" ht="51" hidden="1">
      <c r="A181" s="133">
        <f>COUNTIF(ORÇAMENTO!B:B,'CPU (2)'!B181)</f>
        <v>0</v>
      </c>
      <c r="B181" s="153">
        <v>87526</v>
      </c>
      <c r="C181" s="154" t="s">
        <v>5506</v>
      </c>
      <c r="D181" s="153" t="s">
        <v>5343</v>
      </c>
      <c r="E181" s="153" t="s">
        <v>335</v>
      </c>
      <c r="F181" s="155">
        <v>96.54</v>
      </c>
      <c r="G181" s="155">
        <v>89.46</v>
      </c>
      <c r="H181" s="153" t="s">
        <v>308</v>
      </c>
      <c r="I181" s="156">
        <v>41974</v>
      </c>
    </row>
    <row r="182" spans="1:9" ht="51" hidden="1">
      <c r="A182" s="133">
        <f>COUNTIF(ORÇAMENTO!B:B,'CPU (2)'!B182)</f>
        <v>0</v>
      </c>
      <c r="B182" s="157">
        <v>87509</v>
      </c>
      <c r="C182" s="158" t="s">
        <v>5507</v>
      </c>
      <c r="D182" s="157" t="s">
        <v>5343</v>
      </c>
      <c r="E182" s="157" t="s">
        <v>335</v>
      </c>
      <c r="F182" s="159">
        <v>91.53</v>
      </c>
      <c r="G182" s="159">
        <v>84.93</v>
      </c>
      <c r="H182" s="157" t="s">
        <v>308</v>
      </c>
      <c r="I182" s="160">
        <v>41974</v>
      </c>
    </row>
    <row r="183" spans="1:9" ht="51" hidden="1">
      <c r="A183" s="133">
        <f>COUNTIF(ORÇAMENTO!B:B,'CPU (2)'!B183)</f>
        <v>0</v>
      </c>
      <c r="B183" s="153">
        <v>87510</v>
      </c>
      <c r="C183" s="154" t="s">
        <v>5508</v>
      </c>
      <c r="D183" s="153" t="s">
        <v>5343</v>
      </c>
      <c r="E183" s="153" t="s">
        <v>335</v>
      </c>
      <c r="F183" s="155">
        <v>92.44</v>
      </c>
      <c r="G183" s="155">
        <v>85.74</v>
      </c>
      <c r="H183" s="153" t="s">
        <v>308</v>
      </c>
      <c r="I183" s="156">
        <v>41974</v>
      </c>
    </row>
    <row r="184" spans="1:9" ht="51" hidden="1">
      <c r="A184" s="133">
        <f>COUNTIF(ORÇAMENTO!B:B,'CPU (2)'!B184)</f>
        <v>0</v>
      </c>
      <c r="B184" s="157">
        <v>87517</v>
      </c>
      <c r="C184" s="158" t="s">
        <v>5509</v>
      </c>
      <c r="D184" s="157" t="s">
        <v>5343</v>
      </c>
      <c r="E184" s="157" t="s">
        <v>335</v>
      </c>
      <c r="F184" s="159">
        <v>104.83</v>
      </c>
      <c r="G184" s="159">
        <v>96.94</v>
      </c>
      <c r="H184" s="157" t="s">
        <v>308</v>
      </c>
      <c r="I184" s="160">
        <v>41974</v>
      </c>
    </row>
    <row r="185" spans="1:9" ht="51" hidden="1">
      <c r="A185" s="133">
        <f>COUNTIF(ORÇAMENTO!B:B,'CPU (2)'!B185)</f>
        <v>0</v>
      </c>
      <c r="B185" s="153">
        <v>87518</v>
      </c>
      <c r="C185" s="154" t="s">
        <v>5510</v>
      </c>
      <c r="D185" s="153" t="s">
        <v>5343</v>
      </c>
      <c r="E185" s="153" t="s">
        <v>335</v>
      </c>
      <c r="F185" s="155">
        <v>105.73</v>
      </c>
      <c r="G185" s="155">
        <v>97.76</v>
      </c>
      <c r="H185" s="153" t="s">
        <v>308</v>
      </c>
      <c r="I185" s="156">
        <v>41974</v>
      </c>
    </row>
    <row r="186" spans="1:9" ht="51" hidden="1">
      <c r="A186" s="133">
        <f>COUNTIF(ORÇAMENTO!B:B,'CPU (2)'!B186)</f>
        <v>0</v>
      </c>
      <c r="B186" s="157">
        <v>87501</v>
      </c>
      <c r="C186" s="158" t="s">
        <v>5511</v>
      </c>
      <c r="D186" s="157" t="s">
        <v>5343</v>
      </c>
      <c r="E186" s="157" t="s">
        <v>335</v>
      </c>
      <c r="F186" s="159">
        <v>98.16</v>
      </c>
      <c r="G186" s="159">
        <v>90.91</v>
      </c>
      <c r="H186" s="157" t="s">
        <v>308</v>
      </c>
      <c r="I186" s="160">
        <v>41974</v>
      </c>
    </row>
    <row r="187" spans="1:9" ht="51" hidden="1">
      <c r="A187" s="133">
        <f>COUNTIF(ORÇAMENTO!B:B,'CPU (2)'!B187)</f>
        <v>0</v>
      </c>
      <c r="B187" s="153">
        <v>87502</v>
      </c>
      <c r="C187" s="154" t="s">
        <v>5512</v>
      </c>
      <c r="D187" s="153" t="s">
        <v>5343</v>
      </c>
      <c r="E187" s="153" t="s">
        <v>335</v>
      </c>
      <c r="F187" s="155">
        <v>99.07</v>
      </c>
      <c r="G187" s="155">
        <v>91.72</v>
      </c>
      <c r="H187" s="153" t="s">
        <v>308</v>
      </c>
      <c r="I187" s="156">
        <v>41974</v>
      </c>
    </row>
    <row r="188" spans="1:9" ht="51" hidden="1">
      <c r="A188" s="133">
        <f>COUNTIF(ORÇAMENTO!B:B,'CPU (2)'!B188)</f>
        <v>0</v>
      </c>
      <c r="B188" s="157">
        <v>87523</v>
      </c>
      <c r="C188" s="158" t="s">
        <v>5513</v>
      </c>
      <c r="D188" s="157" t="s">
        <v>5343</v>
      </c>
      <c r="E188" s="157" t="s">
        <v>335</v>
      </c>
      <c r="F188" s="159">
        <v>73.33</v>
      </c>
      <c r="G188" s="159">
        <v>67.84</v>
      </c>
      <c r="H188" s="157" t="s">
        <v>308</v>
      </c>
      <c r="I188" s="160">
        <v>41974</v>
      </c>
    </row>
    <row r="189" spans="1:9" ht="51" hidden="1">
      <c r="A189" s="133">
        <f>COUNTIF(ORÇAMENTO!B:B,'CPU (2)'!B189)</f>
        <v>0</v>
      </c>
      <c r="B189" s="153">
        <v>87524</v>
      </c>
      <c r="C189" s="154" t="s">
        <v>5514</v>
      </c>
      <c r="D189" s="153" t="s">
        <v>5343</v>
      </c>
      <c r="E189" s="153" t="s">
        <v>335</v>
      </c>
      <c r="F189" s="155">
        <v>70.36</v>
      </c>
      <c r="G189" s="155">
        <v>68.48</v>
      </c>
      <c r="H189" s="153" t="s">
        <v>308</v>
      </c>
      <c r="I189" s="156">
        <v>41974</v>
      </c>
    </row>
    <row r="190" spans="1:9" ht="51" hidden="1">
      <c r="A190" s="133">
        <f>COUNTIF(ORÇAMENTO!B:B,'CPU (2)'!B190)</f>
        <v>0</v>
      </c>
      <c r="B190" s="157">
        <v>87507</v>
      </c>
      <c r="C190" s="158" t="s">
        <v>5515</v>
      </c>
      <c r="D190" s="157" t="s">
        <v>5343</v>
      </c>
      <c r="E190" s="157" t="s">
        <v>335</v>
      </c>
      <c r="F190" s="159">
        <v>69.53</v>
      </c>
      <c r="G190" s="159">
        <v>64.400000000000006</v>
      </c>
      <c r="H190" s="157" t="s">
        <v>308</v>
      </c>
      <c r="I190" s="160">
        <v>41974</v>
      </c>
    </row>
    <row r="191" spans="1:9" ht="51" hidden="1">
      <c r="A191" s="133">
        <f>COUNTIF(ORÇAMENTO!B:B,'CPU (2)'!B191)</f>
        <v>0</v>
      </c>
      <c r="B191" s="153">
        <v>87508</v>
      </c>
      <c r="C191" s="154" t="s">
        <v>5516</v>
      </c>
      <c r="D191" s="153" t="s">
        <v>5343</v>
      </c>
      <c r="E191" s="153" t="s">
        <v>335</v>
      </c>
      <c r="F191" s="155">
        <v>70.239999999999995</v>
      </c>
      <c r="G191" s="155">
        <v>65.05</v>
      </c>
      <c r="H191" s="153" t="s">
        <v>308</v>
      </c>
      <c r="I191" s="156">
        <v>41974</v>
      </c>
    </row>
    <row r="192" spans="1:9" ht="51" hidden="1">
      <c r="A192" s="133">
        <f>COUNTIF(ORÇAMENTO!B:B,'CPU (2)'!B192)</f>
        <v>0</v>
      </c>
      <c r="B192" s="157">
        <v>87515</v>
      </c>
      <c r="C192" s="158" t="s">
        <v>5517</v>
      </c>
      <c r="D192" s="157" t="s">
        <v>5343</v>
      </c>
      <c r="E192" s="157" t="s">
        <v>335</v>
      </c>
      <c r="F192" s="159">
        <v>82.53</v>
      </c>
      <c r="G192" s="159">
        <v>76.13</v>
      </c>
      <c r="H192" s="157" t="s">
        <v>308</v>
      </c>
      <c r="I192" s="160">
        <v>41974</v>
      </c>
    </row>
    <row r="193" spans="1:9" ht="51" hidden="1">
      <c r="A193" s="133">
        <f>COUNTIF(ORÇAMENTO!B:B,'CPU (2)'!B193)</f>
        <v>0</v>
      </c>
      <c r="B193" s="153">
        <v>87516</v>
      </c>
      <c r="C193" s="154" t="s">
        <v>5518</v>
      </c>
      <c r="D193" s="153" t="s">
        <v>5343</v>
      </c>
      <c r="E193" s="153" t="s">
        <v>335</v>
      </c>
      <c r="F193" s="155">
        <v>83.24</v>
      </c>
      <c r="G193" s="155">
        <v>76.77</v>
      </c>
      <c r="H193" s="153" t="s">
        <v>308</v>
      </c>
      <c r="I193" s="156">
        <v>41974</v>
      </c>
    </row>
    <row r="194" spans="1:9" ht="51" hidden="1">
      <c r="A194" s="133">
        <f>COUNTIF(ORÇAMENTO!B:B,'CPU (2)'!B194)</f>
        <v>1</v>
      </c>
      <c r="B194" s="157">
        <v>87499</v>
      </c>
      <c r="C194" s="158" t="s">
        <v>5519</v>
      </c>
      <c r="D194" s="157" t="s">
        <v>5343</v>
      </c>
      <c r="E194" s="157" t="s">
        <v>335</v>
      </c>
      <c r="F194" s="159">
        <v>76.16</v>
      </c>
      <c r="G194" s="159">
        <v>70.38</v>
      </c>
      <c r="H194" s="157" t="s">
        <v>308</v>
      </c>
      <c r="I194" s="160">
        <v>41974</v>
      </c>
    </row>
    <row r="195" spans="1:9" ht="51" hidden="1">
      <c r="A195" s="133">
        <f>COUNTIF(ORÇAMENTO!B:B,'CPU (2)'!B195)</f>
        <v>0</v>
      </c>
      <c r="B195" s="153">
        <v>87500</v>
      </c>
      <c r="C195" s="154" t="s">
        <v>5520</v>
      </c>
      <c r="D195" s="153" t="s">
        <v>5343</v>
      </c>
      <c r="E195" s="153" t="s">
        <v>335</v>
      </c>
      <c r="F195" s="155">
        <v>76.88</v>
      </c>
      <c r="G195" s="155">
        <v>71.02</v>
      </c>
      <c r="H195" s="153" t="s">
        <v>308</v>
      </c>
      <c r="I195" s="156">
        <v>41974</v>
      </c>
    </row>
    <row r="196" spans="1:9" ht="51" hidden="1">
      <c r="A196" s="133">
        <f>COUNTIF(ORÇAMENTO!B:B,'CPU (2)'!B196)</f>
        <v>0</v>
      </c>
      <c r="B196" s="157">
        <v>87519</v>
      </c>
      <c r="C196" s="158" t="s">
        <v>5521</v>
      </c>
      <c r="D196" s="157" t="s">
        <v>5343</v>
      </c>
      <c r="E196" s="157" t="s">
        <v>335</v>
      </c>
      <c r="F196" s="159">
        <v>51.91</v>
      </c>
      <c r="G196" s="159">
        <v>48.59</v>
      </c>
      <c r="H196" s="157" t="s">
        <v>308</v>
      </c>
      <c r="I196" s="160">
        <v>41974</v>
      </c>
    </row>
    <row r="197" spans="1:9" ht="51" hidden="1">
      <c r="A197" s="133">
        <f>COUNTIF(ORÇAMENTO!B:B,'CPU (2)'!B197)</f>
        <v>0</v>
      </c>
      <c r="B197" s="153">
        <v>87520</v>
      </c>
      <c r="C197" s="154" t="s">
        <v>5522</v>
      </c>
      <c r="D197" s="153" t="s">
        <v>5343</v>
      </c>
      <c r="E197" s="153" t="s">
        <v>335</v>
      </c>
      <c r="F197" s="155">
        <v>52.57</v>
      </c>
      <c r="G197" s="155">
        <v>49.18</v>
      </c>
      <c r="H197" s="153" t="s">
        <v>308</v>
      </c>
      <c r="I197" s="156">
        <v>41974</v>
      </c>
    </row>
    <row r="198" spans="1:9" ht="51" hidden="1">
      <c r="A198" s="133">
        <f>COUNTIF(ORÇAMENTO!B:B,'CPU (2)'!B198)</f>
        <v>0</v>
      </c>
      <c r="B198" s="157">
        <v>87503</v>
      </c>
      <c r="C198" s="158" t="s">
        <v>5523</v>
      </c>
      <c r="D198" s="157" t="s">
        <v>5343</v>
      </c>
      <c r="E198" s="157" t="s">
        <v>335</v>
      </c>
      <c r="F198" s="159">
        <v>47.88</v>
      </c>
      <c r="G198" s="159">
        <v>44.94</v>
      </c>
      <c r="H198" s="157" t="s">
        <v>308</v>
      </c>
      <c r="I198" s="160">
        <v>41974</v>
      </c>
    </row>
    <row r="199" spans="1:9" ht="51" hidden="1">
      <c r="A199" s="133">
        <f>COUNTIF(ORÇAMENTO!B:B,'CPU (2)'!B199)</f>
        <v>0</v>
      </c>
      <c r="B199" s="153">
        <v>87504</v>
      </c>
      <c r="C199" s="154" t="s">
        <v>5524</v>
      </c>
      <c r="D199" s="153" t="s">
        <v>5343</v>
      </c>
      <c r="E199" s="153" t="s">
        <v>335</v>
      </c>
      <c r="F199" s="155">
        <v>48.54</v>
      </c>
      <c r="G199" s="155">
        <v>45.53</v>
      </c>
      <c r="H199" s="153" t="s">
        <v>308</v>
      </c>
      <c r="I199" s="156">
        <v>41974</v>
      </c>
    </row>
    <row r="200" spans="1:9" ht="51" hidden="1">
      <c r="A200" s="133">
        <f>COUNTIF(ORÇAMENTO!B:B,'CPU (2)'!B200)</f>
        <v>0</v>
      </c>
      <c r="B200" s="157">
        <v>87511</v>
      </c>
      <c r="C200" s="158" t="s">
        <v>5525</v>
      </c>
      <c r="D200" s="157" t="s">
        <v>5343</v>
      </c>
      <c r="E200" s="157" t="s">
        <v>335</v>
      </c>
      <c r="F200" s="159">
        <v>61.11</v>
      </c>
      <c r="G200" s="159">
        <v>56.88</v>
      </c>
      <c r="H200" s="157" t="s">
        <v>308</v>
      </c>
      <c r="I200" s="160">
        <v>41974</v>
      </c>
    </row>
    <row r="201" spans="1:9" ht="51" hidden="1">
      <c r="A201" s="133">
        <f>COUNTIF(ORÇAMENTO!B:B,'CPU (2)'!B201)</f>
        <v>0</v>
      </c>
      <c r="B201" s="153">
        <v>87512</v>
      </c>
      <c r="C201" s="154" t="s">
        <v>5526</v>
      </c>
      <c r="D201" s="153" t="s">
        <v>5343</v>
      </c>
      <c r="E201" s="153" t="s">
        <v>335</v>
      </c>
      <c r="F201" s="155">
        <v>61.76</v>
      </c>
      <c r="G201" s="155">
        <v>57.47</v>
      </c>
      <c r="H201" s="153" t="s">
        <v>308</v>
      </c>
      <c r="I201" s="156">
        <v>41974</v>
      </c>
    </row>
    <row r="202" spans="1:9" ht="51" hidden="1">
      <c r="A202" s="133">
        <f>COUNTIF(ORÇAMENTO!B:B,'CPU (2)'!B202)</f>
        <v>0</v>
      </c>
      <c r="B202" s="157">
        <v>87495</v>
      </c>
      <c r="C202" s="158" t="s">
        <v>5527</v>
      </c>
      <c r="D202" s="157" t="s">
        <v>5343</v>
      </c>
      <c r="E202" s="157" t="s">
        <v>335</v>
      </c>
      <c r="F202" s="159">
        <v>54.73</v>
      </c>
      <c r="G202" s="159">
        <v>51.11</v>
      </c>
      <c r="H202" s="157" t="s">
        <v>308</v>
      </c>
      <c r="I202" s="160">
        <v>41974</v>
      </c>
    </row>
    <row r="203" spans="1:9" ht="51" hidden="1">
      <c r="A203" s="133">
        <f>COUNTIF(ORÇAMENTO!B:B,'CPU (2)'!B203)</f>
        <v>0</v>
      </c>
      <c r="B203" s="153">
        <v>87496</v>
      </c>
      <c r="C203" s="154" t="s">
        <v>5528</v>
      </c>
      <c r="D203" s="153" t="s">
        <v>5343</v>
      </c>
      <c r="E203" s="153" t="s">
        <v>335</v>
      </c>
      <c r="F203" s="155">
        <v>55.39</v>
      </c>
      <c r="G203" s="155">
        <v>51.71</v>
      </c>
      <c r="H203" s="153" t="s">
        <v>308</v>
      </c>
      <c r="I203" s="156">
        <v>41974</v>
      </c>
    </row>
    <row r="204" spans="1:9" ht="51" hidden="1">
      <c r="A204" s="133">
        <f>COUNTIF(ORÇAMENTO!B:B,'CPU (2)'!B204)</f>
        <v>0</v>
      </c>
      <c r="B204" s="157">
        <v>87467</v>
      </c>
      <c r="C204" s="158" t="s">
        <v>5529</v>
      </c>
      <c r="D204" s="157" t="s">
        <v>5343</v>
      </c>
      <c r="E204" s="157" t="s">
        <v>335</v>
      </c>
      <c r="F204" s="159">
        <v>58.55</v>
      </c>
      <c r="G204" s="159">
        <v>56.35</v>
      </c>
      <c r="H204" s="157" t="s">
        <v>308</v>
      </c>
      <c r="I204" s="160">
        <v>41974</v>
      </c>
    </row>
    <row r="205" spans="1:9" ht="38.25" hidden="1">
      <c r="A205" s="133">
        <f>COUNTIF(ORÇAMENTO!B:B,'CPU (2)'!B205)</f>
        <v>0</v>
      </c>
      <c r="B205" s="153">
        <v>87468</v>
      </c>
      <c r="C205" s="154" t="s">
        <v>5530</v>
      </c>
      <c r="D205" s="153" t="s">
        <v>5343</v>
      </c>
      <c r="E205" s="153" t="s">
        <v>335</v>
      </c>
      <c r="F205" s="155">
        <v>59.24</v>
      </c>
      <c r="G205" s="155">
        <v>56.98</v>
      </c>
      <c r="H205" s="153" t="s">
        <v>308</v>
      </c>
      <c r="I205" s="156">
        <v>41974</v>
      </c>
    </row>
    <row r="206" spans="1:9" ht="51" hidden="1">
      <c r="A206" s="133">
        <f>COUNTIF(ORÇAMENTO!B:B,'CPU (2)'!B206)</f>
        <v>0</v>
      </c>
      <c r="B206" s="157">
        <v>87455</v>
      </c>
      <c r="C206" s="158" t="s">
        <v>5531</v>
      </c>
      <c r="D206" s="157" t="s">
        <v>5343</v>
      </c>
      <c r="E206" s="157" t="s">
        <v>335</v>
      </c>
      <c r="F206" s="159">
        <v>55.62</v>
      </c>
      <c r="G206" s="159">
        <v>53.66</v>
      </c>
      <c r="H206" s="157" t="s">
        <v>308</v>
      </c>
      <c r="I206" s="160">
        <v>41974</v>
      </c>
    </row>
    <row r="207" spans="1:9" ht="38.25" hidden="1">
      <c r="A207" s="133">
        <f>COUNTIF(ORÇAMENTO!B:B,'CPU (2)'!B207)</f>
        <v>0</v>
      </c>
      <c r="B207" s="153">
        <v>87456</v>
      </c>
      <c r="C207" s="154" t="s">
        <v>5532</v>
      </c>
      <c r="D207" s="153" t="s">
        <v>5343</v>
      </c>
      <c r="E207" s="153" t="s">
        <v>335</v>
      </c>
      <c r="F207" s="155">
        <v>56.66</v>
      </c>
      <c r="G207" s="155">
        <v>54.62</v>
      </c>
      <c r="H207" s="153" t="s">
        <v>308</v>
      </c>
      <c r="I207" s="156">
        <v>41974</v>
      </c>
    </row>
    <row r="208" spans="1:9" ht="38.25" hidden="1">
      <c r="A208" s="133">
        <f>COUNTIF(ORÇAMENTO!B:B,'CPU (2)'!B208)</f>
        <v>0</v>
      </c>
      <c r="B208" s="157">
        <v>87461</v>
      </c>
      <c r="C208" s="158" t="s">
        <v>5533</v>
      </c>
      <c r="D208" s="157" t="s">
        <v>5343</v>
      </c>
      <c r="E208" s="157" t="s">
        <v>335</v>
      </c>
      <c r="F208" s="159">
        <v>62.61</v>
      </c>
      <c r="G208" s="159">
        <v>60.02</v>
      </c>
      <c r="H208" s="157" t="s">
        <v>308</v>
      </c>
      <c r="I208" s="160">
        <v>41974</v>
      </c>
    </row>
    <row r="209" spans="1:9" ht="38.25" hidden="1">
      <c r="A209" s="133">
        <f>COUNTIF(ORÇAMENTO!B:B,'CPU (2)'!B209)</f>
        <v>0</v>
      </c>
      <c r="B209" s="153">
        <v>87462</v>
      </c>
      <c r="C209" s="154" t="s">
        <v>5534</v>
      </c>
      <c r="D209" s="153" t="s">
        <v>5343</v>
      </c>
      <c r="E209" s="153" t="s">
        <v>335</v>
      </c>
      <c r="F209" s="155">
        <v>63.3</v>
      </c>
      <c r="G209" s="155">
        <v>60.64</v>
      </c>
      <c r="H209" s="153" t="s">
        <v>308</v>
      </c>
      <c r="I209" s="156">
        <v>41974</v>
      </c>
    </row>
    <row r="210" spans="1:9" ht="38.25" hidden="1">
      <c r="A210" s="133">
        <f>COUNTIF(ORÇAMENTO!B:B,'CPU (2)'!B210)</f>
        <v>0</v>
      </c>
      <c r="B210" s="157">
        <v>87449</v>
      </c>
      <c r="C210" s="158" t="s">
        <v>5535</v>
      </c>
      <c r="D210" s="157" t="s">
        <v>5343</v>
      </c>
      <c r="E210" s="157" t="s">
        <v>335</v>
      </c>
      <c r="F210" s="159">
        <v>58.12</v>
      </c>
      <c r="G210" s="159">
        <v>55.95</v>
      </c>
      <c r="H210" s="157" t="s">
        <v>308</v>
      </c>
      <c r="I210" s="160">
        <v>41974</v>
      </c>
    </row>
    <row r="211" spans="1:9" ht="38.25" hidden="1">
      <c r="A211" s="133">
        <f>COUNTIF(ORÇAMENTO!B:B,'CPU (2)'!B211)</f>
        <v>0</v>
      </c>
      <c r="B211" s="153">
        <v>87450</v>
      </c>
      <c r="C211" s="154" t="s">
        <v>5536</v>
      </c>
      <c r="D211" s="153" t="s">
        <v>5343</v>
      </c>
      <c r="E211" s="153" t="s">
        <v>335</v>
      </c>
      <c r="F211" s="155">
        <v>58.82</v>
      </c>
      <c r="G211" s="155">
        <v>56.57</v>
      </c>
      <c r="H211" s="153" t="s">
        <v>308</v>
      </c>
      <c r="I211" s="156">
        <v>41974</v>
      </c>
    </row>
    <row r="212" spans="1:9" ht="51" hidden="1">
      <c r="A212" s="133">
        <f>COUNTIF(ORÇAMENTO!B:B,'CPU (2)'!B212)</f>
        <v>0</v>
      </c>
      <c r="B212" s="157">
        <v>87469</v>
      </c>
      <c r="C212" s="158" t="s">
        <v>5537</v>
      </c>
      <c r="D212" s="157" t="s">
        <v>5343</v>
      </c>
      <c r="E212" s="157" t="s">
        <v>335</v>
      </c>
      <c r="F212" s="159">
        <v>71.5</v>
      </c>
      <c r="G212" s="159">
        <v>69.06</v>
      </c>
      <c r="H212" s="157" t="s">
        <v>308</v>
      </c>
      <c r="I212" s="160">
        <v>41974</v>
      </c>
    </row>
    <row r="213" spans="1:9" ht="38.25" hidden="1">
      <c r="A213" s="133">
        <f>COUNTIF(ORÇAMENTO!B:B,'CPU (2)'!B213)</f>
        <v>0</v>
      </c>
      <c r="B213" s="153">
        <v>87470</v>
      </c>
      <c r="C213" s="154" t="s">
        <v>5538</v>
      </c>
      <c r="D213" s="153" t="s">
        <v>5343</v>
      </c>
      <c r="E213" s="153" t="s">
        <v>335</v>
      </c>
      <c r="F213" s="155">
        <v>72.37</v>
      </c>
      <c r="G213" s="155">
        <v>69.84</v>
      </c>
      <c r="H213" s="153" t="s">
        <v>308</v>
      </c>
      <c r="I213" s="156">
        <v>41974</v>
      </c>
    </row>
    <row r="214" spans="1:9" ht="51" hidden="1">
      <c r="A214" s="133">
        <f>COUNTIF(ORÇAMENTO!B:B,'CPU (2)'!B214)</f>
        <v>0</v>
      </c>
      <c r="B214" s="157">
        <v>87457</v>
      </c>
      <c r="C214" s="158" t="s">
        <v>5539</v>
      </c>
      <c r="D214" s="157" t="s">
        <v>5343</v>
      </c>
      <c r="E214" s="157" t="s">
        <v>335</v>
      </c>
      <c r="F214" s="159">
        <v>68.41</v>
      </c>
      <c r="G214" s="159">
        <v>66.2</v>
      </c>
      <c r="H214" s="157" t="s">
        <v>308</v>
      </c>
      <c r="I214" s="160">
        <v>41974</v>
      </c>
    </row>
    <row r="215" spans="1:9" ht="38.25" hidden="1">
      <c r="A215" s="133">
        <f>COUNTIF(ORÇAMENTO!B:B,'CPU (2)'!B215)</f>
        <v>0</v>
      </c>
      <c r="B215" s="153">
        <v>87458</v>
      </c>
      <c r="C215" s="154" t="s">
        <v>5540</v>
      </c>
      <c r="D215" s="153" t="s">
        <v>5343</v>
      </c>
      <c r="E215" s="153" t="s">
        <v>335</v>
      </c>
      <c r="F215" s="155">
        <v>69.28</v>
      </c>
      <c r="G215" s="155">
        <v>66.98</v>
      </c>
      <c r="H215" s="153" t="s">
        <v>308</v>
      </c>
      <c r="I215" s="156">
        <v>41974</v>
      </c>
    </row>
    <row r="216" spans="1:9" ht="38.25" hidden="1">
      <c r="A216" s="133">
        <f>COUNTIF(ORÇAMENTO!B:B,'CPU (2)'!B216)</f>
        <v>0</v>
      </c>
      <c r="B216" s="157">
        <v>87463</v>
      </c>
      <c r="C216" s="158" t="s">
        <v>5541</v>
      </c>
      <c r="D216" s="157" t="s">
        <v>5343</v>
      </c>
      <c r="E216" s="157" t="s">
        <v>335</v>
      </c>
      <c r="F216" s="159">
        <v>75.569999999999993</v>
      </c>
      <c r="G216" s="159">
        <v>72.72</v>
      </c>
      <c r="H216" s="157" t="s">
        <v>308</v>
      </c>
      <c r="I216" s="160">
        <v>41974</v>
      </c>
    </row>
    <row r="217" spans="1:9" ht="38.25" hidden="1">
      <c r="A217" s="133">
        <f>COUNTIF(ORÇAMENTO!B:B,'CPU (2)'!B217)</f>
        <v>0</v>
      </c>
      <c r="B217" s="153">
        <v>87464</v>
      </c>
      <c r="C217" s="154" t="s">
        <v>5542</v>
      </c>
      <c r="D217" s="153" t="s">
        <v>5343</v>
      </c>
      <c r="E217" s="153" t="s">
        <v>335</v>
      </c>
      <c r="F217" s="155">
        <v>76.430000000000007</v>
      </c>
      <c r="G217" s="155">
        <v>73.5</v>
      </c>
      <c r="H217" s="153" t="s">
        <v>308</v>
      </c>
      <c r="I217" s="156">
        <v>41974</v>
      </c>
    </row>
    <row r="218" spans="1:9" ht="38.25" hidden="1">
      <c r="A218" s="133">
        <f>COUNTIF(ORÇAMENTO!B:B,'CPU (2)'!B218)</f>
        <v>0</v>
      </c>
      <c r="B218" s="157">
        <v>87451</v>
      </c>
      <c r="C218" s="158" t="s">
        <v>5543</v>
      </c>
      <c r="D218" s="157" t="s">
        <v>5343</v>
      </c>
      <c r="E218" s="157" t="s">
        <v>335</v>
      </c>
      <c r="F218" s="159">
        <v>71.42</v>
      </c>
      <c r="G218" s="159">
        <v>68.91</v>
      </c>
      <c r="H218" s="157" t="s">
        <v>308</v>
      </c>
      <c r="I218" s="160">
        <v>41974</v>
      </c>
    </row>
    <row r="219" spans="1:9" ht="38.25" hidden="1">
      <c r="A219" s="133">
        <f>COUNTIF(ORÇAMENTO!B:B,'CPU (2)'!B219)</f>
        <v>0</v>
      </c>
      <c r="B219" s="153">
        <v>87452</v>
      </c>
      <c r="C219" s="154" t="s">
        <v>5544</v>
      </c>
      <c r="D219" s="153" t="s">
        <v>5343</v>
      </c>
      <c r="E219" s="153" t="s">
        <v>335</v>
      </c>
      <c r="F219" s="155">
        <v>71.86</v>
      </c>
      <c r="G219" s="155">
        <v>69.349999999999994</v>
      </c>
      <c r="H219" s="153" t="s">
        <v>308</v>
      </c>
      <c r="I219" s="156">
        <v>41974</v>
      </c>
    </row>
    <row r="220" spans="1:9" ht="51" hidden="1">
      <c r="A220" s="133">
        <f>COUNTIF(ORÇAMENTO!B:B,'CPU (2)'!B220)</f>
        <v>0</v>
      </c>
      <c r="B220" s="157">
        <v>87465</v>
      </c>
      <c r="C220" s="158" t="s">
        <v>5545</v>
      </c>
      <c r="D220" s="157" t="s">
        <v>5343</v>
      </c>
      <c r="E220" s="157" t="s">
        <v>335</v>
      </c>
      <c r="F220" s="159">
        <v>45.68</v>
      </c>
      <c r="G220" s="159">
        <v>44.09</v>
      </c>
      <c r="H220" s="157" t="s">
        <v>308</v>
      </c>
      <c r="I220" s="160">
        <v>41974</v>
      </c>
    </row>
    <row r="221" spans="1:9" ht="38.25" hidden="1">
      <c r="A221" s="133">
        <f>COUNTIF(ORÇAMENTO!B:B,'CPU (2)'!B221)</f>
        <v>0</v>
      </c>
      <c r="B221" s="153">
        <v>87466</v>
      </c>
      <c r="C221" s="154" t="s">
        <v>5546</v>
      </c>
      <c r="D221" s="153" t="s">
        <v>5343</v>
      </c>
      <c r="E221" s="153" t="s">
        <v>335</v>
      </c>
      <c r="F221" s="155">
        <v>46.27</v>
      </c>
      <c r="G221" s="155">
        <v>44.62</v>
      </c>
      <c r="H221" s="153" t="s">
        <v>308</v>
      </c>
      <c r="I221" s="156">
        <v>41974</v>
      </c>
    </row>
    <row r="222" spans="1:9" ht="51" hidden="1">
      <c r="A222" s="133">
        <f>COUNTIF(ORÇAMENTO!B:B,'CPU (2)'!B222)</f>
        <v>0</v>
      </c>
      <c r="B222" s="157">
        <v>87453</v>
      </c>
      <c r="C222" s="158" t="s">
        <v>5547</v>
      </c>
      <c r="D222" s="157" t="s">
        <v>5343</v>
      </c>
      <c r="E222" s="157" t="s">
        <v>335</v>
      </c>
      <c r="F222" s="159">
        <v>43.14</v>
      </c>
      <c r="G222" s="159">
        <v>41.78</v>
      </c>
      <c r="H222" s="157" t="s">
        <v>308</v>
      </c>
      <c r="I222" s="160">
        <v>41974</v>
      </c>
    </row>
    <row r="223" spans="1:9" ht="38.25" hidden="1">
      <c r="A223" s="133">
        <f>COUNTIF(ORÇAMENTO!B:B,'CPU (2)'!B223)</f>
        <v>0</v>
      </c>
      <c r="B223" s="153">
        <v>87454</v>
      </c>
      <c r="C223" s="154" t="s">
        <v>5548</v>
      </c>
      <c r="D223" s="153" t="s">
        <v>5343</v>
      </c>
      <c r="E223" s="153" t="s">
        <v>335</v>
      </c>
      <c r="F223" s="155">
        <v>43.74</v>
      </c>
      <c r="G223" s="155">
        <v>42.32</v>
      </c>
      <c r="H223" s="153" t="s">
        <v>308</v>
      </c>
      <c r="I223" s="156">
        <v>41974</v>
      </c>
    </row>
    <row r="224" spans="1:9" ht="38.25" hidden="1">
      <c r="A224" s="133">
        <f>COUNTIF(ORÇAMENTO!B:B,'CPU (2)'!B224)</f>
        <v>0</v>
      </c>
      <c r="B224" s="157">
        <v>87459</v>
      </c>
      <c r="C224" s="158" t="s">
        <v>5549</v>
      </c>
      <c r="D224" s="157" t="s">
        <v>5343</v>
      </c>
      <c r="E224" s="157" t="s">
        <v>335</v>
      </c>
      <c r="F224" s="159">
        <v>49.74</v>
      </c>
      <c r="G224" s="159">
        <v>47.75</v>
      </c>
      <c r="H224" s="157" t="s">
        <v>308</v>
      </c>
      <c r="I224" s="160">
        <v>41974</v>
      </c>
    </row>
    <row r="225" spans="1:9" ht="38.25" hidden="1">
      <c r="A225" s="133">
        <f>COUNTIF(ORÇAMENTO!B:B,'CPU (2)'!B225)</f>
        <v>0</v>
      </c>
      <c r="B225" s="153">
        <v>87460</v>
      </c>
      <c r="C225" s="154" t="s">
        <v>5550</v>
      </c>
      <c r="D225" s="153" t="s">
        <v>5343</v>
      </c>
      <c r="E225" s="153" t="s">
        <v>335</v>
      </c>
      <c r="F225" s="155">
        <v>50.34</v>
      </c>
      <c r="G225" s="155">
        <v>48.28</v>
      </c>
      <c r="H225" s="153" t="s">
        <v>308</v>
      </c>
      <c r="I225" s="156">
        <v>41974</v>
      </c>
    </row>
    <row r="226" spans="1:9" ht="38.25" hidden="1">
      <c r="A226" s="133">
        <f>COUNTIF(ORÇAMENTO!B:B,'CPU (2)'!B226)</f>
        <v>0</v>
      </c>
      <c r="B226" s="157">
        <v>87447</v>
      </c>
      <c r="C226" s="158" t="s">
        <v>5551</v>
      </c>
      <c r="D226" s="157" t="s">
        <v>5343</v>
      </c>
      <c r="E226" s="157" t="s">
        <v>335</v>
      </c>
      <c r="F226" s="159">
        <v>45.28</v>
      </c>
      <c r="G226" s="159">
        <v>43.71</v>
      </c>
      <c r="H226" s="157" t="s">
        <v>308</v>
      </c>
      <c r="I226" s="160">
        <v>41974</v>
      </c>
    </row>
    <row r="227" spans="1:9" ht="38.25" hidden="1">
      <c r="A227" s="133">
        <f>COUNTIF(ORÇAMENTO!B:B,'CPU (2)'!B227)</f>
        <v>0</v>
      </c>
      <c r="B227" s="153">
        <v>87448</v>
      </c>
      <c r="C227" s="154" t="s">
        <v>5552</v>
      </c>
      <c r="D227" s="153" t="s">
        <v>5343</v>
      </c>
      <c r="E227" s="153" t="s">
        <v>335</v>
      </c>
      <c r="F227" s="155">
        <v>45.49</v>
      </c>
      <c r="G227" s="155">
        <v>43.87</v>
      </c>
      <c r="H227" s="153" t="s">
        <v>308</v>
      </c>
      <c r="I227" s="156">
        <v>41974</v>
      </c>
    </row>
    <row r="228" spans="1:9" ht="25.5" hidden="1">
      <c r="A228" s="133">
        <f>COUNTIF(ORÇAMENTO!B:B,'CPU (2)'!B228)</f>
        <v>0</v>
      </c>
      <c r="B228" s="157" t="s">
        <v>5553</v>
      </c>
      <c r="C228" s="158" t="s">
        <v>5554</v>
      </c>
      <c r="D228" s="157" t="s">
        <v>5343</v>
      </c>
      <c r="E228" s="157" t="s">
        <v>368</v>
      </c>
      <c r="F228" s="159">
        <v>386.54</v>
      </c>
      <c r="G228" s="159">
        <v>364.56</v>
      </c>
      <c r="H228" s="157" t="s">
        <v>308</v>
      </c>
      <c r="I228" s="160">
        <v>41974</v>
      </c>
    </row>
    <row r="229" spans="1:9" ht="38.25" hidden="1">
      <c r="A229" s="133">
        <f>COUNTIF(ORÇAMENTO!B:B,'CPU (2)'!B229)</f>
        <v>0</v>
      </c>
      <c r="B229" s="153" t="s">
        <v>5555</v>
      </c>
      <c r="C229" s="154" t="s">
        <v>5556</v>
      </c>
      <c r="D229" s="153" t="s">
        <v>5343</v>
      </c>
      <c r="E229" s="153" t="s">
        <v>335</v>
      </c>
      <c r="F229" s="155">
        <v>59.95</v>
      </c>
      <c r="G229" s="155">
        <v>57.03</v>
      </c>
      <c r="H229" s="153" t="s">
        <v>308</v>
      </c>
      <c r="I229" s="156">
        <v>41974</v>
      </c>
    </row>
    <row r="230" spans="1:9" ht="25.5" hidden="1">
      <c r="A230" s="133">
        <f>COUNTIF(ORÇAMENTO!B:B,'CPU (2)'!B230)</f>
        <v>0</v>
      </c>
      <c r="B230" s="157">
        <v>72133</v>
      </c>
      <c r="C230" s="158" t="s">
        <v>5557</v>
      </c>
      <c r="D230" s="157" t="s">
        <v>5343</v>
      </c>
      <c r="E230" s="157" t="s">
        <v>335</v>
      </c>
      <c r="F230" s="159">
        <v>178.46</v>
      </c>
      <c r="G230" s="159">
        <v>170.57</v>
      </c>
      <c r="H230" s="157" t="s">
        <v>308</v>
      </c>
      <c r="I230" s="160">
        <v>41974</v>
      </c>
    </row>
    <row r="231" spans="1:9" ht="25.5" hidden="1">
      <c r="A231" s="133">
        <f>COUNTIF(ORÇAMENTO!B:B,'CPU (2)'!B231)</f>
        <v>0</v>
      </c>
      <c r="B231" s="153">
        <v>72131</v>
      </c>
      <c r="C231" s="154" t="s">
        <v>5558</v>
      </c>
      <c r="D231" s="153" t="s">
        <v>5343</v>
      </c>
      <c r="E231" s="153" t="s">
        <v>335</v>
      </c>
      <c r="F231" s="155">
        <v>100.54</v>
      </c>
      <c r="G231" s="155">
        <v>96.53</v>
      </c>
      <c r="H231" s="153" t="s">
        <v>308</v>
      </c>
      <c r="I231" s="156">
        <v>41974</v>
      </c>
    </row>
    <row r="232" spans="1:9" ht="25.5" hidden="1">
      <c r="A232" s="133">
        <f>COUNTIF(ORÇAMENTO!B:B,'CPU (2)'!B232)</f>
        <v>0</v>
      </c>
      <c r="B232" s="157">
        <v>72132</v>
      </c>
      <c r="C232" s="158" t="s">
        <v>5559</v>
      </c>
      <c r="D232" s="157" t="s">
        <v>5343</v>
      </c>
      <c r="E232" s="157" t="s">
        <v>335</v>
      </c>
      <c r="F232" s="159">
        <v>51.06</v>
      </c>
      <c r="G232" s="159">
        <v>48.84</v>
      </c>
      <c r="H232" s="157" t="s">
        <v>308</v>
      </c>
      <c r="I232" s="160">
        <v>41974</v>
      </c>
    </row>
    <row r="233" spans="1:9" ht="25.5" hidden="1">
      <c r="A233" s="133">
        <f>COUNTIF(ORÇAMENTO!B:B,'CPU (2)'!B233)</f>
        <v>0</v>
      </c>
      <c r="B233" s="153">
        <v>83518</v>
      </c>
      <c r="C233" s="154" t="s">
        <v>5560</v>
      </c>
      <c r="D233" s="153" t="s">
        <v>5418</v>
      </c>
      <c r="E233" s="153" t="s">
        <v>368</v>
      </c>
      <c r="F233" s="155">
        <v>316.23</v>
      </c>
      <c r="G233" s="155">
        <v>305.45999999999998</v>
      </c>
      <c r="H233" s="153" t="s">
        <v>308</v>
      </c>
      <c r="I233" s="156">
        <v>41974</v>
      </c>
    </row>
    <row r="234" spans="1:9" ht="25.5" hidden="1">
      <c r="A234" s="133">
        <f>COUNTIF(ORÇAMENTO!B:B,'CPU (2)'!B234)</f>
        <v>0</v>
      </c>
      <c r="B234" s="157">
        <v>83519</v>
      </c>
      <c r="C234" s="158" t="s">
        <v>5561</v>
      </c>
      <c r="D234" s="157" t="s">
        <v>5418</v>
      </c>
      <c r="E234" s="157" t="s">
        <v>368</v>
      </c>
      <c r="F234" s="159">
        <v>394.43</v>
      </c>
      <c r="G234" s="159">
        <v>372.07</v>
      </c>
      <c r="H234" s="157" t="s">
        <v>308</v>
      </c>
      <c r="I234" s="160">
        <v>41974</v>
      </c>
    </row>
    <row r="235" spans="1:9" ht="51" hidden="1">
      <c r="A235" s="133">
        <f>COUNTIF(ORÇAMENTO!B:B,'CPU (2)'!B235)</f>
        <v>0</v>
      </c>
      <c r="B235" s="153">
        <v>89293</v>
      </c>
      <c r="C235" s="154" t="s">
        <v>5562</v>
      </c>
      <c r="D235" s="153" t="s">
        <v>5343</v>
      </c>
      <c r="E235" s="153" t="s">
        <v>335</v>
      </c>
      <c r="F235" s="155">
        <v>47.62</v>
      </c>
      <c r="G235" s="155">
        <v>45.74</v>
      </c>
      <c r="H235" s="153" t="s">
        <v>308</v>
      </c>
      <c r="I235" s="156">
        <v>41974</v>
      </c>
    </row>
    <row r="236" spans="1:9" ht="51" hidden="1">
      <c r="A236" s="133">
        <f>COUNTIF(ORÇAMENTO!B:B,'CPU (2)'!B236)</f>
        <v>0</v>
      </c>
      <c r="B236" s="157">
        <v>89312</v>
      </c>
      <c r="C236" s="158" t="s">
        <v>5563</v>
      </c>
      <c r="D236" s="157" t="s">
        <v>5343</v>
      </c>
      <c r="E236" s="157" t="s">
        <v>335</v>
      </c>
      <c r="F236" s="159">
        <v>58.28</v>
      </c>
      <c r="G236" s="159">
        <v>55.63</v>
      </c>
      <c r="H236" s="157" t="s">
        <v>308</v>
      </c>
      <c r="I236" s="160">
        <v>41974</v>
      </c>
    </row>
    <row r="237" spans="1:9" ht="51" hidden="1">
      <c r="A237" s="133">
        <f>COUNTIF(ORÇAMENTO!B:B,'CPU (2)'!B237)</f>
        <v>0</v>
      </c>
      <c r="B237" s="153">
        <v>89313</v>
      </c>
      <c r="C237" s="154" t="s">
        <v>5564</v>
      </c>
      <c r="D237" s="153" t="s">
        <v>5343</v>
      </c>
      <c r="E237" s="153" t="s">
        <v>335</v>
      </c>
      <c r="F237" s="155">
        <v>60.61</v>
      </c>
      <c r="G237" s="155">
        <v>57.73</v>
      </c>
      <c r="H237" s="153" t="s">
        <v>308</v>
      </c>
      <c r="I237" s="156">
        <v>41974</v>
      </c>
    </row>
    <row r="238" spans="1:9" ht="51" hidden="1">
      <c r="A238" s="133">
        <f>COUNTIF(ORÇAMENTO!B:B,'CPU (2)'!B238)</f>
        <v>0</v>
      </c>
      <c r="B238" s="157">
        <v>89296</v>
      </c>
      <c r="C238" s="158" t="s">
        <v>5565</v>
      </c>
      <c r="D238" s="157" t="s">
        <v>5343</v>
      </c>
      <c r="E238" s="157" t="s">
        <v>335</v>
      </c>
      <c r="F238" s="159">
        <v>48.61</v>
      </c>
      <c r="G238" s="159">
        <v>46.71</v>
      </c>
      <c r="H238" s="157" t="s">
        <v>308</v>
      </c>
      <c r="I238" s="160">
        <v>41974</v>
      </c>
    </row>
    <row r="239" spans="1:9" ht="51" hidden="1">
      <c r="A239" s="133">
        <f>COUNTIF(ORÇAMENTO!B:B,'CPU (2)'!B239)</f>
        <v>0</v>
      </c>
      <c r="B239" s="153">
        <v>89297</v>
      </c>
      <c r="C239" s="154" t="s">
        <v>5566</v>
      </c>
      <c r="D239" s="153" t="s">
        <v>5343</v>
      </c>
      <c r="E239" s="153" t="s">
        <v>335</v>
      </c>
      <c r="F239" s="155">
        <v>50.25</v>
      </c>
      <c r="G239" s="155">
        <v>48.19</v>
      </c>
      <c r="H239" s="153" t="s">
        <v>308</v>
      </c>
      <c r="I239" s="156">
        <v>41974</v>
      </c>
    </row>
    <row r="240" spans="1:9" ht="51" hidden="1">
      <c r="A240" s="133">
        <f>COUNTIF(ORÇAMENTO!B:B,'CPU (2)'!B240)</f>
        <v>0</v>
      </c>
      <c r="B240" s="157">
        <v>89308</v>
      </c>
      <c r="C240" s="158" t="s">
        <v>5567</v>
      </c>
      <c r="D240" s="157" t="s">
        <v>5343</v>
      </c>
      <c r="E240" s="157" t="s">
        <v>335</v>
      </c>
      <c r="F240" s="159">
        <v>54.24</v>
      </c>
      <c r="G240" s="159">
        <v>51.91</v>
      </c>
      <c r="H240" s="157" t="s">
        <v>308</v>
      </c>
      <c r="I240" s="160">
        <v>41974</v>
      </c>
    </row>
    <row r="241" spans="1:9" ht="51" hidden="1">
      <c r="A241" s="133">
        <f>COUNTIF(ORÇAMENTO!B:B,'CPU (2)'!B241)</f>
        <v>0</v>
      </c>
      <c r="B241" s="153">
        <v>89309</v>
      </c>
      <c r="C241" s="154" t="s">
        <v>5568</v>
      </c>
      <c r="D241" s="153" t="s">
        <v>5343</v>
      </c>
      <c r="E241" s="153" t="s">
        <v>335</v>
      </c>
      <c r="F241" s="155">
        <v>56.57</v>
      </c>
      <c r="G241" s="155">
        <v>54.01</v>
      </c>
      <c r="H241" s="153" t="s">
        <v>308</v>
      </c>
      <c r="I241" s="156">
        <v>41974</v>
      </c>
    </row>
    <row r="242" spans="1:9" ht="51" hidden="1">
      <c r="A242" s="133">
        <f>COUNTIF(ORÇAMENTO!B:B,'CPU (2)'!B242)</f>
        <v>0</v>
      </c>
      <c r="B242" s="157">
        <v>89292</v>
      </c>
      <c r="C242" s="158" t="s">
        <v>5569</v>
      </c>
      <c r="D242" s="157" t="s">
        <v>5343</v>
      </c>
      <c r="E242" s="157" t="s">
        <v>335</v>
      </c>
      <c r="F242" s="159">
        <v>45.98</v>
      </c>
      <c r="G242" s="159">
        <v>44.25</v>
      </c>
      <c r="H242" s="157" t="s">
        <v>308</v>
      </c>
      <c r="I242" s="160">
        <v>41974</v>
      </c>
    </row>
    <row r="243" spans="1:9" ht="51" hidden="1">
      <c r="A243" s="133">
        <f>COUNTIF(ORÇAMENTO!B:B,'CPU (2)'!B243)</f>
        <v>0</v>
      </c>
      <c r="B243" s="161">
        <v>89310</v>
      </c>
      <c r="C243" s="154" t="s">
        <v>5570</v>
      </c>
      <c r="D243" s="153" t="s">
        <v>5343</v>
      </c>
      <c r="E243" s="153" t="s">
        <v>335</v>
      </c>
      <c r="F243" s="155">
        <v>64.42</v>
      </c>
      <c r="G243" s="155">
        <v>61.29</v>
      </c>
      <c r="H243" s="153" t="s">
        <v>308</v>
      </c>
      <c r="I243" s="156">
        <v>41974</v>
      </c>
    </row>
    <row r="244" spans="1:9" ht="51" hidden="1">
      <c r="A244" s="133">
        <f>COUNTIF(ORÇAMENTO!B:B,'CPU (2)'!B244)</f>
        <v>0</v>
      </c>
      <c r="B244" s="157">
        <v>89311</v>
      </c>
      <c r="C244" s="158" t="s">
        <v>5571</v>
      </c>
      <c r="D244" s="157" t="s">
        <v>5343</v>
      </c>
      <c r="E244" s="157" t="s">
        <v>335</v>
      </c>
      <c r="F244" s="159">
        <v>66.739999999999995</v>
      </c>
      <c r="G244" s="159">
        <v>63.39</v>
      </c>
      <c r="H244" s="157" t="s">
        <v>308</v>
      </c>
      <c r="I244" s="160">
        <v>41974</v>
      </c>
    </row>
    <row r="245" spans="1:9" ht="51" hidden="1">
      <c r="A245" s="133">
        <f>COUNTIF(ORÇAMENTO!B:B,'CPU (2)'!B245)</f>
        <v>0</v>
      </c>
      <c r="B245" s="153">
        <v>89294</v>
      </c>
      <c r="C245" s="154" t="s">
        <v>5572</v>
      </c>
      <c r="D245" s="153" t="s">
        <v>5343</v>
      </c>
      <c r="E245" s="153" t="s">
        <v>335</v>
      </c>
      <c r="F245" s="155">
        <v>53.93</v>
      </c>
      <c r="G245" s="155">
        <v>51.64</v>
      </c>
      <c r="H245" s="153" t="s">
        <v>308</v>
      </c>
      <c r="I245" s="156">
        <v>41974</v>
      </c>
    </row>
    <row r="246" spans="1:9" ht="51" hidden="1">
      <c r="A246" s="133">
        <f>COUNTIF(ORÇAMENTO!B:B,'CPU (2)'!B246)</f>
        <v>0</v>
      </c>
      <c r="B246" s="157">
        <v>89295</v>
      </c>
      <c r="C246" s="158" t="s">
        <v>5573</v>
      </c>
      <c r="D246" s="157" t="s">
        <v>5343</v>
      </c>
      <c r="E246" s="157" t="s">
        <v>335</v>
      </c>
      <c r="F246" s="159">
        <v>55.57</v>
      </c>
      <c r="G246" s="159">
        <v>53.12</v>
      </c>
      <c r="H246" s="157" t="s">
        <v>308</v>
      </c>
      <c r="I246" s="160">
        <v>41974</v>
      </c>
    </row>
    <row r="247" spans="1:9" ht="51" hidden="1">
      <c r="A247" s="133">
        <f>COUNTIF(ORÇAMENTO!B:B,'CPU (2)'!B247)</f>
        <v>0</v>
      </c>
      <c r="B247" s="153">
        <v>89306</v>
      </c>
      <c r="C247" s="154" t="s">
        <v>5574</v>
      </c>
      <c r="D247" s="153" t="s">
        <v>5343</v>
      </c>
      <c r="E247" s="153" t="s">
        <v>335</v>
      </c>
      <c r="F247" s="155">
        <v>57.63</v>
      </c>
      <c r="G247" s="155">
        <v>55.07</v>
      </c>
      <c r="H247" s="153" t="s">
        <v>308</v>
      </c>
      <c r="I247" s="156">
        <v>41974</v>
      </c>
    </row>
    <row r="248" spans="1:9" ht="51" hidden="1">
      <c r="A248" s="133">
        <f>COUNTIF(ORÇAMENTO!B:B,'CPU (2)'!B248)</f>
        <v>0</v>
      </c>
      <c r="B248" s="157">
        <v>89307</v>
      </c>
      <c r="C248" s="158" t="s">
        <v>5575</v>
      </c>
      <c r="D248" s="157" t="s">
        <v>5343</v>
      </c>
      <c r="E248" s="157" t="s">
        <v>335</v>
      </c>
      <c r="F248" s="159">
        <v>59.96</v>
      </c>
      <c r="G248" s="159">
        <v>57.17</v>
      </c>
      <c r="H248" s="157" t="s">
        <v>308</v>
      </c>
      <c r="I248" s="160">
        <v>41974</v>
      </c>
    </row>
    <row r="249" spans="1:9" ht="51" hidden="1">
      <c r="A249" s="133">
        <f>COUNTIF(ORÇAMENTO!B:B,'CPU (2)'!B249)</f>
        <v>0</v>
      </c>
      <c r="B249" s="153">
        <v>89290</v>
      </c>
      <c r="C249" s="154" t="s">
        <v>5576</v>
      </c>
      <c r="D249" s="153" t="s">
        <v>5343</v>
      </c>
      <c r="E249" s="153" t="s">
        <v>335</v>
      </c>
      <c r="F249" s="155">
        <v>49.37</v>
      </c>
      <c r="G249" s="155">
        <v>47.42</v>
      </c>
      <c r="H249" s="153" t="s">
        <v>308</v>
      </c>
      <c r="I249" s="156">
        <v>41974</v>
      </c>
    </row>
    <row r="250" spans="1:9" ht="51" hidden="1">
      <c r="A250" s="133">
        <f>COUNTIF(ORÇAMENTO!B:B,'CPU (2)'!B250)</f>
        <v>0</v>
      </c>
      <c r="B250" s="157">
        <v>89291</v>
      </c>
      <c r="C250" s="158" t="s">
        <v>5577</v>
      </c>
      <c r="D250" s="157" t="s">
        <v>5343</v>
      </c>
      <c r="E250" s="157" t="s">
        <v>335</v>
      </c>
      <c r="F250" s="159">
        <v>51.01</v>
      </c>
      <c r="G250" s="159">
        <v>48.9</v>
      </c>
      <c r="H250" s="157" t="s">
        <v>308</v>
      </c>
      <c r="I250" s="160">
        <v>41974</v>
      </c>
    </row>
    <row r="251" spans="1:9" ht="51" hidden="1">
      <c r="A251" s="133">
        <f>COUNTIF(ORÇAMENTO!B:B,'CPU (2)'!B251)</f>
        <v>0</v>
      </c>
      <c r="B251" s="153">
        <v>89304</v>
      </c>
      <c r="C251" s="154" t="s">
        <v>5578</v>
      </c>
      <c r="D251" s="153" t="s">
        <v>5343</v>
      </c>
      <c r="E251" s="153" t="s">
        <v>335</v>
      </c>
      <c r="F251" s="155">
        <v>50.61</v>
      </c>
      <c r="G251" s="155">
        <v>48.55</v>
      </c>
      <c r="H251" s="153" t="s">
        <v>308</v>
      </c>
      <c r="I251" s="156">
        <v>41974</v>
      </c>
    </row>
    <row r="252" spans="1:9" ht="51" hidden="1">
      <c r="A252" s="133">
        <f>COUNTIF(ORÇAMENTO!B:B,'CPU (2)'!B252)</f>
        <v>0</v>
      </c>
      <c r="B252" s="157">
        <v>89305</v>
      </c>
      <c r="C252" s="158" t="s">
        <v>5579</v>
      </c>
      <c r="D252" s="157" t="s">
        <v>5343</v>
      </c>
      <c r="E252" s="157" t="s">
        <v>335</v>
      </c>
      <c r="F252" s="159">
        <v>52.7</v>
      </c>
      <c r="G252" s="159">
        <v>50.44</v>
      </c>
      <c r="H252" s="157" t="s">
        <v>308</v>
      </c>
      <c r="I252" s="160">
        <v>41974</v>
      </c>
    </row>
    <row r="253" spans="1:9" ht="51" hidden="1">
      <c r="A253" s="133">
        <f>COUNTIF(ORÇAMENTO!B:B,'CPU (2)'!B253)</f>
        <v>0</v>
      </c>
      <c r="B253" s="153">
        <v>89288</v>
      </c>
      <c r="C253" s="154" t="s">
        <v>5580</v>
      </c>
      <c r="D253" s="153" t="s">
        <v>5343</v>
      </c>
      <c r="E253" s="153" t="s">
        <v>335</v>
      </c>
      <c r="F253" s="155">
        <v>41.16</v>
      </c>
      <c r="G253" s="155">
        <v>39.840000000000003</v>
      </c>
      <c r="H253" s="153" t="s">
        <v>308</v>
      </c>
      <c r="I253" s="156">
        <v>41974</v>
      </c>
    </row>
    <row r="254" spans="1:9" ht="51" hidden="1">
      <c r="A254" s="133">
        <f>COUNTIF(ORÇAMENTO!B:B,'CPU (2)'!B254)</f>
        <v>0</v>
      </c>
      <c r="B254" s="157">
        <v>89289</v>
      </c>
      <c r="C254" s="158" t="s">
        <v>5581</v>
      </c>
      <c r="D254" s="157" t="s">
        <v>5343</v>
      </c>
      <c r="E254" s="157" t="s">
        <v>335</v>
      </c>
      <c r="F254" s="159">
        <v>42.63</v>
      </c>
      <c r="G254" s="159">
        <v>41.18</v>
      </c>
      <c r="H254" s="157" t="s">
        <v>308</v>
      </c>
      <c r="I254" s="160">
        <v>41974</v>
      </c>
    </row>
    <row r="255" spans="1:9" ht="51" hidden="1">
      <c r="A255" s="133">
        <f>COUNTIF(ORÇAMENTO!B:B,'CPU (2)'!B255)</f>
        <v>0</v>
      </c>
      <c r="B255" s="153">
        <v>89300</v>
      </c>
      <c r="C255" s="154" t="s">
        <v>5582</v>
      </c>
      <c r="D255" s="153" t="s">
        <v>5343</v>
      </c>
      <c r="E255" s="153" t="s">
        <v>335</v>
      </c>
      <c r="F255" s="155">
        <v>47.17</v>
      </c>
      <c r="G255" s="155">
        <v>45.34</v>
      </c>
      <c r="H255" s="153" t="s">
        <v>308</v>
      </c>
      <c r="I255" s="156">
        <v>41974</v>
      </c>
    </row>
    <row r="256" spans="1:9" ht="51" hidden="1">
      <c r="A256" s="133">
        <f>COUNTIF(ORÇAMENTO!B:B,'CPU (2)'!B256)</f>
        <v>0</v>
      </c>
      <c r="B256" s="157">
        <v>89301</v>
      </c>
      <c r="C256" s="158" t="s">
        <v>5583</v>
      </c>
      <c r="D256" s="157" t="s">
        <v>5343</v>
      </c>
      <c r="E256" s="157" t="s">
        <v>335</v>
      </c>
      <c r="F256" s="159">
        <v>49.26</v>
      </c>
      <c r="G256" s="159">
        <v>47.24</v>
      </c>
      <c r="H256" s="157" t="s">
        <v>308</v>
      </c>
      <c r="I256" s="160">
        <v>41974</v>
      </c>
    </row>
    <row r="257" spans="1:9" ht="51" hidden="1">
      <c r="A257" s="133">
        <f>COUNTIF(ORÇAMENTO!B:B,'CPU (2)'!B257)</f>
        <v>0</v>
      </c>
      <c r="B257" s="153">
        <v>89284</v>
      </c>
      <c r="C257" s="154" t="s">
        <v>5584</v>
      </c>
      <c r="D257" s="153" t="s">
        <v>5343</v>
      </c>
      <c r="E257" s="153" t="s">
        <v>335</v>
      </c>
      <c r="F257" s="155">
        <v>39.119999999999997</v>
      </c>
      <c r="G257" s="155">
        <v>37.909999999999997</v>
      </c>
      <c r="H257" s="153" t="s">
        <v>308</v>
      </c>
      <c r="I257" s="156">
        <v>41974</v>
      </c>
    </row>
    <row r="258" spans="1:9" ht="51" hidden="1">
      <c r="A258" s="133">
        <f>COUNTIF(ORÇAMENTO!B:B,'CPU (2)'!B258)</f>
        <v>0</v>
      </c>
      <c r="B258" s="157">
        <v>89285</v>
      </c>
      <c r="C258" s="158" t="s">
        <v>5585</v>
      </c>
      <c r="D258" s="157" t="s">
        <v>5343</v>
      </c>
      <c r="E258" s="157" t="s">
        <v>335</v>
      </c>
      <c r="F258" s="159">
        <v>40.590000000000003</v>
      </c>
      <c r="G258" s="159">
        <v>39.24</v>
      </c>
      <c r="H258" s="157" t="s">
        <v>308</v>
      </c>
      <c r="I258" s="160">
        <v>41974</v>
      </c>
    </row>
    <row r="259" spans="1:9" ht="51" hidden="1">
      <c r="A259" s="133">
        <f>COUNTIF(ORÇAMENTO!B:B,'CPU (2)'!B259)</f>
        <v>0</v>
      </c>
      <c r="B259" s="153">
        <v>89302</v>
      </c>
      <c r="C259" s="154" t="s">
        <v>5586</v>
      </c>
      <c r="D259" s="153" t="s">
        <v>5343</v>
      </c>
      <c r="E259" s="153" t="s">
        <v>335</v>
      </c>
      <c r="F259" s="155">
        <v>56.12</v>
      </c>
      <c r="G259" s="155">
        <v>53.64</v>
      </c>
      <c r="H259" s="153" t="s">
        <v>308</v>
      </c>
      <c r="I259" s="156">
        <v>41974</v>
      </c>
    </row>
    <row r="260" spans="1:9" ht="51" hidden="1">
      <c r="A260" s="133">
        <f>COUNTIF(ORÇAMENTO!B:B,'CPU (2)'!B260)</f>
        <v>0</v>
      </c>
      <c r="B260" s="157">
        <v>89303</v>
      </c>
      <c r="C260" s="158" t="s">
        <v>5587</v>
      </c>
      <c r="D260" s="157" t="s">
        <v>5343</v>
      </c>
      <c r="E260" s="157" t="s">
        <v>335</v>
      </c>
      <c r="F260" s="159">
        <v>58.21</v>
      </c>
      <c r="G260" s="159">
        <v>55.53</v>
      </c>
      <c r="H260" s="157" t="s">
        <v>308</v>
      </c>
      <c r="I260" s="160">
        <v>41974</v>
      </c>
    </row>
    <row r="261" spans="1:9" ht="51" hidden="1">
      <c r="A261" s="133">
        <f>COUNTIF(ORÇAMENTO!B:B,'CPU (2)'!B261)</f>
        <v>0</v>
      </c>
      <c r="B261" s="153">
        <v>89286</v>
      </c>
      <c r="C261" s="154" t="s">
        <v>5588</v>
      </c>
      <c r="D261" s="153" t="s">
        <v>5343</v>
      </c>
      <c r="E261" s="153" t="s">
        <v>335</v>
      </c>
      <c r="F261" s="155">
        <v>45.81</v>
      </c>
      <c r="G261" s="155">
        <v>44.17</v>
      </c>
      <c r="H261" s="153" t="s">
        <v>308</v>
      </c>
      <c r="I261" s="156">
        <v>41974</v>
      </c>
    </row>
    <row r="262" spans="1:9" ht="51" hidden="1">
      <c r="A262" s="133">
        <f>COUNTIF(ORÇAMENTO!B:B,'CPU (2)'!B262)</f>
        <v>0</v>
      </c>
      <c r="B262" s="157">
        <v>89287</v>
      </c>
      <c r="C262" s="158" t="s">
        <v>5589</v>
      </c>
      <c r="D262" s="157" t="s">
        <v>5343</v>
      </c>
      <c r="E262" s="157" t="s">
        <v>335</v>
      </c>
      <c r="F262" s="159">
        <v>47.28</v>
      </c>
      <c r="G262" s="159">
        <v>45.5</v>
      </c>
      <c r="H262" s="157" t="s">
        <v>308</v>
      </c>
      <c r="I262" s="160">
        <v>41974</v>
      </c>
    </row>
    <row r="263" spans="1:9" ht="51" hidden="1">
      <c r="A263" s="133">
        <f>COUNTIF(ORÇAMENTO!B:B,'CPU (2)'!B263)</f>
        <v>0</v>
      </c>
      <c r="B263" s="153">
        <v>89298</v>
      </c>
      <c r="C263" s="154" t="s">
        <v>5590</v>
      </c>
      <c r="D263" s="153" t="s">
        <v>5343</v>
      </c>
      <c r="E263" s="153" t="s">
        <v>335</v>
      </c>
      <c r="F263" s="155">
        <v>50.49</v>
      </c>
      <c r="G263" s="155">
        <v>48.45</v>
      </c>
      <c r="H263" s="153" t="s">
        <v>308</v>
      </c>
      <c r="I263" s="156">
        <v>41974</v>
      </c>
    </row>
    <row r="264" spans="1:9" ht="51" hidden="1">
      <c r="A264" s="133">
        <f>COUNTIF(ORÇAMENTO!B:B,'CPU (2)'!B264)</f>
        <v>0</v>
      </c>
      <c r="B264" s="157">
        <v>89299</v>
      </c>
      <c r="C264" s="158" t="s">
        <v>5591</v>
      </c>
      <c r="D264" s="157" t="s">
        <v>5343</v>
      </c>
      <c r="E264" s="157" t="s">
        <v>335</v>
      </c>
      <c r="F264" s="159">
        <v>52.58</v>
      </c>
      <c r="G264" s="159">
        <v>50.34</v>
      </c>
      <c r="H264" s="157" t="s">
        <v>308</v>
      </c>
      <c r="I264" s="160">
        <v>41974</v>
      </c>
    </row>
    <row r="265" spans="1:9" ht="51" hidden="1">
      <c r="A265" s="133">
        <f>COUNTIF(ORÇAMENTO!B:B,'CPU (2)'!B265)</f>
        <v>0</v>
      </c>
      <c r="B265" s="153">
        <v>89282</v>
      </c>
      <c r="C265" s="154" t="s">
        <v>5592</v>
      </c>
      <c r="D265" s="153" t="s">
        <v>5343</v>
      </c>
      <c r="E265" s="153" t="s">
        <v>335</v>
      </c>
      <c r="F265" s="155">
        <v>42.44</v>
      </c>
      <c r="G265" s="155">
        <v>41.01</v>
      </c>
      <c r="H265" s="153" t="s">
        <v>308</v>
      </c>
      <c r="I265" s="156">
        <v>41974</v>
      </c>
    </row>
    <row r="266" spans="1:9" ht="51" hidden="1">
      <c r="A266" s="133">
        <f>COUNTIF(ORÇAMENTO!B:B,'CPU (2)'!B266)</f>
        <v>0</v>
      </c>
      <c r="B266" s="157">
        <v>89283</v>
      </c>
      <c r="C266" s="158" t="s">
        <v>5593</v>
      </c>
      <c r="D266" s="157" t="s">
        <v>5343</v>
      </c>
      <c r="E266" s="157" t="s">
        <v>335</v>
      </c>
      <c r="F266" s="159">
        <v>43.92</v>
      </c>
      <c r="G266" s="159">
        <v>42.34</v>
      </c>
      <c r="H266" s="157" t="s">
        <v>308</v>
      </c>
      <c r="I266" s="160">
        <v>41974</v>
      </c>
    </row>
    <row r="267" spans="1:9" hidden="1">
      <c r="A267" s="133">
        <f>COUNTIF(ORÇAMENTO!B:B,'CPU (2)'!B267)</f>
        <v>0</v>
      </c>
      <c r="B267" s="153">
        <v>73674</v>
      </c>
      <c r="C267" s="154" t="s">
        <v>5594</v>
      </c>
      <c r="D267" s="153" t="s">
        <v>5361</v>
      </c>
      <c r="E267" s="153" t="s">
        <v>335</v>
      </c>
      <c r="F267" s="155">
        <v>17.28</v>
      </c>
      <c r="G267" s="155">
        <v>16.3</v>
      </c>
      <c r="H267" s="153" t="s">
        <v>308</v>
      </c>
      <c r="I267" s="156">
        <v>41974</v>
      </c>
    </row>
    <row r="268" spans="1:9" hidden="1">
      <c r="A268" s="133">
        <f>COUNTIF(ORÇAMENTO!B:B,'CPU (2)'!B268)</f>
        <v>0</v>
      </c>
      <c r="B268" s="179">
        <v>73673</v>
      </c>
      <c r="C268" s="180" t="s">
        <v>5595</v>
      </c>
      <c r="D268" s="179" t="s">
        <v>5361</v>
      </c>
      <c r="E268" s="179" t="s">
        <v>335</v>
      </c>
      <c r="F268" s="181">
        <v>15.85</v>
      </c>
      <c r="G268" s="181">
        <v>14.7</v>
      </c>
      <c r="H268" s="179" t="s">
        <v>308</v>
      </c>
      <c r="I268" s="182">
        <v>41974</v>
      </c>
    </row>
    <row r="269" spans="1:9" ht="25.5" hidden="1">
      <c r="A269" s="133">
        <f>COUNTIF(ORÇAMENTO!B:B,'CPU (2)'!B269)</f>
        <v>0</v>
      </c>
      <c r="B269" s="179">
        <v>84112</v>
      </c>
      <c r="C269" s="180" t="s">
        <v>5596</v>
      </c>
      <c r="D269" s="179" t="s">
        <v>5361</v>
      </c>
      <c r="E269" s="179" t="s">
        <v>335</v>
      </c>
      <c r="F269" s="181">
        <v>12.41</v>
      </c>
      <c r="G269" s="181">
        <v>12.1</v>
      </c>
      <c r="H269" s="179" t="s">
        <v>308</v>
      </c>
      <c r="I269" s="182">
        <v>41974</v>
      </c>
    </row>
    <row r="270" spans="1:9" ht="25.5" hidden="1">
      <c r="A270" s="133">
        <f>COUNTIF(ORÇAMENTO!B:B,'CPU (2)'!B270)</f>
        <v>0</v>
      </c>
      <c r="B270" s="179">
        <v>84154</v>
      </c>
      <c r="C270" s="180" t="s">
        <v>5597</v>
      </c>
      <c r="D270" s="179" t="s">
        <v>5418</v>
      </c>
      <c r="E270" s="179" t="s">
        <v>625</v>
      </c>
      <c r="F270" s="181">
        <v>105.61</v>
      </c>
      <c r="G270" s="181">
        <v>105.44</v>
      </c>
      <c r="H270" s="179" t="s">
        <v>308</v>
      </c>
      <c r="I270" s="182">
        <v>41974</v>
      </c>
    </row>
    <row r="271" spans="1:9" ht="25.5" hidden="1">
      <c r="A271" s="133">
        <f>COUNTIF(ORÇAMENTO!B:B,'CPU (2)'!B271)</f>
        <v>0</v>
      </c>
      <c r="B271" s="179">
        <v>84153</v>
      </c>
      <c r="C271" s="180" t="s">
        <v>5598</v>
      </c>
      <c r="D271" s="179" t="s">
        <v>5418</v>
      </c>
      <c r="E271" s="179" t="s">
        <v>304</v>
      </c>
      <c r="F271" s="181">
        <v>34.479999999999997</v>
      </c>
      <c r="G271" s="181">
        <v>34.31</v>
      </c>
      <c r="H271" s="179" t="s">
        <v>308</v>
      </c>
      <c r="I271" s="182">
        <v>41974</v>
      </c>
    </row>
    <row r="272" spans="1:9" ht="25.5" hidden="1">
      <c r="A272" s="133">
        <f>COUNTIF(ORÇAMENTO!B:B,'CPU (2)'!B272)</f>
        <v>0</v>
      </c>
      <c r="B272" s="179">
        <v>86905</v>
      </c>
      <c r="C272" s="180" t="s">
        <v>5599</v>
      </c>
      <c r="D272" s="179" t="s">
        <v>5366</v>
      </c>
      <c r="E272" s="179" t="s">
        <v>83</v>
      </c>
      <c r="F272" s="181">
        <v>106.75</v>
      </c>
      <c r="G272" s="181">
        <v>105.87</v>
      </c>
      <c r="H272" s="179" t="s">
        <v>308</v>
      </c>
      <c r="I272" s="182">
        <v>41974</v>
      </c>
    </row>
    <row r="273" spans="1:11" ht="25.5" hidden="1">
      <c r="A273" s="133">
        <f>COUNTIF(ORÇAMENTO!B:B,'CPU (2)'!B273)</f>
        <v>0</v>
      </c>
      <c r="B273" s="179">
        <v>86908</v>
      </c>
      <c r="C273" s="180" t="s">
        <v>5600</v>
      </c>
      <c r="D273" s="179" t="s">
        <v>5366</v>
      </c>
      <c r="E273" s="179" t="s">
        <v>83</v>
      </c>
      <c r="F273" s="181">
        <v>125.76</v>
      </c>
      <c r="G273" s="181">
        <v>125.32</v>
      </c>
      <c r="H273" s="179" t="s">
        <v>308</v>
      </c>
      <c r="I273" s="182">
        <v>41974</v>
      </c>
    </row>
    <row r="274" spans="1:11" ht="38.25" hidden="1">
      <c r="A274" s="133">
        <f>COUNTIF(ORÇAMENTO!B:B,'CPU (2)'!B274)</f>
        <v>0</v>
      </c>
      <c r="B274" s="179">
        <v>72941</v>
      </c>
      <c r="C274" s="180" t="s">
        <v>5601</v>
      </c>
      <c r="D274" s="179" t="s">
        <v>5368</v>
      </c>
      <c r="E274" s="179" t="s">
        <v>83</v>
      </c>
      <c r="F274" s="181">
        <v>415.57</v>
      </c>
      <c r="G274" s="181">
        <v>411.5</v>
      </c>
      <c r="H274" s="179" t="s">
        <v>308</v>
      </c>
      <c r="I274" s="182">
        <v>41974</v>
      </c>
    </row>
    <row r="275" spans="1:11" ht="25.5" hidden="1">
      <c r="A275" s="133">
        <f>COUNTIF(ORÇAMENTO!B:B,'CPU (2)'!B275)</f>
        <v>0</v>
      </c>
      <c r="B275" s="179">
        <v>84084</v>
      </c>
      <c r="C275" s="180" t="s">
        <v>5602</v>
      </c>
      <c r="D275" s="179" t="s">
        <v>5350</v>
      </c>
      <c r="E275" s="179" t="s">
        <v>335</v>
      </c>
      <c r="F275" s="181">
        <v>4.8600000000000003</v>
      </c>
      <c r="G275" s="181">
        <v>4.4000000000000004</v>
      </c>
      <c r="H275" s="179" t="s">
        <v>308</v>
      </c>
      <c r="I275" s="182">
        <v>41974</v>
      </c>
    </row>
    <row r="276" spans="1:11" hidden="1">
      <c r="A276" s="133">
        <f>COUNTIF(ORÇAMENTO!B:B,'CPU (2)'!B276)</f>
        <v>0</v>
      </c>
      <c r="B276" s="179">
        <v>79483</v>
      </c>
      <c r="C276" s="180" t="s">
        <v>5603</v>
      </c>
      <c r="D276" s="179" t="s">
        <v>5604</v>
      </c>
      <c r="E276" s="179" t="s">
        <v>335</v>
      </c>
      <c r="F276" s="181">
        <v>18.21</v>
      </c>
      <c r="G276" s="181">
        <v>16.53</v>
      </c>
      <c r="H276" s="179" t="s">
        <v>308</v>
      </c>
      <c r="I276" s="182">
        <v>41974</v>
      </c>
    </row>
    <row r="277" spans="1:11" ht="25.5" hidden="1">
      <c r="A277" s="133">
        <f>COUNTIF(ORÇAMENTO!B:B,'CPU (2)'!B277)</f>
        <v>0</v>
      </c>
      <c r="B277" s="179">
        <v>85187</v>
      </c>
      <c r="C277" s="180" t="s">
        <v>5605</v>
      </c>
      <c r="D277" s="179" t="s">
        <v>5429</v>
      </c>
      <c r="E277" s="179" t="s">
        <v>5606</v>
      </c>
      <c r="F277" s="181">
        <v>355.3</v>
      </c>
      <c r="G277" s="181">
        <v>332.95</v>
      </c>
      <c r="H277" s="179" t="s">
        <v>308</v>
      </c>
      <c r="I277" s="182">
        <v>41974</v>
      </c>
    </row>
    <row r="278" spans="1:11" hidden="1">
      <c r="A278" s="133">
        <f>COUNTIF(ORÇAMENTO!B:B,'CPU (2)'!B278)</f>
        <v>0</v>
      </c>
      <c r="B278" s="179">
        <v>72815</v>
      </c>
      <c r="C278" s="180" t="s">
        <v>5607</v>
      </c>
      <c r="D278" s="179" t="s">
        <v>5352</v>
      </c>
      <c r="E278" s="179" t="s">
        <v>335</v>
      </c>
      <c r="F278" s="181">
        <v>34.380000000000003</v>
      </c>
      <c r="G278" s="181">
        <v>33.04</v>
      </c>
      <c r="H278" s="179" t="s">
        <v>308</v>
      </c>
      <c r="I278" s="182">
        <v>41974</v>
      </c>
    </row>
    <row r="279" spans="1:11" ht="25.5" hidden="1">
      <c r="A279" s="133">
        <f>COUNTIF(ORÇAMENTO!B:B,'CPU (2)'!B279)</f>
        <v>0</v>
      </c>
      <c r="B279" s="179">
        <v>84663</v>
      </c>
      <c r="C279" s="180" t="s">
        <v>5608</v>
      </c>
      <c r="D279" s="179" t="s">
        <v>5609</v>
      </c>
      <c r="E279" s="179" t="s">
        <v>335</v>
      </c>
      <c r="F279" s="181">
        <v>16.47</v>
      </c>
      <c r="G279" s="181">
        <v>15.43</v>
      </c>
      <c r="H279" s="179" t="s">
        <v>308</v>
      </c>
      <c r="I279" s="182">
        <v>41974</v>
      </c>
    </row>
    <row r="280" spans="1:11">
      <c r="B280"/>
      <c r="C280"/>
      <c r="D280"/>
      <c r="E280"/>
      <c r="F280"/>
      <c r="G280"/>
      <c r="H280"/>
      <c r="I280" s="182"/>
    </row>
    <row r="281" spans="1:11" ht="25.5">
      <c r="A281" s="133">
        <f>COUNTIF(ORÇAMENTO!B:B,'CPU (2)'!B281)</f>
        <v>1</v>
      </c>
      <c r="B281" s="175">
        <v>88485</v>
      </c>
      <c r="C281" s="176" t="s">
        <v>5610</v>
      </c>
      <c r="D281" s="175" t="s">
        <v>5609</v>
      </c>
      <c r="E281" s="175" t="s">
        <v>335</v>
      </c>
      <c r="F281" s="177">
        <v>1.76</v>
      </c>
      <c r="G281" s="177">
        <v>1.68</v>
      </c>
      <c r="H281" s="175" t="s">
        <v>308</v>
      </c>
      <c r="I281" s="178">
        <v>41974</v>
      </c>
      <c r="J281" s="191">
        <f>SUM(J283:J285)</f>
        <v>1.6833100000000001</v>
      </c>
      <c r="K281" s="192">
        <f>J281-G281</f>
        <v>3.3100000000001462E-3</v>
      </c>
    </row>
    <row r="282" spans="1:11" ht="25.5">
      <c r="B282" s="325" t="s">
        <v>341</v>
      </c>
      <c r="C282" s="325" t="s">
        <v>82</v>
      </c>
      <c r="D282" s="325" t="s">
        <v>342</v>
      </c>
      <c r="E282" s="325" t="s">
        <v>343</v>
      </c>
      <c r="F282" s="325" t="s">
        <v>10727</v>
      </c>
      <c r="G282" s="325" t="s">
        <v>10728</v>
      </c>
      <c r="H282" s="325" t="s">
        <v>10729</v>
      </c>
      <c r="I282" s="325" t="s">
        <v>10730</v>
      </c>
      <c r="J282" s="325" t="s">
        <v>10731</v>
      </c>
    </row>
    <row r="283" spans="1:11">
      <c r="B283" s="172">
        <v>88310</v>
      </c>
      <c r="C283" s="226" t="str">
        <f>VLOOKUP(B283,SERVIÇOS_SINAPI_12_14!$A$2:$H$5049,2,0)</f>
        <v>PINTOR COM ENCARGOS COMPLEMENTARES</v>
      </c>
      <c r="D283" s="164" t="s">
        <v>5361</v>
      </c>
      <c r="E283" s="219" t="str">
        <f>VLOOKUP(B283,SERVIÇOS_SINAPI_12_14!$A$2:$H$5049,4,0)</f>
        <v>H</v>
      </c>
      <c r="F283" s="214">
        <v>15.32</v>
      </c>
      <c r="G283" s="221">
        <f>VLOOKUP(B283,SERVIÇOS_SINAPI_12_14!$A$2:$H$5049,6,0)</f>
        <v>13.77</v>
      </c>
      <c r="H283" s="240">
        <v>3.9E-2</v>
      </c>
      <c r="I283" s="214">
        <v>0.6</v>
      </c>
      <c r="J283" s="224">
        <f>H283*G283</f>
        <v>0.53703000000000001</v>
      </c>
    </row>
    <row r="284" spans="1:11">
      <c r="B284" s="172">
        <v>88316</v>
      </c>
      <c r="C284" s="226" t="str">
        <f>VLOOKUP(B284,SERVIÇOS_SINAPI_12_14!$A$2:$H$5049,2,0)</f>
        <v>SERVENTE COM ENCARGOS COMPLEMENTARES</v>
      </c>
      <c r="D284" s="164" t="s">
        <v>5361</v>
      </c>
      <c r="E284" s="219" t="str">
        <f>VLOOKUP(B284,SERVIÇOS_SINAPI_12_14!$A$2:$H$5049,4,0)</f>
        <v>H</v>
      </c>
      <c r="F284" s="214">
        <v>12.14</v>
      </c>
      <c r="G284" s="221">
        <f>VLOOKUP(B284,SERVIÇOS_SINAPI_12_14!$A$2:$H$5049,6,0)</f>
        <v>11.02</v>
      </c>
      <c r="H284" s="240">
        <v>1.4E-2</v>
      </c>
      <c r="I284" s="214">
        <v>0.17</v>
      </c>
      <c r="J284" s="224">
        <f>H284*G284</f>
        <v>0.15428</v>
      </c>
    </row>
    <row r="285" spans="1:11">
      <c r="B285" s="172">
        <v>6085</v>
      </c>
      <c r="C285" s="213" t="str">
        <f>VLOOKUP(B285,INSUMOS_SINAPI_12_14!$A$2:$H$5049,2,0)</f>
        <v>SELADOR ACRILICO</v>
      </c>
      <c r="D285" s="166" t="s">
        <v>314</v>
      </c>
      <c r="E285" s="144" t="str">
        <f>VLOOKUP(B285,INSUMOS_SINAPI_12_14!$A$2:$H$5049,4,0)</f>
        <v>L</v>
      </c>
      <c r="F285" s="138">
        <v>6.2</v>
      </c>
      <c r="G285" s="190">
        <f>VLOOKUP(B285,INSUMOS_SINAPI_12_14!$A$2:$H$5049,6,0)</f>
        <v>6.2</v>
      </c>
      <c r="H285" s="136">
        <v>0.16</v>
      </c>
      <c r="I285" s="138">
        <v>0.99</v>
      </c>
      <c r="J285" s="210">
        <f>H285*G285</f>
        <v>0.9920000000000001</v>
      </c>
    </row>
    <row r="286" spans="1:11">
      <c r="B286"/>
      <c r="C286"/>
      <c r="D286"/>
      <c r="E286"/>
      <c r="F286"/>
      <c r="G286"/>
      <c r="H286"/>
      <c r="I286"/>
    </row>
    <row r="287" spans="1:11">
      <c r="B287"/>
      <c r="C287"/>
      <c r="D287"/>
      <c r="E287"/>
      <c r="F287"/>
      <c r="G287"/>
      <c r="H287"/>
      <c r="I287"/>
    </row>
    <row r="288" spans="1:11" hidden="1">
      <c r="A288" s="133">
        <f>COUNTIF(ORÇAMENTO!B:B,'CPU (2)'!B288)</f>
        <v>0</v>
      </c>
      <c r="B288" s="179">
        <v>88484</v>
      </c>
      <c r="C288" s="180" t="s">
        <v>5611</v>
      </c>
      <c r="D288" s="179" t="s">
        <v>5609</v>
      </c>
      <c r="E288" s="179" t="s">
        <v>335</v>
      </c>
      <c r="F288" s="181">
        <v>2</v>
      </c>
      <c r="G288" s="181">
        <v>1.9</v>
      </c>
      <c r="H288" s="179" t="s">
        <v>308</v>
      </c>
      <c r="I288" s="182">
        <v>41974</v>
      </c>
    </row>
    <row r="289" spans="1:11" ht="25.5" hidden="1">
      <c r="A289" s="133">
        <f>COUNTIF(ORÇAMENTO!B:B,'CPU (2)'!B289)</f>
        <v>0</v>
      </c>
      <c r="B289" s="179">
        <v>88483</v>
      </c>
      <c r="C289" s="180" t="s">
        <v>5612</v>
      </c>
      <c r="D289" s="179" t="s">
        <v>5609</v>
      </c>
      <c r="E289" s="179" t="s">
        <v>335</v>
      </c>
      <c r="F289" s="181">
        <v>1.69</v>
      </c>
      <c r="G289" s="181">
        <v>1.63</v>
      </c>
      <c r="H289" s="179" t="s">
        <v>308</v>
      </c>
      <c r="I289" s="182">
        <v>41974</v>
      </c>
    </row>
    <row r="290" spans="1:11" hidden="1">
      <c r="A290" s="133">
        <f>COUNTIF(ORÇAMENTO!B:B,'CPU (2)'!B290)</f>
        <v>0</v>
      </c>
      <c r="B290" s="179">
        <v>88482</v>
      </c>
      <c r="C290" s="180" t="s">
        <v>5613</v>
      </c>
      <c r="D290" s="179" t="s">
        <v>5609</v>
      </c>
      <c r="E290" s="179" t="s">
        <v>335</v>
      </c>
      <c r="F290" s="181">
        <v>1.86</v>
      </c>
      <c r="G290" s="181">
        <v>1.79</v>
      </c>
      <c r="H290" s="179" t="s">
        <v>308</v>
      </c>
      <c r="I290" s="182">
        <v>41974</v>
      </c>
    </row>
    <row r="291" spans="1:11" ht="38.25" hidden="1">
      <c r="A291" s="133">
        <f>COUNTIF(ORÇAMENTO!B:B,'CPU (2)'!B291)</f>
        <v>0</v>
      </c>
      <c r="B291" s="179">
        <v>87430</v>
      </c>
      <c r="C291" s="180" t="s">
        <v>5614</v>
      </c>
      <c r="D291" s="179" t="s">
        <v>5350</v>
      </c>
      <c r="E291" s="179" t="s">
        <v>335</v>
      </c>
      <c r="F291" s="181">
        <v>15.19</v>
      </c>
      <c r="G291" s="181">
        <v>14.86</v>
      </c>
      <c r="H291" s="179" t="s">
        <v>308</v>
      </c>
      <c r="I291" s="182">
        <v>41974</v>
      </c>
    </row>
    <row r="292" spans="1:11" ht="38.25" hidden="1">
      <c r="A292" s="133">
        <f>COUNTIF(ORÇAMENTO!B:B,'CPU (2)'!B292)</f>
        <v>0</v>
      </c>
      <c r="B292" s="179">
        <v>87433</v>
      </c>
      <c r="C292" s="180" t="s">
        <v>5615</v>
      </c>
      <c r="D292" s="179" t="s">
        <v>5350</v>
      </c>
      <c r="E292" s="179" t="s">
        <v>335</v>
      </c>
      <c r="F292" s="181">
        <v>23.45</v>
      </c>
      <c r="G292" s="181">
        <v>23.22</v>
      </c>
      <c r="H292" s="179" t="s">
        <v>308</v>
      </c>
      <c r="I292" s="182">
        <v>41974</v>
      </c>
    </row>
    <row r="293" spans="1:11" ht="38.25" hidden="1">
      <c r="A293" s="133">
        <f>COUNTIF(ORÇAMENTO!B:B,'CPU (2)'!B293)</f>
        <v>0</v>
      </c>
      <c r="B293" s="179">
        <v>87436</v>
      </c>
      <c r="C293" s="180" t="s">
        <v>5616</v>
      </c>
      <c r="D293" s="179" t="s">
        <v>5350</v>
      </c>
      <c r="E293" s="179" t="s">
        <v>335</v>
      </c>
      <c r="F293" s="181">
        <v>25.63</v>
      </c>
      <c r="G293" s="181">
        <v>25.19</v>
      </c>
      <c r="H293" s="179" t="s">
        <v>308</v>
      </c>
      <c r="I293" s="182">
        <v>41974</v>
      </c>
    </row>
    <row r="294" spans="1:11" ht="38.25" hidden="1">
      <c r="A294" s="133">
        <f>COUNTIF(ORÇAMENTO!B:B,'CPU (2)'!B294)</f>
        <v>0</v>
      </c>
      <c r="B294" s="179">
        <v>87439</v>
      </c>
      <c r="C294" s="180" t="s">
        <v>5617</v>
      </c>
      <c r="D294" s="179" t="s">
        <v>5350</v>
      </c>
      <c r="E294" s="179" t="s">
        <v>335</v>
      </c>
      <c r="F294" s="181">
        <v>32.25</v>
      </c>
      <c r="G294" s="181">
        <v>31.81</v>
      </c>
      <c r="H294" s="179" t="s">
        <v>308</v>
      </c>
      <c r="I294" s="182">
        <v>41974</v>
      </c>
    </row>
    <row r="295" spans="1:11" ht="38.25" hidden="1">
      <c r="A295" s="133">
        <f>COUNTIF(ORÇAMENTO!B:B,'CPU (2)'!B295)</f>
        <v>0</v>
      </c>
      <c r="B295" s="179">
        <v>87429</v>
      </c>
      <c r="C295" s="180" t="s">
        <v>5618</v>
      </c>
      <c r="D295" s="179" t="s">
        <v>5350</v>
      </c>
      <c r="E295" s="179" t="s">
        <v>335</v>
      </c>
      <c r="F295" s="181">
        <v>14.91</v>
      </c>
      <c r="G295" s="181">
        <v>14.61</v>
      </c>
      <c r="H295" s="179" t="s">
        <v>308</v>
      </c>
      <c r="I295" s="182">
        <v>41974</v>
      </c>
    </row>
    <row r="296" spans="1:11" ht="38.25" hidden="1">
      <c r="A296" s="133">
        <f>COUNTIF(ORÇAMENTO!B:B,'CPU (2)'!B296)</f>
        <v>0</v>
      </c>
      <c r="B296" s="179">
        <v>87432</v>
      </c>
      <c r="C296" s="180" t="s">
        <v>5619</v>
      </c>
      <c r="D296" s="179" t="s">
        <v>5350</v>
      </c>
      <c r="E296" s="179" t="s">
        <v>335</v>
      </c>
      <c r="F296" s="181">
        <v>22.89</v>
      </c>
      <c r="G296" s="181">
        <v>22.17</v>
      </c>
      <c r="H296" s="179" t="s">
        <v>308</v>
      </c>
      <c r="I296" s="182">
        <v>41974</v>
      </c>
    </row>
    <row r="297" spans="1:11" ht="38.25" hidden="1">
      <c r="A297" s="133">
        <f>COUNTIF(ORÇAMENTO!B:B,'CPU (2)'!B297)</f>
        <v>0</v>
      </c>
      <c r="B297" s="179">
        <v>87435</v>
      </c>
      <c r="C297" s="180" t="s">
        <v>5620</v>
      </c>
      <c r="D297" s="179" t="s">
        <v>5350</v>
      </c>
      <c r="E297" s="179" t="s">
        <v>335</v>
      </c>
      <c r="F297" s="181">
        <v>24.67</v>
      </c>
      <c r="G297" s="181">
        <v>24.32</v>
      </c>
      <c r="H297" s="179" t="s">
        <v>308</v>
      </c>
      <c r="I297" s="182">
        <v>41974</v>
      </c>
    </row>
    <row r="298" spans="1:11" ht="38.25" hidden="1">
      <c r="A298" s="133">
        <f>COUNTIF(ORÇAMENTO!B:B,'CPU (2)'!B298)</f>
        <v>0</v>
      </c>
      <c r="B298" s="179">
        <v>87438</v>
      </c>
      <c r="C298" s="180" t="s">
        <v>5621</v>
      </c>
      <c r="D298" s="179" t="s">
        <v>5350</v>
      </c>
      <c r="E298" s="179" t="s">
        <v>335</v>
      </c>
      <c r="F298" s="181">
        <v>31.03</v>
      </c>
      <c r="G298" s="181">
        <v>30.71</v>
      </c>
      <c r="H298" s="179" t="s">
        <v>308</v>
      </c>
      <c r="I298" s="182">
        <v>41974</v>
      </c>
    </row>
    <row r="299" spans="1:11" ht="38.25" hidden="1">
      <c r="A299" s="133">
        <f>COUNTIF(ORÇAMENTO!B:B,'CPU (2)'!B299)</f>
        <v>0</v>
      </c>
      <c r="B299" s="179">
        <v>87431</v>
      </c>
      <c r="C299" s="180" t="s">
        <v>5622</v>
      </c>
      <c r="D299" s="179" t="s">
        <v>5350</v>
      </c>
      <c r="E299" s="179" t="s">
        <v>335</v>
      </c>
      <c r="F299" s="181">
        <v>15.33</v>
      </c>
      <c r="G299" s="181">
        <v>14.99</v>
      </c>
      <c r="H299" s="179" t="s">
        <v>308</v>
      </c>
      <c r="I299" s="182">
        <v>41974</v>
      </c>
    </row>
    <row r="300" spans="1:11" ht="38.25" hidden="1">
      <c r="A300" s="133">
        <f>COUNTIF(ORÇAMENTO!B:B,'CPU (2)'!B300)</f>
        <v>0</v>
      </c>
      <c r="B300" s="179">
        <v>87434</v>
      </c>
      <c r="C300" s="180" t="s">
        <v>5623</v>
      </c>
      <c r="D300" s="179" t="s">
        <v>5350</v>
      </c>
      <c r="E300" s="179" t="s">
        <v>335</v>
      </c>
      <c r="F300" s="181">
        <v>23.85</v>
      </c>
      <c r="G300" s="181">
        <v>23.58</v>
      </c>
      <c r="H300" s="179" t="s">
        <v>308</v>
      </c>
      <c r="I300" s="182">
        <v>41974</v>
      </c>
    </row>
    <row r="301" spans="1:11" ht="38.25" hidden="1">
      <c r="A301" s="133">
        <f>COUNTIF(ORÇAMENTO!B:B,'CPU (2)'!B301)</f>
        <v>0</v>
      </c>
      <c r="B301" s="179">
        <v>87437</v>
      </c>
      <c r="C301" s="180" t="s">
        <v>5624</v>
      </c>
      <c r="D301" s="179" t="s">
        <v>5350</v>
      </c>
      <c r="E301" s="179" t="s">
        <v>335</v>
      </c>
      <c r="F301" s="181">
        <v>26.31</v>
      </c>
      <c r="G301" s="181">
        <v>25.8</v>
      </c>
      <c r="H301" s="179" t="s">
        <v>308</v>
      </c>
      <c r="I301" s="182">
        <v>41974</v>
      </c>
    </row>
    <row r="302" spans="1:11" ht="38.25" hidden="1">
      <c r="A302" s="133">
        <f>COUNTIF(ORÇAMENTO!B:B,'CPU (2)'!B302)</f>
        <v>0</v>
      </c>
      <c r="B302" s="179">
        <v>87440</v>
      </c>
      <c r="C302" s="180" t="s">
        <v>5625</v>
      </c>
      <c r="D302" s="179" t="s">
        <v>5350</v>
      </c>
      <c r="E302" s="179" t="s">
        <v>335</v>
      </c>
      <c r="F302" s="181">
        <v>32.81</v>
      </c>
      <c r="G302" s="181">
        <v>32.31</v>
      </c>
      <c r="H302" s="179" t="s">
        <v>308</v>
      </c>
      <c r="I302" s="182">
        <v>41974</v>
      </c>
    </row>
    <row r="303" spans="1:11">
      <c r="B303"/>
      <c r="C303"/>
      <c r="D303"/>
      <c r="E303"/>
      <c r="F303"/>
      <c r="G303"/>
      <c r="H303"/>
      <c r="I303" s="182"/>
    </row>
    <row r="304" spans="1:11" ht="25.5">
      <c r="A304" s="133">
        <f>COUNTIF(ORÇAMENTO!B:B,'CPU (2)'!B304)</f>
        <v>1</v>
      </c>
      <c r="B304" s="175">
        <v>88497</v>
      </c>
      <c r="C304" s="176" t="s">
        <v>5626</v>
      </c>
      <c r="D304" s="175" t="s">
        <v>5609</v>
      </c>
      <c r="E304" s="175" t="s">
        <v>335</v>
      </c>
      <c r="F304" s="177">
        <v>9.34</v>
      </c>
      <c r="G304" s="177">
        <v>8.73</v>
      </c>
      <c r="H304" s="175" t="s">
        <v>308</v>
      </c>
      <c r="I304" s="182">
        <v>41974</v>
      </c>
      <c r="J304" s="191">
        <f>SUM(J306:J309)</f>
        <v>8.7279450000000001</v>
      </c>
      <c r="K304" s="192">
        <f>J304-G304</f>
        <v>-2.0550000000003621E-3</v>
      </c>
    </row>
    <row r="305" spans="1:10" ht="25.5">
      <c r="B305" s="325" t="s">
        <v>341</v>
      </c>
      <c r="C305" s="325" t="s">
        <v>82</v>
      </c>
      <c r="D305" s="325" t="s">
        <v>342</v>
      </c>
      <c r="E305" s="325" t="s">
        <v>343</v>
      </c>
      <c r="F305" s="325" t="s">
        <v>10727</v>
      </c>
      <c r="G305" s="325" t="s">
        <v>10728</v>
      </c>
      <c r="H305" s="325" t="s">
        <v>10729</v>
      </c>
      <c r="I305" s="325" t="s">
        <v>10730</v>
      </c>
      <c r="J305" s="325" t="s">
        <v>10731</v>
      </c>
    </row>
    <row r="306" spans="1:10">
      <c r="B306" s="172">
        <v>88310</v>
      </c>
      <c r="C306" s="226" t="str">
        <f>VLOOKUP(B306,SERVIÇOS_SINAPI_12_14!$A$2:$H$5049,2,0)</f>
        <v>PINTOR COM ENCARGOS COMPLEMENTARES</v>
      </c>
      <c r="D306" s="164" t="s">
        <v>5361</v>
      </c>
      <c r="E306" s="219" t="str">
        <f>VLOOKUP(B306,SERVIÇOS_SINAPI_12_14!$A$2:$H$5049,4,0)</f>
        <v>H</v>
      </c>
      <c r="F306" s="214">
        <v>15.32</v>
      </c>
      <c r="G306" s="221">
        <f>VLOOKUP(B306,SERVIÇOS_SINAPI_12_14!$A$2:$H$5049,6,0)</f>
        <v>13.77</v>
      </c>
      <c r="H306" s="239">
        <v>0.312</v>
      </c>
      <c r="I306" s="214">
        <v>4.78</v>
      </c>
      <c r="J306" s="224">
        <f>H306*G306</f>
        <v>4.2962400000000001</v>
      </c>
    </row>
    <row r="307" spans="1:10">
      <c r="B307" s="172">
        <v>88316</v>
      </c>
      <c r="C307" s="226" t="str">
        <f>VLOOKUP(B307,SERVIÇOS_SINAPI_12_14!$A$2:$H$5049,2,0)</f>
        <v>SERVENTE COM ENCARGOS COMPLEMENTARES</v>
      </c>
      <c r="D307" s="164" t="s">
        <v>5361</v>
      </c>
      <c r="E307" s="219" t="str">
        <f>VLOOKUP(B307,SERVIÇOS_SINAPI_12_14!$A$2:$H$5049,4,0)</f>
        <v>H</v>
      </c>
      <c r="F307" s="214">
        <v>12.14</v>
      </c>
      <c r="G307" s="221">
        <f>VLOOKUP(B307,SERVIÇOS_SINAPI_12_14!$A$2:$H$5049,6,0)</f>
        <v>11.02</v>
      </c>
      <c r="H307" s="239">
        <v>0.114</v>
      </c>
      <c r="I307" s="214">
        <v>1.38</v>
      </c>
      <c r="J307" s="224">
        <f>H307*G307</f>
        <v>1.2562800000000001</v>
      </c>
    </row>
    <row r="308" spans="1:10">
      <c r="B308" s="172">
        <v>3767</v>
      </c>
      <c r="C308" s="213" t="str">
        <f>VLOOKUP(B308,INSUMOS_SINAPI_12_14!$A$2:$H$5049,2,0)</f>
        <v>LIXA EM FOLHA PARA PAREDE OU MADEIRA, NUMERO 120 (COR VERMELHA)</v>
      </c>
      <c r="D308" s="166" t="s">
        <v>314</v>
      </c>
      <c r="E308" s="144" t="str">
        <f>VLOOKUP(B308,INSUMOS_SINAPI_12_14!$A$2:$H$5049,4,0)</f>
        <v>UN</v>
      </c>
      <c r="F308" s="138">
        <v>0.56000000000000005</v>
      </c>
      <c r="G308" s="190">
        <f>VLOOKUP(B308,INSUMOS_SINAPI_12_14!$A$2:$H$5049,6,0)</f>
        <v>0.56000000000000005</v>
      </c>
      <c r="H308" s="136">
        <v>0.06</v>
      </c>
      <c r="I308" s="138">
        <v>0.03</v>
      </c>
      <c r="J308" s="210">
        <f>H308*G308</f>
        <v>3.3600000000000005E-2</v>
      </c>
    </row>
    <row r="309" spans="1:10">
      <c r="B309" s="172">
        <v>4051</v>
      </c>
      <c r="C309" s="213" t="str">
        <f>VLOOKUP(B309,INSUMOS_SINAPI_12_14!$A$2:$H$5049,2,0)</f>
        <v>MASSA CORRIDA PVA PARA PAREDES INTERNAS</v>
      </c>
      <c r="D309" s="166" t="s">
        <v>314</v>
      </c>
      <c r="E309" s="144" t="str">
        <f>VLOOKUP(B309,INSUMOS_SINAPI_12_14!$A$2:$H$5049,4,0)</f>
        <v>18L</v>
      </c>
      <c r="F309" s="138">
        <v>64.25</v>
      </c>
      <c r="G309" s="190">
        <f>VLOOKUP(B309,INSUMOS_SINAPI_12_14!$A$2:$H$5049,6,0)</f>
        <v>64.25</v>
      </c>
      <c r="H309" s="136">
        <v>4.8899999999999999E-2</v>
      </c>
      <c r="I309" s="138">
        <v>3.14</v>
      </c>
      <c r="J309" s="210">
        <f>H309*G309</f>
        <v>3.1418249999999999</v>
      </c>
    </row>
    <row r="310" spans="1:10" hidden="1">
      <c r="B310"/>
      <c r="C310"/>
      <c r="D310"/>
      <c r="E310"/>
      <c r="F310"/>
      <c r="G310"/>
      <c r="H310"/>
      <c r="I310"/>
    </row>
    <row r="311" spans="1:10" hidden="1">
      <c r="B311"/>
      <c r="C311"/>
      <c r="D311"/>
      <c r="E311"/>
      <c r="F311"/>
      <c r="G311"/>
      <c r="H311"/>
      <c r="I311"/>
    </row>
    <row r="312" spans="1:10" hidden="1">
      <c r="B312"/>
      <c r="C312"/>
      <c r="D312"/>
      <c r="E312"/>
      <c r="F312"/>
      <c r="G312"/>
      <c r="H312"/>
      <c r="I312"/>
    </row>
    <row r="313" spans="1:10" hidden="1">
      <c r="B313"/>
      <c r="C313"/>
      <c r="D313"/>
      <c r="E313"/>
      <c r="F313"/>
      <c r="G313"/>
      <c r="H313"/>
      <c r="I313"/>
    </row>
    <row r="314" spans="1:10" hidden="1">
      <c r="B314"/>
      <c r="C314"/>
      <c r="D314"/>
      <c r="E314"/>
      <c r="F314"/>
      <c r="G314"/>
      <c r="H314"/>
      <c r="I314"/>
    </row>
    <row r="315" spans="1:10">
      <c r="B315"/>
      <c r="C315"/>
      <c r="D315"/>
      <c r="E315"/>
      <c r="F315"/>
      <c r="G315"/>
      <c r="H315"/>
      <c r="I315"/>
    </row>
    <row r="316" spans="1:10">
      <c r="B316"/>
      <c r="C316"/>
      <c r="D316"/>
      <c r="E316"/>
      <c r="F316"/>
      <c r="G316"/>
      <c r="H316"/>
      <c r="I316"/>
    </row>
    <row r="317" spans="1:10" ht="25.5" hidden="1">
      <c r="A317" s="133">
        <f>COUNTIF(ORÇAMENTO!B:B,'CPU (2)'!B317)</f>
        <v>0</v>
      </c>
      <c r="B317" s="179">
        <v>88495</v>
      </c>
      <c r="C317" s="180" t="s">
        <v>5627</v>
      </c>
      <c r="D317" s="179" t="s">
        <v>5609</v>
      </c>
      <c r="E317" s="179" t="s">
        <v>335</v>
      </c>
      <c r="F317" s="181">
        <v>6.77</v>
      </c>
      <c r="G317" s="181">
        <v>6.31</v>
      </c>
      <c r="H317" s="179" t="s">
        <v>308</v>
      </c>
      <c r="I317" s="182">
        <v>41974</v>
      </c>
    </row>
    <row r="318" spans="1:10" hidden="1">
      <c r="A318" s="133">
        <f>COUNTIF(ORÇAMENTO!B:B,'CPU (2)'!B318)</f>
        <v>0</v>
      </c>
      <c r="B318" s="179">
        <v>88496</v>
      </c>
      <c r="C318" s="180" t="s">
        <v>5628</v>
      </c>
      <c r="D318" s="179" t="s">
        <v>5609</v>
      </c>
      <c r="E318" s="179" t="s">
        <v>335</v>
      </c>
      <c r="F318" s="181">
        <v>16.47</v>
      </c>
      <c r="G318" s="181">
        <v>15.15</v>
      </c>
      <c r="H318" s="179" t="s">
        <v>308</v>
      </c>
      <c r="I318" s="182">
        <v>41974</v>
      </c>
    </row>
    <row r="319" spans="1:10" hidden="1">
      <c r="A319" s="133">
        <f>COUNTIF(ORÇAMENTO!B:B,'CPU (2)'!B319)</f>
        <v>0</v>
      </c>
      <c r="B319" s="179">
        <v>88494</v>
      </c>
      <c r="C319" s="180" t="s">
        <v>5629</v>
      </c>
      <c r="D319" s="179" t="s">
        <v>5609</v>
      </c>
      <c r="E319" s="179" t="s">
        <v>335</v>
      </c>
      <c r="F319" s="181">
        <v>12.11</v>
      </c>
      <c r="G319" s="181">
        <v>11.12</v>
      </c>
      <c r="H319" s="179" t="s">
        <v>308</v>
      </c>
      <c r="I319" s="182">
        <v>41974</v>
      </c>
    </row>
    <row r="320" spans="1:10" ht="38.25" hidden="1">
      <c r="A320" s="133">
        <f>COUNTIF(ORÇAMENTO!B:B,'CPU (2)'!B320)</f>
        <v>0</v>
      </c>
      <c r="B320" s="179">
        <v>88412</v>
      </c>
      <c r="C320" s="180" t="s">
        <v>5630</v>
      </c>
      <c r="D320" s="179" t="s">
        <v>5609</v>
      </c>
      <c r="E320" s="179" t="s">
        <v>335</v>
      </c>
      <c r="F320" s="181">
        <v>1.45</v>
      </c>
      <c r="G320" s="181">
        <v>1.4</v>
      </c>
      <c r="H320" s="179" t="s">
        <v>308</v>
      </c>
      <c r="I320" s="182">
        <v>41974</v>
      </c>
    </row>
    <row r="321" spans="1:9" ht="25.5" hidden="1">
      <c r="A321" s="133">
        <f>COUNTIF(ORÇAMENTO!B:B,'CPU (2)'!B321)</f>
        <v>0</v>
      </c>
      <c r="B321" s="179">
        <v>88411</v>
      </c>
      <c r="C321" s="180" t="s">
        <v>5631</v>
      </c>
      <c r="D321" s="179" t="s">
        <v>5609</v>
      </c>
      <c r="E321" s="179" t="s">
        <v>335</v>
      </c>
      <c r="F321" s="181">
        <v>1.86</v>
      </c>
      <c r="G321" s="181">
        <v>1.77</v>
      </c>
      <c r="H321" s="179" t="s">
        <v>308</v>
      </c>
      <c r="I321" s="182">
        <v>41974</v>
      </c>
    </row>
    <row r="322" spans="1:9" ht="25.5" hidden="1">
      <c r="A322" s="133">
        <f>COUNTIF(ORÇAMENTO!B:B,'CPU (2)'!B322)</f>
        <v>0</v>
      </c>
      <c r="B322" s="179">
        <v>88415</v>
      </c>
      <c r="C322" s="180" t="s">
        <v>5632</v>
      </c>
      <c r="D322" s="179" t="s">
        <v>5609</v>
      </c>
      <c r="E322" s="179" t="s">
        <v>335</v>
      </c>
      <c r="F322" s="181">
        <v>1.99</v>
      </c>
      <c r="G322" s="181">
        <v>1.88</v>
      </c>
      <c r="H322" s="179" t="s">
        <v>308</v>
      </c>
      <c r="I322" s="182">
        <v>41974</v>
      </c>
    </row>
    <row r="323" spans="1:9" ht="25.5" hidden="1">
      <c r="A323" s="133">
        <f>COUNTIF(ORÇAMENTO!B:B,'CPU (2)'!B323)</f>
        <v>0</v>
      </c>
      <c r="B323" s="179">
        <v>88413</v>
      </c>
      <c r="C323" s="180" t="s">
        <v>5633</v>
      </c>
      <c r="D323" s="179" t="s">
        <v>5609</v>
      </c>
      <c r="E323" s="179" t="s">
        <v>335</v>
      </c>
      <c r="F323" s="181">
        <v>2.68</v>
      </c>
      <c r="G323" s="181">
        <v>2.5099999999999998</v>
      </c>
      <c r="H323" s="179" t="s">
        <v>308</v>
      </c>
      <c r="I323" s="182">
        <v>41974</v>
      </c>
    </row>
    <row r="324" spans="1:9" ht="25.5" hidden="1">
      <c r="A324" s="133">
        <f>COUNTIF(ORÇAMENTO!B:B,'CPU (2)'!B324)</f>
        <v>0</v>
      </c>
      <c r="B324" s="179">
        <v>88414</v>
      </c>
      <c r="C324" s="180" t="s">
        <v>5634</v>
      </c>
      <c r="D324" s="179" t="s">
        <v>5609</v>
      </c>
      <c r="E324" s="179" t="s">
        <v>335</v>
      </c>
      <c r="F324" s="181">
        <v>2.94</v>
      </c>
      <c r="G324" s="181">
        <v>2.74</v>
      </c>
      <c r="H324" s="179" t="s">
        <v>308</v>
      </c>
      <c r="I324" s="182">
        <v>41974</v>
      </c>
    </row>
    <row r="325" spans="1:9" ht="25.5" hidden="1">
      <c r="A325" s="133">
        <f>COUNTIF(ORÇAMENTO!B:B,'CPU (2)'!B325)</f>
        <v>0</v>
      </c>
      <c r="B325" s="179">
        <v>87418</v>
      </c>
      <c r="C325" s="180" t="s">
        <v>5635</v>
      </c>
      <c r="D325" s="179" t="s">
        <v>5350</v>
      </c>
      <c r="E325" s="179" t="s">
        <v>335</v>
      </c>
      <c r="F325" s="181">
        <v>12.21</v>
      </c>
      <c r="G325" s="181">
        <v>11.61</v>
      </c>
      <c r="H325" s="179" t="s">
        <v>308</v>
      </c>
      <c r="I325" s="182">
        <v>41974</v>
      </c>
    </row>
    <row r="326" spans="1:9" ht="25.5" hidden="1">
      <c r="A326" s="133">
        <f>COUNTIF(ORÇAMENTO!B:B,'CPU (2)'!B326)</f>
        <v>0</v>
      </c>
      <c r="B326" s="179">
        <v>87421</v>
      </c>
      <c r="C326" s="180" t="s">
        <v>5636</v>
      </c>
      <c r="D326" s="179" t="s">
        <v>5350</v>
      </c>
      <c r="E326" s="179" t="s">
        <v>335</v>
      </c>
      <c r="F326" s="181">
        <v>18.86</v>
      </c>
      <c r="G326" s="181">
        <v>18.079999999999998</v>
      </c>
      <c r="H326" s="179" t="s">
        <v>308</v>
      </c>
      <c r="I326" s="182">
        <v>41974</v>
      </c>
    </row>
    <row r="327" spans="1:9" ht="25.5" hidden="1">
      <c r="A327" s="133">
        <f>COUNTIF(ORÇAMENTO!B:B,'CPU (2)'!B327)</f>
        <v>0</v>
      </c>
      <c r="B327" s="179">
        <v>87417</v>
      </c>
      <c r="C327" s="180" t="s">
        <v>5637</v>
      </c>
      <c r="D327" s="179" t="s">
        <v>5350</v>
      </c>
      <c r="E327" s="179" t="s">
        <v>335</v>
      </c>
      <c r="F327" s="181">
        <v>11.93</v>
      </c>
      <c r="G327" s="181">
        <v>11.36</v>
      </c>
      <c r="H327" s="179" t="s">
        <v>308</v>
      </c>
      <c r="I327" s="182">
        <v>41974</v>
      </c>
    </row>
    <row r="328" spans="1:9" ht="25.5" hidden="1">
      <c r="A328" s="133">
        <f>COUNTIF(ORÇAMENTO!B:B,'CPU (2)'!B328)</f>
        <v>0</v>
      </c>
      <c r="B328" s="179">
        <v>87420</v>
      </c>
      <c r="C328" s="180" t="s">
        <v>5638</v>
      </c>
      <c r="D328" s="179" t="s">
        <v>5350</v>
      </c>
      <c r="E328" s="179" t="s">
        <v>335</v>
      </c>
      <c r="F328" s="181">
        <v>18.579999999999998</v>
      </c>
      <c r="G328" s="181">
        <v>17.829999999999998</v>
      </c>
      <c r="H328" s="179" t="s">
        <v>308</v>
      </c>
      <c r="I328" s="182">
        <v>41974</v>
      </c>
    </row>
    <row r="329" spans="1:9" ht="25.5" hidden="1">
      <c r="A329" s="133">
        <f>COUNTIF(ORÇAMENTO!B:B,'CPU (2)'!B329)</f>
        <v>0</v>
      </c>
      <c r="B329" s="179">
        <v>87419</v>
      </c>
      <c r="C329" s="180" t="s">
        <v>5639</v>
      </c>
      <c r="D329" s="179" t="s">
        <v>5350</v>
      </c>
      <c r="E329" s="179" t="s">
        <v>335</v>
      </c>
      <c r="F329" s="181">
        <v>13.03</v>
      </c>
      <c r="G329" s="181">
        <v>12.35</v>
      </c>
      <c r="H329" s="179" t="s">
        <v>308</v>
      </c>
      <c r="I329" s="182">
        <v>41974</v>
      </c>
    </row>
    <row r="330" spans="1:9" ht="25.5" hidden="1">
      <c r="A330" s="133">
        <f>COUNTIF(ORÇAMENTO!B:B,'CPU (2)'!B330)</f>
        <v>0</v>
      </c>
      <c r="B330" s="179">
        <v>87422</v>
      </c>
      <c r="C330" s="180" t="s">
        <v>5640</v>
      </c>
      <c r="D330" s="179" t="s">
        <v>5350</v>
      </c>
      <c r="E330" s="179" t="s">
        <v>335</v>
      </c>
      <c r="F330" s="181">
        <v>19.68</v>
      </c>
      <c r="G330" s="181">
        <v>18.82</v>
      </c>
      <c r="H330" s="179" t="s">
        <v>308</v>
      </c>
      <c r="I330" s="182">
        <v>41974</v>
      </c>
    </row>
    <row r="331" spans="1:9" ht="25.5" hidden="1">
      <c r="A331" s="133">
        <f>COUNTIF(ORÇAMENTO!B:B,'CPU (2)'!B331)</f>
        <v>0</v>
      </c>
      <c r="B331" s="179">
        <v>87412</v>
      </c>
      <c r="C331" s="180" t="s">
        <v>5641</v>
      </c>
      <c r="D331" s="179" t="s">
        <v>5350</v>
      </c>
      <c r="E331" s="179" t="s">
        <v>335</v>
      </c>
      <c r="F331" s="181">
        <v>15.21</v>
      </c>
      <c r="G331" s="181">
        <v>14.32</v>
      </c>
      <c r="H331" s="179" t="s">
        <v>308</v>
      </c>
      <c r="I331" s="182">
        <v>41974</v>
      </c>
    </row>
    <row r="332" spans="1:9" ht="25.5" hidden="1">
      <c r="A332" s="133">
        <f>COUNTIF(ORÇAMENTO!B:B,'CPU (2)'!B332)</f>
        <v>0</v>
      </c>
      <c r="B332" s="179">
        <v>87415</v>
      </c>
      <c r="C332" s="180" t="s">
        <v>5642</v>
      </c>
      <c r="D332" s="179" t="s">
        <v>5350</v>
      </c>
      <c r="E332" s="179" t="s">
        <v>335</v>
      </c>
      <c r="F332" s="181">
        <v>21.32</v>
      </c>
      <c r="G332" s="181">
        <v>20.3</v>
      </c>
      <c r="H332" s="179" t="s">
        <v>308</v>
      </c>
      <c r="I332" s="182">
        <v>41974</v>
      </c>
    </row>
    <row r="333" spans="1:9" ht="25.5" hidden="1">
      <c r="A333" s="133">
        <f>COUNTIF(ORÇAMENTO!B:B,'CPU (2)'!B333)</f>
        <v>0</v>
      </c>
      <c r="B333" s="179">
        <v>87411</v>
      </c>
      <c r="C333" s="180" t="s">
        <v>5643</v>
      </c>
      <c r="D333" s="179" t="s">
        <v>5350</v>
      </c>
      <c r="E333" s="179" t="s">
        <v>335</v>
      </c>
      <c r="F333" s="181">
        <v>11.39</v>
      </c>
      <c r="G333" s="181">
        <v>10.87</v>
      </c>
      <c r="H333" s="179" t="s">
        <v>308</v>
      </c>
      <c r="I333" s="182">
        <v>41974</v>
      </c>
    </row>
    <row r="334" spans="1:9" ht="25.5" hidden="1">
      <c r="A334" s="133">
        <f>COUNTIF(ORÇAMENTO!B:B,'CPU (2)'!B334)</f>
        <v>0</v>
      </c>
      <c r="B334" s="179">
        <v>87414</v>
      </c>
      <c r="C334" s="180" t="s">
        <v>5644</v>
      </c>
      <c r="D334" s="179" t="s">
        <v>5350</v>
      </c>
      <c r="E334" s="179" t="s">
        <v>335</v>
      </c>
      <c r="F334" s="181">
        <v>17.62</v>
      </c>
      <c r="G334" s="181">
        <v>16.96</v>
      </c>
      <c r="H334" s="179" t="s">
        <v>308</v>
      </c>
      <c r="I334" s="182">
        <v>41974</v>
      </c>
    </row>
    <row r="335" spans="1:9" ht="25.5" hidden="1">
      <c r="A335" s="133">
        <f>COUNTIF(ORÇAMENTO!B:B,'CPU (2)'!B335)</f>
        <v>0</v>
      </c>
      <c r="B335" s="179">
        <v>87413</v>
      </c>
      <c r="C335" s="180" t="s">
        <v>5645</v>
      </c>
      <c r="D335" s="179" t="s">
        <v>5350</v>
      </c>
      <c r="E335" s="179" t="s">
        <v>335</v>
      </c>
      <c r="F335" s="181">
        <v>17.39</v>
      </c>
      <c r="G335" s="181">
        <v>16.3</v>
      </c>
      <c r="H335" s="179" t="s">
        <v>308</v>
      </c>
      <c r="I335" s="182">
        <v>41974</v>
      </c>
    </row>
    <row r="336" spans="1:9" ht="25.5" hidden="1">
      <c r="A336" s="133">
        <f>COUNTIF(ORÇAMENTO!B:B,'CPU (2)'!B336)</f>
        <v>0</v>
      </c>
      <c r="B336" s="179">
        <v>87416</v>
      </c>
      <c r="C336" s="180" t="s">
        <v>5646</v>
      </c>
      <c r="D336" s="179" t="s">
        <v>5350</v>
      </c>
      <c r="E336" s="179" t="s">
        <v>335</v>
      </c>
      <c r="F336" s="181">
        <v>23.64</v>
      </c>
      <c r="G336" s="181">
        <v>22.4</v>
      </c>
      <c r="H336" s="179" t="s">
        <v>308</v>
      </c>
      <c r="I336" s="182">
        <v>41974</v>
      </c>
    </row>
    <row r="337" spans="1:11" ht="25.5" hidden="1">
      <c r="A337" s="133">
        <f>COUNTIF(ORÇAMENTO!B:B,'CPU (2)'!B337)</f>
        <v>0</v>
      </c>
      <c r="B337" s="179">
        <v>87424</v>
      </c>
      <c r="C337" s="180" t="s">
        <v>5647</v>
      </c>
      <c r="D337" s="179" t="s">
        <v>5350</v>
      </c>
      <c r="E337" s="179" t="s">
        <v>335</v>
      </c>
      <c r="F337" s="181">
        <v>23.64</v>
      </c>
      <c r="G337" s="181">
        <v>22.4</v>
      </c>
      <c r="H337" s="179" t="s">
        <v>308</v>
      </c>
      <c r="I337" s="182">
        <v>41974</v>
      </c>
    </row>
    <row r="338" spans="1:11" ht="25.5" hidden="1">
      <c r="A338" s="133">
        <f>COUNTIF(ORÇAMENTO!B:B,'CPU (2)'!B338)</f>
        <v>0</v>
      </c>
      <c r="B338" s="179">
        <v>87427</v>
      </c>
      <c r="C338" s="180" t="s">
        <v>5648</v>
      </c>
      <c r="D338" s="179" t="s">
        <v>5350</v>
      </c>
      <c r="E338" s="179" t="s">
        <v>335</v>
      </c>
      <c r="F338" s="181">
        <v>28.29</v>
      </c>
      <c r="G338" s="181">
        <v>26.93</v>
      </c>
      <c r="H338" s="179" t="s">
        <v>308</v>
      </c>
      <c r="I338" s="182">
        <v>41974</v>
      </c>
    </row>
    <row r="339" spans="1:11" ht="25.5" hidden="1">
      <c r="A339" s="133">
        <f>COUNTIF(ORÇAMENTO!B:B,'CPU (2)'!B339)</f>
        <v>0</v>
      </c>
      <c r="B339" s="179">
        <v>87423</v>
      </c>
      <c r="C339" s="180" t="s">
        <v>5649</v>
      </c>
      <c r="D339" s="179" t="s">
        <v>5350</v>
      </c>
      <c r="E339" s="179" t="s">
        <v>335</v>
      </c>
      <c r="F339" s="181">
        <v>23.22</v>
      </c>
      <c r="G339" s="181">
        <v>22.02</v>
      </c>
      <c r="H339" s="179" t="s">
        <v>308</v>
      </c>
      <c r="I339" s="182">
        <v>41974</v>
      </c>
    </row>
    <row r="340" spans="1:11" ht="25.5" hidden="1">
      <c r="A340" s="133">
        <f>COUNTIF(ORÇAMENTO!B:B,'CPU (2)'!B340)</f>
        <v>0</v>
      </c>
      <c r="B340" s="179">
        <v>87426</v>
      </c>
      <c r="C340" s="180" t="s">
        <v>5650</v>
      </c>
      <c r="D340" s="179" t="s">
        <v>5350</v>
      </c>
      <c r="E340" s="179" t="s">
        <v>335</v>
      </c>
      <c r="F340" s="181">
        <v>27.87</v>
      </c>
      <c r="G340" s="181">
        <v>26.55</v>
      </c>
      <c r="H340" s="179" t="s">
        <v>308</v>
      </c>
      <c r="I340" s="182">
        <v>41974</v>
      </c>
    </row>
    <row r="341" spans="1:11" ht="25.5" hidden="1">
      <c r="A341" s="133">
        <f>COUNTIF(ORÇAMENTO!B:B,'CPU (2)'!B341)</f>
        <v>0</v>
      </c>
      <c r="B341" s="179">
        <v>87425</v>
      </c>
      <c r="C341" s="180" t="s">
        <v>5651</v>
      </c>
      <c r="D341" s="179" t="s">
        <v>5350</v>
      </c>
      <c r="E341" s="179" t="s">
        <v>335</v>
      </c>
      <c r="F341" s="181">
        <v>24.32</v>
      </c>
      <c r="G341" s="181">
        <v>23.02</v>
      </c>
      <c r="H341" s="179" t="s">
        <v>308</v>
      </c>
      <c r="I341" s="182">
        <v>41974</v>
      </c>
    </row>
    <row r="342" spans="1:11" ht="25.5" hidden="1">
      <c r="A342" s="133">
        <f>COUNTIF(ORÇAMENTO!B:B,'CPU (2)'!B342)</f>
        <v>0</v>
      </c>
      <c r="B342" s="179">
        <v>87428</v>
      </c>
      <c r="C342" s="180" t="s">
        <v>5652</v>
      </c>
      <c r="D342" s="179" t="s">
        <v>5350</v>
      </c>
      <c r="E342" s="179" t="s">
        <v>335</v>
      </c>
      <c r="F342" s="181">
        <v>28.97</v>
      </c>
      <c r="G342" s="181">
        <v>27.54</v>
      </c>
      <c r="H342" s="179" t="s">
        <v>308</v>
      </c>
      <c r="I342" s="182">
        <v>41974</v>
      </c>
    </row>
    <row r="343" spans="1:11">
      <c r="B343"/>
      <c r="C343"/>
      <c r="D343"/>
      <c r="E343"/>
      <c r="F343"/>
      <c r="G343"/>
      <c r="H343"/>
      <c r="I343" s="182"/>
    </row>
    <row r="344" spans="1:11" ht="25.5">
      <c r="A344" s="133">
        <f>COUNTIF(ORÇAMENTO!B:B,'CPU (2)'!B344)</f>
        <v>1</v>
      </c>
      <c r="B344" s="175">
        <v>88489</v>
      </c>
      <c r="C344" s="176" t="s">
        <v>5653</v>
      </c>
      <c r="D344" s="175" t="s">
        <v>5609</v>
      </c>
      <c r="E344" s="175" t="s">
        <v>335</v>
      </c>
      <c r="F344" s="177">
        <v>8.6999999999999993</v>
      </c>
      <c r="G344" s="177">
        <v>8.33</v>
      </c>
      <c r="H344" s="175" t="s">
        <v>308</v>
      </c>
      <c r="I344" s="182">
        <v>41974</v>
      </c>
      <c r="J344" s="191">
        <f>SUM(J346:J348)</f>
        <v>8.331570000000001</v>
      </c>
      <c r="K344" s="192">
        <f>J344-G344</f>
        <v>1.5700000000009595E-3</v>
      </c>
    </row>
    <row r="345" spans="1:11" ht="25.5">
      <c r="B345" s="325" t="s">
        <v>341</v>
      </c>
      <c r="C345" s="325" t="s">
        <v>82</v>
      </c>
      <c r="D345" s="325" t="s">
        <v>342</v>
      </c>
      <c r="E345" s="325" t="s">
        <v>343</v>
      </c>
      <c r="F345" s="325" t="s">
        <v>10727</v>
      </c>
      <c r="G345" s="325" t="s">
        <v>10728</v>
      </c>
      <c r="H345" s="325" t="s">
        <v>10729</v>
      </c>
      <c r="I345" s="325" t="s">
        <v>10730</v>
      </c>
      <c r="J345" s="325" t="s">
        <v>10731</v>
      </c>
    </row>
    <row r="346" spans="1:11">
      <c r="B346" s="172">
        <v>88310</v>
      </c>
      <c r="C346" s="226" t="str">
        <f>VLOOKUP(B346,SERVIÇOS_SINAPI_12_14!$A$2:$H$5049,2,0)</f>
        <v>PINTOR COM ENCARGOS COMPLEMENTARES</v>
      </c>
      <c r="D346" s="164" t="s">
        <v>5361</v>
      </c>
      <c r="E346" s="219" t="str">
        <f>VLOOKUP(B346,SERVIÇOS_SINAPI_12_14!$A$2:$H$5049,4,0)</f>
        <v>H</v>
      </c>
      <c r="F346" s="214">
        <v>15.32</v>
      </c>
      <c r="G346" s="221">
        <f>VLOOKUP(B346,SERVIÇOS_SINAPI_12_14!$A$2:$H$5049,6,0)</f>
        <v>13.77</v>
      </c>
      <c r="H346" s="239">
        <v>0.187</v>
      </c>
      <c r="I346" s="214">
        <v>2.86</v>
      </c>
      <c r="J346" s="224">
        <f>H346*G346</f>
        <v>2.5749900000000001</v>
      </c>
    </row>
    <row r="347" spans="1:11">
      <c r="B347" s="172">
        <v>88316</v>
      </c>
      <c r="C347" s="226" t="str">
        <f>VLOOKUP(B347,SERVIÇOS_SINAPI_12_14!$A$2:$H$5049,2,0)</f>
        <v>SERVENTE COM ENCARGOS COMPLEMENTARES</v>
      </c>
      <c r="D347" s="164" t="s">
        <v>5361</v>
      </c>
      <c r="E347" s="219" t="str">
        <f>VLOOKUP(B347,SERVIÇOS_SINAPI_12_14!$A$2:$H$5049,4,0)</f>
        <v>H</v>
      </c>
      <c r="F347" s="214">
        <v>12.14</v>
      </c>
      <c r="G347" s="221">
        <f>VLOOKUP(B347,SERVIÇOS_SINAPI_12_14!$A$2:$H$5049,6,0)</f>
        <v>11.02</v>
      </c>
      <c r="H347" s="239">
        <v>6.9000000000000006E-2</v>
      </c>
      <c r="I347" s="214">
        <v>0.84</v>
      </c>
      <c r="J347" s="224">
        <f>H347*G347</f>
        <v>0.76038000000000006</v>
      </c>
    </row>
    <row r="348" spans="1:11">
      <c r="B348" s="172">
        <v>7356</v>
      </c>
      <c r="C348" s="213" t="str">
        <f>VLOOKUP(B348,INSUMOS_SINAPI_12_14!$A$2:$H$5049,2,0)</f>
        <v>TINTA ACRILICA PREMIUM, COR BRANCO FOSCO</v>
      </c>
      <c r="D348" s="166" t="s">
        <v>314</v>
      </c>
      <c r="E348" s="144" t="str">
        <f>VLOOKUP(B348,INSUMOS_SINAPI_12_14!$A$2:$H$5049,4,0)</f>
        <v>L</v>
      </c>
      <c r="F348" s="138">
        <v>15.14</v>
      </c>
      <c r="G348" s="190">
        <f>VLOOKUP(B348,INSUMOS_SINAPI_12_14!$A$2:$H$5049,6,0)</f>
        <v>15.14</v>
      </c>
      <c r="H348" s="136">
        <v>0.33</v>
      </c>
      <c r="I348" s="138">
        <v>5</v>
      </c>
      <c r="J348" s="210">
        <f>H348*G348</f>
        <v>4.9962000000000009</v>
      </c>
    </row>
    <row r="349" spans="1:11">
      <c r="B349"/>
      <c r="C349"/>
      <c r="D349"/>
      <c r="E349"/>
      <c r="F349"/>
      <c r="G349"/>
      <c r="H349"/>
      <c r="I349" s="182"/>
    </row>
    <row r="350" spans="1:11">
      <c r="B350"/>
      <c r="C350"/>
      <c r="D350"/>
      <c r="E350"/>
      <c r="F350"/>
      <c r="G350"/>
      <c r="H350"/>
      <c r="I350" s="182"/>
    </row>
    <row r="351" spans="1:11" ht="25.5" hidden="1">
      <c r="A351" s="133">
        <f>COUNTIF(ORÇAMENTO!B:B,'CPU (2)'!B351)</f>
        <v>0</v>
      </c>
      <c r="B351" s="179">
        <v>88488</v>
      </c>
      <c r="C351" s="180" t="s">
        <v>5654</v>
      </c>
      <c r="D351" s="179" t="s">
        <v>5609</v>
      </c>
      <c r="E351" s="179" t="s">
        <v>335</v>
      </c>
      <c r="F351" s="181">
        <v>9.81</v>
      </c>
      <c r="G351" s="181">
        <v>9.34</v>
      </c>
      <c r="H351" s="179" t="s">
        <v>308</v>
      </c>
      <c r="I351" s="182">
        <v>41974</v>
      </c>
    </row>
    <row r="352" spans="1:11" ht="25.5" hidden="1">
      <c r="A352" s="133">
        <f>COUNTIF(ORÇAMENTO!B:B,'CPU (2)'!B352)</f>
        <v>0</v>
      </c>
      <c r="B352" s="179">
        <v>88487</v>
      </c>
      <c r="C352" s="180" t="s">
        <v>5655</v>
      </c>
      <c r="D352" s="179" t="s">
        <v>5609</v>
      </c>
      <c r="E352" s="179" t="s">
        <v>335</v>
      </c>
      <c r="F352" s="181">
        <v>6.89</v>
      </c>
      <c r="G352" s="181">
        <v>6.63</v>
      </c>
      <c r="H352" s="179" t="s">
        <v>308</v>
      </c>
      <c r="I352" s="182">
        <v>41974</v>
      </c>
    </row>
    <row r="353" spans="1:9" ht="25.5" hidden="1">
      <c r="A353" s="133">
        <f>COUNTIF(ORÇAMENTO!B:B,'CPU (2)'!B353)</f>
        <v>0</v>
      </c>
      <c r="B353" s="179">
        <v>88486</v>
      </c>
      <c r="C353" s="180" t="s">
        <v>5656</v>
      </c>
      <c r="D353" s="179" t="s">
        <v>5609</v>
      </c>
      <c r="E353" s="179" t="s">
        <v>335</v>
      </c>
      <c r="F353" s="181">
        <v>7.68</v>
      </c>
      <c r="G353" s="181">
        <v>7.34</v>
      </c>
      <c r="H353" s="179" t="s">
        <v>308</v>
      </c>
      <c r="I353" s="182">
        <v>41974</v>
      </c>
    </row>
    <row r="354" spans="1:9" ht="25.5" hidden="1">
      <c r="A354" s="133">
        <f>COUNTIF(ORÇAMENTO!B:B,'CPU (2)'!B354)</f>
        <v>0</v>
      </c>
      <c r="B354" s="179">
        <v>88432</v>
      </c>
      <c r="C354" s="180" t="s">
        <v>5657</v>
      </c>
      <c r="D354" s="179" t="s">
        <v>5609</v>
      </c>
      <c r="E354" s="179" t="s">
        <v>335</v>
      </c>
      <c r="F354" s="181">
        <v>12.46</v>
      </c>
      <c r="G354" s="181">
        <v>11.78</v>
      </c>
      <c r="H354" s="179" t="s">
        <v>308</v>
      </c>
      <c r="I354" s="182">
        <v>41974</v>
      </c>
    </row>
    <row r="355" spans="1:9" ht="38.25" hidden="1">
      <c r="A355" s="133">
        <f>COUNTIF(ORÇAMENTO!B:B,'CPU (2)'!B355)</f>
        <v>0</v>
      </c>
      <c r="B355" s="179">
        <v>88426</v>
      </c>
      <c r="C355" s="180" t="s">
        <v>5658</v>
      </c>
      <c r="D355" s="179" t="s">
        <v>5609</v>
      </c>
      <c r="E355" s="179" t="s">
        <v>335</v>
      </c>
      <c r="F355" s="181">
        <v>16.149999999999999</v>
      </c>
      <c r="G355" s="181">
        <v>15.92</v>
      </c>
      <c r="H355" s="179" t="s">
        <v>308</v>
      </c>
      <c r="I355" s="182">
        <v>41974</v>
      </c>
    </row>
    <row r="356" spans="1:9" ht="38.25" hidden="1">
      <c r="A356" s="133">
        <f>COUNTIF(ORÇAMENTO!B:B,'CPU (2)'!B356)</f>
        <v>0</v>
      </c>
      <c r="B356" s="179">
        <v>88417</v>
      </c>
      <c r="C356" s="180" t="s">
        <v>5659</v>
      </c>
      <c r="D356" s="179" t="s">
        <v>5609</v>
      </c>
      <c r="E356" s="179" t="s">
        <v>335</v>
      </c>
      <c r="F356" s="181">
        <v>15.21</v>
      </c>
      <c r="G356" s="181">
        <v>15.07</v>
      </c>
      <c r="H356" s="179" t="s">
        <v>308</v>
      </c>
      <c r="I356" s="182">
        <v>41974</v>
      </c>
    </row>
    <row r="357" spans="1:9" ht="38.25" hidden="1">
      <c r="A357" s="133">
        <f>COUNTIF(ORÇAMENTO!B:B,'CPU (2)'!B357)</f>
        <v>0</v>
      </c>
      <c r="B357" s="179">
        <v>88424</v>
      </c>
      <c r="C357" s="180" t="s">
        <v>5660</v>
      </c>
      <c r="D357" s="179" t="s">
        <v>5609</v>
      </c>
      <c r="E357" s="179" t="s">
        <v>335</v>
      </c>
      <c r="F357" s="181">
        <v>18.66</v>
      </c>
      <c r="G357" s="181">
        <v>18.18</v>
      </c>
      <c r="H357" s="179" t="s">
        <v>308</v>
      </c>
      <c r="I357" s="182">
        <v>41974</v>
      </c>
    </row>
    <row r="358" spans="1:9" ht="38.25" hidden="1">
      <c r="A358" s="133">
        <f>COUNTIF(ORÇAMENTO!B:B,'CPU (2)'!B358)</f>
        <v>0</v>
      </c>
      <c r="B358" s="179">
        <v>88416</v>
      </c>
      <c r="C358" s="180" t="s">
        <v>5661</v>
      </c>
      <c r="D358" s="179" t="s">
        <v>5609</v>
      </c>
      <c r="E358" s="179" t="s">
        <v>335</v>
      </c>
      <c r="F358" s="181">
        <v>16.66</v>
      </c>
      <c r="G358" s="181">
        <v>16.38</v>
      </c>
      <c r="H358" s="179" t="s">
        <v>308</v>
      </c>
      <c r="I358" s="182">
        <v>41974</v>
      </c>
    </row>
    <row r="359" spans="1:9" ht="25.5" hidden="1">
      <c r="A359" s="133">
        <f>COUNTIF(ORÇAMENTO!B:B,'CPU (2)'!B359)</f>
        <v>0</v>
      </c>
      <c r="B359" s="179">
        <v>88431</v>
      </c>
      <c r="C359" s="180" t="s">
        <v>5662</v>
      </c>
      <c r="D359" s="179" t="s">
        <v>5609</v>
      </c>
      <c r="E359" s="179" t="s">
        <v>335</v>
      </c>
      <c r="F359" s="181">
        <v>19.45</v>
      </c>
      <c r="G359" s="181">
        <v>18.89</v>
      </c>
      <c r="H359" s="179" t="s">
        <v>308</v>
      </c>
      <c r="I359" s="182">
        <v>41974</v>
      </c>
    </row>
    <row r="360" spans="1:9" ht="25.5" hidden="1">
      <c r="A360" s="133">
        <f>COUNTIF(ORÇAMENTO!B:B,'CPU (2)'!B360)</f>
        <v>0</v>
      </c>
      <c r="B360" s="179">
        <v>88423</v>
      </c>
      <c r="C360" s="180" t="s">
        <v>5663</v>
      </c>
      <c r="D360" s="179" t="s">
        <v>5609</v>
      </c>
      <c r="E360" s="179" t="s">
        <v>335</v>
      </c>
      <c r="F360" s="181">
        <v>17.12</v>
      </c>
      <c r="G360" s="181">
        <v>16.79</v>
      </c>
      <c r="H360" s="179" t="s">
        <v>308</v>
      </c>
      <c r="I360" s="182">
        <v>41974</v>
      </c>
    </row>
    <row r="361" spans="1:9" ht="38.25" hidden="1">
      <c r="A361" s="133">
        <f>COUNTIF(ORÇAMENTO!B:B,'CPU (2)'!B361)</f>
        <v>0</v>
      </c>
      <c r="B361" s="179">
        <v>88428</v>
      </c>
      <c r="C361" s="180" t="s">
        <v>5664</v>
      </c>
      <c r="D361" s="179" t="s">
        <v>5609</v>
      </c>
      <c r="E361" s="179" t="s">
        <v>335</v>
      </c>
      <c r="F361" s="181">
        <v>23.71</v>
      </c>
      <c r="G361" s="181">
        <v>22.73</v>
      </c>
      <c r="H361" s="179" t="s">
        <v>308</v>
      </c>
      <c r="I361" s="182">
        <v>41974</v>
      </c>
    </row>
    <row r="362" spans="1:9" ht="38.25" hidden="1">
      <c r="A362" s="133">
        <f>COUNTIF(ORÇAMENTO!B:B,'CPU (2)'!B362)</f>
        <v>0</v>
      </c>
      <c r="B362" s="179">
        <v>88420</v>
      </c>
      <c r="C362" s="180" t="s">
        <v>5665</v>
      </c>
      <c r="D362" s="179" t="s">
        <v>5609</v>
      </c>
      <c r="E362" s="179" t="s">
        <v>335</v>
      </c>
      <c r="F362" s="181">
        <v>19.600000000000001</v>
      </c>
      <c r="G362" s="181">
        <v>19.03</v>
      </c>
      <c r="H362" s="179" t="s">
        <v>308</v>
      </c>
      <c r="I362" s="182">
        <v>41974</v>
      </c>
    </row>
    <row r="363" spans="1:9" ht="38.25" hidden="1">
      <c r="A363" s="133">
        <f>COUNTIF(ORÇAMENTO!B:B,'CPU (2)'!B363)</f>
        <v>0</v>
      </c>
      <c r="B363" s="179">
        <v>88429</v>
      </c>
      <c r="C363" s="180" t="s">
        <v>5666</v>
      </c>
      <c r="D363" s="179" t="s">
        <v>5609</v>
      </c>
      <c r="E363" s="179" t="s">
        <v>335</v>
      </c>
      <c r="F363" s="181">
        <v>25.32</v>
      </c>
      <c r="G363" s="181">
        <v>24.18</v>
      </c>
      <c r="H363" s="179" t="s">
        <v>308</v>
      </c>
      <c r="I363" s="182">
        <v>41974</v>
      </c>
    </row>
    <row r="364" spans="1:9" ht="38.25" hidden="1">
      <c r="A364" s="133">
        <f>COUNTIF(ORÇAMENTO!B:B,'CPU (2)'!B364)</f>
        <v>0</v>
      </c>
      <c r="B364" s="179">
        <v>88421</v>
      </c>
      <c r="C364" s="180" t="s">
        <v>5667</v>
      </c>
      <c r="D364" s="179" t="s">
        <v>5609</v>
      </c>
      <c r="E364" s="179" t="s">
        <v>335</v>
      </c>
      <c r="F364" s="181">
        <v>20.52</v>
      </c>
      <c r="G364" s="181">
        <v>19.86</v>
      </c>
      <c r="H364" s="179" t="s">
        <v>308</v>
      </c>
      <c r="I364" s="182">
        <v>41974</v>
      </c>
    </row>
    <row r="365" spans="1:9" ht="25.5" hidden="1">
      <c r="A365" s="133">
        <f>COUNTIF(ORÇAMENTO!B:B,'CPU (2)'!B365)</f>
        <v>0</v>
      </c>
      <c r="B365" s="179" t="s">
        <v>5668</v>
      </c>
      <c r="C365" s="180" t="s">
        <v>5669</v>
      </c>
      <c r="D365" s="179" t="s">
        <v>5670</v>
      </c>
      <c r="E365" s="179" t="s">
        <v>368</v>
      </c>
      <c r="F365" s="181">
        <v>389.03</v>
      </c>
      <c r="G365" s="181">
        <v>387.12</v>
      </c>
      <c r="H365" s="179" t="s">
        <v>308</v>
      </c>
      <c r="I365" s="182">
        <v>41974</v>
      </c>
    </row>
    <row r="366" spans="1:9" ht="25.5" hidden="1">
      <c r="A366" s="133">
        <f>COUNTIF(ORÇAMENTO!B:B,'CPU (2)'!B366)</f>
        <v>0</v>
      </c>
      <c r="B366" s="179" t="s">
        <v>5671</v>
      </c>
      <c r="C366" s="180" t="s">
        <v>5672</v>
      </c>
      <c r="D366" s="179" t="s">
        <v>5670</v>
      </c>
      <c r="E366" s="179" t="s">
        <v>368</v>
      </c>
      <c r="F366" s="181">
        <v>483.52</v>
      </c>
      <c r="G366" s="181">
        <v>479.36</v>
      </c>
      <c r="H366" s="179" t="s">
        <v>308</v>
      </c>
      <c r="I366" s="182">
        <v>41974</v>
      </c>
    </row>
    <row r="367" spans="1:9" hidden="1">
      <c r="A367" s="133">
        <f>COUNTIF(ORÇAMENTO!B:B,'CPU (2)'!B367)</f>
        <v>0</v>
      </c>
      <c r="B367" s="179">
        <v>84101</v>
      </c>
      <c r="C367" s="180" t="s">
        <v>5673</v>
      </c>
      <c r="D367" s="179" t="s">
        <v>5361</v>
      </c>
      <c r="E367" s="179" t="s">
        <v>368</v>
      </c>
      <c r="F367" s="181">
        <v>355.04</v>
      </c>
      <c r="G367" s="181">
        <v>343.87</v>
      </c>
      <c r="H367" s="179" t="s">
        <v>308</v>
      </c>
      <c r="I367" s="182">
        <v>41974</v>
      </c>
    </row>
    <row r="368" spans="1:9" hidden="1">
      <c r="A368" s="133">
        <f>COUNTIF(ORÇAMENTO!B:B,'CPU (2)'!B368)</f>
        <v>0</v>
      </c>
      <c r="B368" s="179">
        <v>84100</v>
      </c>
      <c r="C368" s="180" t="s">
        <v>5674</v>
      </c>
      <c r="D368" s="179" t="s">
        <v>5361</v>
      </c>
      <c r="E368" s="179" t="s">
        <v>368</v>
      </c>
      <c r="F368" s="181">
        <v>590.66</v>
      </c>
      <c r="G368" s="181">
        <v>562.83000000000004</v>
      </c>
      <c r="H368" s="179" t="s">
        <v>308</v>
      </c>
      <c r="I368" s="182">
        <v>41974</v>
      </c>
    </row>
    <row r="369" spans="1:9" ht="38.25" hidden="1">
      <c r="A369" s="133">
        <f>COUNTIF(ORÇAMENTO!B:B,'CPU (2)'!B369)</f>
        <v>0</v>
      </c>
      <c r="B369" s="179">
        <v>87382</v>
      </c>
      <c r="C369" s="180" t="s">
        <v>5675</v>
      </c>
      <c r="D369" s="179" t="s">
        <v>5361</v>
      </c>
      <c r="E369" s="179" t="s">
        <v>368</v>
      </c>
      <c r="F369" s="181">
        <v>1041.6400000000001</v>
      </c>
      <c r="G369" s="181">
        <v>1038.1500000000001</v>
      </c>
      <c r="H369" s="179" t="s">
        <v>308</v>
      </c>
      <c r="I369" s="182">
        <v>41974</v>
      </c>
    </row>
    <row r="370" spans="1:9" ht="38.25" hidden="1">
      <c r="A370" s="133">
        <f>COUNTIF(ORÇAMENTO!B:B,'CPU (2)'!B370)</f>
        <v>0</v>
      </c>
      <c r="B370" s="179">
        <v>87383</v>
      </c>
      <c r="C370" s="180" t="s">
        <v>5676</v>
      </c>
      <c r="D370" s="179" t="s">
        <v>5361</v>
      </c>
      <c r="E370" s="179" t="s">
        <v>368</v>
      </c>
      <c r="F370" s="181">
        <v>1040.67</v>
      </c>
      <c r="G370" s="181">
        <v>1037.96</v>
      </c>
      <c r="H370" s="179" t="s">
        <v>308</v>
      </c>
      <c r="I370" s="182">
        <v>41974</v>
      </c>
    </row>
    <row r="371" spans="1:9" ht="38.25" hidden="1">
      <c r="A371" s="133">
        <f>COUNTIF(ORÇAMENTO!B:B,'CPU (2)'!B371)</f>
        <v>0</v>
      </c>
      <c r="B371" s="179">
        <v>87384</v>
      </c>
      <c r="C371" s="180" t="s">
        <v>5677</v>
      </c>
      <c r="D371" s="179" t="s">
        <v>5361</v>
      </c>
      <c r="E371" s="179" t="s">
        <v>368</v>
      </c>
      <c r="F371" s="181">
        <v>1037.4100000000001</v>
      </c>
      <c r="G371" s="181">
        <v>1035.0999999999999</v>
      </c>
      <c r="H371" s="179" t="s">
        <v>308</v>
      </c>
      <c r="I371" s="182">
        <v>41974</v>
      </c>
    </row>
    <row r="372" spans="1:9" ht="25.5" hidden="1">
      <c r="A372" s="133">
        <f>COUNTIF(ORÇAMENTO!B:B,'CPU (2)'!B372)</f>
        <v>0</v>
      </c>
      <c r="B372" s="179">
        <v>87398</v>
      </c>
      <c r="C372" s="180" t="s">
        <v>5678</v>
      </c>
      <c r="D372" s="179" t="s">
        <v>5361</v>
      </c>
      <c r="E372" s="179" t="s">
        <v>368</v>
      </c>
      <c r="F372" s="181">
        <v>1167.29</v>
      </c>
      <c r="G372" s="181">
        <v>1152.05</v>
      </c>
      <c r="H372" s="179" t="s">
        <v>308</v>
      </c>
      <c r="I372" s="182">
        <v>41974</v>
      </c>
    </row>
    <row r="373" spans="1:9" ht="25.5" hidden="1">
      <c r="A373" s="133">
        <f>COUNTIF(ORÇAMENTO!B:B,'CPU (2)'!B373)</f>
        <v>0</v>
      </c>
      <c r="B373" s="179">
        <v>87395</v>
      </c>
      <c r="C373" s="180" t="s">
        <v>5679</v>
      </c>
      <c r="D373" s="179" t="s">
        <v>5361</v>
      </c>
      <c r="E373" s="179" t="s">
        <v>368</v>
      </c>
      <c r="F373" s="181">
        <v>4022.53</v>
      </c>
      <c r="G373" s="181">
        <v>4010.01</v>
      </c>
      <c r="H373" s="179" t="s">
        <v>308</v>
      </c>
      <c r="I373" s="182">
        <v>41974</v>
      </c>
    </row>
    <row r="374" spans="1:9" ht="25.5" hidden="1">
      <c r="A374" s="133">
        <f>COUNTIF(ORÇAMENTO!B:B,'CPU (2)'!B374)</f>
        <v>0</v>
      </c>
      <c r="B374" s="179">
        <v>87396</v>
      </c>
      <c r="C374" s="180" t="s">
        <v>5680</v>
      </c>
      <c r="D374" s="179" t="s">
        <v>5361</v>
      </c>
      <c r="E374" s="179" t="s">
        <v>368</v>
      </c>
      <c r="F374" s="181">
        <v>4072.32</v>
      </c>
      <c r="G374" s="181">
        <v>4060.6</v>
      </c>
      <c r="H374" s="179" t="s">
        <v>308</v>
      </c>
      <c r="I374" s="182">
        <v>41974</v>
      </c>
    </row>
    <row r="375" spans="1:9" ht="25.5" hidden="1">
      <c r="A375" s="133">
        <f>COUNTIF(ORÇAMENTO!B:B,'CPU (2)'!B375)</f>
        <v>0</v>
      </c>
      <c r="B375" s="179">
        <v>87397</v>
      </c>
      <c r="C375" s="180" t="s">
        <v>5681</v>
      </c>
      <c r="D375" s="179" t="s">
        <v>5361</v>
      </c>
      <c r="E375" s="179" t="s">
        <v>368</v>
      </c>
      <c r="F375" s="181">
        <v>4090</v>
      </c>
      <c r="G375" s="181">
        <v>4078.68</v>
      </c>
      <c r="H375" s="179" t="s">
        <v>308</v>
      </c>
      <c r="I375" s="182">
        <v>41974</v>
      </c>
    </row>
    <row r="376" spans="1:9" ht="25.5" hidden="1">
      <c r="A376" s="133">
        <f>COUNTIF(ORÇAMENTO!B:B,'CPU (2)'!B376)</f>
        <v>0</v>
      </c>
      <c r="B376" s="179">
        <v>87402</v>
      </c>
      <c r="C376" s="180" t="s">
        <v>5682</v>
      </c>
      <c r="D376" s="179" t="s">
        <v>5361</v>
      </c>
      <c r="E376" s="179" t="s">
        <v>368</v>
      </c>
      <c r="F376" s="181">
        <v>4228.3500000000004</v>
      </c>
      <c r="G376" s="181">
        <v>4200.17</v>
      </c>
      <c r="H376" s="179" t="s">
        <v>308</v>
      </c>
      <c r="I376" s="182">
        <v>41974</v>
      </c>
    </row>
    <row r="377" spans="1:9" ht="25.5" hidden="1">
      <c r="A377" s="133">
        <f>COUNTIF(ORÇAMENTO!B:B,'CPU (2)'!B377)</f>
        <v>0</v>
      </c>
      <c r="B377" s="179">
        <v>87391</v>
      </c>
      <c r="C377" s="180" t="s">
        <v>5683</v>
      </c>
      <c r="D377" s="179" t="s">
        <v>5361</v>
      </c>
      <c r="E377" s="179" t="s">
        <v>368</v>
      </c>
      <c r="F377" s="181">
        <v>5110.18</v>
      </c>
      <c r="G377" s="181">
        <v>5110.87</v>
      </c>
      <c r="H377" s="179" t="s">
        <v>308</v>
      </c>
      <c r="I377" s="182">
        <v>41974</v>
      </c>
    </row>
    <row r="378" spans="1:9" ht="25.5" hidden="1">
      <c r="A378" s="133">
        <f>COUNTIF(ORÇAMENTO!B:B,'CPU (2)'!B378)</f>
        <v>0</v>
      </c>
      <c r="B378" s="179">
        <v>87393</v>
      </c>
      <c r="C378" s="180" t="s">
        <v>5684</v>
      </c>
      <c r="D378" s="179" t="s">
        <v>5361</v>
      </c>
      <c r="E378" s="179" t="s">
        <v>368</v>
      </c>
      <c r="F378" s="181">
        <v>5175.62</v>
      </c>
      <c r="G378" s="181">
        <v>5177.41</v>
      </c>
      <c r="H378" s="179" t="s">
        <v>308</v>
      </c>
      <c r="I378" s="182">
        <v>41974</v>
      </c>
    </row>
    <row r="379" spans="1:9" ht="25.5" hidden="1">
      <c r="A379" s="133">
        <f>COUNTIF(ORÇAMENTO!B:B,'CPU (2)'!B379)</f>
        <v>0</v>
      </c>
      <c r="B379" s="179">
        <v>87394</v>
      </c>
      <c r="C379" s="180" t="s">
        <v>5685</v>
      </c>
      <c r="D379" s="179" t="s">
        <v>5361</v>
      </c>
      <c r="E379" s="179" t="s">
        <v>368</v>
      </c>
      <c r="F379" s="181">
        <v>5203.92</v>
      </c>
      <c r="G379" s="181">
        <v>5206.21</v>
      </c>
      <c r="H379" s="179" t="s">
        <v>308</v>
      </c>
      <c r="I379" s="182">
        <v>41974</v>
      </c>
    </row>
    <row r="380" spans="1:9" ht="25.5" hidden="1">
      <c r="A380" s="133">
        <f>COUNTIF(ORÇAMENTO!B:B,'CPU (2)'!B380)</f>
        <v>0</v>
      </c>
      <c r="B380" s="179">
        <v>87401</v>
      </c>
      <c r="C380" s="180" t="s">
        <v>5686</v>
      </c>
      <c r="D380" s="179" t="s">
        <v>5361</v>
      </c>
      <c r="E380" s="179" t="s">
        <v>368</v>
      </c>
      <c r="F380" s="181">
        <v>5325.6</v>
      </c>
      <c r="G380" s="181">
        <v>5311.05</v>
      </c>
      <c r="H380" s="179" t="s">
        <v>308</v>
      </c>
      <c r="I380" s="182">
        <v>41974</v>
      </c>
    </row>
    <row r="381" spans="1:9" ht="25.5" hidden="1">
      <c r="A381" s="133">
        <f>COUNTIF(ORÇAMENTO!B:B,'CPU (2)'!B381)</f>
        <v>0</v>
      </c>
      <c r="B381" s="179">
        <v>87407</v>
      </c>
      <c r="C381" s="180" t="s">
        <v>5687</v>
      </c>
      <c r="D381" s="179" t="s">
        <v>5361</v>
      </c>
      <c r="E381" s="179" t="s">
        <v>368</v>
      </c>
      <c r="F381" s="181">
        <v>1044.31</v>
      </c>
      <c r="G381" s="181">
        <v>1054.5899999999999</v>
      </c>
      <c r="H381" s="179" t="s">
        <v>308</v>
      </c>
      <c r="I381" s="182">
        <v>41974</v>
      </c>
    </row>
    <row r="382" spans="1:9" ht="25.5" hidden="1">
      <c r="A382" s="133">
        <f>COUNTIF(ORÇAMENTO!B:B,'CPU (2)'!B382)</f>
        <v>0</v>
      </c>
      <c r="B382" s="179">
        <v>87408</v>
      </c>
      <c r="C382" s="180" t="s">
        <v>5688</v>
      </c>
      <c r="D382" s="179" t="s">
        <v>5361</v>
      </c>
      <c r="E382" s="179" t="s">
        <v>368</v>
      </c>
      <c r="F382" s="181">
        <v>1036.6400000000001</v>
      </c>
      <c r="G382" s="181">
        <v>1048.1400000000001</v>
      </c>
      <c r="H382" s="179" t="s">
        <v>308</v>
      </c>
      <c r="I382" s="182">
        <v>41974</v>
      </c>
    </row>
    <row r="383" spans="1:9" ht="25.5" hidden="1">
      <c r="A383" s="133">
        <f>COUNTIF(ORÇAMENTO!B:B,'CPU (2)'!B383)</f>
        <v>0</v>
      </c>
      <c r="B383" s="179">
        <v>87385</v>
      </c>
      <c r="C383" s="180" t="s">
        <v>5689</v>
      </c>
      <c r="D383" s="179" t="s">
        <v>5361</v>
      </c>
      <c r="E383" s="179" t="s">
        <v>368</v>
      </c>
      <c r="F383" s="181">
        <v>1064.75</v>
      </c>
      <c r="G383" s="181">
        <v>1070.56</v>
      </c>
      <c r="H383" s="179" t="s">
        <v>308</v>
      </c>
      <c r="I383" s="182">
        <v>41974</v>
      </c>
    </row>
    <row r="384" spans="1:9" ht="25.5" hidden="1">
      <c r="A384" s="133">
        <f>COUNTIF(ORÇAMENTO!B:B,'CPU (2)'!B384)</f>
        <v>0</v>
      </c>
      <c r="B384" s="179">
        <v>87386</v>
      </c>
      <c r="C384" s="180" t="s">
        <v>5690</v>
      </c>
      <c r="D384" s="179" t="s">
        <v>5361</v>
      </c>
      <c r="E384" s="179" t="s">
        <v>368</v>
      </c>
      <c r="F384" s="181">
        <v>1060.29</v>
      </c>
      <c r="G384" s="181">
        <v>1066.97</v>
      </c>
      <c r="H384" s="179" t="s">
        <v>308</v>
      </c>
      <c r="I384" s="182">
        <v>41974</v>
      </c>
    </row>
    <row r="385" spans="1:9" ht="25.5" hidden="1">
      <c r="A385" s="133">
        <f>COUNTIF(ORÇAMENTO!B:B,'CPU (2)'!B385)</f>
        <v>0</v>
      </c>
      <c r="B385" s="179">
        <v>87387</v>
      </c>
      <c r="C385" s="180" t="s">
        <v>5691</v>
      </c>
      <c r="D385" s="179" t="s">
        <v>5361</v>
      </c>
      <c r="E385" s="179" t="s">
        <v>368</v>
      </c>
      <c r="F385" s="181">
        <v>1058.26</v>
      </c>
      <c r="G385" s="181">
        <v>1065.17</v>
      </c>
      <c r="H385" s="179" t="s">
        <v>308</v>
      </c>
      <c r="I385" s="182">
        <v>41974</v>
      </c>
    </row>
    <row r="386" spans="1:9" hidden="1">
      <c r="A386" s="133">
        <f>COUNTIF(ORÇAMENTO!B:B,'CPU (2)'!B386)</f>
        <v>0</v>
      </c>
      <c r="B386" s="179">
        <v>87399</v>
      </c>
      <c r="C386" s="180" t="s">
        <v>5692</v>
      </c>
      <c r="D386" s="179" t="s">
        <v>5361</v>
      </c>
      <c r="E386" s="179" t="s">
        <v>368</v>
      </c>
      <c r="F386" s="181">
        <v>1196.19</v>
      </c>
      <c r="G386" s="181">
        <v>1188.24</v>
      </c>
      <c r="H386" s="179" t="s">
        <v>308</v>
      </c>
      <c r="I386" s="182">
        <v>41974</v>
      </c>
    </row>
    <row r="387" spans="1:9" hidden="1">
      <c r="A387" s="133">
        <f>COUNTIF(ORÇAMENTO!B:B,'CPU (2)'!B387)</f>
        <v>0</v>
      </c>
      <c r="B387" s="179">
        <v>6022</v>
      </c>
      <c r="C387" s="180" t="s">
        <v>5693</v>
      </c>
      <c r="D387" s="179" t="s">
        <v>5361</v>
      </c>
      <c r="E387" s="179" t="s">
        <v>368</v>
      </c>
      <c r="F387" s="181">
        <v>523.11</v>
      </c>
      <c r="G387" s="181">
        <v>501.36</v>
      </c>
      <c r="H387" s="179" t="s">
        <v>308</v>
      </c>
      <c r="I387" s="182">
        <v>41974</v>
      </c>
    </row>
    <row r="388" spans="1:9" ht="25.5" hidden="1">
      <c r="A388" s="133">
        <f>COUNTIF(ORÇAMENTO!B:B,'CPU (2)'!B388)</f>
        <v>0</v>
      </c>
      <c r="B388" s="179">
        <v>73548</v>
      </c>
      <c r="C388" s="180" t="s">
        <v>5694</v>
      </c>
      <c r="D388" s="179" t="s">
        <v>5361</v>
      </c>
      <c r="E388" s="179" t="s">
        <v>368</v>
      </c>
      <c r="F388" s="181">
        <v>549.27</v>
      </c>
      <c r="G388" s="181">
        <v>535.34</v>
      </c>
      <c r="H388" s="179" t="s">
        <v>308</v>
      </c>
      <c r="I388" s="182">
        <v>41974</v>
      </c>
    </row>
    <row r="389" spans="1:9" ht="25.5" hidden="1">
      <c r="A389" s="133">
        <f>COUNTIF(ORÇAMENTO!B:B,'CPU (2)'!B389)</f>
        <v>0</v>
      </c>
      <c r="B389" s="179">
        <v>73549</v>
      </c>
      <c r="C389" s="180" t="s">
        <v>5695</v>
      </c>
      <c r="D389" s="179" t="s">
        <v>5361</v>
      </c>
      <c r="E389" s="179" t="s">
        <v>368</v>
      </c>
      <c r="F389" s="181">
        <v>511.01</v>
      </c>
      <c r="G389" s="181">
        <v>496.84</v>
      </c>
      <c r="H389" s="179" t="s">
        <v>308</v>
      </c>
      <c r="I389" s="182">
        <v>41974</v>
      </c>
    </row>
    <row r="390" spans="1:9" hidden="1">
      <c r="A390" s="133">
        <f>COUNTIF(ORÇAMENTO!B:B,'CPU (2)'!B390)</f>
        <v>0</v>
      </c>
      <c r="B390" s="179">
        <v>73551</v>
      </c>
      <c r="C390" s="180" t="s">
        <v>5696</v>
      </c>
      <c r="D390" s="179" t="s">
        <v>5361</v>
      </c>
      <c r="E390" s="179" t="s">
        <v>368</v>
      </c>
      <c r="F390" s="181">
        <v>433.07</v>
      </c>
      <c r="G390" s="181">
        <v>424.13</v>
      </c>
      <c r="H390" s="179" t="s">
        <v>308</v>
      </c>
      <c r="I390" s="182">
        <v>41974</v>
      </c>
    </row>
    <row r="391" spans="1:9" ht="25.5" hidden="1">
      <c r="A391" s="133">
        <f>COUNTIF(ORÇAMENTO!B:B,'CPU (2)'!B391)</f>
        <v>0</v>
      </c>
      <c r="B391" s="179">
        <v>88627</v>
      </c>
      <c r="C391" s="180" t="s">
        <v>5697</v>
      </c>
      <c r="D391" s="179" t="s">
        <v>5361</v>
      </c>
      <c r="E391" s="179" t="s">
        <v>368</v>
      </c>
      <c r="F391" s="181">
        <v>468.73</v>
      </c>
      <c r="G391" s="181">
        <v>454.48</v>
      </c>
      <c r="H391" s="179" t="s">
        <v>308</v>
      </c>
      <c r="I391" s="182">
        <v>41974</v>
      </c>
    </row>
    <row r="392" spans="1:9" ht="25.5" hidden="1">
      <c r="A392" s="133">
        <f>COUNTIF(ORÇAMENTO!B:B,'CPU (2)'!B392)</f>
        <v>0</v>
      </c>
      <c r="B392" s="179">
        <v>88626</v>
      </c>
      <c r="C392" s="180" t="s">
        <v>5698</v>
      </c>
      <c r="D392" s="179" t="s">
        <v>5361</v>
      </c>
      <c r="E392" s="179" t="s">
        <v>368</v>
      </c>
      <c r="F392" s="181">
        <v>394.9</v>
      </c>
      <c r="G392" s="181">
        <v>388.59</v>
      </c>
      <c r="H392" s="179" t="s">
        <v>308</v>
      </c>
      <c r="I392" s="182">
        <v>41974</v>
      </c>
    </row>
    <row r="393" spans="1:9" ht="38.25" hidden="1">
      <c r="A393" s="133">
        <f>COUNTIF(ORÇAMENTO!B:B,'CPU (2)'!B393)</f>
        <v>0</v>
      </c>
      <c r="B393" s="179">
        <v>87368</v>
      </c>
      <c r="C393" s="180" t="s">
        <v>5699</v>
      </c>
      <c r="D393" s="179" t="s">
        <v>5361</v>
      </c>
      <c r="E393" s="179" t="s">
        <v>368</v>
      </c>
      <c r="F393" s="181">
        <v>467.68</v>
      </c>
      <c r="G393" s="181">
        <v>454.83</v>
      </c>
      <c r="H393" s="179" t="s">
        <v>308</v>
      </c>
      <c r="I393" s="182">
        <v>41974</v>
      </c>
    </row>
    <row r="394" spans="1:9" ht="38.25" hidden="1">
      <c r="A394" s="133">
        <f>COUNTIF(ORÇAMENTO!B:B,'CPU (2)'!B394)</f>
        <v>0</v>
      </c>
      <c r="B394" s="179">
        <v>87289</v>
      </c>
      <c r="C394" s="180" t="s">
        <v>5700</v>
      </c>
      <c r="D394" s="179" t="s">
        <v>5361</v>
      </c>
      <c r="E394" s="179" t="s">
        <v>368</v>
      </c>
      <c r="F394" s="181">
        <v>396.56</v>
      </c>
      <c r="G394" s="181">
        <v>390.66</v>
      </c>
      <c r="H394" s="179" t="s">
        <v>308</v>
      </c>
      <c r="I394" s="182">
        <v>41974</v>
      </c>
    </row>
    <row r="395" spans="1:9" ht="38.25" hidden="1">
      <c r="A395" s="133">
        <f>COUNTIF(ORÇAMENTO!B:B,'CPU (2)'!B395)</f>
        <v>0</v>
      </c>
      <c r="B395" s="179">
        <v>87290</v>
      </c>
      <c r="C395" s="180" t="s">
        <v>5701</v>
      </c>
      <c r="D395" s="179" t="s">
        <v>5361</v>
      </c>
      <c r="E395" s="179" t="s">
        <v>368</v>
      </c>
      <c r="F395" s="181">
        <v>394.73</v>
      </c>
      <c r="G395" s="181">
        <v>389.54</v>
      </c>
      <c r="H395" s="179" t="s">
        <v>308</v>
      </c>
      <c r="I395" s="182">
        <v>41974</v>
      </c>
    </row>
    <row r="396" spans="1:9" ht="38.25" hidden="1">
      <c r="A396" s="133">
        <f>COUNTIF(ORÇAMENTO!B:B,'CPU (2)'!B396)</f>
        <v>0</v>
      </c>
      <c r="B396" s="179">
        <v>87333</v>
      </c>
      <c r="C396" s="180" t="s">
        <v>5702</v>
      </c>
      <c r="D396" s="179" t="s">
        <v>5361</v>
      </c>
      <c r="E396" s="179" t="s">
        <v>368</v>
      </c>
      <c r="F396" s="181">
        <v>395.18</v>
      </c>
      <c r="G396" s="181">
        <v>391.52</v>
      </c>
      <c r="H396" s="179" t="s">
        <v>308</v>
      </c>
      <c r="I396" s="182">
        <v>41974</v>
      </c>
    </row>
    <row r="397" spans="1:9" ht="38.25" hidden="1">
      <c r="A397" s="133">
        <f>COUNTIF(ORÇAMENTO!B:B,'CPU (2)'!B397)</f>
        <v>0</v>
      </c>
      <c r="B397" s="179">
        <v>87334</v>
      </c>
      <c r="C397" s="180" t="s">
        <v>5703</v>
      </c>
      <c r="D397" s="179" t="s">
        <v>5361</v>
      </c>
      <c r="E397" s="179" t="s">
        <v>368</v>
      </c>
      <c r="F397" s="181">
        <v>375.69</v>
      </c>
      <c r="G397" s="181">
        <v>373.15</v>
      </c>
      <c r="H397" s="179" t="s">
        <v>308</v>
      </c>
      <c r="I397" s="182">
        <v>41974</v>
      </c>
    </row>
    <row r="398" spans="1:9" ht="38.25" hidden="1">
      <c r="A398" s="133">
        <f>COUNTIF(ORÇAMENTO!B:B,'CPU (2)'!B398)</f>
        <v>0</v>
      </c>
      <c r="B398" s="179">
        <v>87367</v>
      </c>
      <c r="C398" s="180" t="s">
        <v>5704</v>
      </c>
      <c r="D398" s="179" t="s">
        <v>5361</v>
      </c>
      <c r="E398" s="179" t="s">
        <v>368</v>
      </c>
      <c r="F398" s="181">
        <v>475.7</v>
      </c>
      <c r="G398" s="181">
        <v>463.33</v>
      </c>
      <c r="H398" s="179" t="s">
        <v>308</v>
      </c>
      <c r="I398" s="182">
        <v>41974</v>
      </c>
    </row>
    <row r="399" spans="1:9" ht="38.25" hidden="1">
      <c r="A399" s="133">
        <f>COUNTIF(ORÇAMENTO!B:B,'CPU (2)'!B399)</f>
        <v>0</v>
      </c>
      <c r="B399" s="179">
        <v>87286</v>
      </c>
      <c r="C399" s="180" t="s">
        <v>5705</v>
      </c>
      <c r="D399" s="179" t="s">
        <v>5361</v>
      </c>
      <c r="E399" s="179" t="s">
        <v>368</v>
      </c>
      <c r="F399" s="181">
        <v>359.47</v>
      </c>
      <c r="G399" s="181">
        <v>358.21</v>
      </c>
      <c r="H399" s="179" t="s">
        <v>308</v>
      </c>
      <c r="I399" s="182">
        <v>41974</v>
      </c>
    </row>
    <row r="400" spans="1:9" ht="38.25" hidden="1">
      <c r="A400" s="133">
        <f>COUNTIF(ORÇAMENTO!B:B,'CPU (2)'!B400)</f>
        <v>0</v>
      </c>
      <c r="B400" s="179">
        <v>87287</v>
      </c>
      <c r="C400" s="180" t="s">
        <v>5706</v>
      </c>
      <c r="D400" s="179" t="s">
        <v>5361</v>
      </c>
      <c r="E400" s="179" t="s">
        <v>368</v>
      </c>
      <c r="F400" s="181">
        <v>410.35</v>
      </c>
      <c r="G400" s="181">
        <v>404.72</v>
      </c>
      <c r="H400" s="179" t="s">
        <v>308</v>
      </c>
      <c r="I400" s="182">
        <v>41974</v>
      </c>
    </row>
    <row r="401" spans="1:9" ht="38.25" hidden="1">
      <c r="A401" s="133">
        <f>COUNTIF(ORÇAMENTO!B:B,'CPU (2)'!B401)</f>
        <v>0</v>
      </c>
      <c r="B401" s="179">
        <v>87331</v>
      </c>
      <c r="C401" s="180" t="s">
        <v>5707</v>
      </c>
      <c r="D401" s="179" t="s">
        <v>5361</v>
      </c>
      <c r="E401" s="179" t="s">
        <v>368</v>
      </c>
      <c r="F401" s="181">
        <v>419.1</v>
      </c>
      <c r="G401" s="181">
        <v>414.83</v>
      </c>
      <c r="H401" s="179" t="s">
        <v>308</v>
      </c>
      <c r="I401" s="182">
        <v>41974</v>
      </c>
    </row>
    <row r="402" spans="1:9" ht="38.25" hidden="1">
      <c r="A402" s="133">
        <f>COUNTIF(ORÇAMENTO!B:B,'CPU (2)'!B402)</f>
        <v>0</v>
      </c>
      <c r="B402" s="179">
        <v>87332</v>
      </c>
      <c r="C402" s="180" t="s">
        <v>5708</v>
      </c>
      <c r="D402" s="179" t="s">
        <v>5361</v>
      </c>
      <c r="E402" s="179" t="s">
        <v>368</v>
      </c>
      <c r="F402" s="181">
        <v>391.94</v>
      </c>
      <c r="G402" s="181">
        <v>389.22</v>
      </c>
      <c r="H402" s="179" t="s">
        <v>308</v>
      </c>
      <c r="I402" s="182">
        <v>41974</v>
      </c>
    </row>
    <row r="403" spans="1:9" ht="38.25" hidden="1">
      <c r="A403" s="133">
        <f>COUNTIF(ORÇAMENTO!B:B,'CPU (2)'!B403)</f>
        <v>0</v>
      </c>
      <c r="B403" s="179">
        <v>87369</v>
      </c>
      <c r="C403" s="180" t="s">
        <v>5709</v>
      </c>
      <c r="D403" s="179" t="s">
        <v>5361</v>
      </c>
      <c r="E403" s="179" t="s">
        <v>368</v>
      </c>
      <c r="F403" s="181">
        <v>485.08</v>
      </c>
      <c r="G403" s="181">
        <v>472.37</v>
      </c>
      <c r="H403" s="179" t="s">
        <v>308</v>
      </c>
      <c r="I403" s="182">
        <v>41974</v>
      </c>
    </row>
    <row r="404" spans="1:9" ht="38.25" hidden="1">
      <c r="A404" s="133">
        <f>COUNTIF(ORÇAMENTO!B:B,'CPU (2)'!B404)</f>
        <v>0</v>
      </c>
      <c r="B404" s="179">
        <v>87292</v>
      </c>
      <c r="C404" s="180" t="s">
        <v>5710</v>
      </c>
      <c r="D404" s="179" t="s">
        <v>5361</v>
      </c>
      <c r="E404" s="179" t="s">
        <v>368</v>
      </c>
      <c r="F404" s="181">
        <v>417.84</v>
      </c>
      <c r="G404" s="181">
        <v>411.95</v>
      </c>
      <c r="H404" s="179" t="s">
        <v>308</v>
      </c>
      <c r="I404" s="182">
        <v>41974</v>
      </c>
    </row>
    <row r="405" spans="1:9" ht="38.25" hidden="1">
      <c r="A405" s="133">
        <f>COUNTIF(ORÇAMENTO!B:B,'CPU (2)'!B405)</f>
        <v>0</v>
      </c>
      <c r="B405" s="179">
        <v>87335</v>
      </c>
      <c r="C405" s="180" t="s">
        <v>5711</v>
      </c>
      <c r="D405" s="179" t="s">
        <v>5361</v>
      </c>
      <c r="E405" s="179" t="s">
        <v>368</v>
      </c>
      <c r="F405" s="181">
        <v>408.52</v>
      </c>
      <c r="G405" s="181">
        <v>405.14</v>
      </c>
      <c r="H405" s="179" t="s">
        <v>308</v>
      </c>
      <c r="I405" s="182">
        <v>41974</v>
      </c>
    </row>
    <row r="406" spans="1:9" ht="38.25" hidden="1">
      <c r="A406" s="133">
        <f>COUNTIF(ORÇAMENTO!B:B,'CPU (2)'!B406)</f>
        <v>0</v>
      </c>
      <c r="B406" s="179">
        <v>87336</v>
      </c>
      <c r="C406" s="180" t="s">
        <v>5712</v>
      </c>
      <c r="D406" s="179" t="s">
        <v>5361</v>
      </c>
      <c r="E406" s="179" t="s">
        <v>368</v>
      </c>
      <c r="F406" s="181">
        <v>394.83</v>
      </c>
      <c r="G406" s="181">
        <v>392.33</v>
      </c>
      <c r="H406" s="179" t="s">
        <v>308</v>
      </c>
      <c r="I406" s="182">
        <v>41974</v>
      </c>
    </row>
    <row r="407" spans="1:9" ht="38.25" hidden="1">
      <c r="A407" s="133">
        <f>COUNTIF(ORÇAMENTO!B:B,'CPU (2)'!B407)</f>
        <v>0</v>
      </c>
      <c r="B407" s="179">
        <v>87370</v>
      </c>
      <c r="C407" s="180" t="s">
        <v>5713</v>
      </c>
      <c r="D407" s="179" t="s">
        <v>5361</v>
      </c>
      <c r="E407" s="179" t="s">
        <v>368</v>
      </c>
      <c r="F407" s="181">
        <v>462.78</v>
      </c>
      <c r="G407" s="181">
        <v>450.04</v>
      </c>
      <c r="H407" s="179" t="s">
        <v>308</v>
      </c>
      <c r="I407" s="182">
        <v>41974</v>
      </c>
    </row>
    <row r="408" spans="1:9" ht="38.25" hidden="1">
      <c r="A408" s="133">
        <f>COUNTIF(ORÇAMENTO!B:B,'CPU (2)'!B408)</f>
        <v>0</v>
      </c>
      <c r="B408" s="179">
        <v>87294</v>
      </c>
      <c r="C408" s="180" t="s">
        <v>5714</v>
      </c>
      <c r="D408" s="179" t="s">
        <v>5361</v>
      </c>
      <c r="E408" s="179" t="s">
        <v>368</v>
      </c>
      <c r="F408" s="181">
        <v>393.52</v>
      </c>
      <c r="G408" s="181">
        <v>387.87</v>
      </c>
      <c r="H408" s="179" t="s">
        <v>308</v>
      </c>
      <c r="I408" s="182">
        <v>41974</v>
      </c>
    </row>
    <row r="409" spans="1:9" ht="38.25" hidden="1">
      <c r="A409" s="133">
        <f>COUNTIF(ORÇAMENTO!B:B,'CPU (2)'!B409)</f>
        <v>0</v>
      </c>
      <c r="B409" s="179">
        <v>87337</v>
      </c>
      <c r="C409" s="180" t="s">
        <v>5715</v>
      </c>
      <c r="D409" s="179" t="s">
        <v>5361</v>
      </c>
      <c r="E409" s="179" t="s">
        <v>368</v>
      </c>
      <c r="F409" s="181">
        <v>385.63</v>
      </c>
      <c r="G409" s="181">
        <v>382.31</v>
      </c>
      <c r="H409" s="179" t="s">
        <v>308</v>
      </c>
      <c r="I409" s="182">
        <v>41974</v>
      </c>
    </row>
    <row r="410" spans="1:9" ht="38.25" hidden="1">
      <c r="A410" s="133">
        <f>COUNTIF(ORÇAMENTO!B:B,'CPU (2)'!B410)</f>
        <v>0</v>
      </c>
      <c r="B410" s="179">
        <v>88715</v>
      </c>
      <c r="C410" s="180" t="s">
        <v>5716</v>
      </c>
      <c r="D410" s="179" t="s">
        <v>5361</v>
      </c>
      <c r="E410" s="179" t="s">
        <v>368</v>
      </c>
      <c r="F410" s="181">
        <v>393.31</v>
      </c>
      <c r="G410" s="181">
        <v>387.68</v>
      </c>
      <c r="H410" s="179" t="s">
        <v>308</v>
      </c>
      <c r="I410" s="182">
        <v>41974</v>
      </c>
    </row>
    <row r="411" spans="1:9" ht="25.5" hidden="1">
      <c r="A411" s="133">
        <f>COUNTIF(ORÇAMENTO!B:B,'CPU (2)'!B411)</f>
        <v>0</v>
      </c>
      <c r="B411" s="179">
        <v>87380</v>
      </c>
      <c r="C411" s="180" t="s">
        <v>5717</v>
      </c>
      <c r="D411" s="179" t="s">
        <v>5361</v>
      </c>
      <c r="E411" s="179" t="s">
        <v>368</v>
      </c>
      <c r="F411" s="181">
        <v>1796.71</v>
      </c>
      <c r="G411" s="181">
        <v>1784.71</v>
      </c>
      <c r="H411" s="179" t="s">
        <v>308</v>
      </c>
      <c r="I411" s="182">
        <v>41974</v>
      </c>
    </row>
    <row r="412" spans="1:9" ht="38.25" hidden="1">
      <c r="A412" s="133">
        <f>COUNTIF(ORÇAMENTO!B:B,'CPU (2)'!B412)</f>
        <v>0</v>
      </c>
      <c r="B412" s="179">
        <v>87322</v>
      </c>
      <c r="C412" s="180" t="s">
        <v>5718</v>
      </c>
      <c r="D412" s="179" t="s">
        <v>5361</v>
      </c>
      <c r="E412" s="179" t="s">
        <v>368</v>
      </c>
      <c r="F412" s="181">
        <v>1740.36</v>
      </c>
      <c r="G412" s="181">
        <v>1735</v>
      </c>
      <c r="H412" s="179" t="s">
        <v>308</v>
      </c>
      <c r="I412" s="182">
        <v>41974</v>
      </c>
    </row>
    <row r="413" spans="1:9" ht="38.25" hidden="1">
      <c r="A413" s="133">
        <f>COUNTIF(ORÇAMENTO!B:B,'CPU (2)'!B413)</f>
        <v>0</v>
      </c>
      <c r="B413" s="179">
        <v>87323</v>
      </c>
      <c r="C413" s="180" t="s">
        <v>5719</v>
      </c>
      <c r="D413" s="179" t="s">
        <v>5361</v>
      </c>
      <c r="E413" s="179" t="s">
        <v>368</v>
      </c>
      <c r="F413" s="181">
        <v>1731.37</v>
      </c>
      <c r="G413" s="181">
        <v>1726.79</v>
      </c>
      <c r="H413" s="179" t="s">
        <v>308</v>
      </c>
      <c r="I413" s="182">
        <v>41974</v>
      </c>
    </row>
    <row r="414" spans="1:9" ht="38.25" hidden="1">
      <c r="A414" s="133">
        <f>COUNTIF(ORÇAMENTO!B:B,'CPU (2)'!B414)</f>
        <v>0</v>
      </c>
      <c r="B414" s="179">
        <v>87360</v>
      </c>
      <c r="C414" s="180" t="s">
        <v>5720</v>
      </c>
      <c r="D414" s="179" t="s">
        <v>5361</v>
      </c>
      <c r="E414" s="179" t="s">
        <v>368</v>
      </c>
      <c r="F414" s="181">
        <v>1721.63</v>
      </c>
      <c r="G414" s="181">
        <v>1716.9</v>
      </c>
      <c r="H414" s="179" t="s">
        <v>308</v>
      </c>
      <c r="I414" s="182">
        <v>41974</v>
      </c>
    </row>
    <row r="415" spans="1:9" ht="38.25" hidden="1">
      <c r="A415" s="133">
        <f>COUNTIF(ORÇAMENTO!B:B,'CPU (2)'!B415)</f>
        <v>0</v>
      </c>
      <c r="B415" s="179">
        <v>87361</v>
      </c>
      <c r="C415" s="180" t="s">
        <v>5721</v>
      </c>
      <c r="D415" s="179" t="s">
        <v>5361</v>
      </c>
      <c r="E415" s="179" t="s">
        <v>368</v>
      </c>
      <c r="F415" s="181">
        <v>1702.46</v>
      </c>
      <c r="G415" s="181">
        <v>1699.62</v>
      </c>
      <c r="H415" s="179" t="s">
        <v>308</v>
      </c>
      <c r="I415" s="182">
        <v>41974</v>
      </c>
    </row>
    <row r="416" spans="1:9" ht="38.25" hidden="1">
      <c r="A416" s="133">
        <f>COUNTIF(ORÇAMENTO!B:B,'CPU (2)'!B416)</f>
        <v>0</v>
      </c>
      <c r="B416" s="179">
        <v>87362</v>
      </c>
      <c r="C416" s="180" t="s">
        <v>5722</v>
      </c>
      <c r="D416" s="179" t="s">
        <v>5361</v>
      </c>
      <c r="E416" s="179" t="s">
        <v>368</v>
      </c>
      <c r="F416" s="181">
        <v>1699.53</v>
      </c>
      <c r="G416" s="181">
        <v>1697.13</v>
      </c>
      <c r="H416" s="179" t="s">
        <v>308</v>
      </c>
      <c r="I416" s="182">
        <v>41974</v>
      </c>
    </row>
    <row r="417" spans="1:11" ht="25.5" hidden="1">
      <c r="A417" s="133">
        <f>COUNTIF(ORÇAMENTO!B:B,'CPU (2)'!B417)</f>
        <v>0</v>
      </c>
      <c r="B417" s="179">
        <v>87377</v>
      </c>
      <c r="C417" s="180" t="s">
        <v>5723</v>
      </c>
      <c r="D417" s="179" t="s">
        <v>5361</v>
      </c>
      <c r="E417" s="179" t="s">
        <v>368</v>
      </c>
      <c r="F417" s="181">
        <v>428.28</v>
      </c>
      <c r="G417" s="181">
        <v>416.11</v>
      </c>
      <c r="H417" s="179" t="s">
        <v>308</v>
      </c>
      <c r="I417" s="182">
        <v>41974</v>
      </c>
    </row>
    <row r="418" spans="1:11" ht="25.5" hidden="1">
      <c r="A418" s="133">
        <f>COUNTIF(ORÇAMENTO!B:B,'CPU (2)'!B418)</f>
        <v>0</v>
      </c>
      <c r="B418" s="179">
        <v>87313</v>
      </c>
      <c r="C418" s="180" t="s">
        <v>5724</v>
      </c>
      <c r="D418" s="179" t="s">
        <v>5361</v>
      </c>
      <c r="E418" s="179" t="s">
        <v>368</v>
      </c>
      <c r="F418" s="181">
        <v>355.44</v>
      </c>
      <c r="G418" s="181">
        <v>350.13</v>
      </c>
      <c r="H418" s="179" t="s">
        <v>308</v>
      </c>
      <c r="I418" s="182">
        <v>41974</v>
      </c>
    </row>
    <row r="419" spans="1:11" ht="25.5" hidden="1">
      <c r="A419" s="133">
        <f>COUNTIF(ORÇAMENTO!B:B,'CPU (2)'!B419)</f>
        <v>0</v>
      </c>
      <c r="B419" s="179">
        <v>87314</v>
      </c>
      <c r="C419" s="180" t="s">
        <v>5725</v>
      </c>
      <c r="D419" s="179" t="s">
        <v>5361</v>
      </c>
      <c r="E419" s="179" t="s">
        <v>368</v>
      </c>
      <c r="F419" s="181">
        <v>352.39</v>
      </c>
      <c r="G419" s="181">
        <v>347.81</v>
      </c>
      <c r="H419" s="179" t="s">
        <v>308</v>
      </c>
      <c r="I419" s="182">
        <v>41974</v>
      </c>
    </row>
    <row r="420" spans="1:11" ht="38.25" hidden="1">
      <c r="A420" s="133">
        <f>COUNTIF(ORÇAMENTO!B:B,'CPU (2)'!B420)</f>
        <v>0</v>
      </c>
      <c r="B420" s="179">
        <v>87352</v>
      </c>
      <c r="C420" s="180" t="s">
        <v>5726</v>
      </c>
      <c r="D420" s="179" t="s">
        <v>5361</v>
      </c>
      <c r="E420" s="179" t="s">
        <v>368</v>
      </c>
      <c r="F420" s="181">
        <v>390.81</v>
      </c>
      <c r="G420" s="181">
        <v>385.23</v>
      </c>
      <c r="H420" s="179" t="s">
        <v>308</v>
      </c>
      <c r="I420" s="182">
        <v>41974</v>
      </c>
    </row>
    <row r="421" spans="1:11" ht="38.25" hidden="1">
      <c r="A421" s="133">
        <f>COUNTIF(ORÇAMENTO!B:B,'CPU (2)'!B421)</f>
        <v>0</v>
      </c>
      <c r="B421" s="179">
        <v>87353</v>
      </c>
      <c r="C421" s="180" t="s">
        <v>5727</v>
      </c>
      <c r="D421" s="179" t="s">
        <v>5361</v>
      </c>
      <c r="E421" s="179" t="s">
        <v>368</v>
      </c>
      <c r="F421" s="181">
        <v>354.66</v>
      </c>
      <c r="G421" s="181">
        <v>351.37</v>
      </c>
      <c r="H421" s="179" t="s">
        <v>308</v>
      </c>
      <c r="I421" s="182">
        <v>41974</v>
      </c>
    </row>
    <row r="422" spans="1:11" ht="38.25" hidden="1">
      <c r="A422" s="133">
        <f>COUNTIF(ORÇAMENTO!B:B,'CPU (2)'!B422)</f>
        <v>0</v>
      </c>
      <c r="B422" s="179">
        <v>87354</v>
      </c>
      <c r="C422" s="180" t="s">
        <v>5728</v>
      </c>
      <c r="D422" s="179" t="s">
        <v>5361</v>
      </c>
      <c r="E422" s="179" t="s">
        <v>368</v>
      </c>
      <c r="F422" s="181">
        <v>338.64</v>
      </c>
      <c r="G422" s="181">
        <v>336.34</v>
      </c>
      <c r="H422" s="179" t="s">
        <v>308</v>
      </c>
      <c r="I422" s="182">
        <v>41974</v>
      </c>
    </row>
    <row r="423" spans="1:11" ht="25.5" hidden="1">
      <c r="A423" s="133">
        <f>COUNTIF(ORÇAMENTO!B:B,'CPU (2)'!B423)</f>
        <v>0</v>
      </c>
      <c r="B423" s="179">
        <v>87372</v>
      </c>
      <c r="C423" s="180" t="s">
        <v>5729</v>
      </c>
      <c r="D423" s="179" t="s">
        <v>5361</v>
      </c>
      <c r="E423" s="179" t="s">
        <v>368</v>
      </c>
      <c r="F423" s="181">
        <v>567.16</v>
      </c>
      <c r="G423" s="181">
        <v>554.28</v>
      </c>
      <c r="H423" s="179" t="s">
        <v>308</v>
      </c>
      <c r="I423" s="182">
        <v>41974</v>
      </c>
    </row>
    <row r="424" spans="1:11" ht="25.5" hidden="1">
      <c r="A424" s="133">
        <f>COUNTIF(ORÇAMENTO!B:B,'CPU (2)'!B424)</f>
        <v>1</v>
      </c>
      <c r="B424" s="179">
        <v>87298</v>
      </c>
      <c r="C424" s="180" t="s">
        <v>5730</v>
      </c>
      <c r="D424" s="179" t="s">
        <v>5361</v>
      </c>
      <c r="E424" s="179" t="s">
        <v>368</v>
      </c>
      <c r="F424" s="181">
        <v>501.79</v>
      </c>
      <c r="G424" s="181">
        <v>495.48</v>
      </c>
      <c r="H424" s="179" t="s">
        <v>308</v>
      </c>
      <c r="I424" s="182">
        <v>41974</v>
      </c>
    </row>
    <row r="425" spans="1:11" ht="25.5" hidden="1">
      <c r="A425" s="133">
        <f>COUNTIF(ORÇAMENTO!B:B,'CPU (2)'!B425)</f>
        <v>0</v>
      </c>
      <c r="B425" s="179">
        <v>87299</v>
      </c>
      <c r="C425" s="180" t="s">
        <v>5731</v>
      </c>
      <c r="D425" s="179" t="s">
        <v>5361</v>
      </c>
      <c r="E425" s="179" t="s">
        <v>368</v>
      </c>
      <c r="F425" s="181">
        <v>492.66</v>
      </c>
      <c r="G425" s="181">
        <v>487.66</v>
      </c>
      <c r="H425" s="179" t="s">
        <v>308</v>
      </c>
      <c r="I425" s="182">
        <v>41974</v>
      </c>
    </row>
    <row r="426" spans="1:11" ht="25.5" hidden="1">
      <c r="A426" s="133">
        <f>COUNTIF(ORÇAMENTO!B:B,'CPU (2)'!B426)</f>
        <v>0</v>
      </c>
      <c r="B426" s="179">
        <v>87339</v>
      </c>
      <c r="C426" s="180" t="s">
        <v>5732</v>
      </c>
      <c r="D426" s="179" t="s">
        <v>5361</v>
      </c>
      <c r="E426" s="179" t="s">
        <v>368</v>
      </c>
      <c r="F426" s="181">
        <v>548.13</v>
      </c>
      <c r="G426" s="181">
        <v>540.95000000000005</v>
      </c>
      <c r="H426" s="179" t="s">
        <v>308</v>
      </c>
      <c r="I426" s="182">
        <v>41974</v>
      </c>
    </row>
    <row r="427" spans="1:11" ht="25.5" hidden="1">
      <c r="A427" s="133">
        <f>COUNTIF(ORÇAMENTO!B:B,'CPU (2)'!B427)</f>
        <v>0</v>
      </c>
      <c r="B427" s="179">
        <v>87340</v>
      </c>
      <c r="C427" s="180" t="s">
        <v>5733</v>
      </c>
      <c r="D427" s="179" t="s">
        <v>5361</v>
      </c>
      <c r="E427" s="179" t="s">
        <v>368</v>
      </c>
      <c r="F427" s="181">
        <v>486.96</v>
      </c>
      <c r="G427" s="181">
        <v>483.63</v>
      </c>
      <c r="H427" s="179" t="s">
        <v>308</v>
      </c>
      <c r="I427" s="182">
        <v>41974</v>
      </c>
    </row>
    <row r="428" spans="1:11" ht="25.5" hidden="1">
      <c r="A428" s="133">
        <f>COUNTIF(ORÇAMENTO!B:B,'CPU (2)'!B428)</f>
        <v>0</v>
      </c>
      <c r="B428" s="179">
        <v>87341</v>
      </c>
      <c r="C428" s="180" t="s">
        <v>5734</v>
      </c>
      <c r="D428" s="179" t="s">
        <v>5361</v>
      </c>
      <c r="E428" s="179" t="s">
        <v>368</v>
      </c>
      <c r="F428" s="181">
        <v>476.1</v>
      </c>
      <c r="G428" s="181">
        <v>473.46</v>
      </c>
      <c r="H428" s="179" t="s">
        <v>308</v>
      </c>
      <c r="I428" s="182">
        <v>41974</v>
      </c>
    </row>
    <row r="429" spans="1:11">
      <c r="B429"/>
      <c r="C429"/>
      <c r="D429"/>
      <c r="E429"/>
      <c r="F429"/>
      <c r="G429"/>
      <c r="H429"/>
      <c r="I429" s="182"/>
    </row>
    <row r="430" spans="1:11" ht="25.5">
      <c r="A430" s="133">
        <f>COUNTIF(ORÇAMENTO!B:B,'CPU (2)'!B430)</f>
        <v>0</v>
      </c>
      <c r="B430" s="175">
        <v>88629</v>
      </c>
      <c r="C430" s="176" t="s">
        <v>5735</v>
      </c>
      <c r="D430" s="175" t="s">
        <v>5361</v>
      </c>
      <c r="E430" s="175" t="s">
        <v>368</v>
      </c>
      <c r="F430" s="177">
        <v>481.23</v>
      </c>
      <c r="G430" s="177">
        <v>467.3</v>
      </c>
      <c r="H430" s="175" t="s">
        <v>308</v>
      </c>
      <c r="I430" s="326">
        <v>41974</v>
      </c>
      <c r="J430" s="191">
        <f>SUM(J432:J434)</f>
        <v>467.29771999999997</v>
      </c>
      <c r="K430" s="192">
        <f>J430-G430</f>
        <v>-2.2800000000415821E-3</v>
      </c>
    </row>
    <row r="431" spans="1:11" ht="25.5">
      <c r="B431" s="325" t="s">
        <v>341</v>
      </c>
      <c r="C431" s="325" t="s">
        <v>82</v>
      </c>
      <c r="D431" s="325" t="s">
        <v>342</v>
      </c>
      <c r="E431" s="325" t="s">
        <v>343</v>
      </c>
      <c r="F431" s="325" t="s">
        <v>10727</v>
      </c>
      <c r="G431" s="325" t="s">
        <v>10728</v>
      </c>
      <c r="H431" s="325" t="s">
        <v>10729</v>
      </c>
      <c r="I431" s="325" t="s">
        <v>10730</v>
      </c>
      <c r="J431" s="325" t="s">
        <v>10731</v>
      </c>
    </row>
    <row r="432" spans="1:11" ht="12.75" customHeight="1">
      <c r="B432" s="172">
        <v>88297</v>
      </c>
      <c r="C432" s="226" t="str">
        <f>VLOOKUP(B432,SERVIÇOS_SINAPI_12_14!$A$2:$H$5049,2,0)</f>
        <v>OPERADOR DE MÁQUINAS E EQUIPAMENTOS COM ENCARGOS COMPLEMENTARES</v>
      </c>
      <c r="D432" s="316" t="s">
        <v>5361</v>
      </c>
      <c r="E432" s="219" t="str">
        <f>VLOOKUP(B432,SERVIÇOS_SINAPI_12_14!$A$2:$H$5049,4,0)</f>
        <v>H</v>
      </c>
      <c r="F432" s="214">
        <v>15.63</v>
      </c>
      <c r="G432" s="221">
        <f>VLOOKUP(B432,SERVIÇOS_SINAPI_12_14!$A$2:$H$5049,6,0)</f>
        <v>13.98</v>
      </c>
      <c r="H432" s="240">
        <v>8.484</v>
      </c>
      <c r="I432" s="214">
        <v>132.54</v>
      </c>
      <c r="J432" s="224">
        <f>H432*G432</f>
        <v>118.60632</v>
      </c>
    </row>
    <row r="433" spans="1:10">
      <c r="B433" s="172">
        <v>370</v>
      </c>
      <c r="C433" s="213" t="str">
        <f>VLOOKUP(B433,INSUMOS_SINAPI_12_14!$A$2:$H$5049,2,0)</f>
        <v>AREIA MEDIA - POSTO JAZIDA/FORNECEDOR (SEM FRETE)</v>
      </c>
      <c r="D433" s="136" t="s">
        <v>314</v>
      </c>
      <c r="E433" s="144" t="str">
        <f>VLOOKUP(B433,INSUMOS_SINAPI_12_14!$A$2:$H$5049,4,0)</f>
        <v>M³</v>
      </c>
      <c r="F433" s="138">
        <v>57.5</v>
      </c>
      <c r="G433" s="190">
        <f>VLOOKUP(B433,INSUMOS_SINAPI_12_14!$A$2:$H$5049,6,0)</f>
        <v>57.5</v>
      </c>
      <c r="H433" s="136">
        <v>1.1499999999999999</v>
      </c>
      <c r="I433" s="138">
        <v>66.13</v>
      </c>
      <c r="J433" s="210">
        <f>H433*G433</f>
        <v>66.125</v>
      </c>
    </row>
    <row r="434" spans="1:10">
      <c r="B434" s="172">
        <v>1379</v>
      </c>
      <c r="C434" s="213" t="str">
        <f>VLOOKUP(B434,INSUMOS_SINAPI_12_14!$A$2:$H$5049,2,0)</f>
        <v>CIMENTO PORTLAND COMPOSTO CP II-32</v>
      </c>
      <c r="D434" s="136" t="s">
        <v>314</v>
      </c>
      <c r="E434" s="144" t="str">
        <f>VLOOKUP(B434,INSUMOS_SINAPI_12_14!$A$2:$H$5049,4,0)</f>
        <v>KG</v>
      </c>
      <c r="F434" s="138">
        <v>0.64</v>
      </c>
      <c r="G434" s="190">
        <f>VLOOKUP(B434,INSUMOS_SINAPI_12_14!$A$2:$H$5049,6,0)</f>
        <v>0.64</v>
      </c>
      <c r="H434" s="136">
        <v>441.51</v>
      </c>
      <c r="I434" s="138">
        <v>282.57</v>
      </c>
      <c r="J434" s="210">
        <f>H434*G434</f>
        <v>282.56639999999999</v>
      </c>
    </row>
    <row r="435" spans="1:10">
      <c r="B435"/>
      <c r="C435"/>
      <c r="D435"/>
      <c r="E435"/>
      <c r="F435"/>
      <c r="G435"/>
      <c r="H435"/>
      <c r="I435" s="182"/>
    </row>
    <row r="436" spans="1:10">
      <c r="B436"/>
      <c r="C436"/>
      <c r="D436"/>
      <c r="E436"/>
      <c r="F436"/>
      <c r="G436"/>
      <c r="H436"/>
      <c r="I436" s="182"/>
    </row>
    <row r="437" spans="1:10">
      <c r="B437"/>
      <c r="C437"/>
      <c r="D437"/>
      <c r="E437"/>
      <c r="F437"/>
      <c r="G437"/>
      <c r="H437"/>
      <c r="I437" s="182"/>
    </row>
    <row r="438" spans="1:10" ht="25.5" hidden="1">
      <c r="A438" s="133">
        <f>COUNTIF(ORÇAMENTO!B:B,'CPU (2)'!B438)</f>
        <v>0</v>
      </c>
      <c r="B438" s="179">
        <v>88628</v>
      </c>
      <c r="C438" s="180" t="s">
        <v>5736</v>
      </c>
      <c r="D438" s="179" t="s">
        <v>5361</v>
      </c>
      <c r="E438" s="179" t="s">
        <v>368</v>
      </c>
      <c r="F438" s="181">
        <v>403.61</v>
      </c>
      <c r="G438" s="181">
        <v>397.99</v>
      </c>
      <c r="H438" s="179" t="s">
        <v>308</v>
      </c>
      <c r="I438" s="182">
        <v>41974</v>
      </c>
    </row>
    <row r="439" spans="1:10" ht="38.25" hidden="1">
      <c r="A439" s="133">
        <f>COUNTIF(ORÇAMENTO!B:B,'CPU (2)'!B439)</f>
        <v>0</v>
      </c>
      <c r="B439" s="179">
        <v>87371</v>
      </c>
      <c r="C439" s="180" t="s">
        <v>5737</v>
      </c>
      <c r="D439" s="179" t="s">
        <v>5361</v>
      </c>
      <c r="E439" s="179" t="s">
        <v>368</v>
      </c>
      <c r="F439" s="181">
        <v>456.66</v>
      </c>
      <c r="G439" s="181">
        <v>444.09</v>
      </c>
      <c r="H439" s="179" t="s">
        <v>308</v>
      </c>
      <c r="I439" s="182">
        <v>41974</v>
      </c>
    </row>
    <row r="440" spans="1:10" ht="38.25" hidden="1">
      <c r="A440" s="133">
        <f>COUNTIF(ORÇAMENTO!B:B,'CPU (2)'!B440)</f>
        <v>0</v>
      </c>
      <c r="B440" s="179">
        <v>87295</v>
      </c>
      <c r="C440" s="180" t="s">
        <v>5738</v>
      </c>
      <c r="D440" s="179" t="s">
        <v>5361</v>
      </c>
      <c r="E440" s="179" t="s">
        <v>368</v>
      </c>
      <c r="F440" s="181">
        <v>396.24</v>
      </c>
      <c r="G440" s="181">
        <v>389.39</v>
      </c>
      <c r="H440" s="179" t="s">
        <v>308</v>
      </c>
      <c r="I440" s="182">
        <v>41974</v>
      </c>
    </row>
    <row r="441" spans="1:10" ht="38.25" hidden="1">
      <c r="A441" s="133">
        <f>COUNTIF(ORÇAMENTO!B:B,'CPU (2)'!B441)</f>
        <v>0</v>
      </c>
      <c r="B441" s="179">
        <v>87296</v>
      </c>
      <c r="C441" s="180" t="s">
        <v>5739</v>
      </c>
      <c r="D441" s="179" t="s">
        <v>5361</v>
      </c>
      <c r="E441" s="179" t="s">
        <v>368</v>
      </c>
      <c r="F441" s="181">
        <v>384.37</v>
      </c>
      <c r="G441" s="181">
        <v>379.38</v>
      </c>
      <c r="H441" s="179" t="s">
        <v>308</v>
      </c>
      <c r="I441" s="182">
        <v>41974</v>
      </c>
    </row>
    <row r="442" spans="1:10" ht="38.25" hidden="1">
      <c r="A442" s="133">
        <f>COUNTIF(ORÇAMENTO!B:B,'CPU (2)'!B442)</f>
        <v>0</v>
      </c>
      <c r="B442" s="179">
        <v>87338</v>
      </c>
      <c r="C442" s="180" t="s">
        <v>5740</v>
      </c>
      <c r="D442" s="179" t="s">
        <v>5361</v>
      </c>
      <c r="E442" s="179" t="s">
        <v>368</v>
      </c>
      <c r="F442" s="181">
        <v>375.38</v>
      </c>
      <c r="G442" s="181">
        <v>372.44</v>
      </c>
      <c r="H442" s="179" t="s">
        <v>308</v>
      </c>
      <c r="I442" s="182">
        <v>41974</v>
      </c>
    </row>
    <row r="443" spans="1:10" ht="25.5" hidden="1">
      <c r="A443" s="133">
        <f>COUNTIF(ORÇAMENTO!B:B,'CPU (2)'!B443)</f>
        <v>0</v>
      </c>
      <c r="B443" s="179">
        <v>87381</v>
      </c>
      <c r="C443" s="180" t="s">
        <v>5741</v>
      </c>
      <c r="D443" s="179" t="s">
        <v>5361</v>
      </c>
      <c r="E443" s="179" t="s">
        <v>368</v>
      </c>
      <c r="F443" s="181">
        <v>1754.41</v>
      </c>
      <c r="G443" s="181">
        <v>1742.31</v>
      </c>
      <c r="H443" s="179" t="s">
        <v>308</v>
      </c>
      <c r="I443" s="182">
        <v>41974</v>
      </c>
    </row>
    <row r="444" spans="1:10" ht="38.25" hidden="1">
      <c r="A444" s="133">
        <f>COUNTIF(ORÇAMENTO!B:B,'CPU (2)'!B444)</f>
        <v>0</v>
      </c>
      <c r="B444" s="179">
        <v>87325</v>
      </c>
      <c r="C444" s="180" t="s">
        <v>5742</v>
      </c>
      <c r="D444" s="179" t="s">
        <v>5361</v>
      </c>
      <c r="E444" s="179" t="s">
        <v>368</v>
      </c>
      <c r="F444" s="181">
        <v>1693.98</v>
      </c>
      <c r="G444" s="181">
        <v>1688.07</v>
      </c>
      <c r="H444" s="179" t="s">
        <v>308</v>
      </c>
      <c r="I444" s="182">
        <v>41974</v>
      </c>
    </row>
    <row r="445" spans="1:10" ht="38.25" hidden="1">
      <c r="A445" s="133">
        <f>COUNTIF(ORÇAMENTO!B:B,'CPU (2)'!B445)</f>
        <v>0</v>
      </c>
      <c r="B445" s="179">
        <v>87326</v>
      </c>
      <c r="C445" s="180" t="s">
        <v>5743</v>
      </c>
      <c r="D445" s="179" t="s">
        <v>5361</v>
      </c>
      <c r="E445" s="179" t="s">
        <v>368</v>
      </c>
      <c r="F445" s="181">
        <v>1690.95</v>
      </c>
      <c r="G445" s="181">
        <v>1686.05</v>
      </c>
      <c r="H445" s="179" t="s">
        <v>308</v>
      </c>
      <c r="I445" s="182">
        <v>41974</v>
      </c>
    </row>
    <row r="446" spans="1:10" ht="38.25" hidden="1">
      <c r="A446" s="133">
        <f>COUNTIF(ORÇAMENTO!B:B,'CPU (2)'!B446)</f>
        <v>0</v>
      </c>
      <c r="B446" s="179">
        <v>87363</v>
      </c>
      <c r="C446" s="180" t="s">
        <v>5744</v>
      </c>
      <c r="D446" s="179" t="s">
        <v>5361</v>
      </c>
      <c r="E446" s="179" t="s">
        <v>368</v>
      </c>
      <c r="F446" s="181">
        <v>1680.98</v>
      </c>
      <c r="G446" s="181">
        <v>1676.79</v>
      </c>
      <c r="H446" s="179" t="s">
        <v>308</v>
      </c>
      <c r="I446" s="182">
        <v>41974</v>
      </c>
    </row>
    <row r="447" spans="1:10" ht="38.25" hidden="1">
      <c r="A447" s="133">
        <f>COUNTIF(ORÇAMENTO!B:B,'CPU (2)'!B447)</f>
        <v>0</v>
      </c>
      <c r="B447" s="179">
        <v>87364</v>
      </c>
      <c r="C447" s="180" t="s">
        <v>5745</v>
      </c>
      <c r="D447" s="179" t="s">
        <v>5361</v>
      </c>
      <c r="E447" s="179" t="s">
        <v>368</v>
      </c>
      <c r="F447" s="181">
        <v>1654.74</v>
      </c>
      <c r="G447" s="181">
        <v>1652.19</v>
      </c>
      <c r="H447" s="179" t="s">
        <v>308</v>
      </c>
      <c r="I447" s="182">
        <v>41974</v>
      </c>
    </row>
    <row r="448" spans="1:10" ht="25.5" hidden="1">
      <c r="A448" s="133">
        <f>COUNTIF(ORÇAMENTO!B:B,'CPU (2)'!B448)</f>
        <v>0</v>
      </c>
      <c r="B448" s="179">
        <v>87378</v>
      </c>
      <c r="C448" s="180" t="s">
        <v>5746</v>
      </c>
      <c r="D448" s="179" t="s">
        <v>5361</v>
      </c>
      <c r="E448" s="179" t="s">
        <v>368</v>
      </c>
      <c r="F448" s="181">
        <v>381.16</v>
      </c>
      <c r="G448" s="181">
        <v>368.9</v>
      </c>
      <c r="H448" s="179" t="s">
        <v>308</v>
      </c>
      <c r="I448" s="182">
        <v>41974</v>
      </c>
    </row>
    <row r="449" spans="1:9" ht="25.5" hidden="1">
      <c r="A449" s="133">
        <f>COUNTIF(ORÇAMENTO!B:B,'CPU (2)'!B449)</f>
        <v>0</v>
      </c>
      <c r="B449" s="179">
        <v>87316</v>
      </c>
      <c r="C449" s="180" t="s">
        <v>5747</v>
      </c>
      <c r="D449" s="179" t="s">
        <v>5361</v>
      </c>
      <c r="E449" s="179" t="s">
        <v>368</v>
      </c>
      <c r="F449" s="181">
        <v>310.55</v>
      </c>
      <c r="G449" s="181">
        <v>304.88</v>
      </c>
      <c r="H449" s="179" t="s">
        <v>308</v>
      </c>
      <c r="I449" s="182">
        <v>41974</v>
      </c>
    </row>
    <row r="450" spans="1:9" ht="25.5" hidden="1">
      <c r="A450" s="133">
        <f>COUNTIF(ORÇAMENTO!B:B,'CPU (2)'!B450)</f>
        <v>0</v>
      </c>
      <c r="B450" s="179">
        <v>87317</v>
      </c>
      <c r="C450" s="180" t="s">
        <v>5748</v>
      </c>
      <c r="D450" s="179" t="s">
        <v>5361</v>
      </c>
      <c r="E450" s="179" t="s">
        <v>368</v>
      </c>
      <c r="F450" s="181">
        <v>303.93</v>
      </c>
      <c r="G450" s="181">
        <v>299.37</v>
      </c>
      <c r="H450" s="179" t="s">
        <v>308</v>
      </c>
      <c r="I450" s="182">
        <v>41974</v>
      </c>
    </row>
    <row r="451" spans="1:9" ht="38.25" hidden="1">
      <c r="A451" s="133">
        <f>COUNTIF(ORÇAMENTO!B:B,'CPU (2)'!B451)</f>
        <v>0</v>
      </c>
      <c r="B451" s="179">
        <v>87355</v>
      </c>
      <c r="C451" s="180" t="s">
        <v>5749</v>
      </c>
      <c r="D451" s="179" t="s">
        <v>5361</v>
      </c>
      <c r="E451" s="179" t="s">
        <v>368</v>
      </c>
      <c r="F451" s="181">
        <v>329.54</v>
      </c>
      <c r="G451" s="181">
        <v>324.77999999999997</v>
      </c>
      <c r="H451" s="179" t="s">
        <v>308</v>
      </c>
      <c r="I451" s="182">
        <v>41974</v>
      </c>
    </row>
    <row r="452" spans="1:9" ht="38.25" hidden="1">
      <c r="A452" s="133">
        <f>COUNTIF(ORÇAMENTO!B:B,'CPU (2)'!B452)</f>
        <v>0</v>
      </c>
      <c r="B452" s="179">
        <v>87356</v>
      </c>
      <c r="C452" s="180" t="s">
        <v>5750</v>
      </c>
      <c r="D452" s="179" t="s">
        <v>5361</v>
      </c>
      <c r="E452" s="179" t="s">
        <v>368</v>
      </c>
      <c r="F452" s="181">
        <v>300.32</v>
      </c>
      <c r="G452" s="181">
        <v>297.44</v>
      </c>
      <c r="H452" s="179" t="s">
        <v>308</v>
      </c>
      <c r="I452" s="182">
        <v>41974</v>
      </c>
    </row>
    <row r="453" spans="1:9" ht="38.25" hidden="1">
      <c r="A453" s="133">
        <f>COUNTIF(ORÇAMENTO!B:B,'CPU (2)'!B453)</f>
        <v>0</v>
      </c>
      <c r="B453" s="179">
        <v>87357</v>
      </c>
      <c r="C453" s="180" t="s">
        <v>5751</v>
      </c>
      <c r="D453" s="179" t="s">
        <v>5361</v>
      </c>
      <c r="E453" s="179" t="s">
        <v>368</v>
      </c>
      <c r="F453" s="181">
        <v>294.02</v>
      </c>
      <c r="G453" s="181">
        <v>291.57</v>
      </c>
      <c r="H453" s="179" t="s">
        <v>308</v>
      </c>
      <c r="I453" s="182">
        <v>41974</v>
      </c>
    </row>
    <row r="454" spans="1:9" ht="25.5" hidden="1">
      <c r="A454" s="133">
        <f>COUNTIF(ORÇAMENTO!B:B,'CPU (2)'!B454)</f>
        <v>0</v>
      </c>
      <c r="B454" s="179">
        <v>87373</v>
      </c>
      <c r="C454" s="180" t="s">
        <v>5752</v>
      </c>
      <c r="D454" s="179" t="s">
        <v>5361</v>
      </c>
      <c r="E454" s="179" t="s">
        <v>368</v>
      </c>
      <c r="F454" s="181">
        <v>504.73</v>
      </c>
      <c r="G454" s="181">
        <v>491.89</v>
      </c>
      <c r="H454" s="179" t="s">
        <v>308</v>
      </c>
      <c r="I454" s="182">
        <v>41974</v>
      </c>
    </row>
    <row r="455" spans="1:9" ht="25.5" hidden="1">
      <c r="A455" s="133">
        <f>COUNTIF(ORÇAMENTO!B:B,'CPU (2)'!B455)</f>
        <v>0</v>
      </c>
      <c r="B455" s="179">
        <v>87301</v>
      </c>
      <c r="C455" s="180" t="s">
        <v>5753</v>
      </c>
      <c r="D455" s="179" t="s">
        <v>5361</v>
      </c>
      <c r="E455" s="179" t="s">
        <v>368</v>
      </c>
      <c r="F455" s="181">
        <v>437.26</v>
      </c>
      <c r="G455" s="181">
        <v>431.03</v>
      </c>
      <c r="H455" s="179" t="s">
        <v>308</v>
      </c>
      <c r="I455" s="182">
        <v>41974</v>
      </c>
    </row>
    <row r="456" spans="1:9" ht="25.5" hidden="1">
      <c r="A456" s="133">
        <f>COUNTIF(ORÇAMENTO!B:B,'CPU (2)'!B456)</f>
        <v>0</v>
      </c>
      <c r="B456" s="179">
        <v>87302</v>
      </c>
      <c r="C456" s="180" t="s">
        <v>5754</v>
      </c>
      <c r="D456" s="179" t="s">
        <v>5361</v>
      </c>
      <c r="E456" s="179" t="s">
        <v>368</v>
      </c>
      <c r="F456" s="181">
        <v>429.91</v>
      </c>
      <c r="G456" s="181">
        <v>424.79</v>
      </c>
      <c r="H456" s="179" t="s">
        <v>308</v>
      </c>
      <c r="I456" s="182">
        <v>41974</v>
      </c>
    </row>
    <row r="457" spans="1:9" ht="25.5" hidden="1">
      <c r="A457" s="133">
        <f>COUNTIF(ORÇAMENTO!B:B,'CPU (2)'!B457)</f>
        <v>0</v>
      </c>
      <c r="B457" s="179">
        <v>87342</v>
      </c>
      <c r="C457" s="180" t="s">
        <v>5755</v>
      </c>
      <c r="D457" s="179" t="s">
        <v>5361</v>
      </c>
      <c r="E457" s="179" t="s">
        <v>368</v>
      </c>
      <c r="F457" s="181">
        <v>469.26</v>
      </c>
      <c r="G457" s="181">
        <v>463.12</v>
      </c>
      <c r="H457" s="179" t="s">
        <v>308</v>
      </c>
      <c r="I457" s="182">
        <v>41974</v>
      </c>
    </row>
    <row r="458" spans="1:9" ht="25.5" hidden="1">
      <c r="A458" s="133">
        <f>COUNTIF(ORÇAMENTO!B:B,'CPU (2)'!B458)</f>
        <v>0</v>
      </c>
      <c r="B458" s="179">
        <v>87343</v>
      </c>
      <c r="C458" s="180" t="s">
        <v>5756</v>
      </c>
      <c r="D458" s="179" t="s">
        <v>5361</v>
      </c>
      <c r="E458" s="179" t="s">
        <v>368</v>
      </c>
      <c r="F458" s="181">
        <v>429.47</v>
      </c>
      <c r="G458" s="181">
        <v>425.85</v>
      </c>
      <c r="H458" s="179" t="s">
        <v>308</v>
      </c>
      <c r="I458" s="182">
        <v>41974</v>
      </c>
    </row>
    <row r="459" spans="1:9" ht="25.5" hidden="1">
      <c r="A459" s="133">
        <f>COUNTIF(ORÇAMENTO!B:B,'CPU (2)'!B459)</f>
        <v>0</v>
      </c>
      <c r="B459" s="179">
        <v>87344</v>
      </c>
      <c r="C459" s="180" t="s">
        <v>5757</v>
      </c>
      <c r="D459" s="179" t="s">
        <v>5361</v>
      </c>
      <c r="E459" s="179" t="s">
        <v>368</v>
      </c>
      <c r="F459" s="181">
        <v>414.15</v>
      </c>
      <c r="G459" s="181">
        <v>411.52</v>
      </c>
      <c r="H459" s="179" t="s">
        <v>308</v>
      </c>
      <c r="I459" s="182">
        <v>41974</v>
      </c>
    </row>
    <row r="460" spans="1:9" ht="25.5" hidden="1">
      <c r="A460" s="133">
        <f>COUNTIF(ORÇAMENTO!B:B,'CPU (2)'!B460)</f>
        <v>0</v>
      </c>
      <c r="B460" s="179">
        <v>88631</v>
      </c>
      <c r="C460" s="180" t="s">
        <v>5758</v>
      </c>
      <c r="D460" s="179" t="s">
        <v>5361</v>
      </c>
      <c r="E460" s="179" t="s">
        <v>368</v>
      </c>
      <c r="F460" s="181">
        <v>432.21</v>
      </c>
      <c r="G460" s="181">
        <v>418.09</v>
      </c>
      <c r="H460" s="179" t="s">
        <v>308</v>
      </c>
      <c r="I460" s="182">
        <v>41974</v>
      </c>
    </row>
    <row r="461" spans="1:9" ht="25.5" hidden="1">
      <c r="A461" s="133">
        <f>COUNTIF(ORÇAMENTO!B:B,'CPU (2)'!B461)</f>
        <v>0</v>
      </c>
      <c r="B461" s="179">
        <v>88630</v>
      </c>
      <c r="C461" s="180" t="s">
        <v>5759</v>
      </c>
      <c r="D461" s="179" t="s">
        <v>5361</v>
      </c>
      <c r="E461" s="179" t="s">
        <v>368</v>
      </c>
      <c r="F461" s="181">
        <v>352.06</v>
      </c>
      <c r="G461" s="181">
        <v>346.52</v>
      </c>
      <c r="H461" s="179" t="s">
        <v>308</v>
      </c>
      <c r="I461" s="182">
        <v>41974</v>
      </c>
    </row>
    <row r="462" spans="1:9" ht="25.5" hidden="1">
      <c r="A462" s="133">
        <f>COUNTIF(ORÇAMENTO!B:B,'CPU (2)'!B462)</f>
        <v>0</v>
      </c>
      <c r="B462" s="179">
        <v>87379</v>
      </c>
      <c r="C462" s="180" t="s">
        <v>5760</v>
      </c>
      <c r="D462" s="179" t="s">
        <v>5361</v>
      </c>
      <c r="E462" s="179" t="s">
        <v>368</v>
      </c>
      <c r="F462" s="181">
        <v>1725.04</v>
      </c>
      <c r="G462" s="181">
        <v>1712.97</v>
      </c>
      <c r="H462" s="179" t="s">
        <v>308</v>
      </c>
      <c r="I462" s="182">
        <v>41974</v>
      </c>
    </row>
    <row r="463" spans="1:9" ht="38.25" hidden="1">
      <c r="A463" s="133">
        <f>COUNTIF(ORÇAMENTO!B:B,'CPU (2)'!B463)</f>
        <v>0</v>
      </c>
      <c r="B463" s="179">
        <v>87319</v>
      </c>
      <c r="C463" s="180" t="s">
        <v>5761</v>
      </c>
      <c r="D463" s="179" t="s">
        <v>5361</v>
      </c>
      <c r="E463" s="179" t="s">
        <v>368</v>
      </c>
      <c r="F463" s="181">
        <v>1663.9</v>
      </c>
      <c r="G463" s="181">
        <v>1658.62</v>
      </c>
      <c r="H463" s="179" t="s">
        <v>308</v>
      </c>
      <c r="I463" s="182">
        <v>41974</v>
      </c>
    </row>
    <row r="464" spans="1:9" ht="38.25" hidden="1">
      <c r="A464" s="133">
        <f>COUNTIF(ORÇAMENTO!B:B,'CPU (2)'!B464)</f>
        <v>0</v>
      </c>
      <c r="B464" s="179">
        <v>87320</v>
      </c>
      <c r="C464" s="180" t="s">
        <v>5762</v>
      </c>
      <c r="D464" s="179" t="s">
        <v>5361</v>
      </c>
      <c r="E464" s="179" t="s">
        <v>368</v>
      </c>
      <c r="F464" s="181">
        <v>1666.2</v>
      </c>
      <c r="G464" s="181">
        <v>1661.66</v>
      </c>
      <c r="H464" s="179" t="s">
        <v>308</v>
      </c>
      <c r="I464" s="182">
        <v>41974</v>
      </c>
    </row>
    <row r="465" spans="1:9" ht="38.25" hidden="1">
      <c r="A465" s="133">
        <f>COUNTIF(ORÇAMENTO!B:B,'CPU (2)'!B465)</f>
        <v>0</v>
      </c>
      <c r="B465" s="179">
        <v>87358</v>
      </c>
      <c r="C465" s="180" t="s">
        <v>5763</v>
      </c>
      <c r="D465" s="179" t="s">
        <v>5361</v>
      </c>
      <c r="E465" s="179" t="s">
        <v>368</v>
      </c>
      <c r="F465" s="181">
        <v>1638.69</v>
      </c>
      <c r="G465" s="181">
        <v>1635.19</v>
      </c>
      <c r="H465" s="179" t="s">
        <v>308</v>
      </c>
      <c r="I465" s="182">
        <v>41974</v>
      </c>
    </row>
    <row r="466" spans="1:9" ht="38.25" hidden="1">
      <c r="A466" s="133">
        <f>COUNTIF(ORÇAMENTO!B:B,'CPU (2)'!B466)</f>
        <v>0</v>
      </c>
      <c r="B466" s="179">
        <v>87359</v>
      </c>
      <c r="C466" s="180" t="s">
        <v>5764</v>
      </c>
      <c r="D466" s="179" t="s">
        <v>5361</v>
      </c>
      <c r="E466" s="179" t="s">
        <v>368</v>
      </c>
      <c r="F466" s="181">
        <v>1627.08</v>
      </c>
      <c r="G466" s="181">
        <v>1624.7</v>
      </c>
      <c r="H466" s="179" t="s">
        <v>308</v>
      </c>
      <c r="I466" s="182">
        <v>41974</v>
      </c>
    </row>
    <row r="467" spans="1:9" ht="25.5" hidden="1">
      <c r="A467" s="133">
        <f>COUNTIF(ORÇAMENTO!B:B,'CPU (2)'!B467)</f>
        <v>0</v>
      </c>
      <c r="B467" s="179">
        <v>87376</v>
      </c>
      <c r="C467" s="180" t="s">
        <v>5765</v>
      </c>
      <c r="D467" s="179" t="s">
        <v>5361</v>
      </c>
      <c r="E467" s="179" t="s">
        <v>368</v>
      </c>
      <c r="F467" s="181">
        <v>349.66</v>
      </c>
      <c r="G467" s="181">
        <v>337.34</v>
      </c>
      <c r="H467" s="179" t="s">
        <v>308</v>
      </c>
      <c r="I467" s="182">
        <v>41974</v>
      </c>
    </row>
    <row r="468" spans="1:9" ht="25.5" hidden="1">
      <c r="A468" s="133">
        <f>COUNTIF(ORÇAMENTO!B:B,'CPU (2)'!B468)</f>
        <v>0</v>
      </c>
      <c r="B468" s="179">
        <v>87310</v>
      </c>
      <c r="C468" s="180" t="s">
        <v>5766</v>
      </c>
      <c r="D468" s="179" t="s">
        <v>5361</v>
      </c>
      <c r="E468" s="179" t="s">
        <v>368</v>
      </c>
      <c r="F468" s="181">
        <v>274.89999999999998</v>
      </c>
      <c r="G468" s="181">
        <v>269.67</v>
      </c>
      <c r="H468" s="179" t="s">
        <v>308</v>
      </c>
      <c r="I468" s="182">
        <v>41974</v>
      </c>
    </row>
    <row r="469" spans="1:9" ht="25.5" hidden="1">
      <c r="A469" s="133">
        <f>COUNTIF(ORÇAMENTO!B:B,'CPU (2)'!B469)</f>
        <v>0</v>
      </c>
      <c r="B469" s="179">
        <v>87311</v>
      </c>
      <c r="C469" s="180" t="s">
        <v>5767</v>
      </c>
      <c r="D469" s="179" t="s">
        <v>5361</v>
      </c>
      <c r="E469" s="179" t="s">
        <v>368</v>
      </c>
      <c r="F469" s="181">
        <v>270.52999999999997</v>
      </c>
      <c r="G469" s="181">
        <v>265.99</v>
      </c>
      <c r="H469" s="179" t="s">
        <v>308</v>
      </c>
      <c r="I469" s="182">
        <v>41974</v>
      </c>
    </row>
    <row r="470" spans="1:9" ht="38.25" hidden="1">
      <c r="A470" s="133">
        <f>COUNTIF(ORÇAMENTO!B:B,'CPU (2)'!B470)</f>
        <v>0</v>
      </c>
      <c r="B470" s="179">
        <v>87350</v>
      </c>
      <c r="C470" s="180" t="s">
        <v>5768</v>
      </c>
      <c r="D470" s="179" t="s">
        <v>5361</v>
      </c>
      <c r="E470" s="179" t="s">
        <v>368</v>
      </c>
      <c r="F470" s="181">
        <v>292.69</v>
      </c>
      <c r="G470" s="181">
        <v>288.51</v>
      </c>
      <c r="H470" s="179" t="s">
        <v>308</v>
      </c>
      <c r="I470" s="182">
        <v>41974</v>
      </c>
    </row>
    <row r="471" spans="1:9" ht="38.25" hidden="1">
      <c r="A471" s="133">
        <f>COUNTIF(ORÇAMENTO!B:B,'CPU (2)'!B471)</f>
        <v>0</v>
      </c>
      <c r="B471" s="179">
        <v>87351</v>
      </c>
      <c r="C471" s="180" t="s">
        <v>5769</v>
      </c>
      <c r="D471" s="179" t="s">
        <v>5361</v>
      </c>
      <c r="E471" s="179" t="s">
        <v>368</v>
      </c>
      <c r="F471" s="181">
        <v>267.02999999999997</v>
      </c>
      <c r="G471" s="181">
        <v>264.32</v>
      </c>
      <c r="H471" s="179" t="s">
        <v>308</v>
      </c>
      <c r="I471" s="182">
        <v>41974</v>
      </c>
    </row>
    <row r="472" spans="1:9" ht="25.5" hidden="1">
      <c r="A472" s="133">
        <f>COUNTIF(ORÇAMENTO!B:B,'CPU (2)'!B472)</f>
        <v>0</v>
      </c>
      <c r="B472" s="179">
        <v>87374</v>
      </c>
      <c r="C472" s="180" t="s">
        <v>5770</v>
      </c>
      <c r="D472" s="179" t="s">
        <v>5361</v>
      </c>
      <c r="E472" s="179" t="s">
        <v>368</v>
      </c>
      <c r="F472" s="181">
        <v>462.79</v>
      </c>
      <c r="G472" s="181">
        <v>449.99</v>
      </c>
      <c r="H472" s="179" t="s">
        <v>308</v>
      </c>
      <c r="I472" s="182">
        <v>41974</v>
      </c>
    </row>
    <row r="473" spans="1:9" ht="25.5" hidden="1">
      <c r="A473" s="133">
        <f>COUNTIF(ORÇAMENTO!B:B,'CPU (2)'!B473)</f>
        <v>0</v>
      </c>
      <c r="B473" s="179">
        <v>87304</v>
      </c>
      <c r="C473" s="180" t="s">
        <v>5771</v>
      </c>
      <c r="D473" s="179" t="s">
        <v>5361</v>
      </c>
      <c r="E473" s="179" t="s">
        <v>368</v>
      </c>
      <c r="F473" s="181">
        <v>396.9</v>
      </c>
      <c r="G473" s="181">
        <v>390.35</v>
      </c>
      <c r="H473" s="179" t="s">
        <v>308</v>
      </c>
      <c r="I473" s="182">
        <v>41974</v>
      </c>
    </row>
    <row r="474" spans="1:9" ht="25.5" hidden="1">
      <c r="A474" s="133">
        <f>COUNTIF(ORÇAMENTO!B:B,'CPU (2)'!B474)</f>
        <v>0</v>
      </c>
      <c r="B474" s="179">
        <v>87305</v>
      </c>
      <c r="C474" s="180" t="s">
        <v>5772</v>
      </c>
      <c r="D474" s="179" t="s">
        <v>5361</v>
      </c>
      <c r="E474" s="179" t="s">
        <v>368</v>
      </c>
      <c r="F474" s="181">
        <v>389.87</v>
      </c>
      <c r="G474" s="181">
        <v>384.58</v>
      </c>
      <c r="H474" s="179" t="s">
        <v>308</v>
      </c>
      <c r="I474" s="182">
        <v>41974</v>
      </c>
    </row>
    <row r="475" spans="1:9" ht="25.5" hidden="1">
      <c r="A475" s="133">
        <f>COUNTIF(ORÇAMENTO!B:B,'CPU (2)'!B475)</f>
        <v>0</v>
      </c>
      <c r="B475" s="179">
        <v>87345</v>
      </c>
      <c r="C475" s="180" t="s">
        <v>5773</v>
      </c>
      <c r="D475" s="179" t="s">
        <v>5361</v>
      </c>
      <c r="E475" s="179" t="s">
        <v>368</v>
      </c>
      <c r="F475" s="181">
        <v>410.4</v>
      </c>
      <c r="G475" s="181">
        <v>405.26</v>
      </c>
      <c r="H475" s="179" t="s">
        <v>308</v>
      </c>
      <c r="I475" s="182">
        <v>41974</v>
      </c>
    </row>
    <row r="476" spans="1:9" ht="25.5" hidden="1">
      <c r="A476" s="133">
        <f>COUNTIF(ORÇAMENTO!B:B,'CPU (2)'!B476)</f>
        <v>0</v>
      </c>
      <c r="B476" s="179">
        <v>87346</v>
      </c>
      <c r="C476" s="180" t="s">
        <v>5774</v>
      </c>
      <c r="D476" s="179" t="s">
        <v>5361</v>
      </c>
      <c r="E476" s="179" t="s">
        <v>368</v>
      </c>
      <c r="F476" s="181">
        <v>383.6</v>
      </c>
      <c r="G476" s="181">
        <v>380.29</v>
      </c>
      <c r="H476" s="179" t="s">
        <v>308</v>
      </c>
      <c r="I476" s="182">
        <v>41974</v>
      </c>
    </row>
    <row r="477" spans="1:9" ht="25.5" hidden="1">
      <c r="A477" s="133">
        <f>COUNTIF(ORÇAMENTO!B:B,'CPU (2)'!B477)</f>
        <v>0</v>
      </c>
      <c r="B477" s="179">
        <v>87347</v>
      </c>
      <c r="C477" s="180" t="s">
        <v>5775</v>
      </c>
      <c r="D477" s="179" t="s">
        <v>5361</v>
      </c>
      <c r="E477" s="179" t="s">
        <v>368</v>
      </c>
      <c r="F477" s="181">
        <v>375.08</v>
      </c>
      <c r="G477" s="181">
        <v>372.33</v>
      </c>
      <c r="H477" s="179" t="s">
        <v>308</v>
      </c>
      <c r="I477" s="182">
        <v>41974</v>
      </c>
    </row>
    <row r="478" spans="1:9" ht="38.25" hidden="1">
      <c r="A478" s="133">
        <f>COUNTIF(ORÇAMENTO!B:B,'CPU (2)'!B478)</f>
        <v>0</v>
      </c>
      <c r="B478" s="179">
        <v>87366</v>
      </c>
      <c r="C478" s="180" t="s">
        <v>5776</v>
      </c>
      <c r="D478" s="179" t="s">
        <v>5361</v>
      </c>
      <c r="E478" s="179" t="s">
        <v>368</v>
      </c>
      <c r="F478" s="181">
        <v>391.53</v>
      </c>
      <c r="G478" s="181">
        <v>379.23</v>
      </c>
      <c r="H478" s="179" t="s">
        <v>308</v>
      </c>
      <c r="I478" s="182">
        <v>41974</v>
      </c>
    </row>
    <row r="479" spans="1:9" ht="38.25" hidden="1">
      <c r="A479" s="133">
        <f>COUNTIF(ORÇAMENTO!B:B,'CPU (2)'!B479)</f>
        <v>0</v>
      </c>
      <c r="B479" s="179">
        <v>87283</v>
      </c>
      <c r="C479" s="180" t="s">
        <v>5777</v>
      </c>
      <c r="D479" s="179" t="s">
        <v>5361</v>
      </c>
      <c r="E479" s="179" t="s">
        <v>368</v>
      </c>
      <c r="F479" s="181">
        <v>328.21</v>
      </c>
      <c r="G479" s="181">
        <v>321.70999999999998</v>
      </c>
      <c r="H479" s="179" t="s">
        <v>308</v>
      </c>
      <c r="I479" s="182">
        <v>41974</v>
      </c>
    </row>
    <row r="480" spans="1:9" ht="38.25" hidden="1">
      <c r="A480" s="133">
        <f>COUNTIF(ORÇAMENTO!B:B,'CPU (2)'!B480)</f>
        <v>0</v>
      </c>
      <c r="B480" s="179">
        <v>87284</v>
      </c>
      <c r="C480" s="180" t="s">
        <v>5778</v>
      </c>
      <c r="D480" s="179" t="s">
        <v>5361</v>
      </c>
      <c r="E480" s="179" t="s">
        <v>368</v>
      </c>
      <c r="F480" s="181">
        <v>315.83999999999997</v>
      </c>
      <c r="G480" s="181">
        <v>311.11</v>
      </c>
      <c r="H480" s="179" t="s">
        <v>308</v>
      </c>
      <c r="I480" s="182">
        <v>41974</v>
      </c>
    </row>
    <row r="481" spans="1:9" ht="51" hidden="1">
      <c r="A481" s="133">
        <f>COUNTIF(ORÇAMENTO!B:B,'CPU (2)'!B481)</f>
        <v>0</v>
      </c>
      <c r="B481" s="179">
        <v>87329</v>
      </c>
      <c r="C481" s="180" t="s">
        <v>5779</v>
      </c>
      <c r="D481" s="179" t="s">
        <v>5361</v>
      </c>
      <c r="E481" s="179" t="s">
        <v>368</v>
      </c>
      <c r="F481" s="181">
        <v>338.36</v>
      </c>
      <c r="G481" s="181">
        <v>333.96</v>
      </c>
      <c r="H481" s="179" t="s">
        <v>308</v>
      </c>
      <c r="I481" s="182">
        <v>41974</v>
      </c>
    </row>
    <row r="482" spans="1:9" ht="51" hidden="1">
      <c r="A482" s="133">
        <f>COUNTIF(ORÇAMENTO!B:B,'CPU (2)'!B482)</f>
        <v>0</v>
      </c>
      <c r="B482" s="179">
        <v>87330</v>
      </c>
      <c r="C482" s="180" t="s">
        <v>5780</v>
      </c>
      <c r="D482" s="179" t="s">
        <v>5361</v>
      </c>
      <c r="E482" s="179" t="s">
        <v>368</v>
      </c>
      <c r="F482" s="181">
        <v>310.8</v>
      </c>
      <c r="G482" s="181">
        <v>307.95999999999998</v>
      </c>
      <c r="H482" s="179" t="s">
        <v>308</v>
      </c>
      <c r="I482" s="182">
        <v>41974</v>
      </c>
    </row>
    <row r="483" spans="1:9" ht="25.5" hidden="1">
      <c r="A483" s="133">
        <f>COUNTIF(ORÇAMENTO!B:B,'CPU (2)'!B483)</f>
        <v>0</v>
      </c>
      <c r="B483" s="179">
        <v>87375</v>
      </c>
      <c r="C483" s="180" t="s">
        <v>5781</v>
      </c>
      <c r="D483" s="179" t="s">
        <v>5361</v>
      </c>
      <c r="E483" s="179" t="s">
        <v>368</v>
      </c>
      <c r="F483" s="181">
        <v>429.38</v>
      </c>
      <c r="G483" s="181">
        <v>416.9</v>
      </c>
      <c r="H483" s="179" t="s">
        <v>308</v>
      </c>
      <c r="I483" s="182">
        <v>41974</v>
      </c>
    </row>
    <row r="484" spans="1:9" ht="25.5" hidden="1">
      <c r="A484" s="133">
        <f>COUNTIF(ORÇAMENTO!B:B,'CPU (2)'!B484)</f>
        <v>0</v>
      </c>
      <c r="B484" s="179">
        <v>87307</v>
      </c>
      <c r="C484" s="180" t="s">
        <v>5782</v>
      </c>
      <c r="D484" s="179" t="s">
        <v>5361</v>
      </c>
      <c r="E484" s="179" t="s">
        <v>368</v>
      </c>
      <c r="F484" s="181">
        <v>364.74</v>
      </c>
      <c r="G484" s="181">
        <v>358.54</v>
      </c>
      <c r="H484" s="179" t="s">
        <v>308</v>
      </c>
      <c r="I484" s="182">
        <v>41974</v>
      </c>
    </row>
    <row r="485" spans="1:9" ht="25.5" hidden="1">
      <c r="A485" s="133">
        <f>COUNTIF(ORÇAMENTO!B:B,'CPU (2)'!B485)</f>
        <v>0</v>
      </c>
      <c r="B485" s="179">
        <v>87308</v>
      </c>
      <c r="C485" s="180" t="s">
        <v>5783</v>
      </c>
      <c r="D485" s="179" t="s">
        <v>5361</v>
      </c>
      <c r="E485" s="179" t="s">
        <v>368</v>
      </c>
      <c r="F485" s="181">
        <v>358.12</v>
      </c>
      <c r="G485" s="181">
        <v>352.86</v>
      </c>
      <c r="H485" s="179" t="s">
        <v>308</v>
      </c>
      <c r="I485" s="182">
        <v>41974</v>
      </c>
    </row>
    <row r="486" spans="1:9" ht="25.5" hidden="1">
      <c r="A486" s="133">
        <f>COUNTIF(ORÇAMENTO!B:B,'CPU (2)'!B486)</f>
        <v>0</v>
      </c>
      <c r="B486" s="179">
        <v>87348</v>
      </c>
      <c r="C486" s="180" t="s">
        <v>5784</v>
      </c>
      <c r="D486" s="179" t="s">
        <v>5361</v>
      </c>
      <c r="E486" s="179" t="s">
        <v>368</v>
      </c>
      <c r="F486" s="181">
        <v>377.17</v>
      </c>
      <c r="G486" s="181">
        <v>372.28</v>
      </c>
      <c r="H486" s="179" t="s">
        <v>308</v>
      </c>
      <c r="I486" s="182">
        <v>41974</v>
      </c>
    </row>
    <row r="487" spans="1:9" ht="25.5" hidden="1">
      <c r="A487" s="133">
        <f>COUNTIF(ORÇAMENTO!B:B,'CPU (2)'!B487)</f>
        <v>0</v>
      </c>
      <c r="B487" s="179">
        <v>87349</v>
      </c>
      <c r="C487" s="180" t="s">
        <v>5785</v>
      </c>
      <c r="D487" s="179" t="s">
        <v>5361</v>
      </c>
      <c r="E487" s="179" t="s">
        <v>368</v>
      </c>
      <c r="F487" s="181">
        <v>343.03</v>
      </c>
      <c r="G487" s="181">
        <v>340.41</v>
      </c>
      <c r="H487" s="179" t="s">
        <v>308</v>
      </c>
      <c r="I487" s="182">
        <v>41974</v>
      </c>
    </row>
    <row r="488" spans="1:9" ht="38.25" hidden="1">
      <c r="A488" s="133">
        <f>COUNTIF(ORÇAMENTO!B:B,'CPU (2)'!B488)</f>
        <v>0</v>
      </c>
      <c r="B488" s="179">
        <v>87365</v>
      </c>
      <c r="C488" s="180" t="s">
        <v>5786</v>
      </c>
      <c r="D488" s="179" t="s">
        <v>5361</v>
      </c>
      <c r="E488" s="179" t="s">
        <v>368</v>
      </c>
      <c r="F488" s="181">
        <v>371.26</v>
      </c>
      <c r="G488" s="181">
        <v>358.96</v>
      </c>
      <c r="H488" s="179" t="s">
        <v>308</v>
      </c>
      <c r="I488" s="182">
        <v>41974</v>
      </c>
    </row>
    <row r="489" spans="1:9" ht="38.25" hidden="1">
      <c r="A489" s="133">
        <f>COUNTIF(ORÇAMENTO!B:B,'CPU (2)'!B489)</f>
        <v>0</v>
      </c>
      <c r="B489" s="179">
        <v>87280</v>
      </c>
      <c r="C489" s="180" t="s">
        <v>5787</v>
      </c>
      <c r="D489" s="179" t="s">
        <v>5361</v>
      </c>
      <c r="E489" s="179" t="s">
        <v>368</v>
      </c>
      <c r="F489" s="181">
        <v>302.52</v>
      </c>
      <c r="G489" s="181">
        <v>296.57</v>
      </c>
      <c r="H489" s="179" t="s">
        <v>308</v>
      </c>
      <c r="I489" s="182">
        <v>41974</v>
      </c>
    </row>
    <row r="490" spans="1:9" ht="38.25" hidden="1">
      <c r="A490" s="133">
        <f>COUNTIF(ORÇAMENTO!B:B,'CPU (2)'!B490)</f>
        <v>0</v>
      </c>
      <c r="B490" s="179">
        <v>87281</v>
      </c>
      <c r="C490" s="180" t="s">
        <v>5788</v>
      </c>
      <c r="D490" s="179" t="s">
        <v>5361</v>
      </c>
      <c r="E490" s="179" t="s">
        <v>368</v>
      </c>
      <c r="F490" s="181">
        <v>301.04000000000002</v>
      </c>
      <c r="G490" s="181">
        <v>295.76</v>
      </c>
      <c r="H490" s="179" t="s">
        <v>308</v>
      </c>
      <c r="I490" s="182">
        <v>41974</v>
      </c>
    </row>
    <row r="491" spans="1:9" ht="51" hidden="1">
      <c r="A491" s="133">
        <f>COUNTIF(ORÇAMENTO!B:B,'CPU (2)'!B491)</f>
        <v>0</v>
      </c>
      <c r="B491" s="179">
        <v>87327</v>
      </c>
      <c r="C491" s="180" t="s">
        <v>5789</v>
      </c>
      <c r="D491" s="179" t="s">
        <v>5361</v>
      </c>
      <c r="E491" s="179" t="s">
        <v>368</v>
      </c>
      <c r="F491" s="181">
        <v>312.02999999999997</v>
      </c>
      <c r="G491" s="181">
        <v>307.99</v>
      </c>
      <c r="H491" s="179" t="s">
        <v>308</v>
      </c>
      <c r="I491" s="182">
        <v>41974</v>
      </c>
    </row>
    <row r="492" spans="1:9" ht="51" hidden="1">
      <c r="A492" s="133">
        <f>COUNTIF(ORÇAMENTO!B:B,'CPU (2)'!B492)</f>
        <v>0</v>
      </c>
      <c r="B492" s="179">
        <v>87328</v>
      </c>
      <c r="C492" s="180" t="s">
        <v>5790</v>
      </c>
      <c r="D492" s="179" t="s">
        <v>5361</v>
      </c>
      <c r="E492" s="179" t="s">
        <v>368</v>
      </c>
      <c r="F492" s="181">
        <v>286.58</v>
      </c>
      <c r="G492" s="181">
        <v>283.99</v>
      </c>
      <c r="H492" s="179" t="s">
        <v>308</v>
      </c>
      <c r="I492" s="182">
        <v>41974</v>
      </c>
    </row>
    <row r="493" spans="1:9" ht="25.5" hidden="1">
      <c r="A493" s="133">
        <f>COUNTIF(ORÇAMENTO!B:B,'CPU (2)'!B493)</f>
        <v>0</v>
      </c>
      <c r="B493" s="179">
        <v>87410</v>
      </c>
      <c r="C493" s="180" t="s">
        <v>5791</v>
      </c>
      <c r="D493" s="179" t="s">
        <v>5361</v>
      </c>
      <c r="E493" s="179" t="s">
        <v>368</v>
      </c>
      <c r="F493" s="181">
        <v>973.78</v>
      </c>
      <c r="G493" s="181">
        <v>998.33</v>
      </c>
      <c r="H493" s="179" t="s">
        <v>308</v>
      </c>
      <c r="I493" s="182">
        <v>41974</v>
      </c>
    </row>
    <row r="494" spans="1:9" ht="25.5" hidden="1">
      <c r="A494" s="133">
        <f>COUNTIF(ORÇAMENTO!B:B,'CPU (2)'!B494)</f>
        <v>0</v>
      </c>
      <c r="B494" s="179" t="s">
        <v>5792</v>
      </c>
      <c r="C494" s="180" t="s">
        <v>5793</v>
      </c>
      <c r="D494" s="179" t="s">
        <v>5418</v>
      </c>
      <c r="E494" s="179" t="s">
        <v>304</v>
      </c>
      <c r="F494" s="181">
        <v>5.47</v>
      </c>
      <c r="G494" s="181">
        <v>5.27</v>
      </c>
      <c r="H494" s="179" t="s">
        <v>308</v>
      </c>
      <c r="I494" s="182">
        <v>41974</v>
      </c>
    </row>
    <row r="495" spans="1:9" ht="25.5" hidden="1">
      <c r="A495" s="133">
        <f>COUNTIF(ORÇAMENTO!B:B,'CPU (2)'!B495)</f>
        <v>0</v>
      </c>
      <c r="B495" s="179" t="s">
        <v>5794</v>
      </c>
      <c r="C495" s="180" t="s">
        <v>5795</v>
      </c>
      <c r="D495" s="179" t="s">
        <v>5418</v>
      </c>
      <c r="E495" s="179" t="s">
        <v>83</v>
      </c>
      <c r="F495" s="181">
        <v>474.26</v>
      </c>
      <c r="G495" s="181">
        <v>455.67</v>
      </c>
      <c r="H495" s="179" t="s">
        <v>308</v>
      </c>
      <c r="I495" s="182">
        <v>41974</v>
      </c>
    </row>
    <row r="496" spans="1:9">
      <c r="B496" s="157"/>
      <c r="C496" s="158"/>
      <c r="D496" s="157"/>
      <c r="E496" s="157"/>
      <c r="F496" s="159"/>
      <c r="G496" s="159"/>
      <c r="H496" s="157"/>
      <c r="I496" s="160"/>
    </row>
    <row r="497" spans="1:11" ht="25.5">
      <c r="A497" s="133">
        <f>COUNTIF(ORÇAMENTO!B:B,'CPU (2)'!B497)</f>
        <v>0</v>
      </c>
      <c r="B497" s="175" t="s">
        <v>70</v>
      </c>
      <c r="C497" s="176" t="s">
        <v>71</v>
      </c>
      <c r="D497" s="175" t="s">
        <v>5418</v>
      </c>
      <c r="E497" s="175" t="s">
        <v>304</v>
      </c>
      <c r="F497" s="177">
        <v>6.72</v>
      </c>
      <c r="G497" s="177">
        <v>6.44</v>
      </c>
      <c r="H497" s="175" t="s">
        <v>308</v>
      </c>
      <c r="I497" s="178">
        <v>41974</v>
      </c>
      <c r="J497" s="191">
        <f>SUM(J499:J502)</f>
        <v>6.4441230000000003</v>
      </c>
      <c r="K497" s="192">
        <f>J497-G497</f>
        <v>4.1229999999998768E-3</v>
      </c>
    </row>
    <row r="498" spans="1:11" s="8" customFormat="1" ht="28.5" customHeight="1">
      <c r="A498" s="133"/>
      <c r="B498" s="167" t="s">
        <v>341</v>
      </c>
      <c r="C498" s="167" t="s">
        <v>82</v>
      </c>
      <c r="D498" s="167" t="s">
        <v>342</v>
      </c>
      <c r="E498" s="167" t="s">
        <v>343</v>
      </c>
      <c r="F498" s="167" t="s">
        <v>10727</v>
      </c>
      <c r="G498" s="167" t="s">
        <v>10728</v>
      </c>
      <c r="H498" s="167" t="s">
        <v>10729</v>
      </c>
      <c r="I498" s="167" t="s">
        <v>10730</v>
      </c>
      <c r="J498" s="167" t="s">
        <v>10731</v>
      </c>
    </row>
    <row r="499" spans="1:11">
      <c r="B499" s="219">
        <v>88238</v>
      </c>
      <c r="C499" s="226" t="str">
        <f>VLOOKUP(B499,SERVIÇOS_SINAPI_12_14!$A$2:$H$5049,2,0)</f>
        <v>AJUDANTE DE ARMADOR COM ENCARGOS COMPLEMENTARES</v>
      </c>
      <c r="D499" s="219" t="s">
        <v>5361</v>
      </c>
      <c r="E499" s="219" t="str">
        <f>VLOOKUP(B499,SERVIÇOS_SINAPI_12_14!$A$2:$H$5049,4,0)</f>
        <v>H</v>
      </c>
      <c r="F499" s="219">
        <v>12.48</v>
      </c>
      <c r="G499" s="221">
        <f>VLOOKUP(B499,SERVIÇOS_SINAPI_12_14!$A$2:$H$5049,6,0)</f>
        <v>11.31</v>
      </c>
      <c r="H499" s="218">
        <v>0.1</v>
      </c>
      <c r="I499" s="228">
        <v>1.25</v>
      </c>
      <c r="J499" s="228">
        <f>H499*G499</f>
        <v>1.131</v>
      </c>
    </row>
    <row r="500" spans="1:11">
      <c r="B500" s="219">
        <v>88245</v>
      </c>
      <c r="C500" s="226" t="str">
        <f>VLOOKUP(B500,SERVIÇOS_SINAPI_12_14!$A$2:$H$5049,2,0)</f>
        <v>ARMADOR COM ENCARGOS COMPLEMENTARES</v>
      </c>
      <c r="D500" s="219" t="s">
        <v>5361</v>
      </c>
      <c r="E500" s="219" t="str">
        <f>VLOOKUP(B500,SERVIÇOS_SINAPI_12_14!$A$2:$H$5049,4,0)</f>
        <v>H</v>
      </c>
      <c r="F500" s="219">
        <v>15.32</v>
      </c>
      <c r="G500" s="221">
        <f>VLOOKUP(B500,SERVIÇOS_SINAPI_12_14!$A$2:$H$5049,6,0)</f>
        <v>13.77</v>
      </c>
      <c r="H500" s="242">
        <v>9.9900000000000003E-2</v>
      </c>
      <c r="I500" s="228">
        <v>1.53</v>
      </c>
      <c r="J500" s="228">
        <f>H500*G500</f>
        <v>1.375623</v>
      </c>
    </row>
    <row r="501" spans="1:11">
      <c r="B501" s="172">
        <v>34</v>
      </c>
      <c r="C501" s="186" t="str">
        <f>VLOOKUP(B501,INSUMOS_SINAPI_12_14!$A$2:$H$5049,2,0)</f>
        <v>ACO CA-50, 10,0 MM, VERGALHAO</v>
      </c>
      <c r="D501" s="166" t="s">
        <v>314</v>
      </c>
      <c r="E501" s="144" t="str">
        <f>VLOOKUP(B501,INSUMOS_SINAPI_12_14!$A$2:$H$5049,4,0)</f>
        <v>KG</v>
      </c>
      <c r="F501" s="225">
        <v>3.39</v>
      </c>
      <c r="G501" s="190">
        <f>VLOOKUP(B501,INSUMOS_SINAPI_12_14!$A$2:$H$5049,6,0)</f>
        <v>3.39</v>
      </c>
      <c r="H501" s="166">
        <v>1.1000000000000001</v>
      </c>
      <c r="I501" s="225">
        <v>3.73</v>
      </c>
      <c r="J501" s="225">
        <f>H501*G501</f>
        <v>3.7290000000000005</v>
      </c>
    </row>
    <row r="502" spans="1:11">
      <c r="B502" s="172">
        <v>337</v>
      </c>
      <c r="C502" s="186" t="str">
        <f>VLOOKUP(B502,INSUMOS_SINAPI_12_14!$A$2:$H$5049,2,0)</f>
        <v>ARAME RECOZIDO 18 BWG, 1,25 MM (0,01 KG/M)</v>
      </c>
      <c r="D502" s="166" t="s">
        <v>314</v>
      </c>
      <c r="E502" s="144" t="str">
        <f>VLOOKUP(B502,INSUMOS_SINAPI_12_14!$A$2:$H$5049,4,0)</f>
        <v>KG</v>
      </c>
      <c r="F502" s="225">
        <v>6.95</v>
      </c>
      <c r="G502" s="190">
        <f>VLOOKUP(B502,INSUMOS_SINAPI_12_14!$A$2:$H$5049,6,0)</f>
        <v>6.95</v>
      </c>
      <c r="H502" s="166">
        <v>0.03</v>
      </c>
      <c r="I502" s="225">
        <v>0.21</v>
      </c>
      <c r="J502" s="225">
        <f>H502*G502</f>
        <v>0.20849999999999999</v>
      </c>
    </row>
    <row r="503" spans="1:11">
      <c r="B503" s="153"/>
      <c r="C503" s="154"/>
      <c r="D503" s="153"/>
      <c r="E503" s="153"/>
      <c r="F503" s="155"/>
      <c r="G503" s="155"/>
      <c r="H503" s="153"/>
      <c r="I503" s="156"/>
    </row>
    <row r="504" spans="1:11" ht="25.5">
      <c r="A504" s="133">
        <f>COUNTIF(ORÇAMENTO!B:B,'CPU (2)'!B504)</f>
        <v>0</v>
      </c>
      <c r="B504" s="175" t="s">
        <v>72</v>
      </c>
      <c r="C504" s="176" t="s">
        <v>73</v>
      </c>
      <c r="D504" s="175" t="s">
        <v>5418</v>
      </c>
      <c r="E504" s="175" t="s">
        <v>304</v>
      </c>
      <c r="F504" s="177">
        <v>6.58</v>
      </c>
      <c r="G504" s="177">
        <v>6.31</v>
      </c>
      <c r="H504" s="175" t="s">
        <v>308</v>
      </c>
      <c r="I504" s="178">
        <v>41974</v>
      </c>
      <c r="J504" s="191">
        <f>SUM(J506:J509)</f>
        <v>6.3140000000000009</v>
      </c>
      <c r="K504" s="192">
        <f>J504-G504</f>
        <v>4.0000000000013358E-3</v>
      </c>
    </row>
    <row r="505" spans="1:11" s="8" customFormat="1" ht="30" customHeight="1">
      <c r="A505" s="133"/>
      <c r="B505" s="167" t="s">
        <v>341</v>
      </c>
      <c r="C505" s="167" t="s">
        <v>82</v>
      </c>
      <c r="D505" s="167" t="s">
        <v>342</v>
      </c>
      <c r="E505" s="167" t="s">
        <v>343</v>
      </c>
      <c r="F505" s="167" t="s">
        <v>10727</v>
      </c>
      <c r="G505" s="167" t="s">
        <v>10728</v>
      </c>
      <c r="H505" s="167" t="s">
        <v>10729</v>
      </c>
      <c r="I505" s="167" t="s">
        <v>10730</v>
      </c>
      <c r="J505" s="167" t="s">
        <v>10731</v>
      </c>
    </row>
    <row r="506" spans="1:11">
      <c r="B506" s="172">
        <v>88245</v>
      </c>
      <c r="C506" s="226" t="str">
        <f>VLOOKUP(B506,SERVIÇOS_SINAPI_12_14!$A$2:$H$5049,2,0)</f>
        <v>ARMADOR COM ENCARGOS COMPLEMENTARES</v>
      </c>
      <c r="D506" s="218" t="s">
        <v>5361</v>
      </c>
      <c r="E506" s="219" t="str">
        <f>VLOOKUP(B506,SERVIÇOS_SINAPI_12_14!$A$2:$H$5049,4,0)</f>
        <v>H</v>
      </c>
      <c r="F506" s="224">
        <v>15.32</v>
      </c>
      <c r="G506" s="221">
        <f>VLOOKUP(B506,SERVIÇOS_SINAPI_12_14!$A$2:$H$5049,6,0)</f>
        <v>13.77</v>
      </c>
      <c r="H506" s="219">
        <v>0.1</v>
      </c>
      <c r="I506" s="224">
        <v>1.53</v>
      </c>
      <c r="J506" s="224">
        <f>H506*G506</f>
        <v>1.377</v>
      </c>
    </row>
    <row r="507" spans="1:11">
      <c r="B507" s="172">
        <v>88316</v>
      </c>
      <c r="C507" s="226" t="str">
        <f>VLOOKUP(B507,SERVIÇOS_SINAPI_12_14!$A$2:$H$5049,2,0)</f>
        <v>SERVENTE COM ENCARGOS COMPLEMENTARES</v>
      </c>
      <c r="D507" s="218" t="s">
        <v>5361</v>
      </c>
      <c r="E507" s="219" t="str">
        <f>VLOOKUP(B507,SERVIÇOS_SINAPI_12_14!$A$2:$H$5049,4,0)</f>
        <v>H</v>
      </c>
      <c r="F507" s="224">
        <v>12.14</v>
      </c>
      <c r="G507" s="221">
        <f>VLOOKUP(B507,SERVIÇOS_SINAPI_12_14!$A$2:$H$5049,6,0)</f>
        <v>11.02</v>
      </c>
      <c r="H507" s="219">
        <v>0.1</v>
      </c>
      <c r="I507" s="224">
        <v>1.21</v>
      </c>
      <c r="J507" s="224">
        <f>H507*G507</f>
        <v>1.1020000000000001</v>
      </c>
    </row>
    <row r="508" spans="1:11">
      <c r="B508" s="172">
        <v>39</v>
      </c>
      <c r="C508" s="209" t="str">
        <f>VLOOKUP(B508,INSUMOS_SINAPI_12_14!$A$2:$H$5049,2,0)</f>
        <v>ACO CA-60, 5,0 MM, VERGALHAO</v>
      </c>
      <c r="D508" s="166" t="s">
        <v>314</v>
      </c>
      <c r="E508" s="144" t="str">
        <f>VLOOKUP(B508,INSUMOS_SINAPI_12_14!$A$2:$H$5049,4,0)</f>
        <v>KG</v>
      </c>
      <c r="F508" s="138">
        <v>3.36</v>
      </c>
      <c r="G508" s="190">
        <f>VLOOKUP(B508,INSUMOS_SINAPI_12_14!$A$2:$H$5049,6,0)</f>
        <v>3.36</v>
      </c>
      <c r="H508" s="136">
        <v>1.1000000000000001</v>
      </c>
      <c r="I508" s="138">
        <v>3.7</v>
      </c>
      <c r="J508" s="138">
        <f>H508*G508</f>
        <v>3.6960000000000002</v>
      </c>
    </row>
    <row r="509" spans="1:11">
      <c r="B509" s="172">
        <v>337</v>
      </c>
      <c r="C509" s="209" t="str">
        <f>VLOOKUP(B509,INSUMOS_SINAPI_12_14!$A$2:$H$5049,2,0)</f>
        <v>ARAME RECOZIDO 18 BWG, 1,25 MM (0,01 KG/M)</v>
      </c>
      <c r="D509" s="166" t="s">
        <v>314</v>
      </c>
      <c r="E509" s="144" t="str">
        <f>VLOOKUP(B509,INSUMOS_SINAPI_12_14!$A$2:$H$5049,4,0)</f>
        <v>KG</v>
      </c>
      <c r="F509" s="138">
        <v>6.95</v>
      </c>
      <c r="G509" s="190">
        <f>VLOOKUP(B509,INSUMOS_SINAPI_12_14!$A$2:$H$5049,6,0)</f>
        <v>6.95</v>
      </c>
      <c r="H509" s="136">
        <v>0.02</v>
      </c>
      <c r="I509" s="138">
        <v>0.14000000000000001</v>
      </c>
      <c r="J509" s="138">
        <f>H509*G509</f>
        <v>0.13900000000000001</v>
      </c>
    </row>
    <row r="510" spans="1:11">
      <c r="B510" s="157"/>
      <c r="C510" s="158"/>
      <c r="D510" s="157"/>
      <c r="E510" s="157"/>
      <c r="F510" s="159"/>
      <c r="G510" s="159"/>
      <c r="H510" s="157"/>
      <c r="I510" s="160"/>
    </row>
    <row r="511" spans="1:11">
      <c r="B511" s="157"/>
      <c r="C511" s="158"/>
      <c r="D511" s="157"/>
      <c r="E511" s="157"/>
      <c r="F511" s="159"/>
      <c r="G511" s="159"/>
      <c r="H511" s="157"/>
      <c r="I511" s="160"/>
    </row>
    <row r="512" spans="1:11" ht="25.5" hidden="1">
      <c r="A512" s="133">
        <f>COUNTIF(ORÇAMENTO!B:B,'CPU (2)'!B512)</f>
        <v>0</v>
      </c>
      <c r="B512" s="153" t="s">
        <v>5796</v>
      </c>
      <c r="C512" s="154" t="s">
        <v>5797</v>
      </c>
      <c r="D512" s="153" t="s">
        <v>5418</v>
      </c>
      <c r="E512" s="153" t="s">
        <v>304</v>
      </c>
      <c r="F512" s="155">
        <v>5.9</v>
      </c>
      <c r="G512" s="155">
        <v>5.71</v>
      </c>
      <c r="H512" s="153" t="s">
        <v>308</v>
      </c>
      <c r="I512" s="156">
        <v>41974</v>
      </c>
    </row>
    <row r="513" spans="1:9" ht="25.5" hidden="1">
      <c r="A513" s="133">
        <f>COUNTIF(ORÇAMENTO!B:B,'CPU (2)'!B513)</f>
        <v>0</v>
      </c>
      <c r="B513" s="157" t="s">
        <v>5798</v>
      </c>
      <c r="C513" s="158" t="s">
        <v>5799</v>
      </c>
      <c r="D513" s="157" t="s">
        <v>5418</v>
      </c>
      <c r="E513" s="157" t="s">
        <v>304</v>
      </c>
      <c r="F513" s="159">
        <v>5.89</v>
      </c>
      <c r="G513" s="159">
        <v>5.81</v>
      </c>
      <c r="H513" s="157" t="s">
        <v>308</v>
      </c>
      <c r="I513" s="160">
        <v>41974</v>
      </c>
    </row>
    <row r="514" spans="1:9" ht="25.5" hidden="1">
      <c r="A514" s="133">
        <f>COUNTIF(ORÇAMENTO!B:B,'CPU (2)'!B514)</f>
        <v>0</v>
      </c>
      <c r="B514" s="153">
        <v>85662</v>
      </c>
      <c r="C514" s="154" t="s">
        <v>5800</v>
      </c>
      <c r="D514" s="153" t="s">
        <v>5418</v>
      </c>
      <c r="E514" s="153" t="s">
        <v>335</v>
      </c>
      <c r="F514" s="155">
        <v>8.8000000000000007</v>
      </c>
      <c r="G514" s="155">
        <v>8.69</v>
      </c>
      <c r="H514" s="153" t="s">
        <v>308</v>
      </c>
      <c r="I514" s="156">
        <v>41974</v>
      </c>
    </row>
    <row r="515" spans="1:9" ht="38.25" hidden="1">
      <c r="A515" s="133">
        <f>COUNTIF(ORÇAMENTO!B:B,'CPU (2)'!B515)</f>
        <v>0</v>
      </c>
      <c r="B515" s="157">
        <v>88544</v>
      </c>
      <c r="C515" s="158" t="s">
        <v>5801</v>
      </c>
      <c r="D515" s="157" t="s">
        <v>5368</v>
      </c>
      <c r="E515" s="157" t="s">
        <v>83</v>
      </c>
      <c r="F515" s="159">
        <v>82.18</v>
      </c>
      <c r="G515" s="159">
        <v>78.19</v>
      </c>
      <c r="H515" s="157" t="s">
        <v>308</v>
      </c>
      <c r="I515" s="160">
        <v>41974</v>
      </c>
    </row>
    <row r="516" spans="1:9" ht="38.25" hidden="1">
      <c r="A516" s="133">
        <f>COUNTIF(ORÇAMENTO!B:B,'CPU (2)'!B516)</f>
        <v>0</v>
      </c>
      <c r="B516" s="153">
        <v>88545</v>
      </c>
      <c r="C516" s="154" t="s">
        <v>5802</v>
      </c>
      <c r="D516" s="153" t="s">
        <v>5368</v>
      </c>
      <c r="E516" s="153" t="s">
        <v>83</v>
      </c>
      <c r="F516" s="155">
        <v>137</v>
      </c>
      <c r="G516" s="155">
        <v>131.68</v>
      </c>
      <c r="H516" s="153" t="s">
        <v>308</v>
      </c>
      <c r="I516" s="156">
        <v>41974</v>
      </c>
    </row>
    <row r="517" spans="1:9" ht="38.25" hidden="1">
      <c r="A517" s="133">
        <f>COUNTIF(ORÇAMENTO!B:B,'CPU (2)'!B517)</f>
        <v>0</v>
      </c>
      <c r="B517" s="157">
        <v>88543</v>
      </c>
      <c r="C517" s="158" t="s">
        <v>5803</v>
      </c>
      <c r="D517" s="157" t="s">
        <v>5368</v>
      </c>
      <c r="E517" s="157" t="s">
        <v>83</v>
      </c>
      <c r="F517" s="159">
        <v>123.63</v>
      </c>
      <c r="G517" s="159">
        <v>118.84</v>
      </c>
      <c r="H517" s="157" t="s">
        <v>308</v>
      </c>
      <c r="I517" s="160">
        <v>41974</v>
      </c>
    </row>
    <row r="518" spans="1:9" hidden="1">
      <c r="A518" s="133">
        <f>COUNTIF(ORÇAMENTO!B:B,'CPU (2)'!B518)</f>
        <v>0</v>
      </c>
      <c r="B518" s="153">
        <v>88245</v>
      </c>
      <c r="C518" s="154" t="s">
        <v>5804</v>
      </c>
      <c r="D518" s="153" t="s">
        <v>5361</v>
      </c>
      <c r="E518" s="153" t="s">
        <v>307</v>
      </c>
      <c r="F518" s="155">
        <v>15.32</v>
      </c>
      <c r="G518" s="155">
        <v>13.77</v>
      </c>
      <c r="H518" s="153" t="s">
        <v>308</v>
      </c>
      <c r="I518" s="156">
        <v>41974</v>
      </c>
    </row>
    <row r="519" spans="1:9" ht="25.5" hidden="1">
      <c r="A519" s="133">
        <f>COUNTIF(ORÇAMENTO!B:B,'CPU (2)'!B519)</f>
        <v>0</v>
      </c>
      <c r="B519" s="157" t="s">
        <v>5805</v>
      </c>
      <c r="C519" s="158" t="s">
        <v>5806</v>
      </c>
      <c r="D519" s="157" t="s">
        <v>5418</v>
      </c>
      <c r="E519" s="157" t="s">
        <v>83</v>
      </c>
      <c r="F519" s="159">
        <v>246.33</v>
      </c>
      <c r="G519" s="159">
        <v>238.33</v>
      </c>
      <c r="H519" s="157" t="s">
        <v>308</v>
      </c>
      <c r="I519" s="160">
        <v>41974</v>
      </c>
    </row>
    <row r="520" spans="1:9" ht="25.5" hidden="1">
      <c r="A520" s="133">
        <f>COUNTIF(ORÇAMENTO!B:B,'CPU (2)'!B520)</f>
        <v>0</v>
      </c>
      <c r="B520" s="153">
        <v>73713</v>
      </c>
      <c r="C520" s="154" t="s">
        <v>5807</v>
      </c>
      <c r="D520" s="153" t="s">
        <v>5418</v>
      </c>
      <c r="E520" s="153" t="s">
        <v>83</v>
      </c>
      <c r="F520" s="155">
        <v>369.5</v>
      </c>
      <c r="G520" s="155">
        <v>357.49</v>
      </c>
      <c r="H520" s="153" t="s">
        <v>308</v>
      </c>
      <c r="I520" s="156">
        <v>41974</v>
      </c>
    </row>
    <row r="521" spans="1:9" ht="25.5" hidden="1">
      <c r="A521" s="133">
        <f>COUNTIF(ORÇAMENTO!B:B,'CPU (2)'!B521)</f>
        <v>0</v>
      </c>
      <c r="B521" s="157" t="s">
        <v>5808</v>
      </c>
      <c r="C521" s="158" t="s">
        <v>5809</v>
      </c>
      <c r="D521" s="157" t="s">
        <v>5418</v>
      </c>
      <c r="E521" s="157" t="s">
        <v>83</v>
      </c>
      <c r="F521" s="159">
        <v>426.97</v>
      </c>
      <c r="G521" s="159">
        <v>413.1</v>
      </c>
      <c r="H521" s="157" t="s">
        <v>308</v>
      </c>
      <c r="I521" s="160">
        <v>41974</v>
      </c>
    </row>
    <row r="522" spans="1:9" ht="25.5" hidden="1">
      <c r="A522" s="133">
        <f>COUNTIF(ORÇAMENTO!B:B,'CPU (2)'!B522)</f>
        <v>0</v>
      </c>
      <c r="B522" s="153" t="s">
        <v>5810</v>
      </c>
      <c r="C522" s="154" t="s">
        <v>5811</v>
      </c>
      <c r="D522" s="153" t="s">
        <v>5418</v>
      </c>
      <c r="E522" s="153" t="s">
        <v>83</v>
      </c>
      <c r="F522" s="155">
        <v>492.66</v>
      </c>
      <c r="G522" s="155">
        <v>476.66</v>
      </c>
      <c r="H522" s="153" t="s">
        <v>308</v>
      </c>
      <c r="I522" s="156">
        <v>41974</v>
      </c>
    </row>
    <row r="523" spans="1:9" ht="25.5" hidden="1">
      <c r="A523" s="133">
        <f>COUNTIF(ORÇAMENTO!B:B,'CPU (2)'!B523)</f>
        <v>0</v>
      </c>
      <c r="B523" s="157" t="s">
        <v>5812</v>
      </c>
      <c r="C523" s="158" t="s">
        <v>5813</v>
      </c>
      <c r="D523" s="157" t="s">
        <v>5418</v>
      </c>
      <c r="E523" s="157" t="s">
        <v>83</v>
      </c>
      <c r="F523" s="159">
        <v>615.83000000000004</v>
      </c>
      <c r="G523" s="159">
        <v>595.82000000000005</v>
      </c>
      <c r="H523" s="157" t="s">
        <v>308</v>
      </c>
      <c r="I523" s="160">
        <v>41974</v>
      </c>
    </row>
    <row r="524" spans="1:9" ht="25.5" hidden="1">
      <c r="A524" s="133">
        <f>COUNTIF(ORÇAMENTO!B:B,'CPU (2)'!B524)</f>
        <v>0</v>
      </c>
      <c r="B524" s="153" t="s">
        <v>5814</v>
      </c>
      <c r="C524" s="154" t="s">
        <v>5815</v>
      </c>
      <c r="D524" s="153" t="s">
        <v>5418</v>
      </c>
      <c r="E524" s="153" t="s">
        <v>83</v>
      </c>
      <c r="F524" s="155">
        <v>763.62</v>
      </c>
      <c r="G524" s="155">
        <v>738.82</v>
      </c>
      <c r="H524" s="153" t="s">
        <v>308</v>
      </c>
      <c r="I524" s="156">
        <v>41974</v>
      </c>
    </row>
    <row r="525" spans="1:9" hidden="1">
      <c r="A525" s="133">
        <f>COUNTIF(ORÇAMENTO!B:B,'CPU (2)'!B525)</f>
        <v>0</v>
      </c>
      <c r="B525" s="157">
        <v>88246</v>
      </c>
      <c r="C525" s="158" t="s">
        <v>5816</v>
      </c>
      <c r="D525" s="157" t="s">
        <v>5361</v>
      </c>
      <c r="E525" s="157" t="s">
        <v>307</v>
      </c>
      <c r="F525" s="159">
        <v>18.88</v>
      </c>
      <c r="G525" s="159">
        <v>16.850000000000001</v>
      </c>
      <c r="H525" s="157" t="s">
        <v>308</v>
      </c>
      <c r="I525" s="160">
        <v>41974</v>
      </c>
    </row>
    <row r="526" spans="1:9" ht="25.5" hidden="1">
      <c r="A526" s="133">
        <f>COUNTIF(ORÇAMENTO!B:B,'CPU (2)'!B526)</f>
        <v>0</v>
      </c>
      <c r="B526" s="153">
        <v>73729</v>
      </c>
      <c r="C526" s="154" t="s">
        <v>5817</v>
      </c>
      <c r="D526" s="153" t="s">
        <v>5818</v>
      </c>
      <c r="E526" s="153" t="s">
        <v>370</v>
      </c>
      <c r="F526" s="155">
        <v>9.68</v>
      </c>
      <c r="G526" s="155">
        <v>8.84</v>
      </c>
      <c r="H526" s="153" t="s">
        <v>308</v>
      </c>
      <c r="I526" s="156">
        <v>41974</v>
      </c>
    </row>
    <row r="527" spans="1:9" ht="25.5" hidden="1">
      <c r="A527" s="133">
        <f>COUNTIF(ORÇAMENTO!B:B,'CPU (2)'!B527)</f>
        <v>0</v>
      </c>
      <c r="B527" s="157">
        <v>73728</v>
      </c>
      <c r="C527" s="158" t="s">
        <v>5819</v>
      </c>
      <c r="D527" s="157" t="s">
        <v>5818</v>
      </c>
      <c r="E527" s="157" t="s">
        <v>370</v>
      </c>
      <c r="F527" s="159">
        <v>13.19</v>
      </c>
      <c r="G527" s="159">
        <v>12.04</v>
      </c>
      <c r="H527" s="157" t="s">
        <v>308</v>
      </c>
      <c r="I527" s="160">
        <v>41974</v>
      </c>
    </row>
    <row r="528" spans="1:9" ht="25.5" hidden="1">
      <c r="A528" s="133">
        <f>COUNTIF(ORÇAMENTO!B:B,'CPU (2)'!B528)</f>
        <v>0</v>
      </c>
      <c r="B528" s="153">
        <v>73727</v>
      </c>
      <c r="C528" s="154" t="s">
        <v>5820</v>
      </c>
      <c r="D528" s="153" t="s">
        <v>5818</v>
      </c>
      <c r="E528" s="153" t="s">
        <v>370</v>
      </c>
      <c r="F528" s="155">
        <v>14.52</v>
      </c>
      <c r="G528" s="155">
        <v>13.24</v>
      </c>
      <c r="H528" s="153" t="s">
        <v>308</v>
      </c>
      <c r="I528" s="156">
        <v>41974</v>
      </c>
    </row>
    <row r="529" spans="1:9" ht="25.5" hidden="1">
      <c r="A529" s="133">
        <f>COUNTIF(ORÇAMENTO!B:B,'CPU (2)'!B529)</f>
        <v>0</v>
      </c>
      <c r="B529" s="157">
        <v>73731</v>
      </c>
      <c r="C529" s="158" t="s">
        <v>5821</v>
      </c>
      <c r="D529" s="157" t="s">
        <v>5818</v>
      </c>
      <c r="E529" s="157" t="s">
        <v>370</v>
      </c>
      <c r="F529" s="159">
        <v>5.58</v>
      </c>
      <c r="G529" s="159">
        <v>5.07</v>
      </c>
      <c r="H529" s="157" t="s">
        <v>308</v>
      </c>
      <c r="I529" s="160">
        <v>41974</v>
      </c>
    </row>
    <row r="530" spans="1:9" ht="38.25" hidden="1">
      <c r="A530" s="133">
        <f>COUNTIF(ORÇAMENTO!B:B,'CPU (2)'!B530)</f>
        <v>0</v>
      </c>
      <c r="B530" s="153">
        <v>83717</v>
      </c>
      <c r="C530" s="154" t="s">
        <v>5822</v>
      </c>
      <c r="D530" s="153" t="s">
        <v>5374</v>
      </c>
      <c r="E530" s="153" t="s">
        <v>370</v>
      </c>
      <c r="F530" s="155">
        <v>14.15</v>
      </c>
      <c r="G530" s="155">
        <v>13.01</v>
      </c>
      <c r="H530" s="153" t="s">
        <v>308</v>
      </c>
      <c r="I530" s="156">
        <v>41974</v>
      </c>
    </row>
    <row r="531" spans="1:9" ht="38.25" hidden="1">
      <c r="A531" s="133">
        <f>COUNTIF(ORÇAMENTO!B:B,'CPU (2)'!B531)</f>
        <v>0</v>
      </c>
      <c r="B531" s="157">
        <v>83725</v>
      </c>
      <c r="C531" s="158" t="s">
        <v>5823</v>
      </c>
      <c r="D531" s="157" t="s">
        <v>5818</v>
      </c>
      <c r="E531" s="157" t="s">
        <v>304</v>
      </c>
      <c r="F531" s="159">
        <v>0.86</v>
      </c>
      <c r="G531" s="159">
        <v>0.8</v>
      </c>
      <c r="H531" s="157" t="s">
        <v>308</v>
      </c>
      <c r="I531" s="160">
        <v>41974</v>
      </c>
    </row>
    <row r="532" spans="1:9" ht="38.25" hidden="1">
      <c r="A532" s="133">
        <f>COUNTIF(ORÇAMENTO!B:B,'CPU (2)'!B532)</f>
        <v>0</v>
      </c>
      <c r="B532" s="153">
        <v>83724</v>
      </c>
      <c r="C532" s="154" t="s">
        <v>5824</v>
      </c>
      <c r="D532" s="153" t="s">
        <v>5818</v>
      </c>
      <c r="E532" s="153" t="s">
        <v>304</v>
      </c>
      <c r="F532" s="155">
        <v>1.29</v>
      </c>
      <c r="G532" s="155">
        <v>1.1599999999999999</v>
      </c>
      <c r="H532" s="153" t="s">
        <v>308</v>
      </c>
      <c r="I532" s="156">
        <v>41974</v>
      </c>
    </row>
    <row r="533" spans="1:9" ht="38.25" hidden="1">
      <c r="A533" s="133">
        <f>COUNTIF(ORÇAMENTO!B:B,'CPU (2)'!B533)</f>
        <v>0</v>
      </c>
      <c r="B533" s="157">
        <v>83726</v>
      </c>
      <c r="C533" s="158" t="s">
        <v>5825</v>
      </c>
      <c r="D533" s="157" t="s">
        <v>5818</v>
      </c>
      <c r="E533" s="157" t="s">
        <v>304</v>
      </c>
      <c r="F533" s="159">
        <v>0.63</v>
      </c>
      <c r="G533" s="159">
        <v>0.56999999999999995</v>
      </c>
      <c r="H533" s="157" t="s">
        <v>308</v>
      </c>
      <c r="I533" s="160">
        <v>41974</v>
      </c>
    </row>
    <row r="534" spans="1:9" ht="25.5" hidden="1">
      <c r="A534" s="133">
        <f>COUNTIF(ORÇAMENTO!B:B,'CPU (2)'!B534)</f>
        <v>0</v>
      </c>
      <c r="B534" s="153">
        <v>40675</v>
      </c>
      <c r="C534" s="154" t="s">
        <v>5826</v>
      </c>
      <c r="D534" s="153" t="s">
        <v>5350</v>
      </c>
      <c r="E534" s="153" t="s">
        <v>370</v>
      </c>
      <c r="F534" s="155">
        <v>3.26</v>
      </c>
      <c r="G534" s="155">
        <v>2.94</v>
      </c>
      <c r="H534" s="153" t="s">
        <v>308</v>
      </c>
      <c r="I534" s="156">
        <v>41974</v>
      </c>
    </row>
    <row r="535" spans="1:9" hidden="1">
      <c r="A535" s="133">
        <f>COUNTIF(ORÇAMENTO!B:B,'CPU (2)'!B535)</f>
        <v>0</v>
      </c>
      <c r="B535" s="157">
        <v>84187</v>
      </c>
      <c r="C535" s="158" t="s">
        <v>5827</v>
      </c>
      <c r="D535" s="157" t="s">
        <v>5352</v>
      </c>
      <c r="E535" s="157" t="s">
        <v>335</v>
      </c>
      <c r="F535" s="159">
        <v>16.149999999999999</v>
      </c>
      <c r="G535" s="159">
        <v>15.69</v>
      </c>
      <c r="H535" s="157" t="s">
        <v>308</v>
      </c>
      <c r="I535" s="160">
        <v>41974</v>
      </c>
    </row>
    <row r="536" spans="1:9" ht="25.5" hidden="1">
      <c r="A536" s="133">
        <f>COUNTIF(ORÇAMENTO!B:B,'CPU (2)'!B536)</f>
        <v>0</v>
      </c>
      <c r="B536" s="153">
        <v>84193</v>
      </c>
      <c r="C536" s="154" t="s">
        <v>5828</v>
      </c>
      <c r="D536" s="153" t="s">
        <v>5352</v>
      </c>
      <c r="E536" s="153" t="s">
        <v>335</v>
      </c>
      <c r="F536" s="155">
        <v>20.5</v>
      </c>
      <c r="G536" s="155">
        <v>18.989999999999998</v>
      </c>
      <c r="H536" s="153" t="s">
        <v>308</v>
      </c>
      <c r="I536" s="156">
        <v>41974</v>
      </c>
    </row>
    <row r="537" spans="1:9" ht="25.5" hidden="1">
      <c r="A537" s="133">
        <f>COUNTIF(ORÇAMENTO!B:B,'CPU (2)'!B537)</f>
        <v>0</v>
      </c>
      <c r="B537" s="157">
        <v>73607</v>
      </c>
      <c r="C537" s="158" t="s">
        <v>5829</v>
      </c>
      <c r="D537" s="157" t="s">
        <v>5818</v>
      </c>
      <c r="E537" s="157" t="s">
        <v>83</v>
      </c>
      <c r="F537" s="159">
        <v>66.180000000000007</v>
      </c>
      <c r="G537" s="159">
        <v>60.86</v>
      </c>
      <c r="H537" s="157" t="s">
        <v>308</v>
      </c>
      <c r="I537" s="160">
        <v>41974</v>
      </c>
    </row>
    <row r="538" spans="1:9" ht="25.5" hidden="1">
      <c r="A538" s="133">
        <f>COUNTIF(ORÇAMENTO!B:B,'CPU (2)'!B538)</f>
        <v>0</v>
      </c>
      <c r="B538" s="153">
        <v>73606</v>
      </c>
      <c r="C538" s="154" t="s">
        <v>5830</v>
      </c>
      <c r="D538" s="153" t="s">
        <v>5818</v>
      </c>
      <c r="E538" s="153" t="s">
        <v>83</v>
      </c>
      <c r="F538" s="155">
        <v>99.27</v>
      </c>
      <c r="G538" s="155">
        <v>91.29</v>
      </c>
      <c r="H538" s="153" t="s">
        <v>308</v>
      </c>
      <c r="I538" s="156">
        <v>41974</v>
      </c>
    </row>
    <row r="539" spans="1:9" ht="25.5" hidden="1">
      <c r="A539" s="133">
        <f>COUNTIF(ORÇAMENTO!B:B,'CPU (2)'!B539)</f>
        <v>0</v>
      </c>
      <c r="B539" s="157" t="s">
        <v>5831</v>
      </c>
      <c r="C539" s="158" t="s">
        <v>5832</v>
      </c>
      <c r="D539" s="157" t="s">
        <v>5818</v>
      </c>
      <c r="E539" s="157" t="s">
        <v>370</v>
      </c>
      <c r="F539" s="159">
        <v>8.1</v>
      </c>
      <c r="G539" s="159">
        <v>7.38</v>
      </c>
      <c r="H539" s="157" t="s">
        <v>308</v>
      </c>
      <c r="I539" s="160">
        <v>41974</v>
      </c>
    </row>
    <row r="540" spans="1:9" ht="25.5" hidden="1">
      <c r="A540" s="133">
        <f>COUNTIF(ORÇAMENTO!B:B,'CPU (2)'!B540)</f>
        <v>0</v>
      </c>
      <c r="B540" s="153" t="s">
        <v>5833</v>
      </c>
      <c r="C540" s="154" t="s">
        <v>5834</v>
      </c>
      <c r="D540" s="153" t="s">
        <v>5818</v>
      </c>
      <c r="E540" s="153" t="s">
        <v>370</v>
      </c>
      <c r="F540" s="155">
        <v>147.1</v>
      </c>
      <c r="G540" s="155">
        <v>141.34</v>
      </c>
      <c r="H540" s="153" t="s">
        <v>308</v>
      </c>
      <c r="I540" s="156">
        <v>41974</v>
      </c>
    </row>
    <row r="541" spans="1:9" ht="25.5" hidden="1">
      <c r="A541" s="133">
        <f>COUNTIF(ORÇAMENTO!B:B,'CPU (2)'!B541)</f>
        <v>0</v>
      </c>
      <c r="B541" s="157" t="s">
        <v>5835</v>
      </c>
      <c r="C541" s="158" t="s">
        <v>5836</v>
      </c>
      <c r="D541" s="157" t="s">
        <v>5818</v>
      </c>
      <c r="E541" s="157" t="s">
        <v>370</v>
      </c>
      <c r="F541" s="159">
        <v>197.61</v>
      </c>
      <c r="G541" s="159">
        <v>189.87</v>
      </c>
      <c r="H541" s="157" t="s">
        <v>308</v>
      </c>
      <c r="I541" s="160">
        <v>41974</v>
      </c>
    </row>
    <row r="542" spans="1:9" ht="25.5" hidden="1">
      <c r="A542" s="133">
        <f>COUNTIF(ORÇAMENTO!B:B,'CPU (2)'!B542)</f>
        <v>0</v>
      </c>
      <c r="B542" s="153" t="s">
        <v>5837</v>
      </c>
      <c r="C542" s="154" t="s">
        <v>5838</v>
      </c>
      <c r="D542" s="153" t="s">
        <v>5818</v>
      </c>
      <c r="E542" s="153" t="s">
        <v>370</v>
      </c>
      <c r="F542" s="155">
        <v>29.64</v>
      </c>
      <c r="G542" s="155">
        <v>28.48</v>
      </c>
      <c r="H542" s="153" t="s">
        <v>308</v>
      </c>
      <c r="I542" s="156">
        <v>41974</v>
      </c>
    </row>
    <row r="543" spans="1:9" ht="25.5" hidden="1">
      <c r="A543" s="133">
        <f>COUNTIF(ORÇAMENTO!B:B,'CPU (2)'!B543)</f>
        <v>0</v>
      </c>
      <c r="B543" s="157" t="s">
        <v>5839</v>
      </c>
      <c r="C543" s="158" t="s">
        <v>5840</v>
      </c>
      <c r="D543" s="157" t="s">
        <v>5818</v>
      </c>
      <c r="E543" s="157" t="s">
        <v>370</v>
      </c>
      <c r="F543" s="159">
        <v>45.01</v>
      </c>
      <c r="G543" s="159">
        <v>43.25</v>
      </c>
      <c r="H543" s="157" t="s">
        <v>308</v>
      </c>
      <c r="I543" s="160">
        <v>41974</v>
      </c>
    </row>
    <row r="544" spans="1:9" ht="25.5" hidden="1">
      <c r="A544" s="133">
        <f>COUNTIF(ORÇAMENTO!B:B,'CPU (2)'!B544)</f>
        <v>0</v>
      </c>
      <c r="B544" s="153" t="s">
        <v>5841</v>
      </c>
      <c r="C544" s="154" t="s">
        <v>5842</v>
      </c>
      <c r="D544" s="153" t="s">
        <v>5818</v>
      </c>
      <c r="E544" s="153" t="s">
        <v>370</v>
      </c>
      <c r="F544" s="155">
        <v>58.18</v>
      </c>
      <c r="G544" s="155">
        <v>55.9</v>
      </c>
      <c r="H544" s="153" t="s">
        <v>308</v>
      </c>
      <c r="I544" s="156">
        <v>41974</v>
      </c>
    </row>
    <row r="545" spans="1:9" ht="25.5" hidden="1">
      <c r="A545" s="133">
        <f>COUNTIF(ORÇAMENTO!B:B,'CPU (2)'!B545)</f>
        <v>0</v>
      </c>
      <c r="B545" s="157" t="s">
        <v>5843</v>
      </c>
      <c r="C545" s="158" t="s">
        <v>5844</v>
      </c>
      <c r="D545" s="157" t="s">
        <v>5818</v>
      </c>
      <c r="E545" s="157" t="s">
        <v>370</v>
      </c>
      <c r="F545" s="159">
        <v>84.51</v>
      </c>
      <c r="G545" s="159">
        <v>81.34</v>
      </c>
      <c r="H545" s="157" t="s">
        <v>308</v>
      </c>
      <c r="I545" s="160">
        <v>41974</v>
      </c>
    </row>
    <row r="546" spans="1:9" ht="25.5" hidden="1">
      <c r="A546" s="133">
        <f>COUNTIF(ORÇAMENTO!B:B,'CPU (2)'!B546)</f>
        <v>0</v>
      </c>
      <c r="B546" s="153" t="s">
        <v>5845</v>
      </c>
      <c r="C546" s="154" t="s">
        <v>5846</v>
      </c>
      <c r="D546" s="153" t="s">
        <v>5818</v>
      </c>
      <c r="E546" s="153" t="s">
        <v>370</v>
      </c>
      <c r="F546" s="155">
        <v>94.14</v>
      </c>
      <c r="G546" s="155">
        <v>90.45</v>
      </c>
      <c r="H546" s="153" t="s">
        <v>308</v>
      </c>
      <c r="I546" s="156">
        <v>41974</v>
      </c>
    </row>
    <row r="547" spans="1:9" ht="25.5" hidden="1">
      <c r="A547" s="133">
        <f>COUNTIF(ORÇAMENTO!B:B,'CPU (2)'!B547)</f>
        <v>0</v>
      </c>
      <c r="B547" s="157" t="s">
        <v>5847</v>
      </c>
      <c r="C547" s="158" t="s">
        <v>5848</v>
      </c>
      <c r="D547" s="157" t="s">
        <v>5818</v>
      </c>
      <c r="E547" s="157" t="s">
        <v>370</v>
      </c>
      <c r="F547" s="159">
        <v>134.12</v>
      </c>
      <c r="G547" s="159">
        <v>129.11000000000001</v>
      </c>
      <c r="H547" s="157" t="s">
        <v>308</v>
      </c>
      <c r="I547" s="160">
        <v>41974</v>
      </c>
    </row>
    <row r="548" spans="1:9" ht="25.5" hidden="1">
      <c r="A548" s="133">
        <f>COUNTIF(ORÇAMENTO!B:B,'CPU (2)'!B548)</f>
        <v>0</v>
      </c>
      <c r="B548" s="153">
        <v>73684</v>
      </c>
      <c r="C548" s="154" t="s">
        <v>5849</v>
      </c>
      <c r="D548" s="153" t="s">
        <v>5818</v>
      </c>
      <c r="E548" s="153" t="s">
        <v>370</v>
      </c>
      <c r="F548" s="155">
        <v>21.73</v>
      </c>
      <c r="G548" s="155">
        <v>19.96</v>
      </c>
      <c r="H548" s="153" t="s">
        <v>308</v>
      </c>
      <c r="I548" s="156">
        <v>41974</v>
      </c>
    </row>
    <row r="549" spans="1:9" ht="25.5" hidden="1">
      <c r="A549" s="133">
        <f>COUNTIF(ORÇAMENTO!B:B,'CPU (2)'!B549)</f>
        <v>0</v>
      </c>
      <c r="B549" s="157" t="s">
        <v>5850</v>
      </c>
      <c r="C549" s="158" t="s">
        <v>5851</v>
      </c>
      <c r="D549" s="157" t="s">
        <v>5818</v>
      </c>
      <c r="E549" s="157" t="s">
        <v>370</v>
      </c>
      <c r="F549" s="159">
        <v>36.65</v>
      </c>
      <c r="G549" s="159">
        <v>34.130000000000003</v>
      </c>
      <c r="H549" s="157" t="s">
        <v>308</v>
      </c>
      <c r="I549" s="160">
        <v>41974</v>
      </c>
    </row>
    <row r="550" spans="1:9" ht="25.5" hidden="1">
      <c r="A550" s="133">
        <f>COUNTIF(ORÇAMENTO!B:B,'CPU (2)'!B550)</f>
        <v>0</v>
      </c>
      <c r="B550" s="153" t="s">
        <v>5852</v>
      </c>
      <c r="C550" s="154" t="s">
        <v>5853</v>
      </c>
      <c r="D550" s="153" t="s">
        <v>5818</v>
      </c>
      <c r="E550" s="153" t="s">
        <v>370</v>
      </c>
      <c r="F550" s="155">
        <v>43.5</v>
      </c>
      <c r="G550" s="155">
        <v>40.49</v>
      </c>
      <c r="H550" s="153" t="s">
        <v>308</v>
      </c>
      <c r="I550" s="156">
        <v>41974</v>
      </c>
    </row>
    <row r="551" spans="1:9" ht="25.5" hidden="1">
      <c r="A551" s="133">
        <f>COUNTIF(ORÇAMENTO!B:B,'CPU (2)'!B551)</f>
        <v>0</v>
      </c>
      <c r="B551" s="157" t="s">
        <v>5854</v>
      </c>
      <c r="C551" s="158" t="s">
        <v>5855</v>
      </c>
      <c r="D551" s="157" t="s">
        <v>5818</v>
      </c>
      <c r="E551" s="157" t="s">
        <v>370</v>
      </c>
      <c r="F551" s="159">
        <v>51.4</v>
      </c>
      <c r="G551" s="159">
        <v>47.9</v>
      </c>
      <c r="H551" s="157" t="s">
        <v>308</v>
      </c>
      <c r="I551" s="160">
        <v>41974</v>
      </c>
    </row>
    <row r="552" spans="1:9" ht="25.5" hidden="1">
      <c r="A552" s="133">
        <f>COUNTIF(ORÇAMENTO!B:B,'CPU (2)'!B552)</f>
        <v>0</v>
      </c>
      <c r="B552" s="153" t="s">
        <v>5856</v>
      </c>
      <c r="C552" s="154" t="s">
        <v>5857</v>
      </c>
      <c r="D552" s="153" t="s">
        <v>5818</v>
      </c>
      <c r="E552" s="153" t="s">
        <v>370</v>
      </c>
      <c r="F552" s="155">
        <v>5.86</v>
      </c>
      <c r="G552" s="155">
        <v>5.42</v>
      </c>
      <c r="H552" s="153" t="s">
        <v>308</v>
      </c>
      <c r="I552" s="156">
        <v>41974</v>
      </c>
    </row>
    <row r="553" spans="1:9" ht="25.5" hidden="1">
      <c r="A553" s="133">
        <f>COUNTIF(ORÇAMENTO!B:B,'CPU (2)'!B553)</f>
        <v>0</v>
      </c>
      <c r="B553" s="157" t="s">
        <v>5858</v>
      </c>
      <c r="C553" s="158" t="s">
        <v>5859</v>
      </c>
      <c r="D553" s="157" t="s">
        <v>5818</v>
      </c>
      <c r="E553" s="157" t="s">
        <v>370</v>
      </c>
      <c r="F553" s="159">
        <v>7.5</v>
      </c>
      <c r="G553" s="159">
        <v>6.93</v>
      </c>
      <c r="H553" s="157" t="s">
        <v>308</v>
      </c>
      <c r="I553" s="160">
        <v>41974</v>
      </c>
    </row>
    <row r="554" spans="1:9" ht="25.5" hidden="1">
      <c r="A554" s="133">
        <f>COUNTIF(ORÇAMENTO!B:B,'CPU (2)'!B554)</f>
        <v>0</v>
      </c>
      <c r="B554" s="153" t="s">
        <v>5860</v>
      </c>
      <c r="C554" s="154" t="s">
        <v>5861</v>
      </c>
      <c r="D554" s="153" t="s">
        <v>5818</v>
      </c>
      <c r="E554" s="153" t="s">
        <v>370</v>
      </c>
      <c r="F554" s="155">
        <v>9.0399999999999991</v>
      </c>
      <c r="G554" s="155">
        <v>8.36</v>
      </c>
      <c r="H554" s="153" t="s">
        <v>308</v>
      </c>
      <c r="I554" s="156">
        <v>41974</v>
      </c>
    </row>
    <row r="555" spans="1:9" ht="25.5" hidden="1">
      <c r="A555" s="133">
        <f>COUNTIF(ORÇAMENTO!B:B,'CPU (2)'!B555)</f>
        <v>0</v>
      </c>
      <c r="B555" s="157" t="s">
        <v>5862</v>
      </c>
      <c r="C555" s="158" t="s">
        <v>5863</v>
      </c>
      <c r="D555" s="157" t="s">
        <v>5818</v>
      </c>
      <c r="E555" s="157" t="s">
        <v>370</v>
      </c>
      <c r="F555" s="159">
        <v>10.19</v>
      </c>
      <c r="G555" s="159">
        <v>9.43</v>
      </c>
      <c r="H555" s="157" t="s">
        <v>308</v>
      </c>
      <c r="I555" s="160">
        <v>41974</v>
      </c>
    </row>
    <row r="556" spans="1:9" ht="25.5" hidden="1">
      <c r="A556" s="133">
        <f>COUNTIF(ORÇAMENTO!B:B,'CPU (2)'!B556)</f>
        <v>0</v>
      </c>
      <c r="B556" s="153" t="s">
        <v>5864</v>
      </c>
      <c r="C556" s="154" t="s">
        <v>5865</v>
      </c>
      <c r="D556" s="153" t="s">
        <v>5818</v>
      </c>
      <c r="E556" s="153" t="s">
        <v>370</v>
      </c>
      <c r="F556" s="155">
        <v>11.89</v>
      </c>
      <c r="G556" s="155">
        <v>11.02</v>
      </c>
      <c r="H556" s="153" t="s">
        <v>308</v>
      </c>
      <c r="I556" s="156">
        <v>41974</v>
      </c>
    </row>
    <row r="557" spans="1:9" ht="25.5" hidden="1">
      <c r="A557" s="133">
        <f>COUNTIF(ORÇAMENTO!B:B,'CPU (2)'!B557)</f>
        <v>0</v>
      </c>
      <c r="B557" s="157" t="s">
        <v>5866</v>
      </c>
      <c r="C557" s="158" t="s">
        <v>5867</v>
      </c>
      <c r="D557" s="157" t="s">
        <v>5818</v>
      </c>
      <c r="E557" s="157" t="s">
        <v>370</v>
      </c>
      <c r="F557" s="159">
        <v>13.58</v>
      </c>
      <c r="G557" s="159">
        <v>12.6</v>
      </c>
      <c r="H557" s="157" t="s">
        <v>308</v>
      </c>
      <c r="I557" s="160">
        <v>41974</v>
      </c>
    </row>
    <row r="558" spans="1:9" ht="25.5" hidden="1">
      <c r="A558" s="133">
        <f>COUNTIF(ORÇAMENTO!B:B,'CPU (2)'!B558)</f>
        <v>0</v>
      </c>
      <c r="B558" s="153" t="s">
        <v>5868</v>
      </c>
      <c r="C558" s="154" t="s">
        <v>5869</v>
      </c>
      <c r="D558" s="153" t="s">
        <v>5818</v>
      </c>
      <c r="E558" s="153" t="s">
        <v>370</v>
      </c>
      <c r="F558" s="155">
        <v>15.25</v>
      </c>
      <c r="G558" s="155">
        <v>14.15</v>
      </c>
      <c r="H558" s="153" t="s">
        <v>308</v>
      </c>
      <c r="I558" s="156">
        <v>41974</v>
      </c>
    </row>
    <row r="559" spans="1:9" ht="25.5" hidden="1">
      <c r="A559" s="133">
        <f>COUNTIF(ORÇAMENTO!B:B,'CPU (2)'!B559)</f>
        <v>0</v>
      </c>
      <c r="B559" s="157" t="s">
        <v>5870</v>
      </c>
      <c r="C559" s="158" t="s">
        <v>5871</v>
      </c>
      <c r="D559" s="157" t="s">
        <v>5818</v>
      </c>
      <c r="E559" s="157" t="s">
        <v>370</v>
      </c>
      <c r="F559" s="159">
        <v>16.89</v>
      </c>
      <c r="G559" s="159">
        <v>15.72</v>
      </c>
      <c r="H559" s="157" t="s">
        <v>308</v>
      </c>
      <c r="I559" s="160">
        <v>41974</v>
      </c>
    </row>
    <row r="560" spans="1:9" ht="25.5" hidden="1">
      <c r="A560" s="133">
        <f>COUNTIF(ORÇAMENTO!B:B,'CPU (2)'!B560)</f>
        <v>0</v>
      </c>
      <c r="B560" s="153" t="s">
        <v>5872</v>
      </c>
      <c r="C560" s="154" t="s">
        <v>5873</v>
      </c>
      <c r="D560" s="153" t="s">
        <v>5818</v>
      </c>
      <c r="E560" s="153" t="s">
        <v>370</v>
      </c>
      <c r="F560" s="155">
        <v>20.3</v>
      </c>
      <c r="G560" s="155">
        <v>18.91</v>
      </c>
      <c r="H560" s="153" t="s">
        <v>308</v>
      </c>
      <c r="I560" s="156">
        <v>41974</v>
      </c>
    </row>
    <row r="561" spans="1:11" ht="25.5" hidden="1">
      <c r="A561" s="133">
        <f>COUNTIF(ORÇAMENTO!B:B,'CPU (2)'!B561)</f>
        <v>0</v>
      </c>
      <c r="B561" s="157" t="s">
        <v>5874</v>
      </c>
      <c r="C561" s="158" t="s">
        <v>5875</v>
      </c>
      <c r="D561" s="157" t="s">
        <v>5818</v>
      </c>
      <c r="E561" s="157" t="s">
        <v>370</v>
      </c>
      <c r="F561" s="159">
        <v>25.59</v>
      </c>
      <c r="G561" s="159">
        <v>23.74</v>
      </c>
      <c r="H561" s="157" t="s">
        <v>308</v>
      </c>
      <c r="I561" s="160">
        <v>41974</v>
      </c>
    </row>
    <row r="562" spans="1:11" ht="25.5" hidden="1">
      <c r="A562" s="133">
        <f>COUNTIF(ORÇAMENTO!B:B,'CPU (2)'!B562)</f>
        <v>0</v>
      </c>
      <c r="B562" s="153" t="s">
        <v>5876</v>
      </c>
      <c r="C562" s="154" t="s">
        <v>5877</v>
      </c>
      <c r="D562" s="153" t="s">
        <v>5818</v>
      </c>
      <c r="E562" s="153" t="s">
        <v>370</v>
      </c>
      <c r="F562" s="155">
        <v>29.38</v>
      </c>
      <c r="G562" s="155">
        <v>27.29</v>
      </c>
      <c r="H562" s="153" t="s">
        <v>308</v>
      </c>
      <c r="I562" s="156">
        <v>41974</v>
      </c>
    </row>
    <row r="563" spans="1:11" ht="25.5" hidden="1">
      <c r="A563" s="133">
        <f>COUNTIF(ORÇAMENTO!B:B,'CPU (2)'!B563)</f>
        <v>0</v>
      </c>
      <c r="B563" s="157" t="s">
        <v>5878</v>
      </c>
      <c r="C563" s="158" t="s">
        <v>5879</v>
      </c>
      <c r="D563" s="157" t="s">
        <v>5818</v>
      </c>
      <c r="E563" s="157" t="s">
        <v>370</v>
      </c>
      <c r="F563" s="159">
        <v>34.270000000000003</v>
      </c>
      <c r="G563" s="159">
        <v>31.94</v>
      </c>
      <c r="H563" s="157" t="s">
        <v>308</v>
      </c>
      <c r="I563" s="160">
        <v>41974</v>
      </c>
    </row>
    <row r="564" spans="1:11" ht="25.5" hidden="1">
      <c r="A564" s="133">
        <f>COUNTIF(ORÇAMENTO!B:B,'CPU (2)'!B564)</f>
        <v>0</v>
      </c>
      <c r="B564" s="153" t="s">
        <v>5880</v>
      </c>
      <c r="C564" s="154" t="s">
        <v>5881</v>
      </c>
      <c r="D564" s="153" t="s">
        <v>5818</v>
      </c>
      <c r="E564" s="153" t="s">
        <v>370</v>
      </c>
      <c r="F564" s="155">
        <v>19.29</v>
      </c>
      <c r="G564" s="155">
        <v>18.510000000000002</v>
      </c>
      <c r="H564" s="153" t="s">
        <v>308</v>
      </c>
      <c r="I564" s="156">
        <v>41974</v>
      </c>
    </row>
    <row r="565" spans="1:11" ht="25.5" hidden="1">
      <c r="A565" s="133">
        <f>COUNTIF(ORÇAMENTO!B:B,'CPU (2)'!B565)</f>
        <v>0</v>
      </c>
      <c r="B565" s="157">
        <v>73721</v>
      </c>
      <c r="C565" s="158" t="s">
        <v>5882</v>
      </c>
      <c r="D565" s="157" t="s">
        <v>5818</v>
      </c>
      <c r="E565" s="157" t="s">
        <v>370</v>
      </c>
      <c r="F565" s="159">
        <v>122.92</v>
      </c>
      <c r="G565" s="159">
        <v>114.14</v>
      </c>
      <c r="H565" s="157" t="s">
        <v>308</v>
      </c>
      <c r="I565" s="160">
        <v>41974</v>
      </c>
    </row>
    <row r="566" spans="1:11" ht="25.5" hidden="1">
      <c r="A566" s="133">
        <f>COUNTIF(ORÇAMENTO!B:B,'CPU (2)'!B566)</f>
        <v>0</v>
      </c>
      <c r="B566" s="153">
        <v>73719</v>
      </c>
      <c r="C566" s="154" t="s">
        <v>5883</v>
      </c>
      <c r="D566" s="153" t="s">
        <v>5818</v>
      </c>
      <c r="E566" s="153" t="s">
        <v>370</v>
      </c>
      <c r="F566" s="155">
        <v>153.05000000000001</v>
      </c>
      <c r="G566" s="155">
        <v>142.22999999999999</v>
      </c>
      <c r="H566" s="153" t="s">
        <v>308</v>
      </c>
      <c r="I566" s="156">
        <v>41974</v>
      </c>
    </row>
    <row r="567" spans="1:11">
      <c r="B567" s="153"/>
      <c r="C567" s="154"/>
      <c r="D567" s="153"/>
      <c r="E567" s="153"/>
      <c r="F567" s="155"/>
      <c r="G567" s="155"/>
      <c r="H567" s="153"/>
      <c r="I567" s="156"/>
    </row>
    <row r="568" spans="1:11" ht="24.75" customHeight="1">
      <c r="A568" s="133">
        <f>COUNTIF(ORÇAMENTO!B:B,'CPU (2)'!B568)</f>
        <v>0</v>
      </c>
      <c r="B568" s="175">
        <v>73718</v>
      </c>
      <c r="C568" s="176" t="s">
        <v>5884</v>
      </c>
      <c r="D568" s="175" t="s">
        <v>5818</v>
      </c>
      <c r="E568" s="175" t="s">
        <v>370</v>
      </c>
      <c r="F568" s="177">
        <v>238.73</v>
      </c>
      <c r="G568" s="177">
        <v>221.69</v>
      </c>
      <c r="H568" s="175" t="s">
        <v>308</v>
      </c>
      <c r="I568" s="178">
        <v>41974</v>
      </c>
      <c r="J568" s="191">
        <f>SUM(J570:J573)</f>
        <v>221.69069799999994</v>
      </c>
      <c r="K568" s="192">
        <f>J568-G568</f>
        <v>6.9799999994302198E-4</v>
      </c>
    </row>
    <row r="569" spans="1:11" ht="25.5">
      <c r="A569" s="211"/>
      <c r="B569" s="320" t="s">
        <v>341</v>
      </c>
      <c r="C569" s="320" t="s">
        <v>82</v>
      </c>
      <c r="D569" s="320" t="s">
        <v>342</v>
      </c>
      <c r="E569" s="320" t="s">
        <v>343</v>
      </c>
      <c r="F569" s="320" t="s">
        <v>10727</v>
      </c>
      <c r="G569" s="320" t="s">
        <v>10728</v>
      </c>
      <c r="H569" s="320" t="s">
        <v>10729</v>
      </c>
      <c r="I569" s="320" t="s">
        <v>10730</v>
      </c>
      <c r="J569" s="320" t="s">
        <v>10731</v>
      </c>
    </row>
    <row r="570" spans="1:11" ht="25.5">
      <c r="A570" s="211"/>
      <c r="B570" s="172">
        <v>73535</v>
      </c>
      <c r="C570" s="226" t="str">
        <f>VLOOKUP(B570,SERVIÇOS_SINAPI_12_14!$A$2:$H$5049,2,0)</f>
        <v>CHP - CAMINHAO C/GUINCHO 6T, MOTOR DIESEL 136HP, M. BENZ MOD L1214, MUNCK MOD, M 640/18, OU SIMILAR</v>
      </c>
      <c r="D570" s="164" t="s">
        <v>5450</v>
      </c>
      <c r="E570" s="219" t="str">
        <f>VLOOKUP(B570,SERVIÇOS_SINAPI_12_14!$A$2:$H$5049,4,0)</f>
        <v>H</v>
      </c>
      <c r="F570" s="214">
        <v>105.77</v>
      </c>
      <c r="G570" s="221">
        <f>VLOOKUP(B570,SERVIÇOS_SINAPI_12_14!$A$2:$H$5049,6,0)</f>
        <v>105.77</v>
      </c>
      <c r="H570" s="219">
        <v>0.38</v>
      </c>
      <c r="I570" s="214">
        <v>40.19</v>
      </c>
      <c r="J570" s="224">
        <f>H570*G570</f>
        <v>40.192599999999999</v>
      </c>
    </row>
    <row r="571" spans="1:11">
      <c r="A571" s="211"/>
      <c r="B571" s="172">
        <v>88309</v>
      </c>
      <c r="C571" s="226" t="str">
        <f>VLOOKUP(B571,SERVIÇOS_SINAPI_12_14!$A$2:$H$5049,2,0)</f>
        <v>PEDREIRO COM ENCARGOS COMPLEMENTARES</v>
      </c>
      <c r="D571" s="164" t="s">
        <v>5361</v>
      </c>
      <c r="E571" s="219" t="str">
        <f>VLOOKUP(B571,SERVIÇOS_SINAPI_12_14!$A$2:$H$5049,4,0)</f>
        <v>H</v>
      </c>
      <c r="F571" s="214">
        <v>15.32</v>
      </c>
      <c r="G571" s="221">
        <f>VLOOKUP(B571,SERVIÇOS_SINAPI_12_14!$A$2:$H$5049,6,0)</f>
        <v>13.77</v>
      </c>
      <c r="H571" s="219">
        <v>4.18</v>
      </c>
      <c r="I571" s="214">
        <v>64.040000000000006</v>
      </c>
      <c r="J571" s="224">
        <f>H571*G571</f>
        <v>57.558599999999991</v>
      </c>
    </row>
    <row r="572" spans="1:11">
      <c r="A572" s="211"/>
      <c r="B572" s="172">
        <v>88316</v>
      </c>
      <c r="C572" s="226" t="str">
        <f>VLOOKUP(B572,SERVIÇOS_SINAPI_12_14!$A$2:$H$5049,2,0)</f>
        <v>SERVENTE COM ENCARGOS COMPLEMENTARES</v>
      </c>
      <c r="D572" s="164" t="s">
        <v>5361</v>
      </c>
      <c r="E572" s="219" t="str">
        <f>VLOOKUP(B572,SERVIÇOS_SINAPI_12_14!$A$2:$H$5049,4,0)</f>
        <v>H</v>
      </c>
      <c r="F572" s="214">
        <v>12.14</v>
      </c>
      <c r="G572" s="221">
        <f>VLOOKUP(B572,SERVIÇOS_SINAPI_12_14!$A$2:$H$5049,6,0)</f>
        <v>11.02</v>
      </c>
      <c r="H572" s="240">
        <v>8.7448999999999995</v>
      </c>
      <c r="I572" s="214">
        <v>106.1</v>
      </c>
      <c r="J572" s="224">
        <f>H572*G572</f>
        <v>96.368797999999984</v>
      </c>
    </row>
    <row r="573" spans="1:11" ht="25.5">
      <c r="A573" s="211"/>
      <c r="B573" s="172">
        <v>88629</v>
      </c>
      <c r="C573" s="226" t="str">
        <f>VLOOKUP(B573,SERVIÇOS_SINAPI_12_14!$A$2:$H$5049,2,0)</f>
        <v>ARGAMASSA TRAÇO 1:3 (CIMENTO E AREIA MÉDIA), PREPARO MANUAL. AF_08/2014</v>
      </c>
      <c r="D573" s="164" t="s">
        <v>5361</v>
      </c>
      <c r="E573" s="219" t="str">
        <f>VLOOKUP(B573,SERVIÇOS_SINAPI_12_14!$A$2:$H$5049,4,0)</f>
        <v>M³</v>
      </c>
      <c r="F573" s="214">
        <v>481.23</v>
      </c>
      <c r="G573" s="221">
        <f>VLOOKUP(B573,SERVIÇOS_SINAPI_12_14!$A$2:$H$5049,6,0)</f>
        <v>467.3</v>
      </c>
      <c r="H573" s="219">
        <v>5.8999999999999997E-2</v>
      </c>
      <c r="I573" s="214">
        <v>28.39</v>
      </c>
      <c r="J573" s="224">
        <f>H573*G573</f>
        <v>27.570699999999999</v>
      </c>
    </row>
    <row r="574" spans="1:11">
      <c r="A574" s="211"/>
      <c r="B574"/>
      <c r="C574"/>
      <c r="D574"/>
      <c r="E574"/>
      <c r="F574"/>
      <c r="G574"/>
      <c r="H574"/>
      <c r="I574" s="160"/>
    </row>
    <row r="575" spans="1:11">
      <c r="B575"/>
      <c r="C575"/>
      <c r="D575"/>
      <c r="E575"/>
      <c r="F575"/>
      <c r="G575"/>
      <c r="H575"/>
      <c r="I575" s="160"/>
    </row>
    <row r="576" spans="1:11">
      <c r="B576"/>
      <c r="C576"/>
      <c r="D576"/>
      <c r="E576"/>
      <c r="F576"/>
      <c r="G576"/>
      <c r="H576"/>
      <c r="I576" s="160"/>
    </row>
    <row r="577" spans="1:9">
      <c r="B577"/>
      <c r="C577"/>
      <c r="D577"/>
      <c r="E577"/>
      <c r="F577"/>
      <c r="G577"/>
      <c r="H577"/>
      <c r="I577" s="160"/>
    </row>
    <row r="578" spans="1:9">
      <c r="B578"/>
      <c r="C578"/>
      <c r="D578"/>
      <c r="E578"/>
      <c r="F578"/>
      <c r="G578"/>
      <c r="H578"/>
      <c r="I578" s="160"/>
    </row>
    <row r="579" spans="1:9">
      <c r="B579"/>
      <c r="C579"/>
      <c r="D579"/>
      <c r="E579"/>
      <c r="F579"/>
      <c r="G579"/>
      <c r="H579"/>
      <c r="I579" s="160"/>
    </row>
    <row r="580" spans="1:9">
      <c r="B580"/>
      <c r="C580"/>
      <c r="D580"/>
      <c r="E580"/>
      <c r="F580"/>
      <c r="G580"/>
      <c r="H580"/>
      <c r="I580" s="160"/>
    </row>
    <row r="581" spans="1:9">
      <c r="B581"/>
      <c r="C581"/>
      <c r="D581"/>
      <c r="E581"/>
      <c r="F581"/>
      <c r="G581"/>
      <c r="H581"/>
      <c r="I581" s="160"/>
    </row>
    <row r="582" spans="1:9" hidden="1">
      <c r="A582" s="133">
        <f>COUNTIF(ORÇAMENTO!B:B,'CPU (2)'!B582)</f>
        <v>0</v>
      </c>
      <c r="B582">
        <v>73730</v>
      </c>
      <c r="C582" t="s">
        <v>5885</v>
      </c>
      <c r="D582" t="s">
        <v>5818</v>
      </c>
      <c r="E582" t="s">
        <v>370</v>
      </c>
      <c r="F582">
        <v>14.25</v>
      </c>
      <c r="G582">
        <v>13.19</v>
      </c>
      <c r="H582" t="s">
        <v>308</v>
      </c>
      <c r="I582" s="156">
        <v>41974</v>
      </c>
    </row>
    <row r="583" spans="1:9" hidden="1">
      <c r="A583" s="133">
        <f>COUNTIF(ORÇAMENTO!B:B,'CPU (2)'!B583)</f>
        <v>0</v>
      </c>
      <c r="B583">
        <v>73724</v>
      </c>
      <c r="C583" t="s">
        <v>5886</v>
      </c>
      <c r="D583" t="s">
        <v>5818</v>
      </c>
      <c r="E583" t="s">
        <v>370</v>
      </c>
      <c r="F583">
        <v>20.260000000000002</v>
      </c>
      <c r="G583">
        <v>18.77</v>
      </c>
      <c r="H583" t="s">
        <v>308</v>
      </c>
      <c r="I583" s="160">
        <v>41974</v>
      </c>
    </row>
    <row r="584" spans="1:9" hidden="1">
      <c r="A584" s="133">
        <f>COUNTIF(ORÇAMENTO!B:B,'CPU (2)'!B584)</f>
        <v>0</v>
      </c>
      <c r="B584">
        <v>73723</v>
      </c>
      <c r="C584" t="s">
        <v>5887</v>
      </c>
      <c r="D584" t="s">
        <v>5818</v>
      </c>
      <c r="E584" t="s">
        <v>370</v>
      </c>
      <c r="F584">
        <v>30.71</v>
      </c>
      <c r="G584">
        <v>28.43</v>
      </c>
      <c r="H584" t="s">
        <v>308</v>
      </c>
      <c r="I584" s="156">
        <v>41974</v>
      </c>
    </row>
    <row r="585" spans="1:9" hidden="1">
      <c r="A585" s="133">
        <f>COUNTIF(ORÇAMENTO!B:B,'CPU (2)'!B585)</f>
        <v>0</v>
      </c>
      <c r="B585">
        <v>73722</v>
      </c>
      <c r="C585" t="s">
        <v>5888</v>
      </c>
      <c r="D585" t="s">
        <v>5818</v>
      </c>
      <c r="E585" t="s">
        <v>370</v>
      </c>
      <c r="F585">
        <v>39.42</v>
      </c>
      <c r="G585">
        <v>36.51</v>
      </c>
      <c r="H585" t="s">
        <v>308</v>
      </c>
      <c r="I585" s="160">
        <v>41974</v>
      </c>
    </row>
    <row r="586" spans="1:9" hidden="1">
      <c r="A586" s="133">
        <f>COUNTIF(ORÇAMENTO!B:B,'CPU (2)'!B586)</f>
        <v>0</v>
      </c>
      <c r="B586">
        <v>73720</v>
      </c>
      <c r="C586" t="s">
        <v>5889</v>
      </c>
      <c r="D586" t="s">
        <v>5818</v>
      </c>
      <c r="E586" t="s">
        <v>370</v>
      </c>
      <c r="F586">
        <v>81.87</v>
      </c>
      <c r="G586">
        <v>75.930000000000007</v>
      </c>
      <c r="H586" t="s">
        <v>308</v>
      </c>
      <c r="I586" s="156">
        <v>41974</v>
      </c>
    </row>
    <row r="587" spans="1:9" hidden="1">
      <c r="A587" s="133">
        <f>COUNTIF(ORÇAMENTO!B:B,'CPU (2)'!B587)</f>
        <v>0</v>
      </c>
      <c r="B587">
        <v>73726</v>
      </c>
      <c r="C587" t="s">
        <v>5890</v>
      </c>
      <c r="D587" t="s">
        <v>5818</v>
      </c>
      <c r="E587" t="s">
        <v>370</v>
      </c>
      <c r="F587">
        <v>19.84</v>
      </c>
      <c r="G587">
        <v>18.149999999999999</v>
      </c>
      <c r="H587" t="s">
        <v>308</v>
      </c>
      <c r="I587" s="160">
        <v>41974</v>
      </c>
    </row>
    <row r="588" spans="1:9" hidden="1">
      <c r="A588" s="133">
        <f>COUNTIF(ORÇAMENTO!B:B,'CPU (2)'!B588)</f>
        <v>0</v>
      </c>
      <c r="B588">
        <v>73725</v>
      </c>
      <c r="C588" t="s">
        <v>5891</v>
      </c>
      <c r="D588" t="s">
        <v>5818</v>
      </c>
      <c r="E588" t="s">
        <v>370</v>
      </c>
      <c r="F588">
        <v>23.81</v>
      </c>
      <c r="G588">
        <v>21.79</v>
      </c>
      <c r="H588" t="s">
        <v>308</v>
      </c>
      <c r="I588" s="156">
        <v>41974</v>
      </c>
    </row>
    <row r="589" spans="1:9" hidden="1">
      <c r="A589" s="133">
        <f>COUNTIF(ORÇAMENTO!B:B,'CPU (2)'!B589)</f>
        <v>0</v>
      </c>
      <c r="B589" t="s">
        <v>5892</v>
      </c>
      <c r="C589" t="s">
        <v>5893</v>
      </c>
      <c r="D589" t="s">
        <v>5818</v>
      </c>
      <c r="E589" t="s">
        <v>370</v>
      </c>
      <c r="F589">
        <v>10.55</v>
      </c>
      <c r="G589">
        <v>9.98</v>
      </c>
      <c r="H589" t="s">
        <v>308</v>
      </c>
      <c r="I589" s="160">
        <v>41974</v>
      </c>
    </row>
    <row r="590" spans="1:9" hidden="1">
      <c r="A590" s="133">
        <f>COUNTIF(ORÇAMENTO!B:B,'CPU (2)'!B590)</f>
        <v>0</v>
      </c>
      <c r="B590" t="s">
        <v>5894</v>
      </c>
      <c r="C590" t="s">
        <v>5895</v>
      </c>
      <c r="D590" t="s">
        <v>5818</v>
      </c>
      <c r="E590" t="s">
        <v>370</v>
      </c>
      <c r="F590">
        <v>16.010000000000002</v>
      </c>
      <c r="G590">
        <v>15.06</v>
      </c>
      <c r="H590" t="s">
        <v>308</v>
      </c>
      <c r="I590" s="156">
        <v>41974</v>
      </c>
    </row>
    <row r="591" spans="1:9" hidden="1">
      <c r="A591" s="133">
        <f>COUNTIF(ORÇAMENTO!B:B,'CPU (2)'!B591)</f>
        <v>0</v>
      </c>
      <c r="B591" t="s">
        <v>5896</v>
      </c>
      <c r="C591" t="s">
        <v>5897</v>
      </c>
      <c r="D591" t="s">
        <v>5818</v>
      </c>
      <c r="E591" t="s">
        <v>370</v>
      </c>
      <c r="F591">
        <v>19.3</v>
      </c>
      <c r="G591">
        <v>18.239999999999998</v>
      </c>
      <c r="H591" t="s">
        <v>308</v>
      </c>
      <c r="I591" s="160">
        <v>41974</v>
      </c>
    </row>
    <row r="592" spans="1:9" hidden="1">
      <c r="A592" s="133">
        <f>COUNTIF(ORÇAMENTO!B:B,'CPU (2)'!B592)</f>
        <v>0</v>
      </c>
      <c r="B592" t="s">
        <v>5898</v>
      </c>
      <c r="C592" t="s">
        <v>5899</v>
      </c>
      <c r="D592" t="s">
        <v>5818</v>
      </c>
      <c r="E592" t="s">
        <v>370</v>
      </c>
      <c r="F592">
        <v>22.2</v>
      </c>
      <c r="G592">
        <v>21.06</v>
      </c>
      <c r="H592" t="s">
        <v>308</v>
      </c>
      <c r="I592" s="156">
        <v>41974</v>
      </c>
    </row>
    <row r="593" spans="1:9" hidden="1">
      <c r="A593" s="133">
        <f>COUNTIF(ORÇAMENTO!B:B,'CPU (2)'!B593)</f>
        <v>0</v>
      </c>
      <c r="B593" t="s">
        <v>5900</v>
      </c>
      <c r="C593" t="s">
        <v>5901</v>
      </c>
      <c r="D593" t="s">
        <v>5818</v>
      </c>
      <c r="E593" t="s">
        <v>370</v>
      </c>
      <c r="F593">
        <v>25.5</v>
      </c>
      <c r="G593">
        <v>24.28</v>
      </c>
      <c r="H593" t="s">
        <v>308</v>
      </c>
      <c r="I593" s="160">
        <v>41974</v>
      </c>
    </row>
    <row r="594" spans="1:9" hidden="1">
      <c r="A594" s="133">
        <f>COUNTIF(ORÇAMENTO!B:B,'CPU (2)'!B594)</f>
        <v>0</v>
      </c>
      <c r="B594" t="s">
        <v>5902</v>
      </c>
      <c r="C594" t="s">
        <v>5903</v>
      </c>
      <c r="D594" t="s">
        <v>5818</v>
      </c>
      <c r="E594" t="s">
        <v>370</v>
      </c>
      <c r="F594">
        <v>3.13</v>
      </c>
      <c r="G594">
        <v>2.82</v>
      </c>
      <c r="H594" t="s">
        <v>308</v>
      </c>
      <c r="I594" s="156">
        <v>41974</v>
      </c>
    </row>
    <row r="595" spans="1:9" hidden="1">
      <c r="A595" s="133">
        <f>COUNTIF(ORÇAMENTO!B:B,'CPU (2)'!B595)</f>
        <v>0</v>
      </c>
      <c r="B595" t="s">
        <v>5904</v>
      </c>
      <c r="C595" t="s">
        <v>5905</v>
      </c>
      <c r="D595" t="s">
        <v>5818</v>
      </c>
      <c r="E595" t="s">
        <v>370</v>
      </c>
      <c r="F595">
        <v>34.409999999999997</v>
      </c>
      <c r="G595">
        <v>32.03</v>
      </c>
      <c r="H595" t="s">
        <v>308</v>
      </c>
      <c r="I595" s="160">
        <v>41974</v>
      </c>
    </row>
    <row r="596" spans="1:9" hidden="1">
      <c r="A596" s="133">
        <f>COUNTIF(ORÇAMENTO!B:B,'CPU (2)'!B596)</f>
        <v>0</v>
      </c>
      <c r="B596" t="s">
        <v>5906</v>
      </c>
      <c r="C596" t="s">
        <v>5907</v>
      </c>
      <c r="D596" t="s">
        <v>5818</v>
      </c>
      <c r="E596" t="s">
        <v>370</v>
      </c>
      <c r="F596">
        <v>40.799999999999997</v>
      </c>
      <c r="G596">
        <v>37.96</v>
      </c>
      <c r="H596" t="s">
        <v>308</v>
      </c>
      <c r="I596" s="156">
        <v>41974</v>
      </c>
    </row>
    <row r="597" spans="1:9" hidden="1">
      <c r="A597" s="133">
        <f>COUNTIF(ORÇAMENTO!B:B,'CPU (2)'!B597)</f>
        <v>0</v>
      </c>
      <c r="B597" t="s">
        <v>5908</v>
      </c>
      <c r="C597" t="s">
        <v>5909</v>
      </c>
      <c r="D597" t="s">
        <v>5818</v>
      </c>
      <c r="E597" t="s">
        <v>370</v>
      </c>
      <c r="F597">
        <v>48.18</v>
      </c>
      <c r="G597">
        <v>44.87</v>
      </c>
      <c r="H597" t="s">
        <v>308</v>
      </c>
      <c r="I597" s="160">
        <v>41974</v>
      </c>
    </row>
    <row r="598" spans="1:9" hidden="1">
      <c r="A598" s="133">
        <f>COUNTIF(ORÇAMENTO!B:B,'CPU (2)'!B598)</f>
        <v>0</v>
      </c>
      <c r="B598" t="s">
        <v>5910</v>
      </c>
      <c r="C598" t="s">
        <v>5911</v>
      </c>
      <c r="D598" t="s">
        <v>5818</v>
      </c>
      <c r="E598" t="s">
        <v>370</v>
      </c>
      <c r="F598">
        <v>5.41</v>
      </c>
      <c r="G598">
        <v>5</v>
      </c>
      <c r="H598" t="s">
        <v>308</v>
      </c>
      <c r="I598" s="156">
        <v>41974</v>
      </c>
    </row>
    <row r="599" spans="1:9" hidden="1">
      <c r="A599" s="133">
        <f>COUNTIF(ORÇAMENTO!B:B,'CPU (2)'!B599)</f>
        <v>0</v>
      </c>
      <c r="B599" t="s">
        <v>5912</v>
      </c>
      <c r="C599" t="s">
        <v>5913</v>
      </c>
      <c r="D599" t="s">
        <v>5818</v>
      </c>
      <c r="E599" t="s">
        <v>370</v>
      </c>
      <c r="F599">
        <v>6.93</v>
      </c>
      <c r="G599">
        <v>6.4</v>
      </c>
      <c r="H599" t="s">
        <v>308</v>
      </c>
      <c r="I599" s="160">
        <v>41974</v>
      </c>
    </row>
    <row r="600" spans="1:9" hidden="1">
      <c r="A600" s="133">
        <f>COUNTIF(ORÇAMENTO!B:B,'CPU (2)'!B600)</f>
        <v>0</v>
      </c>
      <c r="B600" t="s">
        <v>5914</v>
      </c>
      <c r="C600" t="s">
        <v>5915</v>
      </c>
      <c r="D600" t="s">
        <v>5818</v>
      </c>
      <c r="E600" t="s">
        <v>370</v>
      </c>
      <c r="F600">
        <v>8.36</v>
      </c>
      <c r="G600">
        <v>7.73</v>
      </c>
      <c r="H600" t="s">
        <v>308</v>
      </c>
      <c r="I600" s="156">
        <v>41974</v>
      </c>
    </row>
    <row r="601" spans="1:9" hidden="1">
      <c r="A601" s="133">
        <f>COUNTIF(ORÇAMENTO!B:B,'CPU (2)'!B601)</f>
        <v>0</v>
      </c>
      <c r="B601" t="s">
        <v>5916</v>
      </c>
      <c r="C601" t="s">
        <v>5917</v>
      </c>
      <c r="D601" t="s">
        <v>5818</v>
      </c>
      <c r="E601" t="s">
        <v>370</v>
      </c>
      <c r="F601">
        <v>9.4499999999999993</v>
      </c>
      <c r="G601">
        <v>8.73</v>
      </c>
      <c r="H601" t="s">
        <v>308</v>
      </c>
      <c r="I601" s="160">
        <v>41974</v>
      </c>
    </row>
    <row r="602" spans="1:9" hidden="1">
      <c r="A602" s="133">
        <f>COUNTIF(ORÇAMENTO!B:B,'CPU (2)'!B602)</f>
        <v>0</v>
      </c>
      <c r="B602" t="s">
        <v>5918</v>
      </c>
      <c r="C602" t="s">
        <v>5919</v>
      </c>
      <c r="D602" t="s">
        <v>5818</v>
      </c>
      <c r="E602" t="s">
        <v>370</v>
      </c>
      <c r="F602">
        <v>11.03</v>
      </c>
      <c r="G602">
        <v>10.220000000000001</v>
      </c>
      <c r="H602" t="s">
        <v>308</v>
      </c>
      <c r="I602" s="156">
        <v>41974</v>
      </c>
    </row>
    <row r="603" spans="1:9" hidden="1">
      <c r="A603" s="133">
        <f>COUNTIF(ORÇAMENTO!B:B,'CPU (2)'!B603)</f>
        <v>0</v>
      </c>
      <c r="B603" t="s">
        <v>5920</v>
      </c>
      <c r="C603" t="s">
        <v>5921</v>
      </c>
      <c r="D603" t="s">
        <v>5818</v>
      </c>
      <c r="E603" t="s">
        <v>370</v>
      </c>
      <c r="F603">
        <v>12.61</v>
      </c>
      <c r="G603">
        <v>11.7</v>
      </c>
      <c r="H603" t="s">
        <v>308</v>
      </c>
      <c r="I603" s="160">
        <v>41974</v>
      </c>
    </row>
    <row r="604" spans="1:9" hidden="1">
      <c r="A604" s="133">
        <f>COUNTIF(ORÇAMENTO!B:B,'CPU (2)'!B604)</f>
        <v>0</v>
      </c>
      <c r="B604" t="s">
        <v>5922</v>
      </c>
      <c r="C604" t="s">
        <v>5923</v>
      </c>
      <c r="D604" t="s">
        <v>5818</v>
      </c>
      <c r="E604" t="s">
        <v>370</v>
      </c>
      <c r="F604">
        <v>14.18</v>
      </c>
      <c r="G604">
        <v>13.16</v>
      </c>
      <c r="H604" t="s">
        <v>308</v>
      </c>
      <c r="I604" s="156">
        <v>41974</v>
      </c>
    </row>
    <row r="605" spans="1:9" hidden="1">
      <c r="A605" s="133">
        <f>COUNTIF(ORÇAMENTO!B:B,'CPU (2)'!B605)</f>
        <v>0</v>
      </c>
      <c r="B605" t="s">
        <v>5924</v>
      </c>
      <c r="C605" t="s">
        <v>5925</v>
      </c>
      <c r="D605" t="s">
        <v>5818</v>
      </c>
      <c r="E605" t="s">
        <v>370</v>
      </c>
      <c r="F605">
        <v>15.72</v>
      </c>
      <c r="G605">
        <v>14.62</v>
      </c>
      <c r="H605" t="s">
        <v>308</v>
      </c>
      <c r="I605" s="160">
        <v>41974</v>
      </c>
    </row>
    <row r="606" spans="1:9" hidden="1">
      <c r="A606" s="133">
        <f>COUNTIF(ORÇAMENTO!B:B,'CPU (2)'!B606)</f>
        <v>0</v>
      </c>
      <c r="B606" t="s">
        <v>5926</v>
      </c>
      <c r="C606" t="s">
        <v>5927</v>
      </c>
      <c r="D606" t="s">
        <v>5818</v>
      </c>
      <c r="E606" t="s">
        <v>370</v>
      </c>
      <c r="F606">
        <v>18.940000000000001</v>
      </c>
      <c r="G606">
        <v>17.63</v>
      </c>
      <c r="H606" t="s">
        <v>308</v>
      </c>
      <c r="I606" s="156">
        <v>41974</v>
      </c>
    </row>
    <row r="607" spans="1:9" hidden="1">
      <c r="A607" s="133">
        <f>COUNTIF(ORÇAMENTO!B:B,'CPU (2)'!B607)</f>
        <v>0</v>
      </c>
      <c r="B607" t="s">
        <v>5928</v>
      </c>
      <c r="C607" t="s">
        <v>5929</v>
      </c>
      <c r="D607" t="s">
        <v>5818</v>
      </c>
      <c r="E607" t="s">
        <v>370</v>
      </c>
      <c r="F607">
        <v>23.88</v>
      </c>
      <c r="G607">
        <v>22.15</v>
      </c>
      <c r="H607" t="s">
        <v>308</v>
      </c>
      <c r="I607" s="160">
        <v>41974</v>
      </c>
    </row>
    <row r="608" spans="1:9" hidden="1">
      <c r="A608" s="133">
        <f>COUNTIF(ORÇAMENTO!B:B,'CPU (2)'!B608)</f>
        <v>0</v>
      </c>
      <c r="B608" t="s">
        <v>5930</v>
      </c>
      <c r="C608" t="s">
        <v>5931</v>
      </c>
      <c r="D608" t="s">
        <v>5818</v>
      </c>
      <c r="E608" t="s">
        <v>370</v>
      </c>
      <c r="F608">
        <v>2.6</v>
      </c>
      <c r="G608">
        <v>2.35</v>
      </c>
      <c r="H608" t="s">
        <v>308</v>
      </c>
      <c r="I608" s="156">
        <v>41974</v>
      </c>
    </row>
    <row r="609" spans="1:11" hidden="1">
      <c r="A609" s="133">
        <f>COUNTIF(ORÇAMENTO!B:B,'CPU (2)'!B609)</f>
        <v>0</v>
      </c>
      <c r="B609" t="s">
        <v>5932</v>
      </c>
      <c r="C609" t="s">
        <v>5933</v>
      </c>
      <c r="D609" t="s">
        <v>5818</v>
      </c>
      <c r="E609" t="s">
        <v>370</v>
      </c>
      <c r="F609">
        <v>27.47</v>
      </c>
      <c r="G609">
        <v>25.51</v>
      </c>
      <c r="H609" t="s">
        <v>308</v>
      </c>
      <c r="I609" s="160">
        <v>41974</v>
      </c>
    </row>
    <row r="610" spans="1:11" hidden="1">
      <c r="A610" s="133">
        <f>COUNTIF(ORÇAMENTO!B:B,'CPU (2)'!B610)</f>
        <v>0</v>
      </c>
      <c r="B610" t="s">
        <v>5934</v>
      </c>
      <c r="C610" t="s">
        <v>5935</v>
      </c>
      <c r="D610" t="s">
        <v>5818</v>
      </c>
      <c r="E610" t="s">
        <v>370</v>
      </c>
      <c r="F610">
        <v>32.07</v>
      </c>
      <c r="G610">
        <v>29.88</v>
      </c>
      <c r="H610" t="s">
        <v>308</v>
      </c>
      <c r="I610" s="156">
        <v>41974</v>
      </c>
    </row>
    <row r="611" spans="1:11" hidden="1">
      <c r="A611" s="133">
        <f>COUNTIF(ORÇAMENTO!B:B,'CPU (2)'!B611)</f>
        <v>0</v>
      </c>
      <c r="B611">
        <v>83655</v>
      </c>
      <c r="C611" t="s">
        <v>5936</v>
      </c>
      <c r="D611" t="s">
        <v>5818</v>
      </c>
      <c r="E611" t="s">
        <v>370</v>
      </c>
      <c r="F611">
        <v>2.39</v>
      </c>
      <c r="G611">
        <v>2.2000000000000002</v>
      </c>
      <c r="H611" t="s">
        <v>308</v>
      </c>
      <c r="I611" s="160">
        <v>41974</v>
      </c>
    </row>
    <row r="612" spans="1:11" hidden="1">
      <c r="A612" s="133">
        <f>COUNTIF(ORÇAMENTO!B:B,'CPU (2)'!B612)</f>
        <v>0</v>
      </c>
      <c r="B612">
        <v>83621</v>
      </c>
      <c r="C612" t="s">
        <v>5937</v>
      </c>
      <c r="D612" t="s">
        <v>5374</v>
      </c>
      <c r="E612" t="s">
        <v>83</v>
      </c>
      <c r="F612">
        <v>73.88</v>
      </c>
      <c r="G612">
        <v>66.92</v>
      </c>
      <c r="H612" t="s">
        <v>308</v>
      </c>
      <c r="I612" s="156">
        <v>41974</v>
      </c>
    </row>
    <row r="613" spans="1:11" hidden="1">
      <c r="A613" s="133">
        <f>COUNTIF(ORÇAMENTO!B:B,'CPU (2)'!B613)</f>
        <v>0</v>
      </c>
      <c r="B613" t="s">
        <v>5938</v>
      </c>
      <c r="C613" t="s">
        <v>5939</v>
      </c>
      <c r="D613" t="s">
        <v>5818</v>
      </c>
      <c r="E613" t="s">
        <v>370</v>
      </c>
      <c r="F613">
        <v>3.02</v>
      </c>
      <c r="G613">
        <v>2.72</v>
      </c>
      <c r="H613" t="s">
        <v>308</v>
      </c>
      <c r="I613" s="160">
        <v>41974</v>
      </c>
    </row>
    <row r="614" spans="1:11">
      <c r="B614"/>
      <c r="C614"/>
      <c r="D614"/>
      <c r="E614"/>
      <c r="F614"/>
      <c r="G614"/>
      <c r="H614"/>
      <c r="I614" s="160"/>
    </row>
    <row r="615" spans="1:11" ht="25.5">
      <c r="A615" s="133">
        <f>COUNTIF(ORÇAMENTO!B:B,'CPU (2)'!B615)</f>
        <v>0</v>
      </c>
      <c r="B615" s="175" t="s">
        <v>264</v>
      </c>
      <c r="C615" s="176" t="s">
        <v>265</v>
      </c>
      <c r="D615" s="175" t="s">
        <v>5818</v>
      </c>
      <c r="E615" s="175" t="s">
        <v>370</v>
      </c>
      <c r="F615" s="177">
        <v>2.16</v>
      </c>
      <c r="G615" s="177">
        <v>1.94</v>
      </c>
      <c r="H615" s="175" t="s">
        <v>308</v>
      </c>
      <c r="I615" s="178">
        <v>41974</v>
      </c>
      <c r="J615" s="191">
        <f>SUM(J617:J618)</f>
        <v>1.9445000000000001</v>
      </c>
      <c r="K615" s="192">
        <f>J615-G615</f>
        <v>4.5000000000001705E-3</v>
      </c>
    </row>
    <row r="616" spans="1:11" s="8" customFormat="1" ht="29.25" customHeight="1">
      <c r="A616" s="133"/>
      <c r="B616" s="184" t="s">
        <v>341</v>
      </c>
      <c r="C616" s="184" t="s">
        <v>82</v>
      </c>
      <c r="D616" s="184" t="s">
        <v>342</v>
      </c>
      <c r="E616" s="184" t="s">
        <v>343</v>
      </c>
      <c r="F616" s="184" t="s">
        <v>10727</v>
      </c>
      <c r="G616" s="184" t="s">
        <v>10728</v>
      </c>
      <c r="H616" s="184" t="s">
        <v>10729</v>
      </c>
      <c r="I616" s="184" t="s">
        <v>10730</v>
      </c>
      <c r="J616" s="184" t="s">
        <v>10731</v>
      </c>
    </row>
    <row r="617" spans="1:11">
      <c r="B617" s="172">
        <v>88246</v>
      </c>
      <c r="C617" s="226" t="str">
        <f>VLOOKUP(B617,SERVIÇOS_SINAPI_12_14!$A$2:$H$5049,2,0)</f>
        <v>ASSENTADOR DE TUBOS COM ENCARGOS COMPLEMENTARES</v>
      </c>
      <c r="D617" s="218" t="s">
        <v>5361</v>
      </c>
      <c r="E617" s="219" t="str">
        <f>VLOOKUP(B617,SERVIÇOS_SINAPI_12_14!$A$2:$H$5049,4,0)</f>
        <v>H</v>
      </c>
      <c r="F617" s="224">
        <v>18.88</v>
      </c>
      <c r="G617" s="221">
        <f>VLOOKUP(B617,SERVIÇOS_SINAPI_12_14!$A$2:$H$5049,6,0)</f>
        <v>16.850000000000001</v>
      </c>
      <c r="H617" s="219">
        <v>0.05</v>
      </c>
      <c r="I617" s="224">
        <v>0.94</v>
      </c>
      <c r="J617" s="224">
        <f>H617*G617</f>
        <v>0.84250000000000014</v>
      </c>
    </row>
    <row r="618" spans="1:11">
      <c r="B618" s="172">
        <v>88316</v>
      </c>
      <c r="C618" s="226" t="str">
        <f>VLOOKUP(B618,SERVIÇOS_SINAPI_12_14!$A$2:$H$5049,2,0)</f>
        <v>SERVENTE COM ENCARGOS COMPLEMENTARES</v>
      </c>
      <c r="D618" s="218" t="s">
        <v>5361</v>
      </c>
      <c r="E618" s="219" t="str">
        <f>VLOOKUP(B618,SERVIÇOS_SINAPI_12_14!$A$2:$H$5049,4,0)</f>
        <v>H</v>
      </c>
      <c r="F618" s="224">
        <v>12.14</v>
      </c>
      <c r="G618" s="221">
        <f>VLOOKUP(B618,SERVIÇOS_SINAPI_12_14!$A$2:$H$5049,6,0)</f>
        <v>11.02</v>
      </c>
      <c r="H618" s="219">
        <v>0.1</v>
      </c>
      <c r="I618" s="224">
        <v>1.21</v>
      </c>
      <c r="J618" s="224">
        <f>H618*G618</f>
        <v>1.1020000000000001</v>
      </c>
    </row>
    <row r="619" spans="1:11">
      <c r="B619" s="153"/>
      <c r="C619" s="154"/>
      <c r="D619" s="153"/>
      <c r="E619" s="153"/>
      <c r="F619" s="155"/>
      <c r="G619" s="155"/>
      <c r="H619" s="153"/>
      <c r="I619" s="156"/>
    </row>
    <row r="620" spans="1:11">
      <c r="B620" s="153"/>
      <c r="C620" s="154"/>
      <c r="D620" s="153"/>
      <c r="E620" s="153"/>
      <c r="F620" s="155"/>
      <c r="G620" s="155"/>
      <c r="H620" s="153"/>
      <c r="I620" s="156"/>
    </row>
    <row r="621" spans="1:11" ht="25.5" hidden="1">
      <c r="A621" s="133">
        <f>COUNTIF(ORÇAMENTO!B:B,'CPU (2)'!B621)</f>
        <v>0</v>
      </c>
      <c r="B621" s="157" t="s">
        <v>5940</v>
      </c>
      <c r="C621" s="158" t="s">
        <v>5941</v>
      </c>
      <c r="D621" s="157" t="s">
        <v>5818</v>
      </c>
      <c r="E621" s="157" t="s">
        <v>370</v>
      </c>
      <c r="F621" s="159">
        <v>10.95</v>
      </c>
      <c r="G621" s="159">
        <v>10.14</v>
      </c>
      <c r="H621" s="157" t="s">
        <v>308</v>
      </c>
      <c r="I621" s="160">
        <v>41974</v>
      </c>
    </row>
    <row r="622" spans="1:11" ht="25.5" hidden="1">
      <c r="A622" s="133">
        <f>COUNTIF(ORÇAMENTO!B:B,'CPU (2)'!B622)</f>
        <v>0</v>
      </c>
      <c r="B622" s="153" t="s">
        <v>5942</v>
      </c>
      <c r="C622" s="154" t="s">
        <v>5943</v>
      </c>
      <c r="D622" s="153" t="s">
        <v>5818</v>
      </c>
      <c r="E622" s="153" t="s">
        <v>370</v>
      </c>
      <c r="F622" s="155">
        <v>3.24</v>
      </c>
      <c r="G622" s="155">
        <v>2.91</v>
      </c>
      <c r="H622" s="153" t="s">
        <v>308</v>
      </c>
      <c r="I622" s="156">
        <v>41974</v>
      </c>
    </row>
    <row r="623" spans="1:11" ht="25.5" hidden="1">
      <c r="A623" s="133">
        <f>COUNTIF(ORÇAMENTO!B:B,'CPU (2)'!B623)</f>
        <v>0</v>
      </c>
      <c r="B623" s="157" t="s">
        <v>5944</v>
      </c>
      <c r="C623" s="158" t="s">
        <v>5945</v>
      </c>
      <c r="D623" s="157" t="s">
        <v>5818</v>
      </c>
      <c r="E623" s="157" t="s">
        <v>370</v>
      </c>
      <c r="F623" s="159">
        <v>3.45</v>
      </c>
      <c r="G623" s="159">
        <v>3.11</v>
      </c>
      <c r="H623" s="157" t="s">
        <v>308</v>
      </c>
      <c r="I623" s="160">
        <v>41974</v>
      </c>
    </row>
    <row r="624" spans="1:11" ht="25.5" hidden="1">
      <c r="A624" s="133">
        <f>COUNTIF(ORÇAMENTO!B:B,'CPU (2)'!B624)</f>
        <v>0</v>
      </c>
      <c r="B624" s="153" t="s">
        <v>5946</v>
      </c>
      <c r="C624" s="154" t="s">
        <v>5947</v>
      </c>
      <c r="D624" s="153" t="s">
        <v>5818</v>
      </c>
      <c r="E624" s="153" t="s">
        <v>370</v>
      </c>
      <c r="F624" s="155">
        <v>2.59</v>
      </c>
      <c r="G624" s="155">
        <v>2.33</v>
      </c>
      <c r="H624" s="153" t="s">
        <v>308</v>
      </c>
      <c r="I624" s="156">
        <v>41974</v>
      </c>
    </row>
    <row r="625" spans="1:11" ht="25.5" hidden="1">
      <c r="A625" s="133">
        <f>COUNTIF(ORÇAMENTO!B:B,'CPU (2)'!B625)</f>
        <v>0</v>
      </c>
      <c r="B625" s="157" t="s">
        <v>5948</v>
      </c>
      <c r="C625" s="158" t="s">
        <v>5949</v>
      </c>
      <c r="D625" s="157" t="s">
        <v>5818</v>
      </c>
      <c r="E625" s="157" t="s">
        <v>370</v>
      </c>
      <c r="F625" s="159">
        <v>3.88</v>
      </c>
      <c r="G625" s="159">
        <v>3.5</v>
      </c>
      <c r="H625" s="157" t="s">
        <v>308</v>
      </c>
      <c r="I625" s="160">
        <v>41974</v>
      </c>
    </row>
    <row r="626" spans="1:11" ht="25.5" hidden="1">
      <c r="A626" s="133">
        <f>COUNTIF(ORÇAMENTO!B:B,'CPU (2)'!B626)</f>
        <v>0</v>
      </c>
      <c r="B626" s="153" t="s">
        <v>5950</v>
      </c>
      <c r="C626" s="154" t="s">
        <v>5951</v>
      </c>
      <c r="D626" s="153" t="s">
        <v>5818</v>
      </c>
      <c r="E626" s="153" t="s">
        <v>370</v>
      </c>
      <c r="F626" s="155">
        <v>3.02</v>
      </c>
      <c r="G626" s="155">
        <v>2.72</v>
      </c>
      <c r="H626" s="153" t="s">
        <v>308</v>
      </c>
      <c r="I626" s="156">
        <v>41974</v>
      </c>
    </row>
    <row r="627" spans="1:11" ht="25.5" hidden="1">
      <c r="A627" s="133">
        <f>COUNTIF(ORÇAMENTO!B:B,'CPU (2)'!B627)</f>
        <v>0</v>
      </c>
      <c r="B627" s="157" t="s">
        <v>5952</v>
      </c>
      <c r="C627" s="158" t="s">
        <v>5953</v>
      </c>
      <c r="D627" s="157" t="s">
        <v>5818</v>
      </c>
      <c r="E627" s="157" t="s">
        <v>370</v>
      </c>
      <c r="F627" s="159">
        <v>4.32</v>
      </c>
      <c r="G627" s="159">
        <v>3.88</v>
      </c>
      <c r="H627" s="157" t="s">
        <v>308</v>
      </c>
      <c r="I627" s="160">
        <v>41974</v>
      </c>
    </row>
    <row r="628" spans="1:11" ht="25.5" hidden="1">
      <c r="A628" s="133">
        <f>COUNTIF(ORÇAMENTO!B:B,'CPU (2)'!B628)</f>
        <v>0</v>
      </c>
      <c r="B628" s="153" t="s">
        <v>5954</v>
      </c>
      <c r="C628" s="154" t="s">
        <v>5955</v>
      </c>
      <c r="D628" s="153" t="s">
        <v>5818</v>
      </c>
      <c r="E628" s="153" t="s">
        <v>370</v>
      </c>
      <c r="F628" s="155">
        <v>3.45</v>
      </c>
      <c r="G628" s="155">
        <v>3.11</v>
      </c>
      <c r="H628" s="153" t="s">
        <v>308</v>
      </c>
      <c r="I628" s="156">
        <v>41974</v>
      </c>
    </row>
    <row r="629" spans="1:11" ht="25.5" hidden="1">
      <c r="A629" s="133">
        <f>COUNTIF(ORÇAMENTO!B:B,'CPU (2)'!B629)</f>
        <v>0</v>
      </c>
      <c r="B629" s="157" t="s">
        <v>5956</v>
      </c>
      <c r="C629" s="158" t="s">
        <v>5957</v>
      </c>
      <c r="D629" s="157" t="s">
        <v>5818</v>
      </c>
      <c r="E629" s="157" t="s">
        <v>370</v>
      </c>
      <c r="F629" s="159">
        <v>4.75</v>
      </c>
      <c r="G629" s="159">
        <v>4.2699999999999996</v>
      </c>
      <c r="H629" s="157" t="s">
        <v>308</v>
      </c>
      <c r="I629" s="160">
        <v>41974</v>
      </c>
    </row>
    <row r="630" spans="1:11" ht="25.5" hidden="1">
      <c r="A630" s="133">
        <f>COUNTIF(ORÇAMENTO!B:B,'CPU (2)'!B630)</f>
        <v>0</v>
      </c>
      <c r="B630" s="153" t="s">
        <v>5958</v>
      </c>
      <c r="C630" s="154" t="s">
        <v>5959</v>
      </c>
      <c r="D630" s="153" t="s">
        <v>5818</v>
      </c>
      <c r="E630" s="153" t="s">
        <v>370</v>
      </c>
      <c r="F630" s="155">
        <v>4.32</v>
      </c>
      <c r="G630" s="155">
        <v>3.88</v>
      </c>
      <c r="H630" s="153" t="s">
        <v>308</v>
      </c>
      <c r="I630" s="156">
        <v>41974</v>
      </c>
    </row>
    <row r="631" spans="1:11" ht="25.5" hidden="1">
      <c r="A631" s="133">
        <f>COUNTIF(ORÇAMENTO!B:B,'CPU (2)'!B631)</f>
        <v>0</v>
      </c>
      <c r="B631" s="157" t="s">
        <v>5960</v>
      </c>
      <c r="C631" s="158" t="s">
        <v>5961</v>
      </c>
      <c r="D631" s="157" t="s">
        <v>5818</v>
      </c>
      <c r="E631" s="157" t="s">
        <v>370</v>
      </c>
      <c r="F631" s="159">
        <v>4.75</v>
      </c>
      <c r="G631" s="159">
        <v>4.2699999999999996</v>
      </c>
      <c r="H631" s="157" t="s">
        <v>308</v>
      </c>
      <c r="I631" s="160">
        <v>41974</v>
      </c>
    </row>
    <row r="632" spans="1:11" ht="25.5" hidden="1">
      <c r="A632" s="133">
        <f>COUNTIF(ORÇAMENTO!B:B,'CPU (2)'!B632)</f>
        <v>0</v>
      </c>
      <c r="B632" s="153" t="s">
        <v>5962</v>
      </c>
      <c r="C632" s="154" t="s">
        <v>5963</v>
      </c>
      <c r="D632" s="153" t="s">
        <v>5818</v>
      </c>
      <c r="E632" s="153" t="s">
        <v>370</v>
      </c>
      <c r="F632" s="155">
        <v>6.47</v>
      </c>
      <c r="G632" s="155">
        <v>5.94</v>
      </c>
      <c r="H632" s="153" t="s">
        <v>308</v>
      </c>
      <c r="I632" s="156">
        <v>41974</v>
      </c>
    </row>
    <row r="633" spans="1:11">
      <c r="B633" s="153"/>
      <c r="C633" s="154"/>
      <c r="D633" s="153"/>
      <c r="E633" s="153"/>
      <c r="F633" s="155"/>
      <c r="G633" s="155"/>
      <c r="H633" s="153"/>
      <c r="I633" s="156"/>
    </row>
    <row r="634" spans="1:11" ht="25.5">
      <c r="A634" s="133">
        <f>COUNTIF(ORÇAMENTO!B:B,'CPU (2)'!B634)</f>
        <v>0</v>
      </c>
      <c r="B634" s="175" t="s">
        <v>269</v>
      </c>
      <c r="C634" s="176" t="s">
        <v>270</v>
      </c>
      <c r="D634" s="175" t="s">
        <v>5818</v>
      </c>
      <c r="E634" s="175" t="s">
        <v>370</v>
      </c>
      <c r="F634" s="177">
        <v>1.29</v>
      </c>
      <c r="G634" s="177">
        <v>1.1599999999999999</v>
      </c>
      <c r="H634" s="175" t="s">
        <v>308</v>
      </c>
      <c r="I634" s="178">
        <v>41974</v>
      </c>
      <c r="J634" s="191">
        <f>SUM(J636:J637)</f>
        <v>1.16333</v>
      </c>
      <c r="K634" s="192">
        <f>J634-G634</f>
        <v>3.3300000000000551E-3</v>
      </c>
    </row>
    <row r="635" spans="1:11" s="8" customFormat="1" ht="27.75" customHeight="1">
      <c r="A635" s="133"/>
      <c r="B635" s="184" t="s">
        <v>341</v>
      </c>
      <c r="C635" s="184" t="s">
        <v>82</v>
      </c>
      <c r="D635" s="184" t="s">
        <v>342</v>
      </c>
      <c r="E635" s="184" t="s">
        <v>343</v>
      </c>
      <c r="F635" s="184" t="s">
        <v>10727</v>
      </c>
      <c r="G635" s="184" t="s">
        <v>10728</v>
      </c>
      <c r="H635" s="184" t="s">
        <v>10729</v>
      </c>
      <c r="I635" s="184" t="s">
        <v>10730</v>
      </c>
      <c r="J635" s="184" t="s">
        <v>10731</v>
      </c>
    </row>
    <row r="636" spans="1:11">
      <c r="B636" s="172">
        <v>88246</v>
      </c>
      <c r="C636" s="226" t="str">
        <f>VLOOKUP(B636,SERVIÇOS_SINAPI_12_14!$A$2:$H$5049,2,0)</f>
        <v>ASSENTADOR DE TUBOS COM ENCARGOS COMPLEMENTARES</v>
      </c>
      <c r="D636" s="218" t="s">
        <v>5361</v>
      </c>
      <c r="E636" s="219" t="str">
        <f>VLOOKUP(B636,SERVIÇOS_SINAPI_12_14!$A$2:$H$5049,4,0)</f>
        <v>H</v>
      </c>
      <c r="F636" s="224">
        <v>18.88</v>
      </c>
      <c r="G636" s="221">
        <f>VLOOKUP(B636,SERVIÇOS_SINAPI_12_14!$A$2:$H$5049,6,0)</f>
        <v>16.850000000000001</v>
      </c>
      <c r="H636" s="240">
        <v>2.98E-2</v>
      </c>
      <c r="I636" s="224">
        <v>0.56999999999999995</v>
      </c>
      <c r="J636" s="224">
        <f>H636*G636</f>
        <v>0.50213000000000008</v>
      </c>
    </row>
    <row r="637" spans="1:11">
      <c r="B637" s="172">
        <v>88316</v>
      </c>
      <c r="C637" s="226" t="str">
        <f>VLOOKUP(B637,SERVIÇOS_SINAPI_12_14!$A$2:$H$5049,2,0)</f>
        <v>SERVENTE COM ENCARGOS COMPLEMENTARES</v>
      </c>
      <c r="D637" s="218" t="s">
        <v>5361</v>
      </c>
      <c r="E637" s="219" t="str">
        <f>VLOOKUP(B637,SERVIÇOS_SINAPI_12_14!$A$2:$H$5049,4,0)</f>
        <v>H</v>
      </c>
      <c r="F637" s="224">
        <v>12.14</v>
      </c>
      <c r="G637" s="221">
        <f>VLOOKUP(B637,SERVIÇOS_SINAPI_12_14!$A$2:$H$5049,6,0)</f>
        <v>11.02</v>
      </c>
      <c r="H637" s="219">
        <v>0.06</v>
      </c>
      <c r="I637" s="224">
        <v>0.73</v>
      </c>
      <c r="J637" s="224">
        <f>H637*G637</f>
        <v>0.6611999999999999</v>
      </c>
    </row>
    <row r="638" spans="1:11">
      <c r="B638" s="157"/>
      <c r="C638" s="158"/>
      <c r="D638" s="157"/>
      <c r="E638" s="157"/>
      <c r="F638" s="159"/>
      <c r="G638" s="159"/>
      <c r="H638" s="157"/>
      <c r="I638" s="160"/>
    </row>
    <row r="639" spans="1:11">
      <c r="B639" s="157"/>
      <c r="C639" s="158"/>
      <c r="D639" s="157"/>
      <c r="E639" s="157"/>
      <c r="F639" s="159"/>
      <c r="G639" s="159"/>
      <c r="H639" s="157"/>
      <c r="I639" s="160"/>
    </row>
    <row r="640" spans="1:11" ht="25.5" hidden="1">
      <c r="A640" s="133">
        <f>COUNTIF(ORÇAMENTO!B:B,'CPU (2)'!B640)</f>
        <v>0</v>
      </c>
      <c r="B640" s="153" t="s">
        <v>5964</v>
      </c>
      <c r="C640" s="154" t="s">
        <v>5965</v>
      </c>
      <c r="D640" s="153" t="s">
        <v>5818</v>
      </c>
      <c r="E640" s="153" t="s">
        <v>370</v>
      </c>
      <c r="F640" s="155">
        <v>7.14</v>
      </c>
      <c r="G640" s="155">
        <v>6.56</v>
      </c>
      <c r="H640" s="153" t="s">
        <v>308</v>
      </c>
      <c r="I640" s="156">
        <v>41974</v>
      </c>
    </row>
    <row r="641" spans="1:11" ht="25.5" hidden="1">
      <c r="A641" s="133">
        <f>COUNTIF(ORÇAMENTO!B:B,'CPU (2)'!B641)</f>
        <v>0</v>
      </c>
      <c r="B641" s="157" t="s">
        <v>5966</v>
      </c>
      <c r="C641" s="158" t="s">
        <v>5967</v>
      </c>
      <c r="D641" s="157" t="s">
        <v>5818</v>
      </c>
      <c r="E641" s="157" t="s">
        <v>370</v>
      </c>
      <c r="F641" s="159">
        <v>8</v>
      </c>
      <c r="G641" s="159">
        <v>7.37</v>
      </c>
      <c r="H641" s="157" t="s">
        <v>308</v>
      </c>
      <c r="I641" s="160">
        <v>41974</v>
      </c>
    </row>
    <row r="642" spans="1:11" ht="25.5" hidden="1">
      <c r="A642" s="133">
        <f>COUNTIF(ORÇAMENTO!B:B,'CPU (2)'!B642)</f>
        <v>0</v>
      </c>
      <c r="B642" s="153" t="s">
        <v>5968</v>
      </c>
      <c r="C642" s="154" t="s">
        <v>5969</v>
      </c>
      <c r="D642" s="153" t="s">
        <v>5818</v>
      </c>
      <c r="E642" s="153" t="s">
        <v>370</v>
      </c>
      <c r="F642" s="155">
        <v>8.7100000000000009</v>
      </c>
      <c r="G642" s="155">
        <v>8.0399999999999991</v>
      </c>
      <c r="H642" s="153" t="s">
        <v>308</v>
      </c>
      <c r="I642" s="156">
        <v>41974</v>
      </c>
    </row>
    <row r="643" spans="1:11">
      <c r="B643" s="153"/>
      <c r="C643" s="154"/>
      <c r="D643" s="153"/>
      <c r="E643" s="153"/>
      <c r="F643" s="155"/>
      <c r="G643" s="155"/>
      <c r="H643" s="153"/>
      <c r="I643" s="156"/>
    </row>
    <row r="644" spans="1:11" ht="25.5">
      <c r="A644" s="133">
        <f>COUNTIF(ORÇAMENTO!B:B,'CPU (2)'!B644)</f>
        <v>0</v>
      </c>
      <c r="B644" s="175" t="s">
        <v>266</v>
      </c>
      <c r="C644" s="176" t="s">
        <v>267</v>
      </c>
      <c r="D644" s="175" t="s">
        <v>5818</v>
      </c>
      <c r="E644" s="175" t="s">
        <v>370</v>
      </c>
      <c r="F644" s="177">
        <v>1.73</v>
      </c>
      <c r="G644" s="177">
        <v>1.55</v>
      </c>
      <c r="H644" s="175" t="s">
        <v>308</v>
      </c>
      <c r="I644" s="178">
        <v>41974</v>
      </c>
      <c r="J644" s="191">
        <f>SUM(J646:J647)</f>
        <v>1.55223</v>
      </c>
      <c r="K644" s="192">
        <f>J644-G644</f>
        <v>2.2299999999999542E-3</v>
      </c>
    </row>
    <row r="645" spans="1:11" s="8" customFormat="1" ht="27.75" customHeight="1">
      <c r="A645" s="133"/>
      <c r="B645" s="184" t="s">
        <v>341</v>
      </c>
      <c r="C645" s="184" t="s">
        <v>82</v>
      </c>
      <c r="D645" s="184" t="s">
        <v>342</v>
      </c>
      <c r="E645" s="184" t="s">
        <v>343</v>
      </c>
      <c r="F645" s="184" t="s">
        <v>10727</v>
      </c>
      <c r="G645" s="184" t="s">
        <v>10728</v>
      </c>
      <c r="H645" s="184" t="s">
        <v>10729</v>
      </c>
      <c r="I645" s="184" t="s">
        <v>10730</v>
      </c>
      <c r="J645" s="184" t="s">
        <v>10731</v>
      </c>
    </row>
    <row r="646" spans="1:11">
      <c r="B646" s="172">
        <v>88246</v>
      </c>
      <c r="C646" s="226" t="str">
        <f>VLOOKUP(B646,SERVIÇOS_SINAPI_12_14!$A$2:$H$5049,2,0)</f>
        <v>ASSENTADOR DE TUBOS COM ENCARGOS COMPLEMENTARES</v>
      </c>
      <c r="D646" s="218" t="s">
        <v>5361</v>
      </c>
      <c r="E646" s="219" t="str">
        <f>VLOOKUP(B646,SERVIÇOS_SINAPI_12_14!$A$2:$H$5049,4,0)</f>
        <v>H</v>
      </c>
      <c r="F646" s="229">
        <v>18.88</v>
      </c>
      <c r="G646" s="221">
        <f>VLOOKUP(B646,SERVIÇOS_SINAPI_12_14!$A$2:$H$5049,6,0)</f>
        <v>16.850000000000001</v>
      </c>
      <c r="H646" s="243">
        <v>3.9800000000000002E-2</v>
      </c>
      <c r="I646" s="229">
        <v>0.76</v>
      </c>
      <c r="J646" s="229">
        <f>H646*G646</f>
        <v>0.67063000000000006</v>
      </c>
    </row>
    <row r="647" spans="1:11">
      <c r="B647" s="172">
        <v>88316</v>
      </c>
      <c r="C647" s="226" t="str">
        <f>VLOOKUP(B647,SERVIÇOS_SINAPI_12_14!$A$2:$H$5049,2,0)</f>
        <v>SERVENTE COM ENCARGOS COMPLEMENTARES</v>
      </c>
      <c r="D647" s="218" t="s">
        <v>5361</v>
      </c>
      <c r="E647" s="219" t="str">
        <f>VLOOKUP(B647,SERVIÇOS_SINAPI_12_14!$A$2:$H$5049,4,0)</f>
        <v>H</v>
      </c>
      <c r="F647" s="229">
        <v>12.14</v>
      </c>
      <c r="G647" s="221">
        <f>VLOOKUP(B647,SERVIÇOS_SINAPI_12_14!$A$2:$H$5049,6,0)</f>
        <v>11.02</v>
      </c>
      <c r="H647" s="222">
        <v>0.08</v>
      </c>
      <c r="I647" s="229">
        <v>0.97</v>
      </c>
      <c r="J647" s="229">
        <f>H647*G647</f>
        <v>0.88159999999999994</v>
      </c>
    </row>
    <row r="648" spans="1:11">
      <c r="B648"/>
      <c r="C648"/>
      <c r="D648"/>
      <c r="E648"/>
      <c r="F648"/>
      <c r="G648"/>
      <c r="H648"/>
      <c r="I648" s="160"/>
    </row>
    <row r="649" spans="1:11">
      <c r="B649"/>
      <c r="C649"/>
      <c r="D649"/>
      <c r="E649"/>
      <c r="F649"/>
      <c r="G649"/>
      <c r="H649"/>
      <c r="I649" s="160"/>
    </row>
    <row r="650" spans="1:11" ht="25.5" hidden="1">
      <c r="A650" s="133">
        <f>COUNTIF(ORÇAMENTO!B:B,'CPU (2)'!B650)</f>
        <v>0</v>
      </c>
      <c r="B650" s="153" t="s">
        <v>5970</v>
      </c>
      <c r="C650" s="154" t="s">
        <v>5971</v>
      </c>
      <c r="D650" s="153" t="s">
        <v>5818</v>
      </c>
      <c r="E650" s="153" t="s">
        <v>370</v>
      </c>
      <c r="F650" s="155">
        <v>9.52</v>
      </c>
      <c r="G650" s="155">
        <v>8.8000000000000007</v>
      </c>
      <c r="H650" s="153" t="s">
        <v>308</v>
      </c>
      <c r="I650" s="156">
        <v>41974</v>
      </c>
    </row>
    <row r="651" spans="1:11" ht="25.5" hidden="1">
      <c r="A651" s="133">
        <f>COUNTIF(ORÇAMENTO!B:B,'CPU (2)'!B651)</f>
        <v>0</v>
      </c>
      <c r="B651" s="157" t="s">
        <v>5972</v>
      </c>
      <c r="C651" s="158" t="s">
        <v>5973</v>
      </c>
      <c r="D651" s="157" t="s">
        <v>5818</v>
      </c>
      <c r="E651" s="157" t="s">
        <v>370</v>
      </c>
      <c r="F651" s="159">
        <v>10.28</v>
      </c>
      <c r="G651" s="159">
        <v>9.52</v>
      </c>
      <c r="H651" s="157" t="s">
        <v>308</v>
      </c>
      <c r="I651" s="160">
        <v>41974</v>
      </c>
    </row>
    <row r="652" spans="1:11" ht="25.5" hidden="1">
      <c r="A652" s="133">
        <f>COUNTIF(ORÇAMENTO!B:B,'CPU (2)'!B652)</f>
        <v>0</v>
      </c>
      <c r="B652" s="153">
        <v>83727</v>
      </c>
      <c r="C652" s="154" t="s">
        <v>5974</v>
      </c>
      <c r="D652" s="153" t="s">
        <v>5366</v>
      </c>
      <c r="E652" s="153" t="s">
        <v>370</v>
      </c>
      <c r="F652" s="155">
        <v>1.38</v>
      </c>
      <c r="G652" s="155">
        <v>1.28</v>
      </c>
      <c r="H652" s="153" t="s">
        <v>308</v>
      </c>
      <c r="I652" s="156">
        <v>41974</v>
      </c>
    </row>
    <row r="653" spans="1:11" ht="25.5" hidden="1">
      <c r="A653" s="133">
        <f>COUNTIF(ORÇAMENTO!B:B,'CPU (2)'!B653)</f>
        <v>0</v>
      </c>
      <c r="B653" s="157" t="s">
        <v>5975</v>
      </c>
      <c r="C653" s="158" t="s">
        <v>5976</v>
      </c>
      <c r="D653" s="157" t="s">
        <v>5604</v>
      </c>
      <c r="E653" s="157" t="s">
        <v>368</v>
      </c>
      <c r="F653" s="159">
        <v>72.45</v>
      </c>
      <c r="G653" s="159">
        <v>69.09</v>
      </c>
      <c r="H653" s="157" t="s">
        <v>308</v>
      </c>
      <c r="I653" s="160">
        <v>41974</v>
      </c>
    </row>
    <row r="654" spans="1:11" hidden="1">
      <c r="A654" s="133">
        <f>COUNTIF(ORÇAMENTO!B:B,'CPU (2)'!B654)</f>
        <v>0</v>
      </c>
      <c r="B654" s="153">
        <v>79482</v>
      </c>
      <c r="C654" s="154" t="s">
        <v>5977</v>
      </c>
      <c r="D654" s="153" t="s">
        <v>5604</v>
      </c>
      <c r="E654" s="153" t="s">
        <v>368</v>
      </c>
      <c r="F654" s="155">
        <v>40.26</v>
      </c>
      <c r="G654" s="155">
        <v>39.89</v>
      </c>
      <c r="H654" s="153" t="s">
        <v>308</v>
      </c>
      <c r="I654" s="156">
        <v>41974</v>
      </c>
    </row>
    <row r="655" spans="1:11">
      <c r="A655" s="133">
        <f>COUNTIF(ORÇAMENTO!B:B,'CPU (2)'!B655)</f>
        <v>0</v>
      </c>
      <c r="B655" s="175">
        <v>55835</v>
      </c>
      <c r="C655" s="176" t="s">
        <v>5978</v>
      </c>
      <c r="D655" s="175" t="s">
        <v>5604</v>
      </c>
      <c r="E655" s="175" t="s">
        <v>368</v>
      </c>
      <c r="F655" s="177">
        <v>42.49</v>
      </c>
      <c r="G655" s="177">
        <v>38.58</v>
      </c>
      <c r="H655" s="175" t="s">
        <v>308</v>
      </c>
      <c r="I655" s="317">
        <v>41974</v>
      </c>
      <c r="J655" s="191">
        <f>SUM(J657:J657)</f>
        <v>38.581019999999995</v>
      </c>
      <c r="K655" s="192">
        <f>J655-G655</f>
        <v>1.0199999999969123E-3</v>
      </c>
    </row>
    <row r="656" spans="1:11" ht="25.5">
      <c r="B656" s="320" t="s">
        <v>341</v>
      </c>
      <c r="C656" s="320" t="s">
        <v>82</v>
      </c>
      <c r="D656" s="320" t="s">
        <v>342</v>
      </c>
      <c r="E656" s="320" t="s">
        <v>343</v>
      </c>
      <c r="F656" s="320" t="s">
        <v>10727</v>
      </c>
      <c r="G656" s="320" t="s">
        <v>10728</v>
      </c>
      <c r="H656" s="320" t="s">
        <v>10729</v>
      </c>
      <c r="I656" s="320" t="s">
        <v>10730</v>
      </c>
      <c r="J656" s="320" t="s">
        <v>10731</v>
      </c>
    </row>
    <row r="657" spans="1:11">
      <c r="B657" s="172">
        <v>88316</v>
      </c>
      <c r="C657" s="226" t="str">
        <f>VLOOKUP(B657,SERVIÇOS_SINAPI_12_14!$A$2:$H$5049,2,0)</f>
        <v>SERVENTE COM ENCARGOS COMPLEMENTARES</v>
      </c>
      <c r="D657" s="218" t="s">
        <v>5361</v>
      </c>
      <c r="E657" s="219" t="str">
        <f>VLOOKUP(B657,SERVIÇOS_SINAPI_12_14!$A$2:$H$5049,4,0)</f>
        <v>H</v>
      </c>
      <c r="F657" s="224">
        <v>12.14</v>
      </c>
      <c r="G657" s="221">
        <f>VLOOKUP(B657,SERVIÇOS_SINAPI_12_14!$A$2:$H$5049,6,0)</f>
        <v>11.02</v>
      </c>
      <c r="H657" s="241">
        <v>3.5009999999999999</v>
      </c>
      <c r="I657" s="224">
        <v>42.49</v>
      </c>
      <c r="J657" s="229">
        <f>H657*G657</f>
        <v>38.581019999999995</v>
      </c>
    </row>
    <row r="658" spans="1:11">
      <c r="B658"/>
      <c r="C658"/>
      <c r="D658"/>
      <c r="E658"/>
      <c r="F658"/>
      <c r="G658"/>
      <c r="H658"/>
      <c r="I658" s="160"/>
    </row>
    <row r="659" spans="1:11">
      <c r="B659"/>
      <c r="C659"/>
      <c r="D659"/>
      <c r="E659"/>
      <c r="F659"/>
      <c r="G659"/>
      <c r="H659"/>
      <c r="I659" s="160"/>
    </row>
    <row r="660" spans="1:11">
      <c r="A660" s="133">
        <f>COUNTIF(ORÇAMENTO!B:B,'CPU (2)'!B660)</f>
        <v>0</v>
      </c>
      <c r="B660" s="175">
        <v>79481</v>
      </c>
      <c r="C660" s="176" t="s">
        <v>76</v>
      </c>
      <c r="D660" s="175" t="s">
        <v>5604</v>
      </c>
      <c r="E660" s="175" t="s">
        <v>368</v>
      </c>
      <c r="F660" s="177">
        <v>24.28</v>
      </c>
      <c r="G660" s="177">
        <v>22.04</v>
      </c>
      <c r="H660" s="175" t="s">
        <v>308</v>
      </c>
      <c r="I660" s="178">
        <v>41974</v>
      </c>
      <c r="J660" s="191">
        <f>SUM(J662:J663)</f>
        <v>22.04</v>
      </c>
      <c r="K660" s="192">
        <f>J660-G660</f>
        <v>0</v>
      </c>
    </row>
    <row r="661" spans="1:11" s="8" customFormat="1" ht="29.25" customHeight="1">
      <c r="A661" s="133"/>
      <c r="B661" s="167" t="s">
        <v>341</v>
      </c>
      <c r="C661" s="167" t="s">
        <v>82</v>
      </c>
      <c r="D661" s="167" t="s">
        <v>342</v>
      </c>
      <c r="E661" s="167" t="s">
        <v>343</v>
      </c>
      <c r="F661" s="167" t="s">
        <v>10727</v>
      </c>
      <c r="G661" s="167" t="s">
        <v>10728</v>
      </c>
      <c r="H661" s="167" t="s">
        <v>10729</v>
      </c>
      <c r="I661" s="167" t="s">
        <v>10730</v>
      </c>
      <c r="J661" s="167" t="s">
        <v>10731</v>
      </c>
    </row>
    <row r="662" spans="1:11">
      <c r="B662" s="172">
        <v>88316</v>
      </c>
      <c r="C662" s="226" t="str">
        <f>VLOOKUP(B662,SERVIÇOS_SINAPI_12_14!$A$2:$H$5049,2,0)</f>
        <v>SERVENTE COM ENCARGOS COMPLEMENTARES</v>
      </c>
      <c r="D662" s="219" t="s">
        <v>5361</v>
      </c>
      <c r="E662" s="219" t="str">
        <f>VLOOKUP(B662,SERVIÇOS_SINAPI_12_14!$A$2:$H$5049,4,0)</f>
        <v>H</v>
      </c>
      <c r="F662" s="224">
        <v>12.14</v>
      </c>
      <c r="G662" s="221">
        <f>VLOOKUP(B662,SERVIÇOS_SINAPI_12_14!$A$2:$H$5049,6,0)</f>
        <v>11.02</v>
      </c>
      <c r="H662" s="219">
        <v>2</v>
      </c>
      <c r="I662" s="224">
        <v>24.28</v>
      </c>
      <c r="J662" s="224">
        <f>H662*G662</f>
        <v>22.04</v>
      </c>
    </row>
    <row r="663" spans="1:11">
      <c r="B663" s="153"/>
      <c r="C663" s="154"/>
      <c r="D663" s="153"/>
      <c r="E663" s="153"/>
      <c r="F663" s="155"/>
      <c r="G663" s="155"/>
      <c r="H663" s="153"/>
      <c r="I663" s="156"/>
    </row>
    <row r="664" spans="1:11" hidden="1">
      <c r="A664" s="133">
        <f>COUNTIF(ORÇAMENTO!B:B,'CPU (2)'!B664)</f>
        <v>0</v>
      </c>
      <c r="B664" s="157">
        <v>79484</v>
      </c>
      <c r="C664" s="158" t="s">
        <v>5979</v>
      </c>
      <c r="D664" s="157" t="s">
        <v>5604</v>
      </c>
      <c r="E664" s="157" t="s">
        <v>368</v>
      </c>
      <c r="F664" s="159">
        <v>34.72</v>
      </c>
      <c r="G664" s="159">
        <v>34.700000000000003</v>
      </c>
      <c r="H664" s="157" t="s">
        <v>308</v>
      </c>
      <c r="I664" s="160">
        <v>41974</v>
      </c>
    </row>
    <row r="665" spans="1:11" hidden="1">
      <c r="A665" s="133">
        <f>COUNTIF(ORÇAMENTO!B:B,'CPU (2)'!B665)</f>
        <v>0</v>
      </c>
      <c r="B665" s="153">
        <v>88247</v>
      </c>
      <c r="C665" s="154" t="s">
        <v>5980</v>
      </c>
      <c r="D665" s="153" t="s">
        <v>5361</v>
      </c>
      <c r="E665" s="153" t="s">
        <v>307</v>
      </c>
      <c r="F665" s="155">
        <v>12.47</v>
      </c>
      <c r="G665" s="155">
        <v>11.3</v>
      </c>
      <c r="H665" s="153" t="s">
        <v>308</v>
      </c>
      <c r="I665" s="156">
        <v>41974</v>
      </c>
    </row>
    <row r="666" spans="1:11" ht="25.5" hidden="1">
      <c r="A666" s="133">
        <f>COUNTIF(ORÇAMENTO!B:B,'CPU (2)'!B666)</f>
        <v>0</v>
      </c>
      <c r="B666" s="157">
        <v>88248</v>
      </c>
      <c r="C666" s="158" t="s">
        <v>5981</v>
      </c>
      <c r="D666" s="157" t="s">
        <v>5361</v>
      </c>
      <c r="E666" s="157" t="s">
        <v>307</v>
      </c>
      <c r="F666" s="159">
        <v>12.48</v>
      </c>
      <c r="G666" s="159">
        <v>11.31</v>
      </c>
      <c r="H666" s="157" t="s">
        <v>308</v>
      </c>
      <c r="I666" s="160">
        <v>41974</v>
      </c>
    </row>
    <row r="667" spans="1:11" hidden="1">
      <c r="A667" s="133">
        <f>COUNTIF(ORÇAMENTO!B:B,'CPU (2)'!B667)</f>
        <v>0</v>
      </c>
      <c r="B667" s="153">
        <v>88249</v>
      </c>
      <c r="C667" s="154" t="s">
        <v>5982</v>
      </c>
      <c r="D667" s="153" t="s">
        <v>5361</v>
      </c>
      <c r="E667" s="153" t="s">
        <v>307</v>
      </c>
      <c r="F667" s="155">
        <v>12.66</v>
      </c>
      <c r="G667" s="155">
        <v>11.47</v>
      </c>
      <c r="H667" s="153" t="s">
        <v>308</v>
      </c>
      <c r="I667" s="156">
        <v>41974</v>
      </c>
    </row>
    <row r="668" spans="1:11" hidden="1">
      <c r="A668" s="133">
        <f>COUNTIF(ORÇAMENTO!B:B,'CPU (2)'!B668)</f>
        <v>0</v>
      </c>
      <c r="B668" s="157">
        <v>88250</v>
      </c>
      <c r="C668" s="158" t="s">
        <v>5983</v>
      </c>
      <c r="D668" s="157" t="s">
        <v>5361</v>
      </c>
      <c r="E668" s="157" t="s">
        <v>307</v>
      </c>
      <c r="F668" s="159">
        <v>10.62</v>
      </c>
      <c r="G668" s="159">
        <v>9.6999999999999993</v>
      </c>
      <c r="H668" s="157" t="s">
        <v>308</v>
      </c>
      <c r="I668" s="160">
        <v>41974</v>
      </c>
    </row>
    <row r="669" spans="1:11" hidden="1">
      <c r="A669" s="133">
        <f>COUNTIF(ORÇAMENTO!B:B,'CPU (2)'!B669)</f>
        <v>0</v>
      </c>
      <c r="B669" s="153">
        <v>88251</v>
      </c>
      <c r="C669" s="154" t="s">
        <v>5984</v>
      </c>
      <c r="D669" s="153" t="s">
        <v>5361</v>
      </c>
      <c r="E669" s="153" t="s">
        <v>307</v>
      </c>
      <c r="F669" s="155">
        <v>12.01</v>
      </c>
      <c r="G669" s="155">
        <v>10.91</v>
      </c>
      <c r="H669" s="153" t="s">
        <v>308</v>
      </c>
      <c r="I669" s="156">
        <v>41974</v>
      </c>
    </row>
    <row r="670" spans="1:11" hidden="1">
      <c r="A670" s="133">
        <f>COUNTIF(ORÇAMENTO!B:B,'CPU (2)'!B670)</f>
        <v>0</v>
      </c>
      <c r="B670" s="157">
        <v>88252</v>
      </c>
      <c r="C670" s="158" t="s">
        <v>5985</v>
      </c>
      <c r="D670" s="157" t="s">
        <v>5361</v>
      </c>
      <c r="E670" s="157" t="s">
        <v>307</v>
      </c>
      <c r="F670" s="159">
        <v>11.6</v>
      </c>
      <c r="G670" s="159">
        <v>10.55</v>
      </c>
      <c r="H670" s="157" t="s">
        <v>308</v>
      </c>
      <c r="I670" s="160">
        <v>41974</v>
      </c>
    </row>
    <row r="671" spans="1:11" hidden="1">
      <c r="A671" s="133">
        <f>COUNTIF(ORÇAMENTO!B:B,'CPU (2)'!B671)</f>
        <v>0</v>
      </c>
      <c r="B671" s="153">
        <v>88253</v>
      </c>
      <c r="C671" s="154" t="s">
        <v>5986</v>
      </c>
      <c r="D671" s="153" t="s">
        <v>5361</v>
      </c>
      <c r="E671" s="153" t="s">
        <v>307</v>
      </c>
      <c r="F671" s="155">
        <v>19.86</v>
      </c>
      <c r="G671" s="155">
        <v>17.690000000000001</v>
      </c>
      <c r="H671" s="153" t="s">
        <v>308</v>
      </c>
      <c r="I671" s="156">
        <v>41974</v>
      </c>
    </row>
    <row r="672" spans="1:11" hidden="1">
      <c r="A672" s="133">
        <f>COUNTIF(ORÇAMENTO!B:B,'CPU (2)'!B672)</f>
        <v>0</v>
      </c>
      <c r="B672" s="157">
        <v>88254</v>
      </c>
      <c r="C672" s="158" t="s">
        <v>5987</v>
      </c>
      <c r="D672" s="157" t="s">
        <v>5361</v>
      </c>
      <c r="E672" s="157" t="s">
        <v>307</v>
      </c>
      <c r="F672" s="159">
        <v>27.53</v>
      </c>
      <c r="G672" s="159">
        <v>24.33</v>
      </c>
      <c r="H672" s="157" t="s">
        <v>308</v>
      </c>
      <c r="I672" s="160">
        <v>41974</v>
      </c>
    </row>
    <row r="673" spans="1:9" hidden="1">
      <c r="A673" s="133">
        <f>COUNTIF(ORÇAMENTO!B:B,'CPU (2)'!B673)</f>
        <v>0</v>
      </c>
      <c r="B673" s="153">
        <v>88255</v>
      </c>
      <c r="C673" s="154" t="s">
        <v>5988</v>
      </c>
      <c r="D673" s="153" t="s">
        <v>5361</v>
      </c>
      <c r="E673" s="153" t="s">
        <v>307</v>
      </c>
      <c r="F673" s="155">
        <v>23.72</v>
      </c>
      <c r="G673" s="155">
        <v>21.03</v>
      </c>
      <c r="H673" s="153" t="s">
        <v>308</v>
      </c>
      <c r="I673" s="156">
        <v>41974</v>
      </c>
    </row>
    <row r="674" spans="1:9" hidden="1">
      <c r="A674" s="133">
        <f>COUNTIF(ORÇAMENTO!B:B,'CPU (2)'!B674)</f>
        <v>0</v>
      </c>
      <c r="B674" s="157">
        <v>88256</v>
      </c>
      <c r="C674" s="158" t="s">
        <v>5989</v>
      </c>
      <c r="D674" s="157" t="s">
        <v>5361</v>
      </c>
      <c r="E674" s="157" t="s">
        <v>307</v>
      </c>
      <c r="F674" s="159">
        <v>14.29</v>
      </c>
      <c r="G674" s="159">
        <v>12.87</v>
      </c>
      <c r="H674" s="157" t="s">
        <v>308</v>
      </c>
      <c r="I674" s="160">
        <v>41974</v>
      </c>
    </row>
    <row r="675" spans="1:9" ht="25.5" hidden="1">
      <c r="A675" s="133">
        <f>COUNTIF(ORÇAMENTO!B:B,'CPU (2)'!B675)</f>
        <v>0</v>
      </c>
      <c r="B675" s="153">
        <v>86896</v>
      </c>
      <c r="C675" s="154" t="s">
        <v>5990</v>
      </c>
      <c r="D675" s="153" t="s">
        <v>5366</v>
      </c>
      <c r="E675" s="153" t="s">
        <v>83</v>
      </c>
      <c r="F675" s="155">
        <v>175.23</v>
      </c>
      <c r="G675" s="155">
        <v>170.4</v>
      </c>
      <c r="H675" s="153" t="s">
        <v>308</v>
      </c>
      <c r="I675" s="156">
        <v>41974</v>
      </c>
    </row>
    <row r="676" spans="1:9" ht="25.5" hidden="1">
      <c r="A676" s="133">
        <f>COUNTIF(ORÇAMENTO!B:B,'CPU (2)'!B676)</f>
        <v>0</v>
      </c>
      <c r="B676" s="157">
        <v>86890</v>
      </c>
      <c r="C676" s="158" t="s">
        <v>5991</v>
      </c>
      <c r="D676" s="157" t="s">
        <v>5366</v>
      </c>
      <c r="E676" s="157" t="s">
        <v>83</v>
      </c>
      <c r="F676" s="159">
        <v>315.57</v>
      </c>
      <c r="G676" s="159">
        <v>311.39</v>
      </c>
      <c r="H676" s="157" t="s">
        <v>308</v>
      </c>
      <c r="I676" s="160">
        <v>41974</v>
      </c>
    </row>
    <row r="677" spans="1:9" ht="51" hidden="1">
      <c r="A677" s="133">
        <f>COUNTIF(ORÇAMENTO!B:B,'CPU (2)'!B677)</f>
        <v>0</v>
      </c>
      <c r="B677" s="153">
        <v>86944</v>
      </c>
      <c r="C677" s="154" t="s">
        <v>5992</v>
      </c>
      <c r="D677" s="153" t="s">
        <v>5366</v>
      </c>
      <c r="E677" s="153" t="s">
        <v>83</v>
      </c>
      <c r="F677" s="155">
        <v>460.43</v>
      </c>
      <c r="G677" s="155">
        <v>454.29</v>
      </c>
      <c r="H677" s="153" t="s">
        <v>308</v>
      </c>
      <c r="I677" s="156">
        <v>41974</v>
      </c>
    </row>
    <row r="678" spans="1:9" ht="25.5" hidden="1">
      <c r="A678" s="133">
        <f>COUNTIF(ORÇAMENTO!B:B,'CPU (2)'!B678)</f>
        <v>0</v>
      </c>
      <c r="B678" s="157">
        <v>86895</v>
      </c>
      <c r="C678" s="158" t="s">
        <v>5993</v>
      </c>
      <c r="D678" s="157" t="s">
        <v>5366</v>
      </c>
      <c r="E678" s="157" t="s">
        <v>83</v>
      </c>
      <c r="F678" s="159">
        <v>159.22999999999999</v>
      </c>
      <c r="G678" s="159">
        <v>154.4</v>
      </c>
      <c r="H678" s="157" t="s">
        <v>308</v>
      </c>
      <c r="I678" s="160">
        <v>41974</v>
      </c>
    </row>
    <row r="679" spans="1:9" ht="25.5" hidden="1">
      <c r="A679" s="133">
        <f>COUNTIF(ORÇAMENTO!B:B,'CPU (2)'!B679)</f>
        <v>0</v>
      </c>
      <c r="B679" s="153">
        <v>86889</v>
      </c>
      <c r="C679" s="154" t="s">
        <v>5994</v>
      </c>
      <c r="D679" s="153" t="s">
        <v>5366</v>
      </c>
      <c r="E679" s="153" t="s">
        <v>83</v>
      </c>
      <c r="F679" s="155">
        <v>272.92</v>
      </c>
      <c r="G679" s="155">
        <v>268.74</v>
      </c>
      <c r="H679" s="153" t="s">
        <v>308</v>
      </c>
      <c r="I679" s="156">
        <v>41974</v>
      </c>
    </row>
    <row r="680" spans="1:9" ht="51" hidden="1">
      <c r="A680" s="133">
        <f>COUNTIF(ORÇAMENTO!B:B,'CPU (2)'!B680)</f>
        <v>0</v>
      </c>
      <c r="B680" s="157">
        <v>86945</v>
      </c>
      <c r="C680" s="158" t="s">
        <v>5995</v>
      </c>
      <c r="D680" s="157" t="s">
        <v>5366</v>
      </c>
      <c r="E680" s="157" t="s">
        <v>83</v>
      </c>
      <c r="F680" s="159">
        <v>776.21</v>
      </c>
      <c r="G680" s="159">
        <v>769.33</v>
      </c>
      <c r="H680" s="157" t="s">
        <v>308</v>
      </c>
      <c r="I680" s="160">
        <v>41974</v>
      </c>
    </row>
    <row r="681" spans="1:9" ht="25.5" hidden="1">
      <c r="A681" s="133">
        <f>COUNTIF(ORÇAMENTO!B:B,'CPU (2)'!B681)</f>
        <v>0</v>
      </c>
      <c r="B681" s="153">
        <v>86897</v>
      </c>
      <c r="C681" s="154" t="s">
        <v>5996</v>
      </c>
      <c r="D681" s="153" t="s">
        <v>5366</v>
      </c>
      <c r="E681" s="153" t="s">
        <v>83</v>
      </c>
      <c r="F681" s="155">
        <v>193.25</v>
      </c>
      <c r="G681" s="155">
        <v>188.43</v>
      </c>
      <c r="H681" s="153" t="s">
        <v>308</v>
      </c>
      <c r="I681" s="156">
        <v>41974</v>
      </c>
    </row>
    <row r="682" spans="1:9" ht="25.5" hidden="1">
      <c r="A682" s="133">
        <f>COUNTIF(ORÇAMENTO!B:B,'CPU (2)'!B682)</f>
        <v>0</v>
      </c>
      <c r="B682" s="157">
        <v>86891</v>
      </c>
      <c r="C682" s="158" t="s">
        <v>5997</v>
      </c>
      <c r="D682" s="157" t="s">
        <v>5366</v>
      </c>
      <c r="E682" s="157" t="s">
        <v>83</v>
      </c>
      <c r="F682" s="159">
        <v>363.63</v>
      </c>
      <c r="G682" s="159">
        <v>359.45</v>
      </c>
      <c r="H682" s="157" t="s">
        <v>308</v>
      </c>
      <c r="I682" s="160">
        <v>41974</v>
      </c>
    </row>
    <row r="683" spans="1:9" ht="25.5" hidden="1">
      <c r="A683" s="133">
        <f>COUNTIF(ORÇAMENTO!B:B,'CPU (2)'!B683)</f>
        <v>0</v>
      </c>
      <c r="B683" s="153">
        <v>86898</v>
      </c>
      <c r="C683" s="154" t="s">
        <v>5998</v>
      </c>
      <c r="D683" s="153" t="s">
        <v>5366</v>
      </c>
      <c r="E683" s="153" t="s">
        <v>83</v>
      </c>
      <c r="F683" s="155">
        <v>237.55</v>
      </c>
      <c r="G683" s="155">
        <v>232.73</v>
      </c>
      <c r="H683" s="153" t="s">
        <v>308</v>
      </c>
      <c r="I683" s="156">
        <v>41974</v>
      </c>
    </row>
    <row r="684" spans="1:9" ht="25.5" hidden="1">
      <c r="A684" s="133">
        <f>COUNTIF(ORÇAMENTO!B:B,'CPU (2)'!B684)</f>
        <v>0</v>
      </c>
      <c r="B684" s="157">
        <v>86892</v>
      </c>
      <c r="C684" s="158" t="s">
        <v>5999</v>
      </c>
      <c r="D684" s="157" t="s">
        <v>5366</v>
      </c>
      <c r="E684" s="157" t="s">
        <v>83</v>
      </c>
      <c r="F684" s="159">
        <v>481.72</v>
      </c>
      <c r="G684" s="159">
        <v>477.53</v>
      </c>
      <c r="H684" s="157" t="s">
        <v>308</v>
      </c>
      <c r="I684" s="160">
        <v>41974</v>
      </c>
    </row>
    <row r="685" spans="1:9" ht="25.5" hidden="1">
      <c r="A685" s="133">
        <f>COUNTIF(ORÇAMENTO!B:B,'CPU (2)'!B685)</f>
        <v>0</v>
      </c>
      <c r="B685" s="153">
        <v>86899</v>
      </c>
      <c r="C685" s="154" t="s">
        <v>6000</v>
      </c>
      <c r="D685" s="153" t="s">
        <v>5366</v>
      </c>
      <c r="E685" s="153" t="s">
        <v>83</v>
      </c>
      <c r="F685" s="155">
        <v>263.82</v>
      </c>
      <c r="G685" s="155">
        <v>259</v>
      </c>
      <c r="H685" s="153" t="s">
        <v>308</v>
      </c>
      <c r="I685" s="156">
        <v>41974</v>
      </c>
    </row>
    <row r="686" spans="1:9" ht="25.5" hidden="1">
      <c r="A686" s="133">
        <f>COUNTIF(ORÇAMENTO!B:B,'CPU (2)'!B686)</f>
        <v>0</v>
      </c>
      <c r="B686" s="157">
        <v>86893</v>
      </c>
      <c r="C686" s="158" t="s">
        <v>6001</v>
      </c>
      <c r="D686" s="157" t="s">
        <v>5366</v>
      </c>
      <c r="E686" s="157" t="s">
        <v>83</v>
      </c>
      <c r="F686" s="159">
        <v>551.74</v>
      </c>
      <c r="G686" s="159">
        <v>547.55999999999995</v>
      </c>
      <c r="H686" s="157" t="s">
        <v>308</v>
      </c>
      <c r="I686" s="160">
        <v>41974</v>
      </c>
    </row>
    <row r="687" spans="1:9" ht="25.5" hidden="1">
      <c r="A687" s="133">
        <f>COUNTIF(ORÇAMENTO!B:B,'CPU (2)'!B687)</f>
        <v>0</v>
      </c>
      <c r="B687" s="153">
        <v>86894</v>
      </c>
      <c r="C687" s="154" t="s">
        <v>6002</v>
      </c>
      <c r="D687" s="153" t="s">
        <v>5366</v>
      </c>
      <c r="E687" s="153" t="s">
        <v>83</v>
      </c>
      <c r="F687" s="155">
        <v>127.93</v>
      </c>
      <c r="G687" s="155">
        <v>125.03</v>
      </c>
      <c r="H687" s="153" t="s">
        <v>308</v>
      </c>
      <c r="I687" s="156">
        <v>41974</v>
      </c>
    </row>
    <row r="688" spans="1:9" ht="51" hidden="1">
      <c r="A688" s="133">
        <f>COUNTIF(ORÇAMENTO!B:B,'CPU (2)'!B688)</f>
        <v>0</v>
      </c>
      <c r="B688" s="157">
        <v>86934</v>
      </c>
      <c r="C688" s="158" t="s">
        <v>6003</v>
      </c>
      <c r="D688" s="157" t="s">
        <v>5366</v>
      </c>
      <c r="E688" s="157" t="s">
        <v>83</v>
      </c>
      <c r="F688" s="159">
        <v>179.3</v>
      </c>
      <c r="G688" s="159">
        <v>175.78</v>
      </c>
      <c r="H688" s="157" t="s">
        <v>308</v>
      </c>
      <c r="I688" s="160">
        <v>41974</v>
      </c>
    </row>
    <row r="689" spans="1:11" ht="51" hidden="1">
      <c r="A689" s="133">
        <f>COUNTIF(ORÇAMENTO!B:B,'CPU (2)'!B689)</f>
        <v>0</v>
      </c>
      <c r="B689" s="153">
        <v>86933</v>
      </c>
      <c r="C689" s="154" t="s">
        <v>6004</v>
      </c>
      <c r="D689" s="153" t="s">
        <v>5366</v>
      </c>
      <c r="E689" s="153" t="s">
        <v>83</v>
      </c>
      <c r="F689" s="155">
        <v>172.35</v>
      </c>
      <c r="G689" s="155">
        <v>168.74</v>
      </c>
      <c r="H689" s="153" t="s">
        <v>308</v>
      </c>
      <c r="I689" s="156">
        <v>41974</v>
      </c>
    </row>
    <row r="690" spans="1:11" ht="25.5" hidden="1">
      <c r="A690" s="133">
        <f>COUNTIF(ORÇAMENTO!B:B,'CPU (2)'!B690)</f>
        <v>0</v>
      </c>
      <c r="B690" s="157" t="s">
        <v>6005</v>
      </c>
      <c r="C690" s="158" t="s">
        <v>6006</v>
      </c>
      <c r="D690" s="157" t="s">
        <v>5410</v>
      </c>
      <c r="E690" s="157" t="s">
        <v>83</v>
      </c>
      <c r="F690" s="159">
        <v>52.39</v>
      </c>
      <c r="G690" s="159">
        <v>49.59</v>
      </c>
      <c r="H690" s="157" t="s">
        <v>308</v>
      </c>
      <c r="I690" s="160">
        <v>41974</v>
      </c>
    </row>
    <row r="691" spans="1:11" ht="25.5" hidden="1">
      <c r="A691" s="133">
        <f>COUNTIF(ORÇAMENTO!B:B,'CPU (2)'!B691)</f>
        <v>0</v>
      </c>
      <c r="B691" s="153" t="s">
        <v>6007</v>
      </c>
      <c r="C691" s="154" t="s">
        <v>6008</v>
      </c>
      <c r="D691" s="153" t="s">
        <v>5410</v>
      </c>
      <c r="E691" s="153" t="s">
        <v>83</v>
      </c>
      <c r="F691" s="155">
        <v>46.72</v>
      </c>
      <c r="G691" s="155">
        <v>43.92</v>
      </c>
      <c r="H691" s="153" t="s">
        <v>308</v>
      </c>
      <c r="I691" s="156">
        <v>41974</v>
      </c>
    </row>
    <row r="692" spans="1:11" ht="25.5" hidden="1">
      <c r="A692" s="133">
        <f>COUNTIF(ORÇAMENTO!B:B,'CPU (2)'!B692)</f>
        <v>0</v>
      </c>
      <c r="B692" s="157">
        <v>84852</v>
      </c>
      <c r="C692" s="158" t="s">
        <v>6009</v>
      </c>
      <c r="D692" s="157" t="s">
        <v>5410</v>
      </c>
      <c r="E692" s="157" t="s">
        <v>83</v>
      </c>
      <c r="F692" s="159">
        <v>48.96</v>
      </c>
      <c r="G692" s="159">
        <v>46.15</v>
      </c>
      <c r="H692" s="157" t="s">
        <v>308</v>
      </c>
      <c r="I692" s="160">
        <v>41974</v>
      </c>
    </row>
    <row r="693" spans="1:11" hidden="1">
      <c r="A693" s="133">
        <f>COUNTIF(ORÇAMENTO!B:B,'CPU (2)'!B693)</f>
        <v>0</v>
      </c>
      <c r="B693" s="153">
        <v>72817</v>
      </c>
      <c r="C693" s="154" t="s">
        <v>6010</v>
      </c>
      <c r="D693" s="153" t="s">
        <v>5361</v>
      </c>
      <c r="E693" s="153" t="s">
        <v>370</v>
      </c>
      <c r="F693" s="155">
        <v>160.53</v>
      </c>
      <c r="G693" s="155">
        <v>156.58000000000001</v>
      </c>
      <c r="H693" s="153" t="s">
        <v>308</v>
      </c>
      <c r="I693" s="156">
        <v>41974</v>
      </c>
    </row>
    <row r="694" spans="1:11" ht="38.25" hidden="1">
      <c r="A694" s="133">
        <f>COUNTIF(ORÇAMENTO!B:B,'CPU (2)'!B694)</f>
        <v>0</v>
      </c>
      <c r="B694" s="157">
        <v>5991</v>
      </c>
      <c r="C694" s="158" t="s">
        <v>6011</v>
      </c>
      <c r="D694" s="157" t="s">
        <v>5350</v>
      </c>
      <c r="E694" s="157" t="s">
        <v>335</v>
      </c>
      <c r="F694" s="159">
        <v>33.33</v>
      </c>
      <c r="G694" s="159">
        <v>30.78</v>
      </c>
      <c r="H694" s="157" t="s">
        <v>308</v>
      </c>
      <c r="I694" s="160">
        <v>41974</v>
      </c>
    </row>
    <row r="695" spans="1:11" ht="25.5" hidden="1">
      <c r="A695" s="133">
        <f>COUNTIF(ORÇAMENTO!B:B,'CPU (2)'!B695)</f>
        <v>0</v>
      </c>
      <c r="B695" s="153">
        <v>5997</v>
      </c>
      <c r="C695" s="154" t="s">
        <v>6012</v>
      </c>
      <c r="D695" s="153" t="s">
        <v>5350</v>
      </c>
      <c r="E695" s="153" t="s">
        <v>335</v>
      </c>
      <c r="F695" s="155">
        <v>31.76</v>
      </c>
      <c r="G695" s="155">
        <v>29.2</v>
      </c>
      <c r="H695" s="153" t="s">
        <v>308</v>
      </c>
      <c r="I695" s="156">
        <v>41974</v>
      </c>
    </row>
    <row r="696" spans="1:11" ht="38.25" hidden="1">
      <c r="A696" s="133">
        <f>COUNTIF(ORÇAMENTO!B:B,'CPU (2)'!B696)</f>
        <v>0</v>
      </c>
      <c r="B696" s="157">
        <v>84072</v>
      </c>
      <c r="C696" s="158" t="s">
        <v>6013</v>
      </c>
      <c r="D696" s="157" t="s">
        <v>5350</v>
      </c>
      <c r="E696" s="157" t="s">
        <v>335</v>
      </c>
      <c r="F696" s="159">
        <v>25.35</v>
      </c>
      <c r="G696" s="159">
        <v>23.15</v>
      </c>
      <c r="H696" s="157" t="s">
        <v>308</v>
      </c>
      <c r="I696" s="160">
        <v>41974</v>
      </c>
    </row>
    <row r="697" spans="1:11" ht="25.5" hidden="1">
      <c r="A697" s="133">
        <f>COUNTIF(ORÇAMENTO!B:B,'CPU (2)'!B697)</f>
        <v>0</v>
      </c>
      <c r="B697" s="153">
        <v>84027</v>
      </c>
      <c r="C697" s="154" t="s">
        <v>6014</v>
      </c>
      <c r="D697" s="153" t="s">
        <v>5350</v>
      </c>
      <c r="E697" s="153" t="s">
        <v>335</v>
      </c>
      <c r="F697" s="155">
        <v>25.01</v>
      </c>
      <c r="G697" s="155">
        <v>22.81</v>
      </c>
      <c r="H697" s="153" t="s">
        <v>308</v>
      </c>
      <c r="I697" s="156">
        <v>41974</v>
      </c>
    </row>
    <row r="698" spans="1:11" ht="25.5" hidden="1">
      <c r="A698" s="133">
        <f>COUNTIF(ORÇAMENTO!B:B,'CPU (2)'!B698)</f>
        <v>0</v>
      </c>
      <c r="B698" s="157">
        <v>84024</v>
      </c>
      <c r="C698" s="158" t="s">
        <v>6015</v>
      </c>
      <c r="D698" s="157" t="s">
        <v>5350</v>
      </c>
      <c r="E698" s="157" t="s">
        <v>335</v>
      </c>
      <c r="F698" s="159">
        <v>30.17</v>
      </c>
      <c r="G698" s="159">
        <v>27.63</v>
      </c>
      <c r="H698" s="157" t="s">
        <v>308</v>
      </c>
      <c r="I698" s="160">
        <v>41974</v>
      </c>
    </row>
    <row r="699" spans="1:11" ht="25.5" hidden="1">
      <c r="A699" s="133">
        <f>COUNTIF(ORÇAMENTO!B:B,'CPU (2)'!B699)</f>
        <v>0</v>
      </c>
      <c r="B699" s="153">
        <v>84023</v>
      </c>
      <c r="C699" s="154" t="s">
        <v>6016</v>
      </c>
      <c r="D699" s="153" t="s">
        <v>5350</v>
      </c>
      <c r="E699" s="153" t="s">
        <v>335</v>
      </c>
      <c r="F699" s="155">
        <v>32.57</v>
      </c>
      <c r="G699" s="155">
        <v>29.96</v>
      </c>
      <c r="H699" s="153" t="s">
        <v>308</v>
      </c>
      <c r="I699" s="156">
        <v>41974</v>
      </c>
    </row>
    <row r="700" spans="1:11" ht="25.5" hidden="1">
      <c r="A700" s="133">
        <f>COUNTIF(ORÇAMENTO!B:B,'CPU (2)'!B700)</f>
        <v>0</v>
      </c>
      <c r="B700" s="157">
        <v>84028</v>
      </c>
      <c r="C700" s="158" t="s">
        <v>6017</v>
      </c>
      <c r="D700" s="157" t="s">
        <v>5350</v>
      </c>
      <c r="E700" s="157" t="s">
        <v>335</v>
      </c>
      <c r="F700" s="159">
        <v>42.53</v>
      </c>
      <c r="G700" s="159">
        <v>39.61</v>
      </c>
      <c r="H700" s="157" t="s">
        <v>308</v>
      </c>
      <c r="I700" s="160">
        <v>41974</v>
      </c>
    </row>
    <row r="701" spans="1:11" ht="25.5" hidden="1">
      <c r="A701" s="133">
        <f>COUNTIF(ORÇAMENTO!B:B,'CPU (2)'!B701)</f>
        <v>0</v>
      </c>
      <c r="B701" s="153">
        <v>84026</v>
      </c>
      <c r="C701" s="154" t="s">
        <v>6018</v>
      </c>
      <c r="D701" s="153" t="s">
        <v>5350</v>
      </c>
      <c r="E701" s="153" t="s">
        <v>335</v>
      </c>
      <c r="F701" s="155">
        <v>38.19</v>
      </c>
      <c r="G701" s="155">
        <v>35.270000000000003</v>
      </c>
      <c r="H701" s="153" t="s">
        <v>308</v>
      </c>
      <c r="I701" s="156">
        <v>41974</v>
      </c>
    </row>
    <row r="702" spans="1:11">
      <c r="B702" s="153"/>
      <c r="C702" s="154"/>
      <c r="D702" s="153"/>
      <c r="E702" s="153"/>
      <c r="F702" s="155"/>
      <c r="G702" s="155"/>
      <c r="H702" s="153"/>
      <c r="I702" s="156"/>
    </row>
    <row r="703" spans="1:11" ht="38.25">
      <c r="A703" s="133">
        <f>COUNTIF(ORÇAMENTO!B:B,'CPU (2)'!B703)</f>
        <v>0</v>
      </c>
      <c r="B703" s="175" t="s">
        <v>16</v>
      </c>
      <c r="C703" s="176" t="s">
        <v>6019</v>
      </c>
      <c r="D703" s="175" t="s">
        <v>5457</v>
      </c>
      <c r="E703" s="175" t="s">
        <v>335</v>
      </c>
      <c r="F703" s="177">
        <v>270.08</v>
      </c>
      <c r="G703" s="177">
        <v>249.53</v>
      </c>
      <c r="H703" s="175" t="s">
        <v>308</v>
      </c>
      <c r="I703" s="178">
        <v>41974</v>
      </c>
      <c r="J703" s="191">
        <f>SUM(J705:J735)</f>
        <v>249.52727600000003</v>
      </c>
      <c r="K703" s="192">
        <f>J703-G703</f>
        <v>-2.7239999999721931E-3</v>
      </c>
    </row>
    <row r="704" spans="1:11" s="133" customFormat="1" ht="27.75" customHeight="1">
      <c r="B704" s="167" t="s">
        <v>341</v>
      </c>
      <c r="C704" s="167" t="s">
        <v>82</v>
      </c>
      <c r="D704" s="167" t="s">
        <v>342</v>
      </c>
      <c r="E704" s="167" t="s">
        <v>343</v>
      </c>
      <c r="F704" s="167" t="s">
        <v>10727</v>
      </c>
      <c r="G704" s="167" t="s">
        <v>10728</v>
      </c>
      <c r="H704" s="167" t="s">
        <v>10729</v>
      </c>
      <c r="I704" s="167" t="s">
        <v>10730</v>
      </c>
      <c r="J704" s="167" t="s">
        <v>10731</v>
      </c>
    </row>
    <row r="705" spans="1:10" ht="12.75" customHeight="1">
      <c r="B705" s="174">
        <v>6045</v>
      </c>
      <c r="C705" s="226" t="str">
        <f>VLOOKUP(B705,SERVIÇOS_SINAPI_12_14!$A$2:$H$5049,2,0)</f>
        <v>CONCRETO FCK=15MPA, PREPARO COM BETONEIRA, SEM LANCAMENTO</v>
      </c>
      <c r="D705" s="219" t="s">
        <v>5418</v>
      </c>
      <c r="E705" s="219" t="str">
        <f>VLOOKUP(B705,SERVIÇOS_SINAPI_12_14!$A$2:$H$5049,4,0)</f>
        <v>M³</v>
      </c>
      <c r="F705" s="224">
        <v>385.69</v>
      </c>
      <c r="G705" s="224">
        <f>VLOOKUP(B705,SERVIÇOS_SINAPI_12_14!$A$2:$H$5049,6,0)</f>
        <v>378.98</v>
      </c>
      <c r="H705" s="219">
        <v>1.4999999999999999E-2</v>
      </c>
      <c r="I705" s="224">
        <v>5.79</v>
      </c>
      <c r="J705" s="224">
        <f t="shared" ref="J705:J735" si="4">H705*G705</f>
        <v>5.6847000000000003</v>
      </c>
    </row>
    <row r="706" spans="1:10">
      <c r="B706" s="174">
        <v>73372</v>
      </c>
      <c r="C706" s="226" t="str">
        <f>VLOOKUP(B706,SERVIÇOS_SINAPI_12_14!$A$2:$H$5049,2,0)</f>
        <v>PINHO DE TERCEIRA 1" X 12" E 1" X 9"</v>
      </c>
      <c r="D706" s="219" t="s">
        <v>5361</v>
      </c>
      <c r="E706" s="219" t="str">
        <f>VLOOKUP(B706,SERVIÇOS_SINAPI_12_14!$A$2:$H$5049,4,0)</f>
        <v>M²</v>
      </c>
      <c r="F706" s="224">
        <v>20.51</v>
      </c>
      <c r="G706" s="224">
        <f>VLOOKUP(B706,SERVIÇOS_SINAPI_12_14!$A$2:$H$5049,6,0)</f>
        <v>20.5</v>
      </c>
      <c r="H706" s="219">
        <v>1.02</v>
      </c>
      <c r="I706" s="224">
        <v>20.92</v>
      </c>
      <c r="J706" s="224">
        <f t="shared" si="4"/>
        <v>20.91</v>
      </c>
    </row>
    <row r="707" spans="1:10" ht="25.5">
      <c r="B707" s="193">
        <v>73465</v>
      </c>
      <c r="C707" s="226" t="str">
        <f>VLOOKUP(B707,SERVIÇOS_SINAPI_12_14!$A$2:$H$5049,2,0)</f>
        <v>PISO CIMENTADO E=1,5CM C/ARGAMASSA 1:3 CIMENTO AREIA ALISADO COLHER SOBRE BASE EXISTENTE.</v>
      </c>
      <c r="D707" s="219" t="s">
        <v>5352</v>
      </c>
      <c r="E707" s="219" t="str">
        <f>VLOOKUP(B707,SERVIÇOS_SINAPI_12_14!$A$2:$H$5049,4,0)</f>
        <v>M²</v>
      </c>
      <c r="F707" s="224">
        <v>27.19</v>
      </c>
      <c r="G707" s="224">
        <f>VLOOKUP(B707,SERVIÇOS_SINAPI_12_14!$A$2:$H$5049,6,0)</f>
        <v>25.04</v>
      </c>
      <c r="H707" s="219">
        <v>1</v>
      </c>
      <c r="I707" s="224">
        <v>27.19</v>
      </c>
      <c r="J707" s="224">
        <f t="shared" si="4"/>
        <v>25.04</v>
      </c>
    </row>
    <row r="708" spans="1:10" ht="12.75" customHeight="1">
      <c r="B708" s="151" t="s">
        <v>74</v>
      </c>
      <c r="C708" s="226" t="str">
        <f>VLOOKUP(B708,SERVIÇOS_SINAPI_12_14!$A$2:$H$5049,2,0)</f>
        <v>LANCAMENTO/APLICACAO MANUAL DE CONCRETO EM ESTRUTURAS</v>
      </c>
      <c r="D708" s="219" t="s">
        <v>5418</v>
      </c>
      <c r="E708" s="219" t="str">
        <f>VLOOKUP(B708,SERVIÇOS_SINAPI_12_14!$A$2:$H$5049,4,0)</f>
        <v>M³</v>
      </c>
      <c r="F708" s="224">
        <v>80.42</v>
      </c>
      <c r="G708" s="224">
        <f>VLOOKUP(B708,SERVIÇOS_SINAPI_12_14!$A$2:$H$5049,6,0)</f>
        <v>72.84</v>
      </c>
      <c r="H708" s="219">
        <v>1.4999999999999999E-2</v>
      </c>
      <c r="I708" s="224">
        <v>1.21</v>
      </c>
      <c r="J708" s="224">
        <f t="shared" si="4"/>
        <v>1.0926</v>
      </c>
    </row>
    <row r="709" spans="1:10">
      <c r="B709" s="174">
        <v>88251</v>
      </c>
      <c r="C709" s="226" t="str">
        <f>VLOOKUP(B709,SERVIÇOS_SINAPI_12_14!$A$2:$H$5049,2,0)</f>
        <v>AUXILIAR DE SERRALHEIRO COM ENCARGOS COMPLEMENTARES</v>
      </c>
      <c r="D709" s="219" t="s">
        <v>5361</v>
      </c>
      <c r="E709" s="219" t="str">
        <f>VLOOKUP(B709,SERVIÇOS_SINAPI_12_14!$A$2:$H$5049,4,0)</f>
        <v>H</v>
      </c>
      <c r="F709" s="224">
        <v>12.01</v>
      </c>
      <c r="G709" s="221">
        <f>VLOOKUP(B709,SERVIÇOS_SINAPI_12_14!$A$2:$H$5049,6,0)</f>
        <v>10.91</v>
      </c>
      <c r="H709" s="219">
        <v>7.0000000000000007E-2</v>
      </c>
      <c r="I709" s="224">
        <v>0.84</v>
      </c>
      <c r="J709" s="224">
        <f t="shared" si="4"/>
        <v>0.76370000000000005</v>
      </c>
    </row>
    <row r="710" spans="1:10">
      <c r="B710" s="174">
        <v>88261</v>
      </c>
      <c r="C710" s="226" t="str">
        <f>VLOOKUP(B710,SERVIÇOS_SINAPI_12_14!$A$2:$H$5049,2,0)</f>
        <v>CARPINTEIRO DE ESQUADRIA COM ENCARGOS COMPLEMENTARES</v>
      </c>
      <c r="D710" s="219" t="s">
        <v>5361</v>
      </c>
      <c r="E710" s="219" t="str">
        <f>VLOOKUP(B710,SERVIÇOS_SINAPI_12_14!$A$2:$H$5049,4,0)</f>
        <v>H</v>
      </c>
      <c r="F710" s="224">
        <v>15.16</v>
      </c>
      <c r="G710" s="221">
        <f>VLOOKUP(B710,SERVIÇOS_SINAPI_12_14!$A$2:$H$5049,6,0)</f>
        <v>13.63</v>
      </c>
      <c r="H710" s="240">
        <v>6.343</v>
      </c>
      <c r="I710" s="224">
        <v>96.11</v>
      </c>
      <c r="J710" s="224">
        <f t="shared" si="4"/>
        <v>86.455089999999998</v>
      </c>
    </row>
    <row r="711" spans="1:10">
      <c r="B711" s="174">
        <v>88264</v>
      </c>
      <c r="C711" s="226" t="str">
        <f>VLOOKUP(B711,SERVIÇOS_SINAPI_12_14!$A$2:$H$5049,2,0)</f>
        <v>ELETRICISTA COM ENCARGOS COMPLEMENTARES</v>
      </c>
      <c r="D711" s="219" t="s">
        <v>5361</v>
      </c>
      <c r="E711" s="219" t="str">
        <f>VLOOKUP(B711,SERVIÇOS_SINAPI_12_14!$A$2:$H$5049,4,0)</f>
        <v>H</v>
      </c>
      <c r="F711" s="224">
        <v>15.32</v>
      </c>
      <c r="G711" s="221">
        <f>VLOOKUP(B711,SERVIÇOS_SINAPI_12_14!$A$2:$H$5049,6,0)</f>
        <v>13.77</v>
      </c>
      <c r="H711" s="219">
        <v>0.3</v>
      </c>
      <c r="I711" s="224">
        <v>4.5999999999999996</v>
      </c>
      <c r="J711" s="224">
        <f t="shared" si="4"/>
        <v>4.1309999999999993</v>
      </c>
    </row>
    <row r="712" spans="1:10">
      <c r="B712" s="174">
        <v>88315</v>
      </c>
      <c r="C712" s="226" t="str">
        <f>VLOOKUP(B712,SERVIÇOS_SINAPI_12_14!$A$2:$H$5049,2,0)</f>
        <v>SERRALHEIRO COM ENCARGOS COMPLEMENTARES</v>
      </c>
      <c r="D712" s="219" t="s">
        <v>5361</v>
      </c>
      <c r="E712" s="219" t="str">
        <f>VLOOKUP(B712,SERVIÇOS_SINAPI_12_14!$A$2:$H$5049,4,0)</f>
        <v>H</v>
      </c>
      <c r="F712" s="224">
        <v>14.69</v>
      </c>
      <c r="G712" s="221">
        <f>VLOOKUP(B712,SERVIÇOS_SINAPI_12_14!$A$2:$H$5049,6,0)</f>
        <v>13.23</v>
      </c>
      <c r="H712" s="219">
        <v>7.0000000000000007E-2</v>
      </c>
      <c r="I712" s="224">
        <v>1.03</v>
      </c>
      <c r="J712" s="224">
        <f t="shared" si="4"/>
        <v>0.92610000000000015</v>
      </c>
    </row>
    <row r="713" spans="1:10">
      <c r="B713" s="174">
        <v>88316</v>
      </c>
      <c r="C713" s="226" t="str">
        <f>VLOOKUP(B713,SERVIÇOS_SINAPI_12_14!$A$2:$H$5049,2,0)</f>
        <v>SERVENTE COM ENCARGOS COMPLEMENTARES</v>
      </c>
      <c r="D713" s="219" t="s">
        <v>5361</v>
      </c>
      <c r="E713" s="219" t="str">
        <f>VLOOKUP(B713,SERVIÇOS_SINAPI_12_14!$A$2:$H$5049,4,0)</f>
        <v>H</v>
      </c>
      <c r="F713" s="224">
        <v>12.14</v>
      </c>
      <c r="G713" s="221">
        <f>VLOOKUP(B713,SERVIÇOS_SINAPI_12_14!$A$2:$H$5049,6,0)</f>
        <v>11.02</v>
      </c>
      <c r="H713" s="219">
        <v>7.03</v>
      </c>
      <c r="I713" s="224">
        <v>85.34</v>
      </c>
      <c r="J713" s="224">
        <f t="shared" si="4"/>
        <v>77.470600000000005</v>
      </c>
    </row>
    <row r="714" spans="1:10" s="171" customFormat="1" ht="25.5">
      <c r="A714" s="211"/>
      <c r="B714" s="193">
        <v>1346</v>
      </c>
      <c r="C714" s="213" t="str">
        <f>VLOOKUP(B714,INSUMOS_SINAPI_12_14!$A$2:$H$5049,2,0)</f>
        <v>CHAPA DE MADEIRA COMPENSADA PLASTIFICADA PARA FORMA DE CONCRETO, DE *2,44 X 1,22* M, E = 10 MM</v>
      </c>
      <c r="D714" s="144" t="s">
        <v>314</v>
      </c>
      <c r="E714" s="144" t="str">
        <f>VLOOKUP(B714,INSUMOS_SINAPI_12_14!$A$2:$H$5049,4,0)</f>
        <v>M²</v>
      </c>
      <c r="F714" s="210">
        <v>21.44</v>
      </c>
      <c r="G714" s="210">
        <f>VLOOKUP(B714,INSUMOS_SINAPI_12_14!$A$2:$H$5049,6,0)</f>
        <v>21.44</v>
      </c>
      <c r="H714" s="144">
        <v>0.38600000000000001</v>
      </c>
      <c r="I714" s="210">
        <v>8.2799999999999994</v>
      </c>
      <c r="J714" s="210">
        <f t="shared" si="4"/>
        <v>8.2758400000000005</v>
      </c>
    </row>
    <row r="715" spans="1:10" ht="25.5">
      <c r="B715" s="174">
        <v>1607</v>
      </c>
      <c r="C715" s="213" t="str">
        <f>VLOOKUP(B715,INSUMOS_SINAPI_12_14!$A$2:$H$5049,2,0)</f>
        <v>CONJUNTO ARRUELAS DE VEDACAO 5/16" PARA TELHA FIBROCIMENTO (UMA ARRUELA METALICA E UMA ARRUELA PVC - CONICAS)</v>
      </c>
      <c r="D715" s="136" t="s">
        <v>314</v>
      </c>
      <c r="E715" s="144" t="str">
        <f>VLOOKUP(B715,INSUMOS_SINAPI_12_14!$A$2:$H$5049,4,0)</f>
        <v>CJ</v>
      </c>
      <c r="F715" s="138">
        <v>0.2</v>
      </c>
      <c r="G715" s="210">
        <f>VLOOKUP(B715,INSUMOS_SINAPI_12_14!$A$2:$H$5049,6,0)</f>
        <v>0.2</v>
      </c>
      <c r="H715" s="136">
        <v>0.214</v>
      </c>
      <c r="I715" s="138">
        <v>0.04</v>
      </c>
      <c r="J715" s="210">
        <f t="shared" si="4"/>
        <v>4.2800000000000005E-2</v>
      </c>
    </row>
    <row r="716" spans="1:10" ht="12.75" customHeight="1">
      <c r="B716" s="174">
        <v>2370</v>
      </c>
      <c r="C716" s="213" t="str">
        <f>VLOOKUP(B716,INSUMOS_SINAPI_12_14!$A$2:$H$5049,2,0)</f>
        <v>DISJUNTOR TIPO NEMA, MONOPOLAR 10 ATE 30A</v>
      </c>
      <c r="D716" s="136" t="s">
        <v>314</v>
      </c>
      <c r="E716" s="144" t="str">
        <f>VLOOKUP(B716,INSUMOS_SINAPI_12_14!$A$2:$H$5049,4,0)</f>
        <v>UN</v>
      </c>
      <c r="F716" s="138">
        <v>7.05</v>
      </c>
      <c r="G716" s="210">
        <f>VLOOKUP(B716,INSUMOS_SINAPI_12_14!$A$2:$H$5049,6,0)</f>
        <v>7.05</v>
      </c>
      <c r="H716" s="136">
        <v>5.7000000000000002E-3</v>
      </c>
      <c r="I716" s="138">
        <v>0.04</v>
      </c>
      <c r="J716" s="210">
        <f t="shared" si="4"/>
        <v>4.0184999999999998E-2</v>
      </c>
    </row>
    <row r="717" spans="1:10" ht="12.75" customHeight="1">
      <c r="B717" s="174">
        <v>4448</v>
      </c>
      <c r="C717" s="213" t="str">
        <f>VLOOKUP(B717,INSUMOS_SINAPI_12_14!$A$2:$H$5049,2,0)</f>
        <v>PECA DE MADEIRA NATIVA/REGIONAL 7,5 X 12,50 CM (3X5") NAO APARELHADA (P/FORMA)</v>
      </c>
      <c r="D717" s="136" t="s">
        <v>314</v>
      </c>
      <c r="E717" s="144" t="str">
        <f>VLOOKUP(B717,INSUMOS_SINAPI_12_14!$A$2:$H$5049,4,0)</f>
        <v>M</v>
      </c>
      <c r="F717" s="138">
        <v>5.13</v>
      </c>
      <c r="G717" s="210">
        <f>VLOOKUP(B717,INSUMOS_SINAPI_12_14!$A$2:$H$5049,6,0)</f>
        <v>5.13</v>
      </c>
      <c r="H717" s="136">
        <v>0.7</v>
      </c>
      <c r="I717" s="138">
        <v>3.59</v>
      </c>
      <c r="J717" s="210">
        <f t="shared" si="4"/>
        <v>3.5909999999999997</v>
      </c>
    </row>
    <row r="718" spans="1:10" ht="12.75" customHeight="1">
      <c r="B718" s="174">
        <v>4491</v>
      </c>
      <c r="C718" s="213" t="str">
        <f>VLOOKUP(B718,INSUMOS_SINAPI_12_14!$A$2:$H$5049,2,0)</f>
        <v>PECA DE MADEIRA NATIVA / REGIONAL 7,5 X 7,5CM (3X3) NAO APARELHADA (P/FORMA)</v>
      </c>
      <c r="D718" s="136" t="s">
        <v>314</v>
      </c>
      <c r="E718" s="144" t="str">
        <f>VLOOKUP(B718,INSUMOS_SINAPI_12_14!$A$2:$H$5049,4,0)</f>
        <v>M</v>
      </c>
      <c r="F718" s="138">
        <v>2.81</v>
      </c>
      <c r="G718" s="210">
        <f>VLOOKUP(B718,INSUMOS_SINAPI_12_14!$A$2:$H$5049,6,0)</f>
        <v>2.81</v>
      </c>
      <c r="H718" s="136">
        <v>0.9</v>
      </c>
      <c r="I718" s="138">
        <v>2.5299999999999998</v>
      </c>
      <c r="J718" s="210">
        <f t="shared" si="4"/>
        <v>2.5289999999999999</v>
      </c>
    </row>
    <row r="719" spans="1:10" ht="12.75" customHeight="1">
      <c r="B719" s="174">
        <v>5075</v>
      </c>
      <c r="C719" s="213" t="str">
        <f>VLOOKUP(B719,INSUMOS_SINAPI_12_14!$A$2:$H$5049,2,0)</f>
        <v>PREGO POLIDO COM CABECA 18 X 30</v>
      </c>
      <c r="D719" s="136" t="s">
        <v>314</v>
      </c>
      <c r="E719" s="144" t="str">
        <f>VLOOKUP(B719,INSUMOS_SINAPI_12_14!$A$2:$H$5049,4,0)</f>
        <v>KG</v>
      </c>
      <c r="F719" s="138">
        <v>6.98</v>
      </c>
      <c r="G719" s="210">
        <f>VLOOKUP(B719,INSUMOS_SINAPI_12_14!$A$2:$H$5049,6,0)</f>
        <v>6.98</v>
      </c>
      <c r="H719" s="136">
        <v>0.1</v>
      </c>
      <c r="I719" s="138">
        <v>0.7</v>
      </c>
      <c r="J719" s="210">
        <f t="shared" si="4"/>
        <v>0.69800000000000006</v>
      </c>
    </row>
    <row r="720" spans="1:10" ht="12.75" customHeight="1">
      <c r="B720" s="174">
        <v>5085</v>
      </c>
      <c r="C720" s="213" t="str">
        <f>VLOOKUP(B720,INSUMOS_SINAPI_12_14!$A$2:$H$5049,2,0)</f>
        <v>CADEADO LATAO CROMADO H = 35MM / 5 PINOS / HASTE CROMADA H = 30MM</v>
      </c>
      <c r="D720" s="136" t="s">
        <v>314</v>
      </c>
      <c r="E720" s="144" t="str">
        <f>VLOOKUP(B720,INSUMOS_SINAPI_12_14!$A$2:$H$5049,4,0)</f>
        <v>UN</v>
      </c>
      <c r="F720" s="138">
        <v>17.02</v>
      </c>
      <c r="G720" s="210">
        <f>VLOOKUP(B720,INSUMOS_SINAPI_12_14!$A$2:$H$5049,6,0)</f>
        <v>17.02</v>
      </c>
      <c r="H720" s="136">
        <v>5.7999999999999996E-3</v>
      </c>
      <c r="I720" s="138">
        <v>0.1</v>
      </c>
      <c r="J720" s="210">
        <f t="shared" si="4"/>
        <v>9.8715999999999984E-2</v>
      </c>
    </row>
    <row r="721" spans="2:10" ht="12.75" customHeight="1">
      <c r="B721" s="174">
        <v>5088</v>
      </c>
      <c r="C721" s="213" t="str">
        <f>VLOOKUP(B721,INSUMOS_SINAPI_12_14!$A$2:$H$5049,2,0)</f>
        <v>PORTA CADEADO ZINCADO OXIDADO PRETO</v>
      </c>
      <c r="D721" s="136" t="s">
        <v>314</v>
      </c>
      <c r="E721" s="144" t="str">
        <f>VLOOKUP(B721,INSUMOS_SINAPI_12_14!$A$2:$H$5049,4,0)</f>
        <v>UN</v>
      </c>
      <c r="F721" s="138">
        <v>5.0999999999999996</v>
      </c>
      <c r="G721" s="210">
        <f>VLOOKUP(B721,INSUMOS_SINAPI_12_14!$A$2:$H$5049,6,0)</f>
        <v>5.0999999999999996</v>
      </c>
      <c r="H721" s="136">
        <v>5.7999999999999996E-3</v>
      </c>
      <c r="I721" s="138">
        <v>0.03</v>
      </c>
      <c r="J721" s="210">
        <f t="shared" si="4"/>
        <v>2.9579999999999995E-2</v>
      </c>
    </row>
    <row r="722" spans="2:10" ht="12.75" customHeight="1">
      <c r="B722" s="174">
        <v>7194</v>
      </c>
      <c r="C722" s="213" t="str">
        <f>VLOOKUP(B722,INSUMOS_SINAPI_12_14!$A$2:$H$5049,2,0)</f>
        <v>TELHA DE FIBROCIMENTO ONDULADA E = 6 MM, DE *2,44 X 1,10* M (SEM AMIANTO)</v>
      </c>
      <c r="D722" s="136" t="s">
        <v>314</v>
      </c>
      <c r="E722" s="144" t="str">
        <f>VLOOKUP(B722,INSUMOS_SINAPI_12_14!$A$2:$H$5049,4,0)</f>
        <v>M²</v>
      </c>
      <c r="F722" s="138">
        <v>17.75</v>
      </c>
      <c r="G722" s="210">
        <f>VLOOKUP(B722,INSUMOS_SINAPI_12_14!$A$2:$H$5049,6,0)</f>
        <v>17.75</v>
      </c>
      <c r="H722" s="136">
        <v>0.318</v>
      </c>
      <c r="I722" s="138">
        <v>5.64</v>
      </c>
      <c r="J722" s="210">
        <f t="shared" si="4"/>
        <v>5.6444999999999999</v>
      </c>
    </row>
    <row r="723" spans="2:10" ht="12.75" customHeight="1">
      <c r="B723" s="174">
        <v>10490</v>
      </c>
      <c r="C723" s="213" t="str">
        <f>VLOOKUP(B723,INSUMOS_SINAPI_12_14!$A$2:$H$5049,2,0)</f>
        <v>VIDRO LISO INCOLOR 3 MM - SEM COLOCACAO</v>
      </c>
      <c r="D723" s="136" t="s">
        <v>314</v>
      </c>
      <c r="E723" s="144" t="str">
        <f>VLOOKUP(B723,INSUMOS_SINAPI_12_14!$A$2:$H$5049,4,0)</f>
        <v>M²</v>
      </c>
      <c r="F723" s="138">
        <v>40.5</v>
      </c>
      <c r="G723" s="210">
        <f>VLOOKUP(B723,INSUMOS_SINAPI_12_14!$A$2:$H$5049,6,0)</f>
        <v>40.5</v>
      </c>
      <c r="H723" s="136">
        <v>2.3E-2</v>
      </c>
      <c r="I723" s="138">
        <v>0.93</v>
      </c>
      <c r="J723" s="210">
        <f t="shared" si="4"/>
        <v>0.93149999999999999</v>
      </c>
    </row>
    <row r="724" spans="2:10" ht="12.75" customHeight="1">
      <c r="B724" s="174">
        <v>10555</v>
      </c>
      <c r="C724" s="213" t="str">
        <f>VLOOKUP(B724,INSUMOS_SINAPI_12_14!$A$2:$H$5049,2,0)</f>
        <v>PORTA DE MADEIRA SEMI-OCA, FOLHA LISA PARA PINTURA *80 X 210 X 3,5* CM</v>
      </c>
      <c r="D724" s="136" t="s">
        <v>314</v>
      </c>
      <c r="E724" s="144" t="str">
        <f>VLOOKUP(B724,INSUMOS_SINAPI_12_14!$A$2:$H$5049,4,0)</f>
        <v>UN</v>
      </c>
      <c r="F724" s="138">
        <v>49.51</v>
      </c>
      <c r="G724" s="210">
        <f>VLOOKUP(B724,INSUMOS_SINAPI_12_14!$A$2:$H$5049,6,0)</f>
        <v>49.51</v>
      </c>
      <c r="H724" s="136">
        <v>1.15E-2</v>
      </c>
      <c r="I724" s="138">
        <v>0.56999999999999995</v>
      </c>
      <c r="J724" s="210">
        <f t="shared" si="4"/>
        <v>0.56936500000000001</v>
      </c>
    </row>
    <row r="725" spans="2:10" ht="12.75" customHeight="1">
      <c r="B725" s="174">
        <v>10567</v>
      </c>
      <c r="C725" s="213" t="str">
        <f>VLOOKUP(B725,INSUMOS_SINAPI_12_14!$A$2:$H$5049,2,0)</f>
        <v>TABUA MADEIRA 3A QUALIDADE 2,5 X 23,0CM (1 X 9") NAO APARELHADA</v>
      </c>
      <c r="D725" s="136" t="s">
        <v>314</v>
      </c>
      <c r="E725" s="144" t="str">
        <f>VLOOKUP(B725,INSUMOS_SINAPI_12_14!$A$2:$H$5049,4,0)</f>
        <v>M</v>
      </c>
      <c r="F725" s="138">
        <v>4.34</v>
      </c>
      <c r="G725" s="210">
        <f>VLOOKUP(B725,INSUMOS_SINAPI_12_14!$A$2:$H$5049,6,0)</f>
        <v>4.34</v>
      </c>
      <c r="H725" s="136">
        <v>0.25</v>
      </c>
      <c r="I725" s="138">
        <v>1.0900000000000001</v>
      </c>
      <c r="J725" s="210">
        <f t="shared" si="4"/>
        <v>1.085</v>
      </c>
    </row>
    <row r="726" spans="2:10" ht="12.75" customHeight="1">
      <c r="B726" s="174">
        <v>10952</v>
      </c>
      <c r="C726" s="213" t="str">
        <f>VLOOKUP(B726,INSUMOS_SINAPI_12_14!$A$2:$H$5049,2,0)</f>
        <v>CANTONEIRA ACO ABAS IGUAIS (QUALQUER BITOLA), E = 1/8 "</v>
      </c>
      <c r="D726" s="136" t="s">
        <v>314</v>
      </c>
      <c r="E726" s="144" t="str">
        <f>VLOOKUP(B726,INSUMOS_SINAPI_12_14!$A$2:$H$5049,4,0)</f>
        <v>KG</v>
      </c>
      <c r="F726" s="138">
        <v>3.4</v>
      </c>
      <c r="G726" s="210">
        <f>VLOOKUP(B726,INSUMOS_SINAPI_12_14!$A$2:$H$5049,6,0)</f>
        <v>3.4</v>
      </c>
      <c r="H726" s="136">
        <v>0.30299999999999999</v>
      </c>
      <c r="I726" s="138">
        <v>1.03</v>
      </c>
      <c r="J726" s="210">
        <f t="shared" si="4"/>
        <v>1.0302</v>
      </c>
    </row>
    <row r="727" spans="2:10" ht="25.5">
      <c r="B727" s="174">
        <v>11056</v>
      </c>
      <c r="C727" s="213" t="str">
        <f>VLOOKUP(B727,INSUMOS_SINAPI_12_14!$A$2:$H$5049,2,0)</f>
        <v>PARAFUSO ROSCA SOBERBA ZINCADO CABECA CHATA FENDA SIMPLES 3,8 X 30 MM (1.1/4 ")</v>
      </c>
      <c r="D727" s="136" t="s">
        <v>314</v>
      </c>
      <c r="E727" s="144" t="str">
        <f>VLOOKUP(B727,INSUMOS_SINAPI_12_14!$A$2:$H$5049,4,0)</f>
        <v>UN</v>
      </c>
      <c r="F727" s="138">
        <v>7.0000000000000007E-2</v>
      </c>
      <c r="G727" s="210">
        <f>VLOOKUP(B727,INSUMOS_SINAPI_12_14!$A$2:$H$5049,6,0)</f>
        <v>7.0000000000000007E-2</v>
      </c>
      <c r="H727" s="136">
        <v>1.28</v>
      </c>
      <c r="I727" s="138">
        <v>0.09</v>
      </c>
      <c r="J727" s="210">
        <f t="shared" si="4"/>
        <v>8.9600000000000013E-2</v>
      </c>
    </row>
    <row r="728" spans="2:10" ht="25.5">
      <c r="B728" s="174">
        <v>11443</v>
      </c>
      <c r="C728" s="213" t="str">
        <f>VLOOKUP(B728,INSUMOS_SINAPI_12_14!$A$2:$H$5049,2,0)</f>
        <v>DOBRADICA FERRO POLIDO OU GALV 3 X 3" E=2MM PINO SOLTO OU REVERSIVEL SEM ANEIS</v>
      </c>
      <c r="D728" s="136" t="s">
        <v>314</v>
      </c>
      <c r="E728" s="144" t="str">
        <f>VLOOKUP(B728,INSUMOS_SINAPI_12_14!$A$2:$H$5049,4,0)</f>
        <v>UN</v>
      </c>
      <c r="F728" s="138">
        <v>3.63</v>
      </c>
      <c r="G728" s="210">
        <f>VLOOKUP(B728,INSUMOS_SINAPI_12_14!$A$2:$H$5049,6,0)</f>
        <v>3.63</v>
      </c>
      <c r="H728" s="136">
        <v>3.4599999999999999E-2</v>
      </c>
      <c r="I728" s="138">
        <v>0.13</v>
      </c>
      <c r="J728" s="210">
        <f t="shared" si="4"/>
        <v>0.12559799999999999</v>
      </c>
    </row>
    <row r="729" spans="2:10" ht="12.75" customHeight="1">
      <c r="B729" s="174">
        <v>11467</v>
      </c>
      <c r="C729" s="213" t="str">
        <f>VLOOKUP(B729,INSUMOS_SINAPI_12_14!$A$2:$H$5049,2,0)</f>
        <v>FECHADURA SOBREPOR FERRO PINTADO CHAVE GRANDE</v>
      </c>
      <c r="D729" s="136" t="s">
        <v>314</v>
      </c>
      <c r="E729" s="144" t="str">
        <f>VLOOKUP(B729,INSUMOS_SINAPI_12_14!$A$2:$H$5049,4,0)</f>
        <v>UN</v>
      </c>
      <c r="F729" s="138">
        <v>9</v>
      </c>
      <c r="G729" s="210">
        <f>VLOOKUP(B729,INSUMOS_SINAPI_12_14!$A$2:$H$5049,6,0)</f>
        <v>9</v>
      </c>
      <c r="H729" s="136">
        <v>5.7999999999999996E-3</v>
      </c>
      <c r="I729" s="138">
        <v>0.05</v>
      </c>
      <c r="J729" s="210">
        <f t="shared" si="4"/>
        <v>5.2199999999999996E-2</v>
      </c>
    </row>
    <row r="730" spans="2:10" ht="25.5">
      <c r="B730" s="174">
        <v>11891</v>
      </c>
      <c r="C730" s="213" t="str">
        <f>VLOOKUP(B730,INSUMOS_SINAPI_12_14!$A$2:$H$5049,2,0)</f>
        <v>FIO/CORDAO COBRE ISOLADO PARALELO OU TORCIDO 2 X 2,5MM2, TIPO PLASTIFLEX PIRELLI OU EQUIV</v>
      </c>
      <c r="D730" s="136" t="s">
        <v>314</v>
      </c>
      <c r="E730" s="144" t="str">
        <f>VLOOKUP(B730,INSUMOS_SINAPI_12_14!$A$2:$H$5049,4,0)</f>
        <v>M</v>
      </c>
      <c r="F730" s="138">
        <v>2.5</v>
      </c>
      <c r="G730" s="210">
        <f>VLOOKUP(B730,INSUMOS_SINAPI_12_14!$A$2:$H$5049,6,0)</f>
        <v>2.5</v>
      </c>
      <c r="H730" s="136">
        <v>0.53600000000000003</v>
      </c>
      <c r="I730" s="138">
        <v>1.34</v>
      </c>
      <c r="J730" s="210">
        <f t="shared" si="4"/>
        <v>1.34</v>
      </c>
    </row>
    <row r="731" spans="2:10" ht="12.75" customHeight="1">
      <c r="B731" s="174">
        <v>12128</v>
      </c>
      <c r="C731" s="213" t="str">
        <f>VLOOKUP(B731,INSUMOS_SINAPI_12_14!$A$2:$H$5049,2,0)</f>
        <v>INTERRUPTOR SOBREPOR 1 TECLA SIMPLES, TIPO SILENTOQUE PIAL OU EQUIV</v>
      </c>
      <c r="D731" s="136" t="s">
        <v>314</v>
      </c>
      <c r="E731" s="144" t="str">
        <f>VLOOKUP(B731,INSUMOS_SINAPI_12_14!$A$2:$H$5049,4,0)</f>
        <v>UN</v>
      </c>
      <c r="F731" s="138">
        <v>3.34</v>
      </c>
      <c r="G731" s="210">
        <f>VLOOKUP(B731,INSUMOS_SINAPI_12_14!$A$2:$H$5049,6,0)</f>
        <v>3.34</v>
      </c>
      <c r="H731" s="136">
        <v>2.3E-2</v>
      </c>
      <c r="I731" s="138">
        <v>0.08</v>
      </c>
      <c r="J731" s="210">
        <f t="shared" si="4"/>
        <v>7.6819999999999999E-2</v>
      </c>
    </row>
    <row r="732" spans="2:10" ht="12.75" customHeight="1">
      <c r="B732" s="174">
        <v>12147</v>
      </c>
      <c r="C732" s="213" t="str">
        <f>VLOOKUP(B732,INSUMOS_SINAPI_12_14!$A$2:$H$5049,2,0)</f>
        <v>TOMADA SOBREPOR 2P UNIVERSAL 10A/250V, TIPO SILENTOQUE PIAL OU EQUIV</v>
      </c>
      <c r="D732" s="136" t="s">
        <v>314</v>
      </c>
      <c r="E732" s="144" t="str">
        <f>VLOOKUP(B732,INSUMOS_SINAPI_12_14!$A$2:$H$5049,4,0)</f>
        <v>UN</v>
      </c>
      <c r="F732" s="138">
        <v>7.57</v>
      </c>
      <c r="G732" s="210">
        <f>VLOOKUP(B732,INSUMOS_SINAPI_12_14!$A$2:$H$5049,6,0)</f>
        <v>7.57</v>
      </c>
      <c r="H732" s="136">
        <v>2.1999999999999999E-2</v>
      </c>
      <c r="I732" s="138">
        <v>0.17</v>
      </c>
      <c r="J732" s="210">
        <f t="shared" si="4"/>
        <v>0.16653999999999999</v>
      </c>
    </row>
    <row r="733" spans="2:10" ht="12.75" customHeight="1">
      <c r="B733" s="174">
        <v>12296</v>
      </c>
      <c r="C733" s="213" t="str">
        <f>VLOOKUP(B733,INSUMOS_SINAPI_12_14!$A$2:$H$5049,2,0)</f>
        <v>BOCAL/SOQUETE/RECEPTACULO DE PORCELANA</v>
      </c>
      <c r="D733" s="136" t="s">
        <v>314</v>
      </c>
      <c r="E733" s="144" t="str">
        <f>VLOOKUP(B733,INSUMOS_SINAPI_12_14!$A$2:$H$5049,4,0)</f>
        <v>UN</v>
      </c>
      <c r="F733" s="138">
        <v>2.14</v>
      </c>
      <c r="G733" s="210">
        <f>VLOOKUP(B733,INSUMOS_SINAPI_12_14!$A$2:$H$5049,6,0)</f>
        <v>2.14</v>
      </c>
      <c r="H733" s="136">
        <v>4.6100000000000002E-2</v>
      </c>
      <c r="I733" s="138">
        <v>0.1</v>
      </c>
      <c r="J733" s="210">
        <f t="shared" si="4"/>
        <v>9.8654000000000006E-2</v>
      </c>
    </row>
    <row r="734" spans="2:10" ht="12.75" customHeight="1">
      <c r="B734" s="174">
        <v>12298</v>
      </c>
      <c r="C734" s="213" t="str">
        <f>VLOOKUP(B734,INSUMOS_SINAPI_12_14!$A$2:$H$5049,2,0)</f>
        <v>GLOBO ESFERICO DE VIDRO LISO TAMANHO MEDIO</v>
      </c>
      <c r="D734" s="136" t="s">
        <v>314</v>
      </c>
      <c r="E734" s="144" t="str">
        <f>VLOOKUP(B734,INSUMOS_SINAPI_12_14!$A$2:$H$5049,4,0)</f>
        <v>UN</v>
      </c>
      <c r="F734" s="138">
        <v>11.08</v>
      </c>
      <c r="G734" s="210">
        <f>VLOOKUP(B734,INSUMOS_SINAPI_12_14!$A$2:$H$5049,6,0)</f>
        <v>11.08</v>
      </c>
      <c r="H734" s="136">
        <v>4.6100000000000002E-2</v>
      </c>
      <c r="I734" s="138">
        <v>0.51</v>
      </c>
      <c r="J734" s="210">
        <f t="shared" si="4"/>
        <v>0.51078800000000002</v>
      </c>
    </row>
    <row r="735" spans="2:10" ht="12.75" customHeight="1">
      <c r="B735" s="174">
        <v>21127</v>
      </c>
      <c r="C735" s="213" t="str">
        <f>VLOOKUP(B735,INSUMOS_SINAPI_12_14!$A$2:$H$5049,2,0)</f>
        <v>FITA ISOLANTE ADESIVA ANTI-CHAMA EM ROLOS 19MM X 5M</v>
      </c>
      <c r="D735" s="136" t="s">
        <v>314</v>
      </c>
      <c r="E735" s="144" t="str">
        <f>VLOOKUP(B735,INSUMOS_SINAPI_12_14!$A$2:$H$5049,4,0)</f>
        <v>UN</v>
      </c>
      <c r="F735" s="138">
        <v>1.1499999999999999</v>
      </c>
      <c r="G735" s="210">
        <f>VLOOKUP(B735,INSUMOS_SINAPI_12_14!$A$2:$H$5049,6,0)</f>
        <v>1.1499999999999999</v>
      </c>
      <c r="H735" s="136">
        <v>2.4E-2</v>
      </c>
      <c r="I735" s="138">
        <v>0.03</v>
      </c>
      <c r="J735" s="210">
        <f t="shared" si="4"/>
        <v>2.76E-2</v>
      </c>
    </row>
    <row r="736" spans="2:10">
      <c r="B736" s="157"/>
      <c r="C736" s="158"/>
      <c r="D736" s="157"/>
      <c r="E736" s="157"/>
      <c r="F736" s="159"/>
      <c r="G736" s="159"/>
      <c r="H736" s="157"/>
      <c r="I736" s="160"/>
      <c r="J736" s="173"/>
    </row>
    <row r="737" spans="1:9">
      <c r="B737" s="157"/>
      <c r="C737" s="158"/>
      <c r="D737" s="157"/>
      <c r="E737" s="157"/>
      <c r="F737" s="159"/>
      <c r="G737" s="159"/>
      <c r="H737" s="157"/>
      <c r="I737" s="160"/>
    </row>
    <row r="738" spans="1:9" ht="25.5" hidden="1">
      <c r="A738" s="133">
        <f>COUNTIF(ORÇAMENTO!B:B,'CPU (2)'!B738)</f>
        <v>0</v>
      </c>
      <c r="B738" s="153" t="s">
        <v>6020</v>
      </c>
      <c r="C738" s="154" t="s">
        <v>6021</v>
      </c>
      <c r="D738" s="153" t="s">
        <v>5457</v>
      </c>
      <c r="E738" s="153" t="s">
        <v>335</v>
      </c>
      <c r="F738" s="155">
        <v>289.72000000000003</v>
      </c>
      <c r="G738" s="155">
        <v>270.02</v>
      </c>
      <c r="H738" s="153" t="s">
        <v>308</v>
      </c>
      <c r="I738" s="156">
        <v>41974</v>
      </c>
    </row>
    <row r="739" spans="1:9" ht="25.5" hidden="1">
      <c r="A739" s="133">
        <f>COUNTIF(ORÇAMENTO!B:B,'CPU (2)'!B739)</f>
        <v>0</v>
      </c>
      <c r="B739" s="157" t="s">
        <v>6022</v>
      </c>
      <c r="C739" s="158" t="s">
        <v>6023</v>
      </c>
      <c r="D739" s="157" t="s">
        <v>5670</v>
      </c>
      <c r="E739" s="157" t="s">
        <v>370</v>
      </c>
      <c r="F739" s="159">
        <v>364.02</v>
      </c>
      <c r="G739" s="159">
        <v>349.81</v>
      </c>
      <c r="H739" s="157" t="s">
        <v>308</v>
      </c>
      <c r="I739" s="160">
        <v>41974</v>
      </c>
    </row>
    <row r="740" spans="1:9" ht="38.25" hidden="1">
      <c r="A740" s="133">
        <f>COUNTIF(ORÇAMENTO!B:B,'CPU (2)'!B740)</f>
        <v>0</v>
      </c>
      <c r="B740" s="153" t="s">
        <v>6024</v>
      </c>
      <c r="C740" s="154" t="s">
        <v>6025</v>
      </c>
      <c r="D740" s="153" t="s">
        <v>5670</v>
      </c>
      <c r="E740" s="153" t="s">
        <v>370</v>
      </c>
      <c r="F740" s="155">
        <v>456.9</v>
      </c>
      <c r="G740" s="155">
        <v>436.42</v>
      </c>
      <c r="H740" s="153" t="s">
        <v>308</v>
      </c>
      <c r="I740" s="156">
        <v>41974</v>
      </c>
    </row>
    <row r="741" spans="1:9" ht="25.5" hidden="1">
      <c r="A741" s="133">
        <f>COUNTIF(ORÇAMENTO!B:B,'CPU (2)'!B741)</f>
        <v>0</v>
      </c>
      <c r="B741" s="157">
        <v>84091</v>
      </c>
      <c r="C741" s="158" t="s">
        <v>6026</v>
      </c>
      <c r="D741" s="157" t="s">
        <v>5350</v>
      </c>
      <c r="E741" s="157" t="s">
        <v>335</v>
      </c>
      <c r="F741" s="159">
        <v>35.57</v>
      </c>
      <c r="G741" s="159">
        <v>33.409999999999997</v>
      </c>
      <c r="H741" s="157" t="s">
        <v>308</v>
      </c>
      <c r="I741" s="160">
        <v>41974</v>
      </c>
    </row>
    <row r="742" spans="1:9" ht="25.5" hidden="1">
      <c r="A742" s="133">
        <f>COUNTIF(ORÇAMENTO!B:B,'CPU (2)'!B742)</f>
        <v>0</v>
      </c>
      <c r="B742" s="153">
        <v>72923</v>
      </c>
      <c r="C742" s="154" t="s">
        <v>6027</v>
      </c>
      <c r="D742" s="153" t="s">
        <v>5670</v>
      </c>
      <c r="E742" s="153" t="s">
        <v>368</v>
      </c>
      <c r="F742" s="155">
        <v>112.07</v>
      </c>
      <c r="G742" s="155">
        <v>111.83</v>
      </c>
      <c r="H742" s="153" t="s">
        <v>308</v>
      </c>
      <c r="I742" s="156">
        <v>41974</v>
      </c>
    </row>
    <row r="743" spans="1:9" ht="25.5" hidden="1">
      <c r="A743" s="133">
        <f>COUNTIF(ORÇAMENTO!B:B,'CPU (2)'!B743)</f>
        <v>0</v>
      </c>
      <c r="B743" s="157">
        <v>72924</v>
      </c>
      <c r="C743" s="158" t="s">
        <v>6028</v>
      </c>
      <c r="D743" s="157" t="s">
        <v>5670</v>
      </c>
      <c r="E743" s="157" t="s">
        <v>368</v>
      </c>
      <c r="F743" s="159">
        <v>94.85</v>
      </c>
      <c r="G743" s="159">
        <v>94.61</v>
      </c>
      <c r="H743" s="157" t="s">
        <v>308</v>
      </c>
      <c r="I743" s="160">
        <v>41974</v>
      </c>
    </row>
    <row r="744" spans="1:9" hidden="1">
      <c r="A744" s="133">
        <f>COUNTIF(ORÇAMENTO!B:B,'CPU (2)'!B744)</f>
        <v>0</v>
      </c>
      <c r="B744" s="153">
        <v>72910</v>
      </c>
      <c r="C744" s="154" t="s">
        <v>6029</v>
      </c>
      <c r="D744" s="153" t="s">
        <v>5670</v>
      </c>
      <c r="E744" s="153" t="s">
        <v>368</v>
      </c>
      <c r="F744" s="155">
        <v>10.38</v>
      </c>
      <c r="G744" s="155">
        <v>10.06</v>
      </c>
      <c r="H744" s="153" t="s">
        <v>308</v>
      </c>
      <c r="I744" s="156">
        <v>41974</v>
      </c>
    </row>
    <row r="745" spans="1:9" ht="25.5" hidden="1">
      <c r="A745" s="133">
        <f>COUNTIF(ORÇAMENTO!B:B,'CPU (2)'!B745)</f>
        <v>0</v>
      </c>
      <c r="B745" s="157">
        <v>72912</v>
      </c>
      <c r="C745" s="158" t="s">
        <v>6030</v>
      </c>
      <c r="D745" s="157" t="s">
        <v>5670</v>
      </c>
      <c r="E745" s="157" t="s">
        <v>368</v>
      </c>
      <c r="F745" s="159">
        <v>33.79</v>
      </c>
      <c r="G745" s="159">
        <v>33.340000000000003</v>
      </c>
      <c r="H745" s="157" t="s">
        <v>308</v>
      </c>
      <c r="I745" s="160">
        <v>41974</v>
      </c>
    </row>
    <row r="746" spans="1:9" ht="25.5" hidden="1">
      <c r="A746" s="133">
        <f>COUNTIF(ORÇAMENTO!B:B,'CPU (2)'!B746)</f>
        <v>0</v>
      </c>
      <c r="B746" s="153">
        <v>72916</v>
      </c>
      <c r="C746" s="154" t="s">
        <v>6031</v>
      </c>
      <c r="D746" s="153" t="s">
        <v>5670</v>
      </c>
      <c r="E746" s="153" t="s">
        <v>368</v>
      </c>
      <c r="F746" s="155">
        <v>35.58</v>
      </c>
      <c r="G746" s="155">
        <v>35.25</v>
      </c>
      <c r="H746" s="153" t="s">
        <v>308</v>
      </c>
      <c r="I746" s="156">
        <v>41974</v>
      </c>
    </row>
    <row r="747" spans="1:9" ht="25.5" hidden="1">
      <c r="A747" s="133">
        <f>COUNTIF(ORÇAMENTO!B:B,'CPU (2)'!B747)</f>
        <v>0</v>
      </c>
      <c r="B747" s="157">
        <v>72913</v>
      </c>
      <c r="C747" s="158" t="s">
        <v>6032</v>
      </c>
      <c r="D747" s="157" t="s">
        <v>5670</v>
      </c>
      <c r="E747" s="157" t="s">
        <v>368</v>
      </c>
      <c r="F747" s="159">
        <v>54.59</v>
      </c>
      <c r="G747" s="159">
        <v>54.11</v>
      </c>
      <c r="H747" s="157" t="s">
        <v>308</v>
      </c>
      <c r="I747" s="160">
        <v>41974</v>
      </c>
    </row>
    <row r="748" spans="1:9" ht="25.5" hidden="1">
      <c r="A748" s="133">
        <f>COUNTIF(ORÇAMENTO!B:B,'CPU (2)'!B748)</f>
        <v>0</v>
      </c>
      <c r="B748" s="153">
        <v>72919</v>
      </c>
      <c r="C748" s="154" t="s">
        <v>6033</v>
      </c>
      <c r="D748" s="153" t="s">
        <v>5670</v>
      </c>
      <c r="E748" s="153" t="s">
        <v>368</v>
      </c>
      <c r="F748" s="155">
        <v>54.66</v>
      </c>
      <c r="G748" s="155">
        <v>54.42</v>
      </c>
      <c r="H748" s="153" t="s">
        <v>308</v>
      </c>
      <c r="I748" s="156">
        <v>41974</v>
      </c>
    </row>
    <row r="749" spans="1:9" ht="25.5" hidden="1">
      <c r="A749" s="133">
        <f>COUNTIF(ORÇAMENTO!B:B,'CPU (2)'!B749)</f>
        <v>0</v>
      </c>
      <c r="B749" s="157">
        <v>72922</v>
      </c>
      <c r="C749" s="158" t="s">
        <v>6034</v>
      </c>
      <c r="D749" s="157" t="s">
        <v>5670</v>
      </c>
      <c r="E749" s="157" t="s">
        <v>368</v>
      </c>
      <c r="F749" s="159">
        <v>76.42</v>
      </c>
      <c r="G749" s="159">
        <v>76.180000000000007</v>
      </c>
      <c r="H749" s="157" t="s">
        <v>308</v>
      </c>
      <c r="I749" s="160">
        <v>41974</v>
      </c>
    </row>
    <row r="750" spans="1:9" ht="25.5" hidden="1">
      <c r="A750" s="133">
        <f>COUNTIF(ORÇAMENTO!B:B,'CPU (2)'!B750)</f>
        <v>0</v>
      </c>
      <c r="B750" s="153">
        <v>72914</v>
      </c>
      <c r="C750" s="154" t="s">
        <v>6035</v>
      </c>
      <c r="D750" s="153" t="s">
        <v>5670</v>
      </c>
      <c r="E750" s="153" t="s">
        <v>368</v>
      </c>
      <c r="F750" s="155">
        <v>78.08</v>
      </c>
      <c r="G750" s="155">
        <v>77.47</v>
      </c>
      <c r="H750" s="153" t="s">
        <v>308</v>
      </c>
      <c r="I750" s="156">
        <v>41974</v>
      </c>
    </row>
    <row r="751" spans="1:9" ht="25.5" hidden="1">
      <c r="A751" s="133">
        <f>COUNTIF(ORÇAMENTO!B:B,'CPU (2)'!B751)</f>
        <v>0</v>
      </c>
      <c r="B751" s="157">
        <v>72911</v>
      </c>
      <c r="C751" s="158" t="s">
        <v>6036</v>
      </c>
      <c r="D751" s="157" t="s">
        <v>5670</v>
      </c>
      <c r="E751" s="157" t="s">
        <v>368</v>
      </c>
      <c r="F751" s="159">
        <v>8.5299999999999994</v>
      </c>
      <c r="G751" s="159">
        <v>8.26</v>
      </c>
      <c r="H751" s="157" t="s">
        <v>308</v>
      </c>
      <c r="I751" s="160">
        <v>41974</v>
      </c>
    </row>
    <row r="752" spans="1:9" ht="38.25" hidden="1">
      <c r="A752" s="133">
        <f>COUNTIF(ORÇAMENTO!B:B,'CPU (2)'!B752)</f>
        <v>0</v>
      </c>
      <c r="B752" s="153">
        <v>83487</v>
      </c>
      <c r="C752" s="154" t="s">
        <v>6037</v>
      </c>
      <c r="D752" s="153" t="s">
        <v>5368</v>
      </c>
      <c r="E752" s="153" t="s">
        <v>83</v>
      </c>
      <c r="F752" s="155">
        <v>72.959999999999994</v>
      </c>
      <c r="G752" s="155">
        <v>71.599999999999994</v>
      </c>
      <c r="H752" s="153" t="s">
        <v>308</v>
      </c>
      <c r="I752" s="156">
        <v>41974</v>
      </c>
    </row>
    <row r="753" spans="1:9" hidden="1">
      <c r="A753" s="133">
        <f>COUNTIF(ORÇAMENTO!B:B,'CPU (2)'!B753)</f>
        <v>0</v>
      </c>
      <c r="B753" s="157">
        <v>73711</v>
      </c>
      <c r="C753" s="158" t="s">
        <v>6038</v>
      </c>
      <c r="D753" s="157" t="s">
        <v>5670</v>
      </c>
      <c r="E753" s="157" t="s">
        <v>368</v>
      </c>
      <c r="F753" s="159">
        <v>139.91999999999999</v>
      </c>
      <c r="G753" s="159">
        <v>139.69</v>
      </c>
      <c r="H753" s="157" t="s">
        <v>308</v>
      </c>
      <c r="I753" s="160">
        <v>41974</v>
      </c>
    </row>
    <row r="754" spans="1:9" hidden="1">
      <c r="A754" s="133">
        <f>COUNTIF(ORÇAMENTO!B:B,'CPU (2)'!B754)</f>
        <v>0</v>
      </c>
      <c r="B754" s="153">
        <v>73710</v>
      </c>
      <c r="C754" s="154" t="s">
        <v>6039</v>
      </c>
      <c r="D754" s="153" t="s">
        <v>5670</v>
      </c>
      <c r="E754" s="153" t="s">
        <v>368</v>
      </c>
      <c r="F754" s="155">
        <v>180.96</v>
      </c>
      <c r="G754" s="155">
        <v>180.66</v>
      </c>
      <c r="H754" s="153" t="s">
        <v>308</v>
      </c>
      <c r="I754" s="156">
        <v>41974</v>
      </c>
    </row>
    <row r="755" spans="1:9" ht="25.5" hidden="1">
      <c r="A755" s="133">
        <f>COUNTIF(ORÇAMENTO!B:B,'CPU (2)'!B755)</f>
        <v>0</v>
      </c>
      <c r="B755" s="157" t="s">
        <v>6040</v>
      </c>
      <c r="C755" s="158" t="s">
        <v>6041</v>
      </c>
      <c r="D755" s="157" t="s">
        <v>5670</v>
      </c>
      <c r="E755" s="157" t="s">
        <v>368</v>
      </c>
      <c r="F755" s="159">
        <v>194.91</v>
      </c>
      <c r="G755" s="159">
        <v>193.66</v>
      </c>
      <c r="H755" s="157" t="s">
        <v>308</v>
      </c>
      <c r="I755" s="160">
        <v>41974</v>
      </c>
    </row>
    <row r="756" spans="1:9" ht="25.5" hidden="1">
      <c r="A756" s="133">
        <f>COUNTIF(ORÇAMENTO!B:B,'CPU (2)'!B756)</f>
        <v>0</v>
      </c>
      <c r="B756" s="153">
        <v>83772</v>
      </c>
      <c r="C756" s="154" t="s">
        <v>6042</v>
      </c>
      <c r="D756" s="153" t="s">
        <v>5670</v>
      </c>
      <c r="E756" s="153" t="s">
        <v>368</v>
      </c>
      <c r="F756" s="155">
        <v>11.89</v>
      </c>
      <c r="G756" s="155">
        <v>11.57</v>
      </c>
      <c r="H756" s="153" t="s">
        <v>308</v>
      </c>
      <c r="I756" s="156">
        <v>41974</v>
      </c>
    </row>
    <row r="757" spans="1:9" ht="25.5" hidden="1">
      <c r="A757" s="133">
        <f>COUNTIF(ORÇAMENTO!B:B,'CPU (2)'!B757)</f>
        <v>0</v>
      </c>
      <c r="B757" s="157">
        <v>89218</v>
      </c>
      <c r="C757" s="158" t="s">
        <v>6043</v>
      </c>
      <c r="D757" s="157" t="s">
        <v>5450</v>
      </c>
      <c r="E757" s="157" t="s">
        <v>6044</v>
      </c>
      <c r="F757" s="159">
        <v>32.99</v>
      </c>
      <c r="G757" s="159">
        <v>31.89</v>
      </c>
      <c r="H757" s="157" t="s">
        <v>308</v>
      </c>
      <c r="I757" s="160">
        <v>41974</v>
      </c>
    </row>
    <row r="758" spans="1:9" ht="25.5" hidden="1">
      <c r="A758" s="133">
        <f>COUNTIF(ORÇAMENTO!B:B,'CPU (2)'!B758)</f>
        <v>0</v>
      </c>
      <c r="B758" s="153">
        <v>89843</v>
      </c>
      <c r="C758" s="154" t="s">
        <v>6045</v>
      </c>
      <c r="D758" s="153" t="s">
        <v>5450</v>
      </c>
      <c r="E758" s="153" t="s">
        <v>6046</v>
      </c>
      <c r="F758" s="155">
        <v>124.63</v>
      </c>
      <c r="G758" s="155">
        <v>123.53</v>
      </c>
      <c r="H758" s="153" t="s">
        <v>308</v>
      </c>
      <c r="I758" s="156">
        <v>41974</v>
      </c>
    </row>
    <row r="759" spans="1:9" ht="25.5" hidden="1">
      <c r="A759" s="133">
        <f>COUNTIF(ORÇAMENTO!B:B,'CPU (2)'!B759)</f>
        <v>0</v>
      </c>
      <c r="B759" s="157">
        <v>89212</v>
      </c>
      <c r="C759" s="158" t="s">
        <v>6047</v>
      </c>
      <c r="D759" s="157" t="s">
        <v>5450</v>
      </c>
      <c r="E759" s="157" t="s">
        <v>307</v>
      </c>
      <c r="F759" s="159">
        <v>15.39</v>
      </c>
      <c r="G759" s="159">
        <v>15.39</v>
      </c>
      <c r="H759" s="157" t="s">
        <v>308</v>
      </c>
      <c r="I759" s="160">
        <v>41974</v>
      </c>
    </row>
    <row r="760" spans="1:9" ht="25.5" hidden="1">
      <c r="A760" s="133">
        <f>COUNTIF(ORÇAMENTO!B:B,'CPU (2)'!B760)</f>
        <v>0</v>
      </c>
      <c r="B760" s="153">
        <v>89213</v>
      </c>
      <c r="C760" s="154" t="s">
        <v>6048</v>
      </c>
      <c r="D760" s="153" t="s">
        <v>5450</v>
      </c>
      <c r="E760" s="153" t="s">
        <v>307</v>
      </c>
      <c r="F760" s="155">
        <v>5.98</v>
      </c>
      <c r="G760" s="155">
        <v>5.98</v>
      </c>
      <c r="H760" s="153" t="s">
        <v>308</v>
      </c>
      <c r="I760" s="156">
        <v>41974</v>
      </c>
    </row>
    <row r="761" spans="1:9" ht="25.5" hidden="1">
      <c r="A761" s="133">
        <f>COUNTIF(ORÇAMENTO!B:B,'CPU (2)'!B761)</f>
        <v>0</v>
      </c>
      <c r="B761" s="157">
        <v>89214</v>
      </c>
      <c r="C761" s="158" t="s">
        <v>6049</v>
      </c>
      <c r="D761" s="157" t="s">
        <v>5450</v>
      </c>
      <c r="E761" s="157" t="s">
        <v>307</v>
      </c>
      <c r="F761" s="159">
        <v>18.11</v>
      </c>
      <c r="G761" s="159">
        <v>18.11</v>
      </c>
      <c r="H761" s="157" t="s">
        <v>308</v>
      </c>
      <c r="I761" s="160">
        <v>41974</v>
      </c>
    </row>
    <row r="762" spans="1:9" ht="25.5" hidden="1">
      <c r="A762" s="133">
        <f>COUNTIF(ORÇAMENTO!B:B,'CPU (2)'!B762)</f>
        <v>0</v>
      </c>
      <c r="B762" s="153">
        <v>89215</v>
      </c>
      <c r="C762" s="154" t="s">
        <v>6050</v>
      </c>
      <c r="D762" s="153" t="s">
        <v>5450</v>
      </c>
      <c r="E762" s="153" t="s">
        <v>307</v>
      </c>
      <c r="F762" s="155">
        <v>73.53</v>
      </c>
      <c r="G762" s="155">
        <v>73.52</v>
      </c>
      <c r="H762" s="153" t="s">
        <v>308</v>
      </c>
      <c r="I762" s="156">
        <v>41974</v>
      </c>
    </row>
    <row r="763" spans="1:9" ht="25.5" hidden="1">
      <c r="A763" s="133">
        <f>COUNTIF(ORÇAMENTO!B:B,'CPU (2)'!B763)</f>
        <v>0</v>
      </c>
      <c r="B763" s="157">
        <v>84854</v>
      </c>
      <c r="C763" s="158" t="s">
        <v>6051</v>
      </c>
      <c r="D763" s="157" t="s">
        <v>5410</v>
      </c>
      <c r="E763" s="157" t="s">
        <v>370</v>
      </c>
      <c r="F763" s="159">
        <v>24.68</v>
      </c>
      <c r="G763" s="159">
        <v>22.58</v>
      </c>
      <c r="H763" s="157" t="s">
        <v>308</v>
      </c>
      <c r="I763" s="160">
        <v>41974</v>
      </c>
    </row>
    <row r="764" spans="1:9" ht="25.5" hidden="1">
      <c r="A764" s="133">
        <f>COUNTIF(ORÇAMENTO!B:B,'CPU (2)'!B764)</f>
        <v>0</v>
      </c>
      <c r="B764" s="153">
        <v>4877</v>
      </c>
      <c r="C764" s="154" t="s">
        <v>6052</v>
      </c>
      <c r="D764" s="153" t="s">
        <v>5361</v>
      </c>
      <c r="E764" s="153" t="s">
        <v>307</v>
      </c>
      <c r="F764" s="155">
        <v>16.71</v>
      </c>
      <c r="G764" s="155">
        <v>15.15</v>
      </c>
      <c r="H764" s="153" t="s">
        <v>308</v>
      </c>
      <c r="I764" s="156">
        <v>41974</v>
      </c>
    </row>
    <row r="765" spans="1:9" ht="25.5" hidden="1">
      <c r="A765" s="133">
        <f>COUNTIF(ORÇAMENTO!B:B,'CPU (2)'!B765)</f>
        <v>0</v>
      </c>
      <c r="B765" s="157">
        <v>87446</v>
      </c>
      <c r="C765" s="158" t="s">
        <v>6053</v>
      </c>
      <c r="D765" s="157" t="s">
        <v>5450</v>
      </c>
      <c r="E765" s="157" t="s">
        <v>6044</v>
      </c>
      <c r="F765" s="159">
        <v>0.36</v>
      </c>
      <c r="G765" s="159">
        <v>0.36</v>
      </c>
      <c r="H765" s="157" t="s">
        <v>308</v>
      </c>
      <c r="I765" s="160">
        <v>41974</v>
      </c>
    </row>
    <row r="766" spans="1:9" ht="25.5" hidden="1">
      <c r="A766" s="133">
        <f>COUNTIF(ORÇAMENTO!B:B,'CPU (2)'!B766)</f>
        <v>0</v>
      </c>
      <c r="B766" s="153">
        <v>87445</v>
      </c>
      <c r="C766" s="154" t="s">
        <v>6054</v>
      </c>
      <c r="D766" s="153" t="s">
        <v>5450</v>
      </c>
      <c r="E766" s="153" t="s">
        <v>6046</v>
      </c>
      <c r="F766" s="155">
        <v>2.71</v>
      </c>
      <c r="G766" s="155">
        <v>2.7</v>
      </c>
      <c r="H766" s="153" t="s">
        <v>308</v>
      </c>
      <c r="I766" s="156">
        <v>41974</v>
      </c>
    </row>
    <row r="767" spans="1:9" ht="25.5" hidden="1">
      <c r="A767" s="133">
        <f>COUNTIF(ORÇAMENTO!B:B,'CPU (2)'!B767)</f>
        <v>0</v>
      </c>
      <c r="B767" s="157">
        <v>87441</v>
      </c>
      <c r="C767" s="158" t="s">
        <v>6055</v>
      </c>
      <c r="D767" s="157" t="s">
        <v>5450</v>
      </c>
      <c r="E767" s="157" t="s">
        <v>307</v>
      </c>
      <c r="F767" s="159">
        <v>0.28999999999999998</v>
      </c>
      <c r="G767" s="159">
        <v>0.28999999999999998</v>
      </c>
      <c r="H767" s="157" t="s">
        <v>308</v>
      </c>
      <c r="I767" s="160">
        <v>41974</v>
      </c>
    </row>
    <row r="768" spans="1:9" ht="25.5" hidden="1">
      <c r="A768" s="133">
        <f>COUNTIF(ORÇAMENTO!B:B,'CPU (2)'!B768)</f>
        <v>0</v>
      </c>
      <c r="B768" s="153">
        <v>87442</v>
      </c>
      <c r="C768" s="154" t="s">
        <v>6056</v>
      </c>
      <c r="D768" s="153" t="s">
        <v>5450</v>
      </c>
      <c r="E768" s="153" t="s">
        <v>307</v>
      </c>
      <c r="F768" s="155">
        <v>7.0000000000000007E-2</v>
      </c>
      <c r="G768" s="155">
        <v>0.06</v>
      </c>
      <c r="H768" s="153" t="s">
        <v>308</v>
      </c>
      <c r="I768" s="156">
        <v>41974</v>
      </c>
    </row>
    <row r="769" spans="1:11" ht="25.5" hidden="1">
      <c r="A769" s="133">
        <f>COUNTIF(ORÇAMENTO!B:B,'CPU (2)'!B769)</f>
        <v>0</v>
      </c>
      <c r="B769" s="157">
        <v>87443</v>
      </c>
      <c r="C769" s="158" t="s">
        <v>6057</v>
      </c>
      <c r="D769" s="157" t="s">
        <v>5450</v>
      </c>
      <c r="E769" s="157" t="s">
        <v>307</v>
      </c>
      <c r="F769" s="159">
        <v>0.25</v>
      </c>
      <c r="G769" s="159">
        <v>0.24</v>
      </c>
      <c r="H769" s="157" t="s">
        <v>308</v>
      </c>
      <c r="I769" s="160">
        <v>41974</v>
      </c>
    </row>
    <row r="770" spans="1:11" ht="38.25" hidden="1">
      <c r="A770" s="133">
        <f>COUNTIF(ORÇAMENTO!B:B,'CPU (2)'!B770)</f>
        <v>0</v>
      </c>
      <c r="B770" s="153">
        <v>87444</v>
      </c>
      <c r="C770" s="154" t="s">
        <v>6058</v>
      </c>
      <c r="D770" s="153" t="s">
        <v>5450</v>
      </c>
      <c r="E770" s="153" t="s">
        <v>307</v>
      </c>
      <c r="F770" s="155">
        <v>2.1</v>
      </c>
      <c r="G770" s="155">
        <v>2.1</v>
      </c>
      <c r="H770" s="153" t="s">
        <v>308</v>
      </c>
      <c r="I770" s="156">
        <v>41974</v>
      </c>
    </row>
    <row r="771" spans="1:11">
      <c r="B771" s="153"/>
      <c r="C771" s="154"/>
      <c r="D771" s="153"/>
      <c r="E771" s="153"/>
      <c r="F771" s="155"/>
      <c r="G771" s="155"/>
      <c r="H771" s="153"/>
      <c r="I771" s="156"/>
    </row>
    <row r="772" spans="1:11" ht="38.25">
      <c r="A772" s="133">
        <f>COUNTIF(ORÇAMENTO!B:B,'CPU (2)'!B772)</f>
        <v>0</v>
      </c>
      <c r="B772" s="175">
        <v>88831</v>
      </c>
      <c r="C772" s="176" t="s">
        <v>6059</v>
      </c>
      <c r="D772" s="175" t="s">
        <v>5450</v>
      </c>
      <c r="E772" s="175" t="s">
        <v>6044</v>
      </c>
      <c r="F772" s="177">
        <v>0.27</v>
      </c>
      <c r="G772" s="177">
        <v>0.26</v>
      </c>
      <c r="H772" s="175" t="s">
        <v>308</v>
      </c>
      <c r="I772" s="178">
        <v>41974</v>
      </c>
      <c r="J772" s="191">
        <f>SUM(J774:J775)</f>
        <v>0.26</v>
      </c>
      <c r="K772" s="192">
        <f>J772-G772</f>
        <v>0</v>
      </c>
    </row>
    <row r="773" spans="1:11" ht="25.5">
      <c r="B773" s="202" t="s">
        <v>341</v>
      </c>
      <c r="C773" s="202" t="s">
        <v>82</v>
      </c>
      <c r="D773" s="202" t="s">
        <v>342</v>
      </c>
      <c r="E773" s="202" t="s">
        <v>343</v>
      </c>
      <c r="F773" s="202" t="s">
        <v>10727</v>
      </c>
      <c r="G773" s="202" t="s">
        <v>10728</v>
      </c>
      <c r="H773" s="202" t="s">
        <v>10729</v>
      </c>
      <c r="I773" s="202" t="s">
        <v>10730</v>
      </c>
      <c r="J773" s="202" t="s">
        <v>10731</v>
      </c>
    </row>
    <row r="774" spans="1:11" ht="38.25">
      <c r="B774" s="172">
        <v>88826</v>
      </c>
      <c r="C774" s="226" t="str">
        <f>VLOOKUP(B774,SERVIÇOS_SINAPI_12_14!$A$2:$H$5049,2,0)</f>
        <v>BETONEIRA CAPACIDADE NOMINAL DE 400 L, CAPACIDADE DE MISTURA 310 L, MOTOR ELÉTRICO TRIFÁSICO POTÊNCIA DE 2 HP, SEM CARREGADOR - DEPRECIAÇÃO. AF_10/2014</v>
      </c>
      <c r="D774" s="219" t="s">
        <v>5450</v>
      </c>
      <c r="E774" s="219" t="str">
        <f>VLOOKUP(B774,SERVIÇOS_SINAPI_12_14!$A$2:$H$5049,4,0)</f>
        <v>H</v>
      </c>
      <c r="F774" s="219">
        <v>0.22</v>
      </c>
      <c r="G774" s="224">
        <f>VLOOKUP(B774,SERVIÇOS_SINAPI_12_14!$A$2:$H$5049,6,0)</f>
        <v>0.21</v>
      </c>
      <c r="H774" s="219">
        <v>1</v>
      </c>
      <c r="I774" s="224">
        <v>0.22</v>
      </c>
      <c r="J774" s="224">
        <f>H774*G774</f>
        <v>0.21</v>
      </c>
    </row>
    <row r="775" spans="1:11" ht="38.25">
      <c r="B775" s="172">
        <v>88827</v>
      </c>
      <c r="C775" s="226" t="str">
        <f>VLOOKUP(B775,SERVIÇOS_SINAPI_12_14!$A$2:$H$5049,2,0)</f>
        <v>BETONEIRA CAPACIDADE NOMINAL DE 400 L, CAPACIDADE DE MISTURA 310 L, MOTOR ELÉTRICO TRIFÁSICO POTÊNCIA DE 2 HP, SEM CARREGADOR - JUROS. AF_10/2014</v>
      </c>
      <c r="D775" s="219" t="s">
        <v>5450</v>
      </c>
      <c r="E775" s="219" t="str">
        <f>VLOOKUP(B775,SERVIÇOS_SINAPI_12_14!$A$2:$H$5049,4,0)</f>
        <v>H</v>
      </c>
      <c r="F775" s="224">
        <v>0.05</v>
      </c>
      <c r="G775" s="224">
        <f>VLOOKUP(B775,SERVIÇOS_SINAPI_12_14!$A$2:$H$5049,6,0)</f>
        <v>0.05</v>
      </c>
      <c r="H775" s="219">
        <v>1</v>
      </c>
      <c r="I775" s="224">
        <v>0.05</v>
      </c>
      <c r="J775" s="224">
        <f>H775*G775</f>
        <v>0.05</v>
      </c>
    </row>
    <row r="776" spans="1:11">
      <c r="B776" s="157"/>
      <c r="C776" s="158"/>
      <c r="D776" s="157"/>
      <c r="E776" s="157"/>
      <c r="F776" s="159"/>
      <c r="G776" s="159"/>
      <c r="H776" s="157"/>
      <c r="I776" s="160"/>
    </row>
    <row r="777" spans="1:11">
      <c r="B777" s="157"/>
      <c r="C777" s="158"/>
      <c r="D777" s="157"/>
      <c r="E777" s="157"/>
      <c r="F777" s="159"/>
      <c r="G777" s="159"/>
      <c r="H777" s="157"/>
      <c r="I777" s="160"/>
    </row>
    <row r="778" spans="1:11" ht="38.25">
      <c r="A778" s="208">
        <f>COUNTIF(ORÇAMENTO!B:B,'CPU (2)'!B778)</f>
        <v>0</v>
      </c>
      <c r="B778" s="175">
        <v>88830</v>
      </c>
      <c r="C778" s="176" t="s">
        <v>6060</v>
      </c>
      <c r="D778" s="175" t="s">
        <v>5450</v>
      </c>
      <c r="E778" s="175" t="s">
        <v>6046</v>
      </c>
      <c r="F778" s="177">
        <v>1.1499999999999999</v>
      </c>
      <c r="G778" s="177">
        <v>1.1399999999999999</v>
      </c>
      <c r="H778" s="175" t="s">
        <v>308</v>
      </c>
      <c r="I778" s="178">
        <v>41974</v>
      </c>
      <c r="J778" s="191">
        <f>SUM(J780:J783)</f>
        <v>1.1401699999999999</v>
      </c>
      <c r="K778" s="192">
        <f>J778-G778</f>
        <v>1.7000000000000348E-4</v>
      </c>
    </row>
    <row r="779" spans="1:11" s="133" customFormat="1" ht="25.5">
      <c r="A779" s="208"/>
      <c r="B779" s="202" t="s">
        <v>341</v>
      </c>
      <c r="C779" s="202" t="s">
        <v>82</v>
      </c>
      <c r="D779" s="202" t="s">
        <v>342</v>
      </c>
      <c r="E779" s="202" t="s">
        <v>343</v>
      </c>
      <c r="F779" s="202" t="s">
        <v>10727</v>
      </c>
      <c r="G779" s="202" t="s">
        <v>10728</v>
      </c>
      <c r="H779" s="202" t="s">
        <v>10729</v>
      </c>
      <c r="I779" s="202" t="s">
        <v>10730</v>
      </c>
      <c r="J779" s="202" t="s">
        <v>10731</v>
      </c>
    </row>
    <row r="780" spans="1:11" ht="38.25">
      <c r="A780" s="208"/>
      <c r="B780" s="172">
        <v>88826</v>
      </c>
      <c r="C780" s="226" t="str">
        <f>VLOOKUP(B780,SERVIÇOS_SINAPI_12_14!$A$2:$H$5049,2,0)</f>
        <v>BETONEIRA CAPACIDADE NOMINAL DE 400 L, CAPACIDADE DE MISTURA 310 L, MOTOR ELÉTRICO TRIFÁSICO POTÊNCIA DE 2 HP, SEM CARREGADOR - DEPRECIAÇÃO. AF_10/2014</v>
      </c>
      <c r="D780" s="219" t="s">
        <v>5450</v>
      </c>
      <c r="E780" s="219" t="str">
        <f>VLOOKUP(B780,SERVIÇOS_SINAPI_12_14!$A$2:$H$5049,4,0)</f>
        <v>H</v>
      </c>
      <c r="F780" s="219">
        <v>0.22</v>
      </c>
      <c r="G780" s="224">
        <f>VLOOKUP(B780,SERVIÇOS_SINAPI_12_14!$A$2:$H$5049,6,0)</f>
        <v>0.21</v>
      </c>
      <c r="H780" s="244">
        <v>1.0089999999999999</v>
      </c>
      <c r="I780" s="224">
        <v>0.22</v>
      </c>
      <c r="J780" s="224">
        <f>H780*G780</f>
        <v>0.21188999999999997</v>
      </c>
    </row>
    <row r="781" spans="1:11" ht="38.25">
      <c r="A781" s="208"/>
      <c r="B781" s="172">
        <v>88827</v>
      </c>
      <c r="C781" s="226" t="str">
        <f>VLOOKUP(B781,SERVIÇOS_SINAPI_12_14!$A$2:$H$5049,2,0)</f>
        <v>BETONEIRA CAPACIDADE NOMINAL DE 400 L, CAPACIDADE DE MISTURA 310 L, MOTOR ELÉTRICO TRIFÁSICO POTÊNCIA DE 2 HP, SEM CARREGADOR - JUROS. AF_10/2014</v>
      </c>
      <c r="D781" s="219" t="s">
        <v>5450</v>
      </c>
      <c r="E781" s="219" t="str">
        <f>VLOOKUP(B781,SERVIÇOS_SINAPI_12_14!$A$2:$H$5049,4,0)</f>
        <v>H</v>
      </c>
      <c r="F781" s="224">
        <v>0.05</v>
      </c>
      <c r="G781" s="224">
        <f>VLOOKUP(B781,SERVIÇOS_SINAPI_12_14!$A$2:$H$5049,6,0)</f>
        <v>0.05</v>
      </c>
      <c r="H781" s="244">
        <v>1.0089999999999999</v>
      </c>
      <c r="I781" s="224">
        <v>0.05</v>
      </c>
      <c r="J781" s="224">
        <f>H781*G781</f>
        <v>5.0449999999999995E-2</v>
      </c>
    </row>
    <row r="782" spans="1:11" ht="38.25">
      <c r="A782" s="208"/>
      <c r="B782" s="172">
        <v>88828</v>
      </c>
      <c r="C782" s="226" t="str">
        <f>VLOOKUP(B782,SERVIÇOS_SINAPI_12_14!$A$2:$H$5049,2,0)</f>
        <v>BETONEIRA CAPACIDADE NOMINAL DE 400 L, CAPACIDADE DE MISTURA 310 L, MOTOR ELÉTRICO TRIFÁSICO POTÊNCIA DE 2 HP, SEM CARREGADOR - MANUTENÇÃO. AF_10/2014</v>
      </c>
      <c r="D782" s="219" t="s">
        <v>5450</v>
      </c>
      <c r="E782" s="219" t="str">
        <f>VLOOKUP(B782,SERVIÇOS_SINAPI_12_14!$A$2:$H$5049,4,0)</f>
        <v>H</v>
      </c>
      <c r="F782" s="224">
        <v>0.18</v>
      </c>
      <c r="G782" s="224">
        <f>VLOOKUP(B782,SERVIÇOS_SINAPI_12_14!$A$2:$H$5049,6,0)</f>
        <v>0.17</v>
      </c>
      <c r="H782" s="244">
        <v>1.0089999999999999</v>
      </c>
      <c r="I782" s="224">
        <v>0.18</v>
      </c>
      <c r="J782" s="224">
        <f>H782*G782</f>
        <v>0.17152999999999999</v>
      </c>
    </row>
    <row r="783" spans="1:11" ht="38.25">
      <c r="A783" s="208"/>
      <c r="B783" s="172">
        <v>88829</v>
      </c>
      <c r="C783" s="226" t="str">
        <f>VLOOKUP(B783,SERVIÇOS_SINAPI_12_14!$A$2:$H$5049,2,0)</f>
        <v>BETONEIRA CAPACIDADE NOMINAL DE 400 L, CAPACIDADE DE MISTURA 310 L, MOTOR ELÉTRICO TRIFÁSICO POTÊNCIA DE 2 HP, SEM CARREGADOR - MATERIAIS NA OPERAÇÃO. AF_10/2014</v>
      </c>
      <c r="D783" s="219" t="s">
        <v>5450</v>
      </c>
      <c r="E783" s="219" t="str">
        <f>VLOOKUP(B783,SERVIÇOS_SINAPI_12_14!$A$2:$H$5049,4,0)</f>
        <v>H</v>
      </c>
      <c r="F783" s="224">
        <v>0.7</v>
      </c>
      <c r="G783" s="224">
        <f>VLOOKUP(B783,SERVIÇOS_SINAPI_12_14!$A$2:$H$5049,6,0)</f>
        <v>0.7</v>
      </c>
      <c r="H783" s="244">
        <v>1.0089999999999999</v>
      </c>
      <c r="I783" s="224">
        <v>0.7</v>
      </c>
      <c r="J783" s="224">
        <f>H783*G783</f>
        <v>0.70629999999999993</v>
      </c>
    </row>
    <row r="784" spans="1:11">
      <c r="A784" s="208"/>
      <c r="B784" s="204"/>
      <c r="C784" s="205"/>
      <c r="D784" s="204"/>
      <c r="E784" s="204"/>
      <c r="F784" s="206"/>
      <c r="G784" s="206"/>
      <c r="H784" s="204"/>
      <c r="I784" s="207"/>
      <c r="J784" s="203"/>
    </row>
    <row r="785" spans="1:11">
      <c r="A785" s="208"/>
      <c r="B785" s="204"/>
      <c r="C785" s="205"/>
      <c r="D785" s="204"/>
      <c r="E785" s="204"/>
      <c r="F785" s="206"/>
      <c r="G785" s="206"/>
      <c r="H785" s="204"/>
      <c r="I785" s="207"/>
      <c r="J785" s="203"/>
    </row>
    <row r="786" spans="1:11" hidden="1">
      <c r="A786" s="208"/>
      <c r="B786" s="204"/>
      <c r="C786" s="205"/>
      <c r="D786" s="204"/>
      <c r="E786" s="204"/>
      <c r="F786" s="206"/>
      <c r="G786" s="206"/>
      <c r="H786" s="204"/>
      <c r="I786" s="207"/>
      <c r="J786" s="203"/>
    </row>
    <row r="787" spans="1:11" hidden="1">
      <c r="A787" s="208"/>
      <c r="B787" s="204"/>
      <c r="C787" s="205"/>
      <c r="D787" s="204"/>
      <c r="E787" s="204"/>
      <c r="F787" s="206"/>
      <c r="G787" s="206"/>
      <c r="H787" s="204"/>
      <c r="I787" s="207"/>
      <c r="J787" s="203"/>
    </row>
    <row r="788" spans="1:11" hidden="1">
      <c r="A788" s="208"/>
      <c r="B788" s="204"/>
      <c r="C788" s="205"/>
      <c r="D788" s="204"/>
      <c r="E788" s="204"/>
      <c r="F788" s="206"/>
      <c r="G788" s="206"/>
      <c r="H788" s="204"/>
      <c r="I788" s="207"/>
      <c r="J788" s="203"/>
    </row>
    <row r="789" spans="1:11" hidden="1">
      <c r="A789" s="208"/>
      <c r="B789" s="204"/>
      <c r="C789" s="205"/>
      <c r="D789" s="204"/>
      <c r="E789" s="204"/>
      <c r="F789" s="206"/>
      <c r="G789" s="206"/>
      <c r="H789" s="204"/>
      <c r="I789" s="207"/>
      <c r="J789" s="203"/>
    </row>
    <row r="790" spans="1:11" hidden="1">
      <c r="A790" s="208"/>
      <c r="B790" s="204"/>
      <c r="C790" s="205"/>
      <c r="D790" s="204"/>
      <c r="E790" s="204"/>
      <c r="F790" s="206"/>
      <c r="G790" s="206"/>
      <c r="H790" s="204"/>
      <c r="I790" s="207"/>
      <c r="J790" s="203"/>
    </row>
    <row r="791" spans="1:11" hidden="1">
      <c r="A791" s="208"/>
      <c r="B791" s="204"/>
      <c r="C791" s="205"/>
      <c r="D791" s="204"/>
      <c r="E791" s="204"/>
      <c r="F791" s="206"/>
      <c r="G791" s="206"/>
      <c r="H791" s="204"/>
      <c r="I791" s="207"/>
      <c r="J791" s="203"/>
    </row>
    <row r="792" spans="1:11" hidden="1">
      <c r="A792" s="208"/>
      <c r="B792" s="204"/>
      <c r="C792" s="205"/>
      <c r="D792" s="204"/>
      <c r="E792" s="204"/>
      <c r="F792" s="206"/>
      <c r="G792" s="206"/>
      <c r="H792" s="204"/>
      <c r="I792" s="207"/>
      <c r="J792" s="203"/>
    </row>
    <row r="793" spans="1:11" ht="38.25">
      <c r="A793" s="133">
        <f>COUNTIF(ORÇAMENTO!B:B,'CPU (2)'!B793)</f>
        <v>0</v>
      </c>
      <c r="B793" s="175">
        <v>88826</v>
      </c>
      <c r="C793" s="176" t="s">
        <v>6061</v>
      </c>
      <c r="D793" s="175" t="s">
        <v>5450</v>
      </c>
      <c r="E793" s="175" t="s">
        <v>307</v>
      </c>
      <c r="F793" s="177">
        <v>0.22</v>
      </c>
      <c r="G793" s="177">
        <v>0.21</v>
      </c>
      <c r="H793" s="175" t="s">
        <v>308</v>
      </c>
      <c r="I793" s="178">
        <v>41974</v>
      </c>
      <c r="J793" s="191">
        <f>SUM(J795:J798)</f>
        <v>0.21483000000000002</v>
      </c>
      <c r="K793" s="192">
        <f>J793-G793</f>
        <v>4.8300000000000287E-3</v>
      </c>
    </row>
    <row r="794" spans="1:11" s="133" customFormat="1" ht="25.5">
      <c r="B794" s="202" t="s">
        <v>341</v>
      </c>
      <c r="C794" s="202" t="s">
        <v>82</v>
      </c>
      <c r="D794" s="202" t="s">
        <v>342</v>
      </c>
      <c r="E794" s="202" t="s">
        <v>343</v>
      </c>
      <c r="F794" s="202" t="s">
        <v>10727</v>
      </c>
      <c r="G794" s="202" t="s">
        <v>10728</v>
      </c>
      <c r="H794" s="202" t="s">
        <v>10729</v>
      </c>
      <c r="I794" s="202" t="s">
        <v>10730</v>
      </c>
      <c r="J794" s="202" t="s">
        <v>10731</v>
      </c>
    </row>
    <row r="795" spans="1:11" s="211" customFormat="1" ht="25.5">
      <c r="B795" s="187">
        <v>10535</v>
      </c>
      <c r="C795" s="213" t="str">
        <f>VLOOKUP(B795,INSUMOS_SINAPI_12_14!$A$2:$H$5049,2,0)</f>
        <v>BETONEIRA CAPACIDADE NOMINAL 400 L, CAPACIDADE DE MISTURA 280 L, MOTOR ELETRICO TRIFASICO 220/380 V POTENCIA 2 CV, SEM CARREGADOR</v>
      </c>
      <c r="D795" s="144" t="s">
        <v>316</v>
      </c>
      <c r="E795" s="144" t="str">
        <f>VLOOKUP(B795,INSUMOS_SINAPI_12_14!$A$2:$H$5049,4,0)</f>
        <v>UN</v>
      </c>
      <c r="F795" s="210">
        <v>3150</v>
      </c>
      <c r="G795" s="210">
        <f>VLOOKUP(B795,INSUMOS_SINAPI_12_14!$A$2:$H$5049,6,0)</f>
        <v>3150</v>
      </c>
      <c r="H795" s="144">
        <v>6.8200000000000004E-5</v>
      </c>
      <c r="I795" s="210">
        <v>0.22</v>
      </c>
      <c r="J795" s="210">
        <f>H795*G795</f>
        <v>0.21483000000000002</v>
      </c>
    </row>
    <row r="796" spans="1:11">
      <c r="B796" s="157"/>
      <c r="C796" s="158"/>
      <c r="D796" s="157"/>
      <c r="E796" s="157"/>
      <c r="F796" s="159"/>
      <c r="G796" s="159"/>
      <c r="H796" s="157"/>
      <c r="I796" s="160"/>
    </row>
    <row r="797" spans="1:11">
      <c r="B797" s="157"/>
      <c r="C797" s="158"/>
      <c r="D797" s="157"/>
      <c r="E797" s="157"/>
      <c r="F797" s="159"/>
      <c r="G797" s="159"/>
      <c r="H797" s="157"/>
      <c r="I797" s="160"/>
    </row>
    <row r="798" spans="1:11">
      <c r="B798" s="157"/>
      <c r="C798" s="158"/>
      <c r="D798" s="157"/>
      <c r="E798" s="157"/>
      <c r="F798" s="159"/>
      <c r="G798" s="159"/>
      <c r="H798" s="157"/>
      <c r="I798" s="160"/>
    </row>
    <row r="799" spans="1:11" ht="38.25">
      <c r="A799" s="133">
        <f>COUNTIF(ORÇAMENTO!B:B,'CPU (2)'!B799)</f>
        <v>0</v>
      </c>
      <c r="B799" s="175">
        <v>88827</v>
      </c>
      <c r="C799" s="176" t="s">
        <v>6062</v>
      </c>
      <c r="D799" s="175" t="s">
        <v>5450</v>
      </c>
      <c r="E799" s="175" t="s">
        <v>307</v>
      </c>
      <c r="F799" s="177">
        <v>0.05</v>
      </c>
      <c r="G799" s="177">
        <v>0.05</v>
      </c>
      <c r="H799" s="175" t="s">
        <v>308</v>
      </c>
      <c r="I799" s="178">
        <v>41974</v>
      </c>
      <c r="J799" s="191">
        <f>SUM(J801)</f>
        <v>5.04E-2</v>
      </c>
      <c r="K799" s="192">
        <f>J799-G799</f>
        <v>3.9999999999999758E-4</v>
      </c>
    </row>
    <row r="800" spans="1:11" ht="25.5">
      <c r="B800" s="202" t="s">
        <v>341</v>
      </c>
      <c r="C800" s="202" t="s">
        <v>82</v>
      </c>
      <c r="D800" s="202" t="s">
        <v>342</v>
      </c>
      <c r="E800" s="202" t="s">
        <v>343</v>
      </c>
      <c r="F800" s="202" t="s">
        <v>10727</v>
      </c>
      <c r="G800" s="202" t="s">
        <v>10728</v>
      </c>
      <c r="H800" s="202" t="s">
        <v>10729</v>
      </c>
      <c r="I800" s="202" t="s">
        <v>10730</v>
      </c>
      <c r="J800" s="202" t="s">
        <v>10731</v>
      </c>
    </row>
    <row r="801" spans="1:11" s="133" customFormat="1" ht="25.5">
      <c r="B801" s="187">
        <v>10535</v>
      </c>
      <c r="C801" s="213" t="str">
        <f>VLOOKUP(B801,INSUMOS_SINAPI_12_14!$A$2:$H$5049,2,0)</f>
        <v>BETONEIRA CAPACIDADE NOMINAL 400 L, CAPACIDADE DE MISTURA 280 L, MOTOR ELETRICO TRIFASICO 220/380 V POTENCIA 2 CV, SEM CARREGADOR</v>
      </c>
      <c r="D801" s="144" t="s">
        <v>316</v>
      </c>
      <c r="E801" s="144" t="str">
        <f>VLOOKUP(B801,INSUMOS_SINAPI_12_14!$A$2:$H$5049,4,0)</f>
        <v>UN</v>
      </c>
      <c r="F801" s="210">
        <v>3150</v>
      </c>
      <c r="G801" s="210">
        <f>VLOOKUP(B801,INSUMOS_SINAPI_12_14!$A$2:$H$5049,6,0)</f>
        <v>3150</v>
      </c>
      <c r="H801" s="212">
        <v>1.5999999999999999E-5</v>
      </c>
      <c r="I801" s="210">
        <v>0.22</v>
      </c>
      <c r="J801" s="210">
        <f>H801*G801</f>
        <v>5.04E-2</v>
      </c>
    </row>
    <row r="802" spans="1:11">
      <c r="B802" s="153"/>
      <c r="C802" s="154"/>
      <c r="D802" s="153"/>
      <c r="E802" s="153"/>
      <c r="F802" s="155"/>
      <c r="G802" s="155"/>
      <c r="H802" s="153"/>
      <c r="I802" s="156"/>
    </row>
    <row r="803" spans="1:11">
      <c r="B803" s="153"/>
      <c r="C803" s="154"/>
      <c r="D803" s="153"/>
      <c r="E803" s="153"/>
      <c r="F803" s="155"/>
      <c r="G803" s="155"/>
      <c r="H803" s="153"/>
      <c r="I803" s="156"/>
    </row>
    <row r="804" spans="1:11">
      <c r="B804" s="153"/>
      <c r="C804" s="154"/>
      <c r="D804" s="153"/>
      <c r="E804" s="153"/>
      <c r="F804" s="155"/>
      <c r="G804" s="155"/>
      <c r="H804" s="153"/>
      <c r="I804" s="156"/>
    </row>
    <row r="805" spans="1:11" ht="38.25">
      <c r="A805" s="133">
        <f>COUNTIF(ORÇAMENTO!B:B,'CPU (2)'!B805)</f>
        <v>0</v>
      </c>
      <c r="B805" s="175">
        <v>88828</v>
      </c>
      <c r="C805" s="176" t="s">
        <v>6063</v>
      </c>
      <c r="D805" s="175" t="s">
        <v>5450</v>
      </c>
      <c r="E805" s="175" t="s">
        <v>307</v>
      </c>
      <c r="F805" s="177">
        <v>0.18</v>
      </c>
      <c r="G805" s="177">
        <v>0.17</v>
      </c>
      <c r="H805" s="175" t="s">
        <v>308</v>
      </c>
      <c r="I805" s="178">
        <v>41974</v>
      </c>
      <c r="J805" s="191">
        <f>SUM(J807)</f>
        <v>0.17325000000000002</v>
      </c>
      <c r="K805" s="192">
        <f>J805-G805</f>
        <v>3.2500000000000029E-3</v>
      </c>
    </row>
    <row r="806" spans="1:11" ht="25.5">
      <c r="B806" s="202" t="s">
        <v>341</v>
      </c>
      <c r="C806" s="202" t="s">
        <v>82</v>
      </c>
      <c r="D806" s="202" t="s">
        <v>342</v>
      </c>
      <c r="E806" s="202" t="s">
        <v>343</v>
      </c>
      <c r="F806" s="202" t="s">
        <v>10727</v>
      </c>
      <c r="G806" s="202" t="s">
        <v>10728</v>
      </c>
      <c r="H806" s="202" t="s">
        <v>10729</v>
      </c>
      <c r="I806" s="202" t="s">
        <v>10730</v>
      </c>
      <c r="J806" s="202" t="s">
        <v>10731</v>
      </c>
    </row>
    <row r="807" spans="1:11" ht="25.5">
      <c r="B807" s="187">
        <v>10535</v>
      </c>
      <c r="C807" s="213" t="str">
        <f>VLOOKUP(B807,INSUMOS_SINAPI_12_14!$A$2:$H$5049,2,0)</f>
        <v>BETONEIRA CAPACIDADE NOMINAL 400 L, CAPACIDADE DE MISTURA 280 L, MOTOR ELETRICO TRIFASICO 220/380 V POTENCIA 2 CV, SEM CARREGADOR</v>
      </c>
      <c r="D807" s="144" t="s">
        <v>316</v>
      </c>
      <c r="E807" s="144" t="str">
        <f>VLOOKUP(B807,INSUMOS_SINAPI_12_14!$A$2:$H$5049,4,0)</f>
        <v>UN</v>
      </c>
      <c r="F807" s="210">
        <v>3150</v>
      </c>
      <c r="G807" s="210">
        <f>VLOOKUP(B807,INSUMOS_SINAPI_12_14!$A$2:$H$5049,6,0)</f>
        <v>3150</v>
      </c>
      <c r="H807" s="212">
        <v>5.5000000000000002E-5</v>
      </c>
      <c r="I807" s="210">
        <v>0.22</v>
      </c>
      <c r="J807" s="210">
        <f>H807*G807</f>
        <v>0.17325000000000002</v>
      </c>
    </row>
    <row r="808" spans="1:11">
      <c r="B808" s="157"/>
      <c r="C808" s="158"/>
      <c r="D808" s="157"/>
      <c r="E808" s="157"/>
      <c r="F808" s="159"/>
      <c r="G808" s="159"/>
      <c r="H808" s="157"/>
      <c r="I808" s="160"/>
    </row>
    <row r="809" spans="1:11">
      <c r="B809" s="157"/>
      <c r="C809" s="158"/>
      <c r="D809" s="157"/>
      <c r="E809" s="157"/>
      <c r="F809" s="159"/>
      <c r="G809" s="159"/>
      <c r="H809" s="157"/>
      <c r="I809" s="160"/>
    </row>
    <row r="810" spans="1:11" ht="38.25">
      <c r="A810" s="133">
        <f>COUNTIF(ORÇAMENTO!B:B,'CPU (2)'!B810)</f>
        <v>0</v>
      </c>
      <c r="B810" s="175">
        <v>88829</v>
      </c>
      <c r="C810" s="176" t="s">
        <v>6064</v>
      </c>
      <c r="D810" s="175" t="s">
        <v>5450</v>
      </c>
      <c r="E810" s="175" t="s">
        <v>307</v>
      </c>
      <c r="F810" s="177">
        <v>0.7</v>
      </c>
      <c r="G810" s="177">
        <v>0.7</v>
      </c>
      <c r="H810" s="175" t="s">
        <v>308</v>
      </c>
      <c r="I810" s="178">
        <v>41974</v>
      </c>
      <c r="J810" s="191">
        <f>SUM(J812)</f>
        <v>0.69751000000000007</v>
      </c>
      <c r="K810" s="192">
        <f>J810-G810</f>
        <v>-2.4899999999998812E-3</v>
      </c>
    </row>
    <row r="811" spans="1:11" ht="25.5">
      <c r="B811" s="202" t="s">
        <v>341</v>
      </c>
      <c r="C811" s="202" t="s">
        <v>82</v>
      </c>
      <c r="D811" s="202" t="s">
        <v>342</v>
      </c>
      <c r="E811" s="202" t="s">
        <v>343</v>
      </c>
      <c r="F811" s="202" t="s">
        <v>10727</v>
      </c>
      <c r="G811" s="202" t="s">
        <v>10728</v>
      </c>
      <c r="H811" s="202" t="s">
        <v>10729</v>
      </c>
      <c r="I811" s="202" t="s">
        <v>10730</v>
      </c>
      <c r="J811" s="202" t="s">
        <v>10731</v>
      </c>
    </row>
    <row r="812" spans="1:11" s="133" customFormat="1">
      <c r="B812" s="187">
        <v>2705</v>
      </c>
      <c r="C812" s="213" t="str">
        <f>VLOOKUP(B812,INSUMOS_SINAPI_12_14!$A$2:$H$5049,2,0)</f>
        <v>ENERGIA ELETRICA ATE 2000 KWH INDUSTRIAL, SEM DEMANDA</v>
      </c>
      <c r="D812" s="144" t="s">
        <v>316</v>
      </c>
      <c r="E812" s="144" t="str">
        <f>VLOOKUP(B812,INSUMOS_SINAPI_12_14!$A$2:$H$5049,4,0)</f>
        <v>KW/H</v>
      </c>
      <c r="F812" s="210">
        <v>3150</v>
      </c>
      <c r="G812" s="210">
        <f>VLOOKUP(B812,INSUMOS_SINAPI_12_14!$A$2:$H$5049,6,0)</f>
        <v>0.55000000000000004</v>
      </c>
      <c r="H812" s="212">
        <v>1.2682</v>
      </c>
      <c r="I812" s="210">
        <v>0.22</v>
      </c>
      <c r="J812" s="210">
        <f>H812*G812</f>
        <v>0.69751000000000007</v>
      </c>
    </row>
    <row r="813" spans="1:11">
      <c r="B813" s="153"/>
      <c r="C813" s="154"/>
      <c r="D813" s="153"/>
      <c r="E813" s="153"/>
      <c r="F813" s="155"/>
      <c r="G813" s="155"/>
      <c r="H813" s="153"/>
      <c r="I813" s="156"/>
    </row>
    <row r="814" spans="1:11">
      <c r="B814" s="153"/>
      <c r="C814" s="154"/>
      <c r="D814" s="153"/>
      <c r="E814" s="153"/>
      <c r="F814" s="155"/>
      <c r="G814" s="155"/>
      <c r="H814" s="153"/>
      <c r="I814" s="156"/>
    </row>
    <row r="815" spans="1:11" ht="38.25" hidden="1">
      <c r="A815" s="133">
        <f>COUNTIF(ORÇAMENTO!B:B,'CPU (2)'!B815)</f>
        <v>0</v>
      </c>
      <c r="B815" s="157">
        <v>89226</v>
      </c>
      <c r="C815" s="158" t="s">
        <v>6065</v>
      </c>
      <c r="D815" s="157" t="s">
        <v>5450</v>
      </c>
      <c r="E815" s="157" t="s">
        <v>6044</v>
      </c>
      <c r="F815" s="159">
        <v>1.0900000000000001</v>
      </c>
      <c r="G815" s="159">
        <v>1.08</v>
      </c>
      <c r="H815" s="157" t="s">
        <v>308</v>
      </c>
      <c r="I815" s="160">
        <v>41974</v>
      </c>
    </row>
    <row r="816" spans="1:11" ht="38.25" hidden="1">
      <c r="A816" s="133">
        <f>COUNTIF(ORÇAMENTO!B:B,'CPU (2)'!B816)</f>
        <v>0</v>
      </c>
      <c r="B816" s="153">
        <v>89225</v>
      </c>
      <c r="C816" s="154" t="s">
        <v>6066</v>
      </c>
      <c r="D816" s="153" t="s">
        <v>5450</v>
      </c>
      <c r="E816" s="153" t="s">
        <v>6046</v>
      </c>
      <c r="F816" s="155">
        <v>3.2</v>
      </c>
      <c r="G816" s="155">
        <v>3.19</v>
      </c>
      <c r="H816" s="153" t="s">
        <v>308</v>
      </c>
      <c r="I816" s="156">
        <v>41974</v>
      </c>
    </row>
    <row r="817" spans="1:9" ht="38.25" hidden="1">
      <c r="A817" s="133">
        <f>COUNTIF(ORÇAMENTO!B:B,'CPU (2)'!B817)</f>
        <v>0</v>
      </c>
      <c r="B817" s="157">
        <v>89221</v>
      </c>
      <c r="C817" s="158" t="s">
        <v>6067</v>
      </c>
      <c r="D817" s="157" t="s">
        <v>5450</v>
      </c>
      <c r="E817" s="157" t="s">
        <v>307</v>
      </c>
      <c r="F817" s="159">
        <v>0.88</v>
      </c>
      <c r="G817" s="159">
        <v>0.87</v>
      </c>
      <c r="H817" s="157" t="s">
        <v>308</v>
      </c>
      <c r="I817" s="160">
        <v>41974</v>
      </c>
    </row>
    <row r="818" spans="1:9" ht="38.25" hidden="1">
      <c r="A818" s="133">
        <f>COUNTIF(ORÇAMENTO!B:B,'CPU (2)'!B818)</f>
        <v>0</v>
      </c>
      <c r="B818" s="153">
        <v>89222</v>
      </c>
      <c r="C818" s="154" t="s">
        <v>6068</v>
      </c>
      <c r="D818" s="153" t="s">
        <v>5450</v>
      </c>
      <c r="E818" s="153" t="s">
        <v>307</v>
      </c>
      <c r="F818" s="155">
        <v>0.21</v>
      </c>
      <c r="G818" s="155">
        <v>0.2</v>
      </c>
      <c r="H818" s="153" t="s">
        <v>308</v>
      </c>
      <c r="I818" s="156">
        <v>41974</v>
      </c>
    </row>
    <row r="819" spans="1:9" ht="38.25" hidden="1">
      <c r="A819" s="133">
        <f>COUNTIF(ORÇAMENTO!B:B,'CPU (2)'!B819)</f>
        <v>0</v>
      </c>
      <c r="B819" s="157">
        <v>89223</v>
      </c>
      <c r="C819" s="158" t="s">
        <v>6069</v>
      </c>
      <c r="D819" s="157" t="s">
        <v>5450</v>
      </c>
      <c r="E819" s="157" t="s">
        <v>307</v>
      </c>
      <c r="F819" s="159">
        <v>0.73</v>
      </c>
      <c r="G819" s="159">
        <v>0.73</v>
      </c>
      <c r="H819" s="157" t="s">
        <v>308</v>
      </c>
      <c r="I819" s="160">
        <v>41974</v>
      </c>
    </row>
    <row r="820" spans="1:9" ht="38.25" hidden="1">
      <c r="A820" s="133">
        <f>COUNTIF(ORÇAMENTO!B:B,'CPU (2)'!B820)</f>
        <v>0</v>
      </c>
      <c r="B820" s="153">
        <v>89224</v>
      </c>
      <c r="C820" s="154" t="s">
        <v>6070</v>
      </c>
      <c r="D820" s="153" t="s">
        <v>5450</v>
      </c>
      <c r="E820" s="153" t="s">
        <v>307</v>
      </c>
      <c r="F820" s="155">
        <v>1.38</v>
      </c>
      <c r="G820" s="155">
        <v>1.38</v>
      </c>
      <c r="H820" s="153" t="s">
        <v>308</v>
      </c>
      <c r="I820" s="156">
        <v>41974</v>
      </c>
    </row>
    <row r="821" spans="1:9" ht="25.5" hidden="1">
      <c r="A821" s="133">
        <f>COUNTIF(ORÇAMENTO!B:B,'CPU (2)'!B821)</f>
        <v>0</v>
      </c>
      <c r="B821" s="157">
        <v>89279</v>
      </c>
      <c r="C821" s="158" t="s">
        <v>6071</v>
      </c>
      <c r="D821" s="157" t="s">
        <v>5450</v>
      </c>
      <c r="E821" s="157" t="s">
        <v>6044</v>
      </c>
      <c r="F821" s="159">
        <v>1.32</v>
      </c>
      <c r="G821" s="159">
        <v>1.31</v>
      </c>
      <c r="H821" s="157" t="s">
        <v>308</v>
      </c>
      <c r="I821" s="160">
        <v>41974</v>
      </c>
    </row>
    <row r="822" spans="1:9" ht="25.5" hidden="1">
      <c r="A822" s="133">
        <f>COUNTIF(ORÇAMENTO!B:B,'CPU (2)'!B822)</f>
        <v>0</v>
      </c>
      <c r="B822" s="153">
        <v>89278</v>
      </c>
      <c r="C822" s="154" t="s">
        <v>6072</v>
      </c>
      <c r="D822" s="153" t="s">
        <v>5450</v>
      </c>
      <c r="E822" s="153" t="s">
        <v>6046</v>
      </c>
      <c r="F822" s="155">
        <v>6.38</v>
      </c>
      <c r="G822" s="155">
        <v>6.37</v>
      </c>
      <c r="H822" s="153" t="s">
        <v>308</v>
      </c>
      <c r="I822" s="156">
        <v>41974</v>
      </c>
    </row>
    <row r="823" spans="1:9" ht="38.25" hidden="1">
      <c r="A823" s="133">
        <f>COUNTIF(ORÇAMENTO!B:B,'CPU (2)'!B823)</f>
        <v>0</v>
      </c>
      <c r="B823" s="157">
        <v>89274</v>
      </c>
      <c r="C823" s="158" t="s">
        <v>6073</v>
      </c>
      <c r="D823" s="157" t="s">
        <v>5450</v>
      </c>
      <c r="E823" s="157" t="s">
        <v>307</v>
      </c>
      <c r="F823" s="159">
        <v>1.07</v>
      </c>
      <c r="G823" s="159">
        <v>1.06</v>
      </c>
      <c r="H823" s="157" t="s">
        <v>308</v>
      </c>
      <c r="I823" s="160">
        <v>41974</v>
      </c>
    </row>
    <row r="824" spans="1:9" ht="25.5" hidden="1">
      <c r="A824" s="133">
        <f>COUNTIF(ORÇAMENTO!B:B,'CPU (2)'!B824)</f>
        <v>0</v>
      </c>
      <c r="B824" s="153">
        <v>89275</v>
      </c>
      <c r="C824" s="154" t="s">
        <v>6074</v>
      </c>
      <c r="D824" s="153" t="s">
        <v>5450</v>
      </c>
      <c r="E824" s="153" t="s">
        <v>307</v>
      </c>
      <c r="F824" s="155">
        <v>0.25</v>
      </c>
      <c r="G824" s="155">
        <v>0.24</v>
      </c>
      <c r="H824" s="153" t="s">
        <v>308</v>
      </c>
      <c r="I824" s="156">
        <v>41974</v>
      </c>
    </row>
    <row r="825" spans="1:9" ht="38.25" hidden="1">
      <c r="A825" s="133">
        <f>COUNTIF(ORÇAMENTO!B:B,'CPU (2)'!B825)</f>
        <v>0</v>
      </c>
      <c r="B825" s="157">
        <v>89276</v>
      </c>
      <c r="C825" s="158" t="s">
        <v>6075</v>
      </c>
      <c r="D825" s="157" t="s">
        <v>5450</v>
      </c>
      <c r="E825" s="157" t="s">
        <v>307</v>
      </c>
      <c r="F825" s="159">
        <v>0.89</v>
      </c>
      <c r="G825" s="159">
        <v>0.88</v>
      </c>
      <c r="H825" s="157" t="s">
        <v>308</v>
      </c>
      <c r="I825" s="160">
        <v>41974</v>
      </c>
    </row>
    <row r="826" spans="1:9" ht="38.25" hidden="1">
      <c r="A826" s="133">
        <f>COUNTIF(ORÇAMENTO!B:B,'CPU (2)'!B826)</f>
        <v>0</v>
      </c>
      <c r="B826" s="153">
        <v>89277</v>
      </c>
      <c r="C826" s="154" t="s">
        <v>6076</v>
      </c>
      <c r="D826" s="153" t="s">
        <v>5450</v>
      </c>
      <c r="E826" s="153" t="s">
        <v>307</v>
      </c>
      <c r="F826" s="155">
        <v>4.17</v>
      </c>
      <c r="G826" s="155">
        <v>4.17</v>
      </c>
      <c r="H826" s="153" t="s">
        <v>308</v>
      </c>
      <c r="I826" s="156">
        <v>41974</v>
      </c>
    </row>
    <row r="827" spans="1:9" ht="25.5" hidden="1">
      <c r="A827" s="133">
        <f>COUNTIF(ORÇAMENTO!B:B,'CPU (2)'!B827)</f>
        <v>0</v>
      </c>
      <c r="B827" s="157" t="s">
        <v>6077</v>
      </c>
      <c r="C827" s="158" t="s">
        <v>6078</v>
      </c>
      <c r="D827" s="157" t="s">
        <v>5450</v>
      </c>
      <c r="E827" s="157" t="s">
        <v>307</v>
      </c>
      <c r="F827" s="159">
        <v>14.64</v>
      </c>
      <c r="G827" s="159">
        <v>14.63</v>
      </c>
      <c r="H827" s="157" t="s">
        <v>308</v>
      </c>
      <c r="I827" s="160">
        <v>41974</v>
      </c>
    </row>
    <row r="828" spans="1:9" ht="25.5" hidden="1">
      <c r="A828" s="133">
        <f>COUNTIF(ORÇAMENTO!B:B,'CPU (2)'!B828)</f>
        <v>0</v>
      </c>
      <c r="B828" s="153" t="s">
        <v>6079</v>
      </c>
      <c r="C828" s="154" t="s">
        <v>6080</v>
      </c>
      <c r="D828" s="153" t="s">
        <v>5450</v>
      </c>
      <c r="E828" s="153" t="s">
        <v>307</v>
      </c>
      <c r="F828" s="155">
        <v>4.72</v>
      </c>
      <c r="G828" s="155">
        <v>4.71</v>
      </c>
      <c r="H828" s="153" t="s">
        <v>308</v>
      </c>
      <c r="I828" s="156">
        <v>41974</v>
      </c>
    </row>
    <row r="829" spans="1:9" hidden="1">
      <c r="A829" s="133">
        <f>COUNTIF(ORÇAMENTO!B:B,'CPU (2)'!B829)</f>
        <v>0</v>
      </c>
      <c r="B829" s="157">
        <v>88257</v>
      </c>
      <c r="C829" s="158" t="s">
        <v>6081</v>
      </c>
      <c r="D829" s="157" t="s">
        <v>5361</v>
      </c>
      <c r="E829" s="157" t="s">
        <v>307</v>
      </c>
      <c r="F829" s="159">
        <v>16.87</v>
      </c>
      <c r="G829" s="159">
        <v>15.11</v>
      </c>
      <c r="H829" s="157" t="s">
        <v>308</v>
      </c>
      <c r="I829" s="160">
        <v>41974</v>
      </c>
    </row>
    <row r="830" spans="1:9" ht="38.25" hidden="1">
      <c r="A830" s="133">
        <f>COUNTIF(ORÇAMENTO!B:B,'CPU (2)'!B830)</f>
        <v>0</v>
      </c>
      <c r="B830" s="153">
        <v>72139</v>
      </c>
      <c r="C830" s="154" t="s">
        <v>6082</v>
      </c>
      <c r="D830" s="153" t="s">
        <v>5343</v>
      </c>
      <c r="E830" s="153" t="s">
        <v>335</v>
      </c>
      <c r="F830" s="155">
        <v>495.42</v>
      </c>
      <c r="G830" s="155">
        <v>484.66</v>
      </c>
      <c r="H830" s="153" t="s">
        <v>308</v>
      </c>
      <c r="I830" s="156">
        <v>41974</v>
      </c>
    </row>
    <row r="831" spans="1:9" ht="38.25" hidden="1">
      <c r="A831" s="133">
        <f>COUNTIF(ORÇAMENTO!B:B,'CPU (2)'!B831)</f>
        <v>0</v>
      </c>
      <c r="B831" s="157">
        <v>72176</v>
      </c>
      <c r="C831" s="158" t="s">
        <v>6083</v>
      </c>
      <c r="D831" s="157" t="s">
        <v>5343</v>
      </c>
      <c r="E831" s="157" t="s">
        <v>335</v>
      </c>
      <c r="F831" s="159">
        <v>503.67</v>
      </c>
      <c r="G831" s="159">
        <v>492.88</v>
      </c>
      <c r="H831" s="157" t="s">
        <v>308</v>
      </c>
      <c r="I831" s="160">
        <v>41974</v>
      </c>
    </row>
    <row r="832" spans="1:9" ht="38.25" hidden="1">
      <c r="A832" s="133">
        <f>COUNTIF(ORÇAMENTO!B:B,'CPU (2)'!B832)</f>
        <v>0</v>
      </c>
      <c r="B832" s="153">
        <v>72175</v>
      </c>
      <c r="C832" s="154" t="s">
        <v>6084</v>
      </c>
      <c r="D832" s="153" t="s">
        <v>5343</v>
      </c>
      <c r="E832" s="153" t="s">
        <v>335</v>
      </c>
      <c r="F832" s="155">
        <v>499.67</v>
      </c>
      <c r="G832" s="155">
        <v>488.87</v>
      </c>
      <c r="H832" s="153" t="s">
        <v>308</v>
      </c>
      <c r="I832" s="156">
        <v>41974</v>
      </c>
    </row>
    <row r="833" spans="1:9" ht="38.25" hidden="1">
      <c r="A833" s="133">
        <f>COUNTIF(ORÇAMENTO!B:B,'CPU (2)'!B833)</f>
        <v>0</v>
      </c>
      <c r="B833" s="157">
        <v>83659</v>
      </c>
      <c r="C833" s="158" t="s">
        <v>6085</v>
      </c>
      <c r="D833" s="157" t="s">
        <v>5374</v>
      </c>
      <c r="E833" s="157" t="s">
        <v>83</v>
      </c>
      <c r="F833" s="159">
        <v>622.6</v>
      </c>
      <c r="G833" s="159">
        <v>586.97</v>
      </c>
      <c r="H833" s="157" t="s">
        <v>308</v>
      </c>
      <c r="I833" s="160">
        <v>41974</v>
      </c>
    </row>
    <row r="834" spans="1:9" ht="38.25" hidden="1">
      <c r="A834" s="133">
        <f>COUNTIF(ORÇAMENTO!B:B,'CPU (2)'!B834)</f>
        <v>0</v>
      </c>
      <c r="B834" s="153" t="s">
        <v>6086</v>
      </c>
      <c r="C834" s="154" t="s">
        <v>6087</v>
      </c>
      <c r="D834" s="153" t="s">
        <v>5374</v>
      </c>
      <c r="E834" s="153" t="s">
        <v>83</v>
      </c>
      <c r="F834" s="155">
        <v>339.05</v>
      </c>
      <c r="G834" s="155">
        <v>319.85000000000002</v>
      </c>
      <c r="H834" s="153" t="s">
        <v>308</v>
      </c>
      <c r="I834" s="156">
        <v>41974</v>
      </c>
    </row>
    <row r="835" spans="1:9" ht="38.25" hidden="1">
      <c r="A835" s="133">
        <f>COUNTIF(ORÇAMENTO!B:B,'CPU (2)'!B835)</f>
        <v>0</v>
      </c>
      <c r="B835" s="157" t="s">
        <v>6088</v>
      </c>
      <c r="C835" s="158" t="s">
        <v>6089</v>
      </c>
      <c r="D835" s="157" t="s">
        <v>5374</v>
      </c>
      <c r="E835" s="157" t="s">
        <v>83</v>
      </c>
      <c r="F835" s="159">
        <v>490.59</v>
      </c>
      <c r="G835" s="159">
        <v>463.21</v>
      </c>
      <c r="H835" s="157" t="s">
        <v>308</v>
      </c>
      <c r="I835" s="160">
        <v>41974</v>
      </c>
    </row>
    <row r="836" spans="1:9" ht="38.25" hidden="1">
      <c r="A836" s="133">
        <f>COUNTIF(ORÇAMENTO!B:B,'CPU (2)'!B836)</f>
        <v>0</v>
      </c>
      <c r="B836" s="153" t="s">
        <v>6090</v>
      </c>
      <c r="C836" s="154" t="s">
        <v>6091</v>
      </c>
      <c r="D836" s="153" t="s">
        <v>5374</v>
      </c>
      <c r="E836" s="153" t="s">
        <v>83</v>
      </c>
      <c r="F836" s="155">
        <v>833.6</v>
      </c>
      <c r="G836" s="155">
        <v>788.06</v>
      </c>
      <c r="H836" s="153" t="s">
        <v>308</v>
      </c>
      <c r="I836" s="156">
        <v>41974</v>
      </c>
    </row>
    <row r="837" spans="1:9" ht="38.25" hidden="1">
      <c r="A837" s="133">
        <f>COUNTIF(ORÇAMENTO!B:B,'CPU (2)'!B837)</f>
        <v>0</v>
      </c>
      <c r="B837" s="157" t="s">
        <v>6092</v>
      </c>
      <c r="C837" s="158" t="s">
        <v>6093</v>
      </c>
      <c r="D837" s="157" t="s">
        <v>5374</v>
      </c>
      <c r="E837" s="157" t="s">
        <v>83</v>
      </c>
      <c r="F837" s="159">
        <v>1281.1500000000001</v>
      </c>
      <c r="G837" s="159">
        <v>1212.31</v>
      </c>
      <c r="H837" s="157" t="s">
        <v>308</v>
      </c>
      <c r="I837" s="160">
        <v>41974</v>
      </c>
    </row>
    <row r="838" spans="1:9" ht="38.25" hidden="1">
      <c r="A838" s="133">
        <f>COUNTIF(ORÇAMENTO!B:B,'CPU (2)'!B838)</f>
        <v>0</v>
      </c>
      <c r="B838" s="153" t="s">
        <v>6094</v>
      </c>
      <c r="C838" s="154" t="s">
        <v>6095</v>
      </c>
      <c r="D838" s="153" t="s">
        <v>5374</v>
      </c>
      <c r="E838" s="153" t="s">
        <v>83</v>
      </c>
      <c r="F838" s="155">
        <v>1619.73</v>
      </c>
      <c r="G838" s="155">
        <v>1536.24</v>
      </c>
      <c r="H838" s="153" t="s">
        <v>308</v>
      </c>
      <c r="I838" s="156">
        <v>41974</v>
      </c>
    </row>
    <row r="839" spans="1:9" ht="38.25" hidden="1">
      <c r="A839" s="133">
        <f>COUNTIF(ORÇAMENTO!B:B,'CPU (2)'!B839)</f>
        <v>0</v>
      </c>
      <c r="B839" s="157" t="s">
        <v>6096</v>
      </c>
      <c r="C839" s="158" t="s">
        <v>6097</v>
      </c>
      <c r="D839" s="157" t="s">
        <v>5374</v>
      </c>
      <c r="E839" s="157" t="s">
        <v>83</v>
      </c>
      <c r="F839" s="159">
        <v>2520.4</v>
      </c>
      <c r="G839" s="159">
        <v>2388.29</v>
      </c>
      <c r="H839" s="157" t="s">
        <v>308</v>
      </c>
      <c r="I839" s="160">
        <v>41974</v>
      </c>
    </row>
    <row r="840" spans="1:9" ht="38.25" hidden="1">
      <c r="A840" s="133">
        <f>COUNTIF(ORÇAMENTO!B:B,'CPU (2)'!B840)</f>
        <v>0</v>
      </c>
      <c r="B840" s="153" t="s">
        <v>6098</v>
      </c>
      <c r="C840" s="154" t="s">
        <v>6099</v>
      </c>
      <c r="D840" s="153" t="s">
        <v>5374</v>
      </c>
      <c r="E840" s="153" t="s">
        <v>83</v>
      </c>
      <c r="F840" s="155">
        <v>574.55999999999995</v>
      </c>
      <c r="G840" s="155">
        <v>542.80999999999995</v>
      </c>
      <c r="H840" s="153" t="s">
        <v>308</v>
      </c>
      <c r="I840" s="156">
        <v>41974</v>
      </c>
    </row>
    <row r="841" spans="1:9" ht="38.25" hidden="1">
      <c r="A841" s="133">
        <f>COUNTIF(ORÇAMENTO!B:B,'CPU (2)'!B841)</f>
        <v>0</v>
      </c>
      <c r="B841" s="157" t="s">
        <v>6100</v>
      </c>
      <c r="C841" s="158" t="s">
        <v>6101</v>
      </c>
      <c r="D841" s="157" t="s">
        <v>5374</v>
      </c>
      <c r="E841" s="157" t="s">
        <v>83</v>
      </c>
      <c r="F841" s="159">
        <v>884.28</v>
      </c>
      <c r="G841" s="159">
        <v>836.32</v>
      </c>
      <c r="H841" s="157" t="s">
        <v>308</v>
      </c>
      <c r="I841" s="160">
        <v>41974</v>
      </c>
    </row>
    <row r="842" spans="1:9" ht="38.25" hidden="1">
      <c r="A842" s="133">
        <f>COUNTIF(ORÇAMENTO!B:B,'CPU (2)'!B842)</f>
        <v>0</v>
      </c>
      <c r="B842" s="153" t="s">
        <v>6102</v>
      </c>
      <c r="C842" s="154" t="s">
        <v>6103</v>
      </c>
      <c r="D842" s="153" t="s">
        <v>5374</v>
      </c>
      <c r="E842" s="153" t="s">
        <v>83</v>
      </c>
      <c r="F842" s="155">
        <v>1275.21</v>
      </c>
      <c r="G842" s="155">
        <v>1207.1300000000001</v>
      </c>
      <c r="H842" s="153" t="s">
        <v>308</v>
      </c>
      <c r="I842" s="156">
        <v>41974</v>
      </c>
    </row>
    <row r="843" spans="1:9" ht="38.25" hidden="1">
      <c r="A843" s="133">
        <f>COUNTIF(ORÇAMENTO!B:B,'CPU (2)'!B843)</f>
        <v>0</v>
      </c>
      <c r="B843" s="157" t="s">
        <v>6104</v>
      </c>
      <c r="C843" s="158" t="s">
        <v>6105</v>
      </c>
      <c r="D843" s="157" t="s">
        <v>5374</v>
      </c>
      <c r="E843" s="157" t="s">
        <v>83</v>
      </c>
      <c r="F843" s="159">
        <v>1752.88</v>
      </c>
      <c r="G843" s="159">
        <v>1660.54</v>
      </c>
      <c r="H843" s="157" t="s">
        <v>308</v>
      </c>
      <c r="I843" s="160">
        <v>41974</v>
      </c>
    </row>
    <row r="844" spans="1:9" ht="38.25" hidden="1">
      <c r="A844" s="133">
        <f>COUNTIF(ORÇAMENTO!B:B,'CPU (2)'!B844)</f>
        <v>0</v>
      </c>
      <c r="B844" s="153" t="s">
        <v>6106</v>
      </c>
      <c r="C844" s="154" t="s">
        <v>6107</v>
      </c>
      <c r="D844" s="153" t="s">
        <v>5374</v>
      </c>
      <c r="E844" s="153" t="s">
        <v>83</v>
      </c>
      <c r="F844" s="155">
        <v>641.69000000000005</v>
      </c>
      <c r="G844" s="155">
        <v>606.15</v>
      </c>
      <c r="H844" s="153" t="s">
        <v>308</v>
      </c>
      <c r="I844" s="156">
        <v>41974</v>
      </c>
    </row>
    <row r="845" spans="1:9" ht="38.25" hidden="1">
      <c r="A845" s="133">
        <f>COUNTIF(ORÇAMENTO!B:B,'CPU (2)'!B845)</f>
        <v>0</v>
      </c>
      <c r="B845" s="157" t="s">
        <v>6108</v>
      </c>
      <c r="C845" s="158" t="s">
        <v>6109</v>
      </c>
      <c r="D845" s="157" t="s">
        <v>5374</v>
      </c>
      <c r="E845" s="157" t="s">
        <v>83</v>
      </c>
      <c r="F845" s="159">
        <v>1092.1600000000001</v>
      </c>
      <c r="G845" s="159">
        <v>1032.8699999999999</v>
      </c>
      <c r="H845" s="157" t="s">
        <v>308</v>
      </c>
      <c r="I845" s="160">
        <v>41974</v>
      </c>
    </row>
    <row r="846" spans="1:9" ht="38.25" hidden="1">
      <c r="A846" s="133">
        <f>COUNTIF(ORÇAMENTO!B:B,'CPU (2)'!B846)</f>
        <v>0</v>
      </c>
      <c r="B846" s="153" t="s">
        <v>6110</v>
      </c>
      <c r="C846" s="154" t="s">
        <v>6111</v>
      </c>
      <c r="D846" s="153" t="s">
        <v>5374</v>
      </c>
      <c r="E846" s="153" t="s">
        <v>83</v>
      </c>
      <c r="F846" s="155">
        <v>1677.63</v>
      </c>
      <c r="G846" s="155">
        <v>1587.92</v>
      </c>
      <c r="H846" s="153" t="s">
        <v>308</v>
      </c>
      <c r="I846" s="156">
        <v>41974</v>
      </c>
    </row>
    <row r="847" spans="1:9" ht="38.25" hidden="1">
      <c r="A847" s="133">
        <f>COUNTIF(ORÇAMENTO!B:B,'CPU (2)'!B847)</f>
        <v>0</v>
      </c>
      <c r="B847" s="157" t="s">
        <v>6112</v>
      </c>
      <c r="C847" s="158" t="s">
        <v>6113</v>
      </c>
      <c r="D847" s="157" t="s">
        <v>5374</v>
      </c>
      <c r="E847" s="157" t="s">
        <v>83</v>
      </c>
      <c r="F847" s="159">
        <v>2406.79</v>
      </c>
      <c r="G847" s="159">
        <v>2279.65</v>
      </c>
      <c r="H847" s="157" t="s">
        <v>308</v>
      </c>
      <c r="I847" s="160">
        <v>41974</v>
      </c>
    </row>
    <row r="848" spans="1:9" ht="38.25" hidden="1">
      <c r="A848" s="133">
        <f>COUNTIF(ORÇAMENTO!B:B,'CPU (2)'!B848)</f>
        <v>0</v>
      </c>
      <c r="B848" s="153" t="s">
        <v>6114</v>
      </c>
      <c r="C848" s="154" t="s">
        <v>6115</v>
      </c>
      <c r="D848" s="153" t="s">
        <v>5374</v>
      </c>
      <c r="E848" s="153" t="s">
        <v>83</v>
      </c>
      <c r="F848" s="155">
        <v>3287.99</v>
      </c>
      <c r="G848" s="155">
        <v>3116.1</v>
      </c>
      <c r="H848" s="153" t="s">
        <v>308</v>
      </c>
      <c r="I848" s="156">
        <v>41974</v>
      </c>
    </row>
    <row r="849" spans="1:9" hidden="1">
      <c r="A849" s="133">
        <f>COUNTIF(ORÇAMENTO!B:B,'CPU (2)'!B849)</f>
        <v>0</v>
      </c>
      <c r="B849" s="157">
        <v>83486</v>
      </c>
      <c r="C849" s="158" t="s">
        <v>6116</v>
      </c>
      <c r="D849" s="157" t="s">
        <v>5371</v>
      </c>
      <c r="E849" s="157" t="s">
        <v>83</v>
      </c>
      <c r="F849" s="159">
        <v>1061.9000000000001</v>
      </c>
      <c r="G849" s="159">
        <v>1040.24</v>
      </c>
      <c r="H849" s="157" t="s">
        <v>308</v>
      </c>
      <c r="I849" s="160">
        <v>41974</v>
      </c>
    </row>
    <row r="850" spans="1:9" hidden="1">
      <c r="A850" s="133">
        <f>COUNTIF(ORÇAMENTO!B:B,'CPU (2)'!B850)</f>
        <v>0</v>
      </c>
      <c r="B850" s="153">
        <v>83646</v>
      </c>
      <c r="C850" s="154" t="s">
        <v>6117</v>
      </c>
      <c r="D850" s="153" t="s">
        <v>5371</v>
      </c>
      <c r="E850" s="153" t="s">
        <v>83</v>
      </c>
      <c r="F850" s="155">
        <v>1690.82</v>
      </c>
      <c r="G850" s="155">
        <v>1670.53</v>
      </c>
      <c r="H850" s="153" t="s">
        <v>308</v>
      </c>
      <c r="I850" s="156">
        <v>41974</v>
      </c>
    </row>
    <row r="851" spans="1:9" hidden="1">
      <c r="A851" s="133">
        <f>COUNTIF(ORÇAMENTO!B:B,'CPU (2)'!B851)</f>
        <v>0</v>
      </c>
      <c r="B851" s="157">
        <v>83650</v>
      </c>
      <c r="C851" s="158" t="s">
        <v>6118</v>
      </c>
      <c r="D851" s="157" t="s">
        <v>5371</v>
      </c>
      <c r="E851" s="157" t="s">
        <v>83</v>
      </c>
      <c r="F851" s="159">
        <v>3470.72</v>
      </c>
      <c r="G851" s="159">
        <v>3386.54</v>
      </c>
      <c r="H851" s="157" t="s">
        <v>308</v>
      </c>
      <c r="I851" s="160">
        <v>41974</v>
      </c>
    </row>
    <row r="852" spans="1:9" hidden="1">
      <c r="A852" s="133">
        <f>COUNTIF(ORÇAMENTO!B:B,'CPU (2)'!B852)</f>
        <v>0</v>
      </c>
      <c r="B852" s="153">
        <v>83649</v>
      </c>
      <c r="C852" s="154" t="s">
        <v>6119</v>
      </c>
      <c r="D852" s="153" t="s">
        <v>5371</v>
      </c>
      <c r="E852" s="153" t="s">
        <v>83</v>
      </c>
      <c r="F852" s="155">
        <v>4182.24</v>
      </c>
      <c r="G852" s="155">
        <v>4098.0600000000004</v>
      </c>
      <c r="H852" s="153" t="s">
        <v>308</v>
      </c>
      <c r="I852" s="156">
        <v>41974</v>
      </c>
    </row>
    <row r="853" spans="1:9" hidden="1">
      <c r="A853" s="133">
        <f>COUNTIF(ORÇAMENTO!B:B,'CPU (2)'!B853)</f>
        <v>0</v>
      </c>
      <c r="B853" s="157">
        <v>83648</v>
      </c>
      <c r="C853" s="158" t="s">
        <v>6120</v>
      </c>
      <c r="D853" s="157" t="s">
        <v>5371</v>
      </c>
      <c r="E853" s="157" t="s">
        <v>83</v>
      </c>
      <c r="F853" s="159">
        <v>695.42</v>
      </c>
      <c r="G853" s="159">
        <v>675.13</v>
      </c>
      <c r="H853" s="157" t="s">
        <v>308</v>
      </c>
      <c r="I853" s="160">
        <v>41974</v>
      </c>
    </row>
    <row r="854" spans="1:9" hidden="1">
      <c r="A854" s="133">
        <f>COUNTIF(ORÇAMENTO!B:B,'CPU (2)'!B854)</f>
        <v>0</v>
      </c>
      <c r="B854" s="153">
        <v>83647</v>
      </c>
      <c r="C854" s="154" t="s">
        <v>6121</v>
      </c>
      <c r="D854" s="153" t="s">
        <v>5371</v>
      </c>
      <c r="E854" s="153" t="s">
        <v>83</v>
      </c>
      <c r="F854" s="155">
        <v>1097.3399999999999</v>
      </c>
      <c r="G854" s="155">
        <v>1077.05</v>
      </c>
      <c r="H854" s="153" t="s">
        <v>308</v>
      </c>
      <c r="I854" s="156">
        <v>41974</v>
      </c>
    </row>
    <row r="855" spans="1:9" hidden="1">
      <c r="A855" s="133">
        <f>COUNTIF(ORÇAMENTO!B:B,'CPU (2)'!B855)</f>
        <v>0</v>
      </c>
      <c r="B855" s="157">
        <v>83644</v>
      </c>
      <c r="C855" s="158" t="s">
        <v>6122</v>
      </c>
      <c r="D855" s="157" t="s">
        <v>5371</v>
      </c>
      <c r="E855" s="157" t="s">
        <v>83</v>
      </c>
      <c r="F855" s="159">
        <v>4626.0600000000004</v>
      </c>
      <c r="G855" s="159">
        <v>4605.7700000000004</v>
      </c>
      <c r="H855" s="157" t="s">
        <v>308</v>
      </c>
      <c r="I855" s="160">
        <v>41974</v>
      </c>
    </row>
    <row r="856" spans="1:9" hidden="1">
      <c r="A856" s="133">
        <f>COUNTIF(ORÇAMENTO!B:B,'CPU (2)'!B856)</f>
        <v>0</v>
      </c>
      <c r="B856" s="153">
        <v>83645</v>
      </c>
      <c r="C856" s="154" t="s">
        <v>6123</v>
      </c>
      <c r="D856" s="153" t="s">
        <v>5371</v>
      </c>
      <c r="E856" s="153" t="s">
        <v>83</v>
      </c>
      <c r="F856" s="155">
        <v>1453.1</v>
      </c>
      <c r="G856" s="155">
        <v>1432.81</v>
      </c>
      <c r="H856" s="153" t="s">
        <v>308</v>
      </c>
      <c r="I856" s="156">
        <v>41974</v>
      </c>
    </row>
    <row r="857" spans="1:9" ht="25.5" hidden="1">
      <c r="A857" s="133">
        <f>COUNTIF(ORÇAMENTO!B:B,'CPU (2)'!B857)</f>
        <v>0</v>
      </c>
      <c r="B857" s="157">
        <v>83643</v>
      </c>
      <c r="C857" s="158" t="s">
        <v>6124</v>
      </c>
      <c r="D857" s="157" t="s">
        <v>5371</v>
      </c>
      <c r="E857" s="157" t="s">
        <v>83</v>
      </c>
      <c r="F857" s="159">
        <v>1928</v>
      </c>
      <c r="G857" s="159">
        <v>1908.03</v>
      </c>
      <c r="H857" s="157" t="s">
        <v>308</v>
      </c>
      <c r="I857" s="160">
        <v>41974</v>
      </c>
    </row>
    <row r="858" spans="1:9" ht="38.25" hidden="1">
      <c r="A858" s="133">
        <f>COUNTIF(ORÇAMENTO!B:B,'CPU (2)'!B858)</f>
        <v>0</v>
      </c>
      <c r="B858" s="153">
        <v>89022</v>
      </c>
      <c r="C858" s="154" t="s">
        <v>6125</v>
      </c>
      <c r="D858" s="153" t="s">
        <v>5450</v>
      </c>
      <c r="E858" s="153" t="s">
        <v>6044</v>
      </c>
      <c r="F858" s="155">
        <v>0.2</v>
      </c>
      <c r="G858" s="155">
        <v>0.2</v>
      </c>
      <c r="H858" s="153" t="s">
        <v>308</v>
      </c>
      <c r="I858" s="156">
        <v>41974</v>
      </c>
    </row>
    <row r="859" spans="1:9" ht="38.25" hidden="1">
      <c r="A859" s="133">
        <f>COUNTIF(ORÇAMENTO!B:B,'CPU (2)'!B859)</f>
        <v>0</v>
      </c>
      <c r="B859" s="157">
        <v>89021</v>
      </c>
      <c r="C859" s="158" t="s">
        <v>6126</v>
      </c>
      <c r="D859" s="157" t="s">
        <v>5450</v>
      </c>
      <c r="E859" s="157" t="s">
        <v>6046</v>
      </c>
      <c r="F859" s="159">
        <v>1.58</v>
      </c>
      <c r="G859" s="159">
        <v>1.58</v>
      </c>
      <c r="H859" s="157" t="s">
        <v>308</v>
      </c>
      <c r="I859" s="160">
        <v>41974</v>
      </c>
    </row>
    <row r="860" spans="1:9" ht="38.25" hidden="1">
      <c r="A860" s="133">
        <f>COUNTIF(ORÇAMENTO!B:B,'CPU (2)'!B860)</f>
        <v>0</v>
      </c>
      <c r="B860" s="153">
        <v>89019</v>
      </c>
      <c r="C860" s="154" t="s">
        <v>6127</v>
      </c>
      <c r="D860" s="153" t="s">
        <v>5450</v>
      </c>
      <c r="E860" s="153" t="s">
        <v>307</v>
      </c>
      <c r="F860" s="155">
        <v>0.16</v>
      </c>
      <c r="G860" s="155">
        <v>0.15</v>
      </c>
      <c r="H860" s="153" t="s">
        <v>308</v>
      </c>
      <c r="I860" s="156">
        <v>41974</v>
      </c>
    </row>
    <row r="861" spans="1:9" ht="38.25" hidden="1">
      <c r="A861" s="133">
        <f>COUNTIF(ORÇAMENTO!B:B,'CPU (2)'!B861)</f>
        <v>0</v>
      </c>
      <c r="B861" s="157">
        <v>89020</v>
      </c>
      <c r="C861" s="158" t="s">
        <v>6128</v>
      </c>
      <c r="D861" s="157" t="s">
        <v>5450</v>
      </c>
      <c r="E861" s="157" t="s">
        <v>307</v>
      </c>
      <c r="F861" s="159">
        <v>0.04</v>
      </c>
      <c r="G861" s="159">
        <v>0.04</v>
      </c>
      <c r="H861" s="157" t="s">
        <v>308</v>
      </c>
      <c r="I861" s="160">
        <v>41974</v>
      </c>
    </row>
    <row r="862" spans="1:9" ht="38.25" hidden="1">
      <c r="A862" s="133">
        <f>COUNTIF(ORÇAMENTO!B:B,'CPU (2)'!B862)</f>
        <v>0</v>
      </c>
      <c r="B862" s="153">
        <v>5800</v>
      </c>
      <c r="C862" s="154" t="s">
        <v>6129</v>
      </c>
      <c r="D862" s="153" t="s">
        <v>5450</v>
      </c>
      <c r="E862" s="153" t="s">
        <v>307</v>
      </c>
      <c r="F862" s="155">
        <v>0.1</v>
      </c>
      <c r="G862" s="155">
        <v>0.1</v>
      </c>
      <c r="H862" s="153" t="s">
        <v>308</v>
      </c>
      <c r="I862" s="156">
        <v>41974</v>
      </c>
    </row>
    <row r="863" spans="1:9" ht="38.25" hidden="1">
      <c r="A863" s="133">
        <f>COUNTIF(ORÇAMENTO!B:B,'CPU (2)'!B863)</f>
        <v>0</v>
      </c>
      <c r="B863" s="157">
        <v>53866</v>
      </c>
      <c r="C863" s="158" t="s">
        <v>6130</v>
      </c>
      <c r="D863" s="157" t="s">
        <v>5450</v>
      </c>
      <c r="E863" s="157" t="s">
        <v>307</v>
      </c>
      <c r="F863" s="159">
        <v>1.28</v>
      </c>
      <c r="G863" s="159">
        <v>1.27</v>
      </c>
      <c r="H863" s="157" t="s">
        <v>308</v>
      </c>
      <c r="I863" s="160">
        <v>41974</v>
      </c>
    </row>
    <row r="864" spans="1:9" ht="38.25" hidden="1">
      <c r="A864" s="133">
        <f>COUNTIF(ORÇAMENTO!B:B,'CPU (2)'!B864)</f>
        <v>0</v>
      </c>
      <c r="B864" s="153">
        <v>83400</v>
      </c>
      <c r="C864" s="154" t="s">
        <v>6131</v>
      </c>
      <c r="D864" s="153" t="s">
        <v>5368</v>
      </c>
      <c r="E864" s="153" t="s">
        <v>83</v>
      </c>
      <c r="F864" s="155">
        <v>73.73</v>
      </c>
      <c r="G864" s="155">
        <v>69.69</v>
      </c>
      <c r="H864" s="153" t="s">
        <v>308</v>
      </c>
      <c r="I864" s="156">
        <v>41974</v>
      </c>
    </row>
    <row r="865" spans="1:9" ht="38.25" hidden="1">
      <c r="A865" s="133">
        <f>COUNTIF(ORÇAMENTO!B:B,'CPU (2)'!B865)</f>
        <v>0</v>
      </c>
      <c r="B865" s="157">
        <v>83401</v>
      </c>
      <c r="C865" s="158" t="s">
        <v>6132</v>
      </c>
      <c r="D865" s="157" t="s">
        <v>5368</v>
      </c>
      <c r="E865" s="157" t="s">
        <v>83</v>
      </c>
      <c r="F865" s="159">
        <v>152.51</v>
      </c>
      <c r="G865" s="159">
        <v>148.47</v>
      </c>
      <c r="H865" s="157" t="s">
        <v>308</v>
      </c>
      <c r="I865" s="160">
        <v>41974</v>
      </c>
    </row>
    <row r="866" spans="1:9" hidden="1">
      <c r="A866" s="133">
        <f>COUNTIF(ORÇAMENTO!B:B,'CPU (2)'!B866)</f>
        <v>0</v>
      </c>
      <c r="B866" s="153">
        <v>84159</v>
      </c>
      <c r="C866" s="154" t="s">
        <v>6133</v>
      </c>
      <c r="D866" s="153" t="s">
        <v>5361</v>
      </c>
      <c r="E866" s="153" t="s">
        <v>630</v>
      </c>
      <c r="F866" s="155">
        <v>2.94</v>
      </c>
      <c r="G866" s="155">
        <v>2.86</v>
      </c>
      <c r="H866" s="153" t="s">
        <v>308</v>
      </c>
      <c r="I866" s="156">
        <v>41974</v>
      </c>
    </row>
    <row r="867" spans="1:9" hidden="1">
      <c r="A867" s="133">
        <f>COUNTIF(ORÇAMENTO!B:B,'CPU (2)'!B867)</f>
        <v>0</v>
      </c>
      <c r="B867" s="157">
        <v>84158</v>
      </c>
      <c r="C867" s="158" t="s">
        <v>6134</v>
      </c>
      <c r="D867" s="157" t="s">
        <v>5361</v>
      </c>
      <c r="E867" s="157" t="s">
        <v>630</v>
      </c>
      <c r="F867" s="159">
        <v>1.65</v>
      </c>
      <c r="G867" s="159">
        <v>1.62</v>
      </c>
      <c r="H867" s="157" t="s">
        <v>308</v>
      </c>
      <c r="I867" s="160">
        <v>41974</v>
      </c>
    </row>
    <row r="868" spans="1:9" hidden="1">
      <c r="A868" s="133">
        <f>COUNTIF(ORÇAMENTO!B:B,'CPU (2)'!B868)</f>
        <v>0</v>
      </c>
      <c r="B868" s="153">
        <v>73543</v>
      </c>
      <c r="C868" s="154" t="s">
        <v>6135</v>
      </c>
      <c r="D868" s="153" t="s">
        <v>5361</v>
      </c>
      <c r="E868" s="153" t="s">
        <v>630</v>
      </c>
      <c r="F868" s="155">
        <v>1.01</v>
      </c>
      <c r="G868" s="155">
        <v>0.98</v>
      </c>
      <c r="H868" s="153" t="s">
        <v>308</v>
      </c>
      <c r="I868" s="156">
        <v>41974</v>
      </c>
    </row>
    <row r="869" spans="1:9" hidden="1">
      <c r="A869" s="133">
        <f>COUNTIF(ORÇAMENTO!B:B,'CPU (2)'!B869)</f>
        <v>0</v>
      </c>
      <c r="B869" s="157">
        <v>73542</v>
      </c>
      <c r="C869" s="158" t="s">
        <v>6136</v>
      </c>
      <c r="D869" s="157" t="s">
        <v>5361</v>
      </c>
      <c r="E869" s="157" t="s">
        <v>630</v>
      </c>
      <c r="F869" s="159">
        <v>1.21</v>
      </c>
      <c r="G869" s="159">
        <v>1.17</v>
      </c>
      <c r="H869" s="157" t="s">
        <v>308</v>
      </c>
      <c r="I869" s="160">
        <v>41974</v>
      </c>
    </row>
    <row r="870" spans="1:9" ht="38.25" hidden="1">
      <c r="A870" s="133">
        <f>COUNTIF(ORÇAMENTO!B:B,'CPU (2)'!B870)</f>
        <v>0</v>
      </c>
      <c r="B870" s="153" t="s">
        <v>6137</v>
      </c>
      <c r="C870" s="154" t="s">
        <v>6138</v>
      </c>
      <c r="D870" s="153" t="s">
        <v>5368</v>
      </c>
      <c r="E870" s="153" t="s">
        <v>370</v>
      </c>
      <c r="F870" s="155">
        <v>2.0299999999999998</v>
      </c>
      <c r="G870" s="155">
        <v>1.92</v>
      </c>
      <c r="H870" s="153" t="s">
        <v>308</v>
      </c>
      <c r="I870" s="156">
        <v>41974</v>
      </c>
    </row>
    <row r="871" spans="1:9" ht="38.25" hidden="1">
      <c r="A871" s="133">
        <f>COUNTIF(ORÇAMENTO!B:B,'CPU (2)'!B871)</f>
        <v>0</v>
      </c>
      <c r="B871" s="157" t="s">
        <v>6139</v>
      </c>
      <c r="C871" s="158" t="s">
        <v>6140</v>
      </c>
      <c r="D871" s="157" t="s">
        <v>5368</v>
      </c>
      <c r="E871" s="157" t="s">
        <v>370</v>
      </c>
      <c r="F871" s="159">
        <v>8.01</v>
      </c>
      <c r="G871" s="159">
        <v>7.79</v>
      </c>
      <c r="H871" s="157" t="s">
        <v>308</v>
      </c>
      <c r="I871" s="160">
        <v>41974</v>
      </c>
    </row>
    <row r="872" spans="1:9" ht="38.25" hidden="1">
      <c r="A872" s="133">
        <f>COUNTIF(ORÇAMENTO!B:B,'CPU (2)'!B872)</f>
        <v>0</v>
      </c>
      <c r="B872" s="153" t="s">
        <v>6141</v>
      </c>
      <c r="C872" s="154" t="s">
        <v>6142</v>
      </c>
      <c r="D872" s="153" t="s">
        <v>5368</v>
      </c>
      <c r="E872" s="153" t="s">
        <v>370</v>
      </c>
      <c r="F872" s="155">
        <v>56.05</v>
      </c>
      <c r="G872" s="155">
        <v>55.11</v>
      </c>
      <c r="H872" s="153" t="s">
        <v>308</v>
      </c>
      <c r="I872" s="156">
        <v>41974</v>
      </c>
    </row>
    <row r="873" spans="1:9" ht="38.25" hidden="1">
      <c r="A873" s="133">
        <f>COUNTIF(ORÇAMENTO!B:B,'CPU (2)'!B873)</f>
        <v>0</v>
      </c>
      <c r="B873" s="157" t="s">
        <v>6143</v>
      </c>
      <c r="C873" s="158" t="s">
        <v>6144</v>
      </c>
      <c r="D873" s="157" t="s">
        <v>5368</v>
      </c>
      <c r="E873" s="157" t="s">
        <v>370</v>
      </c>
      <c r="F873" s="159">
        <v>67.08</v>
      </c>
      <c r="G873" s="159">
        <v>66.02</v>
      </c>
      <c r="H873" s="157" t="s">
        <v>308</v>
      </c>
      <c r="I873" s="160">
        <v>41974</v>
      </c>
    </row>
    <row r="874" spans="1:9" ht="38.25" hidden="1">
      <c r="A874" s="133">
        <f>COUNTIF(ORÇAMENTO!B:B,'CPU (2)'!B874)</f>
        <v>0</v>
      </c>
      <c r="B874" s="153" t="s">
        <v>6145</v>
      </c>
      <c r="C874" s="154" t="s">
        <v>6146</v>
      </c>
      <c r="D874" s="153" t="s">
        <v>5368</v>
      </c>
      <c r="E874" s="153" t="s">
        <v>370</v>
      </c>
      <c r="F874" s="155">
        <v>9.1999999999999993</v>
      </c>
      <c r="G874" s="155">
        <v>8.9600000000000009</v>
      </c>
      <c r="H874" s="153" t="s">
        <v>308</v>
      </c>
      <c r="I874" s="156">
        <v>41974</v>
      </c>
    </row>
    <row r="875" spans="1:9" ht="38.25" hidden="1">
      <c r="A875" s="133">
        <f>COUNTIF(ORÇAMENTO!B:B,'CPU (2)'!B875)</f>
        <v>0</v>
      </c>
      <c r="B875" s="157" t="s">
        <v>6147</v>
      </c>
      <c r="C875" s="158" t="s">
        <v>6148</v>
      </c>
      <c r="D875" s="157" t="s">
        <v>5368</v>
      </c>
      <c r="E875" s="157" t="s">
        <v>370</v>
      </c>
      <c r="F875" s="159">
        <v>82.54</v>
      </c>
      <c r="G875" s="159">
        <v>81.33</v>
      </c>
      <c r="H875" s="157" t="s">
        <v>308</v>
      </c>
      <c r="I875" s="160">
        <v>41974</v>
      </c>
    </row>
    <row r="876" spans="1:9" ht="38.25" hidden="1">
      <c r="A876" s="133">
        <f>COUNTIF(ORÇAMENTO!B:B,'CPU (2)'!B876)</f>
        <v>0</v>
      </c>
      <c r="B876" s="153" t="s">
        <v>6149</v>
      </c>
      <c r="C876" s="154" t="s">
        <v>6150</v>
      </c>
      <c r="D876" s="153" t="s">
        <v>5368</v>
      </c>
      <c r="E876" s="153" t="s">
        <v>370</v>
      </c>
      <c r="F876" s="155">
        <v>2.67</v>
      </c>
      <c r="G876" s="155">
        <v>2.5299999999999998</v>
      </c>
      <c r="H876" s="153" t="s">
        <v>308</v>
      </c>
      <c r="I876" s="156">
        <v>41974</v>
      </c>
    </row>
    <row r="877" spans="1:9" ht="38.25" hidden="1">
      <c r="A877" s="133">
        <f>COUNTIF(ORÇAMENTO!B:B,'CPU (2)'!B877)</f>
        <v>0</v>
      </c>
      <c r="B877" s="157" t="s">
        <v>6151</v>
      </c>
      <c r="C877" s="158" t="s">
        <v>6152</v>
      </c>
      <c r="D877" s="157" t="s">
        <v>5368</v>
      </c>
      <c r="E877" s="157" t="s">
        <v>370</v>
      </c>
      <c r="F877" s="159">
        <v>105.07</v>
      </c>
      <c r="G877" s="159">
        <v>103.74</v>
      </c>
      <c r="H877" s="157" t="s">
        <v>308</v>
      </c>
      <c r="I877" s="160">
        <v>41974</v>
      </c>
    </row>
    <row r="878" spans="1:9" ht="38.25" hidden="1">
      <c r="A878" s="133">
        <f>COUNTIF(ORÇAMENTO!B:B,'CPU (2)'!B878)</f>
        <v>0</v>
      </c>
      <c r="B878" s="153" t="s">
        <v>6153</v>
      </c>
      <c r="C878" s="154" t="s">
        <v>6154</v>
      </c>
      <c r="D878" s="153" t="s">
        <v>5368</v>
      </c>
      <c r="E878" s="153" t="s">
        <v>370</v>
      </c>
      <c r="F878" s="155">
        <v>13.27</v>
      </c>
      <c r="G878" s="155">
        <v>13</v>
      </c>
      <c r="H878" s="153" t="s">
        <v>308</v>
      </c>
      <c r="I878" s="156">
        <v>41974</v>
      </c>
    </row>
    <row r="879" spans="1:9" ht="38.25" hidden="1">
      <c r="A879" s="133">
        <f>COUNTIF(ORÇAMENTO!B:B,'CPU (2)'!B879)</f>
        <v>0</v>
      </c>
      <c r="B879" s="157" t="s">
        <v>6155</v>
      </c>
      <c r="C879" s="158" t="s">
        <v>6156</v>
      </c>
      <c r="D879" s="157" t="s">
        <v>5368</v>
      </c>
      <c r="E879" s="157" t="s">
        <v>370</v>
      </c>
      <c r="F879" s="159">
        <v>126.15</v>
      </c>
      <c r="G879" s="159">
        <v>124.68</v>
      </c>
      <c r="H879" s="157" t="s">
        <v>308</v>
      </c>
      <c r="I879" s="160">
        <v>41974</v>
      </c>
    </row>
    <row r="880" spans="1:9" ht="38.25" hidden="1">
      <c r="A880" s="133">
        <f>COUNTIF(ORÇAMENTO!B:B,'CPU (2)'!B880)</f>
        <v>0</v>
      </c>
      <c r="B880" s="153" t="s">
        <v>6157</v>
      </c>
      <c r="C880" s="154" t="s">
        <v>6158</v>
      </c>
      <c r="D880" s="153" t="s">
        <v>5368</v>
      </c>
      <c r="E880" s="153" t="s">
        <v>370</v>
      </c>
      <c r="F880" s="155">
        <v>18.07</v>
      </c>
      <c r="G880" s="155">
        <v>17.66</v>
      </c>
      <c r="H880" s="153" t="s">
        <v>308</v>
      </c>
      <c r="I880" s="156">
        <v>41974</v>
      </c>
    </row>
    <row r="881" spans="1:9" ht="38.25" hidden="1">
      <c r="A881" s="133">
        <f>COUNTIF(ORÇAMENTO!B:B,'CPU (2)'!B881)</f>
        <v>0</v>
      </c>
      <c r="B881" s="157" t="s">
        <v>6159</v>
      </c>
      <c r="C881" s="158" t="s">
        <v>6160</v>
      </c>
      <c r="D881" s="157" t="s">
        <v>5368</v>
      </c>
      <c r="E881" s="157" t="s">
        <v>370</v>
      </c>
      <c r="F881" s="159">
        <v>3.89</v>
      </c>
      <c r="G881" s="159">
        <v>3.72</v>
      </c>
      <c r="H881" s="157" t="s">
        <v>308</v>
      </c>
      <c r="I881" s="160">
        <v>41974</v>
      </c>
    </row>
    <row r="882" spans="1:9" ht="38.25" hidden="1">
      <c r="A882" s="133">
        <f>COUNTIF(ORÇAMENTO!B:B,'CPU (2)'!B882)</f>
        <v>0</v>
      </c>
      <c r="B882" s="153" t="s">
        <v>6161</v>
      </c>
      <c r="C882" s="154" t="s">
        <v>6162</v>
      </c>
      <c r="D882" s="153" t="s">
        <v>5368</v>
      </c>
      <c r="E882" s="153" t="s">
        <v>370</v>
      </c>
      <c r="F882" s="155">
        <v>24.33</v>
      </c>
      <c r="G882" s="155">
        <v>23.8</v>
      </c>
      <c r="H882" s="153" t="s">
        <v>308</v>
      </c>
      <c r="I882" s="156">
        <v>41974</v>
      </c>
    </row>
    <row r="883" spans="1:9" ht="38.25" hidden="1">
      <c r="A883" s="133">
        <f>COUNTIF(ORÇAMENTO!B:B,'CPU (2)'!B883)</f>
        <v>0</v>
      </c>
      <c r="B883" s="157" t="s">
        <v>6163</v>
      </c>
      <c r="C883" s="158" t="s">
        <v>6164</v>
      </c>
      <c r="D883" s="157" t="s">
        <v>5368</v>
      </c>
      <c r="E883" s="157" t="s">
        <v>370</v>
      </c>
      <c r="F883" s="159">
        <v>5.24</v>
      </c>
      <c r="G883" s="159">
        <v>5.05</v>
      </c>
      <c r="H883" s="157" t="s">
        <v>308</v>
      </c>
      <c r="I883" s="160">
        <v>41974</v>
      </c>
    </row>
    <row r="884" spans="1:9" ht="38.25" hidden="1">
      <c r="A884" s="133">
        <f>COUNTIF(ORÇAMENTO!B:B,'CPU (2)'!B884)</f>
        <v>0</v>
      </c>
      <c r="B884" s="153" t="s">
        <v>6165</v>
      </c>
      <c r="C884" s="154" t="s">
        <v>6166</v>
      </c>
      <c r="D884" s="153" t="s">
        <v>5368</v>
      </c>
      <c r="E884" s="153" t="s">
        <v>370</v>
      </c>
      <c r="F884" s="155">
        <v>34.520000000000003</v>
      </c>
      <c r="G884" s="155">
        <v>33.85</v>
      </c>
      <c r="H884" s="153" t="s">
        <v>308</v>
      </c>
      <c r="I884" s="156">
        <v>41974</v>
      </c>
    </row>
    <row r="885" spans="1:9" ht="38.25" hidden="1">
      <c r="A885" s="133">
        <f>COUNTIF(ORÇAMENTO!B:B,'CPU (2)'!B885)</f>
        <v>0</v>
      </c>
      <c r="B885" s="157" t="s">
        <v>6167</v>
      </c>
      <c r="C885" s="158" t="s">
        <v>6168</v>
      </c>
      <c r="D885" s="157" t="s">
        <v>5368</v>
      </c>
      <c r="E885" s="157" t="s">
        <v>370</v>
      </c>
      <c r="F885" s="159">
        <v>45.5</v>
      </c>
      <c r="G885" s="159">
        <v>44.69</v>
      </c>
      <c r="H885" s="157" t="s">
        <v>308</v>
      </c>
      <c r="I885" s="160">
        <v>41974</v>
      </c>
    </row>
    <row r="886" spans="1:9" ht="38.25" hidden="1">
      <c r="A886" s="133">
        <f>COUNTIF(ORÇAMENTO!B:B,'CPU (2)'!B886)</f>
        <v>0</v>
      </c>
      <c r="B886" s="153">
        <v>83416</v>
      </c>
      <c r="C886" s="154" t="s">
        <v>6169</v>
      </c>
      <c r="D886" s="153" t="s">
        <v>5368</v>
      </c>
      <c r="E886" s="153" t="s">
        <v>370</v>
      </c>
      <c r="F886" s="155">
        <v>2.4</v>
      </c>
      <c r="G886" s="155">
        <v>2.29</v>
      </c>
      <c r="H886" s="153" t="s">
        <v>308</v>
      </c>
      <c r="I886" s="156">
        <v>41974</v>
      </c>
    </row>
    <row r="887" spans="1:9" ht="38.25" hidden="1">
      <c r="A887" s="133">
        <f>COUNTIF(ORÇAMENTO!B:B,'CPU (2)'!B887)</f>
        <v>0</v>
      </c>
      <c r="B887" s="157">
        <v>83420</v>
      </c>
      <c r="C887" s="158" t="s">
        <v>6170</v>
      </c>
      <c r="D887" s="157" t="s">
        <v>5368</v>
      </c>
      <c r="E887" s="157" t="s">
        <v>370</v>
      </c>
      <c r="F887" s="159">
        <v>7.48</v>
      </c>
      <c r="G887" s="159">
        <v>7.26</v>
      </c>
      <c r="H887" s="157" t="s">
        <v>308</v>
      </c>
      <c r="I887" s="160">
        <v>41974</v>
      </c>
    </row>
    <row r="888" spans="1:9" ht="38.25" hidden="1">
      <c r="A888" s="133">
        <f>COUNTIF(ORÇAMENTO!B:B,'CPU (2)'!B888)</f>
        <v>0</v>
      </c>
      <c r="B888" s="153">
        <v>83432</v>
      </c>
      <c r="C888" s="154" t="s">
        <v>6171</v>
      </c>
      <c r="D888" s="153" t="s">
        <v>5368</v>
      </c>
      <c r="E888" s="153" t="s">
        <v>370</v>
      </c>
      <c r="F888" s="155">
        <v>58.86</v>
      </c>
      <c r="G888" s="155">
        <v>57.9</v>
      </c>
      <c r="H888" s="153" t="s">
        <v>308</v>
      </c>
      <c r="I888" s="156">
        <v>41974</v>
      </c>
    </row>
    <row r="889" spans="1:9" ht="38.25" hidden="1">
      <c r="A889" s="133">
        <f>COUNTIF(ORÇAMENTO!B:B,'CPU (2)'!B889)</f>
        <v>0</v>
      </c>
      <c r="B889" s="157">
        <v>83433</v>
      </c>
      <c r="C889" s="158" t="s">
        <v>6172</v>
      </c>
      <c r="D889" s="157" t="s">
        <v>5368</v>
      </c>
      <c r="E889" s="157" t="s">
        <v>370</v>
      </c>
      <c r="F889" s="159">
        <v>73.53</v>
      </c>
      <c r="G889" s="159">
        <v>72.430000000000007</v>
      </c>
      <c r="H889" s="157" t="s">
        <v>308</v>
      </c>
      <c r="I889" s="160">
        <v>41974</v>
      </c>
    </row>
    <row r="890" spans="1:9" ht="38.25" hidden="1">
      <c r="A890" s="133">
        <f>COUNTIF(ORÇAMENTO!B:B,'CPU (2)'!B890)</f>
        <v>0</v>
      </c>
      <c r="B890" s="153">
        <v>83421</v>
      </c>
      <c r="C890" s="154" t="s">
        <v>6173</v>
      </c>
      <c r="D890" s="153" t="s">
        <v>5368</v>
      </c>
      <c r="E890" s="153" t="s">
        <v>370</v>
      </c>
      <c r="F890" s="155">
        <v>10.39</v>
      </c>
      <c r="G890" s="155">
        <v>10.15</v>
      </c>
      <c r="H890" s="153" t="s">
        <v>308</v>
      </c>
      <c r="I890" s="156">
        <v>41974</v>
      </c>
    </row>
    <row r="891" spans="1:9" ht="38.25" hidden="1">
      <c r="A891" s="133">
        <f>COUNTIF(ORÇAMENTO!B:B,'CPU (2)'!B891)</f>
        <v>0</v>
      </c>
      <c r="B891" s="157">
        <v>83434</v>
      </c>
      <c r="C891" s="158" t="s">
        <v>6174</v>
      </c>
      <c r="D891" s="157" t="s">
        <v>5368</v>
      </c>
      <c r="E891" s="157" t="s">
        <v>370</v>
      </c>
      <c r="F891" s="159">
        <v>88.99</v>
      </c>
      <c r="G891" s="159">
        <v>87.76</v>
      </c>
      <c r="H891" s="157" t="s">
        <v>308</v>
      </c>
      <c r="I891" s="160">
        <v>41974</v>
      </c>
    </row>
    <row r="892" spans="1:9" ht="38.25" hidden="1">
      <c r="A892" s="133">
        <f>COUNTIF(ORÇAMENTO!B:B,'CPU (2)'!B892)</f>
        <v>0</v>
      </c>
      <c r="B892" s="153">
        <v>83417</v>
      </c>
      <c r="C892" s="154" t="s">
        <v>6175</v>
      </c>
      <c r="D892" s="153" t="s">
        <v>5368</v>
      </c>
      <c r="E892" s="153" t="s">
        <v>370</v>
      </c>
      <c r="F892" s="155">
        <v>3.05</v>
      </c>
      <c r="G892" s="155">
        <v>2.91</v>
      </c>
      <c r="H892" s="153" t="s">
        <v>308</v>
      </c>
      <c r="I892" s="156">
        <v>41974</v>
      </c>
    </row>
    <row r="893" spans="1:9" ht="38.25" hidden="1">
      <c r="A893" s="133">
        <f>COUNTIF(ORÇAMENTO!B:B,'CPU (2)'!B893)</f>
        <v>0</v>
      </c>
      <c r="B893" s="157">
        <v>83435</v>
      </c>
      <c r="C893" s="158" t="s">
        <v>6176</v>
      </c>
      <c r="D893" s="157" t="s">
        <v>5368</v>
      </c>
      <c r="E893" s="157" t="s">
        <v>370</v>
      </c>
      <c r="F893" s="159">
        <v>117.48</v>
      </c>
      <c r="G893" s="159">
        <v>116.12</v>
      </c>
      <c r="H893" s="157" t="s">
        <v>308</v>
      </c>
      <c r="I893" s="160">
        <v>41974</v>
      </c>
    </row>
    <row r="894" spans="1:9" ht="38.25" hidden="1">
      <c r="A894" s="133">
        <f>COUNTIF(ORÇAMENTO!B:B,'CPU (2)'!B894)</f>
        <v>0</v>
      </c>
      <c r="B894" s="153">
        <v>83422</v>
      </c>
      <c r="C894" s="154" t="s">
        <v>6177</v>
      </c>
      <c r="D894" s="153" t="s">
        <v>5368</v>
      </c>
      <c r="E894" s="153" t="s">
        <v>370</v>
      </c>
      <c r="F894" s="155">
        <v>14.96</v>
      </c>
      <c r="G894" s="155">
        <v>14.68</v>
      </c>
      <c r="H894" s="153" t="s">
        <v>308</v>
      </c>
      <c r="I894" s="156">
        <v>41974</v>
      </c>
    </row>
    <row r="895" spans="1:9" ht="38.25" hidden="1">
      <c r="A895" s="133">
        <f>COUNTIF(ORÇAMENTO!B:B,'CPU (2)'!B895)</f>
        <v>0</v>
      </c>
      <c r="B895" s="157">
        <v>83436</v>
      </c>
      <c r="C895" s="158" t="s">
        <v>6178</v>
      </c>
      <c r="D895" s="157" t="s">
        <v>5368</v>
      </c>
      <c r="E895" s="157" t="s">
        <v>370</v>
      </c>
      <c r="F895" s="159">
        <v>138.5</v>
      </c>
      <c r="G895" s="159">
        <v>137.01</v>
      </c>
      <c r="H895" s="157" t="s">
        <v>308</v>
      </c>
      <c r="I895" s="160">
        <v>41974</v>
      </c>
    </row>
    <row r="896" spans="1:9" ht="38.25" hidden="1">
      <c r="A896" s="133">
        <f>COUNTIF(ORÇAMENTO!B:B,'CPU (2)'!B896)</f>
        <v>0</v>
      </c>
      <c r="B896" s="153">
        <v>83423</v>
      </c>
      <c r="C896" s="154" t="s">
        <v>6179</v>
      </c>
      <c r="D896" s="153" t="s">
        <v>5368</v>
      </c>
      <c r="E896" s="153" t="s">
        <v>370</v>
      </c>
      <c r="F896" s="155">
        <v>20.2</v>
      </c>
      <c r="G896" s="155">
        <v>19.79</v>
      </c>
      <c r="H896" s="153" t="s">
        <v>308</v>
      </c>
      <c r="I896" s="156">
        <v>41974</v>
      </c>
    </row>
    <row r="897" spans="1:9" ht="38.25" hidden="1">
      <c r="A897" s="133">
        <f>COUNTIF(ORÇAMENTO!B:B,'CPU (2)'!B897)</f>
        <v>0</v>
      </c>
      <c r="B897" s="157">
        <v>83418</v>
      </c>
      <c r="C897" s="158" t="s">
        <v>6180</v>
      </c>
      <c r="D897" s="157" t="s">
        <v>5368</v>
      </c>
      <c r="E897" s="157" t="s">
        <v>370</v>
      </c>
      <c r="F897" s="159">
        <v>4.45</v>
      </c>
      <c r="G897" s="159">
        <v>4.28</v>
      </c>
      <c r="H897" s="157" t="s">
        <v>308</v>
      </c>
      <c r="I897" s="160">
        <v>41974</v>
      </c>
    </row>
    <row r="898" spans="1:9" ht="38.25" hidden="1">
      <c r="A898" s="133">
        <f>COUNTIF(ORÇAMENTO!B:B,'CPU (2)'!B898)</f>
        <v>0</v>
      </c>
      <c r="B898" s="153">
        <v>83424</v>
      </c>
      <c r="C898" s="154" t="s">
        <v>6181</v>
      </c>
      <c r="D898" s="153" t="s">
        <v>5368</v>
      </c>
      <c r="E898" s="153" t="s">
        <v>370</v>
      </c>
      <c r="F898" s="155">
        <v>27.28</v>
      </c>
      <c r="G898" s="155">
        <v>26.73</v>
      </c>
      <c r="H898" s="153" t="s">
        <v>308</v>
      </c>
      <c r="I898" s="156">
        <v>41974</v>
      </c>
    </row>
    <row r="899" spans="1:9" ht="38.25" hidden="1">
      <c r="A899" s="133">
        <f>COUNTIF(ORÇAMENTO!B:B,'CPU (2)'!B899)</f>
        <v>0</v>
      </c>
      <c r="B899" s="157">
        <v>83419</v>
      </c>
      <c r="C899" s="158" t="s">
        <v>6182</v>
      </c>
      <c r="D899" s="157" t="s">
        <v>5368</v>
      </c>
      <c r="E899" s="157" t="s">
        <v>370</v>
      </c>
      <c r="F899" s="159">
        <v>5.38</v>
      </c>
      <c r="G899" s="159">
        <v>5.18</v>
      </c>
      <c r="H899" s="157" t="s">
        <v>308</v>
      </c>
      <c r="I899" s="160">
        <v>41974</v>
      </c>
    </row>
    <row r="900" spans="1:9" ht="38.25" hidden="1">
      <c r="A900" s="133">
        <f>COUNTIF(ORÇAMENTO!B:B,'CPU (2)'!B900)</f>
        <v>0</v>
      </c>
      <c r="B900" s="153">
        <v>83425</v>
      </c>
      <c r="C900" s="154" t="s">
        <v>6183</v>
      </c>
      <c r="D900" s="153" t="s">
        <v>5368</v>
      </c>
      <c r="E900" s="153" t="s">
        <v>370</v>
      </c>
      <c r="F900" s="155">
        <v>37.299999999999997</v>
      </c>
      <c r="G900" s="155">
        <v>36.61</v>
      </c>
      <c r="H900" s="153" t="s">
        <v>308</v>
      </c>
      <c r="I900" s="156">
        <v>41974</v>
      </c>
    </row>
    <row r="901" spans="1:9" ht="38.25" hidden="1">
      <c r="A901" s="133">
        <f>COUNTIF(ORÇAMENTO!B:B,'CPU (2)'!B901)</f>
        <v>0</v>
      </c>
      <c r="B901" s="157">
        <v>83431</v>
      </c>
      <c r="C901" s="158" t="s">
        <v>6184</v>
      </c>
      <c r="D901" s="157" t="s">
        <v>5368</v>
      </c>
      <c r="E901" s="157" t="s">
        <v>370</v>
      </c>
      <c r="F901" s="159">
        <v>50.86</v>
      </c>
      <c r="G901" s="159">
        <v>50.04</v>
      </c>
      <c r="H901" s="157" t="s">
        <v>308</v>
      </c>
      <c r="I901" s="160">
        <v>41974</v>
      </c>
    </row>
    <row r="902" spans="1:9" ht="38.25" hidden="1">
      <c r="A902" s="133">
        <f>COUNTIF(ORÇAMENTO!B:B,'CPU (2)'!B902)</f>
        <v>0</v>
      </c>
      <c r="B902" s="153">
        <v>72250</v>
      </c>
      <c r="C902" s="154" t="s">
        <v>6185</v>
      </c>
      <c r="D902" s="153" t="s">
        <v>5368</v>
      </c>
      <c r="E902" s="153" t="s">
        <v>370</v>
      </c>
      <c r="F902" s="155">
        <v>7.71</v>
      </c>
      <c r="G902" s="155">
        <v>7.43</v>
      </c>
      <c r="H902" s="153" t="s">
        <v>308</v>
      </c>
      <c r="I902" s="156">
        <v>41974</v>
      </c>
    </row>
    <row r="903" spans="1:9" ht="38.25" hidden="1">
      <c r="A903" s="133">
        <f>COUNTIF(ORÇAMENTO!B:B,'CPU (2)'!B903)</f>
        <v>0</v>
      </c>
      <c r="B903" s="157">
        <v>72257</v>
      </c>
      <c r="C903" s="158" t="s">
        <v>6186</v>
      </c>
      <c r="D903" s="157" t="s">
        <v>5368</v>
      </c>
      <c r="E903" s="157" t="s">
        <v>370</v>
      </c>
      <c r="F903" s="159">
        <v>58.64</v>
      </c>
      <c r="G903" s="159">
        <v>57.4</v>
      </c>
      <c r="H903" s="157" t="s">
        <v>308</v>
      </c>
      <c r="I903" s="160">
        <v>41974</v>
      </c>
    </row>
    <row r="904" spans="1:9" ht="38.25" hidden="1">
      <c r="A904" s="133">
        <f>COUNTIF(ORÇAMENTO!B:B,'CPU (2)'!B904)</f>
        <v>0</v>
      </c>
      <c r="B904" s="153">
        <v>72251</v>
      </c>
      <c r="C904" s="154" t="s">
        <v>6187</v>
      </c>
      <c r="D904" s="153" t="s">
        <v>5368</v>
      </c>
      <c r="E904" s="153" t="s">
        <v>370</v>
      </c>
      <c r="F904" s="155">
        <v>9.93</v>
      </c>
      <c r="G904" s="155">
        <v>9.57</v>
      </c>
      <c r="H904" s="153" t="s">
        <v>308</v>
      </c>
      <c r="I904" s="156">
        <v>41974</v>
      </c>
    </row>
    <row r="905" spans="1:9" ht="38.25" hidden="1">
      <c r="A905" s="133">
        <f>COUNTIF(ORÇAMENTO!B:B,'CPU (2)'!B905)</f>
        <v>0</v>
      </c>
      <c r="B905" s="157">
        <v>72252</v>
      </c>
      <c r="C905" s="158" t="s">
        <v>6188</v>
      </c>
      <c r="D905" s="157" t="s">
        <v>5368</v>
      </c>
      <c r="E905" s="157" t="s">
        <v>370</v>
      </c>
      <c r="F905" s="159">
        <v>15.96</v>
      </c>
      <c r="G905" s="159">
        <v>15.5</v>
      </c>
      <c r="H905" s="157" t="s">
        <v>308</v>
      </c>
      <c r="I905" s="160">
        <v>41974</v>
      </c>
    </row>
    <row r="906" spans="1:9" ht="38.25" hidden="1">
      <c r="A906" s="133">
        <f>COUNTIF(ORÇAMENTO!B:B,'CPU (2)'!B906)</f>
        <v>0</v>
      </c>
      <c r="B906" s="153">
        <v>72253</v>
      </c>
      <c r="C906" s="154" t="s">
        <v>6189</v>
      </c>
      <c r="D906" s="153" t="s">
        <v>5368</v>
      </c>
      <c r="E906" s="153" t="s">
        <v>370</v>
      </c>
      <c r="F906" s="155">
        <v>20.27</v>
      </c>
      <c r="G906" s="155">
        <v>19.690000000000001</v>
      </c>
      <c r="H906" s="153" t="s">
        <v>308</v>
      </c>
      <c r="I906" s="156">
        <v>41974</v>
      </c>
    </row>
    <row r="907" spans="1:9" ht="38.25" hidden="1">
      <c r="A907" s="133">
        <f>COUNTIF(ORÇAMENTO!B:B,'CPU (2)'!B907)</f>
        <v>0</v>
      </c>
      <c r="B907" s="157">
        <v>72254</v>
      </c>
      <c r="C907" s="158" t="s">
        <v>6190</v>
      </c>
      <c r="D907" s="157" t="s">
        <v>5368</v>
      </c>
      <c r="E907" s="157" t="s">
        <v>370</v>
      </c>
      <c r="F907" s="159">
        <v>27.41</v>
      </c>
      <c r="G907" s="159">
        <v>26.57</v>
      </c>
      <c r="H907" s="157" t="s">
        <v>308</v>
      </c>
      <c r="I907" s="160">
        <v>41974</v>
      </c>
    </row>
    <row r="908" spans="1:9" ht="38.25" hidden="1">
      <c r="A908" s="133">
        <f>COUNTIF(ORÇAMENTO!B:B,'CPU (2)'!B908)</f>
        <v>0</v>
      </c>
      <c r="B908" s="153">
        <v>72249</v>
      </c>
      <c r="C908" s="154" t="s">
        <v>6191</v>
      </c>
      <c r="D908" s="153" t="s">
        <v>5368</v>
      </c>
      <c r="E908" s="153" t="s">
        <v>370</v>
      </c>
      <c r="F908" s="155">
        <v>5.34</v>
      </c>
      <c r="G908" s="155">
        <v>5.12</v>
      </c>
      <c r="H908" s="153" t="s">
        <v>308</v>
      </c>
      <c r="I908" s="156">
        <v>41974</v>
      </c>
    </row>
    <row r="909" spans="1:9" ht="38.25" hidden="1">
      <c r="A909" s="133">
        <f>COUNTIF(ORÇAMENTO!B:B,'CPU (2)'!B909)</f>
        <v>0</v>
      </c>
      <c r="B909" s="157">
        <v>72255</v>
      </c>
      <c r="C909" s="158" t="s">
        <v>6192</v>
      </c>
      <c r="D909" s="157" t="s">
        <v>5368</v>
      </c>
      <c r="E909" s="157" t="s">
        <v>370</v>
      </c>
      <c r="F909" s="159">
        <v>37.200000000000003</v>
      </c>
      <c r="G909" s="159">
        <v>36.28</v>
      </c>
      <c r="H909" s="157" t="s">
        <v>308</v>
      </c>
      <c r="I909" s="160">
        <v>41974</v>
      </c>
    </row>
    <row r="910" spans="1:9" ht="38.25" hidden="1">
      <c r="A910" s="133">
        <f>COUNTIF(ORÇAMENTO!B:B,'CPU (2)'!B910)</f>
        <v>0</v>
      </c>
      <c r="B910" s="153">
        <v>72256</v>
      </c>
      <c r="C910" s="154" t="s">
        <v>6193</v>
      </c>
      <c r="D910" s="153" t="s">
        <v>5368</v>
      </c>
      <c r="E910" s="153" t="s">
        <v>370</v>
      </c>
      <c r="F910" s="155">
        <v>46.85</v>
      </c>
      <c r="G910" s="155">
        <v>45.87</v>
      </c>
      <c r="H910" s="153" t="s">
        <v>308</v>
      </c>
      <c r="I910" s="156">
        <v>41974</v>
      </c>
    </row>
    <row r="911" spans="1:9" ht="25.5" hidden="1">
      <c r="A911" s="133">
        <f>COUNTIF(ORÇAMENTO!B:B,'CPU (2)'!B911)</f>
        <v>0</v>
      </c>
      <c r="B911" s="157" t="s">
        <v>6194</v>
      </c>
      <c r="C911" s="158" t="s">
        <v>6195</v>
      </c>
      <c r="D911" s="157" t="s">
        <v>5371</v>
      </c>
      <c r="E911" s="157" t="s">
        <v>370</v>
      </c>
      <c r="F911" s="159">
        <v>0.94</v>
      </c>
      <c r="G911" s="159">
        <v>0.88</v>
      </c>
      <c r="H911" s="157" t="s">
        <v>308</v>
      </c>
      <c r="I911" s="160">
        <v>41974</v>
      </c>
    </row>
    <row r="912" spans="1:9" ht="25.5" hidden="1">
      <c r="A912" s="133">
        <f>COUNTIF(ORÇAMENTO!B:B,'CPU (2)'!B912)</f>
        <v>0</v>
      </c>
      <c r="B912" s="153" t="s">
        <v>6196</v>
      </c>
      <c r="C912" s="154" t="s">
        <v>6197</v>
      </c>
      <c r="D912" s="153" t="s">
        <v>5371</v>
      </c>
      <c r="E912" s="153" t="s">
        <v>370</v>
      </c>
      <c r="F912" s="155">
        <v>1.18</v>
      </c>
      <c r="G912" s="155">
        <v>1.1200000000000001</v>
      </c>
      <c r="H912" s="153" t="s">
        <v>308</v>
      </c>
      <c r="I912" s="156">
        <v>41974</v>
      </c>
    </row>
    <row r="913" spans="1:9" ht="25.5" hidden="1">
      <c r="A913" s="133">
        <f>COUNTIF(ORÇAMENTO!B:B,'CPU (2)'!B913)</f>
        <v>0</v>
      </c>
      <c r="B913" s="157" t="s">
        <v>6198</v>
      </c>
      <c r="C913" s="158" t="s">
        <v>6199</v>
      </c>
      <c r="D913" s="157" t="s">
        <v>5371</v>
      </c>
      <c r="E913" s="157" t="s">
        <v>370</v>
      </c>
      <c r="F913" s="159">
        <v>1.48</v>
      </c>
      <c r="G913" s="159">
        <v>1.42</v>
      </c>
      <c r="H913" s="157" t="s">
        <v>308</v>
      </c>
      <c r="I913" s="160">
        <v>41974</v>
      </c>
    </row>
    <row r="914" spans="1:9" ht="25.5" hidden="1">
      <c r="A914" s="133">
        <f>COUNTIF(ORÇAMENTO!B:B,'CPU (2)'!B914)</f>
        <v>0</v>
      </c>
      <c r="B914" s="153" t="s">
        <v>6200</v>
      </c>
      <c r="C914" s="154" t="s">
        <v>6201</v>
      </c>
      <c r="D914" s="153" t="s">
        <v>5371</v>
      </c>
      <c r="E914" s="153" t="s">
        <v>370</v>
      </c>
      <c r="F914" s="155">
        <v>1.77</v>
      </c>
      <c r="G914" s="155">
        <v>1.69</v>
      </c>
      <c r="H914" s="153" t="s">
        <v>308</v>
      </c>
      <c r="I914" s="156">
        <v>41974</v>
      </c>
    </row>
    <row r="915" spans="1:9" ht="25.5" hidden="1">
      <c r="A915" s="133">
        <f>COUNTIF(ORÇAMENTO!B:B,'CPU (2)'!B915)</f>
        <v>0</v>
      </c>
      <c r="B915" s="157" t="s">
        <v>6202</v>
      </c>
      <c r="C915" s="158" t="s">
        <v>6203</v>
      </c>
      <c r="D915" s="157" t="s">
        <v>5371</v>
      </c>
      <c r="E915" s="157" t="s">
        <v>370</v>
      </c>
      <c r="F915" s="159">
        <v>2.12</v>
      </c>
      <c r="G915" s="159">
        <v>2.0099999999999998</v>
      </c>
      <c r="H915" s="157" t="s">
        <v>308</v>
      </c>
      <c r="I915" s="160">
        <v>41974</v>
      </c>
    </row>
    <row r="916" spans="1:9" ht="25.5" hidden="1">
      <c r="A916" s="133">
        <f>COUNTIF(ORÇAMENTO!B:B,'CPU (2)'!B916)</f>
        <v>0</v>
      </c>
      <c r="B916" s="153" t="s">
        <v>6204</v>
      </c>
      <c r="C916" s="154" t="s">
        <v>6205</v>
      </c>
      <c r="D916" s="153" t="s">
        <v>5371</v>
      </c>
      <c r="E916" s="153" t="s">
        <v>370</v>
      </c>
      <c r="F916" s="155">
        <v>2.97</v>
      </c>
      <c r="G916" s="155">
        <v>2.8</v>
      </c>
      <c r="H916" s="153" t="s">
        <v>308</v>
      </c>
      <c r="I916" s="156">
        <v>41974</v>
      </c>
    </row>
    <row r="917" spans="1:9" ht="25.5" hidden="1">
      <c r="A917" s="133">
        <f>COUNTIF(ORÇAMENTO!B:B,'CPU (2)'!B917)</f>
        <v>0</v>
      </c>
      <c r="B917" s="157" t="s">
        <v>6206</v>
      </c>
      <c r="C917" s="158" t="s">
        <v>6207</v>
      </c>
      <c r="D917" s="157" t="s">
        <v>5371</v>
      </c>
      <c r="E917" s="157" t="s">
        <v>370</v>
      </c>
      <c r="F917" s="159">
        <v>4.55</v>
      </c>
      <c r="G917" s="159">
        <v>4.38</v>
      </c>
      <c r="H917" s="157" t="s">
        <v>308</v>
      </c>
      <c r="I917" s="160">
        <v>41974</v>
      </c>
    </row>
    <row r="918" spans="1:9" ht="25.5" hidden="1">
      <c r="A918" s="133">
        <f>COUNTIF(ORÇAMENTO!B:B,'CPU (2)'!B918)</f>
        <v>0</v>
      </c>
      <c r="B918" s="153" t="s">
        <v>6208</v>
      </c>
      <c r="C918" s="154" t="s">
        <v>6209</v>
      </c>
      <c r="D918" s="153" t="s">
        <v>5371</v>
      </c>
      <c r="E918" s="153" t="s">
        <v>370</v>
      </c>
      <c r="F918" s="155">
        <v>48.32</v>
      </c>
      <c r="G918" s="155">
        <v>47.78</v>
      </c>
      <c r="H918" s="153" t="s">
        <v>308</v>
      </c>
      <c r="I918" s="156">
        <v>41974</v>
      </c>
    </row>
    <row r="919" spans="1:9" ht="25.5" hidden="1">
      <c r="A919" s="133">
        <f>COUNTIF(ORÇAMENTO!B:B,'CPU (2)'!B919)</f>
        <v>0</v>
      </c>
      <c r="B919" s="157" t="s">
        <v>6210</v>
      </c>
      <c r="C919" s="158" t="s">
        <v>6211</v>
      </c>
      <c r="D919" s="157" t="s">
        <v>5371</v>
      </c>
      <c r="E919" s="157" t="s">
        <v>370</v>
      </c>
      <c r="F919" s="159">
        <v>6.58</v>
      </c>
      <c r="G919" s="159">
        <v>6.39</v>
      </c>
      <c r="H919" s="157" t="s">
        <v>308</v>
      </c>
      <c r="I919" s="160">
        <v>41974</v>
      </c>
    </row>
    <row r="920" spans="1:9" ht="25.5" hidden="1">
      <c r="A920" s="133">
        <f>COUNTIF(ORÇAMENTO!B:B,'CPU (2)'!B920)</f>
        <v>0</v>
      </c>
      <c r="B920" s="153" t="s">
        <v>6212</v>
      </c>
      <c r="C920" s="154" t="s">
        <v>6213</v>
      </c>
      <c r="D920" s="153" t="s">
        <v>5371</v>
      </c>
      <c r="E920" s="153" t="s">
        <v>370</v>
      </c>
      <c r="F920" s="155">
        <v>8.7100000000000009</v>
      </c>
      <c r="G920" s="155">
        <v>8.49</v>
      </c>
      <c r="H920" s="153" t="s">
        <v>308</v>
      </c>
      <c r="I920" s="156">
        <v>41974</v>
      </c>
    </row>
    <row r="921" spans="1:9" ht="25.5" hidden="1">
      <c r="A921" s="133">
        <f>COUNTIF(ORÇAMENTO!B:B,'CPU (2)'!B921)</f>
        <v>0</v>
      </c>
      <c r="B921" s="157" t="s">
        <v>6214</v>
      </c>
      <c r="C921" s="158" t="s">
        <v>6215</v>
      </c>
      <c r="D921" s="157" t="s">
        <v>5371</v>
      </c>
      <c r="E921" s="157" t="s">
        <v>370</v>
      </c>
      <c r="F921" s="159">
        <v>14.11</v>
      </c>
      <c r="G921" s="159">
        <v>13.83</v>
      </c>
      <c r="H921" s="157" t="s">
        <v>308</v>
      </c>
      <c r="I921" s="160">
        <v>41974</v>
      </c>
    </row>
    <row r="922" spans="1:9" ht="25.5" hidden="1">
      <c r="A922" s="133">
        <f>COUNTIF(ORÇAMENTO!B:B,'CPU (2)'!B922)</f>
        <v>0</v>
      </c>
      <c r="B922" s="153" t="s">
        <v>6216</v>
      </c>
      <c r="C922" s="154" t="s">
        <v>6217</v>
      </c>
      <c r="D922" s="153" t="s">
        <v>5371</v>
      </c>
      <c r="E922" s="153" t="s">
        <v>370</v>
      </c>
      <c r="F922" s="155">
        <v>17.27</v>
      </c>
      <c r="G922" s="155">
        <v>16.940000000000001</v>
      </c>
      <c r="H922" s="153" t="s">
        <v>308</v>
      </c>
      <c r="I922" s="156">
        <v>41974</v>
      </c>
    </row>
    <row r="923" spans="1:9" ht="25.5" hidden="1">
      <c r="A923" s="133">
        <f>COUNTIF(ORÇAMENTO!B:B,'CPU (2)'!B923)</f>
        <v>0</v>
      </c>
      <c r="B923" s="157">
        <v>83639</v>
      </c>
      <c r="C923" s="158" t="s">
        <v>6218</v>
      </c>
      <c r="D923" s="157" t="s">
        <v>5371</v>
      </c>
      <c r="E923" s="157" t="s">
        <v>370</v>
      </c>
      <c r="F923" s="159">
        <v>22.56</v>
      </c>
      <c r="G923" s="159">
        <v>22.19</v>
      </c>
      <c r="H923" s="157" t="s">
        <v>308</v>
      </c>
      <c r="I923" s="160">
        <v>41974</v>
      </c>
    </row>
    <row r="924" spans="1:9" ht="25.5" hidden="1">
      <c r="A924" s="133">
        <f>COUNTIF(ORÇAMENTO!B:B,'CPU (2)'!B924)</f>
        <v>0</v>
      </c>
      <c r="B924" s="153">
        <v>73690</v>
      </c>
      <c r="C924" s="154" t="s">
        <v>6219</v>
      </c>
      <c r="D924" s="153" t="s">
        <v>5371</v>
      </c>
      <c r="E924" s="153" t="s">
        <v>370</v>
      </c>
      <c r="F924" s="155">
        <v>6.02</v>
      </c>
      <c r="G924" s="155">
        <v>5.78</v>
      </c>
      <c r="H924" s="153" t="s">
        <v>308</v>
      </c>
      <c r="I924" s="156">
        <v>41974</v>
      </c>
    </row>
    <row r="925" spans="1:9" ht="25.5" hidden="1">
      <c r="A925" s="133">
        <f>COUNTIF(ORÇAMENTO!B:B,'CPU (2)'!B925)</f>
        <v>0</v>
      </c>
      <c r="B925" s="157">
        <v>73689</v>
      </c>
      <c r="C925" s="158" t="s">
        <v>6220</v>
      </c>
      <c r="D925" s="157" t="s">
        <v>5371</v>
      </c>
      <c r="E925" s="157" t="s">
        <v>370</v>
      </c>
      <c r="F925" s="159">
        <v>9.14</v>
      </c>
      <c r="G925" s="159">
        <v>8.84</v>
      </c>
      <c r="H925" s="157" t="s">
        <v>308</v>
      </c>
      <c r="I925" s="160">
        <v>41974</v>
      </c>
    </row>
    <row r="926" spans="1:9" ht="25.5" hidden="1">
      <c r="A926" s="133">
        <f>COUNTIF(ORÇAMENTO!B:B,'CPU (2)'!B926)</f>
        <v>0</v>
      </c>
      <c r="B926" s="153">
        <v>73688</v>
      </c>
      <c r="C926" s="154" t="s">
        <v>6221</v>
      </c>
      <c r="D926" s="153" t="s">
        <v>5371</v>
      </c>
      <c r="E926" s="153" t="s">
        <v>370</v>
      </c>
      <c r="F926" s="155">
        <v>11.62</v>
      </c>
      <c r="G926" s="155">
        <v>11.2</v>
      </c>
      <c r="H926" s="153" t="s">
        <v>308</v>
      </c>
      <c r="I926" s="156">
        <v>41974</v>
      </c>
    </row>
    <row r="927" spans="1:9" ht="25.5" hidden="1">
      <c r="A927" s="133">
        <f>COUNTIF(ORÇAMENTO!B:B,'CPU (2)'!B927)</f>
        <v>0</v>
      </c>
      <c r="B927" s="157" t="s">
        <v>6222</v>
      </c>
      <c r="C927" s="158" t="s">
        <v>6223</v>
      </c>
      <c r="D927" s="157" t="s">
        <v>5371</v>
      </c>
      <c r="E927" s="157" t="s">
        <v>370</v>
      </c>
      <c r="F927" s="159">
        <v>2.44</v>
      </c>
      <c r="G927" s="159">
        <v>2.33</v>
      </c>
      <c r="H927" s="157" t="s">
        <v>308</v>
      </c>
      <c r="I927" s="160">
        <v>41974</v>
      </c>
    </row>
    <row r="928" spans="1:9" hidden="1">
      <c r="A928" s="133">
        <f>COUNTIF(ORÇAMENTO!B:B,'CPU (2)'!B928)</f>
        <v>0</v>
      </c>
      <c r="B928" s="153">
        <v>88258</v>
      </c>
      <c r="C928" s="154" t="s">
        <v>6224</v>
      </c>
      <c r="D928" s="153" t="s">
        <v>5361</v>
      </c>
      <c r="E928" s="153" t="s">
        <v>307</v>
      </c>
      <c r="F928" s="155">
        <v>21.27</v>
      </c>
      <c r="G928" s="155">
        <v>18.86</v>
      </c>
      <c r="H928" s="153" t="s">
        <v>308</v>
      </c>
      <c r="I928" s="156">
        <v>41974</v>
      </c>
    </row>
    <row r="929" spans="1:11" ht="25.5" hidden="1">
      <c r="A929" s="133">
        <f>COUNTIF(ORÇAMENTO!B:B,'CPU (2)'!B929)</f>
        <v>0</v>
      </c>
      <c r="B929" s="157">
        <v>73678</v>
      </c>
      <c r="C929" s="158" t="s">
        <v>6225</v>
      </c>
      <c r="D929" s="157" t="s">
        <v>6226</v>
      </c>
      <c r="E929" s="157" t="s">
        <v>370</v>
      </c>
      <c r="F929" s="159">
        <v>2.68</v>
      </c>
      <c r="G929" s="159">
        <v>2.4500000000000002</v>
      </c>
      <c r="H929" s="157" t="s">
        <v>308</v>
      </c>
      <c r="I929" s="160">
        <v>41974</v>
      </c>
    </row>
    <row r="930" spans="1:11" hidden="1">
      <c r="A930" s="133">
        <f>COUNTIF(ORÇAMENTO!B:B,'CPU (2)'!B930)</f>
        <v>0</v>
      </c>
      <c r="B930" s="153">
        <v>73677</v>
      </c>
      <c r="C930" s="154" t="s">
        <v>6227</v>
      </c>
      <c r="D930" s="153" t="s">
        <v>6226</v>
      </c>
      <c r="E930" s="153" t="s">
        <v>83</v>
      </c>
      <c r="F930" s="155">
        <v>7.56</v>
      </c>
      <c r="G930" s="155">
        <v>6.82</v>
      </c>
      <c r="H930" s="153" t="s">
        <v>308</v>
      </c>
      <c r="I930" s="156">
        <v>41974</v>
      </c>
    </row>
    <row r="931" spans="1:11">
      <c r="B931" s="153"/>
      <c r="C931" s="154"/>
      <c r="D931" s="153"/>
      <c r="E931" s="153"/>
      <c r="F931" s="155"/>
      <c r="G931" s="155"/>
      <c r="H931" s="153"/>
      <c r="I931" s="156"/>
    </row>
    <row r="932" spans="1:11">
      <c r="A932" s="133">
        <f>COUNTIF(ORÇAMENTO!B:B,'CPU (2)'!B932)</f>
        <v>0</v>
      </c>
      <c r="B932" s="175">
        <v>73682</v>
      </c>
      <c r="C932" s="176" t="s">
        <v>280</v>
      </c>
      <c r="D932" s="175" t="s">
        <v>6226</v>
      </c>
      <c r="E932" s="175" t="s">
        <v>370</v>
      </c>
      <c r="F932" s="177">
        <v>1.18</v>
      </c>
      <c r="G932" s="177">
        <v>1.07</v>
      </c>
      <c r="H932" s="175" t="s">
        <v>308</v>
      </c>
      <c r="I932" s="178">
        <v>41974</v>
      </c>
      <c r="J932" s="191">
        <f>SUM(J934:J938)</f>
        <v>1.07473525</v>
      </c>
      <c r="K932" s="192">
        <f>J932-G932</f>
        <v>4.7352499999999687E-3</v>
      </c>
    </row>
    <row r="933" spans="1:11" s="8" customFormat="1" ht="29.25" customHeight="1">
      <c r="A933" s="133"/>
      <c r="B933" s="184" t="s">
        <v>341</v>
      </c>
      <c r="C933" s="184" t="s">
        <v>82</v>
      </c>
      <c r="D933" s="184" t="s">
        <v>342</v>
      </c>
      <c r="E933" s="184" t="s">
        <v>343</v>
      </c>
      <c r="F933" s="184" t="s">
        <v>10727</v>
      </c>
      <c r="G933" s="184" t="s">
        <v>10728</v>
      </c>
      <c r="H933" s="184" t="s">
        <v>10729</v>
      </c>
      <c r="I933" s="184" t="s">
        <v>10730</v>
      </c>
      <c r="J933" s="184" t="s">
        <v>10731</v>
      </c>
    </row>
    <row r="934" spans="1:11">
      <c r="B934" s="172">
        <v>88253</v>
      </c>
      <c r="C934" s="226" t="str">
        <f>VLOOKUP(B934,SERVIÇOS_SINAPI_12_14!$A$2:$H$5049,2,0)</f>
        <v>AUXILIAR DE TOPÓGRAFO COM ENCARGOS COMPLEMENTARES</v>
      </c>
      <c r="D934" s="219" t="s">
        <v>5361</v>
      </c>
      <c r="E934" s="219" t="str">
        <f>VLOOKUP(B934,SERVIÇOS_SINAPI_12_14!$A$2:$H$5049,4,0)</f>
        <v>H</v>
      </c>
      <c r="F934" s="224">
        <v>19.86</v>
      </c>
      <c r="G934" s="224">
        <f>VLOOKUP(B934,SERVIÇOS_SINAPI_12_14!$A$2:$H$5049,6,0)</f>
        <v>17.690000000000001</v>
      </c>
      <c r="H934" s="219">
        <v>3.5999999999999997E-2</v>
      </c>
      <c r="I934" s="224">
        <v>0.71</v>
      </c>
      <c r="J934" s="224">
        <f>H934*G934</f>
        <v>0.63683999999999996</v>
      </c>
    </row>
    <row r="935" spans="1:11">
      <c r="B935" s="172">
        <v>88597</v>
      </c>
      <c r="C935" s="226" t="str">
        <f>VLOOKUP(B935,SERVIÇOS_SINAPI_12_14!$A$2:$H$5049,2,0)</f>
        <v>DESENHISTA DETALHISTA COM ENCARGOS COMPLEMENTARES</v>
      </c>
      <c r="D935" s="219" t="s">
        <v>5361</v>
      </c>
      <c r="E935" s="219" t="str">
        <f>VLOOKUP(B935,SERVIÇOS_SINAPI_12_14!$A$2:$H$5049,4,0)</f>
        <v>H</v>
      </c>
      <c r="F935" s="224">
        <v>22.59</v>
      </c>
      <c r="G935" s="224">
        <f>VLOOKUP(B935,SERVIÇOS_SINAPI_12_14!$A$2:$H$5049,6,0)</f>
        <v>19.809999999999999</v>
      </c>
      <c r="H935" s="240">
        <v>9.9000000000000008E-3</v>
      </c>
      <c r="I935" s="224">
        <v>0.23</v>
      </c>
      <c r="J935" s="224">
        <f>H935*G935</f>
        <v>0.19611900000000002</v>
      </c>
    </row>
    <row r="936" spans="1:11" s="171" customFormat="1" ht="25.5">
      <c r="A936" s="211"/>
      <c r="B936" s="187">
        <v>1158</v>
      </c>
      <c r="C936" s="213" t="str">
        <f>VLOOKUP(B936,INSUMOS_SINAPI_12_14!$A$2:$H$5049,2,0)</f>
        <v>CAMINHONETE DE CARGA ATE 1,2 T C/ MOTOR DIESEL TIPO GM D-10 OU EQUIV (INCL MANUT/OPERACAO)</v>
      </c>
      <c r="D936" s="144" t="s">
        <v>316</v>
      </c>
      <c r="E936" s="144" t="str">
        <f>VLOOKUP(B936,INSUMOS_SINAPI_12_14!$A$2:$H$5049,4,0)</f>
        <v>H</v>
      </c>
      <c r="F936" s="210">
        <v>43.2</v>
      </c>
      <c r="G936" s="210">
        <f>VLOOKUP(B936,INSUMOS_SINAPI_12_14!$A$2:$H$5049,6,0)</f>
        <v>43.2</v>
      </c>
      <c r="H936" s="144">
        <v>4.0000000000000001E-3</v>
      </c>
      <c r="I936" s="210">
        <v>0.17</v>
      </c>
      <c r="J936" s="210">
        <f>H936*G936</f>
        <v>0.17280000000000001</v>
      </c>
    </row>
    <row r="937" spans="1:11">
      <c r="B937" s="172">
        <v>4266</v>
      </c>
      <c r="C937" s="213" t="str">
        <f>VLOOKUP(B937,INSUMOS_SINAPI_12_14!$A$2:$H$5049,2,0)</f>
        <v>COPIA HELIOGRAFICA</v>
      </c>
      <c r="D937" s="136" t="s">
        <v>316</v>
      </c>
      <c r="E937" s="144" t="str">
        <f>VLOOKUP(B937,INSUMOS_SINAPI_12_14!$A$2:$H$5049,4,0)</f>
        <v>M²</v>
      </c>
      <c r="F937" s="138">
        <v>12.04</v>
      </c>
      <c r="G937" s="210">
        <f>VLOOKUP(B937,INSUMOS_SINAPI_12_14!$A$2:$H$5049,6,0)</f>
        <v>12.04</v>
      </c>
      <c r="H937" s="136">
        <v>5.0000000000000001E-3</v>
      </c>
      <c r="I937" s="138">
        <v>0.06</v>
      </c>
      <c r="J937" s="210">
        <f>H937*G937</f>
        <v>6.0199999999999997E-2</v>
      </c>
    </row>
    <row r="938" spans="1:11">
      <c r="B938" s="172">
        <v>21139</v>
      </c>
      <c r="C938" s="213" t="str">
        <f>VLOOKUP(B938,INSUMOS_SINAPI_12_14!$A$2:$H$5049,2,0)</f>
        <v>PAPEL VEGETAL 90G/M2 - 0,8M DE LARGURA</v>
      </c>
      <c r="D938" s="136" t="s">
        <v>314</v>
      </c>
      <c r="E938" s="144" t="str">
        <f>VLOOKUP(B938,INSUMOS_SINAPI_12_14!$A$2:$H$5049,4,0)</f>
        <v>M</v>
      </c>
      <c r="F938" s="138">
        <v>4.13</v>
      </c>
      <c r="G938" s="210">
        <f>VLOOKUP(B938,INSUMOS_SINAPI_12_14!$A$2:$H$5049,6,0)</f>
        <v>4.13</v>
      </c>
      <c r="H938" s="136">
        <v>2.1250000000000002E-3</v>
      </c>
      <c r="I938" s="138">
        <v>0.01</v>
      </c>
      <c r="J938" s="210">
        <f>H938*G938</f>
        <v>8.7762500000000011E-3</v>
      </c>
    </row>
    <row r="939" spans="1:11">
      <c r="B939" s="157"/>
      <c r="C939" s="158"/>
      <c r="D939" s="157"/>
      <c r="E939" s="157"/>
      <c r="F939" s="159"/>
      <c r="G939" s="159"/>
      <c r="H939" s="157"/>
      <c r="I939" s="160"/>
    </row>
    <row r="940" spans="1:11">
      <c r="B940" s="157"/>
      <c r="C940" s="158"/>
      <c r="D940" s="157"/>
      <c r="E940" s="157"/>
      <c r="F940" s="159"/>
      <c r="G940" s="159"/>
      <c r="H940" s="157"/>
      <c r="I940" s="160"/>
    </row>
    <row r="941" spans="1:11">
      <c r="A941" s="133">
        <f>COUNTIF(ORÇAMENTO!B:B,'CPU (2)'!B941)</f>
        <v>0</v>
      </c>
      <c r="B941" s="153">
        <v>83693</v>
      </c>
      <c r="C941" s="154" t="s">
        <v>6228</v>
      </c>
      <c r="D941" s="153" t="s">
        <v>5670</v>
      </c>
      <c r="E941" s="153" t="s">
        <v>335</v>
      </c>
      <c r="F941" s="155">
        <v>2.54</v>
      </c>
      <c r="G941" s="155">
        <v>2.29</v>
      </c>
      <c r="H941" s="153" t="s">
        <v>308</v>
      </c>
      <c r="I941" s="156">
        <v>41974</v>
      </c>
    </row>
    <row r="942" spans="1:11" ht="25.5">
      <c r="A942" s="133">
        <f>COUNTIF(ORÇAMENTO!B:B,'CPU (2)'!B942)</f>
        <v>0</v>
      </c>
      <c r="B942" s="157">
        <v>73445</v>
      </c>
      <c r="C942" s="158" t="s">
        <v>6229</v>
      </c>
      <c r="D942" s="157" t="s">
        <v>5450</v>
      </c>
      <c r="E942" s="157" t="s">
        <v>335</v>
      </c>
      <c r="F942" s="159">
        <v>6.35</v>
      </c>
      <c r="G942" s="159">
        <v>5.74</v>
      </c>
      <c r="H942" s="157" t="s">
        <v>308</v>
      </c>
      <c r="I942" s="160">
        <v>41974</v>
      </c>
    </row>
    <row r="943" spans="1:11" ht="25.5">
      <c r="A943" s="133">
        <f>COUNTIF(ORÇAMENTO!B:B,'CPU (2)'!B943)</f>
        <v>0</v>
      </c>
      <c r="B943" s="153">
        <v>84022</v>
      </c>
      <c r="C943" s="154" t="s">
        <v>6230</v>
      </c>
      <c r="D943" s="153" t="s">
        <v>6231</v>
      </c>
      <c r="E943" s="153" t="s">
        <v>370</v>
      </c>
      <c r="F943" s="155">
        <v>13.76</v>
      </c>
      <c r="G943" s="155">
        <v>13.19</v>
      </c>
      <c r="H943" s="153" t="s">
        <v>308</v>
      </c>
      <c r="I943" s="156">
        <v>41974</v>
      </c>
    </row>
    <row r="944" spans="1:11" ht="25.5">
      <c r="A944" s="133">
        <f>COUNTIF(ORÇAMENTO!B:B,'CPU (2)'!B944)</f>
        <v>0</v>
      </c>
      <c r="B944" s="157">
        <v>84019</v>
      </c>
      <c r="C944" s="158" t="s">
        <v>6232</v>
      </c>
      <c r="D944" s="157" t="s">
        <v>6231</v>
      </c>
      <c r="E944" s="157" t="s">
        <v>370</v>
      </c>
      <c r="F944" s="159">
        <v>14.91</v>
      </c>
      <c r="G944" s="159">
        <v>14.42</v>
      </c>
      <c r="H944" s="157" t="s">
        <v>308</v>
      </c>
      <c r="I944" s="160">
        <v>41974</v>
      </c>
    </row>
    <row r="945" spans="1:9" ht="25.5">
      <c r="A945" s="133">
        <f>COUNTIF(ORÇAMENTO!B:B,'CPU (2)'!B945)</f>
        <v>0</v>
      </c>
      <c r="B945" s="153">
        <v>84025</v>
      </c>
      <c r="C945" s="154" t="s">
        <v>6233</v>
      </c>
      <c r="D945" s="153" t="s">
        <v>6231</v>
      </c>
      <c r="E945" s="153" t="s">
        <v>370</v>
      </c>
      <c r="F945" s="155">
        <v>28.22</v>
      </c>
      <c r="G945" s="155">
        <v>27.68</v>
      </c>
      <c r="H945" s="153" t="s">
        <v>308</v>
      </c>
      <c r="I945" s="156">
        <v>41974</v>
      </c>
    </row>
    <row r="946" spans="1:9" ht="38.25">
      <c r="A946" s="133">
        <f>COUNTIF(ORÇAMENTO!B:B,'CPU (2)'!B946)</f>
        <v>0</v>
      </c>
      <c r="B946" s="161" t="s">
        <v>6234</v>
      </c>
      <c r="C946" s="158" t="s">
        <v>6235</v>
      </c>
      <c r="D946" s="157" t="s">
        <v>5374</v>
      </c>
      <c r="E946" s="157" t="s">
        <v>83</v>
      </c>
      <c r="F946" s="159">
        <v>643.51</v>
      </c>
      <c r="G946" s="159">
        <v>601.1</v>
      </c>
      <c r="H946" s="157" t="s">
        <v>308</v>
      </c>
      <c r="I946" s="160">
        <v>41974</v>
      </c>
    </row>
    <row r="947" spans="1:9" ht="38.25">
      <c r="A947" s="133">
        <f>COUNTIF(ORÇAMENTO!B:B,'CPU (2)'!B947)</f>
        <v>0</v>
      </c>
      <c r="B947" s="153" t="s">
        <v>6236</v>
      </c>
      <c r="C947" s="154" t="s">
        <v>6237</v>
      </c>
      <c r="D947" s="153" t="s">
        <v>5374</v>
      </c>
      <c r="E947" s="153" t="s">
        <v>83</v>
      </c>
      <c r="F947" s="155">
        <v>1189.1600000000001</v>
      </c>
      <c r="G947" s="155">
        <v>1126.18</v>
      </c>
      <c r="H947" s="153" t="s">
        <v>308</v>
      </c>
      <c r="I947" s="156">
        <v>41974</v>
      </c>
    </row>
    <row r="948" spans="1:9" ht="25.5">
      <c r="A948" s="133">
        <f>COUNTIF(ORÇAMENTO!B:B,'CPU (2)'!B948)</f>
        <v>0</v>
      </c>
      <c r="B948" s="157">
        <v>72285</v>
      </c>
      <c r="C948" s="158" t="s">
        <v>6238</v>
      </c>
      <c r="D948" s="157" t="s">
        <v>5366</v>
      </c>
      <c r="E948" s="157" t="s">
        <v>83</v>
      </c>
      <c r="F948" s="159">
        <v>74.81</v>
      </c>
      <c r="G948" s="159">
        <v>70.98</v>
      </c>
      <c r="H948" s="157" t="s">
        <v>308</v>
      </c>
      <c r="I948" s="160">
        <v>41974</v>
      </c>
    </row>
    <row r="949" spans="1:9" ht="25.5">
      <c r="A949" s="133">
        <f>COUNTIF(ORÇAMENTO!B:B,'CPU (2)'!B949)</f>
        <v>0</v>
      </c>
      <c r="B949" s="153">
        <v>72286</v>
      </c>
      <c r="C949" s="154" t="s">
        <v>6239</v>
      </c>
      <c r="D949" s="153" t="s">
        <v>5366</v>
      </c>
      <c r="E949" s="153" t="s">
        <v>83</v>
      </c>
      <c r="F949" s="155">
        <v>138.78</v>
      </c>
      <c r="G949" s="155">
        <v>130.82</v>
      </c>
      <c r="H949" s="153" t="s">
        <v>308</v>
      </c>
      <c r="I949" s="156">
        <v>41974</v>
      </c>
    </row>
    <row r="950" spans="1:9" ht="38.25">
      <c r="A950" s="133">
        <f>COUNTIF(ORÇAMENTO!B:B,'CPU (2)'!B950)</f>
        <v>0</v>
      </c>
      <c r="B950" s="157" t="s">
        <v>6240</v>
      </c>
      <c r="C950" s="158" t="s">
        <v>6241</v>
      </c>
      <c r="D950" s="157" t="s">
        <v>5374</v>
      </c>
      <c r="E950" s="157" t="s">
        <v>83</v>
      </c>
      <c r="F950" s="159">
        <v>85.59</v>
      </c>
      <c r="G950" s="159">
        <v>82.55</v>
      </c>
      <c r="H950" s="157" t="s">
        <v>308</v>
      </c>
      <c r="I950" s="160">
        <v>41974</v>
      </c>
    </row>
    <row r="951" spans="1:9" ht="25.5">
      <c r="A951" s="133">
        <f>COUNTIF(ORÇAMENTO!B:B,'CPU (2)'!B951)</f>
        <v>0</v>
      </c>
      <c r="B951" s="153" t="s">
        <v>6242</v>
      </c>
      <c r="C951" s="154" t="s">
        <v>6243</v>
      </c>
      <c r="D951" s="153" t="s">
        <v>5366</v>
      </c>
      <c r="E951" s="153" t="s">
        <v>83</v>
      </c>
      <c r="F951" s="155">
        <v>139.74</v>
      </c>
      <c r="G951" s="155">
        <v>134.41999999999999</v>
      </c>
      <c r="H951" s="153" t="s">
        <v>308</v>
      </c>
      <c r="I951" s="156">
        <v>41974</v>
      </c>
    </row>
    <row r="952" spans="1:9" ht="25.5">
      <c r="A952" s="133">
        <f>COUNTIF(ORÇAMENTO!B:B,'CPU (2)'!B952)</f>
        <v>0</v>
      </c>
      <c r="B952" s="157" t="s">
        <v>6244</v>
      </c>
      <c r="C952" s="158" t="s">
        <v>6245</v>
      </c>
      <c r="D952" s="157" t="s">
        <v>5366</v>
      </c>
      <c r="E952" s="157" t="s">
        <v>83</v>
      </c>
      <c r="F952" s="159">
        <v>94.67</v>
      </c>
      <c r="G952" s="159">
        <v>89.35</v>
      </c>
      <c r="H952" s="157" t="s">
        <v>308</v>
      </c>
      <c r="I952" s="160">
        <v>41974</v>
      </c>
    </row>
    <row r="953" spans="1:9">
      <c r="A953" s="133">
        <f>COUNTIF(ORÇAMENTO!B:B,'CPU (2)'!B953)</f>
        <v>0</v>
      </c>
      <c r="B953" s="153">
        <v>72287</v>
      </c>
      <c r="C953" s="154" t="s">
        <v>6246</v>
      </c>
      <c r="D953" s="153" t="s">
        <v>5371</v>
      </c>
      <c r="E953" s="153" t="s">
        <v>83</v>
      </c>
      <c r="F953" s="155">
        <v>198.13</v>
      </c>
      <c r="G953" s="155">
        <v>196.24</v>
      </c>
      <c r="H953" s="153" t="s">
        <v>308</v>
      </c>
      <c r="I953" s="156">
        <v>41974</v>
      </c>
    </row>
    <row r="954" spans="1:9">
      <c r="A954" s="133">
        <f>COUNTIF(ORÇAMENTO!B:B,'CPU (2)'!B954)</f>
        <v>0</v>
      </c>
      <c r="B954" s="157">
        <v>72288</v>
      </c>
      <c r="C954" s="158" t="s">
        <v>6247</v>
      </c>
      <c r="D954" s="157" t="s">
        <v>5371</v>
      </c>
      <c r="E954" s="157" t="s">
        <v>83</v>
      </c>
      <c r="F954" s="159">
        <v>252.06</v>
      </c>
      <c r="G954" s="159">
        <v>249.95</v>
      </c>
      <c r="H954" s="157" t="s">
        <v>308</v>
      </c>
      <c r="I954" s="160">
        <v>41974</v>
      </c>
    </row>
    <row r="955" spans="1:9" ht="38.25">
      <c r="A955" s="133">
        <f>COUNTIF(ORÇAMENTO!B:B,'CPU (2)'!B955)</f>
        <v>0</v>
      </c>
      <c r="B955" s="153" t="s">
        <v>6248</v>
      </c>
      <c r="C955" s="154" t="s">
        <v>6249</v>
      </c>
      <c r="D955" s="153" t="s">
        <v>5366</v>
      </c>
      <c r="E955" s="153" t="s">
        <v>83</v>
      </c>
      <c r="F955" s="155">
        <v>131.94999999999999</v>
      </c>
      <c r="G955" s="155">
        <v>127.61</v>
      </c>
      <c r="H955" s="153" t="s">
        <v>308</v>
      </c>
      <c r="I955" s="156">
        <v>41974</v>
      </c>
    </row>
    <row r="956" spans="1:9" ht="25.5">
      <c r="A956" s="133">
        <f>COUNTIF(ORÇAMENTO!B:B,'CPU (2)'!B956)</f>
        <v>0</v>
      </c>
      <c r="B956" s="157">
        <v>72289</v>
      </c>
      <c r="C956" s="158" t="s">
        <v>6250</v>
      </c>
      <c r="D956" s="157" t="s">
        <v>5366</v>
      </c>
      <c r="E956" s="157" t="s">
        <v>83</v>
      </c>
      <c r="F956" s="159">
        <v>314.8</v>
      </c>
      <c r="G956" s="159">
        <v>296.91000000000003</v>
      </c>
      <c r="H956" s="157" t="s">
        <v>308</v>
      </c>
      <c r="I956" s="160">
        <v>41974</v>
      </c>
    </row>
    <row r="957" spans="1:9" ht="25.5">
      <c r="A957" s="133">
        <f>COUNTIF(ORÇAMENTO!B:B,'CPU (2)'!B957)</f>
        <v>0</v>
      </c>
      <c r="B957" s="153">
        <v>72290</v>
      </c>
      <c r="C957" s="154" t="s">
        <v>6251</v>
      </c>
      <c r="D957" s="153" t="s">
        <v>5366</v>
      </c>
      <c r="E957" s="153" t="s">
        <v>83</v>
      </c>
      <c r="F957" s="155">
        <v>356.44</v>
      </c>
      <c r="G957" s="155">
        <v>336.7</v>
      </c>
      <c r="H957" s="153" t="s">
        <v>308</v>
      </c>
      <c r="I957" s="156">
        <v>41974</v>
      </c>
    </row>
    <row r="958" spans="1:9" ht="51">
      <c r="A958" s="133">
        <f>COUNTIF(ORÇAMENTO!B:B,'CPU (2)'!B958)</f>
        <v>0</v>
      </c>
      <c r="B958" s="157" t="s">
        <v>6252</v>
      </c>
      <c r="C958" s="158" t="s">
        <v>6253</v>
      </c>
      <c r="D958" s="157" t="s">
        <v>5366</v>
      </c>
      <c r="E958" s="157" t="s">
        <v>83</v>
      </c>
      <c r="F958" s="159">
        <v>122.52</v>
      </c>
      <c r="G958" s="159">
        <v>116.28</v>
      </c>
      <c r="H958" s="157" t="s">
        <v>308</v>
      </c>
      <c r="I958" s="160">
        <v>41974</v>
      </c>
    </row>
    <row r="959" spans="1:9" ht="25.5">
      <c r="A959" s="133">
        <f>COUNTIF(ORÇAMENTO!B:B,'CPU (2)'!B959)</f>
        <v>0</v>
      </c>
      <c r="B959" s="153" t="s">
        <v>6254</v>
      </c>
      <c r="C959" s="154" t="s">
        <v>6255</v>
      </c>
      <c r="D959" s="153" t="s">
        <v>5366</v>
      </c>
      <c r="E959" s="153" t="s">
        <v>83</v>
      </c>
      <c r="F959" s="155">
        <v>143.5</v>
      </c>
      <c r="G959" s="155">
        <v>136.79</v>
      </c>
      <c r="H959" s="153" t="s">
        <v>308</v>
      </c>
      <c r="I959" s="156">
        <v>41974</v>
      </c>
    </row>
    <row r="960" spans="1:9" ht="18" customHeight="1">
      <c r="A960" s="133">
        <f>COUNTIF(ORÇAMENTO!B:B,'CPU (2)'!B960)</f>
        <v>0</v>
      </c>
      <c r="B960" s="157">
        <v>83372</v>
      </c>
      <c r="C960" s="158" t="s">
        <v>6256</v>
      </c>
      <c r="D960" s="157" t="s">
        <v>5368</v>
      </c>
      <c r="E960" s="157" t="s">
        <v>83</v>
      </c>
      <c r="F960" s="159">
        <v>597.62</v>
      </c>
      <c r="G960" s="159">
        <v>581.66</v>
      </c>
      <c r="H960" s="157" t="s">
        <v>308</v>
      </c>
      <c r="I960" s="160">
        <v>41974</v>
      </c>
    </row>
    <row r="961" spans="1:9" ht="18" customHeight="1">
      <c r="A961" s="133">
        <f>COUNTIF(ORÇAMENTO!B:B,'CPU (2)'!B961)</f>
        <v>0</v>
      </c>
      <c r="B961" s="153">
        <v>83443</v>
      </c>
      <c r="C961" s="154" t="s">
        <v>6257</v>
      </c>
      <c r="D961" s="153" t="s">
        <v>5368</v>
      </c>
      <c r="E961" s="153" t="s">
        <v>83</v>
      </c>
      <c r="F961" s="155">
        <v>39.06</v>
      </c>
      <c r="G961" s="155">
        <v>36.9</v>
      </c>
      <c r="H961" s="153" t="s">
        <v>308</v>
      </c>
      <c r="I961" s="156">
        <v>41974</v>
      </c>
    </row>
    <row r="962" spans="1:9" ht="18" customHeight="1">
      <c r="A962" s="133">
        <f>COUNTIF(ORÇAMENTO!B:B,'CPU (2)'!B962)</f>
        <v>0</v>
      </c>
      <c r="B962" s="157">
        <v>83446</v>
      </c>
      <c r="C962" s="158" t="s">
        <v>6258</v>
      </c>
      <c r="D962" s="157" t="s">
        <v>5368</v>
      </c>
      <c r="E962" s="157" t="s">
        <v>83</v>
      </c>
      <c r="F962" s="159">
        <v>127.33</v>
      </c>
      <c r="G962" s="159">
        <v>119.89</v>
      </c>
      <c r="H962" s="157" t="s">
        <v>308</v>
      </c>
      <c r="I962" s="160">
        <v>41974</v>
      </c>
    </row>
    <row r="963" spans="1:9" ht="18" customHeight="1">
      <c r="A963" s="133">
        <f>COUNTIF(ORÇAMENTO!B:B,'CPU (2)'!B963)</f>
        <v>0</v>
      </c>
      <c r="B963" s="153">
        <v>83447</v>
      </c>
      <c r="C963" s="154" t="s">
        <v>6259</v>
      </c>
      <c r="D963" s="153" t="s">
        <v>5368</v>
      </c>
      <c r="E963" s="153" t="s">
        <v>83</v>
      </c>
      <c r="F963" s="155">
        <v>137.13</v>
      </c>
      <c r="G963" s="155">
        <v>129.06</v>
      </c>
      <c r="H963" s="153" t="s">
        <v>308</v>
      </c>
      <c r="I963" s="156">
        <v>41974</v>
      </c>
    </row>
    <row r="964" spans="1:9" ht="18" customHeight="1">
      <c r="A964" s="133">
        <f>COUNTIF(ORÇAMENTO!B:B,'CPU (2)'!B964)</f>
        <v>0</v>
      </c>
      <c r="B964" s="157">
        <v>83440</v>
      </c>
      <c r="C964" s="158" t="s">
        <v>6260</v>
      </c>
      <c r="D964" s="157" t="s">
        <v>5368</v>
      </c>
      <c r="E964" s="157" t="s">
        <v>83</v>
      </c>
      <c r="F964" s="159">
        <v>5.27</v>
      </c>
      <c r="G964" s="159">
        <v>4.8600000000000003</v>
      </c>
      <c r="H964" s="157" t="s">
        <v>308</v>
      </c>
      <c r="I964" s="160">
        <v>41974</v>
      </c>
    </row>
    <row r="965" spans="1:9" ht="18" customHeight="1">
      <c r="A965" s="133">
        <f>COUNTIF(ORÇAMENTO!B:B,'CPU (2)'!B965)</f>
        <v>0</v>
      </c>
      <c r="B965" s="153">
        <v>83442</v>
      </c>
      <c r="C965" s="154" t="s">
        <v>6261</v>
      </c>
      <c r="D965" s="153" t="s">
        <v>5368</v>
      </c>
      <c r="E965" s="153" t="s">
        <v>83</v>
      </c>
      <c r="F965" s="155">
        <v>6.01</v>
      </c>
      <c r="G965" s="155">
        <v>5.59</v>
      </c>
      <c r="H965" s="153" t="s">
        <v>308</v>
      </c>
      <c r="I965" s="156">
        <v>41974</v>
      </c>
    </row>
    <row r="966" spans="1:9" ht="18" customHeight="1">
      <c r="A966" s="133">
        <f>COUNTIF(ORÇAMENTO!B:B,'CPU (2)'!B966)</f>
        <v>0</v>
      </c>
      <c r="B966" s="157">
        <v>83449</v>
      </c>
      <c r="C966" s="158" t="s">
        <v>6262</v>
      </c>
      <c r="D966" s="157" t="s">
        <v>5368</v>
      </c>
      <c r="E966" s="157" t="s">
        <v>83</v>
      </c>
      <c r="F966" s="159">
        <v>291.72000000000003</v>
      </c>
      <c r="G966" s="159">
        <v>274.69</v>
      </c>
      <c r="H966" s="157" t="s">
        <v>308</v>
      </c>
      <c r="I966" s="160">
        <v>41974</v>
      </c>
    </row>
    <row r="967" spans="1:9" ht="18" customHeight="1">
      <c r="A967" s="133">
        <f>COUNTIF(ORÇAMENTO!B:B,'CPU (2)'!B967)</f>
        <v>0</v>
      </c>
      <c r="B967" s="153">
        <v>83450</v>
      </c>
      <c r="C967" s="154" t="s">
        <v>6263</v>
      </c>
      <c r="D967" s="153" t="s">
        <v>5368</v>
      </c>
      <c r="E967" s="153" t="s">
        <v>83</v>
      </c>
      <c r="F967" s="155">
        <v>348.27</v>
      </c>
      <c r="G967" s="155">
        <v>328.14</v>
      </c>
      <c r="H967" s="153" t="s">
        <v>308</v>
      </c>
      <c r="I967" s="156">
        <v>41974</v>
      </c>
    </row>
    <row r="968" spans="1:9" ht="25.5">
      <c r="A968" s="133">
        <f>COUNTIF(ORÇAMENTO!B:B,'CPU (2)'!B968)</f>
        <v>0</v>
      </c>
      <c r="B968" s="157">
        <v>83366</v>
      </c>
      <c r="C968" s="158" t="s">
        <v>6264</v>
      </c>
      <c r="D968" s="157" t="s">
        <v>5371</v>
      </c>
      <c r="E968" s="157" t="s">
        <v>83</v>
      </c>
      <c r="F968" s="159">
        <v>45.69</v>
      </c>
      <c r="G968" s="159">
        <v>42.3</v>
      </c>
      <c r="H968" s="157" t="s">
        <v>308</v>
      </c>
      <c r="I968" s="160">
        <v>41974</v>
      </c>
    </row>
    <row r="969" spans="1:9" ht="25.5">
      <c r="A969" s="133">
        <f>COUNTIF(ORÇAMENTO!B:B,'CPU (2)'!B969)</f>
        <v>0</v>
      </c>
      <c r="B969" s="153">
        <v>83368</v>
      </c>
      <c r="C969" s="154" t="s">
        <v>6265</v>
      </c>
      <c r="D969" s="153" t="s">
        <v>5371</v>
      </c>
      <c r="E969" s="153" t="s">
        <v>83</v>
      </c>
      <c r="F969" s="155">
        <v>1214.2</v>
      </c>
      <c r="G969" s="155">
        <v>1192.55</v>
      </c>
      <c r="H969" s="153" t="s">
        <v>308</v>
      </c>
      <c r="I969" s="156">
        <v>41974</v>
      </c>
    </row>
    <row r="970" spans="1:9" ht="25.5">
      <c r="A970" s="133">
        <f>COUNTIF(ORÇAMENTO!B:B,'CPU (2)'!B970)</f>
        <v>0</v>
      </c>
      <c r="B970" s="157">
        <v>83367</v>
      </c>
      <c r="C970" s="158" t="s">
        <v>6266</v>
      </c>
      <c r="D970" s="157" t="s">
        <v>5371</v>
      </c>
      <c r="E970" s="157" t="s">
        <v>83</v>
      </c>
      <c r="F970" s="159">
        <v>334.34</v>
      </c>
      <c r="G970" s="159">
        <v>328.25</v>
      </c>
      <c r="H970" s="157" t="s">
        <v>308</v>
      </c>
      <c r="I970" s="160">
        <v>41974</v>
      </c>
    </row>
    <row r="971" spans="1:9" ht="16.5" customHeight="1">
      <c r="A971" s="133">
        <f>COUNTIF(ORÇAMENTO!B:B,'CPU (2)'!B971)</f>
        <v>0</v>
      </c>
      <c r="B971" s="153">
        <v>83388</v>
      </c>
      <c r="C971" s="154" t="s">
        <v>6267</v>
      </c>
      <c r="D971" s="153" t="s">
        <v>5368</v>
      </c>
      <c r="E971" s="153" t="s">
        <v>83</v>
      </c>
      <c r="F971" s="155">
        <v>9.33</v>
      </c>
      <c r="G971" s="155">
        <v>8.92</v>
      </c>
      <c r="H971" s="153" t="s">
        <v>308</v>
      </c>
      <c r="I971" s="156">
        <v>41974</v>
      </c>
    </row>
    <row r="972" spans="1:9" ht="16.5" customHeight="1">
      <c r="A972" s="133">
        <f>COUNTIF(ORÇAMENTO!B:B,'CPU (2)'!B972)</f>
        <v>0</v>
      </c>
      <c r="B972" s="157">
        <v>83387</v>
      </c>
      <c r="C972" s="158" t="s">
        <v>6268</v>
      </c>
      <c r="D972" s="157" t="s">
        <v>5368</v>
      </c>
      <c r="E972" s="157" t="s">
        <v>83</v>
      </c>
      <c r="F972" s="159">
        <v>6.07</v>
      </c>
      <c r="G972" s="159">
        <v>5.66</v>
      </c>
      <c r="H972" s="157" t="s">
        <v>308</v>
      </c>
      <c r="I972" s="160">
        <v>41974</v>
      </c>
    </row>
    <row r="973" spans="1:9" ht="16.5" customHeight="1">
      <c r="A973" s="133">
        <f>COUNTIF(ORÇAMENTO!B:B,'CPU (2)'!B973)</f>
        <v>0</v>
      </c>
      <c r="B973" s="153">
        <v>83386</v>
      </c>
      <c r="C973" s="154" t="s">
        <v>6269</v>
      </c>
      <c r="D973" s="153" t="s">
        <v>5368</v>
      </c>
      <c r="E973" s="153" t="s">
        <v>83</v>
      </c>
      <c r="F973" s="155">
        <v>7.19</v>
      </c>
      <c r="G973" s="155">
        <v>6.78</v>
      </c>
      <c r="H973" s="153" t="s">
        <v>308</v>
      </c>
      <c r="I973" s="156">
        <v>41974</v>
      </c>
    </row>
    <row r="974" spans="1:9" ht="16.5" customHeight="1">
      <c r="A974" s="133">
        <f>COUNTIF(ORÇAMENTO!B:B,'CPU (2)'!B974)</f>
        <v>0</v>
      </c>
      <c r="B974" s="157">
        <v>83448</v>
      </c>
      <c r="C974" s="158" t="s">
        <v>6270</v>
      </c>
      <c r="D974" s="157" t="s">
        <v>5368</v>
      </c>
      <c r="E974" s="157" t="s">
        <v>83</v>
      </c>
      <c r="F974" s="159">
        <v>206.92</v>
      </c>
      <c r="G974" s="159">
        <v>194.68</v>
      </c>
      <c r="H974" s="157" t="s">
        <v>308</v>
      </c>
      <c r="I974" s="160">
        <v>41974</v>
      </c>
    </row>
    <row r="975" spans="1:9" ht="16.5" customHeight="1">
      <c r="A975" s="133">
        <f>COUNTIF(ORÇAMENTO!B:B,'CPU (2)'!B975)</f>
        <v>0</v>
      </c>
      <c r="B975" s="153">
        <v>68066</v>
      </c>
      <c r="C975" s="154" t="s">
        <v>6271</v>
      </c>
      <c r="D975" s="153" t="s">
        <v>5368</v>
      </c>
      <c r="E975" s="153" t="s">
        <v>83</v>
      </c>
      <c r="F975" s="155">
        <v>104.31</v>
      </c>
      <c r="G975" s="155">
        <v>100.74</v>
      </c>
      <c r="H975" s="153" t="s">
        <v>308</v>
      </c>
      <c r="I975" s="156">
        <v>41974</v>
      </c>
    </row>
    <row r="976" spans="1:9" ht="16.5" customHeight="1">
      <c r="A976" s="133">
        <f>COUNTIF(ORÇAMENTO!B:B,'CPU (2)'!B976)</f>
        <v>0</v>
      </c>
      <c r="B976" s="157">
        <v>88504</v>
      </c>
      <c r="C976" s="158" t="s">
        <v>6272</v>
      </c>
      <c r="D976" s="157" t="s">
        <v>5366</v>
      </c>
      <c r="E976" s="157" t="s">
        <v>83</v>
      </c>
      <c r="F976" s="159">
        <v>471.18</v>
      </c>
      <c r="G976" s="159">
        <v>450.32</v>
      </c>
      <c r="H976" s="157" t="s">
        <v>308</v>
      </c>
      <c r="I976" s="160">
        <v>41974</v>
      </c>
    </row>
    <row r="977" spans="1:9" ht="16.5" customHeight="1">
      <c r="A977" s="133">
        <f>COUNTIF(ORÇAMENTO!B:B,'CPU (2)'!B977)</f>
        <v>0</v>
      </c>
      <c r="B977" s="153">
        <v>88503</v>
      </c>
      <c r="C977" s="154" t="s">
        <v>6273</v>
      </c>
      <c r="D977" s="153" t="s">
        <v>5366</v>
      </c>
      <c r="E977" s="153" t="s">
        <v>83</v>
      </c>
      <c r="F977" s="155">
        <v>590.41999999999996</v>
      </c>
      <c r="G977" s="155">
        <v>569.55999999999995</v>
      </c>
      <c r="H977" s="153" t="s">
        <v>308</v>
      </c>
      <c r="I977" s="156">
        <v>41974</v>
      </c>
    </row>
    <row r="978" spans="1:9" ht="25.5">
      <c r="A978" s="133">
        <f>COUNTIF(ORÇAMENTO!B:B,'CPU (2)'!B978)</f>
        <v>0</v>
      </c>
      <c r="B978" s="157" t="s">
        <v>6274</v>
      </c>
      <c r="C978" s="158" t="s">
        <v>6275</v>
      </c>
      <c r="D978" s="157" t="s">
        <v>5371</v>
      </c>
      <c r="E978" s="157" t="s">
        <v>83</v>
      </c>
      <c r="F978" s="159">
        <v>163.75</v>
      </c>
      <c r="G978" s="159">
        <v>156.65</v>
      </c>
      <c r="H978" s="157" t="s">
        <v>308</v>
      </c>
      <c r="I978" s="160">
        <v>41974</v>
      </c>
    </row>
    <row r="979" spans="1:9" ht="25.5">
      <c r="A979" s="133">
        <f>COUNTIF(ORÇAMENTO!B:B,'CPU (2)'!B979)</f>
        <v>0</v>
      </c>
      <c r="B979" s="153" t="s">
        <v>6276</v>
      </c>
      <c r="C979" s="154" t="s">
        <v>6277</v>
      </c>
      <c r="D979" s="153" t="s">
        <v>5371</v>
      </c>
      <c r="E979" s="153" t="s">
        <v>83</v>
      </c>
      <c r="F979" s="155">
        <v>302.20999999999998</v>
      </c>
      <c r="G979" s="155">
        <v>289.99</v>
      </c>
      <c r="H979" s="153" t="s">
        <v>308</v>
      </c>
      <c r="I979" s="156">
        <v>41974</v>
      </c>
    </row>
    <row r="980" spans="1:9" ht="25.5">
      <c r="A980" s="133">
        <f>COUNTIF(ORÇAMENTO!B:B,'CPU (2)'!B980)</f>
        <v>0</v>
      </c>
      <c r="B980" s="157" t="s">
        <v>6278</v>
      </c>
      <c r="C980" s="158" t="s">
        <v>6279</v>
      </c>
      <c r="D980" s="157" t="s">
        <v>5371</v>
      </c>
      <c r="E980" s="157" t="s">
        <v>83</v>
      </c>
      <c r="F980" s="159">
        <v>977.57</v>
      </c>
      <c r="G980" s="159">
        <v>960.12</v>
      </c>
      <c r="H980" s="157" t="s">
        <v>308</v>
      </c>
      <c r="I980" s="160">
        <v>41974</v>
      </c>
    </row>
    <row r="981" spans="1:9" ht="25.5">
      <c r="A981" s="133">
        <f>COUNTIF(ORÇAMENTO!B:B,'CPU (2)'!B981)</f>
        <v>0</v>
      </c>
      <c r="B981" s="153">
        <v>84849</v>
      </c>
      <c r="C981" s="154" t="s">
        <v>6280</v>
      </c>
      <c r="D981" s="153" t="s">
        <v>5410</v>
      </c>
      <c r="E981" s="153" t="s">
        <v>83</v>
      </c>
      <c r="F981" s="155">
        <v>56.98</v>
      </c>
      <c r="G981" s="155">
        <v>54.77</v>
      </c>
      <c r="H981" s="153" t="s">
        <v>308</v>
      </c>
      <c r="I981" s="156">
        <v>41974</v>
      </c>
    </row>
    <row r="982" spans="1:9" ht="15.75" customHeight="1">
      <c r="A982" s="133">
        <f>COUNTIF(ORÇAMENTO!B:B,'CPU (2)'!B982)</f>
        <v>0</v>
      </c>
      <c r="B982" s="157">
        <v>83438</v>
      </c>
      <c r="C982" s="158" t="s">
        <v>6281</v>
      </c>
      <c r="D982" s="157" t="s">
        <v>5368</v>
      </c>
      <c r="E982" s="157" t="s">
        <v>83</v>
      </c>
      <c r="F982" s="159">
        <v>6.37</v>
      </c>
      <c r="G982" s="159">
        <v>5.96</v>
      </c>
      <c r="H982" s="157" t="s">
        <v>308</v>
      </c>
      <c r="I982" s="160">
        <v>41974</v>
      </c>
    </row>
    <row r="983" spans="1:9" ht="15.75" customHeight="1">
      <c r="A983" s="133">
        <f>COUNTIF(ORÇAMENTO!B:B,'CPU (2)'!B983)</f>
        <v>0</v>
      </c>
      <c r="B983" s="153">
        <v>83439</v>
      </c>
      <c r="C983" s="154" t="s">
        <v>6282</v>
      </c>
      <c r="D983" s="153" t="s">
        <v>5368</v>
      </c>
      <c r="E983" s="153" t="s">
        <v>83</v>
      </c>
      <c r="F983" s="155">
        <v>6.01</v>
      </c>
      <c r="G983" s="155">
        <v>5.59</v>
      </c>
      <c r="H983" s="153" t="s">
        <v>308</v>
      </c>
      <c r="I983" s="156">
        <v>41974</v>
      </c>
    </row>
    <row r="984" spans="1:9" ht="14.25" customHeight="1">
      <c r="A984" s="133">
        <f>COUNTIF(ORÇAMENTO!B:B,'CPU (2)'!B984)</f>
        <v>0</v>
      </c>
      <c r="B984" s="157" t="s">
        <v>6283</v>
      </c>
      <c r="C984" s="158" t="s">
        <v>6284</v>
      </c>
      <c r="D984" s="157" t="s">
        <v>6285</v>
      </c>
      <c r="E984" s="157" t="s">
        <v>83</v>
      </c>
      <c r="F984" s="159">
        <v>126.69</v>
      </c>
      <c r="G984" s="159">
        <v>118.7</v>
      </c>
      <c r="H984" s="157" t="s">
        <v>308</v>
      </c>
      <c r="I984" s="160">
        <v>41974</v>
      </c>
    </row>
    <row r="985" spans="1:9" ht="51">
      <c r="A985" s="133">
        <f>COUNTIF(ORÇAMENTO!B:B,'CPU (2)'!B985)</f>
        <v>0</v>
      </c>
      <c r="B985" s="153">
        <v>73714</v>
      </c>
      <c r="C985" s="154" t="s">
        <v>6286</v>
      </c>
      <c r="D985" s="153" t="s">
        <v>5361</v>
      </c>
      <c r="E985" s="153" t="s">
        <v>83</v>
      </c>
      <c r="F985" s="155">
        <v>1347.99</v>
      </c>
      <c r="G985" s="155">
        <v>1303.77</v>
      </c>
      <c r="H985" s="153" t="s">
        <v>308</v>
      </c>
      <c r="I985" s="156">
        <v>41974</v>
      </c>
    </row>
    <row r="986" spans="1:9" ht="25.5">
      <c r="A986" s="133">
        <f>COUNTIF(ORÇAMENTO!B:B,'CPU (2)'!B986)</f>
        <v>0</v>
      </c>
      <c r="B986" s="157">
        <v>89482</v>
      </c>
      <c r="C986" s="158" t="s">
        <v>6287</v>
      </c>
      <c r="D986" s="157" t="s">
        <v>5366</v>
      </c>
      <c r="E986" s="157" t="s">
        <v>83</v>
      </c>
      <c r="F986" s="159">
        <v>15.92</v>
      </c>
      <c r="G986" s="159">
        <v>15.54</v>
      </c>
      <c r="H986" s="157" t="s">
        <v>308</v>
      </c>
      <c r="I986" s="160">
        <v>41974</v>
      </c>
    </row>
    <row r="987" spans="1:9" ht="38.25">
      <c r="A987" s="133">
        <f>COUNTIF(ORÇAMENTO!B:B,'CPU (2)'!B987)</f>
        <v>0</v>
      </c>
      <c r="B987" s="153">
        <v>89707</v>
      </c>
      <c r="C987" s="154" t="s">
        <v>6288</v>
      </c>
      <c r="D987" s="153" t="s">
        <v>5366</v>
      </c>
      <c r="E987" s="153" t="s">
        <v>83</v>
      </c>
      <c r="F987" s="155">
        <v>19.23</v>
      </c>
      <c r="G987" s="155">
        <v>18.55</v>
      </c>
      <c r="H987" s="153" t="s">
        <v>308</v>
      </c>
      <c r="I987" s="156">
        <v>41974</v>
      </c>
    </row>
    <row r="988" spans="1:9" ht="25.5">
      <c r="A988" s="133">
        <f>COUNTIF(ORÇAMENTO!B:B,'CPU (2)'!B988)</f>
        <v>0</v>
      </c>
      <c r="B988" s="157">
        <v>89491</v>
      </c>
      <c r="C988" s="158" t="s">
        <v>6289</v>
      </c>
      <c r="D988" s="157" t="s">
        <v>5366</v>
      </c>
      <c r="E988" s="157" t="s">
        <v>83</v>
      </c>
      <c r="F988" s="159">
        <v>39.03</v>
      </c>
      <c r="G988" s="159">
        <v>38.46</v>
      </c>
      <c r="H988" s="157" t="s">
        <v>308</v>
      </c>
      <c r="I988" s="160">
        <v>41974</v>
      </c>
    </row>
    <row r="989" spans="1:9" ht="38.25">
      <c r="A989" s="133">
        <f>COUNTIF(ORÇAMENTO!B:B,'CPU (2)'!B989)</f>
        <v>0</v>
      </c>
      <c r="B989" s="153">
        <v>89708</v>
      </c>
      <c r="C989" s="154" t="s">
        <v>6290</v>
      </c>
      <c r="D989" s="153" t="s">
        <v>5366</v>
      </c>
      <c r="E989" s="153" t="s">
        <v>83</v>
      </c>
      <c r="F989" s="155">
        <v>43.57</v>
      </c>
      <c r="G989" s="155">
        <v>42.54</v>
      </c>
      <c r="H989" s="153" t="s">
        <v>308</v>
      </c>
      <c r="I989" s="156">
        <v>41974</v>
      </c>
    </row>
    <row r="990" spans="1:9" ht="25.5">
      <c r="A990" s="133">
        <f>COUNTIF(ORÇAMENTO!B:B,'CPU (2)'!B990)</f>
        <v>0</v>
      </c>
      <c r="B990" s="157">
        <v>85014</v>
      </c>
      <c r="C990" s="158" t="s">
        <v>6291</v>
      </c>
      <c r="D990" s="157" t="s">
        <v>5410</v>
      </c>
      <c r="E990" s="157" t="s">
        <v>335</v>
      </c>
      <c r="F990" s="159">
        <v>380.72</v>
      </c>
      <c r="G990" s="159">
        <v>375.41</v>
      </c>
      <c r="H990" s="157" t="s">
        <v>308</v>
      </c>
      <c r="I990" s="160">
        <v>41974</v>
      </c>
    </row>
    <row r="991" spans="1:9" ht="25.5">
      <c r="A991" s="133">
        <f>COUNTIF(ORÇAMENTO!B:B,'CPU (2)'!B991)</f>
        <v>0</v>
      </c>
      <c r="B991" s="153">
        <v>85010</v>
      </c>
      <c r="C991" s="154" t="s">
        <v>6292</v>
      </c>
      <c r="D991" s="153" t="s">
        <v>5410</v>
      </c>
      <c r="E991" s="153" t="s">
        <v>335</v>
      </c>
      <c r="F991" s="155">
        <v>313.69</v>
      </c>
      <c r="G991" s="155">
        <v>310.62</v>
      </c>
      <c r="H991" s="153" t="s">
        <v>308</v>
      </c>
      <c r="I991" s="156">
        <v>41974</v>
      </c>
    </row>
    <row r="992" spans="1:9">
      <c r="A992" s="133">
        <f>COUNTIF(ORÇAMENTO!B:B,'CPU (2)'!B992)</f>
        <v>0</v>
      </c>
      <c r="B992" s="157">
        <v>88259</v>
      </c>
      <c r="C992" s="158" t="s">
        <v>6293</v>
      </c>
      <c r="D992" s="157" t="s">
        <v>5361</v>
      </c>
      <c r="E992" s="157" t="s">
        <v>307</v>
      </c>
      <c r="F992" s="159">
        <v>14.6</v>
      </c>
      <c r="G992" s="159">
        <v>13.15</v>
      </c>
      <c r="H992" s="157" t="s">
        <v>308</v>
      </c>
      <c r="I992" s="160">
        <v>41974</v>
      </c>
    </row>
    <row r="993" spans="1:9">
      <c r="A993" s="133">
        <f>COUNTIF(ORÇAMENTO!B:B,'CPU (2)'!B993)</f>
        <v>0</v>
      </c>
      <c r="B993" s="153">
        <v>88260</v>
      </c>
      <c r="C993" s="154" t="s">
        <v>6294</v>
      </c>
      <c r="D993" s="153" t="s">
        <v>5361</v>
      </c>
      <c r="E993" s="153" t="s">
        <v>307</v>
      </c>
      <c r="F993" s="155">
        <v>14.42</v>
      </c>
      <c r="G993" s="155">
        <v>12.99</v>
      </c>
      <c r="H993" s="153" t="s">
        <v>308</v>
      </c>
      <c r="I993" s="156">
        <v>41974</v>
      </c>
    </row>
    <row r="994" spans="1:9" ht="38.25">
      <c r="A994" s="133">
        <f>COUNTIF(ORÇAMENTO!B:B,'CPU (2)'!B994)</f>
        <v>0</v>
      </c>
      <c r="B994" s="157">
        <v>84044</v>
      </c>
      <c r="C994" s="158" t="s">
        <v>6295</v>
      </c>
      <c r="D994" s="157" t="s">
        <v>6231</v>
      </c>
      <c r="E994" s="157" t="s">
        <v>370</v>
      </c>
      <c r="F994" s="159">
        <v>46.21</v>
      </c>
      <c r="G994" s="159">
        <v>45.02</v>
      </c>
      <c r="H994" s="157" t="s">
        <v>308</v>
      </c>
      <c r="I994" s="160">
        <v>41974</v>
      </c>
    </row>
    <row r="995" spans="1:9">
      <c r="A995" s="133">
        <f>COUNTIF(ORÇAMENTO!B:B,'CPU (2)'!B995)</f>
        <v>0</v>
      </c>
      <c r="B995" s="153">
        <v>84046</v>
      </c>
      <c r="C995" s="154" t="s">
        <v>6296</v>
      </c>
      <c r="D995" s="153" t="s">
        <v>6231</v>
      </c>
      <c r="E995" s="153" t="s">
        <v>370</v>
      </c>
      <c r="F995" s="155">
        <v>9.83</v>
      </c>
      <c r="G995" s="155">
        <v>9.6300000000000008</v>
      </c>
      <c r="H995" s="153" t="s">
        <v>308</v>
      </c>
      <c r="I995" s="156">
        <v>41974</v>
      </c>
    </row>
    <row r="996" spans="1:9" ht="38.25">
      <c r="A996" s="133">
        <f>COUNTIF(ORÇAMENTO!B:B,'CPU (2)'!B996)</f>
        <v>0</v>
      </c>
      <c r="B996" s="157">
        <v>84043</v>
      </c>
      <c r="C996" s="158" t="s">
        <v>6297</v>
      </c>
      <c r="D996" s="157" t="s">
        <v>6231</v>
      </c>
      <c r="E996" s="157" t="s">
        <v>370</v>
      </c>
      <c r="F996" s="159">
        <v>106.82</v>
      </c>
      <c r="G996" s="159">
        <v>99.63</v>
      </c>
      <c r="H996" s="157" t="s">
        <v>308</v>
      </c>
      <c r="I996" s="160">
        <v>41974</v>
      </c>
    </row>
    <row r="997" spans="1:9" ht="38.25">
      <c r="A997" s="133">
        <f>COUNTIF(ORÇAMENTO!B:B,'CPU (2)'!B997)</f>
        <v>0</v>
      </c>
      <c r="B997" s="153">
        <v>84042</v>
      </c>
      <c r="C997" s="154" t="s">
        <v>6298</v>
      </c>
      <c r="D997" s="153" t="s">
        <v>6231</v>
      </c>
      <c r="E997" s="153" t="s">
        <v>370</v>
      </c>
      <c r="F997" s="155">
        <v>118.42</v>
      </c>
      <c r="G997" s="155">
        <v>110.49</v>
      </c>
      <c r="H997" s="153" t="s">
        <v>308</v>
      </c>
      <c r="I997" s="156">
        <v>41974</v>
      </c>
    </row>
    <row r="998" spans="1:9" ht="12.75" customHeight="1">
      <c r="A998" s="133">
        <f>COUNTIF(ORÇAMENTO!B:B,'CPU (2)'!B998)</f>
        <v>0</v>
      </c>
      <c r="B998" s="157">
        <v>72104</v>
      </c>
      <c r="C998" s="158" t="s">
        <v>6299</v>
      </c>
      <c r="D998" s="157" t="s">
        <v>6231</v>
      </c>
      <c r="E998" s="157" t="s">
        <v>370</v>
      </c>
      <c r="F998" s="159">
        <v>28.45</v>
      </c>
      <c r="G998" s="159">
        <v>27.59</v>
      </c>
      <c r="H998" s="157" t="s">
        <v>308</v>
      </c>
      <c r="I998" s="160">
        <v>41974</v>
      </c>
    </row>
    <row r="999" spans="1:9" ht="12.75" customHeight="1">
      <c r="A999" s="133">
        <f>COUNTIF(ORÇAMENTO!B:B,'CPU (2)'!B999)</f>
        <v>0</v>
      </c>
      <c r="B999" s="153">
        <v>72105</v>
      </c>
      <c r="C999" s="154" t="s">
        <v>6300</v>
      </c>
      <c r="D999" s="153" t="s">
        <v>6231</v>
      </c>
      <c r="E999" s="153" t="s">
        <v>370</v>
      </c>
      <c r="F999" s="155">
        <v>42.89</v>
      </c>
      <c r="G999" s="155">
        <v>41.53</v>
      </c>
      <c r="H999" s="153" t="s">
        <v>308</v>
      </c>
      <c r="I999" s="156">
        <v>41974</v>
      </c>
    </row>
    <row r="1000" spans="1:9" ht="12.75" customHeight="1">
      <c r="A1000" s="133">
        <f>COUNTIF(ORÇAMENTO!B:B,'CPU (2)'!B1000)</f>
        <v>0</v>
      </c>
      <c r="B1000" s="157" t="s">
        <v>6301</v>
      </c>
      <c r="C1000" s="158" t="s">
        <v>6302</v>
      </c>
      <c r="D1000" s="157" t="s">
        <v>5374</v>
      </c>
      <c r="E1000" s="157" t="s">
        <v>370</v>
      </c>
      <c r="F1000" s="159">
        <v>38.6</v>
      </c>
      <c r="G1000" s="159">
        <v>37.47</v>
      </c>
      <c r="H1000" s="157" t="s">
        <v>308</v>
      </c>
      <c r="I1000" s="160">
        <v>41974</v>
      </c>
    </row>
    <row r="1001" spans="1:9" ht="12.75" customHeight="1">
      <c r="A1001" s="133">
        <f>COUNTIF(ORÇAMENTO!B:B,'CPU (2)'!B1001)</f>
        <v>0</v>
      </c>
      <c r="B1001" s="153" t="s">
        <v>6303</v>
      </c>
      <c r="C1001" s="154" t="s">
        <v>6304</v>
      </c>
      <c r="D1001" s="153" t="s">
        <v>5374</v>
      </c>
      <c r="E1001" s="153" t="s">
        <v>370</v>
      </c>
      <c r="F1001" s="155">
        <v>60.07</v>
      </c>
      <c r="G1001" s="155">
        <v>58.07</v>
      </c>
      <c r="H1001" s="153" t="s">
        <v>308</v>
      </c>
      <c r="I1001" s="156">
        <v>41974</v>
      </c>
    </row>
    <row r="1002" spans="1:9" ht="12.75" customHeight="1">
      <c r="A1002" s="133">
        <f>COUNTIF(ORÇAMENTO!B:B,'CPU (2)'!B1002)</f>
        <v>0</v>
      </c>
      <c r="B1002" s="157" t="s">
        <v>6305</v>
      </c>
      <c r="C1002" s="158" t="s">
        <v>6306</v>
      </c>
      <c r="D1002" s="157" t="s">
        <v>5374</v>
      </c>
      <c r="E1002" s="157" t="s">
        <v>370</v>
      </c>
      <c r="F1002" s="159">
        <v>74.92</v>
      </c>
      <c r="G1002" s="159">
        <v>72.64</v>
      </c>
      <c r="H1002" s="157" t="s">
        <v>308</v>
      </c>
      <c r="I1002" s="160">
        <v>41974</v>
      </c>
    </row>
    <row r="1003" spans="1:9" ht="12.75" customHeight="1">
      <c r="A1003" s="133">
        <f>COUNTIF(ORÇAMENTO!B:B,'CPU (2)'!B1003)</f>
        <v>0</v>
      </c>
      <c r="B1003" s="153" t="s">
        <v>6307</v>
      </c>
      <c r="C1003" s="154" t="s">
        <v>6308</v>
      </c>
      <c r="D1003" s="153" t="s">
        <v>5374</v>
      </c>
      <c r="E1003" s="153" t="s">
        <v>370</v>
      </c>
      <c r="F1003" s="155">
        <v>24.03</v>
      </c>
      <c r="G1003" s="155">
        <v>23.27</v>
      </c>
      <c r="H1003" s="153" t="s">
        <v>308</v>
      </c>
      <c r="I1003" s="156">
        <v>41974</v>
      </c>
    </row>
    <row r="1004" spans="1:9" ht="12.75" customHeight="1">
      <c r="A1004" s="133">
        <f>COUNTIF(ORÇAMENTO!B:B,'CPU (2)'!B1004)</f>
        <v>0</v>
      </c>
      <c r="B1004" s="157" t="s">
        <v>6309</v>
      </c>
      <c r="C1004" s="158" t="s">
        <v>6310</v>
      </c>
      <c r="D1004" s="157" t="s">
        <v>5374</v>
      </c>
      <c r="E1004" s="157" t="s">
        <v>370</v>
      </c>
      <c r="F1004" s="159">
        <v>30</v>
      </c>
      <c r="G1004" s="159">
        <v>29.05</v>
      </c>
      <c r="H1004" s="157" t="s">
        <v>308</v>
      </c>
      <c r="I1004" s="160">
        <v>41974</v>
      </c>
    </row>
    <row r="1005" spans="1:9" ht="12.75" customHeight="1">
      <c r="A1005" s="133">
        <f>COUNTIF(ORÇAMENTO!B:B,'CPU (2)'!B1005)</f>
        <v>0</v>
      </c>
      <c r="B1005" s="153">
        <v>83689</v>
      </c>
      <c r="C1005" s="154" t="s">
        <v>6311</v>
      </c>
      <c r="D1005" s="153" t="s">
        <v>5374</v>
      </c>
      <c r="E1005" s="153" t="s">
        <v>370</v>
      </c>
      <c r="F1005" s="155">
        <v>33.549999999999997</v>
      </c>
      <c r="G1005" s="155">
        <v>32.42</v>
      </c>
      <c r="H1005" s="153" t="s">
        <v>308</v>
      </c>
      <c r="I1005" s="156">
        <v>41974</v>
      </c>
    </row>
    <row r="1006" spans="1:9" ht="38.25">
      <c r="A1006" s="133">
        <f>COUNTIF(ORÇAMENTO!B:B,'CPU (2)'!B1006)</f>
        <v>0</v>
      </c>
      <c r="B1006" s="157">
        <v>83685</v>
      </c>
      <c r="C1006" s="158" t="s">
        <v>6312</v>
      </c>
      <c r="D1006" s="157" t="s">
        <v>5374</v>
      </c>
      <c r="E1006" s="157" t="s">
        <v>370</v>
      </c>
      <c r="F1006" s="159">
        <v>54.9</v>
      </c>
      <c r="G1006" s="159">
        <v>53.49</v>
      </c>
      <c r="H1006" s="157" t="s">
        <v>308</v>
      </c>
      <c r="I1006" s="160">
        <v>41974</v>
      </c>
    </row>
    <row r="1007" spans="1:9" ht="38.25">
      <c r="A1007" s="133">
        <f>COUNTIF(ORÇAMENTO!B:B,'CPU (2)'!B1007)</f>
        <v>0</v>
      </c>
      <c r="B1007" s="153">
        <v>83684</v>
      </c>
      <c r="C1007" s="154" t="s">
        <v>6313</v>
      </c>
      <c r="D1007" s="153" t="s">
        <v>5374</v>
      </c>
      <c r="E1007" s="153" t="s">
        <v>370</v>
      </c>
      <c r="F1007" s="155">
        <v>31.39</v>
      </c>
      <c r="G1007" s="155">
        <v>30.64</v>
      </c>
      <c r="H1007" s="153" t="s">
        <v>308</v>
      </c>
      <c r="I1007" s="156">
        <v>41974</v>
      </c>
    </row>
    <row r="1008" spans="1:9" ht="38.25">
      <c r="A1008" s="133">
        <f>COUNTIF(ORÇAMENTO!B:B,'CPU (2)'!B1008)</f>
        <v>0</v>
      </c>
      <c r="B1008" s="157">
        <v>83686</v>
      </c>
      <c r="C1008" s="158" t="s">
        <v>6314</v>
      </c>
      <c r="D1008" s="157" t="s">
        <v>5374</v>
      </c>
      <c r="E1008" s="157" t="s">
        <v>370</v>
      </c>
      <c r="F1008" s="159">
        <v>34.35</v>
      </c>
      <c r="G1008" s="159">
        <v>33.69</v>
      </c>
      <c r="H1008" s="157" t="s">
        <v>308</v>
      </c>
      <c r="I1008" s="160">
        <v>41974</v>
      </c>
    </row>
    <row r="1009" spans="1:9" ht="38.25">
      <c r="A1009" s="133">
        <f>COUNTIF(ORÇAMENTO!B:B,'CPU (2)'!B1009)</f>
        <v>0</v>
      </c>
      <c r="B1009" s="153">
        <v>83687</v>
      </c>
      <c r="C1009" s="154" t="s">
        <v>6315</v>
      </c>
      <c r="D1009" s="153" t="s">
        <v>5374</v>
      </c>
      <c r="E1009" s="153" t="s">
        <v>370</v>
      </c>
      <c r="F1009" s="155">
        <v>26.25</v>
      </c>
      <c r="G1009" s="155">
        <v>25.6</v>
      </c>
      <c r="H1009" s="153" t="s">
        <v>308</v>
      </c>
      <c r="I1009" s="156">
        <v>41974</v>
      </c>
    </row>
    <row r="1010" spans="1:9" ht="14.25" customHeight="1">
      <c r="A1010" s="133">
        <f>COUNTIF(ORÇAMENTO!B:B,'CPU (2)'!B1010)</f>
        <v>0</v>
      </c>
      <c r="B1010" s="157">
        <v>83667</v>
      </c>
      <c r="C1010" s="158" t="s">
        <v>6316</v>
      </c>
      <c r="D1010" s="157" t="s">
        <v>5374</v>
      </c>
      <c r="E1010" s="157" t="s">
        <v>368</v>
      </c>
      <c r="F1010" s="159">
        <v>92.99</v>
      </c>
      <c r="G1010" s="159">
        <v>90.25</v>
      </c>
      <c r="H1010" s="157" t="s">
        <v>308</v>
      </c>
      <c r="I1010" s="160">
        <v>41974</v>
      </c>
    </row>
    <row r="1011" spans="1:9" ht="14.25" customHeight="1">
      <c r="A1011" s="133">
        <f>COUNTIF(ORÇAMENTO!B:B,'CPU (2)'!B1011)</f>
        <v>0</v>
      </c>
      <c r="B1011" s="153">
        <v>83668</v>
      </c>
      <c r="C1011" s="154" t="s">
        <v>6317</v>
      </c>
      <c r="D1011" s="153" t="s">
        <v>5374</v>
      </c>
      <c r="E1011" s="153" t="s">
        <v>368</v>
      </c>
      <c r="F1011" s="155">
        <v>145.24</v>
      </c>
      <c r="G1011" s="155">
        <v>142.5</v>
      </c>
      <c r="H1011" s="153" t="s">
        <v>308</v>
      </c>
      <c r="I1011" s="156">
        <v>41974</v>
      </c>
    </row>
    <row r="1012" spans="1:9" ht="14.25" customHeight="1">
      <c r="A1012" s="133">
        <f>COUNTIF(ORÇAMENTO!B:B,'CPU (2)'!B1012)</f>
        <v>0</v>
      </c>
      <c r="B1012" s="157" t="s">
        <v>6318</v>
      </c>
      <c r="C1012" s="158" t="s">
        <v>6319</v>
      </c>
      <c r="D1012" s="157" t="s">
        <v>5374</v>
      </c>
      <c r="E1012" s="157" t="s">
        <v>368</v>
      </c>
      <c r="F1012" s="159">
        <v>145.85</v>
      </c>
      <c r="G1012" s="159">
        <v>143.05000000000001</v>
      </c>
      <c r="H1012" s="157" t="s">
        <v>308</v>
      </c>
      <c r="I1012" s="160">
        <v>41974</v>
      </c>
    </row>
    <row r="1013" spans="1:9" ht="14.25" customHeight="1">
      <c r="A1013" s="133">
        <f>COUNTIF(ORÇAMENTO!B:B,'CPU (2)'!B1013)</f>
        <v>0</v>
      </c>
      <c r="B1013" s="153">
        <v>83683</v>
      </c>
      <c r="C1013" s="154" t="s">
        <v>6320</v>
      </c>
      <c r="D1013" s="153" t="s">
        <v>5374</v>
      </c>
      <c r="E1013" s="153" t="s">
        <v>368</v>
      </c>
      <c r="F1013" s="155">
        <v>162.96</v>
      </c>
      <c r="G1013" s="155">
        <v>159.6</v>
      </c>
      <c r="H1013" s="153" t="s">
        <v>308</v>
      </c>
      <c r="I1013" s="156">
        <v>41974</v>
      </c>
    </row>
    <row r="1014" spans="1:9" ht="14.25" customHeight="1">
      <c r="A1014" s="133">
        <f>COUNTIF(ORÇAMENTO!B:B,'CPU (2)'!B1014)</f>
        <v>0</v>
      </c>
      <c r="B1014" s="157">
        <v>83682</v>
      </c>
      <c r="C1014" s="158" t="s">
        <v>6321</v>
      </c>
      <c r="D1014" s="157" t="s">
        <v>5374</v>
      </c>
      <c r="E1014" s="157" t="s">
        <v>368</v>
      </c>
      <c r="F1014" s="159">
        <v>152.44999999999999</v>
      </c>
      <c r="G1014" s="159">
        <v>149.65</v>
      </c>
      <c r="H1014" s="157" t="s">
        <v>308</v>
      </c>
      <c r="I1014" s="160">
        <v>41974</v>
      </c>
    </row>
    <row r="1015" spans="1:9" ht="14.25" customHeight="1">
      <c r="A1015" s="133">
        <f>COUNTIF(ORÇAMENTO!B:B,'CPU (2)'!B1015)</f>
        <v>0</v>
      </c>
      <c r="B1015" s="153">
        <v>73306</v>
      </c>
      <c r="C1015" s="154" t="s">
        <v>6322</v>
      </c>
      <c r="D1015" s="153" t="s">
        <v>5450</v>
      </c>
      <c r="E1015" s="153" t="s">
        <v>307</v>
      </c>
      <c r="F1015" s="155">
        <v>94.37</v>
      </c>
      <c r="G1015" s="155">
        <v>92.67</v>
      </c>
      <c r="H1015" s="153" t="s">
        <v>308</v>
      </c>
      <c r="I1015" s="156">
        <v>41974</v>
      </c>
    </row>
    <row r="1016" spans="1:9" ht="14.25" customHeight="1">
      <c r="A1016" s="133">
        <f>COUNTIF(ORÇAMENTO!B:B,'CPU (2)'!B1016)</f>
        <v>0</v>
      </c>
      <c r="B1016" s="157">
        <v>73326</v>
      </c>
      <c r="C1016" s="158" t="s">
        <v>6323</v>
      </c>
      <c r="D1016" s="157" t="s">
        <v>5450</v>
      </c>
      <c r="E1016" s="157" t="s">
        <v>307</v>
      </c>
      <c r="F1016" s="159">
        <v>33.79</v>
      </c>
      <c r="G1016" s="159">
        <v>32.1</v>
      </c>
      <c r="H1016" s="157" t="s">
        <v>308</v>
      </c>
      <c r="I1016" s="160">
        <v>41974</v>
      </c>
    </row>
    <row r="1017" spans="1:9" ht="14.25" customHeight="1">
      <c r="A1017" s="133">
        <f>COUNTIF(ORÇAMENTO!B:B,'CPU (2)'!B1017)</f>
        <v>0</v>
      </c>
      <c r="B1017" s="153">
        <v>53792</v>
      </c>
      <c r="C1017" s="154" t="s">
        <v>6324</v>
      </c>
      <c r="D1017" s="153" t="s">
        <v>5450</v>
      </c>
      <c r="E1017" s="153" t="s">
        <v>307</v>
      </c>
      <c r="F1017" s="155">
        <v>65.52</v>
      </c>
      <c r="G1017" s="155">
        <v>65.52</v>
      </c>
      <c r="H1017" s="153" t="s">
        <v>308</v>
      </c>
      <c r="I1017" s="156">
        <v>41974</v>
      </c>
    </row>
    <row r="1018" spans="1:9" ht="14.25" customHeight="1">
      <c r="A1018" s="133">
        <f>COUNTIF(ORÇAMENTO!B:B,'CPU (2)'!B1018)</f>
        <v>0</v>
      </c>
      <c r="B1018" s="157">
        <v>53793</v>
      </c>
      <c r="C1018" s="158" t="s">
        <v>6325</v>
      </c>
      <c r="D1018" s="157" t="s">
        <v>5450</v>
      </c>
      <c r="E1018" s="157" t="s">
        <v>307</v>
      </c>
      <c r="F1018" s="159">
        <v>12.95</v>
      </c>
      <c r="G1018" s="159">
        <v>11.47</v>
      </c>
      <c r="H1018" s="157" t="s">
        <v>308</v>
      </c>
      <c r="I1018" s="160">
        <v>41974</v>
      </c>
    </row>
    <row r="1019" spans="1:9" ht="14.25" customHeight="1">
      <c r="A1019" s="133">
        <f>COUNTIF(ORÇAMENTO!B:B,'CPU (2)'!B1019)</f>
        <v>0</v>
      </c>
      <c r="B1019" s="153">
        <v>53881</v>
      </c>
      <c r="C1019" s="154" t="s">
        <v>6326</v>
      </c>
      <c r="D1019" s="153" t="s">
        <v>5450</v>
      </c>
      <c r="E1019" s="153" t="s">
        <v>307</v>
      </c>
      <c r="F1019" s="155">
        <v>30.02</v>
      </c>
      <c r="G1019" s="155">
        <v>30.02</v>
      </c>
      <c r="H1019" s="153" t="s">
        <v>308</v>
      </c>
      <c r="I1019" s="156">
        <v>41974</v>
      </c>
    </row>
    <row r="1020" spans="1:9" ht="14.25" customHeight="1">
      <c r="A1020" s="133">
        <f>COUNTIF(ORÇAMENTO!B:B,'CPU (2)'!B1020)</f>
        <v>0</v>
      </c>
      <c r="B1020" s="157">
        <v>6174</v>
      </c>
      <c r="C1020" s="158" t="s">
        <v>6327</v>
      </c>
      <c r="D1020" s="157" t="s">
        <v>5450</v>
      </c>
      <c r="E1020" s="157" t="s">
        <v>6046</v>
      </c>
      <c r="F1020" s="159">
        <v>136.65</v>
      </c>
      <c r="G1020" s="159">
        <v>136.63999999999999</v>
      </c>
      <c r="H1020" s="157" t="s">
        <v>308</v>
      </c>
      <c r="I1020" s="160">
        <v>41974</v>
      </c>
    </row>
    <row r="1021" spans="1:9" ht="14.25" customHeight="1">
      <c r="A1021" s="133">
        <f>COUNTIF(ORÇAMENTO!B:B,'CPU (2)'!B1021)</f>
        <v>0</v>
      </c>
      <c r="B1021" s="153">
        <v>6175</v>
      </c>
      <c r="C1021" s="154" t="s">
        <v>6328</v>
      </c>
      <c r="D1021" s="153" t="s">
        <v>5450</v>
      </c>
      <c r="E1021" s="153" t="s">
        <v>6044</v>
      </c>
      <c r="F1021" s="155">
        <v>39.6</v>
      </c>
      <c r="G1021" s="155">
        <v>39.590000000000003</v>
      </c>
      <c r="H1021" s="153" t="s">
        <v>308</v>
      </c>
      <c r="I1021" s="156">
        <v>41974</v>
      </c>
    </row>
    <row r="1022" spans="1:9" ht="14.25" customHeight="1">
      <c r="A1022" s="133">
        <f>COUNTIF(ORÇAMENTO!B:B,'CPU (2)'!B1022)</f>
        <v>0</v>
      </c>
      <c r="B1022" s="157">
        <v>67826</v>
      </c>
      <c r="C1022" s="158" t="s">
        <v>6329</v>
      </c>
      <c r="D1022" s="157" t="s">
        <v>5450</v>
      </c>
      <c r="E1022" s="157" t="s">
        <v>6046</v>
      </c>
      <c r="F1022" s="159">
        <v>130</v>
      </c>
      <c r="G1022" s="159">
        <v>128.52000000000001</v>
      </c>
      <c r="H1022" s="157" t="s">
        <v>308</v>
      </c>
      <c r="I1022" s="160">
        <v>41974</v>
      </c>
    </row>
    <row r="1023" spans="1:9" ht="14.25" customHeight="1">
      <c r="A1023" s="133">
        <f>COUNTIF(ORÇAMENTO!B:B,'CPU (2)'!B1023)</f>
        <v>0</v>
      </c>
      <c r="B1023" s="153">
        <v>84151</v>
      </c>
      <c r="C1023" s="154" t="s">
        <v>6330</v>
      </c>
      <c r="D1023" s="153" t="s">
        <v>5450</v>
      </c>
      <c r="E1023" s="153" t="s">
        <v>6046</v>
      </c>
      <c r="F1023" s="155">
        <v>150.21</v>
      </c>
      <c r="G1023" s="155">
        <v>148.72999999999999</v>
      </c>
      <c r="H1023" s="153" t="s">
        <v>308</v>
      </c>
      <c r="I1023" s="156">
        <v>41974</v>
      </c>
    </row>
    <row r="1024" spans="1:9" ht="14.25" customHeight="1">
      <c r="A1024" s="133">
        <f>COUNTIF(ORÇAMENTO!B:B,'CPU (2)'!B1024)</f>
        <v>0</v>
      </c>
      <c r="B1024" s="157">
        <v>6253</v>
      </c>
      <c r="C1024" s="158" t="s">
        <v>6331</v>
      </c>
      <c r="D1024" s="157" t="s">
        <v>5450</v>
      </c>
      <c r="E1024" s="157" t="s">
        <v>307</v>
      </c>
      <c r="F1024" s="159">
        <v>16.57</v>
      </c>
      <c r="G1024" s="159">
        <v>16.57</v>
      </c>
      <c r="H1024" s="157" t="s">
        <v>308</v>
      </c>
      <c r="I1024" s="160">
        <v>41974</v>
      </c>
    </row>
    <row r="1025" spans="1:9" ht="14.25" customHeight="1">
      <c r="A1025" s="133">
        <f>COUNTIF(ORÇAMENTO!B:B,'CPU (2)'!B1025)</f>
        <v>0</v>
      </c>
      <c r="B1025" s="153">
        <v>6257</v>
      </c>
      <c r="C1025" s="154" t="s">
        <v>6332</v>
      </c>
      <c r="D1025" s="153" t="s">
        <v>5450</v>
      </c>
      <c r="E1025" s="153" t="s">
        <v>6044</v>
      </c>
      <c r="F1025" s="155">
        <v>41.2</v>
      </c>
      <c r="G1025" s="155">
        <v>39.72</v>
      </c>
      <c r="H1025" s="153" t="s">
        <v>308</v>
      </c>
      <c r="I1025" s="156">
        <v>41974</v>
      </c>
    </row>
    <row r="1026" spans="1:9" ht="14.25" customHeight="1">
      <c r="A1026" s="133">
        <f>COUNTIF(ORÇAMENTO!B:B,'CPU (2)'!B1026)</f>
        <v>0</v>
      </c>
      <c r="B1026" s="157">
        <v>6256</v>
      </c>
      <c r="C1026" s="158" t="s">
        <v>6333</v>
      </c>
      <c r="D1026" s="157" t="s">
        <v>5450</v>
      </c>
      <c r="E1026" s="157" t="s">
        <v>6046</v>
      </c>
      <c r="F1026" s="159">
        <v>160.59</v>
      </c>
      <c r="G1026" s="159">
        <v>159.1</v>
      </c>
      <c r="H1026" s="157" t="s">
        <v>308</v>
      </c>
      <c r="I1026" s="160">
        <v>41974</v>
      </c>
    </row>
    <row r="1027" spans="1:9" ht="14.25" customHeight="1">
      <c r="A1027" s="133">
        <f>COUNTIF(ORÇAMENTO!B:B,'CPU (2)'!B1027)</f>
        <v>0</v>
      </c>
      <c r="B1027" s="153">
        <v>6254</v>
      </c>
      <c r="C1027" s="154" t="s">
        <v>6334</v>
      </c>
      <c r="D1027" s="153" t="s">
        <v>5450</v>
      </c>
      <c r="E1027" s="153" t="s">
        <v>307</v>
      </c>
      <c r="F1027" s="155">
        <v>102.82</v>
      </c>
      <c r="G1027" s="155">
        <v>102.81</v>
      </c>
      <c r="H1027" s="153" t="s">
        <v>308</v>
      </c>
      <c r="I1027" s="156">
        <v>41974</v>
      </c>
    </row>
    <row r="1028" spans="1:9" ht="14.25" customHeight="1">
      <c r="A1028" s="133">
        <f>COUNTIF(ORÇAMENTO!B:B,'CPU (2)'!B1028)</f>
        <v>0</v>
      </c>
      <c r="B1028" s="157">
        <v>6255</v>
      </c>
      <c r="C1028" s="158" t="s">
        <v>6335</v>
      </c>
      <c r="D1028" s="157" t="s">
        <v>5450</v>
      </c>
      <c r="E1028" s="157" t="s">
        <v>307</v>
      </c>
      <c r="F1028" s="159">
        <v>12.95</v>
      </c>
      <c r="G1028" s="159">
        <v>11.47</v>
      </c>
      <c r="H1028" s="157" t="s">
        <v>308</v>
      </c>
      <c r="I1028" s="160">
        <v>41974</v>
      </c>
    </row>
    <row r="1029" spans="1:9" ht="14.25" customHeight="1">
      <c r="A1029" s="133">
        <f>COUNTIF(ORÇAMENTO!B:B,'CPU (2)'!B1029)</f>
        <v>0</v>
      </c>
      <c r="B1029" s="153">
        <v>7058</v>
      </c>
      <c r="C1029" s="154" t="s">
        <v>6336</v>
      </c>
      <c r="D1029" s="153" t="s">
        <v>5450</v>
      </c>
      <c r="E1029" s="153" t="s">
        <v>307</v>
      </c>
      <c r="F1029" s="155">
        <v>20.92</v>
      </c>
      <c r="G1029" s="155">
        <v>20.91</v>
      </c>
      <c r="H1029" s="153" t="s">
        <v>308</v>
      </c>
      <c r="I1029" s="156">
        <v>41974</v>
      </c>
    </row>
    <row r="1030" spans="1:9" ht="14.25" customHeight="1">
      <c r="A1030" s="133">
        <f>COUNTIF(ORÇAMENTO!B:B,'CPU (2)'!B1030)</f>
        <v>0</v>
      </c>
      <c r="B1030" s="157">
        <v>7061</v>
      </c>
      <c r="C1030" s="158" t="s">
        <v>6337</v>
      </c>
      <c r="D1030" s="157" t="s">
        <v>5450</v>
      </c>
      <c r="E1030" s="157" t="s">
        <v>307</v>
      </c>
      <c r="F1030" s="159">
        <v>76.61</v>
      </c>
      <c r="G1030" s="159">
        <v>76.599999999999994</v>
      </c>
      <c r="H1030" s="157" t="s">
        <v>308</v>
      </c>
      <c r="I1030" s="160">
        <v>41974</v>
      </c>
    </row>
    <row r="1031" spans="1:9" ht="14.25" customHeight="1">
      <c r="A1031" s="133">
        <f>COUNTIF(ORÇAMENTO!B:B,'CPU (2)'!B1031)</f>
        <v>0</v>
      </c>
      <c r="B1031" s="153">
        <v>7059</v>
      </c>
      <c r="C1031" s="154" t="s">
        <v>6338</v>
      </c>
      <c r="D1031" s="153" t="s">
        <v>5450</v>
      </c>
      <c r="E1031" s="153" t="s">
        <v>307</v>
      </c>
      <c r="F1031" s="155">
        <v>6.67</v>
      </c>
      <c r="G1031" s="155">
        <v>6.67</v>
      </c>
      <c r="H1031" s="153" t="s">
        <v>308</v>
      </c>
      <c r="I1031" s="156">
        <v>41974</v>
      </c>
    </row>
    <row r="1032" spans="1:9" ht="14.25" customHeight="1">
      <c r="A1032" s="133">
        <f>COUNTIF(ORÇAMENTO!B:B,'CPU (2)'!B1032)</f>
        <v>0</v>
      </c>
      <c r="B1032" s="157">
        <v>7060</v>
      </c>
      <c r="C1032" s="158" t="s">
        <v>6339</v>
      </c>
      <c r="D1032" s="157" t="s">
        <v>5450</v>
      </c>
      <c r="E1032" s="157" t="s">
        <v>307</v>
      </c>
      <c r="F1032" s="159">
        <v>20.92</v>
      </c>
      <c r="G1032" s="159">
        <v>20.91</v>
      </c>
      <c r="H1032" s="157" t="s">
        <v>308</v>
      </c>
      <c r="I1032" s="160">
        <v>41974</v>
      </c>
    </row>
    <row r="1033" spans="1:9" ht="14.25" customHeight="1">
      <c r="A1033" s="133">
        <f>COUNTIF(ORÇAMENTO!B:B,'CPU (2)'!B1033)</f>
        <v>0</v>
      </c>
      <c r="B1033" s="153">
        <v>7062</v>
      </c>
      <c r="C1033" s="154" t="s">
        <v>6340</v>
      </c>
      <c r="D1033" s="153" t="s">
        <v>5450</v>
      </c>
      <c r="E1033" s="153" t="s">
        <v>307</v>
      </c>
      <c r="F1033" s="155">
        <v>12.95</v>
      </c>
      <c r="G1033" s="155">
        <v>11.47</v>
      </c>
      <c r="H1033" s="153" t="s">
        <v>308</v>
      </c>
      <c r="I1033" s="156">
        <v>41974</v>
      </c>
    </row>
    <row r="1034" spans="1:9" ht="14.25" customHeight="1">
      <c r="A1034" s="133">
        <f>COUNTIF(ORÇAMENTO!B:B,'CPU (2)'!B1034)</f>
        <v>0</v>
      </c>
      <c r="B1034" s="157">
        <v>6156</v>
      </c>
      <c r="C1034" s="158" t="s">
        <v>6341</v>
      </c>
      <c r="D1034" s="157" t="s">
        <v>5450</v>
      </c>
      <c r="E1034" s="157" t="s">
        <v>6044</v>
      </c>
      <c r="F1034" s="159">
        <v>34.83</v>
      </c>
      <c r="G1034" s="159">
        <v>33.35</v>
      </c>
      <c r="H1034" s="157" t="s">
        <v>308</v>
      </c>
      <c r="I1034" s="160">
        <v>41974</v>
      </c>
    </row>
    <row r="1035" spans="1:9" ht="14.25" customHeight="1">
      <c r="A1035" s="133">
        <f>COUNTIF(ORÇAMENTO!B:B,'CPU (2)'!B1035)</f>
        <v>0</v>
      </c>
      <c r="B1035" s="153">
        <v>6878</v>
      </c>
      <c r="C1035" s="154" t="s">
        <v>6342</v>
      </c>
      <c r="D1035" s="153" t="s">
        <v>5450</v>
      </c>
      <c r="E1035" s="153" t="s">
        <v>6046</v>
      </c>
      <c r="F1035" s="155">
        <v>119.35</v>
      </c>
      <c r="G1035" s="155">
        <v>118.08</v>
      </c>
      <c r="H1035" s="153" t="s">
        <v>308</v>
      </c>
      <c r="I1035" s="156">
        <v>41974</v>
      </c>
    </row>
    <row r="1036" spans="1:9" ht="14.25" customHeight="1">
      <c r="A1036" s="133">
        <f>COUNTIF(ORÇAMENTO!B:B,'CPU (2)'!B1036)</f>
        <v>0</v>
      </c>
      <c r="B1036" s="157">
        <v>53781</v>
      </c>
      <c r="C1036" s="158" t="s">
        <v>6343</v>
      </c>
      <c r="D1036" s="157" t="s">
        <v>5450</v>
      </c>
      <c r="E1036" s="157" t="s">
        <v>307</v>
      </c>
      <c r="F1036" s="159">
        <v>16.59</v>
      </c>
      <c r="G1036" s="159">
        <v>16.579999999999998</v>
      </c>
      <c r="H1036" s="157" t="s">
        <v>308</v>
      </c>
      <c r="I1036" s="160">
        <v>41974</v>
      </c>
    </row>
    <row r="1037" spans="1:9" ht="14.25" customHeight="1">
      <c r="A1037" s="133">
        <f>COUNTIF(ORÇAMENTO!B:B,'CPU (2)'!B1037)</f>
        <v>0</v>
      </c>
      <c r="B1037" s="153">
        <v>5623</v>
      </c>
      <c r="C1037" s="154" t="s">
        <v>6344</v>
      </c>
      <c r="D1037" s="153" t="s">
        <v>5450</v>
      </c>
      <c r="E1037" s="153" t="s">
        <v>307</v>
      </c>
      <c r="F1037" s="155">
        <v>5.29</v>
      </c>
      <c r="G1037" s="155">
        <v>5.29</v>
      </c>
      <c r="H1037" s="153" t="s">
        <v>308</v>
      </c>
      <c r="I1037" s="156">
        <v>41974</v>
      </c>
    </row>
    <row r="1038" spans="1:9" ht="14.25" customHeight="1">
      <c r="A1038" s="133">
        <f>COUNTIF(ORÇAMENTO!B:B,'CPU (2)'!B1038)</f>
        <v>0</v>
      </c>
      <c r="B1038" s="157">
        <v>53782</v>
      </c>
      <c r="C1038" s="158" t="s">
        <v>6345</v>
      </c>
      <c r="D1038" s="157" t="s">
        <v>5450</v>
      </c>
      <c r="E1038" s="157" t="s">
        <v>307</v>
      </c>
      <c r="F1038" s="159">
        <v>16.59</v>
      </c>
      <c r="G1038" s="159">
        <v>16.579999999999998</v>
      </c>
      <c r="H1038" s="157" t="s">
        <v>308</v>
      </c>
      <c r="I1038" s="160">
        <v>41974</v>
      </c>
    </row>
    <row r="1039" spans="1:9" ht="25.5">
      <c r="A1039" s="133">
        <f>COUNTIF(ORÇAMENTO!B:B,'CPU (2)'!B1039)</f>
        <v>0</v>
      </c>
      <c r="B1039" s="153">
        <v>53785</v>
      </c>
      <c r="C1039" s="154" t="s">
        <v>6346</v>
      </c>
      <c r="D1039" s="153" t="s">
        <v>5450</v>
      </c>
      <c r="E1039" s="153" t="s">
        <v>307</v>
      </c>
      <c r="F1039" s="155">
        <v>12.95</v>
      </c>
      <c r="G1039" s="155">
        <v>11.47</v>
      </c>
      <c r="H1039" s="153" t="s">
        <v>308</v>
      </c>
      <c r="I1039" s="156">
        <v>41974</v>
      </c>
    </row>
    <row r="1040" spans="1:9" ht="14.25" customHeight="1">
      <c r="A1040" s="133">
        <f>COUNTIF(ORÇAMENTO!B:B,'CPU (2)'!B1040)</f>
        <v>0</v>
      </c>
      <c r="B1040" s="157">
        <v>5624</v>
      </c>
      <c r="C1040" s="158" t="s">
        <v>6347</v>
      </c>
      <c r="D1040" s="157" t="s">
        <v>5450</v>
      </c>
      <c r="E1040" s="157" t="s">
        <v>307</v>
      </c>
      <c r="F1040" s="159">
        <v>71.569999999999993</v>
      </c>
      <c r="G1040" s="159">
        <v>71.56</v>
      </c>
      <c r="H1040" s="157" t="s">
        <v>308</v>
      </c>
      <c r="I1040" s="160">
        <v>41974</v>
      </c>
    </row>
    <row r="1041" spans="1:9" ht="25.5">
      <c r="A1041" s="133">
        <f>COUNTIF(ORÇAMENTO!B:B,'CPU (2)'!B1041)</f>
        <v>0</v>
      </c>
      <c r="B1041" s="153">
        <v>67825</v>
      </c>
      <c r="C1041" s="154" t="s">
        <v>6348</v>
      </c>
      <c r="D1041" s="153" t="s">
        <v>5450</v>
      </c>
      <c r="E1041" s="153" t="s">
        <v>307</v>
      </c>
      <c r="F1041" s="155">
        <v>68.540000000000006</v>
      </c>
      <c r="G1041" s="155">
        <v>68.540000000000006</v>
      </c>
      <c r="H1041" s="153" t="s">
        <v>308</v>
      </c>
      <c r="I1041" s="156">
        <v>41974</v>
      </c>
    </row>
    <row r="1042" spans="1:9" ht="14.25" customHeight="1">
      <c r="A1042" s="133">
        <f>COUNTIF(ORÇAMENTO!B:B,'CPU (2)'!B1042)</f>
        <v>0</v>
      </c>
      <c r="B1042" s="157">
        <v>5961</v>
      </c>
      <c r="C1042" s="158" t="s">
        <v>6349</v>
      </c>
      <c r="D1042" s="157" t="s">
        <v>5450</v>
      </c>
      <c r="E1042" s="157" t="s">
        <v>6044</v>
      </c>
      <c r="F1042" s="159">
        <v>37.46</v>
      </c>
      <c r="G1042" s="159">
        <v>35.979999999999997</v>
      </c>
      <c r="H1042" s="157" t="s">
        <v>308</v>
      </c>
      <c r="I1042" s="160">
        <v>41974</v>
      </c>
    </row>
    <row r="1043" spans="1:9" ht="14.25" customHeight="1">
      <c r="A1043" s="133">
        <f>COUNTIF(ORÇAMENTO!B:B,'CPU (2)'!B1043)</f>
        <v>0</v>
      </c>
      <c r="B1043" s="153">
        <v>5694</v>
      </c>
      <c r="C1043" s="154" t="s">
        <v>6350</v>
      </c>
      <c r="D1043" s="153" t="s">
        <v>5450</v>
      </c>
      <c r="E1043" s="153" t="s">
        <v>307</v>
      </c>
      <c r="F1043" s="155">
        <v>24.51</v>
      </c>
      <c r="G1043" s="155">
        <v>24.5</v>
      </c>
      <c r="H1043" s="153" t="s">
        <v>308</v>
      </c>
      <c r="I1043" s="156">
        <v>41974</v>
      </c>
    </row>
    <row r="1044" spans="1:9" ht="14.25" customHeight="1">
      <c r="A1044" s="133">
        <f>COUNTIF(ORÇAMENTO!B:B,'CPU (2)'!B1044)</f>
        <v>0</v>
      </c>
      <c r="B1044" s="157">
        <v>5695</v>
      </c>
      <c r="C1044" s="158" t="s">
        <v>6351</v>
      </c>
      <c r="D1044" s="157" t="s">
        <v>5450</v>
      </c>
      <c r="E1044" s="157" t="s">
        <v>307</v>
      </c>
      <c r="F1044" s="159">
        <v>21.35</v>
      </c>
      <c r="G1044" s="159">
        <v>21.34</v>
      </c>
      <c r="H1044" s="157" t="s">
        <v>308</v>
      </c>
      <c r="I1044" s="160">
        <v>41974</v>
      </c>
    </row>
    <row r="1045" spans="1:9" ht="14.25" customHeight="1">
      <c r="A1045" s="133">
        <f>COUNTIF(ORÇAMENTO!B:B,'CPU (2)'!B1045)</f>
        <v>0</v>
      </c>
      <c r="B1045" s="153">
        <v>5701</v>
      </c>
      <c r="C1045" s="154" t="s">
        <v>6352</v>
      </c>
      <c r="D1045" s="153" t="s">
        <v>5450</v>
      </c>
      <c r="E1045" s="153" t="s">
        <v>307</v>
      </c>
      <c r="F1045" s="155">
        <v>11.17</v>
      </c>
      <c r="G1045" s="155">
        <v>9.65</v>
      </c>
      <c r="H1045" s="153" t="s">
        <v>308</v>
      </c>
      <c r="I1045" s="156">
        <v>41974</v>
      </c>
    </row>
    <row r="1046" spans="1:9" ht="14.25" customHeight="1">
      <c r="A1046" s="133">
        <f>COUNTIF(ORÇAMENTO!B:B,'CPU (2)'!B1046)</f>
        <v>0</v>
      </c>
      <c r="B1046" s="157">
        <v>6177</v>
      </c>
      <c r="C1046" s="158" t="s">
        <v>6353</v>
      </c>
      <c r="D1046" s="157" t="s">
        <v>5450</v>
      </c>
      <c r="E1046" s="157" t="s">
        <v>307</v>
      </c>
      <c r="F1046" s="159">
        <v>9.58</v>
      </c>
      <c r="G1046" s="159">
        <v>9.57</v>
      </c>
      <c r="H1046" s="157" t="s">
        <v>308</v>
      </c>
      <c r="I1046" s="160">
        <v>41974</v>
      </c>
    </row>
    <row r="1047" spans="1:9" ht="14.25" customHeight="1">
      <c r="A1047" s="133">
        <f>COUNTIF(ORÇAMENTO!B:B,'CPU (2)'!B1047)</f>
        <v>0</v>
      </c>
      <c r="B1047" s="153">
        <v>5822</v>
      </c>
      <c r="C1047" s="154" t="s">
        <v>6354</v>
      </c>
      <c r="D1047" s="153" t="s">
        <v>5450</v>
      </c>
      <c r="E1047" s="153" t="s">
        <v>6355</v>
      </c>
      <c r="F1047" s="155">
        <v>35.68</v>
      </c>
      <c r="G1047" s="155">
        <v>34.159999999999997</v>
      </c>
      <c r="H1047" s="153" t="s">
        <v>308</v>
      </c>
      <c r="I1047" s="156">
        <v>41974</v>
      </c>
    </row>
    <row r="1048" spans="1:9" ht="14.25" customHeight="1">
      <c r="A1048" s="133">
        <f>COUNTIF(ORÇAMENTO!B:B,'CPU (2)'!B1048)</f>
        <v>0</v>
      </c>
      <c r="B1048" s="157">
        <v>5811</v>
      </c>
      <c r="C1048" s="158" t="s">
        <v>6356</v>
      </c>
      <c r="D1048" s="157" t="s">
        <v>5450</v>
      </c>
      <c r="E1048" s="157" t="s">
        <v>6046</v>
      </c>
      <c r="F1048" s="159">
        <v>124.33</v>
      </c>
      <c r="G1048" s="159">
        <v>122.85</v>
      </c>
      <c r="H1048" s="157" t="s">
        <v>308</v>
      </c>
      <c r="I1048" s="160">
        <v>41974</v>
      </c>
    </row>
    <row r="1049" spans="1:9" ht="14.25" customHeight="1">
      <c r="A1049" s="133">
        <f>COUNTIF(ORÇAMENTO!B:B,'CPU (2)'!B1049)</f>
        <v>0</v>
      </c>
      <c r="B1049" s="153">
        <v>5812</v>
      </c>
      <c r="C1049" s="154" t="s">
        <v>6357</v>
      </c>
      <c r="D1049" s="153" t="s">
        <v>5450</v>
      </c>
      <c r="E1049" s="153" t="s">
        <v>6358</v>
      </c>
      <c r="F1049" s="155">
        <v>122.55</v>
      </c>
      <c r="G1049" s="155">
        <v>121.03</v>
      </c>
      <c r="H1049" s="153" t="s">
        <v>308</v>
      </c>
      <c r="I1049" s="156">
        <v>41974</v>
      </c>
    </row>
    <row r="1050" spans="1:9" ht="14.25" customHeight="1">
      <c r="A1050" s="133">
        <f>COUNTIF(ORÇAMENTO!B:B,'CPU (2)'!B1050)</f>
        <v>0</v>
      </c>
      <c r="B1050" s="157">
        <v>6176</v>
      </c>
      <c r="C1050" s="158" t="s">
        <v>6359</v>
      </c>
      <c r="D1050" s="157" t="s">
        <v>5450</v>
      </c>
      <c r="E1050" s="157" t="s">
        <v>307</v>
      </c>
      <c r="F1050" s="159">
        <v>30.02</v>
      </c>
      <c r="G1050" s="159">
        <v>30.02</v>
      </c>
      <c r="H1050" s="157" t="s">
        <v>308</v>
      </c>
      <c r="I1050" s="160">
        <v>41974</v>
      </c>
    </row>
    <row r="1051" spans="1:9" ht="14.25" customHeight="1">
      <c r="A1051" s="133">
        <f>COUNTIF(ORÇAMENTO!B:B,'CPU (2)'!B1051)</f>
        <v>0</v>
      </c>
      <c r="B1051" s="153">
        <v>6252</v>
      </c>
      <c r="C1051" s="154" t="s">
        <v>6360</v>
      </c>
      <c r="D1051" s="153" t="s">
        <v>5450</v>
      </c>
      <c r="E1051" s="153" t="s">
        <v>307</v>
      </c>
      <c r="F1051" s="155">
        <v>28.25</v>
      </c>
      <c r="G1051" s="155">
        <v>28.24</v>
      </c>
      <c r="H1051" s="153" t="s">
        <v>308</v>
      </c>
      <c r="I1051" s="156">
        <v>41974</v>
      </c>
    </row>
    <row r="1052" spans="1:9" ht="25.5">
      <c r="A1052" s="133">
        <f>COUNTIF(ORÇAMENTO!B:B,'CPU (2)'!B1052)</f>
        <v>0</v>
      </c>
      <c r="B1052" s="157">
        <v>6178</v>
      </c>
      <c r="C1052" s="158" t="s">
        <v>6361</v>
      </c>
      <c r="D1052" s="157" t="s">
        <v>5450</v>
      </c>
      <c r="E1052" s="157" t="s">
        <v>307</v>
      </c>
      <c r="F1052" s="159">
        <v>67.03</v>
      </c>
      <c r="G1052" s="159">
        <v>67.03</v>
      </c>
      <c r="H1052" s="157" t="s">
        <v>308</v>
      </c>
      <c r="I1052" s="160">
        <v>41974</v>
      </c>
    </row>
    <row r="1053" spans="1:9" ht="25.5">
      <c r="A1053" s="133">
        <f>COUNTIF(ORÇAMENTO!B:B,'CPU (2)'!B1053)</f>
        <v>0</v>
      </c>
      <c r="B1053" s="153">
        <v>5826</v>
      </c>
      <c r="C1053" s="154" t="s">
        <v>6362</v>
      </c>
      <c r="D1053" s="153" t="s">
        <v>5450</v>
      </c>
      <c r="E1053" s="153" t="s">
        <v>6044</v>
      </c>
      <c r="F1053" s="155">
        <v>34.04</v>
      </c>
      <c r="G1053" s="155">
        <v>32.43</v>
      </c>
      <c r="H1053" s="153" t="s">
        <v>308</v>
      </c>
      <c r="I1053" s="156">
        <v>41974</v>
      </c>
    </row>
    <row r="1054" spans="1:9" ht="25.5">
      <c r="A1054" s="133">
        <f>COUNTIF(ORÇAMENTO!B:B,'CPU (2)'!B1054)</f>
        <v>0</v>
      </c>
      <c r="B1054" s="157">
        <v>53799</v>
      </c>
      <c r="C1054" s="158" t="s">
        <v>6363</v>
      </c>
      <c r="D1054" s="157" t="s">
        <v>5450</v>
      </c>
      <c r="E1054" s="157" t="s">
        <v>307</v>
      </c>
      <c r="F1054" s="159">
        <v>11.17</v>
      </c>
      <c r="G1054" s="159">
        <v>9.65</v>
      </c>
      <c r="H1054" s="157" t="s">
        <v>308</v>
      </c>
      <c r="I1054" s="160">
        <v>41974</v>
      </c>
    </row>
    <row r="1055" spans="1:9" ht="25.5">
      <c r="A1055" s="133">
        <f>COUNTIF(ORÇAMENTO!B:B,'CPU (2)'!B1055)</f>
        <v>0</v>
      </c>
      <c r="B1055" s="153">
        <v>5827</v>
      </c>
      <c r="C1055" s="154" t="s">
        <v>6364</v>
      </c>
      <c r="D1055" s="153" t="s">
        <v>5450</v>
      </c>
      <c r="E1055" s="153" t="s">
        <v>6355</v>
      </c>
      <c r="F1055" s="155">
        <v>31.34</v>
      </c>
      <c r="G1055" s="155">
        <v>29.82</v>
      </c>
      <c r="H1055" s="153" t="s">
        <v>308</v>
      </c>
      <c r="I1055" s="156">
        <v>41974</v>
      </c>
    </row>
    <row r="1056" spans="1:9" ht="25.5">
      <c r="A1056" s="133">
        <f>COUNTIF(ORÇAMENTO!B:B,'CPU (2)'!B1056)</f>
        <v>0</v>
      </c>
      <c r="B1056" s="157">
        <v>5825</v>
      </c>
      <c r="C1056" s="158" t="s">
        <v>6365</v>
      </c>
      <c r="D1056" s="157" t="s">
        <v>5450</v>
      </c>
      <c r="E1056" s="157" t="s">
        <v>6358</v>
      </c>
      <c r="F1056" s="159">
        <v>101.87</v>
      </c>
      <c r="G1056" s="159">
        <v>100.35</v>
      </c>
      <c r="H1056" s="157" t="s">
        <v>308</v>
      </c>
      <c r="I1056" s="160">
        <v>41974</v>
      </c>
    </row>
    <row r="1057" spans="1:9" ht="25.5">
      <c r="A1057" s="133">
        <f>COUNTIF(ORÇAMENTO!B:B,'CPU (2)'!B1057)</f>
        <v>0</v>
      </c>
      <c r="B1057" s="153">
        <v>5824</v>
      </c>
      <c r="C1057" s="154" t="s">
        <v>6366</v>
      </c>
      <c r="D1057" s="153" t="s">
        <v>5450</v>
      </c>
      <c r="E1057" s="153" t="s">
        <v>6046</v>
      </c>
      <c r="F1057" s="155">
        <v>104.57</v>
      </c>
      <c r="G1057" s="155">
        <v>102.96</v>
      </c>
      <c r="H1057" s="153" t="s">
        <v>308</v>
      </c>
      <c r="I1057" s="156">
        <v>41974</v>
      </c>
    </row>
    <row r="1058" spans="1:9" ht="25.5">
      <c r="A1058" s="133">
        <f>COUNTIF(ORÇAMENTO!B:B,'CPU (2)'!B1058)</f>
        <v>0</v>
      </c>
      <c r="B1058" s="157">
        <v>89264</v>
      </c>
      <c r="C1058" s="158" t="s">
        <v>6367</v>
      </c>
      <c r="D1058" s="157" t="s">
        <v>5450</v>
      </c>
      <c r="E1058" s="157" t="s">
        <v>307</v>
      </c>
      <c r="F1058" s="159">
        <v>9.6999999999999993</v>
      </c>
      <c r="G1058" s="159">
        <v>9.69</v>
      </c>
      <c r="H1058" s="157" t="s">
        <v>308</v>
      </c>
      <c r="I1058" s="160">
        <v>41974</v>
      </c>
    </row>
    <row r="1059" spans="1:9" ht="25.5">
      <c r="A1059" s="133">
        <f>COUNTIF(ORÇAMENTO!B:B,'CPU (2)'!B1059)</f>
        <v>0</v>
      </c>
      <c r="B1059" s="153">
        <v>89266</v>
      </c>
      <c r="C1059" s="154" t="s">
        <v>6368</v>
      </c>
      <c r="D1059" s="153" t="s">
        <v>5450</v>
      </c>
      <c r="E1059" s="153" t="s">
        <v>307</v>
      </c>
      <c r="F1059" s="155">
        <v>0.51</v>
      </c>
      <c r="G1059" s="155">
        <v>0.5</v>
      </c>
      <c r="H1059" s="153" t="s">
        <v>308</v>
      </c>
      <c r="I1059" s="156">
        <v>41974</v>
      </c>
    </row>
    <row r="1060" spans="1:9" ht="25.5">
      <c r="A1060" s="133">
        <f>COUNTIF(ORÇAMENTO!B:B,'CPU (2)'!B1060)</f>
        <v>0</v>
      </c>
      <c r="B1060" s="157">
        <v>89265</v>
      </c>
      <c r="C1060" s="158" t="s">
        <v>6369</v>
      </c>
      <c r="D1060" s="157" t="s">
        <v>5450</v>
      </c>
      <c r="E1060" s="157" t="s">
        <v>307</v>
      </c>
      <c r="F1060" s="159">
        <v>2.48</v>
      </c>
      <c r="G1060" s="159">
        <v>2.4700000000000002</v>
      </c>
      <c r="H1060" s="157" t="s">
        <v>308</v>
      </c>
      <c r="I1060" s="160">
        <v>41974</v>
      </c>
    </row>
    <row r="1061" spans="1:9" ht="25.5">
      <c r="A1061" s="133">
        <f>COUNTIF(ORÇAMENTO!B:B,'CPU (2)'!B1061)</f>
        <v>0</v>
      </c>
      <c r="B1061" s="153">
        <v>5705</v>
      </c>
      <c r="C1061" s="154" t="s">
        <v>6370</v>
      </c>
      <c r="D1061" s="153" t="s">
        <v>5450</v>
      </c>
      <c r="E1061" s="153" t="s">
        <v>307</v>
      </c>
      <c r="F1061" s="155">
        <v>12.12</v>
      </c>
      <c r="G1061" s="155">
        <v>12.12</v>
      </c>
      <c r="H1061" s="153" t="s">
        <v>308</v>
      </c>
      <c r="I1061" s="156">
        <v>41974</v>
      </c>
    </row>
    <row r="1062" spans="1:9" ht="25.5">
      <c r="A1062" s="133">
        <f>COUNTIF(ORÇAMENTO!B:B,'CPU (2)'!B1062)</f>
        <v>0</v>
      </c>
      <c r="B1062" s="157">
        <v>53798</v>
      </c>
      <c r="C1062" s="158" t="s">
        <v>6371</v>
      </c>
      <c r="D1062" s="157" t="s">
        <v>5450</v>
      </c>
      <c r="E1062" s="157" t="s">
        <v>307</v>
      </c>
      <c r="F1062" s="159">
        <v>13.87</v>
      </c>
      <c r="G1062" s="159">
        <v>12.27</v>
      </c>
      <c r="H1062" s="157" t="s">
        <v>308</v>
      </c>
      <c r="I1062" s="160">
        <v>41974</v>
      </c>
    </row>
    <row r="1063" spans="1:9" ht="25.5">
      <c r="A1063" s="133">
        <f>COUNTIF(ORÇAMENTO!B:B,'CPU (2)'!B1063)</f>
        <v>0</v>
      </c>
      <c r="B1063" s="153">
        <v>53797</v>
      </c>
      <c r="C1063" s="154" t="s">
        <v>6372</v>
      </c>
      <c r="D1063" s="153" t="s">
        <v>5450</v>
      </c>
      <c r="E1063" s="153" t="s">
        <v>307</v>
      </c>
      <c r="F1063" s="155">
        <v>58.41</v>
      </c>
      <c r="G1063" s="155">
        <v>58.4</v>
      </c>
      <c r="H1063" s="153" t="s">
        <v>308</v>
      </c>
      <c r="I1063" s="156">
        <v>41974</v>
      </c>
    </row>
    <row r="1064" spans="1:9" ht="25.5">
      <c r="A1064" s="133">
        <f>COUNTIF(ORÇAMENTO!B:B,'CPU (2)'!B1064)</f>
        <v>0</v>
      </c>
      <c r="B1064" s="157">
        <v>73585</v>
      </c>
      <c r="C1064" s="158" t="s">
        <v>6373</v>
      </c>
      <c r="D1064" s="157" t="s">
        <v>5450</v>
      </c>
      <c r="E1064" s="157" t="s">
        <v>6046</v>
      </c>
      <c r="F1064" s="159">
        <v>117.32</v>
      </c>
      <c r="G1064" s="159">
        <v>115.72</v>
      </c>
      <c r="H1064" s="157" t="s">
        <v>308</v>
      </c>
      <c r="I1064" s="160">
        <v>41974</v>
      </c>
    </row>
    <row r="1065" spans="1:9" ht="25.5">
      <c r="A1065" s="133">
        <f>COUNTIF(ORÇAMENTO!B:B,'CPU (2)'!B1065)</f>
        <v>0</v>
      </c>
      <c r="B1065" s="153">
        <v>83362</v>
      </c>
      <c r="C1065" s="154" t="s">
        <v>6374</v>
      </c>
      <c r="D1065" s="153" t="s">
        <v>5450</v>
      </c>
      <c r="E1065" s="153" t="s">
        <v>6046</v>
      </c>
      <c r="F1065" s="155">
        <v>161.35</v>
      </c>
      <c r="G1065" s="155">
        <v>159.74</v>
      </c>
      <c r="H1065" s="153" t="s">
        <v>308</v>
      </c>
      <c r="I1065" s="156">
        <v>41974</v>
      </c>
    </row>
    <row r="1066" spans="1:9" ht="38.25">
      <c r="A1066" s="133">
        <f>COUNTIF(ORÇAMENTO!B:B,'CPU (2)'!B1066)</f>
        <v>0</v>
      </c>
      <c r="B1066" s="157">
        <v>53831</v>
      </c>
      <c r="C1066" s="158" t="s">
        <v>6375</v>
      </c>
      <c r="D1066" s="157" t="s">
        <v>5450</v>
      </c>
      <c r="E1066" s="157" t="s">
        <v>307</v>
      </c>
      <c r="F1066" s="159">
        <v>65.66</v>
      </c>
      <c r="G1066" s="159">
        <v>65.650000000000006</v>
      </c>
      <c r="H1066" s="157" t="s">
        <v>308</v>
      </c>
      <c r="I1066" s="160">
        <v>41974</v>
      </c>
    </row>
    <row r="1067" spans="1:9" ht="38.25">
      <c r="A1067" s="133">
        <f>COUNTIF(ORÇAMENTO!B:B,'CPU (2)'!B1067)</f>
        <v>0</v>
      </c>
      <c r="B1067" s="153">
        <v>5903</v>
      </c>
      <c r="C1067" s="154" t="s">
        <v>6376</v>
      </c>
      <c r="D1067" s="153" t="s">
        <v>5450</v>
      </c>
      <c r="E1067" s="153" t="s">
        <v>6044</v>
      </c>
      <c r="F1067" s="155">
        <v>42.92</v>
      </c>
      <c r="G1067" s="155">
        <v>41.32</v>
      </c>
      <c r="H1067" s="153" t="s">
        <v>308</v>
      </c>
      <c r="I1067" s="156">
        <v>41974</v>
      </c>
    </row>
    <row r="1068" spans="1:9" ht="38.25">
      <c r="A1068" s="133">
        <f>COUNTIF(ORÇAMENTO!B:B,'CPU (2)'!B1068)</f>
        <v>0</v>
      </c>
      <c r="B1068" s="157">
        <v>5904</v>
      </c>
      <c r="C1068" s="158" t="s">
        <v>6377</v>
      </c>
      <c r="D1068" s="157" t="s">
        <v>5450</v>
      </c>
      <c r="E1068" s="157" t="s">
        <v>6355</v>
      </c>
      <c r="F1068" s="159">
        <v>45.69</v>
      </c>
      <c r="G1068" s="159">
        <v>43.77</v>
      </c>
      <c r="H1068" s="157" t="s">
        <v>308</v>
      </c>
      <c r="I1068" s="160">
        <v>41974</v>
      </c>
    </row>
    <row r="1069" spans="1:9" ht="38.25">
      <c r="A1069" s="133">
        <f>COUNTIF(ORÇAMENTO!B:B,'CPU (2)'!B1069)</f>
        <v>0</v>
      </c>
      <c r="B1069" s="153">
        <v>5901</v>
      </c>
      <c r="C1069" s="154" t="s">
        <v>6378</v>
      </c>
      <c r="D1069" s="153" t="s">
        <v>5450</v>
      </c>
      <c r="E1069" s="153" t="s">
        <v>6046</v>
      </c>
      <c r="F1069" s="155">
        <v>125.38</v>
      </c>
      <c r="G1069" s="155">
        <v>123.77</v>
      </c>
      <c r="H1069" s="153" t="s">
        <v>308</v>
      </c>
      <c r="I1069" s="156">
        <v>41974</v>
      </c>
    </row>
    <row r="1070" spans="1:9" ht="38.25">
      <c r="A1070" s="133">
        <f>COUNTIF(ORÇAMENTO!B:B,'CPU (2)'!B1070)</f>
        <v>0</v>
      </c>
      <c r="B1070" s="157">
        <v>5902</v>
      </c>
      <c r="C1070" s="158" t="s">
        <v>6379</v>
      </c>
      <c r="D1070" s="157" t="s">
        <v>5450</v>
      </c>
      <c r="E1070" s="157" t="s">
        <v>6358</v>
      </c>
      <c r="F1070" s="159">
        <v>128.15</v>
      </c>
      <c r="G1070" s="159">
        <v>126.22</v>
      </c>
      <c r="H1070" s="157" t="s">
        <v>308</v>
      </c>
      <c r="I1070" s="160">
        <v>41974</v>
      </c>
    </row>
    <row r="1071" spans="1:9" ht="38.25">
      <c r="A1071" s="133">
        <f>COUNTIF(ORÇAMENTO!B:B,'CPU (2)'!B1071)</f>
        <v>0</v>
      </c>
      <c r="B1071" s="153">
        <v>5762</v>
      </c>
      <c r="C1071" s="154" t="s">
        <v>6380</v>
      </c>
      <c r="D1071" s="153" t="s">
        <v>5450</v>
      </c>
      <c r="E1071" s="153" t="s">
        <v>307</v>
      </c>
      <c r="F1071" s="155">
        <v>29.05</v>
      </c>
      <c r="G1071" s="155">
        <v>29.05</v>
      </c>
      <c r="H1071" s="153" t="s">
        <v>308</v>
      </c>
      <c r="I1071" s="156">
        <v>41974</v>
      </c>
    </row>
    <row r="1072" spans="1:9" ht="38.25">
      <c r="A1072" s="133">
        <f>COUNTIF(ORÇAMENTO!B:B,'CPU (2)'!B1072)</f>
        <v>0</v>
      </c>
      <c r="B1072" s="157">
        <v>5763</v>
      </c>
      <c r="C1072" s="158" t="s">
        <v>6381</v>
      </c>
      <c r="D1072" s="157" t="s">
        <v>5450</v>
      </c>
      <c r="E1072" s="157" t="s">
        <v>307</v>
      </c>
      <c r="F1072" s="159">
        <v>16.8</v>
      </c>
      <c r="G1072" s="159">
        <v>16.79</v>
      </c>
      <c r="H1072" s="157" t="s">
        <v>308</v>
      </c>
      <c r="I1072" s="160">
        <v>41974</v>
      </c>
    </row>
    <row r="1073" spans="1:9" ht="38.25">
      <c r="A1073" s="133">
        <f>COUNTIF(ORÇAMENTO!B:B,'CPU (2)'!B1073)</f>
        <v>0</v>
      </c>
      <c r="B1073" s="153">
        <v>53832</v>
      </c>
      <c r="C1073" s="154" t="s">
        <v>6382</v>
      </c>
      <c r="D1073" s="153" t="s">
        <v>5450</v>
      </c>
      <c r="E1073" s="153" t="s">
        <v>307</v>
      </c>
      <c r="F1073" s="155">
        <v>13.87</v>
      </c>
      <c r="G1073" s="155">
        <v>12.27</v>
      </c>
      <c r="H1073" s="153" t="s">
        <v>308</v>
      </c>
      <c r="I1073" s="156">
        <v>41974</v>
      </c>
    </row>
    <row r="1074" spans="1:9" ht="38.25">
      <c r="A1074" s="133">
        <f>COUNTIF(ORÇAMENTO!B:B,'CPU (2)'!B1074)</f>
        <v>0</v>
      </c>
      <c r="B1074" s="157">
        <v>5764</v>
      </c>
      <c r="C1074" s="158" t="s">
        <v>6383</v>
      </c>
      <c r="D1074" s="157" t="s">
        <v>5450</v>
      </c>
      <c r="E1074" s="157" t="s">
        <v>307</v>
      </c>
      <c r="F1074" s="159">
        <v>16.64</v>
      </c>
      <c r="G1074" s="159">
        <v>14.72</v>
      </c>
      <c r="H1074" s="157" t="s">
        <v>308</v>
      </c>
      <c r="I1074" s="160">
        <v>41974</v>
      </c>
    </row>
    <row r="1075" spans="1:9" ht="25.5">
      <c r="A1075" s="133">
        <f>COUNTIF(ORÇAMENTO!B:B,'CPU (2)'!B1075)</f>
        <v>0</v>
      </c>
      <c r="B1075" s="153">
        <v>5745</v>
      </c>
      <c r="C1075" s="154" t="s">
        <v>6384</v>
      </c>
      <c r="D1075" s="153" t="s">
        <v>5450</v>
      </c>
      <c r="E1075" s="153" t="s">
        <v>307</v>
      </c>
      <c r="F1075" s="155">
        <v>30.22</v>
      </c>
      <c r="G1075" s="155">
        <v>30.21</v>
      </c>
      <c r="H1075" s="153" t="s">
        <v>308</v>
      </c>
      <c r="I1075" s="156">
        <v>41974</v>
      </c>
    </row>
    <row r="1076" spans="1:9" ht="25.5">
      <c r="A1076" s="133">
        <f>COUNTIF(ORÇAMENTO!B:B,'CPU (2)'!B1076)</f>
        <v>0</v>
      </c>
      <c r="B1076" s="157">
        <v>5746</v>
      </c>
      <c r="C1076" s="158" t="s">
        <v>6385</v>
      </c>
      <c r="D1076" s="157" t="s">
        <v>5450</v>
      </c>
      <c r="E1076" s="157" t="s">
        <v>307</v>
      </c>
      <c r="F1076" s="159">
        <v>18.239999999999998</v>
      </c>
      <c r="G1076" s="159">
        <v>18.23</v>
      </c>
      <c r="H1076" s="157" t="s">
        <v>308</v>
      </c>
      <c r="I1076" s="160">
        <v>41974</v>
      </c>
    </row>
    <row r="1077" spans="1:9" ht="38.25">
      <c r="A1077" s="133">
        <f>COUNTIF(ORÇAMENTO!B:B,'CPU (2)'!B1077)</f>
        <v>0</v>
      </c>
      <c r="B1077" s="153">
        <v>5758</v>
      </c>
      <c r="C1077" s="154" t="s">
        <v>6386</v>
      </c>
      <c r="D1077" s="153" t="s">
        <v>5450</v>
      </c>
      <c r="E1077" s="153" t="s">
        <v>307</v>
      </c>
      <c r="F1077" s="155">
        <v>74.22</v>
      </c>
      <c r="G1077" s="155">
        <v>74.22</v>
      </c>
      <c r="H1077" s="153" t="s">
        <v>308</v>
      </c>
      <c r="I1077" s="156">
        <v>41974</v>
      </c>
    </row>
    <row r="1078" spans="1:9" ht="38.25">
      <c r="A1078" s="133">
        <f>COUNTIF(ORÇAMENTO!B:B,'CPU (2)'!B1078)</f>
        <v>0</v>
      </c>
      <c r="B1078" s="157">
        <v>5761</v>
      </c>
      <c r="C1078" s="158" t="s">
        <v>6387</v>
      </c>
      <c r="D1078" s="157" t="s">
        <v>5450</v>
      </c>
      <c r="E1078" s="157" t="s">
        <v>6046</v>
      </c>
      <c r="F1078" s="159">
        <v>129.66999999999999</v>
      </c>
      <c r="G1078" s="159">
        <v>128.08000000000001</v>
      </c>
      <c r="H1078" s="157" t="s">
        <v>308</v>
      </c>
      <c r="I1078" s="160">
        <v>41974</v>
      </c>
    </row>
    <row r="1079" spans="1:9" ht="38.25">
      <c r="A1079" s="133">
        <f>COUNTIF(ORÇAMENTO!B:B,'CPU (2)'!B1079)</f>
        <v>0</v>
      </c>
      <c r="B1079" s="153">
        <v>5756</v>
      </c>
      <c r="C1079" s="154" t="s">
        <v>6388</v>
      </c>
      <c r="D1079" s="153" t="s">
        <v>5450</v>
      </c>
      <c r="E1079" s="153" t="s">
        <v>307</v>
      </c>
      <c r="F1079" s="155">
        <v>26.35</v>
      </c>
      <c r="G1079" s="155">
        <v>26.35</v>
      </c>
      <c r="H1079" s="153" t="s">
        <v>308</v>
      </c>
      <c r="I1079" s="156">
        <v>41974</v>
      </c>
    </row>
    <row r="1080" spans="1:9" ht="38.25">
      <c r="A1080" s="133">
        <f>COUNTIF(ORÇAMENTO!B:B,'CPU (2)'!B1080)</f>
        <v>0</v>
      </c>
      <c r="B1080" s="157">
        <v>5757</v>
      </c>
      <c r="C1080" s="158" t="s">
        <v>6389</v>
      </c>
      <c r="D1080" s="157" t="s">
        <v>5450</v>
      </c>
      <c r="E1080" s="157" t="s">
        <v>307</v>
      </c>
      <c r="F1080" s="159">
        <v>15.23</v>
      </c>
      <c r="G1080" s="159">
        <v>15.23</v>
      </c>
      <c r="H1080" s="157" t="s">
        <v>308</v>
      </c>
      <c r="I1080" s="160">
        <v>41974</v>
      </c>
    </row>
    <row r="1081" spans="1:9" ht="38.25">
      <c r="A1081" s="133">
        <f>COUNTIF(ORÇAMENTO!B:B,'CPU (2)'!B1081)</f>
        <v>0</v>
      </c>
      <c r="B1081" s="153">
        <v>5748</v>
      </c>
      <c r="C1081" s="154" t="s">
        <v>6390</v>
      </c>
      <c r="D1081" s="153" t="s">
        <v>5450</v>
      </c>
      <c r="E1081" s="153" t="s">
        <v>307</v>
      </c>
      <c r="F1081" s="155">
        <v>13.87</v>
      </c>
      <c r="G1081" s="155">
        <v>12.27</v>
      </c>
      <c r="H1081" s="153" t="s">
        <v>308</v>
      </c>
      <c r="I1081" s="156">
        <v>41974</v>
      </c>
    </row>
    <row r="1082" spans="1:9" ht="25.5">
      <c r="A1082" s="133">
        <f>COUNTIF(ORÇAMENTO!B:B,'CPU (2)'!B1082)</f>
        <v>0</v>
      </c>
      <c r="B1082" s="157">
        <v>5747</v>
      </c>
      <c r="C1082" s="158" t="s">
        <v>6391</v>
      </c>
      <c r="D1082" s="157" t="s">
        <v>5450</v>
      </c>
      <c r="E1082" s="157" t="s">
        <v>307</v>
      </c>
      <c r="F1082" s="159">
        <v>46.87</v>
      </c>
      <c r="G1082" s="159">
        <v>46.87</v>
      </c>
      <c r="H1082" s="157" t="s">
        <v>308</v>
      </c>
      <c r="I1082" s="160">
        <v>41974</v>
      </c>
    </row>
    <row r="1083" spans="1:9" ht="25.5">
      <c r="A1083" s="133">
        <f>COUNTIF(ORÇAMENTO!B:B,'CPU (2)'!B1083)</f>
        <v>0</v>
      </c>
      <c r="B1083" s="153">
        <v>6260</v>
      </c>
      <c r="C1083" s="154" t="s">
        <v>6392</v>
      </c>
      <c r="D1083" s="153" t="s">
        <v>5450</v>
      </c>
      <c r="E1083" s="153" t="s">
        <v>6044</v>
      </c>
      <c r="F1083" s="155">
        <v>36.61</v>
      </c>
      <c r="G1083" s="155">
        <v>35.01</v>
      </c>
      <c r="H1083" s="153" t="s">
        <v>308</v>
      </c>
      <c r="I1083" s="156">
        <v>41974</v>
      </c>
    </row>
    <row r="1084" spans="1:9" ht="25.5">
      <c r="A1084" s="133">
        <f>COUNTIF(ORÇAMENTO!B:B,'CPU (2)'!B1084)</f>
        <v>0</v>
      </c>
      <c r="B1084" s="157">
        <v>6259</v>
      </c>
      <c r="C1084" s="158" t="s">
        <v>6393</v>
      </c>
      <c r="D1084" s="157" t="s">
        <v>5450</v>
      </c>
      <c r="E1084" s="157" t="s">
        <v>6046</v>
      </c>
      <c r="F1084" s="159">
        <v>90.21</v>
      </c>
      <c r="G1084" s="159">
        <v>88.95</v>
      </c>
      <c r="H1084" s="157" t="s">
        <v>308</v>
      </c>
      <c r="I1084" s="160">
        <v>41974</v>
      </c>
    </row>
    <row r="1085" spans="1:9" ht="25.5">
      <c r="A1085" s="133">
        <f>COUNTIF(ORÇAMENTO!B:B,'CPU (2)'!B1085)</f>
        <v>0</v>
      </c>
      <c r="B1085" s="153">
        <v>6258</v>
      </c>
      <c r="C1085" s="154" t="s">
        <v>6394</v>
      </c>
      <c r="D1085" s="153" t="s">
        <v>5450</v>
      </c>
      <c r="E1085" s="153" t="s">
        <v>307</v>
      </c>
      <c r="F1085" s="155">
        <v>22.74</v>
      </c>
      <c r="G1085" s="155">
        <v>22.74</v>
      </c>
      <c r="H1085" s="153" t="s">
        <v>308</v>
      </c>
      <c r="I1085" s="156">
        <v>41974</v>
      </c>
    </row>
    <row r="1086" spans="1:9" ht="25.5">
      <c r="A1086" s="133">
        <f>COUNTIF(ORÇAMENTO!B:B,'CPU (2)'!B1086)</f>
        <v>0</v>
      </c>
      <c r="B1086" s="157">
        <v>53882</v>
      </c>
      <c r="C1086" s="158" t="s">
        <v>6395</v>
      </c>
      <c r="D1086" s="157" t="s">
        <v>5450</v>
      </c>
      <c r="E1086" s="157" t="s">
        <v>307</v>
      </c>
      <c r="F1086" s="159">
        <v>11.29</v>
      </c>
      <c r="G1086" s="159">
        <v>11.29</v>
      </c>
      <c r="H1086" s="157" t="s">
        <v>308</v>
      </c>
      <c r="I1086" s="160">
        <v>41974</v>
      </c>
    </row>
    <row r="1087" spans="1:9" ht="25.5">
      <c r="A1087" s="133">
        <f>COUNTIF(ORÇAMENTO!B:B,'CPU (2)'!B1087)</f>
        <v>0</v>
      </c>
      <c r="B1087" s="153">
        <v>5760</v>
      </c>
      <c r="C1087" s="154" t="s">
        <v>6396</v>
      </c>
      <c r="D1087" s="153" t="s">
        <v>5450</v>
      </c>
      <c r="E1087" s="153" t="s">
        <v>307</v>
      </c>
      <c r="F1087" s="155">
        <v>16.64</v>
      </c>
      <c r="G1087" s="155">
        <v>14.72</v>
      </c>
      <c r="H1087" s="153" t="s">
        <v>308</v>
      </c>
      <c r="I1087" s="156">
        <v>41974</v>
      </c>
    </row>
    <row r="1088" spans="1:9" ht="12.75" customHeight="1">
      <c r="A1088" s="133">
        <f>COUNTIF(ORÇAMENTO!B:B,'CPU (2)'!B1088)</f>
        <v>0</v>
      </c>
      <c r="B1088" s="157">
        <v>5759</v>
      </c>
      <c r="C1088" s="158" t="s">
        <v>6397</v>
      </c>
      <c r="D1088" s="157" t="s">
        <v>5450</v>
      </c>
      <c r="E1088" s="157" t="s">
        <v>307</v>
      </c>
      <c r="F1088" s="159">
        <v>9.31</v>
      </c>
      <c r="G1088" s="159">
        <v>8.0399999999999991</v>
      </c>
      <c r="H1088" s="157" t="s">
        <v>308</v>
      </c>
      <c r="I1088" s="160">
        <v>41974</v>
      </c>
    </row>
    <row r="1089" spans="1:9" ht="12.75" customHeight="1">
      <c r="A1089" s="133">
        <f>COUNTIF(ORÇAMENTO!B:B,'CPU (2)'!B1089)</f>
        <v>0</v>
      </c>
      <c r="B1089" s="153">
        <v>5888</v>
      </c>
      <c r="C1089" s="154" t="s">
        <v>6398</v>
      </c>
      <c r="D1089" s="153" t="s">
        <v>5450</v>
      </c>
      <c r="E1089" s="153" t="s">
        <v>6044</v>
      </c>
      <c r="F1089" s="155">
        <v>44.09</v>
      </c>
      <c r="G1089" s="155">
        <v>42.48</v>
      </c>
      <c r="H1089" s="153" t="s">
        <v>308</v>
      </c>
      <c r="I1089" s="156">
        <v>41974</v>
      </c>
    </row>
    <row r="1090" spans="1:9" ht="12.75" customHeight="1">
      <c r="A1090" s="133">
        <f>COUNTIF(ORÇAMENTO!B:B,'CPU (2)'!B1090)</f>
        <v>0</v>
      </c>
      <c r="B1090" s="157">
        <v>5886</v>
      </c>
      <c r="C1090" s="158" t="s">
        <v>6399</v>
      </c>
      <c r="D1090" s="157" t="s">
        <v>5450</v>
      </c>
      <c r="E1090" s="157" t="s">
        <v>6046</v>
      </c>
      <c r="F1090" s="159">
        <v>109.2</v>
      </c>
      <c r="G1090" s="159">
        <v>107.59</v>
      </c>
      <c r="H1090" s="157" t="s">
        <v>308</v>
      </c>
      <c r="I1090" s="160">
        <v>41974</v>
      </c>
    </row>
    <row r="1091" spans="1:9" ht="12.75" customHeight="1">
      <c r="A1091" s="133">
        <f>COUNTIF(ORÇAMENTO!B:B,'CPU (2)'!B1091)</f>
        <v>0</v>
      </c>
      <c r="B1091" s="153">
        <v>83445</v>
      </c>
      <c r="C1091" s="154" t="s">
        <v>6400</v>
      </c>
      <c r="D1091" s="153" t="s">
        <v>5604</v>
      </c>
      <c r="E1091" s="153" t="s">
        <v>6046</v>
      </c>
      <c r="F1091" s="155">
        <v>105.64</v>
      </c>
      <c r="G1091" s="155">
        <v>103.95</v>
      </c>
      <c r="H1091" s="153" t="s">
        <v>308</v>
      </c>
      <c r="I1091" s="156">
        <v>41974</v>
      </c>
    </row>
    <row r="1092" spans="1:9" ht="12.75" customHeight="1">
      <c r="A1092" s="133">
        <f>COUNTIF(ORÇAMENTO!B:B,'CPU (2)'!B1092)</f>
        <v>0</v>
      </c>
      <c r="B1092" s="157">
        <v>73429</v>
      </c>
      <c r="C1092" s="158" t="s">
        <v>6401</v>
      </c>
      <c r="D1092" s="157" t="s">
        <v>5450</v>
      </c>
      <c r="E1092" s="157" t="s">
        <v>307</v>
      </c>
      <c r="F1092" s="159">
        <v>40.75</v>
      </c>
      <c r="G1092" s="159">
        <v>39.049999999999997</v>
      </c>
      <c r="H1092" s="157" t="s">
        <v>308</v>
      </c>
      <c r="I1092" s="160">
        <v>41974</v>
      </c>
    </row>
    <row r="1093" spans="1:9" ht="12.75" customHeight="1">
      <c r="A1093" s="133">
        <f>COUNTIF(ORÇAMENTO!B:B,'CPU (2)'!B1093)</f>
        <v>0</v>
      </c>
      <c r="B1093" s="153">
        <v>67827</v>
      </c>
      <c r="C1093" s="154" t="s">
        <v>6402</v>
      </c>
      <c r="D1093" s="153" t="s">
        <v>5450</v>
      </c>
      <c r="E1093" s="153" t="s">
        <v>6044</v>
      </c>
      <c r="F1093" s="155">
        <v>40.54</v>
      </c>
      <c r="G1093" s="155">
        <v>39.06</v>
      </c>
      <c r="H1093" s="153" t="s">
        <v>308</v>
      </c>
      <c r="I1093" s="156">
        <v>41974</v>
      </c>
    </row>
    <row r="1094" spans="1:9" ht="25.5">
      <c r="A1094" s="133">
        <f>COUNTIF(ORÇAMENTO!B:B,'CPU (2)'!B1094)</f>
        <v>0</v>
      </c>
      <c r="B1094" s="157">
        <v>53829</v>
      </c>
      <c r="C1094" s="158" t="s">
        <v>6403</v>
      </c>
      <c r="D1094" s="157" t="s">
        <v>5450</v>
      </c>
      <c r="E1094" s="157" t="s">
        <v>307</v>
      </c>
      <c r="F1094" s="159">
        <v>65.52</v>
      </c>
      <c r="G1094" s="159">
        <v>65.52</v>
      </c>
      <c r="H1094" s="157" t="s">
        <v>308</v>
      </c>
      <c r="I1094" s="160">
        <v>41974</v>
      </c>
    </row>
    <row r="1095" spans="1:9" ht="25.5">
      <c r="A1095" s="133">
        <f>COUNTIF(ORÇAMENTO!B:B,'CPU (2)'!B1095)</f>
        <v>0</v>
      </c>
      <c r="B1095" s="153">
        <v>5896</v>
      </c>
      <c r="C1095" s="154" t="s">
        <v>6404</v>
      </c>
      <c r="D1095" s="153" t="s">
        <v>5450</v>
      </c>
      <c r="E1095" s="153" t="s">
        <v>6044</v>
      </c>
      <c r="F1095" s="155">
        <v>33.18</v>
      </c>
      <c r="G1095" s="155">
        <v>31.58</v>
      </c>
      <c r="H1095" s="153" t="s">
        <v>308</v>
      </c>
      <c r="I1095" s="156">
        <v>41974</v>
      </c>
    </row>
    <row r="1096" spans="1:9" ht="25.5">
      <c r="A1096" s="133">
        <f>COUNTIF(ORÇAMENTO!B:B,'CPU (2)'!B1096)</f>
        <v>0</v>
      </c>
      <c r="B1096" s="157">
        <v>5897</v>
      </c>
      <c r="C1096" s="158" t="s">
        <v>6405</v>
      </c>
      <c r="D1096" s="157" t="s">
        <v>5450</v>
      </c>
      <c r="E1096" s="157" t="s">
        <v>6355</v>
      </c>
      <c r="F1096" s="159">
        <v>35.950000000000003</v>
      </c>
      <c r="G1096" s="159">
        <v>34.04</v>
      </c>
      <c r="H1096" s="157" t="s">
        <v>308</v>
      </c>
      <c r="I1096" s="160">
        <v>41974</v>
      </c>
    </row>
    <row r="1097" spans="1:9" ht="25.5">
      <c r="A1097" s="133">
        <f>COUNTIF(ORÇAMENTO!B:B,'CPU (2)'!B1097)</f>
        <v>0</v>
      </c>
      <c r="B1097" s="153">
        <v>5894</v>
      </c>
      <c r="C1097" s="154" t="s">
        <v>6406</v>
      </c>
      <c r="D1097" s="153" t="s">
        <v>5450</v>
      </c>
      <c r="E1097" s="153" t="s">
        <v>6046</v>
      </c>
      <c r="F1097" s="155">
        <v>109.92</v>
      </c>
      <c r="G1097" s="155">
        <v>108.32</v>
      </c>
      <c r="H1097" s="153" t="s">
        <v>308</v>
      </c>
      <c r="I1097" s="156">
        <v>41974</v>
      </c>
    </row>
    <row r="1098" spans="1:9" ht="25.5">
      <c r="A1098" s="133">
        <f>COUNTIF(ORÇAMENTO!B:B,'CPU (2)'!B1098)</f>
        <v>0</v>
      </c>
      <c r="B1098" s="157">
        <v>5895</v>
      </c>
      <c r="C1098" s="158" t="s">
        <v>6407</v>
      </c>
      <c r="D1098" s="157" t="s">
        <v>5450</v>
      </c>
      <c r="E1098" s="157" t="s">
        <v>6358</v>
      </c>
      <c r="F1098" s="159">
        <v>112.69</v>
      </c>
      <c r="G1098" s="159">
        <v>110.78</v>
      </c>
      <c r="H1098" s="157" t="s">
        <v>308</v>
      </c>
      <c r="I1098" s="160">
        <v>41974</v>
      </c>
    </row>
    <row r="1099" spans="1:9" ht="25.5">
      <c r="A1099" s="133">
        <f>COUNTIF(ORÇAMENTO!B:B,'CPU (2)'!B1099)</f>
        <v>0</v>
      </c>
      <c r="B1099" s="153">
        <v>5753</v>
      </c>
      <c r="C1099" s="154" t="s">
        <v>6408</v>
      </c>
      <c r="D1099" s="153" t="s">
        <v>5450</v>
      </c>
      <c r="E1099" s="153" t="s">
        <v>307</v>
      </c>
      <c r="F1099" s="155">
        <v>19.309999999999999</v>
      </c>
      <c r="G1099" s="155">
        <v>19.309999999999999</v>
      </c>
      <c r="H1099" s="153" t="s">
        <v>308</v>
      </c>
      <c r="I1099" s="156">
        <v>41974</v>
      </c>
    </row>
    <row r="1100" spans="1:9" ht="25.5">
      <c r="A1100" s="133">
        <f>COUNTIF(ORÇAMENTO!B:B,'CPU (2)'!B1100)</f>
        <v>0</v>
      </c>
      <c r="B1100" s="157">
        <v>5754</v>
      </c>
      <c r="C1100" s="158" t="s">
        <v>6409</v>
      </c>
      <c r="D1100" s="157" t="s">
        <v>5450</v>
      </c>
      <c r="E1100" s="157" t="s">
        <v>307</v>
      </c>
      <c r="F1100" s="159">
        <v>11.22</v>
      </c>
      <c r="G1100" s="159">
        <v>11.22</v>
      </c>
      <c r="H1100" s="157" t="s">
        <v>308</v>
      </c>
      <c r="I1100" s="160">
        <v>41974</v>
      </c>
    </row>
    <row r="1101" spans="1:9" ht="25.5">
      <c r="A1101" s="133">
        <f>COUNTIF(ORÇAMENTO!B:B,'CPU (2)'!B1101)</f>
        <v>0</v>
      </c>
      <c r="B1101" s="153">
        <v>5755</v>
      </c>
      <c r="C1101" s="154" t="s">
        <v>6410</v>
      </c>
      <c r="D1101" s="153" t="s">
        <v>5450</v>
      </c>
      <c r="E1101" s="153" t="s">
        <v>307</v>
      </c>
      <c r="F1101" s="155">
        <v>13.87</v>
      </c>
      <c r="G1101" s="155">
        <v>12.27</v>
      </c>
      <c r="H1101" s="153" t="s">
        <v>308</v>
      </c>
      <c r="I1101" s="156">
        <v>41974</v>
      </c>
    </row>
    <row r="1102" spans="1:9" ht="25.5">
      <c r="A1102" s="133">
        <f>COUNTIF(ORÇAMENTO!B:B,'CPU (2)'!B1102)</f>
        <v>0</v>
      </c>
      <c r="B1102" s="157">
        <v>53830</v>
      </c>
      <c r="C1102" s="158" t="s">
        <v>6411</v>
      </c>
      <c r="D1102" s="157" t="s">
        <v>5450</v>
      </c>
      <c r="E1102" s="157" t="s">
        <v>307</v>
      </c>
      <c r="F1102" s="159">
        <v>16.64</v>
      </c>
      <c r="G1102" s="159">
        <v>14.72</v>
      </c>
      <c r="H1102" s="157" t="s">
        <v>308</v>
      </c>
      <c r="I1102" s="160">
        <v>41974</v>
      </c>
    </row>
    <row r="1103" spans="1:9" ht="25.5">
      <c r="A1103" s="133">
        <f>COUNTIF(ORÇAMENTO!B:B,'CPU (2)'!B1103)</f>
        <v>0</v>
      </c>
      <c r="B1103" s="153">
        <v>53827</v>
      </c>
      <c r="C1103" s="154" t="s">
        <v>6412</v>
      </c>
      <c r="D1103" s="153" t="s">
        <v>5450</v>
      </c>
      <c r="E1103" s="153" t="s">
        <v>307</v>
      </c>
      <c r="F1103" s="155">
        <v>66.53</v>
      </c>
      <c r="G1103" s="155">
        <v>66.52</v>
      </c>
      <c r="H1103" s="153" t="s">
        <v>308</v>
      </c>
      <c r="I1103" s="156">
        <v>41974</v>
      </c>
    </row>
    <row r="1104" spans="1:9" ht="25.5">
      <c r="A1104" s="133">
        <f>COUNTIF(ORÇAMENTO!B:B,'CPU (2)'!B1104)</f>
        <v>0</v>
      </c>
      <c r="B1104" s="157">
        <v>5892</v>
      </c>
      <c r="C1104" s="158" t="s">
        <v>6413</v>
      </c>
      <c r="D1104" s="157" t="s">
        <v>5450</v>
      </c>
      <c r="E1104" s="157" t="s">
        <v>6044</v>
      </c>
      <c r="F1104" s="159">
        <v>33.56</v>
      </c>
      <c r="G1104" s="159">
        <v>31.95</v>
      </c>
      <c r="H1104" s="157" t="s">
        <v>308</v>
      </c>
      <c r="I1104" s="160">
        <v>41974</v>
      </c>
    </row>
    <row r="1105" spans="1:9" ht="25.5">
      <c r="A1105" s="133">
        <f>COUNTIF(ORÇAMENTO!B:B,'CPU (2)'!B1105)</f>
        <v>0</v>
      </c>
      <c r="B1105" s="153">
        <v>5893</v>
      </c>
      <c r="C1105" s="154" t="s">
        <v>6414</v>
      </c>
      <c r="D1105" s="153" t="s">
        <v>5450</v>
      </c>
      <c r="E1105" s="153" t="s">
        <v>6355</v>
      </c>
      <c r="F1105" s="155">
        <v>36.33</v>
      </c>
      <c r="G1105" s="155">
        <v>34.409999999999997</v>
      </c>
      <c r="H1105" s="153" t="s">
        <v>308</v>
      </c>
      <c r="I1105" s="156">
        <v>41974</v>
      </c>
    </row>
    <row r="1106" spans="1:9" ht="25.5">
      <c r="A1106" s="133">
        <f>COUNTIF(ORÇAMENTO!B:B,'CPU (2)'!B1106)</f>
        <v>0</v>
      </c>
      <c r="B1106" s="157">
        <v>5890</v>
      </c>
      <c r="C1106" s="158" t="s">
        <v>6415</v>
      </c>
      <c r="D1106" s="157" t="s">
        <v>5450</v>
      </c>
      <c r="E1106" s="157" t="s">
        <v>6046</v>
      </c>
      <c r="F1106" s="159">
        <v>114.38</v>
      </c>
      <c r="G1106" s="159">
        <v>112.77</v>
      </c>
      <c r="H1106" s="157" t="s">
        <v>308</v>
      </c>
      <c r="I1106" s="160">
        <v>41974</v>
      </c>
    </row>
    <row r="1107" spans="1:9" ht="25.5">
      <c r="A1107" s="133">
        <f>COUNTIF(ORÇAMENTO!B:B,'CPU (2)'!B1107)</f>
        <v>0</v>
      </c>
      <c r="B1107" s="153">
        <v>5891</v>
      </c>
      <c r="C1107" s="154" t="s">
        <v>6416</v>
      </c>
      <c r="D1107" s="153" t="s">
        <v>5450</v>
      </c>
      <c r="E1107" s="153" t="s">
        <v>6358</v>
      </c>
      <c r="F1107" s="155">
        <v>117.15</v>
      </c>
      <c r="G1107" s="155">
        <v>115.22</v>
      </c>
      <c r="H1107" s="153" t="s">
        <v>308</v>
      </c>
      <c r="I1107" s="156">
        <v>41974</v>
      </c>
    </row>
    <row r="1108" spans="1:9" ht="25.5">
      <c r="A1108" s="133">
        <f>COUNTIF(ORÇAMENTO!B:B,'CPU (2)'!B1108)</f>
        <v>0</v>
      </c>
      <c r="B1108" s="157">
        <v>5750</v>
      </c>
      <c r="C1108" s="158" t="s">
        <v>6417</v>
      </c>
      <c r="D1108" s="157" t="s">
        <v>5450</v>
      </c>
      <c r="E1108" s="157" t="s">
        <v>307</v>
      </c>
      <c r="F1108" s="159">
        <v>19.690000000000001</v>
      </c>
      <c r="G1108" s="159">
        <v>19.68</v>
      </c>
      <c r="H1108" s="157" t="s">
        <v>308</v>
      </c>
      <c r="I1108" s="160">
        <v>41974</v>
      </c>
    </row>
    <row r="1109" spans="1:9" ht="25.5">
      <c r="A1109" s="133">
        <f>COUNTIF(ORÇAMENTO!B:B,'CPU (2)'!B1109)</f>
        <v>0</v>
      </c>
      <c r="B1109" s="153">
        <v>5751</v>
      </c>
      <c r="C1109" s="154" t="s">
        <v>6418</v>
      </c>
      <c r="D1109" s="153" t="s">
        <v>5450</v>
      </c>
      <c r="E1109" s="153" t="s">
        <v>307</v>
      </c>
      <c r="F1109" s="155">
        <v>14.29</v>
      </c>
      <c r="G1109" s="155">
        <v>14.28</v>
      </c>
      <c r="H1109" s="153" t="s">
        <v>308</v>
      </c>
      <c r="I1109" s="156">
        <v>41974</v>
      </c>
    </row>
    <row r="1110" spans="1:9" ht="25.5">
      <c r="A1110" s="133">
        <f>COUNTIF(ORÇAMENTO!B:B,'CPU (2)'!B1110)</f>
        <v>0</v>
      </c>
      <c r="B1110" s="157">
        <v>53828</v>
      </c>
      <c r="C1110" s="158" t="s">
        <v>6419</v>
      </c>
      <c r="D1110" s="157" t="s">
        <v>5450</v>
      </c>
      <c r="E1110" s="157" t="s">
        <v>307</v>
      </c>
      <c r="F1110" s="159">
        <v>13.87</v>
      </c>
      <c r="G1110" s="159">
        <v>12.27</v>
      </c>
      <c r="H1110" s="157" t="s">
        <v>308</v>
      </c>
      <c r="I1110" s="160">
        <v>41974</v>
      </c>
    </row>
    <row r="1111" spans="1:9" ht="25.5">
      <c r="A1111" s="133">
        <f>COUNTIF(ORÇAMENTO!B:B,'CPU (2)'!B1111)</f>
        <v>0</v>
      </c>
      <c r="B1111" s="153">
        <v>5752</v>
      </c>
      <c r="C1111" s="154" t="s">
        <v>6420</v>
      </c>
      <c r="D1111" s="153" t="s">
        <v>5450</v>
      </c>
      <c r="E1111" s="153" t="s">
        <v>307</v>
      </c>
      <c r="F1111" s="155">
        <v>16.64</v>
      </c>
      <c r="G1111" s="155">
        <v>14.72</v>
      </c>
      <c r="H1111" s="153" t="s">
        <v>308</v>
      </c>
      <c r="I1111" s="156">
        <v>41974</v>
      </c>
    </row>
    <row r="1112" spans="1:9" ht="38.25">
      <c r="A1112" s="133">
        <f>COUNTIF(ORÇAMENTO!B:B,'CPU (2)'!B1112)</f>
        <v>0</v>
      </c>
      <c r="B1112" s="157">
        <v>89877</v>
      </c>
      <c r="C1112" s="158" t="s">
        <v>6421</v>
      </c>
      <c r="D1112" s="157" t="s">
        <v>5450</v>
      </c>
      <c r="E1112" s="157" t="s">
        <v>6044</v>
      </c>
      <c r="F1112" s="159">
        <v>32.549999999999997</v>
      </c>
      <c r="G1112" s="159">
        <v>31.08</v>
      </c>
      <c r="H1112" s="157" t="s">
        <v>308</v>
      </c>
      <c r="I1112" s="160">
        <v>41974</v>
      </c>
    </row>
    <row r="1113" spans="1:9" ht="38.25">
      <c r="A1113" s="133">
        <f>COUNTIF(ORÇAMENTO!B:B,'CPU (2)'!B1113)</f>
        <v>0</v>
      </c>
      <c r="B1113" s="153">
        <v>89876</v>
      </c>
      <c r="C1113" s="154" t="s">
        <v>6422</v>
      </c>
      <c r="D1113" s="153" t="s">
        <v>5450</v>
      </c>
      <c r="E1113" s="153" t="s">
        <v>6046</v>
      </c>
      <c r="F1113" s="155">
        <v>142.4</v>
      </c>
      <c r="G1113" s="155">
        <v>140.93</v>
      </c>
      <c r="H1113" s="153" t="s">
        <v>308</v>
      </c>
      <c r="I1113" s="156">
        <v>41974</v>
      </c>
    </row>
    <row r="1114" spans="1:9" ht="38.25">
      <c r="A1114" s="133">
        <f>COUNTIF(ORÇAMENTO!B:B,'CPU (2)'!B1114)</f>
        <v>0</v>
      </c>
      <c r="B1114" s="157">
        <v>89870</v>
      </c>
      <c r="C1114" s="158" t="s">
        <v>6423</v>
      </c>
      <c r="D1114" s="157" t="s">
        <v>5450</v>
      </c>
      <c r="E1114" s="157" t="s">
        <v>307</v>
      </c>
      <c r="F1114" s="159">
        <v>15.26</v>
      </c>
      <c r="G1114" s="159">
        <v>15.26</v>
      </c>
      <c r="H1114" s="157" t="s">
        <v>308</v>
      </c>
      <c r="I1114" s="160">
        <v>41974</v>
      </c>
    </row>
    <row r="1115" spans="1:9" ht="38.25">
      <c r="A1115" s="133">
        <f>COUNTIF(ORÇAMENTO!B:B,'CPU (2)'!B1115)</f>
        <v>0</v>
      </c>
      <c r="B1115" s="153">
        <v>89872</v>
      </c>
      <c r="C1115" s="154" t="s">
        <v>6424</v>
      </c>
      <c r="D1115" s="153" t="s">
        <v>5450</v>
      </c>
      <c r="E1115" s="153" t="s">
        <v>307</v>
      </c>
      <c r="F1115" s="155">
        <v>0.73</v>
      </c>
      <c r="G1115" s="155">
        <v>0.73</v>
      </c>
      <c r="H1115" s="153" t="s">
        <v>308</v>
      </c>
      <c r="I1115" s="156">
        <v>41974</v>
      </c>
    </row>
    <row r="1116" spans="1:9" ht="38.25">
      <c r="A1116" s="133">
        <f>COUNTIF(ORÇAMENTO!B:B,'CPU (2)'!B1116)</f>
        <v>0</v>
      </c>
      <c r="B1116" s="157">
        <v>89871</v>
      </c>
      <c r="C1116" s="158" t="s">
        <v>6425</v>
      </c>
      <c r="D1116" s="157" t="s">
        <v>5450</v>
      </c>
      <c r="E1116" s="157" t="s">
        <v>307</v>
      </c>
      <c r="F1116" s="159">
        <v>3.61</v>
      </c>
      <c r="G1116" s="159">
        <v>3.61</v>
      </c>
      <c r="H1116" s="157" t="s">
        <v>308</v>
      </c>
      <c r="I1116" s="160">
        <v>41974</v>
      </c>
    </row>
    <row r="1117" spans="1:9" ht="38.25">
      <c r="A1117" s="133">
        <f>COUNTIF(ORÇAMENTO!B:B,'CPU (2)'!B1117)</f>
        <v>0</v>
      </c>
      <c r="B1117" s="153">
        <v>89873</v>
      </c>
      <c r="C1117" s="154" t="s">
        <v>6426</v>
      </c>
      <c r="D1117" s="153" t="s">
        <v>5450</v>
      </c>
      <c r="E1117" s="153" t="s">
        <v>307</v>
      </c>
      <c r="F1117" s="155">
        <v>21.45</v>
      </c>
      <c r="G1117" s="155">
        <v>21.45</v>
      </c>
      <c r="H1117" s="153" t="s">
        <v>308</v>
      </c>
      <c r="I1117" s="156">
        <v>41974</v>
      </c>
    </row>
    <row r="1118" spans="1:9" ht="38.25">
      <c r="A1118" s="133">
        <f>COUNTIF(ORÇAMENTO!B:B,'CPU (2)'!B1118)</f>
        <v>0</v>
      </c>
      <c r="B1118" s="157">
        <v>89874</v>
      </c>
      <c r="C1118" s="158" t="s">
        <v>6427</v>
      </c>
      <c r="D1118" s="157" t="s">
        <v>5450</v>
      </c>
      <c r="E1118" s="157" t="s">
        <v>307</v>
      </c>
      <c r="F1118" s="159">
        <v>88.4</v>
      </c>
      <c r="G1118" s="159">
        <v>88.39</v>
      </c>
      <c r="H1118" s="157" t="s">
        <v>308</v>
      </c>
      <c r="I1118" s="160">
        <v>41974</v>
      </c>
    </row>
    <row r="1119" spans="1:9" ht="38.25">
      <c r="A1119" s="133">
        <f>COUNTIF(ORÇAMENTO!B:B,'CPU (2)'!B1119)</f>
        <v>0</v>
      </c>
      <c r="B1119" s="153">
        <v>89884</v>
      </c>
      <c r="C1119" s="154" t="s">
        <v>6428</v>
      </c>
      <c r="D1119" s="153" t="s">
        <v>5450</v>
      </c>
      <c r="E1119" s="153" t="s">
        <v>6044</v>
      </c>
      <c r="F1119" s="155">
        <v>39.5</v>
      </c>
      <c r="G1119" s="155">
        <v>38.03</v>
      </c>
      <c r="H1119" s="153" t="s">
        <v>308</v>
      </c>
      <c r="I1119" s="156">
        <v>41974</v>
      </c>
    </row>
    <row r="1120" spans="1:9" ht="38.25">
      <c r="A1120" s="133">
        <f>COUNTIF(ORÇAMENTO!B:B,'CPU (2)'!B1120)</f>
        <v>0</v>
      </c>
      <c r="B1120" s="157">
        <v>89883</v>
      </c>
      <c r="C1120" s="158" t="s">
        <v>6429</v>
      </c>
      <c r="D1120" s="157" t="s">
        <v>5450</v>
      </c>
      <c r="E1120" s="157" t="s">
        <v>6046</v>
      </c>
      <c r="F1120" s="159">
        <v>170.56</v>
      </c>
      <c r="G1120" s="159">
        <v>169.1</v>
      </c>
      <c r="H1120" s="157" t="s">
        <v>308</v>
      </c>
      <c r="I1120" s="160">
        <v>41974</v>
      </c>
    </row>
    <row r="1121" spans="1:9" ht="38.25">
      <c r="A1121" s="133">
        <f>COUNTIF(ORÇAMENTO!B:B,'CPU (2)'!B1121)</f>
        <v>0</v>
      </c>
      <c r="B1121" s="153">
        <v>89878</v>
      </c>
      <c r="C1121" s="154" t="s">
        <v>6430</v>
      </c>
      <c r="D1121" s="153" t="s">
        <v>5450</v>
      </c>
      <c r="E1121" s="153" t="s">
        <v>307</v>
      </c>
      <c r="F1121" s="155">
        <v>20.67</v>
      </c>
      <c r="G1121" s="155">
        <v>20.67</v>
      </c>
      <c r="H1121" s="153" t="s">
        <v>308</v>
      </c>
      <c r="I1121" s="156">
        <v>41974</v>
      </c>
    </row>
    <row r="1122" spans="1:9" ht="38.25">
      <c r="A1122" s="133">
        <f>COUNTIF(ORÇAMENTO!B:B,'CPU (2)'!B1122)</f>
        <v>0</v>
      </c>
      <c r="B1122" s="157">
        <v>89880</v>
      </c>
      <c r="C1122" s="158" t="s">
        <v>6431</v>
      </c>
      <c r="D1122" s="157" t="s">
        <v>5450</v>
      </c>
      <c r="E1122" s="157" t="s">
        <v>307</v>
      </c>
      <c r="F1122" s="159">
        <v>0.99</v>
      </c>
      <c r="G1122" s="159">
        <v>0.99</v>
      </c>
      <c r="H1122" s="157" t="s">
        <v>308</v>
      </c>
      <c r="I1122" s="160">
        <v>41974</v>
      </c>
    </row>
    <row r="1123" spans="1:9" ht="38.25">
      <c r="A1123" s="133">
        <f>COUNTIF(ORÇAMENTO!B:B,'CPU (2)'!B1123)</f>
        <v>0</v>
      </c>
      <c r="B1123" s="153">
        <v>89879</v>
      </c>
      <c r="C1123" s="154" t="s">
        <v>6432</v>
      </c>
      <c r="D1123" s="153" t="s">
        <v>5450</v>
      </c>
      <c r="E1123" s="153" t="s">
        <v>307</v>
      </c>
      <c r="F1123" s="155">
        <v>4.8899999999999997</v>
      </c>
      <c r="G1123" s="155">
        <v>4.8899999999999997</v>
      </c>
      <c r="H1123" s="153" t="s">
        <v>308</v>
      </c>
      <c r="I1123" s="156">
        <v>41974</v>
      </c>
    </row>
    <row r="1124" spans="1:9" ht="38.25">
      <c r="A1124" s="133">
        <f>COUNTIF(ORÇAMENTO!B:B,'CPU (2)'!B1124)</f>
        <v>0</v>
      </c>
      <c r="B1124" s="157">
        <v>89881</v>
      </c>
      <c r="C1124" s="158" t="s">
        <v>6433</v>
      </c>
      <c r="D1124" s="157" t="s">
        <v>5450</v>
      </c>
      <c r="E1124" s="157" t="s">
        <v>307</v>
      </c>
      <c r="F1124" s="159">
        <v>29.06</v>
      </c>
      <c r="G1124" s="159">
        <v>29.06</v>
      </c>
      <c r="H1124" s="157" t="s">
        <v>308</v>
      </c>
      <c r="I1124" s="160">
        <v>41974</v>
      </c>
    </row>
    <row r="1125" spans="1:9" ht="38.25">
      <c r="A1125" s="133">
        <f>COUNTIF(ORÇAMENTO!B:B,'CPU (2)'!B1125)</f>
        <v>0</v>
      </c>
      <c r="B1125" s="153">
        <v>89882</v>
      </c>
      <c r="C1125" s="154" t="s">
        <v>6434</v>
      </c>
      <c r="D1125" s="153" t="s">
        <v>5450</v>
      </c>
      <c r="E1125" s="153" t="s">
        <v>307</v>
      </c>
      <c r="F1125" s="155">
        <v>102</v>
      </c>
      <c r="G1125" s="155">
        <v>102</v>
      </c>
      <c r="H1125" s="153" t="s">
        <v>308</v>
      </c>
      <c r="I1125" s="156">
        <v>41974</v>
      </c>
    </row>
    <row r="1126" spans="1:9" ht="25.5">
      <c r="A1126" s="133">
        <f>COUNTIF(ORÇAMENTO!B:B,'CPU (2)'!B1126)</f>
        <v>0</v>
      </c>
      <c r="B1126" s="157" t="s">
        <v>6435</v>
      </c>
      <c r="C1126" s="158" t="s">
        <v>6436</v>
      </c>
      <c r="D1126" s="157" t="s">
        <v>5450</v>
      </c>
      <c r="E1126" s="157" t="s">
        <v>307</v>
      </c>
      <c r="F1126" s="159">
        <v>94.37</v>
      </c>
      <c r="G1126" s="159">
        <v>92.67</v>
      </c>
      <c r="H1126" s="157" t="s">
        <v>308</v>
      </c>
      <c r="I1126" s="160">
        <v>41974</v>
      </c>
    </row>
    <row r="1127" spans="1:9" ht="38.25">
      <c r="A1127" s="133">
        <f>COUNTIF(ORÇAMENTO!B:B,'CPU (2)'!B1127)</f>
        <v>0</v>
      </c>
      <c r="B1127" s="153">
        <v>84141</v>
      </c>
      <c r="C1127" s="154" t="s">
        <v>6437</v>
      </c>
      <c r="D1127" s="153" t="s">
        <v>5450</v>
      </c>
      <c r="E1127" s="153" t="s">
        <v>6046</v>
      </c>
      <c r="F1127" s="155">
        <v>109.32</v>
      </c>
      <c r="G1127" s="155">
        <v>107.59</v>
      </c>
      <c r="H1127" s="153" t="s">
        <v>308</v>
      </c>
      <c r="I1127" s="156">
        <v>41974</v>
      </c>
    </row>
    <row r="1128" spans="1:9" ht="25.5">
      <c r="A1128" s="133">
        <f>COUNTIF(ORÇAMENTO!B:B,'CPU (2)'!B1128)</f>
        <v>0</v>
      </c>
      <c r="B1128" s="157">
        <v>83999</v>
      </c>
      <c r="C1128" s="158" t="s">
        <v>6438</v>
      </c>
      <c r="D1128" s="157" t="s">
        <v>5450</v>
      </c>
      <c r="E1128" s="157" t="s">
        <v>6046</v>
      </c>
      <c r="F1128" s="159">
        <v>93.7</v>
      </c>
      <c r="G1128" s="159">
        <v>92.01</v>
      </c>
      <c r="H1128" s="157" t="s">
        <v>308</v>
      </c>
      <c r="I1128" s="160">
        <v>41974</v>
      </c>
    </row>
    <row r="1129" spans="1:9" ht="25.5">
      <c r="A1129" s="133">
        <f>COUNTIF(ORÇAMENTO!B:B,'CPU (2)'!B1129)</f>
        <v>0</v>
      </c>
      <c r="B1129" s="153">
        <v>83998</v>
      </c>
      <c r="C1129" s="154" t="s">
        <v>6439</v>
      </c>
      <c r="D1129" s="153" t="s">
        <v>5450</v>
      </c>
      <c r="E1129" s="153" t="s">
        <v>6044</v>
      </c>
      <c r="F1129" s="155">
        <v>34.93</v>
      </c>
      <c r="G1129" s="155">
        <v>33.24</v>
      </c>
      <c r="H1129" s="153" t="s">
        <v>308</v>
      </c>
      <c r="I1129" s="156">
        <v>41974</v>
      </c>
    </row>
    <row r="1130" spans="1:9" ht="38.25">
      <c r="A1130" s="133">
        <f>COUNTIF(ORÇAMENTO!B:B,'CPU (2)'!B1130)</f>
        <v>0</v>
      </c>
      <c r="B1130" s="157">
        <v>83688</v>
      </c>
      <c r="C1130" s="158" t="s">
        <v>6440</v>
      </c>
      <c r="D1130" s="157" t="s">
        <v>5374</v>
      </c>
      <c r="E1130" s="157" t="s">
        <v>370</v>
      </c>
      <c r="F1130" s="159">
        <v>180.17</v>
      </c>
      <c r="G1130" s="159">
        <v>167.26</v>
      </c>
      <c r="H1130" s="157" t="s">
        <v>308</v>
      </c>
      <c r="I1130" s="160">
        <v>41974</v>
      </c>
    </row>
    <row r="1131" spans="1:9" ht="25.5">
      <c r="A1131" s="133">
        <f>COUNTIF(ORÇAMENTO!B:B,'CPU (2)'!B1131)</f>
        <v>0</v>
      </c>
      <c r="B1131" s="153" t="s">
        <v>6441</v>
      </c>
      <c r="C1131" s="154" t="s">
        <v>6442</v>
      </c>
      <c r="D1131" s="153" t="s">
        <v>5410</v>
      </c>
      <c r="E1131" s="153" t="s">
        <v>370</v>
      </c>
      <c r="F1131" s="155">
        <v>29.48</v>
      </c>
      <c r="G1131" s="155">
        <v>28.18</v>
      </c>
      <c r="H1131" s="153" t="s">
        <v>308</v>
      </c>
      <c r="I1131" s="156">
        <v>41974</v>
      </c>
    </row>
    <row r="1132" spans="1:9" ht="25.5">
      <c r="A1132" s="133">
        <f>COUNTIF(ORÇAMENTO!B:B,'CPU (2)'!B1132)</f>
        <v>0</v>
      </c>
      <c r="B1132" s="157" t="s">
        <v>6443</v>
      </c>
      <c r="C1132" s="158" t="s">
        <v>6444</v>
      </c>
      <c r="D1132" s="157" t="s">
        <v>5410</v>
      </c>
      <c r="E1132" s="157" t="s">
        <v>370</v>
      </c>
      <c r="F1132" s="159">
        <v>40.54</v>
      </c>
      <c r="G1132" s="159">
        <v>39.24</v>
      </c>
      <c r="H1132" s="157" t="s">
        <v>308</v>
      </c>
      <c r="I1132" s="160">
        <v>41974</v>
      </c>
    </row>
    <row r="1133" spans="1:9" ht="25.5">
      <c r="A1133" s="133">
        <f>COUNTIF(ORÇAMENTO!B:B,'CPU (2)'!B1133)</f>
        <v>0</v>
      </c>
      <c r="B1133" s="153">
        <v>85015</v>
      </c>
      <c r="C1133" s="154" t="s">
        <v>6445</v>
      </c>
      <c r="D1133" s="153" t="s">
        <v>5410</v>
      </c>
      <c r="E1133" s="153" t="s">
        <v>370</v>
      </c>
      <c r="F1133" s="155">
        <v>15.55</v>
      </c>
      <c r="G1133" s="155">
        <v>14.2</v>
      </c>
      <c r="H1133" s="153" t="s">
        <v>308</v>
      </c>
      <c r="I1133" s="156">
        <v>41974</v>
      </c>
    </row>
    <row r="1134" spans="1:9" ht="25.5">
      <c r="A1134" s="133">
        <f>COUNTIF(ORÇAMENTO!B:B,'CPU (2)'!B1134)</f>
        <v>0</v>
      </c>
      <c r="B1134" s="157">
        <v>85016</v>
      </c>
      <c r="C1134" s="158" t="s">
        <v>6446</v>
      </c>
      <c r="D1134" s="157" t="s">
        <v>5410</v>
      </c>
      <c r="E1134" s="157" t="s">
        <v>370</v>
      </c>
      <c r="F1134" s="159">
        <v>18.72</v>
      </c>
      <c r="G1134" s="159">
        <v>17.329999999999998</v>
      </c>
      <c r="H1134" s="157" t="s">
        <v>308</v>
      </c>
      <c r="I1134" s="160">
        <v>41974</v>
      </c>
    </row>
    <row r="1135" spans="1:9" ht="25.5">
      <c r="A1135" s="133">
        <f>COUNTIF(ORÇAMENTO!B:B,'CPU (2)'!B1135)</f>
        <v>0</v>
      </c>
      <c r="B1135" s="153">
        <v>72295</v>
      </c>
      <c r="C1135" s="154" t="s">
        <v>6447</v>
      </c>
      <c r="D1135" s="153" t="s">
        <v>5366</v>
      </c>
      <c r="E1135" s="153" t="s">
        <v>83</v>
      </c>
      <c r="F1135" s="155">
        <v>9.8800000000000008</v>
      </c>
      <c r="G1135" s="155">
        <v>9.58</v>
      </c>
      <c r="H1135" s="153" t="s">
        <v>308</v>
      </c>
      <c r="I1135" s="156">
        <v>41974</v>
      </c>
    </row>
    <row r="1136" spans="1:9" ht="25.5">
      <c r="A1136" s="133">
        <f>COUNTIF(ORÇAMENTO!B:B,'CPU (2)'!B1136)</f>
        <v>0</v>
      </c>
      <c r="B1136" s="157">
        <v>72293</v>
      </c>
      <c r="C1136" s="158" t="s">
        <v>6448</v>
      </c>
      <c r="D1136" s="157" t="s">
        <v>5366</v>
      </c>
      <c r="E1136" s="157" t="s">
        <v>83</v>
      </c>
      <c r="F1136" s="159">
        <v>4.7300000000000004</v>
      </c>
      <c r="G1136" s="159">
        <v>4.55</v>
      </c>
      <c r="H1136" s="157" t="s">
        <v>308</v>
      </c>
      <c r="I1136" s="160">
        <v>41974</v>
      </c>
    </row>
    <row r="1137" spans="1:11" ht="25.5">
      <c r="A1137" s="133">
        <f>COUNTIF(ORÇAMENTO!B:B,'CPU (2)'!B1137)</f>
        <v>0</v>
      </c>
      <c r="B1137" s="153">
        <v>72294</v>
      </c>
      <c r="C1137" s="154" t="s">
        <v>6449</v>
      </c>
      <c r="D1137" s="153" t="s">
        <v>5366</v>
      </c>
      <c r="E1137" s="153" t="s">
        <v>83</v>
      </c>
      <c r="F1137" s="155">
        <v>7.23</v>
      </c>
      <c r="G1137" s="155">
        <v>7.01</v>
      </c>
      <c r="H1137" s="153" t="s">
        <v>308</v>
      </c>
      <c r="I1137" s="156">
        <v>41974</v>
      </c>
    </row>
    <row r="1138" spans="1:11" ht="51">
      <c r="A1138" s="133">
        <f>COUNTIF(ORÇAMENTO!B:B,'CPU (2)'!B1138)</f>
        <v>0</v>
      </c>
      <c r="B1138" s="157" t="s">
        <v>6450</v>
      </c>
      <c r="C1138" s="158" t="s">
        <v>6451</v>
      </c>
      <c r="D1138" s="157" t="s">
        <v>5670</v>
      </c>
      <c r="E1138" s="157" t="s">
        <v>335</v>
      </c>
      <c r="F1138" s="159">
        <v>3.04</v>
      </c>
      <c r="G1138" s="159">
        <v>3.03</v>
      </c>
      <c r="H1138" s="157" t="s">
        <v>308</v>
      </c>
      <c r="I1138" s="160">
        <v>41974</v>
      </c>
    </row>
    <row r="1139" spans="1:11" ht="25.5">
      <c r="A1139" s="133">
        <f>COUNTIF(ORÇAMENTO!B:B,'CPU (2)'!B1139)</f>
        <v>0</v>
      </c>
      <c r="B1139" s="153" t="s">
        <v>6452</v>
      </c>
      <c r="C1139" s="154" t="s">
        <v>6453</v>
      </c>
      <c r="D1139" s="153" t="s">
        <v>6454</v>
      </c>
      <c r="E1139" s="153" t="s">
        <v>335</v>
      </c>
      <c r="F1139" s="155">
        <v>0.97</v>
      </c>
      <c r="G1139" s="155">
        <v>0.88</v>
      </c>
      <c r="H1139" s="153" t="s">
        <v>308</v>
      </c>
      <c r="I1139" s="156">
        <v>41974</v>
      </c>
    </row>
    <row r="1140" spans="1:11">
      <c r="B1140" s="153"/>
      <c r="C1140" s="154"/>
      <c r="D1140" s="153"/>
      <c r="E1140" s="153"/>
      <c r="F1140" s="155"/>
      <c r="G1140" s="155"/>
      <c r="H1140" s="153"/>
      <c r="I1140" s="156"/>
    </row>
    <row r="1141" spans="1:11" ht="25.5">
      <c r="A1141" s="133">
        <f>COUNTIF(ORÇAMENTO!B:B,'CPU (2)'!B1141)</f>
        <v>0</v>
      </c>
      <c r="B1141" s="175" t="s">
        <v>6455</v>
      </c>
      <c r="C1141" s="176" t="s">
        <v>6456</v>
      </c>
      <c r="D1141" s="175" t="s">
        <v>6454</v>
      </c>
      <c r="E1141" s="175" t="s">
        <v>335</v>
      </c>
      <c r="F1141" s="177">
        <v>3.64</v>
      </c>
      <c r="G1141" s="177">
        <v>3.3</v>
      </c>
      <c r="H1141" s="175" t="s">
        <v>308</v>
      </c>
      <c r="I1141" s="178">
        <v>41974</v>
      </c>
      <c r="J1141" s="191">
        <f>SUM(J1143)</f>
        <v>3.3048979999999997</v>
      </c>
      <c r="K1141" s="192">
        <f>J1141-G1141</f>
        <v>4.8979999999998469E-3</v>
      </c>
    </row>
    <row r="1142" spans="1:11" s="133" customFormat="1" ht="25.5">
      <c r="B1142" s="315" t="s">
        <v>341</v>
      </c>
      <c r="C1142" s="315" t="s">
        <v>82</v>
      </c>
      <c r="D1142" s="315" t="s">
        <v>342</v>
      </c>
      <c r="E1142" s="315" t="s">
        <v>343</v>
      </c>
      <c r="F1142" s="315" t="s">
        <v>10727</v>
      </c>
      <c r="G1142" s="315" t="s">
        <v>10728</v>
      </c>
      <c r="H1142" s="315" t="s">
        <v>10729</v>
      </c>
      <c r="I1142" s="315" t="s">
        <v>10730</v>
      </c>
      <c r="J1142" s="315" t="s">
        <v>10731</v>
      </c>
    </row>
    <row r="1143" spans="1:11">
      <c r="B1143" s="172">
        <v>88316</v>
      </c>
      <c r="C1143" s="226" t="str">
        <f>VLOOKUP(B1143,SERVIÇOS_SINAPI_12_14!$A$2:$H$5049,2,0)</f>
        <v>SERVENTE COM ENCARGOS COMPLEMENTARES</v>
      </c>
      <c r="D1143" s="316" t="s">
        <v>5361</v>
      </c>
      <c r="E1143" s="219" t="str">
        <f>VLOOKUP(B1143,SERVIÇOS_SINAPI_12_14!$A$2:$H$5049,4,0)</f>
        <v>H</v>
      </c>
      <c r="F1143" s="214">
        <v>12.14</v>
      </c>
      <c r="G1143" s="224">
        <f>VLOOKUP(B1143,SERVIÇOS_SINAPI_12_14!$A$2:$H$5049,6,0)</f>
        <v>11.02</v>
      </c>
      <c r="H1143" s="241">
        <v>0.2999</v>
      </c>
      <c r="I1143" s="214">
        <v>3.64</v>
      </c>
      <c r="J1143" s="224">
        <f>H1143*G1143</f>
        <v>3.3048979999999997</v>
      </c>
    </row>
    <row r="1144" spans="1:11">
      <c r="B1144" s="237"/>
      <c r="C1144" s="237"/>
      <c r="D1144" s="237"/>
      <c r="E1144" s="237"/>
      <c r="F1144" s="237"/>
      <c r="G1144" s="237"/>
      <c r="H1144" s="237"/>
      <c r="I1144" s="237"/>
      <c r="J1144" s="237"/>
    </row>
    <row r="1145" spans="1:11">
      <c r="B1145"/>
      <c r="C1145"/>
      <c r="D1145"/>
      <c r="E1145"/>
      <c r="F1145"/>
      <c r="G1145"/>
      <c r="H1145"/>
      <c r="I1145" s="160"/>
    </row>
    <row r="1146" spans="1:11" hidden="1">
      <c r="A1146" s="133">
        <f>COUNTIF(ORÇAMENTO!B:B,'CPU (2)'!B1146)</f>
        <v>0</v>
      </c>
      <c r="B1146" s="153">
        <v>72976</v>
      </c>
      <c r="C1146" s="154" t="s">
        <v>6457</v>
      </c>
      <c r="D1146" s="153" t="s">
        <v>5670</v>
      </c>
      <c r="E1146" s="153" t="s">
        <v>370</v>
      </c>
      <c r="F1146" s="155">
        <v>0.4</v>
      </c>
      <c r="G1146" s="155">
        <v>0.36</v>
      </c>
      <c r="H1146" s="153" t="s">
        <v>308</v>
      </c>
      <c r="I1146" s="156">
        <v>41974</v>
      </c>
    </row>
    <row r="1147" spans="1:11" hidden="1">
      <c r="A1147" s="133">
        <f>COUNTIF(ORÇAMENTO!B:B,'CPU (2)'!B1147)</f>
        <v>0</v>
      </c>
      <c r="B1147" s="157">
        <v>72969</v>
      </c>
      <c r="C1147" s="158" t="s">
        <v>6458</v>
      </c>
      <c r="D1147" s="157" t="s">
        <v>5670</v>
      </c>
      <c r="E1147" s="157" t="s">
        <v>335</v>
      </c>
      <c r="F1147" s="159">
        <v>0.81</v>
      </c>
      <c r="G1147" s="159">
        <v>0.73</v>
      </c>
      <c r="H1147" s="157" t="s">
        <v>308</v>
      </c>
      <c r="I1147" s="160">
        <v>41974</v>
      </c>
    </row>
    <row r="1148" spans="1:11" ht="25.5" hidden="1">
      <c r="A1148" s="133">
        <f>COUNTIF(ORÇAMENTO!B:B,'CPU (2)'!B1148)</f>
        <v>0</v>
      </c>
      <c r="B1148" s="153" t="s">
        <v>6459</v>
      </c>
      <c r="C1148" s="154" t="s">
        <v>6460</v>
      </c>
      <c r="D1148" s="153" t="s">
        <v>5604</v>
      </c>
      <c r="E1148" s="153" t="s">
        <v>368</v>
      </c>
      <c r="F1148" s="155">
        <v>1.02</v>
      </c>
      <c r="G1148" s="155">
        <v>1.01</v>
      </c>
      <c r="H1148" s="153" t="s">
        <v>308</v>
      </c>
      <c r="I1148" s="156">
        <v>41974</v>
      </c>
    </row>
    <row r="1149" spans="1:11" ht="25.5" hidden="1">
      <c r="A1149" s="133">
        <f>COUNTIF(ORÇAMENTO!B:B,'CPU (2)'!B1149)</f>
        <v>0</v>
      </c>
      <c r="B1149" s="157">
        <v>72898</v>
      </c>
      <c r="C1149" s="158" t="s">
        <v>6461</v>
      </c>
      <c r="D1149" s="157" t="s">
        <v>5604</v>
      </c>
      <c r="E1149" s="157" t="s">
        <v>368</v>
      </c>
      <c r="F1149" s="159">
        <v>0.87</v>
      </c>
      <c r="G1149" s="159">
        <v>0.85</v>
      </c>
      <c r="H1149" s="157" t="s">
        <v>308</v>
      </c>
      <c r="I1149" s="160">
        <v>41974</v>
      </c>
    </row>
    <row r="1150" spans="1:11" hidden="1">
      <c r="A1150" s="133">
        <f>COUNTIF(ORÇAMENTO!B:B,'CPU (2)'!B1150)</f>
        <v>0</v>
      </c>
      <c r="B1150" s="153">
        <v>72897</v>
      </c>
      <c r="C1150" s="154" t="s">
        <v>6462</v>
      </c>
      <c r="D1150" s="153" t="s">
        <v>5604</v>
      </c>
      <c r="E1150" s="153" t="s">
        <v>368</v>
      </c>
      <c r="F1150" s="155">
        <v>17.86</v>
      </c>
      <c r="G1150" s="155">
        <v>16.71</v>
      </c>
      <c r="H1150" s="153" t="s">
        <v>308</v>
      </c>
      <c r="I1150" s="156">
        <v>41974</v>
      </c>
    </row>
    <row r="1151" spans="1:11" ht="25.5" hidden="1">
      <c r="A1151" s="133">
        <f>COUNTIF(ORÇAMENTO!B:B,'CPU (2)'!B1151)</f>
        <v>0</v>
      </c>
      <c r="B1151" s="157" t="s">
        <v>6463</v>
      </c>
      <c r="C1151" s="158" t="s">
        <v>6464</v>
      </c>
      <c r="D1151" s="157" t="s">
        <v>5604</v>
      </c>
      <c r="E1151" s="157" t="s">
        <v>368</v>
      </c>
      <c r="F1151" s="159">
        <v>22.76</v>
      </c>
      <c r="G1151" s="159">
        <v>21.36</v>
      </c>
      <c r="H1151" s="157" t="s">
        <v>308</v>
      </c>
      <c r="I1151" s="160">
        <v>41974</v>
      </c>
    </row>
    <row r="1152" spans="1:11" hidden="1">
      <c r="A1152" s="133">
        <f>COUNTIF(ORÇAMENTO!B:B,'CPU (2)'!B1152)</f>
        <v>0</v>
      </c>
      <c r="B1152" s="153">
        <v>79492</v>
      </c>
      <c r="C1152" s="154" t="s">
        <v>6465</v>
      </c>
      <c r="D1152" s="153" t="s">
        <v>5604</v>
      </c>
      <c r="E1152" s="153" t="s">
        <v>368</v>
      </c>
      <c r="F1152" s="155">
        <v>20.67</v>
      </c>
      <c r="G1152" s="155">
        <v>19.829999999999998</v>
      </c>
      <c r="H1152" s="153" t="s">
        <v>308</v>
      </c>
      <c r="I1152" s="156">
        <v>41974</v>
      </c>
    </row>
    <row r="1153" spans="1:11">
      <c r="B1153" s="153"/>
      <c r="C1153" s="154"/>
      <c r="D1153" s="153"/>
      <c r="E1153" s="153"/>
      <c r="F1153" s="155"/>
      <c r="G1153" s="155"/>
      <c r="H1153" s="153"/>
      <c r="I1153" s="156"/>
    </row>
    <row r="1154" spans="1:11" ht="25.5">
      <c r="A1154" s="133">
        <f>COUNTIF(ORÇAMENTO!B:B,'CPU (2)'!B1154)</f>
        <v>0</v>
      </c>
      <c r="B1154" s="175" t="s">
        <v>281</v>
      </c>
      <c r="C1154" s="176" t="s">
        <v>6466</v>
      </c>
      <c r="D1154" s="175" t="s">
        <v>5604</v>
      </c>
      <c r="E1154" s="175" t="s">
        <v>368</v>
      </c>
      <c r="F1154" s="177">
        <v>7.28</v>
      </c>
      <c r="G1154" s="177">
        <v>6.61</v>
      </c>
      <c r="H1154" s="175" t="s">
        <v>308</v>
      </c>
      <c r="I1154" s="178">
        <v>41974</v>
      </c>
      <c r="J1154" s="191">
        <f>SUM(J1156)</f>
        <v>6.6119999999999992</v>
      </c>
      <c r="K1154" s="192">
        <f>J1154-G1154</f>
        <v>1.9999999999988916E-3</v>
      </c>
    </row>
    <row r="1155" spans="1:11" s="8" customFormat="1" ht="28.5" customHeight="1">
      <c r="A1155" s="133"/>
      <c r="B1155" s="184" t="s">
        <v>341</v>
      </c>
      <c r="C1155" s="184" t="s">
        <v>82</v>
      </c>
      <c r="D1155" s="184" t="s">
        <v>342</v>
      </c>
      <c r="E1155" s="184" t="s">
        <v>343</v>
      </c>
      <c r="F1155" s="184" t="s">
        <v>10727</v>
      </c>
      <c r="G1155" s="184" t="s">
        <v>10728</v>
      </c>
      <c r="H1155" s="184" t="s">
        <v>10729</v>
      </c>
      <c r="I1155" s="184" t="s">
        <v>10730</v>
      </c>
      <c r="J1155" s="184" t="s">
        <v>10731</v>
      </c>
    </row>
    <row r="1156" spans="1:11">
      <c r="B1156" s="172">
        <v>88316</v>
      </c>
      <c r="C1156" s="226" t="str">
        <f>VLOOKUP(B1156,SERVIÇOS_SINAPI_12_14!$A$2:$H$5049,2,0)</f>
        <v>SERVENTE COM ENCARGOS COMPLEMENTARES</v>
      </c>
      <c r="D1156" s="219" t="s">
        <v>5361</v>
      </c>
      <c r="E1156" s="219" t="str">
        <f>VLOOKUP(B1156,SERVIÇOS_SINAPI_12_14!$A$2:$H$5049,4,0)</f>
        <v>H</v>
      </c>
      <c r="F1156" s="224">
        <v>12.14</v>
      </c>
      <c r="G1156" s="224">
        <f>VLOOKUP(B1156,SERVIÇOS_SINAPI_12_14!$A$2:$H$5049,6,0)</f>
        <v>11.02</v>
      </c>
      <c r="H1156" s="219">
        <v>0.6</v>
      </c>
      <c r="I1156" s="224">
        <v>7.28</v>
      </c>
      <c r="J1156" s="224">
        <f>H1156*G1156</f>
        <v>6.6119999999999992</v>
      </c>
    </row>
    <row r="1157" spans="1:11">
      <c r="B1157" s="157"/>
      <c r="C1157" s="158"/>
      <c r="D1157" s="157"/>
      <c r="E1157" s="157"/>
      <c r="F1157" s="159"/>
      <c r="G1157" s="159"/>
      <c r="H1157" s="157"/>
      <c r="I1157" s="160"/>
    </row>
    <row r="1158" spans="1:11">
      <c r="B1158" s="157"/>
      <c r="C1158" s="158"/>
      <c r="D1158" s="157"/>
      <c r="E1158" s="157"/>
      <c r="F1158" s="159"/>
      <c r="G1158" s="159"/>
      <c r="H1158" s="157"/>
      <c r="I1158" s="160"/>
    </row>
    <row r="1159" spans="1:11" hidden="1">
      <c r="A1159" s="133">
        <f>COUNTIF(ORÇAMENTO!B:B,'CPU (2)'!B1159)</f>
        <v>0</v>
      </c>
      <c r="B1159" s="153">
        <v>72896</v>
      </c>
      <c r="C1159" s="154" t="s">
        <v>6467</v>
      </c>
      <c r="D1159" s="153" t="s">
        <v>5604</v>
      </c>
      <c r="E1159" s="153" t="s">
        <v>368</v>
      </c>
      <c r="F1159" s="155">
        <v>14.78</v>
      </c>
      <c r="G1159" s="155">
        <v>13.81</v>
      </c>
      <c r="H1159" s="153" t="s">
        <v>308</v>
      </c>
      <c r="I1159" s="156">
        <v>41974</v>
      </c>
    </row>
    <row r="1160" spans="1:11" ht="25.5" hidden="1">
      <c r="A1160" s="133">
        <f>COUNTIF(ORÇAMENTO!B:B,'CPU (2)'!B1160)</f>
        <v>0</v>
      </c>
      <c r="B1160" s="157">
        <v>72209</v>
      </c>
      <c r="C1160" s="158" t="s">
        <v>6468</v>
      </c>
      <c r="D1160" s="157" t="s">
        <v>6454</v>
      </c>
      <c r="E1160" s="157" t="s">
        <v>368</v>
      </c>
      <c r="F1160" s="159">
        <v>18.27</v>
      </c>
      <c r="G1160" s="159">
        <v>16.88</v>
      </c>
      <c r="H1160" s="157" t="s">
        <v>308</v>
      </c>
      <c r="I1160" s="160">
        <v>41974</v>
      </c>
    </row>
    <row r="1161" spans="1:11" hidden="1">
      <c r="A1161" s="133">
        <f>COUNTIF(ORÇAMENTO!B:B,'CPU (2)'!B1161)</f>
        <v>0</v>
      </c>
      <c r="B1161" s="153">
        <v>72208</v>
      </c>
      <c r="C1161" s="154" t="s">
        <v>6469</v>
      </c>
      <c r="D1161" s="153" t="s">
        <v>6454</v>
      </c>
      <c r="E1161" s="153" t="s">
        <v>368</v>
      </c>
      <c r="F1161" s="155">
        <v>5.5</v>
      </c>
      <c r="G1161" s="155">
        <v>5.43</v>
      </c>
      <c r="H1161" s="153" t="s">
        <v>308</v>
      </c>
      <c r="I1161" s="156">
        <v>41974</v>
      </c>
    </row>
    <row r="1162" spans="1:11" ht="25.5" hidden="1">
      <c r="A1162" s="133">
        <f>COUNTIF(ORÇAMENTO!B:B,'CPU (2)'!B1162)</f>
        <v>0</v>
      </c>
      <c r="B1162" s="157">
        <v>72888</v>
      </c>
      <c r="C1162" s="158" t="s">
        <v>6470</v>
      </c>
      <c r="D1162" s="157" t="s">
        <v>5604</v>
      </c>
      <c r="E1162" s="157" t="s">
        <v>368</v>
      </c>
      <c r="F1162" s="159">
        <v>0.87</v>
      </c>
      <c r="G1162" s="159">
        <v>0.85</v>
      </c>
      <c r="H1162" s="157" t="s">
        <v>308</v>
      </c>
      <c r="I1162" s="160">
        <v>41974</v>
      </c>
    </row>
    <row r="1163" spans="1:11" ht="25.5" hidden="1">
      <c r="A1163" s="133">
        <f>COUNTIF(ORÇAMENTO!B:B,'CPU (2)'!B1163)</f>
        <v>0</v>
      </c>
      <c r="B1163" s="153">
        <v>72844</v>
      </c>
      <c r="C1163" s="154" t="s">
        <v>6470</v>
      </c>
      <c r="D1163" s="153" t="s">
        <v>5604</v>
      </c>
      <c r="E1163" s="153" t="s">
        <v>1512</v>
      </c>
      <c r="F1163" s="155">
        <v>0.57999999999999996</v>
      </c>
      <c r="G1163" s="155">
        <v>0.56999999999999995</v>
      </c>
      <c r="H1163" s="153" t="s">
        <v>308</v>
      </c>
      <c r="I1163" s="156">
        <v>41974</v>
      </c>
    </row>
    <row r="1164" spans="1:11" ht="25.5" hidden="1">
      <c r="A1164" s="133">
        <f>COUNTIF(ORÇAMENTO!B:B,'CPU (2)'!B1164)</f>
        <v>0</v>
      </c>
      <c r="B1164" s="157">
        <v>72848</v>
      </c>
      <c r="C1164" s="158" t="s">
        <v>6471</v>
      </c>
      <c r="D1164" s="157" t="s">
        <v>5604</v>
      </c>
      <c r="E1164" s="157" t="s">
        <v>1512</v>
      </c>
      <c r="F1164" s="159">
        <v>1.55</v>
      </c>
      <c r="G1164" s="159">
        <v>1.53</v>
      </c>
      <c r="H1164" s="157" t="s">
        <v>308</v>
      </c>
      <c r="I1164" s="160">
        <v>41974</v>
      </c>
    </row>
    <row r="1165" spans="1:11" ht="25.5" hidden="1">
      <c r="A1165" s="133">
        <f>COUNTIF(ORÇAMENTO!B:B,'CPU (2)'!B1165)</f>
        <v>0</v>
      </c>
      <c r="B1165" s="153">
        <v>72893</v>
      </c>
      <c r="C1165" s="154" t="s">
        <v>6472</v>
      </c>
      <c r="D1165" s="153" t="s">
        <v>5604</v>
      </c>
      <c r="E1165" s="153" t="s">
        <v>368</v>
      </c>
      <c r="F1165" s="155">
        <v>2.3199999999999998</v>
      </c>
      <c r="G1165" s="155">
        <v>2.29</v>
      </c>
      <c r="H1165" s="153" t="s">
        <v>308</v>
      </c>
      <c r="I1165" s="156">
        <v>41974</v>
      </c>
    </row>
    <row r="1166" spans="1:11" ht="25.5" hidden="1">
      <c r="A1166" s="133">
        <f>COUNTIF(ORÇAMENTO!B:B,'CPU (2)'!B1166)</f>
        <v>0</v>
      </c>
      <c r="B1166" s="157">
        <v>72845</v>
      </c>
      <c r="C1166" s="158" t="s">
        <v>6473</v>
      </c>
      <c r="D1166" s="157" t="s">
        <v>5604</v>
      </c>
      <c r="E1166" s="157" t="s">
        <v>1512</v>
      </c>
      <c r="F1166" s="159">
        <v>3.49</v>
      </c>
      <c r="G1166" s="159">
        <v>3.45</v>
      </c>
      <c r="H1166" s="157" t="s">
        <v>308</v>
      </c>
      <c r="I1166" s="160">
        <v>41974</v>
      </c>
    </row>
    <row r="1167" spans="1:11" ht="25.5" hidden="1">
      <c r="A1167" s="133">
        <f>COUNTIF(ORÇAMENTO!B:B,'CPU (2)'!B1167)</f>
        <v>0</v>
      </c>
      <c r="B1167" s="153">
        <v>72890</v>
      </c>
      <c r="C1167" s="154" t="s">
        <v>6474</v>
      </c>
      <c r="D1167" s="153" t="s">
        <v>5604</v>
      </c>
      <c r="E1167" s="153" t="s">
        <v>368</v>
      </c>
      <c r="F1167" s="155">
        <v>5.25</v>
      </c>
      <c r="G1167" s="155">
        <v>5.18</v>
      </c>
      <c r="H1167" s="153" t="s">
        <v>308</v>
      </c>
      <c r="I1167" s="156">
        <v>41974</v>
      </c>
    </row>
    <row r="1168" spans="1:11" ht="25.5" hidden="1">
      <c r="A1168" s="133">
        <f>COUNTIF(ORÇAMENTO!B:B,'CPU (2)'!B1168)</f>
        <v>0</v>
      </c>
      <c r="B1168" s="157">
        <v>72892</v>
      </c>
      <c r="C1168" s="158" t="s">
        <v>6475</v>
      </c>
      <c r="D1168" s="157" t="s">
        <v>5604</v>
      </c>
      <c r="E1168" s="157" t="s">
        <v>368</v>
      </c>
      <c r="F1168" s="159">
        <v>9.32</v>
      </c>
      <c r="G1168" s="159">
        <v>9.2100000000000009</v>
      </c>
      <c r="H1168" s="157" t="s">
        <v>308</v>
      </c>
      <c r="I1168" s="160">
        <v>41974</v>
      </c>
    </row>
    <row r="1169" spans="1:9" ht="25.5" hidden="1">
      <c r="A1169" s="133">
        <f>COUNTIF(ORÇAMENTO!B:B,'CPU (2)'!B1169)</f>
        <v>0</v>
      </c>
      <c r="B1169" s="153">
        <v>72895</v>
      </c>
      <c r="C1169" s="154" t="s">
        <v>6476</v>
      </c>
      <c r="D1169" s="153" t="s">
        <v>5604</v>
      </c>
      <c r="E1169" s="153" t="s">
        <v>368</v>
      </c>
      <c r="F1169" s="155">
        <v>15.73</v>
      </c>
      <c r="G1169" s="155">
        <v>15.54</v>
      </c>
      <c r="H1169" s="153" t="s">
        <v>308</v>
      </c>
      <c r="I1169" s="156">
        <v>41974</v>
      </c>
    </row>
    <row r="1170" spans="1:9" ht="25.5" hidden="1">
      <c r="A1170" s="133">
        <f>COUNTIF(ORÇAMENTO!B:B,'CPU (2)'!B1170)</f>
        <v>0</v>
      </c>
      <c r="B1170" s="157">
        <v>72850</v>
      </c>
      <c r="C1170" s="158" t="s">
        <v>6477</v>
      </c>
      <c r="D1170" s="157" t="s">
        <v>5604</v>
      </c>
      <c r="E1170" s="157" t="s">
        <v>1512</v>
      </c>
      <c r="F1170" s="159">
        <v>8.82</v>
      </c>
      <c r="G1170" s="159">
        <v>8.68</v>
      </c>
      <c r="H1170" s="157" t="s">
        <v>308</v>
      </c>
      <c r="I1170" s="160">
        <v>41974</v>
      </c>
    </row>
    <row r="1171" spans="1:9" ht="25.5" hidden="1">
      <c r="A1171" s="133">
        <f>COUNTIF(ORÇAMENTO!B:B,'CPU (2)'!B1171)</f>
        <v>0</v>
      </c>
      <c r="B1171" s="153">
        <v>72847</v>
      </c>
      <c r="C1171" s="154" t="s">
        <v>6478</v>
      </c>
      <c r="D1171" s="153" t="s">
        <v>5604</v>
      </c>
      <c r="E1171" s="153" t="s">
        <v>1512</v>
      </c>
      <c r="F1171" s="155">
        <v>6.22</v>
      </c>
      <c r="G1171" s="155">
        <v>6.14</v>
      </c>
      <c r="H1171" s="153" t="s">
        <v>308</v>
      </c>
      <c r="I1171" s="156">
        <v>41974</v>
      </c>
    </row>
    <row r="1172" spans="1:9" ht="25.5" hidden="1">
      <c r="A1172" s="133">
        <f>COUNTIF(ORÇAMENTO!B:B,'CPU (2)'!B1172)</f>
        <v>0</v>
      </c>
      <c r="B1172" s="157">
        <v>72846</v>
      </c>
      <c r="C1172" s="158" t="s">
        <v>6479</v>
      </c>
      <c r="D1172" s="157" t="s">
        <v>5604</v>
      </c>
      <c r="E1172" s="157" t="s">
        <v>1512</v>
      </c>
      <c r="F1172" s="159">
        <v>2.88</v>
      </c>
      <c r="G1172" s="159">
        <v>2.85</v>
      </c>
      <c r="H1172" s="157" t="s">
        <v>308</v>
      </c>
      <c r="I1172" s="160">
        <v>41974</v>
      </c>
    </row>
    <row r="1173" spans="1:9" ht="25.5" hidden="1">
      <c r="A1173" s="133">
        <f>COUNTIF(ORÇAMENTO!B:B,'CPU (2)'!B1173)</f>
        <v>0</v>
      </c>
      <c r="B1173" s="153">
        <v>72891</v>
      </c>
      <c r="C1173" s="154" t="s">
        <v>6480</v>
      </c>
      <c r="D1173" s="153" t="s">
        <v>5604</v>
      </c>
      <c r="E1173" s="153" t="s">
        <v>368</v>
      </c>
      <c r="F1173" s="155">
        <v>4.33</v>
      </c>
      <c r="G1173" s="155">
        <v>4.2699999999999996</v>
      </c>
      <c r="H1173" s="153" t="s">
        <v>308</v>
      </c>
      <c r="I1173" s="156">
        <v>41974</v>
      </c>
    </row>
    <row r="1174" spans="1:9" ht="25.5" hidden="1">
      <c r="A1174" s="133">
        <f>COUNTIF(ORÇAMENTO!B:B,'CPU (2)'!B1174)</f>
        <v>0</v>
      </c>
      <c r="B1174" s="157">
        <v>72849</v>
      </c>
      <c r="C1174" s="158" t="s">
        <v>6481</v>
      </c>
      <c r="D1174" s="157" t="s">
        <v>5604</v>
      </c>
      <c r="E1174" s="157" t="s">
        <v>1512</v>
      </c>
      <c r="F1174" s="159">
        <v>1.99</v>
      </c>
      <c r="G1174" s="159">
        <v>1.96</v>
      </c>
      <c r="H1174" s="157" t="s">
        <v>308</v>
      </c>
      <c r="I1174" s="160">
        <v>41974</v>
      </c>
    </row>
    <row r="1175" spans="1:9" ht="25.5" hidden="1">
      <c r="A1175" s="133">
        <f>COUNTIF(ORÇAMENTO!B:B,'CPU (2)'!B1175)</f>
        <v>0</v>
      </c>
      <c r="B1175" s="153">
        <v>72894</v>
      </c>
      <c r="C1175" s="154" t="s">
        <v>6482</v>
      </c>
      <c r="D1175" s="153" t="s">
        <v>5604</v>
      </c>
      <c r="E1175" s="153" t="s">
        <v>368</v>
      </c>
      <c r="F1175" s="155">
        <v>2.98</v>
      </c>
      <c r="G1175" s="155">
        <v>2.94</v>
      </c>
      <c r="H1175" s="153" t="s">
        <v>308</v>
      </c>
      <c r="I1175" s="156">
        <v>41974</v>
      </c>
    </row>
    <row r="1176" spans="1:9" ht="25.5" hidden="1">
      <c r="A1176" s="133">
        <f>COUNTIF(ORÇAMENTO!B:B,'CPU (2)'!B1176)</f>
        <v>0</v>
      </c>
      <c r="B1176" s="157">
        <v>84179</v>
      </c>
      <c r="C1176" s="158" t="s">
        <v>6483</v>
      </c>
      <c r="D1176" s="157" t="s">
        <v>5352</v>
      </c>
      <c r="E1176" s="157" t="s">
        <v>335</v>
      </c>
      <c r="F1176" s="159">
        <v>80.040000000000006</v>
      </c>
      <c r="G1176" s="159">
        <v>79.34</v>
      </c>
      <c r="H1176" s="157" t="s">
        <v>308</v>
      </c>
      <c r="I1176" s="160">
        <v>41974</v>
      </c>
    </row>
    <row r="1177" spans="1:9" hidden="1">
      <c r="A1177" s="133">
        <f>COUNTIF(ORÇAMENTO!B:B,'CPU (2)'!B1177)</f>
        <v>0</v>
      </c>
      <c r="B1177" s="153">
        <v>88261</v>
      </c>
      <c r="C1177" s="154" t="s">
        <v>6484</v>
      </c>
      <c r="D1177" s="153" t="s">
        <v>5361</v>
      </c>
      <c r="E1177" s="153" t="s">
        <v>307</v>
      </c>
      <c r="F1177" s="155">
        <v>15.16</v>
      </c>
      <c r="G1177" s="155">
        <v>13.63</v>
      </c>
      <c r="H1177" s="153" t="s">
        <v>308</v>
      </c>
      <c r="I1177" s="156">
        <v>41974</v>
      </c>
    </row>
    <row r="1178" spans="1:9" hidden="1">
      <c r="A1178" s="133">
        <f>COUNTIF(ORÇAMENTO!B:B,'CPU (2)'!B1178)</f>
        <v>0</v>
      </c>
      <c r="B1178" s="157">
        <v>88262</v>
      </c>
      <c r="C1178" s="158" t="s">
        <v>6485</v>
      </c>
      <c r="D1178" s="157" t="s">
        <v>5361</v>
      </c>
      <c r="E1178" s="157" t="s">
        <v>307</v>
      </c>
      <c r="F1178" s="159">
        <v>15.32</v>
      </c>
      <c r="G1178" s="159">
        <v>13.77</v>
      </c>
      <c r="H1178" s="157" t="s">
        <v>308</v>
      </c>
      <c r="I1178" s="160">
        <v>41974</v>
      </c>
    </row>
    <row r="1179" spans="1:9" ht="25.5" hidden="1">
      <c r="A1179" s="133">
        <f>COUNTIF(ORÇAMENTO!B:B,'CPU (2)'!B1179)</f>
        <v>0</v>
      </c>
      <c r="B1179" s="153">
        <v>84896</v>
      </c>
      <c r="C1179" s="154" t="s">
        <v>6486</v>
      </c>
      <c r="D1179" s="153" t="s">
        <v>5410</v>
      </c>
      <c r="E1179" s="153" t="s">
        <v>83</v>
      </c>
      <c r="F1179" s="155">
        <v>46.97</v>
      </c>
      <c r="G1179" s="155">
        <v>45.4</v>
      </c>
      <c r="H1179" s="153" t="s">
        <v>308</v>
      </c>
      <c r="I1179" s="156">
        <v>41974</v>
      </c>
    </row>
    <row r="1180" spans="1:9" ht="25.5" hidden="1">
      <c r="A1180" s="133">
        <f>COUNTIF(ORÇAMENTO!B:B,'CPU (2)'!B1180)</f>
        <v>0</v>
      </c>
      <c r="B1180" s="157" t="s">
        <v>6487</v>
      </c>
      <c r="C1180" s="158" t="s">
        <v>6488</v>
      </c>
      <c r="D1180" s="157" t="s">
        <v>5450</v>
      </c>
      <c r="E1180" s="157" t="s">
        <v>307</v>
      </c>
      <c r="F1180" s="159">
        <v>124.74</v>
      </c>
      <c r="G1180" s="159">
        <v>123.09</v>
      </c>
      <c r="H1180" s="157" t="s">
        <v>308</v>
      </c>
      <c r="I1180" s="160">
        <v>41974</v>
      </c>
    </row>
    <row r="1181" spans="1:9" ht="25.5" hidden="1">
      <c r="A1181" s="133">
        <f>COUNTIF(ORÇAMENTO!B:B,'CPU (2)'!B1181)</f>
        <v>0</v>
      </c>
      <c r="B1181" s="153">
        <v>88263</v>
      </c>
      <c r="C1181" s="154" t="s">
        <v>6489</v>
      </c>
      <c r="D1181" s="153" t="s">
        <v>5361</v>
      </c>
      <c r="E1181" s="153" t="s">
        <v>307</v>
      </c>
      <c r="F1181" s="155">
        <v>11.08</v>
      </c>
      <c r="G1181" s="155">
        <v>10.1</v>
      </c>
      <c r="H1181" s="153" t="s">
        <v>308</v>
      </c>
      <c r="I1181" s="156">
        <v>41974</v>
      </c>
    </row>
    <row r="1182" spans="1:9" ht="38.25" hidden="1">
      <c r="A1182" s="133">
        <f>COUNTIF(ORÇAMENTO!B:B,'CPU (2)'!B1182)</f>
        <v>0</v>
      </c>
      <c r="B1182" s="157" t="s">
        <v>6490</v>
      </c>
      <c r="C1182" s="158" t="s">
        <v>6491</v>
      </c>
      <c r="D1182" s="157" t="s">
        <v>5429</v>
      </c>
      <c r="E1182" s="157" t="s">
        <v>370</v>
      </c>
      <c r="F1182" s="159">
        <v>46.56</v>
      </c>
      <c r="G1182" s="159">
        <v>45.09</v>
      </c>
      <c r="H1182" s="157" t="s">
        <v>308</v>
      </c>
      <c r="I1182" s="160">
        <v>41974</v>
      </c>
    </row>
    <row r="1183" spans="1:9" ht="38.25" hidden="1">
      <c r="A1183" s="133">
        <f>COUNTIF(ORÇAMENTO!B:B,'CPU (2)'!B1183)</f>
        <v>0</v>
      </c>
      <c r="B1183" s="153" t="s">
        <v>6492</v>
      </c>
      <c r="C1183" s="154" t="s">
        <v>6493</v>
      </c>
      <c r="D1183" s="153" t="s">
        <v>5429</v>
      </c>
      <c r="E1183" s="153" t="s">
        <v>370</v>
      </c>
      <c r="F1183" s="155">
        <v>45.31</v>
      </c>
      <c r="G1183" s="155">
        <v>43.85</v>
      </c>
      <c r="H1183" s="153" t="s">
        <v>308</v>
      </c>
      <c r="I1183" s="156">
        <v>41974</v>
      </c>
    </row>
    <row r="1184" spans="1:9" ht="25.5" hidden="1">
      <c r="A1184" s="133">
        <f>COUNTIF(ORÇAMENTO!B:B,'CPU (2)'!B1184)</f>
        <v>0</v>
      </c>
      <c r="B1184" s="157" t="s">
        <v>6494</v>
      </c>
      <c r="C1184" s="158" t="s">
        <v>6495</v>
      </c>
      <c r="D1184" s="157" t="s">
        <v>5429</v>
      </c>
      <c r="E1184" s="157" t="s">
        <v>370</v>
      </c>
      <c r="F1184" s="159">
        <v>39.19</v>
      </c>
      <c r="G1184" s="159">
        <v>37.72</v>
      </c>
      <c r="H1184" s="157" t="s">
        <v>308</v>
      </c>
      <c r="I1184" s="160">
        <v>41974</v>
      </c>
    </row>
    <row r="1185" spans="1:9" ht="25.5" hidden="1">
      <c r="A1185" s="133">
        <f>COUNTIF(ORÇAMENTO!B:B,'CPU (2)'!B1185)</f>
        <v>0</v>
      </c>
      <c r="B1185" s="153" t="s">
        <v>6496</v>
      </c>
      <c r="C1185" s="154" t="s">
        <v>6497</v>
      </c>
      <c r="D1185" s="153" t="s">
        <v>5429</v>
      </c>
      <c r="E1185" s="153" t="s">
        <v>370</v>
      </c>
      <c r="F1185" s="155">
        <v>46.58</v>
      </c>
      <c r="G1185" s="155">
        <v>45.25</v>
      </c>
      <c r="H1185" s="153" t="s">
        <v>308</v>
      </c>
      <c r="I1185" s="156">
        <v>41974</v>
      </c>
    </row>
    <row r="1186" spans="1:9" ht="38.25" hidden="1">
      <c r="A1186" s="133">
        <f>COUNTIF(ORÇAMENTO!B:B,'CPU (2)'!B1186)</f>
        <v>0</v>
      </c>
      <c r="B1186" s="157" t="s">
        <v>6498</v>
      </c>
      <c r="C1186" s="158" t="s">
        <v>6499</v>
      </c>
      <c r="D1186" s="157" t="s">
        <v>5429</v>
      </c>
      <c r="E1186" s="157" t="s">
        <v>370</v>
      </c>
      <c r="F1186" s="159">
        <v>20.07</v>
      </c>
      <c r="G1186" s="159">
        <v>18.8</v>
      </c>
      <c r="H1186" s="157" t="s">
        <v>308</v>
      </c>
      <c r="I1186" s="160">
        <v>41974</v>
      </c>
    </row>
    <row r="1187" spans="1:9" ht="38.25" hidden="1">
      <c r="A1187" s="133">
        <f>COUNTIF(ORÇAMENTO!B:B,'CPU (2)'!B1187)</f>
        <v>0</v>
      </c>
      <c r="B1187" s="153" t="s">
        <v>6500</v>
      </c>
      <c r="C1187" s="154" t="s">
        <v>6501</v>
      </c>
      <c r="D1187" s="153" t="s">
        <v>5429</v>
      </c>
      <c r="E1187" s="153" t="s">
        <v>370</v>
      </c>
      <c r="F1187" s="155">
        <v>15.91</v>
      </c>
      <c r="G1187" s="155">
        <v>15.28</v>
      </c>
      <c r="H1187" s="153" t="s">
        <v>308</v>
      </c>
      <c r="I1187" s="156">
        <v>41974</v>
      </c>
    </row>
    <row r="1188" spans="1:9" ht="38.25" hidden="1">
      <c r="A1188" s="133">
        <f>COUNTIF(ORÇAMENTO!B:B,'CPU (2)'!B1188)</f>
        <v>0</v>
      </c>
      <c r="B1188" s="157" t="s">
        <v>6502</v>
      </c>
      <c r="C1188" s="158" t="s">
        <v>6503</v>
      </c>
      <c r="D1188" s="157" t="s">
        <v>5429</v>
      </c>
      <c r="E1188" s="157" t="s">
        <v>370</v>
      </c>
      <c r="F1188" s="159">
        <v>24.33</v>
      </c>
      <c r="G1188" s="159">
        <v>23.06</v>
      </c>
      <c r="H1188" s="157" t="s">
        <v>308</v>
      </c>
      <c r="I1188" s="160">
        <v>41974</v>
      </c>
    </row>
    <row r="1189" spans="1:9" ht="38.25" hidden="1">
      <c r="A1189" s="133">
        <f>COUNTIF(ORÇAMENTO!B:B,'CPU (2)'!B1189)</f>
        <v>0</v>
      </c>
      <c r="B1189" s="153">
        <v>83715</v>
      </c>
      <c r="C1189" s="154" t="s">
        <v>6504</v>
      </c>
      <c r="D1189" s="153" t="s">
        <v>5374</v>
      </c>
      <c r="E1189" s="153" t="s">
        <v>370</v>
      </c>
      <c r="F1189" s="155">
        <v>526.05999999999995</v>
      </c>
      <c r="G1189" s="155">
        <v>500.71</v>
      </c>
      <c r="H1189" s="153" t="s">
        <v>308</v>
      </c>
      <c r="I1189" s="156">
        <v>41974</v>
      </c>
    </row>
    <row r="1190" spans="1:9" ht="25.5" hidden="1">
      <c r="A1190" s="133">
        <f>COUNTIF(ORÇAMENTO!B:B,'CPU (2)'!B1190)</f>
        <v>0</v>
      </c>
      <c r="B1190" s="157">
        <v>84126</v>
      </c>
      <c r="C1190" s="158" t="s">
        <v>6505</v>
      </c>
      <c r="D1190" s="157" t="s">
        <v>6454</v>
      </c>
      <c r="E1190" s="157" t="s">
        <v>335</v>
      </c>
      <c r="F1190" s="159">
        <v>23.93</v>
      </c>
      <c r="G1190" s="159">
        <v>22.24</v>
      </c>
      <c r="H1190" s="157" t="s">
        <v>308</v>
      </c>
      <c r="I1190" s="160">
        <v>41974</v>
      </c>
    </row>
    <row r="1191" spans="1:9" ht="25.5" hidden="1">
      <c r="A1191" s="133">
        <f>COUNTIF(ORÇAMENTO!B:B,'CPU (2)'!B1191)</f>
        <v>0</v>
      </c>
      <c r="B1191" s="153">
        <v>71623</v>
      </c>
      <c r="C1191" s="154" t="s">
        <v>6506</v>
      </c>
      <c r="D1191" s="153" t="s">
        <v>5418</v>
      </c>
      <c r="E1191" s="153" t="s">
        <v>370</v>
      </c>
      <c r="F1191" s="155">
        <v>23.63</v>
      </c>
      <c r="G1191" s="155">
        <v>22.36</v>
      </c>
      <c r="H1191" s="153" t="s">
        <v>308</v>
      </c>
      <c r="I1191" s="156">
        <v>41974</v>
      </c>
    </row>
    <row r="1192" spans="1:9" ht="25.5" hidden="1">
      <c r="A1192" s="133">
        <f>COUNTIF(ORÇAMENTO!B:B,'CPU (2)'!B1192)</f>
        <v>0</v>
      </c>
      <c r="B1192" s="157">
        <v>87887</v>
      </c>
      <c r="C1192" s="158" t="s">
        <v>6507</v>
      </c>
      <c r="D1192" s="157" t="s">
        <v>5350</v>
      </c>
      <c r="E1192" s="157" t="s">
        <v>335</v>
      </c>
      <c r="F1192" s="159">
        <v>6.58</v>
      </c>
      <c r="G1192" s="159">
        <v>18.82</v>
      </c>
      <c r="H1192" s="157" t="s">
        <v>308</v>
      </c>
      <c r="I1192" s="160">
        <v>41974</v>
      </c>
    </row>
    <row r="1193" spans="1:9" ht="25.5" hidden="1">
      <c r="A1193" s="133">
        <f>COUNTIF(ORÇAMENTO!B:B,'CPU (2)'!B1193)</f>
        <v>0</v>
      </c>
      <c r="B1193" s="153">
        <v>87886</v>
      </c>
      <c r="C1193" s="154" t="s">
        <v>6508</v>
      </c>
      <c r="D1193" s="153" t="s">
        <v>5350</v>
      </c>
      <c r="E1193" s="153" t="s">
        <v>335</v>
      </c>
      <c r="F1193" s="155">
        <v>7.05</v>
      </c>
      <c r="G1193" s="155">
        <v>19.28</v>
      </c>
      <c r="H1193" s="153" t="s">
        <v>308</v>
      </c>
      <c r="I1193" s="156">
        <v>41974</v>
      </c>
    </row>
    <row r="1194" spans="1:9" ht="25.5" hidden="1">
      <c r="A1194" s="133">
        <f>COUNTIF(ORÇAMENTO!B:B,'CPU (2)'!B1194)</f>
        <v>0</v>
      </c>
      <c r="B1194" s="157">
        <v>87884</v>
      </c>
      <c r="C1194" s="158" t="s">
        <v>6509</v>
      </c>
      <c r="D1194" s="157" t="s">
        <v>5350</v>
      </c>
      <c r="E1194" s="157" t="s">
        <v>335</v>
      </c>
      <c r="F1194" s="159">
        <v>0.95</v>
      </c>
      <c r="G1194" s="159">
        <v>8.4700000000000006</v>
      </c>
      <c r="H1194" s="157" t="s">
        <v>308</v>
      </c>
      <c r="I1194" s="160">
        <v>41974</v>
      </c>
    </row>
    <row r="1195" spans="1:9" ht="38.25" hidden="1">
      <c r="A1195" s="133">
        <f>COUNTIF(ORÇAMENTO!B:B,'CPU (2)'!B1195)</f>
        <v>0</v>
      </c>
      <c r="B1195" s="153">
        <v>87882</v>
      </c>
      <c r="C1195" s="154" t="s">
        <v>6510</v>
      </c>
      <c r="D1195" s="153" t="s">
        <v>5350</v>
      </c>
      <c r="E1195" s="153" t="s">
        <v>335</v>
      </c>
      <c r="F1195" s="155">
        <v>3.16</v>
      </c>
      <c r="G1195" s="155">
        <v>3.08</v>
      </c>
      <c r="H1195" s="153" t="s">
        <v>308</v>
      </c>
      <c r="I1195" s="156">
        <v>41974</v>
      </c>
    </row>
    <row r="1196" spans="1:9" ht="38.25" hidden="1">
      <c r="A1196" s="133">
        <f>COUNTIF(ORÇAMENTO!B:B,'CPU (2)'!B1196)</f>
        <v>0</v>
      </c>
      <c r="B1196" s="157">
        <v>87883</v>
      </c>
      <c r="C1196" s="158" t="s">
        <v>6511</v>
      </c>
      <c r="D1196" s="157" t="s">
        <v>5350</v>
      </c>
      <c r="E1196" s="157" t="s">
        <v>335</v>
      </c>
      <c r="F1196" s="159">
        <v>3.13</v>
      </c>
      <c r="G1196" s="159">
        <v>3.06</v>
      </c>
      <c r="H1196" s="157" t="s">
        <v>308</v>
      </c>
      <c r="I1196" s="160">
        <v>41974</v>
      </c>
    </row>
    <row r="1197" spans="1:9" ht="38.25" hidden="1">
      <c r="A1197" s="133">
        <f>COUNTIF(ORÇAMENTO!B:B,'CPU (2)'!B1197)</f>
        <v>0</v>
      </c>
      <c r="B1197" s="153">
        <v>87881</v>
      </c>
      <c r="C1197" s="154" t="s">
        <v>6512</v>
      </c>
      <c r="D1197" s="153" t="s">
        <v>5350</v>
      </c>
      <c r="E1197" s="153" t="s">
        <v>335</v>
      </c>
      <c r="F1197" s="155">
        <v>3.24</v>
      </c>
      <c r="G1197" s="155">
        <v>3.16</v>
      </c>
      <c r="H1197" s="153" t="s">
        <v>308</v>
      </c>
      <c r="I1197" s="156">
        <v>41974</v>
      </c>
    </row>
    <row r="1198" spans="1:9" ht="38.25" hidden="1">
      <c r="A1198" s="133">
        <f>COUNTIF(ORÇAMENTO!B:B,'CPU (2)'!B1198)</f>
        <v>0</v>
      </c>
      <c r="B1198" s="157">
        <v>87866</v>
      </c>
      <c r="C1198" s="158" t="s">
        <v>6513</v>
      </c>
      <c r="D1198" s="157" t="s">
        <v>5350</v>
      </c>
      <c r="E1198" s="157" t="s">
        <v>335</v>
      </c>
      <c r="F1198" s="159">
        <v>1.17</v>
      </c>
      <c r="G1198" s="159">
        <v>8.67</v>
      </c>
      <c r="H1198" s="157" t="s">
        <v>308</v>
      </c>
      <c r="I1198" s="160">
        <v>41974</v>
      </c>
    </row>
    <row r="1199" spans="1:9" ht="38.25" hidden="1">
      <c r="A1199" s="133">
        <f>COUNTIF(ORÇAMENTO!B:B,'CPU (2)'!B1199)</f>
        <v>0</v>
      </c>
      <c r="B1199" s="153">
        <v>87869</v>
      </c>
      <c r="C1199" s="154" t="s">
        <v>6514</v>
      </c>
      <c r="D1199" s="153" t="s">
        <v>5350</v>
      </c>
      <c r="E1199" s="153" t="s">
        <v>335</v>
      </c>
      <c r="F1199" s="155">
        <v>2.99</v>
      </c>
      <c r="G1199" s="155">
        <v>2.8</v>
      </c>
      <c r="H1199" s="153" t="s">
        <v>308</v>
      </c>
      <c r="I1199" s="156">
        <v>41974</v>
      </c>
    </row>
    <row r="1200" spans="1:9" ht="38.25" hidden="1">
      <c r="A1200" s="133">
        <f>COUNTIF(ORÇAMENTO!B:B,'CPU (2)'!B1200)</f>
        <v>0</v>
      </c>
      <c r="B1200" s="157">
        <v>87870</v>
      </c>
      <c r="C1200" s="158" t="s">
        <v>6515</v>
      </c>
      <c r="D1200" s="157" t="s">
        <v>5350</v>
      </c>
      <c r="E1200" s="157" t="s">
        <v>335</v>
      </c>
      <c r="F1200" s="159">
        <v>2.98</v>
      </c>
      <c r="G1200" s="159">
        <v>2.81</v>
      </c>
      <c r="H1200" s="157" t="s">
        <v>308</v>
      </c>
      <c r="I1200" s="160">
        <v>41974</v>
      </c>
    </row>
    <row r="1201" spans="1:9" ht="38.25" hidden="1">
      <c r="A1201" s="133">
        <f>COUNTIF(ORÇAMENTO!B:B,'CPU (2)'!B1201)</f>
        <v>0</v>
      </c>
      <c r="B1201" s="153">
        <v>87868</v>
      </c>
      <c r="C1201" s="154" t="s">
        <v>6516</v>
      </c>
      <c r="D1201" s="153" t="s">
        <v>5350</v>
      </c>
      <c r="E1201" s="153" t="s">
        <v>335</v>
      </c>
      <c r="F1201" s="155">
        <v>3.29</v>
      </c>
      <c r="G1201" s="155">
        <v>3.08</v>
      </c>
      <c r="H1201" s="153" t="s">
        <v>308</v>
      </c>
      <c r="I1201" s="156">
        <v>41974</v>
      </c>
    </row>
    <row r="1202" spans="1:9" ht="38.25" hidden="1">
      <c r="A1202" s="133">
        <f>COUNTIF(ORÇAMENTO!B:B,'CPU (2)'!B1202)</f>
        <v>0</v>
      </c>
      <c r="B1202" s="157">
        <v>87872</v>
      </c>
      <c r="C1202" s="158" t="s">
        <v>6517</v>
      </c>
      <c r="D1202" s="157" t="s">
        <v>5350</v>
      </c>
      <c r="E1202" s="157" t="s">
        <v>335</v>
      </c>
      <c r="F1202" s="159">
        <v>2.56</v>
      </c>
      <c r="G1202" s="159">
        <v>15.21</v>
      </c>
      <c r="H1202" s="157" t="s">
        <v>308</v>
      </c>
      <c r="I1202" s="160">
        <v>41974</v>
      </c>
    </row>
    <row r="1203" spans="1:9" ht="38.25" hidden="1">
      <c r="A1203" s="133">
        <f>COUNTIF(ORÇAMENTO!B:B,'CPU (2)'!B1203)</f>
        <v>0</v>
      </c>
      <c r="B1203" s="153">
        <v>87871</v>
      </c>
      <c r="C1203" s="154" t="s">
        <v>6518</v>
      </c>
      <c r="D1203" s="153" t="s">
        <v>5350</v>
      </c>
      <c r="E1203" s="153" t="s">
        <v>335</v>
      </c>
      <c r="F1203" s="155">
        <v>3.04</v>
      </c>
      <c r="G1203" s="155">
        <v>15.66</v>
      </c>
      <c r="H1203" s="153" t="s">
        <v>308</v>
      </c>
      <c r="I1203" s="156">
        <v>41974</v>
      </c>
    </row>
    <row r="1204" spans="1:9" ht="38.25" hidden="1">
      <c r="A1204" s="133">
        <f>COUNTIF(ORÇAMENTO!B:B,'CPU (2)'!B1204)</f>
        <v>0</v>
      </c>
      <c r="B1204" s="157">
        <v>87885</v>
      </c>
      <c r="C1204" s="158" t="s">
        <v>6519</v>
      </c>
      <c r="D1204" s="157" t="s">
        <v>5350</v>
      </c>
      <c r="E1204" s="157" t="s">
        <v>335</v>
      </c>
      <c r="F1204" s="159">
        <v>0.74</v>
      </c>
      <c r="G1204" s="159">
        <v>8.27</v>
      </c>
      <c r="H1204" s="157" t="s">
        <v>308</v>
      </c>
      <c r="I1204" s="160">
        <v>41974</v>
      </c>
    </row>
    <row r="1205" spans="1:9" ht="38.25" hidden="1">
      <c r="A1205" s="133">
        <f>COUNTIF(ORÇAMENTO!B:B,'CPU (2)'!B1205)</f>
        <v>0</v>
      </c>
      <c r="B1205" s="153">
        <v>87867</v>
      </c>
      <c r="C1205" s="154" t="s">
        <v>6519</v>
      </c>
      <c r="D1205" s="153" t="s">
        <v>5350</v>
      </c>
      <c r="E1205" s="153" t="s">
        <v>335</v>
      </c>
      <c r="F1205" s="155">
        <v>0.95</v>
      </c>
      <c r="G1205" s="155">
        <v>8.4700000000000006</v>
      </c>
      <c r="H1205" s="153" t="s">
        <v>308</v>
      </c>
      <c r="I1205" s="156">
        <v>41974</v>
      </c>
    </row>
    <row r="1206" spans="1:9" ht="38.25" hidden="1">
      <c r="A1206" s="133">
        <f>COUNTIF(ORÇAMENTO!B:B,'CPU (2)'!B1206)</f>
        <v>0</v>
      </c>
      <c r="B1206" s="157">
        <v>87864</v>
      </c>
      <c r="C1206" s="158" t="s">
        <v>6520</v>
      </c>
      <c r="D1206" s="157" t="s">
        <v>5350</v>
      </c>
      <c r="E1206" s="157" t="s">
        <v>335</v>
      </c>
      <c r="F1206" s="159">
        <v>3.37</v>
      </c>
      <c r="G1206" s="159">
        <v>3.27</v>
      </c>
      <c r="H1206" s="157" t="s">
        <v>308</v>
      </c>
      <c r="I1206" s="160">
        <v>41974</v>
      </c>
    </row>
    <row r="1207" spans="1:9" ht="38.25" hidden="1">
      <c r="A1207" s="133">
        <f>COUNTIF(ORÇAMENTO!B:B,'CPU (2)'!B1207)</f>
        <v>0</v>
      </c>
      <c r="B1207" s="153">
        <v>87865</v>
      </c>
      <c r="C1207" s="154" t="s">
        <v>6521</v>
      </c>
      <c r="D1207" s="153" t="s">
        <v>5350</v>
      </c>
      <c r="E1207" s="153" t="s">
        <v>335</v>
      </c>
      <c r="F1207" s="155">
        <v>3.35</v>
      </c>
      <c r="G1207" s="155">
        <v>3.25</v>
      </c>
      <c r="H1207" s="153" t="s">
        <v>308</v>
      </c>
      <c r="I1207" s="156">
        <v>41974</v>
      </c>
    </row>
    <row r="1208" spans="1:9" ht="38.25" hidden="1">
      <c r="A1208" s="133">
        <f>COUNTIF(ORÇAMENTO!B:B,'CPU (2)'!B1208)</f>
        <v>0</v>
      </c>
      <c r="B1208" s="157">
        <v>87863</v>
      </c>
      <c r="C1208" s="158" t="s">
        <v>6522</v>
      </c>
      <c r="D1208" s="157" t="s">
        <v>5350</v>
      </c>
      <c r="E1208" s="157" t="s">
        <v>335</v>
      </c>
      <c r="F1208" s="159">
        <v>3.46</v>
      </c>
      <c r="G1208" s="159">
        <v>3.35</v>
      </c>
      <c r="H1208" s="157" t="s">
        <v>308</v>
      </c>
      <c r="I1208" s="160">
        <v>41974</v>
      </c>
    </row>
    <row r="1209" spans="1:9" ht="38.25" hidden="1">
      <c r="A1209" s="133">
        <f>COUNTIF(ORÇAMENTO!B:B,'CPU (2)'!B1209)</f>
        <v>0</v>
      </c>
      <c r="B1209" s="153">
        <v>87911</v>
      </c>
      <c r="C1209" s="154" t="s">
        <v>6523</v>
      </c>
      <c r="D1209" s="153" t="s">
        <v>5350</v>
      </c>
      <c r="E1209" s="153" t="s">
        <v>335</v>
      </c>
      <c r="F1209" s="155">
        <v>6.47</v>
      </c>
      <c r="G1209" s="155">
        <v>18.739999999999998</v>
      </c>
      <c r="H1209" s="153" t="s">
        <v>308</v>
      </c>
      <c r="I1209" s="156">
        <v>41974</v>
      </c>
    </row>
    <row r="1210" spans="1:9" ht="38.25" hidden="1">
      <c r="A1210" s="133">
        <f>COUNTIF(ORÇAMENTO!B:B,'CPU (2)'!B1210)</f>
        <v>0</v>
      </c>
      <c r="B1210" s="157">
        <v>87910</v>
      </c>
      <c r="C1210" s="158" t="s">
        <v>6524</v>
      </c>
      <c r="D1210" s="157" t="s">
        <v>5350</v>
      </c>
      <c r="E1210" s="157" t="s">
        <v>335</v>
      </c>
      <c r="F1210" s="159">
        <v>6.95</v>
      </c>
      <c r="G1210" s="159">
        <v>19.190000000000001</v>
      </c>
      <c r="H1210" s="157" t="s">
        <v>308</v>
      </c>
      <c r="I1210" s="160">
        <v>41974</v>
      </c>
    </row>
    <row r="1211" spans="1:9" ht="51" hidden="1">
      <c r="A1211" s="133">
        <f>COUNTIF(ORÇAMENTO!B:B,'CPU (2)'!B1211)</f>
        <v>0</v>
      </c>
      <c r="B1211" s="153">
        <v>87903</v>
      </c>
      <c r="C1211" s="154" t="s">
        <v>6525</v>
      </c>
      <c r="D1211" s="153" t="s">
        <v>5350</v>
      </c>
      <c r="E1211" s="153" t="s">
        <v>335</v>
      </c>
      <c r="F1211" s="155">
        <v>2.42</v>
      </c>
      <c r="G1211" s="155">
        <v>9.7899999999999991</v>
      </c>
      <c r="H1211" s="153" t="s">
        <v>308</v>
      </c>
      <c r="I1211" s="156">
        <v>41974</v>
      </c>
    </row>
    <row r="1212" spans="1:9" ht="38.25" hidden="1">
      <c r="A1212" s="133">
        <f>COUNTIF(ORÇAMENTO!B:B,'CPU (2)'!B1212)</f>
        <v>0</v>
      </c>
      <c r="B1212" s="157">
        <v>87902</v>
      </c>
      <c r="C1212" s="158" t="s">
        <v>6526</v>
      </c>
      <c r="D1212" s="157" t="s">
        <v>5350</v>
      </c>
      <c r="E1212" s="157" t="s">
        <v>335</v>
      </c>
      <c r="F1212" s="159">
        <v>10.25</v>
      </c>
      <c r="G1212" s="159">
        <v>9.99</v>
      </c>
      <c r="H1212" s="157" t="s">
        <v>308</v>
      </c>
      <c r="I1212" s="160">
        <v>41974</v>
      </c>
    </row>
    <row r="1213" spans="1:9" ht="51" hidden="1">
      <c r="A1213" s="133">
        <f>COUNTIF(ORÇAMENTO!B:B,'CPU (2)'!B1213)</f>
        <v>0</v>
      </c>
      <c r="B1213" s="153">
        <v>87900</v>
      </c>
      <c r="C1213" s="154" t="s">
        <v>6527</v>
      </c>
      <c r="D1213" s="153" t="s">
        <v>5350</v>
      </c>
      <c r="E1213" s="153" t="s">
        <v>335</v>
      </c>
      <c r="F1213" s="155">
        <v>4.84</v>
      </c>
      <c r="G1213" s="155">
        <v>4.59</v>
      </c>
      <c r="H1213" s="153" t="s">
        <v>308</v>
      </c>
      <c r="I1213" s="156">
        <v>41974</v>
      </c>
    </row>
    <row r="1214" spans="1:9" ht="51" hidden="1">
      <c r="A1214" s="133">
        <f>COUNTIF(ORÇAMENTO!B:B,'CPU (2)'!B1214)</f>
        <v>0</v>
      </c>
      <c r="B1214" s="157">
        <v>87901</v>
      </c>
      <c r="C1214" s="158" t="s">
        <v>6528</v>
      </c>
      <c r="D1214" s="157" t="s">
        <v>5350</v>
      </c>
      <c r="E1214" s="157" t="s">
        <v>335</v>
      </c>
      <c r="F1214" s="159">
        <v>4.8099999999999996</v>
      </c>
      <c r="G1214" s="159">
        <v>4.58</v>
      </c>
      <c r="H1214" s="157" t="s">
        <v>308</v>
      </c>
      <c r="I1214" s="160">
        <v>41974</v>
      </c>
    </row>
    <row r="1215" spans="1:9" ht="51" hidden="1">
      <c r="A1215" s="133">
        <f>COUNTIF(ORÇAMENTO!B:B,'CPU (2)'!B1215)</f>
        <v>0</v>
      </c>
      <c r="B1215" s="153">
        <v>87899</v>
      </c>
      <c r="C1215" s="154" t="s">
        <v>6529</v>
      </c>
      <c r="D1215" s="153" t="s">
        <v>5350</v>
      </c>
      <c r="E1215" s="153" t="s">
        <v>335</v>
      </c>
      <c r="F1215" s="155">
        <v>4.92</v>
      </c>
      <c r="G1215" s="155">
        <v>4.67</v>
      </c>
      <c r="H1215" s="153" t="s">
        <v>308</v>
      </c>
      <c r="I1215" s="156">
        <v>41974</v>
      </c>
    </row>
    <row r="1216" spans="1:9" ht="51" hidden="1">
      <c r="A1216" s="133">
        <f>COUNTIF(ORÇAMENTO!B:B,'CPU (2)'!B1216)</f>
        <v>0</v>
      </c>
      <c r="B1216" s="157">
        <v>87892</v>
      </c>
      <c r="C1216" s="158" t="s">
        <v>6530</v>
      </c>
      <c r="D1216" s="157" t="s">
        <v>5350</v>
      </c>
      <c r="E1216" s="157" t="s">
        <v>335</v>
      </c>
      <c r="F1216" s="159">
        <v>1.66</v>
      </c>
      <c r="G1216" s="159">
        <v>9.11</v>
      </c>
      <c r="H1216" s="157" t="s">
        <v>308</v>
      </c>
      <c r="I1216" s="160">
        <v>41974</v>
      </c>
    </row>
    <row r="1217" spans="1:9" ht="38.25" hidden="1">
      <c r="A1217" s="133">
        <f>COUNTIF(ORÇAMENTO!B:B,'CPU (2)'!B1217)</f>
        <v>0</v>
      </c>
      <c r="B1217" s="153">
        <v>87891</v>
      </c>
      <c r="C1217" s="154" t="s">
        <v>6531</v>
      </c>
      <c r="D1217" s="153" t="s">
        <v>5350</v>
      </c>
      <c r="E1217" s="153" t="s">
        <v>335</v>
      </c>
      <c r="F1217" s="155">
        <v>1.88</v>
      </c>
      <c r="G1217" s="155">
        <v>9.31</v>
      </c>
      <c r="H1217" s="153" t="s">
        <v>308</v>
      </c>
      <c r="I1217" s="156">
        <v>41974</v>
      </c>
    </row>
    <row r="1218" spans="1:9" ht="51" hidden="1">
      <c r="A1218" s="133">
        <f>COUNTIF(ORÇAMENTO!B:B,'CPU (2)'!B1218)</f>
        <v>0</v>
      </c>
      <c r="B1218" s="157">
        <v>87889</v>
      </c>
      <c r="C1218" s="158" t="s">
        <v>6532</v>
      </c>
      <c r="D1218" s="157" t="s">
        <v>5350</v>
      </c>
      <c r="E1218" s="157" t="s">
        <v>335</v>
      </c>
      <c r="F1218" s="159">
        <v>4.08</v>
      </c>
      <c r="G1218" s="159">
        <v>3.91</v>
      </c>
      <c r="H1218" s="157" t="s">
        <v>308</v>
      </c>
      <c r="I1218" s="160">
        <v>41974</v>
      </c>
    </row>
    <row r="1219" spans="1:9" ht="51" hidden="1">
      <c r="A1219" s="133">
        <f>COUNTIF(ORÇAMENTO!B:B,'CPU (2)'!B1219)</f>
        <v>0</v>
      </c>
      <c r="B1219" s="153">
        <v>87888</v>
      </c>
      <c r="C1219" s="154" t="s">
        <v>6533</v>
      </c>
      <c r="D1219" s="153" t="s">
        <v>5350</v>
      </c>
      <c r="E1219" s="153" t="s">
        <v>335</v>
      </c>
      <c r="F1219" s="155">
        <v>4.17</v>
      </c>
      <c r="G1219" s="155">
        <v>3.99</v>
      </c>
      <c r="H1219" s="153" t="s">
        <v>308</v>
      </c>
      <c r="I1219" s="156">
        <v>41974</v>
      </c>
    </row>
    <row r="1220" spans="1:9" ht="38.25" hidden="1">
      <c r="A1220" s="133">
        <f>COUNTIF(ORÇAMENTO!B:B,'CPU (2)'!B1220)</f>
        <v>0</v>
      </c>
      <c r="B1220" s="157">
        <v>87905</v>
      </c>
      <c r="C1220" s="158" t="s">
        <v>6534</v>
      </c>
      <c r="D1220" s="157" t="s">
        <v>5350</v>
      </c>
      <c r="E1220" s="157" t="s">
        <v>335</v>
      </c>
      <c r="F1220" s="159">
        <v>5.41</v>
      </c>
      <c r="G1220" s="159">
        <v>4.99</v>
      </c>
      <c r="H1220" s="157" t="s">
        <v>308</v>
      </c>
      <c r="I1220" s="160">
        <v>41974</v>
      </c>
    </row>
    <row r="1221" spans="1:9" ht="38.25" hidden="1">
      <c r="A1221" s="133">
        <f>COUNTIF(ORÇAMENTO!B:B,'CPU (2)'!B1221)</f>
        <v>0</v>
      </c>
      <c r="B1221" s="153">
        <v>87906</v>
      </c>
      <c r="C1221" s="154" t="s">
        <v>6535</v>
      </c>
      <c r="D1221" s="153" t="s">
        <v>5350</v>
      </c>
      <c r="E1221" s="153" t="s">
        <v>335</v>
      </c>
      <c r="F1221" s="155">
        <v>5.4</v>
      </c>
      <c r="G1221" s="155">
        <v>5</v>
      </c>
      <c r="H1221" s="153" t="s">
        <v>308</v>
      </c>
      <c r="I1221" s="156">
        <v>41974</v>
      </c>
    </row>
    <row r="1222" spans="1:9" ht="38.25" hidden="1">
      <c r="A1222" s="133">
        <f>COUNTIF(ORÇAMENTO!B:B,'CPU (2)'!B1222)</f>
        <v>0</v>
      </c>
      <c r="B1222" s="157">
        <v>87904</v>
      </c>
      <c r="C1222" s="158" t="s">
        <v>6536</v>
      </c>
      <c r="D1222" s="157" t="s">
        <v>5350</v>
      </c>
      <c r="E1222" s="157" t="s">
        <v>335</v>
      </c>
      <c r="F1222" s="159">
        <v>5.71</v>
      </c>
      <c r="G1222" s="159">
        <v>5.27</v>
      </c>
      <c r="H1222" s="157" t="s">
        <v>308</v>
      </c>
      <c r="I1222" s="160">
        <v>41974</v>
      </c>
    </row>
    <row r="1223" spans="1:9" ht="38.25" hidden="1">
      <c r="A1223" s="133">
        <f>COUNTIF(ORÇAMENTO!B:B,'CPU (2)'!B1223)</f>
        <v>0</v>
      </c>
      <c r="B1223" s="153">
        <v>87894</v>
      </c>
      <c r="C1223" s="154" t="s">
        <v>6537</v>
      </c>
      <c r="D1223" s="153" t="s">
        <v>5350</v>
      </c>
      <c r="E1223" s="153" t="s">
        <v>335</v>
      </c>
      <c r="F1223" s="155">
        <v>4.1500000000000004</v>
      </c>
      <c r="G1223" s="155">
        <v>3.86</v>
      </c>
      <c r="H1223" s="153" t="s">
        <v>308</v>
      </c>
      <c r="I1223" s="156">
        <v>41974</v>
      </c>
    </row>
    <row r="1224" spans="1:9" ht="38.25" hidden="1">
      <c r="A1224" s="133">
        <f>COUNTIF(ORÇAMENTO!B:B,'CPU (2)'!B1224)</f>
        <v>0</v>
      </c>
      <c r="B1224" s="157">
        <v>87895</v>
      </c>
      <c r="C1224" s="158" t="s">
        <v>6538</v>
      </c>
      <c r="D1224" s="157" t="s">
        <v>5350</v>
      </c>
      <c r="E1224" s="157" t="s">
        <v>335</v>
      </c>
      <c r="F1224" s="159">
        <v>4.1399999999999997</v>
      </c>
      <c r="G1224" s="159">
        <v>3.86</v>
      </c>
      <c r="H1224" s="157" t="s">
        <v>308</v>
      </c>
      <c r="I1224" s="160">
        <v>41974</v>
      </c>
    </row>
    <row r="1225" spans="1:9" ht="38.25" hidden="1">
      <c r="A1225" s="133">
        <f>COUNTIF(ORÇAMENTO!B:B,'CPU (2)'!B1225)</f>
        <v>0</v>
      </c>
      <c r="B1225" s="153">
        <v>87893</v>
      </c>
      <c r="C1225" s="154" t="s">
        <v>6539</v>
      </c>
      <c r="D1225" s="153" t="s">
        <v>5350</v>
      </c>
      <c r="E1225" s="153" t="s">
        <v>335</v>
      </c>
      <c r="F1225" s="155">
        <v>4.45</v>
      </c>
      <c r="G1225" s="155">
        <v>4.13</v>
      </c>
      <c r="H1225" s="153" t="s">
        <v>308</v>
      </c>
      <c r="I1225" s="156">
        <v>41974</v>
      </c>
    </row>
    <row r="1226" spans="1:9" ht="51" hidden="1">
      <c r="A1226" s="133">
        <f>COUNTIF(ORÇAMENTO!B:B,'CPU (2)'!B1226)</f>
        <v>0</v>
      </c>
      <c r="B1226" s="157">
        <v>87890</v>
      </c>
      <c r="C1226" s="158" t="s">
        <v>6540</v>
      </c>
      <c r="D1226" s="157" t="s">
        <v>5350</v>
      </c>
      <c r="E1226" s="157" t="s">
        <v>335</v>
      </c>
      <c r="F1226" s="159">
        <v>4.0599999999999996</v>
      </c>
      <c r="G1226" s="159">
        <v>3.9</v>
      </c>
      <c r="H1226" s="157" t="s">
        <v>308</v>
      </c>
      <c r="I1226" s="160">
        <v>41974</v>
      </c>
    </row>
    <row r="1227" spans="1:9" ht="38.25" hidden="1">
      <c r="A1227" s="133">
        <f>COUNTIF(ORÇAMENTO!B:B,'CPU (2)'!B1227)</f>
        <v>0</v>
      </c>
      <c r="B1227" s="153">
        <v>87879</v>
      </c>
      <c r="C1227" s="154" t="s">
        <v>6541</v>
      </c>
      <c r="D1227" s="153" t="s">
        <v>5350</v>
      </c>
      <c r="E1227" s="153" t="s">
        <v>335</v>
      </c>
      <c r="F1227" s="155">
        <v>2.66</v>
      </c>
      <c r="G1227" s="155">
        <v>2.5099999999999998</v>
      </c>
      <c r="H1227" s="153" t="s">
        <v>308</v>
      </c>
      <c r="I1227" s="156">
        <v>41974</v>
      </c>
    </row>
    <row r="1228" spans="1:9" ht="38.25" hidden="1">
      <c r="A1228" s="133">
        <f>COUNTIF(ORÇAMENTO!B:B,'CPU (2)'!B1228)</f>
        <v>0</v>
      </c>
      <c r="B1228" s="157">
        <v>87880</v>
      </c>
      <c r="C1228" s="158" t="s">
        <v>6542</v>
      </c>
      <c r="D1228" s="157" t="s">
        <v>5350</v>
      </c>
      <c r="E1228" s="157" t="s">
        <v>335</v>
      </c>
      <c r="F1228" s="159">
        <v>2.65</v>
      </c>
      <c r="G1228" s="159">
        <v>2.5099999999999998</v>
      </c>
      <c r="H1228" s="157" t="s">
        <v>308</v>
      </c>
      <c r="I1228" s="160">
        <v>41974</v>
      </c>
    </row>
    <row r="1229" spans="1:9" ht="38.25" hidden="1">
      <c r="A1229" s="133">
        <f>COUNTIF(ORÇAMENTO!B:B,'CPU (2)'!B1229)</f>
        <v>1</v>
      </c>
      <c r="B1229" s="153">
        <v>87878</v>
      </c>
      <c r="C1229" s="154" t="s">
        <v>6543</v>
      </c>
      <c r="D1229" s="153" t="s">
        <v>5350</v>
      </c>
      <c r="E1229" s="153" t="s">
        <v>335</v>
      </c>
      <c r="F1229" s="155">
        <v>2.96</v>
      </c>
      <c r="G1229" s="155">
        <v>2.78</v>
      </c>
      <c r="H1229" s="153" t="s">
        <v>308</v>
      </c>
      <c r="I1229" s="156">
        <v>41974</v>
      </c>
    </row>
    <row r="1230" spans="1:9" ht="51" hidden="1">
      <c r="A1230" s="133">
        <f>COUNTIF(ORÇAMENTO!B:B,'CPU (2)'!B1230)</f>
        <v>0</v>
      </c>
      <c r="B1230" s="157">
        <v>87877</v>
      </c>
      <c r="C1230" s="158" t="s">
        <v>6544</v>
      </c>
      <c r="D1230" s="157" t="s">
        <v>5350</v>
      </c>
      <c r="E1230" s="157" t="s">
        <v>335</v>
      </c>
      <c r="F1230" s="159">
        <v>0.8</v>
      </c>
      <c r="G1230" s="159">
        <v>8.33</v>
      </c>
      <c r="H1230" s="157" t="s">
        <v>308</v>
      </c>
      <c r="I1230" s="160">
        <v>41974</v>
      </c>
    </row>
    <row r="1231" spans="1:9" ht="38.25" hidden="1">
      <c r="A1231" s="133">
        <f>COUNTIF(ORÇAMENTO!B:B,'CPU (2)'!B1231)</f>
        <v>0</v>
      </c>
      <c r="B1231" s="153">
        <v>87876</v>
      </c>
      <c r="C1231" s="154" t="s">
        <v>6545</v>
      </c>
      <c r="D1231" s="153" t="s">
        <v>5350</v>
      </c>
      <c r="E1231" s="153" t="s">
        <v>335</v>
      </c>
      <c r="F1231" s="155">
        <v>1.02</v>
      </c>
      <c r="G1231" s="155">
        <v>8.5299999999999994</v>
      </c>
      <c r="H1231" s="153" t="s">
        <v>308</v>
      </c>
      <c r="I1231" s="156">
        <v>41974</v>
      </c>
    </row>
    <row r="1232" spans="1:9" ht="51" hidden="1">
      <c r="A1232" s="133">
        <f>COUNTIF(ORÇAMENTO!B:B,'CPU (2)'!B1232)</f>
        <v>0</v>
      </c>
      <c r="B1232" s="157">
        <v>87874</v>
      </c>
      <c r="C1232" s="158" t="s">
        <v>6546</v>
      </c>
      <c r="D1232" s="157" t="s">
        <v>5350</v>
      </c>
      <c r="E1232" s="157" t="s">
        <v>335</v>
      </c>
      <c r="F1232" s="159">
        <v>3.22</v>
      </c>
      <c r="G1232" s="159">
        <v>3.14</v>
      </c>
      <c r="H1232" s="157" t="s">
        <v>308</v>
      </c>
      <c r="I1232" s="160">
        <v>41974</v>
      </c>
    </row>
    <row r="1233" spans="1:9" ht="51" hidden="1">
      <c r="A1233" s="133">
        <f>COUNTIF(ORÇAMENTO!B:B,'CPU (2)'!B1233)</f>
        <v>0</v>
      </c>
      <c r="B1233" s="153">
        <v>87875</v>
      </c>
      <c r="C1233" s="154" t="s">
        <v>6547</v>
      </c>
      <c r="D1233" s="153" t="s">
        <v>5350</v>
      </c>
      <c r="E1233" s="153" t="s">
        <v>335</v>
      </c>
      <c r="F1233" s="155">
        <v>0.81</v>
      </c>
      <c r="G1233" s="155">
        <v>3.12</v>
      </c>
      <c r="H1233" s="153" t="s">
        <v>308</v>
      </c>
      <c r="I1233" s="156">
        <v>41974</v>
      </c>
    </row>
    <row r="1234" spans="1:9" ht="51" hidden="1">
      <c r="A1234" s="133">
        <f>COUNTIF(ORÇAMENTO!B:B,'CPU (2)'!B1234)</f>
        <v>0</v>
      </c>
      <c r="B1234" s="157">
        <v>87873</v>
      </c>
      <c r="C1234" s="158" t="s">
        <v>6548</v>
      </c>
      <c r="D1234" s="157" t="s">
        <v>5350</v>
      </c>
      <c r="E1234" s="157" t="s">
        <v>335</v>
      </c>
      <c r="F1234" s="159">
        <v>3.31</v>
      </c>
      <c r="G1234" s="159">
        <v>3.22</v>
      </c>
      <c r="H1234" s="157" t="s">
        <v>308</v>
      </c>
      <c r="I1234" s="160">
        <v>41974</v>
      </c>
    </row>
    <row r="1235" spans="1:9" ht="25.5" hidden="1">
      <c r="A1235" s="133">
        <f>COUNTIF(ORÇAMENTO!B:B,'CPU (2)'!B1235)</f>
        <v>0</v>
      </c>
      <c r="B1235" s="153" t="s">
        <v>6549</v>
      </c>
      <c r="C1235" s="154" t="s">
        <v>6550</v>
      </c>
      <c r="D1235" s="153" t="s">
        <v>5350</v>
      </c>
      <c r="E1235" s="153" t="s">
        <v>335</v>
      </c>
      <c r="F1235" s="155">
        <v>25.04</v>
      </c>
      <c r="G1235" s="155">
        <v>23.2</v>
      </c>
      <c r="H1235" s="153" t="s">
        <v>308</v>
      </c>
      <c r="I1235" s="156">
        <v>41974</v>
      </c>
    </row>
    <row r="1236" spans="1:9" ht="38.25" hidden="1">
      <c r="A1236" s="133">
        <f>COUNTIF(ORÇAMENTO!B:B,'CPU (2)'!B1236)</f>
        <v>0</v>
      </c>
      <c r="B1236" s="157" t="s">
        <v>6551</v>
      </c>
      <c r="C1236" s="158" t="s">
        <v>6552</v>
      </c>
      <c r="D1236" s="157" t="s">
        <v>5368</v>
      </c>
      <c r="E1236" s="157" t="s">
        <v>83</v>
      </c>
      <c r="F1236" s="159">
        <v>655.27</v>
      </c>
      <c r="G1236" s="159">
        <v>654.20000000000005</v>
      </c>
      <c r="H1236" s="157" t="s">
        <v>308</v>
      </c>
      <c r="I1236" s="160">
        <v>41974</v>
      </c>
    </row>
    <row r="1237" spans="1:9" ht="38.25" hidden="1">
      <c r="A1237" s="133">
        <f>COUNTIF(ORÇAMENTO!B:B,'CPU (2)'!B1237)</f>
        <v>0</v>
      </c>
      <c r="B1237" s="153" t="s">
        <v>6553</v>
      </c>
      <c r="C1237" s="154" t="s">
        <v>6554</v>
      </c>
      <c r="D1237" s="153" t="s">
        <v>5368</v>
      </c>
      <c r="E1237" s="153" t="s">
        <v>83</v>
      </c>
      <c r="F1237" s="155">
        <v>182.79</v>
      </c>
      <c r="G1237" s="155">
        <v>181.73</v>
      </c>
      <c r="H1237" s="153" t="s">
        <v>308</v>
      </c>
      <c r="I1237" s="156">
        <v>41974</v>
      </c>
    </row>
    <row r="1238" spans="1:9" ht="38.25" hidden="1">
      <c r="A1238" s="133">
        <f>COUNTIF(ORÇAMENTO!B:B,'CPU (2)'!B1238)</f>
        <v>0</v>
      </c>
      <c r="B1238" s="157" t="s">
        <v>6555</v>
      </c>
      <c r="C1238" s="158" t="s">
        <v>6556</v>
      </c>
      <c r="D1238" s="157" t="s">
        <v>5368</v>
      </c>
      <c r="E1238" s="157" t="s">
        <v>83</v>
      </c>
      <c r="F1238" s="159">
        <v>291.25</v>
      </c>
      <c r="G1238" s="159">
        <v>290.18</v>
      </c>
      <c r="H1238" s="157" t="s">
        <v>308</v>
      </c>
      <c r="I1238" s="160">
        <v>41974</v>
      </c>
    </row>
    <row r="1239" spans="1:9" ht="38.25" hidden="1">
      <c r="A1239" s="133">
        <f>COUNTIF(ORÇAMENTO!B:B,'CPU (2)'!B1239)</f>
        <v>0</v>
      </c>
      <c r="B1239" s="153">
        <v>85195</v>
      </c>
      <c r="C1239" s="154" t="s">
        <v>6557</v>
      </c>
      <c r="D1239" s="153" t="s">
        <v>5368</v>
      </c>
      <c r="E1239" s="153" t="s">
        <v>83</v>
      </c>
      <c r="F1239" s="155">
        <v>59.48</v>
      </c>
      <c r="G1239" s="155">
        <v>57.31</v>
      </c>
      <c r="H1239" s="153" t="s">
        <v>308</v>
      </c>
      <c r="I1239" s="156">
        <v>41974</v>
      </c>
    </row>
    <row r="1240" spans="1:9" ht="38.25" hidden="1">
      <c r="A1240" s="133">
        <f>COUNTIF(ORÇAMENTO!B:B,'CPU (2)'!B1240)</f>
        <v>0</v>
      </c>
      <c r="B1240" s="157">
        <v>88547</v>
      </c>
      <c r="C1240" s="158" t="s">
        <v>6558</v>
      </c>
      <c r="D1240" s="157" t="s">
        <v>5368</v>
      </c>
      <c r="E1240" s="157" t="s">
        <v>83</v>
      </c>
      <c r="F1240" s="159">
        <v>61.24</v>
      </c>
      <c r="G1240" s="159">
        <v>58.53</v>
      </c>
      <c r="H1240" s="157" t="s">
        <v>308</v>
      </c>
      <c r="I1240" s="160">
        <v>41974</v>
      </c>
    </row>
    <row r="1241" spans="1:9" ht="38.25" hidden="1">
      <c r="A1241" s="133">
        <f>COUNTIF(ORÇAMENTO!B:B,'CPU (2)'!B1241)</f>
        <v>0</v>
      </c>
      <c r="B1241" s="153">
        <v>83490</v>
      </c>
      <c r="C1241" s="154" t="s">
        <v>6559</v>
      </c>
      <c r="D1241" s="153" t="s">
        <v>5368</v>
      </c>
      <c r="E1241" s="153" t="s">
        <v>83</v>
      </c>
      <c r="F1241" s="155">
        <v>180.15</v>
      </c>
      <c r="G1241" s="155">
        <v>179.33</v>
      </c>
      <c r="H1241" s="153" t="s">
        <v>308</v>
      </c>
      <c r="I1241" s="156">
        <v>41974</v>
      </c>
    </row>
    <row r="1242" spans="1:9" ht="38.25" hidden="1">
      <c r="A1242" s="133">
        <f>COUNTIF(ORÇAMENTO!B:B,'CPU (2)'!B1242)</f>
        <v>0</v>
      </c>
      <c r="B1242" s="157" t="s">
        <v>6560</v>
      </c>
      <c r="C1242" s="158" t="s">
        <v>6561</v>
      </c>
      <c r="D1242" s="157" t="s">
        <v>5368</v>
      </c>
      <c r="E1242" s="157" t="s">
        <v>83</v>
      </c>
      <c r="F1242" s="159">
        <v>290.83</v>
      </c>
      <c r="G1242" s="159">
        <v>288.17</v>
      </c>
      <c r="H1242" s="157" t="s">
        <v>308</v>
      </c>
      <c r="I1242" s="160">
        <v>41974</v>
      </c>
    </row>
    <row r="1243" spans="1:9" ht="38.25" hidden="1">
      <c r="A1243" s="133">
        <f>COUNTIF(ORÇAMENTO!B:B,'CPU (2)'!B1243)</f>
        <v>0</v>
      </c>
      <c r="B1243" s="153">
        <v>83491</v>
      </c>
      <c r="C1243" s="154" t="s">
        <v>6562</v>
      </c>
      <c r="D1243" s="153" t="s">
        <v>5368</v>
      </c>
      <c r="E1243" s="153" t="s">
        <v>83</v>
      </c>
      <c r="F1243" s="155">
        <v>710.48</v>
      </c>
      <c r="G1243" s="155">
        <v>707.77</v>
      </c>
      <c r="H1243" s="153" t="s">
        <v>308</v>
      </c>
      <c r="I1243" s="156">
        <v>41974</v>
      </c>
    </row>
    <row r="1244" spans="1:9" ht="38.25" hidden="1">
      <c r="A1244" s="133">
        <f>COUNTIF(ORÇAMENTO!B:B,'CPU (2)'!B1244)</f>
        <v>0</v>
      </c>
      <c r="B1244" s="157">
        <v>83492</v>
      </c>
      <c r="C1244" s="158" t="s">
        <v>6563</v>
      </c>
      <c r="D1244" s="157" t="s">
        <v>5368</v>
      </c>
      <c r="E1244" s="157" t="s">
        <v>83</v>
      </c>
      <c r="F1244" s="159">
        <v>690.3</v>
      </c>
      <c r="G1244" s="159">
        <v>687.59</v>
      </c>
      <c r="H1244" s="157" t="s">
        <v>308</v>
      </c>
      <c r="I1244" s="160">
        <v>41974</v>
      </c>
    </row>
    <row r="1245" spans="1:9" ht="38.25" hidden="1">
      <c r="A1245" s="133">
        <f>COUNTIF(ORÇAMENTO!B:B,'CPU (2)'!B1245)</f>
        <v>0</v>
      </c>
      <c r="B1245" s="153">
        <v>72322</v>
      </c>
      <c r="C1245" s="154" t="s">
        <v>6564</v>
      </c>
      <c r="D1245" s="153" t="s">
        <v>5368</v>
      </c>
      <c r="E1245" s="153" t="s">
        <v>83</v>
      </c>
      <c r="F1245" s="155">
        <v>315.95</v>
      </c>
      <c r="G1245" s="155">
        <v>310.52999999999997</v>
      </c>
      <c r="H1245" s="153" t="s">
        <v>308</v>
      </c>
      <c r="I1245" s="156">
        <v>41974</v>
      </c>
    </row>
    <row r="1246" spans="1:9" ht="38.25" hidden="1">
      <c r="A1246" s="133">
        <f>COUNTIF(ORÇAMENTO!B:B,'CPU (2)'!B1246)</f>
        <v>0</v>
      </c>
      <c r="B1246" s="157">
        <v>72326</v>
      </c>
      <c r="C1246" s="158" t="s">
        <v>6565</v>
      </c>
      <c r="D1246" s="157" t="s">
        <v>5368</v>
      </c>
      <c r="E1246" s="157" t="s">
        <v>83</v>
      </c>
      <c r="F1246" s="159">
        <v>381.33</v>
      </c>
      <c r="G1246" s="159">
        <v>375.93</v>
      </c>
      <c r="H1246" s="157" t="s">
        <v>308</v>
      </c>
      <c r="I1246" s="160">
        <v>41974</v>
      </c>
    </row>
    <row r="1247" spans="1:9" ht="25.5" hidden="1">
      <c r="A1247" s="133">
        <f>COUNTIF(ORÇAMENTO!B:B,'CPU (2)'!B1247)</f>
        <v>0</v>
      </c>
      <c r="B1247" s="153">
        <v>83766</v>
      </c>
      <c r="C1247" s="154" t="s">
        <v>6566</v>
      </c>
      <c r="D1247" s="153" t="s">
        <v>5450</v>
      </c>
      <c r="E1247" s="153" t="s">
        <v>6044</v>
      </c>
      <c r="F1247" s="155">
        <v>33.53</v>
      </c>
      <c r="G1247" s="155">
        <v>31.98</v>
      </c>
      <c r="H1247" s="153" t="s">
        <v>308</v>
      </c>
      <c r="I1247" s="156">
        <v>41974</v>
      </c>
    </row>
    <row r="1248" spans="1:9" ht="25.5" hidden="1">
      <c r="A1248" s="133">
        <f>COUNTIF(ORÇAMENTO!B:B,'CPU (2)'!B1248)</f>
        <v>0</v>
      </c>
      <c r="B1248" s="157">
        <v>83760</v>
      </c>
      <c r="C1248" s="158" t="s">
        <v>6567</v>
      </c>
      <c r="D1248" s="157" t="s">
        <v>5450</v>
      </c>
      <c r="E1248" s="157" t="s">
        <v>6044</v>
      </c>
      <c r="F1248" s="159">
        <v>81.81</v>
      </c>
      <c r="G1248" s="159">
        <v>80.099999999999994</v>
      </c>
      <c r="H1248" s="157" t="s">
        <v>308</v>
      </c>
      <c r="I1248" s="160">
        <v>41974</v>
      </c>
    </row>
    <row r="1249" spans="1:11" ht="25.5" hidden="1">
      <c r="A1249" s="133">
        <f>COUNTIF(ORÇAMENTO!B:B,'CPU (2)'!B1249)</f>
        <v>0</v>
      </c>
      <c r="B1249" s="153">
        <v>73432</v>
      </c>
      <c r="C1249" s="154" t="s">
        <v>6568</v>
      </c>
      <c r="D1249" s="153" t="s">
        <v>5450</v>
      </c>
      <c r="E1249" s="153" t="s">
        <v>307</v>
      </c>
      <c r="F1249" s="155">
        <v>15.56</v>
      </c>
      <c r="G1249" s="155">
        <v>14.34</v>
      </c>
      <c r="H1249" s="153" t="s">
        <v>308</v>
      </c>
      <c r="I1249" s="156">
        <v>41974</v>
      </c>
    </row>
    <row r="1250" spans="1:11" ht="25.5" hidden="1">
      <c r="A1250" s="133">
        <f>COUNTIF(ORÇAMENTO!B:B,'CPU (2)'!B1250)</f>
        <v>0</v>
      </c>
      <c r="B1250" s="157">
        <v>83353</v>
      </c>
      <c r="C1250" s="158" t="s">
        <v>6569</v>
      </c>
      <c r="D1250" s="157" t="s">
        <v>5450</v>
      </c>
      <c r="E1250" s="157" t="s">
        <v>6046</v>
      </c>
      <c r="F1250" s="159">
        <v>152.81</v>
      </c>
      <c r="G1250" s="159">
        <v>151.34</v>
      </c>
      <c r="H1250" s="157" t="s">
        <v>308</v>
      </c>
      <c r="I1250" s="160">
        <v>41974</v>
      </c>
    </row>
    <row r="1251" spans="1:11">
      <c r="B1251"/>
      <c r="C1251"/>
      <c r="D1251"/>
      <c r="E1251"/>
      <c r="F1251"/>
      <c r="G1251"/>
      <c r="H1251"/>
      <c r="I1251" s="160"/>
    </row>
    <row r="1252" spans="1:11" ht="25.5">
      <c r="A1252" s="133">
        <f>COUNTIF(ORÇAMENTO!B:B,'CPU (2)'!B1252)</f>
        <v>0</v>
      </c>
      <c r="B1252" s="175">
        <v>73535</v>
      </c>
      <c r="C1252" s="176" t="s">
        <v>6570</v>
      </c>
      <c r="D1252" s="176" t="s">
        <v>5450</v>
      </c>
      <c r="E1252" s="175" t="s">
        <v>307</v>
      </c>
      <c r="F1252" s="175">
        <v>105.77</v>
      </c>
      <c r="G1252" s="175">
        <v>105.77</v>
      </c>
      <c r="H1252" s="175" t="s">
        <v>308</v>
      </c>
      <c r="I1252" s="175">
        <v>41974</v>
      </c>
      <c r="J1252" s="175">
        <f>SUM(J1254)</f>
        <v>105.77</v>
      </c>
      <c r="K1252" s="192">
        <f>J1252-G1252</f>
        <v>0</v>
      </c>
    </row>
    <row r="1253" spans="1:11" ht="25.5">
      <c r="B1253" s="320" t="s">
        <v>341</v>
      </c>
      <c r="C1253" s="320" t="s">
        <v>82</v>
      </c>
      <c r="D1253" s="320" t="s">
        <v>342</v>
      </c>
      <c r="E1253" s="320" t="s">
        <v>343</v>
      </c>
      <c r="F1253" s="320" t="s">
        <v>10727</v>
      </c>
      <c r="G1253" s="320" t="s">
        <v>10728</v>
      </c>
      <c r="H1253" s="320" t="s">
        <v>10729</v>
      </c>
      <c r="I1253" s="320" t="s">
        <v>10730</v>
      </c>
      <c r="J1253" s="320" t="s">
        <v>10731</v>
      </c>
    </row>
    <row r="1254" spans="1:11" ht="12.75" customHeight="1">
      <c r="B1254" s="172">
        <v>3356</v>
      </c>
      <c r="C1254" s="213" t="str">
        <f>VLOOKUP(B1254,INSUMOS_SINAPI_12_14!$A$2:$H$5049,2,0)</f>
        <v>GUINCHO TIPO MUNCK CAP * 6T * MONTADO EM CAMINHAO CARROCERIA, OU EQUIV</v>
      </c>
      <c r="D1254" s="166" t="s">
        <v>316</v>
      </c>
      <c r="E1254" s="144" t="str">
        <f>VLOOKUP(B1254,INSUMOS_SINAPI_12_14!$A$2:$H$5049,4,0)</f>
        <v>H</v>
      </c>
      <c r="F1254" s="138">
        <v>105.77</v>
      </c>
      <c r="G1254" s="210">
        <f>VLOOKUP(B1254,INSUMOS_SINAPI_12_14!$A$2:$H$5049,6,0)</f>
        <v>105.77</v>
      </c>
      <c r="H1254" s="136">
        <v>1</v>
      </c>
      <c r="I1254" s="138">
        <v>105.77</v>
      </c>
      <c r="J1254" s="210">
        <f>H1254*G1254</f>
        <v>105.77</v>
      </c>
    </row>
    <row r="1255" spans="1:11">
      <c r="B1255"/>
      <c r="C1255"/>
      <c r="D1255"/>
      <c r="E1255"/>
      <c r="F1255"/>
      <c r="G1255"/>
      <c r="H1255"/>
      <c r="I1255" s="156"/>
    </row>
    <row r="1256" spans="1:11">
      <c r="B1256"/>
      <c r="C1256"/>
      <c r="D1256"/>
      <c r="E1256"/>
      <c r="F1256"/>
      <c r="G1256"/>
      <c r="H1256"/>
      <c r="I1256" s="156"/>
    </row>
    <row r="1257" spans="1:11">
      <c r="B1257"/>
      <c r="C1257"/>
      <c r="D1257"/>
      <c r="E1257"/>
      <c r="F1257"/>
      <c r="G1257"/>
      <c r="H1257"/>
      <c r="I1257" s="156"/>
    </row>
    <row r="1258" spans="1:11" ht="25.5" hidden="1">
      <c r="A1258" s="133">
        <f>COUNTIF(ORÇAMENTO!B:B,'CPU (2)'!B1258)</f>
        <v>0</v>
      </c>
      <c r="B1258" s="157">
        <v>73497</v>
      </c>
      <c r="C1258" s="158" t="s">
        <v>6571</v>
      </c>
      <c r="D1258" s="157" t="s">
        <v>5450</v>
      </c>
      <c r="E1258" s="157" t="s">
        <v>307</v>
      </c>
      <c r="F1258" s="159">
        <v>153.38999999999999</v>
      </c>
      <c r="G1258" s="159">
        <v>153.38</v>
      </c>
      <c r="H1258" s="157" t="s">
        <v>308</v>
      </c>
      <c r="I1258" s="160">
        <v>41974</v>
      </c>
    </row>
    <row r="1259" spans="1:11" ht="25.5" hidden="1">
      <c r="A1259" s="133">
        <f>COUNTIF(ORÇAMENTO!B:B,'CPU (2)'!B1259)</f>
        <v>0</v>
      </c>
      <c r="B1259" s="153">
        <v>73464</v>
      </c>
      <c r="C1259" s="154" t="s">
        <v>6572</v>
      </c>
      <c r="D1259" s="153" t="s">
        <v>5450</v>
      </c>
      <c r="E1259" s="153" t="s">
        <v>307</v>
      </c>
      <c r="F1259" s="155">
        <v>15.56</v>
      </c>
      <c r="G1259" s="155">
        <v>14.34</v>
      </c>
      <c r="H1259" s="153" t="s">
        <v>308</v>
      </c>
      <c r="I1259" s="156">
        <v>41974</v>
      </c>
    </row>
    <row r="1260" spans="1:11" ht="25.5" hidden="1">
      <c r="A1260" s="133">
        <f>COUNTIF(ORÇAMENTO!B:B,'CPU (2)'!B1260)</f>
        <v>0</v>
      </c>
      <c r="B1260" s="157">
        <v>83765</v>
      </c>
      <c r="C1260" s="158" t="s">
        <v>6573</v>
      </c>
      <c r="D1260" s="157" t="s">
        <v>5450</v>
      </c>
      <c r="E1260" s="157" t="s">
        <v>6046</v>
      </c>
      <c r="F1260" s="159">
        <v>54.04</v>
      </c>
      <c r="G1260" s="159">
        <v>52.49</v>
      </c>
      <c r="H1260" s="157" t="s">
        <v>308</v>
      </c>
      <c r="I1260" s="160">
        <v>41974</v>
      </c>
    </row>
    <row r="1261" spans="1:11">
      <c r="B1261"/>
      <c r="C1261"/>
      <c r="D1261"/>
      <c r="E1261"/>
      <c r="F1261"/>
      <c r="G1261"/>
      <c r="H1261"/>
      <c r="I1261"/>
    </row>
    <row r="1262" spans="1:11" ht="12.75" customHeight="1">
      <c r="A1262" s="133">
        <f>COUNTIF(ORÇAMENTO!B:B,'CPU (2)'!B1262)</f>
        <v>0</v>
      </c>
      <c r="B1262" s="175">
        <v>83759</v>
      </c>
      <c r="C1262" s="176" t="s">
        <v>6574</v>
      </c>
      <c r="D1262" s="175" t="s">
        <v>5450</v>
      </c>
      <c r="E1262" s="175" t="s">
        <v>6046</v>
      </c>
      <c r="F1262" s="177">
        <v>165.19</v>
      </c>
      <c r="G1262" s="177">
        <v>163.47</v>
      </c>
      <c r="H1262" s="175" t="s">
        <v>308</v>
      </c>
      <c r="I1262" s="156">
        <v>41974</v>
      </c>
      <c r="J1262" s="177">
        <f>SUM(J1264:J1268)</f>
        <v>163.46872000000002</v>
      </c>
      <c r="K1262" s="192">
        <f>J1262-G1262</f>
        <v>-1.2799999999799638E-3</v>
      </c>
    </row>
    <row r="1263" spans="1:11" ht="25.5">
      <c r="B1263" s="167" t="s">
        <v>341</v>
      </c>
      <c r="C1263" s="167" t="s">
        <v>82</v>
      </c>
      <c r="D1263" s="167" t="s">
        <v>342</v>
      </c>
      <c r="E1263" s="167" t="s">
        <v>343</v>
      </c>
      <c r="F1263" s="167" t="s">
        <v>10727</v>
      </c>
      <c r="G1263" s="167" t="s">
        <v>10728</v>
      </c>
      <c r="H1263" s="167" t="s">
        <v>10729</v>
      </c>
      <c r="I1263" s="167" t="s">
        <v>10730</v>
      </c>
      <c r="J1263" s="167" t="s">
        <v>10731</v>
      </c>
    </row>
    <row r="1264" spans="1:11" ht="25.5">
      <c r="A1264" s="211"/>
      <c r="B1264" s="172">
        <v>83755</v>
      </c>
      <c r="C1264" s="226" t="str">
        <f>VLOOKUP(B1264,SERVIÇOS_SINAPI_12_14!$A$2:$H$5049,2,0)</f>
        <v>DEPRECIACAO GUINDASTE MADAL MD-10A</v>
      </c>
      <c r="D1264" s="164" t="s">
        <v>5450</v>
      </c>
      <c r="E1264" s="219" t="str">
        <f>VLOOKUP(B1264,SERVIÇOS_SINAPI_12_14!$A$2:$H$5049,4,0)</f>
        <v>H</v>
      </c>
      <c r="F1264" s="214">
        <v>46.23</v>
      </c>
      <c r="G1264" s="224">
        <f>VLOOKUP(B1264,SERVIÇOS_SINAPI_12_14!$A$2:$H$5049,6,0)</f>
        <v>46.22</v>
      </c>
      <c r="H1264" s="219">
        <v>1</v>
      </c>
      <c r="I1264" s="214">
        <v>46.23</v>
      </c>
      <c r="J1264" s="224">
        <f>H1264*G1264</f>
        <v>46.22</v>
      </c>
    </row>
    <row r="1265" spans="1:10" ht="25.5">
      <c r="A1265" s="211"/>
      <c r="B1265" s="172">
        <v>83756</v>
      </c>
      <c r="C1265" s="226" t="str">
        <f>VLOOKUP(B1265,SERVIÇOS_SINAPI_12_14!$A$2:$H$5049,2,0)</f>
        <v>JUROS GUINDASTE MADAL MD-10A</v>
      </c>
      <c r="D1265" s="164" t="s">
        <v>5450</v>
      </c>
      <c r="E1265" s="219" t="str">
        <f>VLOOKUP(B1265,SERVIÇOS_SINAPI_12_14!$A$2:$H$5049,4,0)</f>
        <v>H</v>
      </c>
      <c r="F1265" s="214">
        <v>19.510000000000002</v>
      </c>
      <c r="G1265" s="224">
        <f>VLOOKUP(B1265,SERVIÇOS_SINAPI_12_14!$A$2:$H$5049,6,0)</f>
        <v>19.5</v>
      </c>
      <c r="H1265" s="219">
        <v>1</v>
      </c>
      <c r="I1265" s="214">
        <v>19.510000000000002</v>
      </c>
      <c r="J1265" s="224">
        <f>H1265*G1265</f>
        <v>19.5</v>
      </c>
    </row>
    <row r="1266" spans="1:10" ht="25.5">
      <c r="A1266" s="211"/>
      <c r="B1266" s="172">
        <v>83757</v>
      </c>
      <c r="C1266" s="226" t="str">
        <f>VLOOKUP(B1266,SERVIÇOS_SINAPI_12_14!$A$2:$H$5049,2,0)</f>
        <v>MANUTENCAO GUINDASTE MADAL MD-10A</v>
      </c>
      <c r="D1266" s="164" t="s">
        <v>5450</v>
      </c>
      <c r="E1266" s="219" t="str">
        <f>VLOOKUP(B1266,SERVIÇOS_SINAPI_12_14!$A$2:$H$5049,4,0)</f>
        <v>H</v>
      </c>
      <c r="F1266" s="214">
        <v>38.1</v>
      </c>
      <c r="G1266" s="224">
        <f>VLOOKUP(B1266,SERVIÇOS_SINAPI_12_14!$A$2:$H$5049,6,0)</f>
        <v>38.090000000000003</v>
      </c>
      <c r="H1266" s="219">
        <v>1</v>
      </c>
      <c r="I1266" s="214">
        <v>38.1</v>
      </c>
      <c r="J1266" s="224">
        <f>H1266*G1266</f>
        <v>38.090000000000003</v>
      </c>
    </row>
    <row r="1267" spans="1:10" ht="25.5">
      <c r="A1267" s="211"/>
      <c r="B1267" s="172">
        <v>83758</v>
      </c>
      <c r="C1267" s="226" t="str">
        <f>VLOOKUP(B1267,SERVIÇOS_SINAPI_12_14!$A$2:$H$5049,2,0)</f>
        <v>CUSTOS COMBUSTIVEL+MATERIAL NA OPERACAO DE GUINDASTE MADAL MD-10A</v>
      </c>
      <c r="D1267" s="164" t="s">
        <v>5450</v>
      </c>
      <c r="E1267" s="219" t="str">
        <f>VLOOKUP(B1267,SERVIÇOS_SINAPI_12_14!$A$2:$H$5049,4,0)</f>
        <v>H</v>
      </c>
      <c r="F1267" s="214">
        <v>45.28</v>
      </c>
      <c r="G1267" s="224">
        <f>VLOOKUP(B1267,SERVIÇOS_SINAPI_12_14!$A$2:$H$5049,6,0)</f>
        <v>45.27</v>
      </c>
      <c r="H1267" s="219">
        <v>1</v>
      </c>
      <c r="I1267" s="214">
        <v>45.28</v>
      </c>
      <c r="J1267" s="224">
        <f>H1267*G1267</f>
        <v>45.27</v>
      </c>
    </row>
    <row r="1268" spans="1:10">
      <c r="A1268" s="211"/>
      <c r="B1268" s="172">
        <v>88296</v>
      </c>
      <c r="C1268" s="226" t="str">
        <f>VLOOKUP(B1268,SERVIÇOS_SINAPI_12_14!$A$2:$H$5049,2,0)</f>
        <v>OPERADOR DE GUINDASTE COM ENCARGOS COMPLEMENTARES</v>
      </c>
      <c r="D1268" s="164" t="s">
        <v>5361</v>
      </c>
      <c r="E1268" s="219" t="str">
        <f>VLOOKUP(B1268,SERVIÇOS_SINAPI_12_14!$A$2:$H$5049,4,0)</f>
        <v>H</v>
      </c>
      <c r="F1268" s="214">
        <v>16.07</v>
      </c>
      <c r="G1268" s="224">
        <f>VLOOKUP(B1268,SERVIÇOS_SINAPI_12_14!$A$2:$H$5049,6,0)</f>
        <v>14.36</v>
      </c>
      <c r="H1268" s="244">
        <v>1.002</v>
      </c>
      <c r="I1268" s="214">
        <v>16.07</v>
      </c>
      <c r="J1268" s="224">
        <f>H1268*G1268</f>
        <v>14.388719999999999</v>
      </c>
    </row>
    <row r="1269" spans="1:10">
      <c r="B1269"/>
      <c r="C1269"/>
      <c r="D1269"/>
      <c r="E1269"/>
      <c r="F1269"/>
      <c r="G1269"/>
      <c r="H1269"/>
      <c r="I1269"/>
    </row>
    <row r="1270" spans="1:10">
      <c r="B1270"/>
      <c r="C1270"/>
      <c r="D1270"/>
      <c r="E1270"/>
      <c r="F1270"/>
      <c r="G1270"/>
      <c r="H1270"/>
      <c r="I1270"/>
    </row>
    <row r="1271" spans="1:10" hidden="1">
      <c r="A1271" s="133">
        <f>COUNTIF(ORÇAMENTO!B:B,'CPU (2)'!B1271)</f>
        <v>0</v>
      </c>
      <c r="B1271" t="s">
        <v>6575</v>
      </c>
      <c r="C1271" t="s">
        <v>6576</v>
      </c>
      <c r="D1271" t="s">
        <v>5368</v>
      </c>
      <c r="E1271" t="s">
        <v>83</v>
      </c>
      <c r="F1271">
        <v>415.04</v>
      </c>
      <c r="G1271">
        <v>402.71</v>
      </c>
      <c r="H1271" t="s">
        <v>308</v>
      </c>
      <c r="I1271">
        <v>41974</v>
      </c>
    </row>
    <row r="1272" spans="1:10" hidden="1">
      <c r="A1272" s="133">
        <f>COUNTIF(ORÇAMENTO!B:B,'CPU (2)'!B1272)</f>
        <v>0</v>
      </c>
      <c r="B1272">
        <v>9535</v>
      </c>
      <c r="C1272" t="s">
        <v>6577</v>
      </c>
      <c r="D1272" t="s">
        <v>5368</v>
      </c>
      <c r="E1272" t="s">
        <v>83</v>
      </c>
      <c r="F1272">
        <v>52.33</v>
      </c>
      <c r="G1272">
        <v>51.3</v>
      </c>
      <c r="H1272" t="s">
        <v>308</v>
      </c>
      <c r="I1272">
        <v>41974</v>
      </c>
    </row>
    <row r="1273" spans="1:10" hidden="1">
      <c r="A1273" s="133">
        <f>COUNTIF(ORÇAMENTO!B:B,'CPU (2)'!B1273)</f>
        <v>0</v>
      </c>
      <c r="B1273">
        <v>68049</v>
      </c>
      <c r="C1273" t="s">
        <v>6578</v>
      </c>
      <c r="D1273" t="s">
        <v>5343</v>
      </c>
      <c r="E1273" t="s">
        <v>335</v>
      </c>
      <c r="F1273">
        <v>90.08</v>
      </c>
      <c r="G1273">
        <v>85.51</v>
      </c>
      <c r="H1273" t="s">
        <v>308</v>
      </c>
      <c r="I1273">
        <v>41974</v>
      </c>
    </row>
    <row r="1274" spans="1:10" hidden="1">
      <c r="A1274" s="133">
        <f>COUNTIF(ORÇAMENTO!B:B,'CPU (2)'!B1274)</f>
        <v>0</v>
      </c>
      <c r="B1274">
        <v>84033</v>
      </c>
      <c r="C1274" t="s">
        <v>6579</v>
      </c>
      <c r="D1274" t="s">
        <v>6231</v>
      </c>
      <c r="E1274" t="s">
        <v>335</v>
      </c>
      <c r="F1274">
        <v>24.17</v>
      </c>
      <c r="G1274">
        <v>23.33</v>
      </c>
      <c r="H1274" t="s">
        <v>308</v>
      </c>
      <c r="I1274">
        <v>41974</v>
      </c>
    </row>
    <row r="1275" spans="1:10" hidden="1">
      <c r="A1275" s="133">
        <f>COUNTIF(ORÇAMENTO!B:B,'CPU (2)'!B1275)</f>
        <v>0</v>
      </c>
      <c r="B1275">
        <v>84040</v>
      </c>
      <c r="C1275" t="s">
        <v>6580</v>
      </c>
      <c r="D1275" t="s">
        <v>6231</v>
      </c>
      <c r="E1275" t="s">
        <v>335</v>
      </c>
      <c r="F1275">
        <v>28.16</v>
      </c>
      <c r="G1275">
        <v>27.97</v>
      </c>
      <c r="H1275" t="s">
        <v>308</v>
      </c>
      <c r="I1275">
        <v>41974</v>
      </c>
    </row>
    <row r="1276" spans="1:10" hidden="1">
      <c r="A1276" s="133">
        <f>COUNTIF(ORÇAMENTO!B:B,'CPU (2)'!B1276)</f>
        <v>0</v>
      </c>
      <c r="B1276" t="s">
        <v>6581</v>
      </c>
      <c r="C1276" t="s">
        <v>6582</v>
      </c>
      <c r="D1276" t="s">
        <v>6231</v>
      </c>
      <c r="E1276" t="s">
        <v>335</v>
      </c>
      <c r="F1276">
        <v>31.54</v>
      </c>
      <c r="G1276">
        <v>30.85</v>
      </c>
      <c r="H1276" t="s">
        <v>308</v>
      </c>
      <c r="I1276">
        <v>41974</v>
      </c>
    </row>
    <row r="1277" spans="1:10" hidden="1">
      <c r="A1277" s="133">
        <f>COUNTIF(ORÇAMENTO!B:B,'CPU (2)'!B1277)</f>
        <v>0</v>
      </c>
      <c r="B1277">
        <v>41619</v>
      </c>
      <c r="C1277" t="s">
        <v>6583</v>
      </c>
      <c r="D1277" t="s">
        <v>6231</v>
      </c>
      <c r="E1277" t="s">
        <v>335</v>
      </c>
      <c r="F1277">
        <v>35.4</v>
      </c>
      <c r="G1277">
        <v>34.86</v>
      </c>
      <c r="H1277" t="s">
        <v>308</v>
      </c>
      <c r="I1277">
        <v>41974</v>
      </c>
    </row>
    <row r="1278" spans="1:10" hidden="1">
      <c r="A1278" s="133">
        <f>COUNTIF(ORÇAMENTO!B:B,'CPU (2)'!B1278)</f>
        <v>0</v>
      </c>
      <c r="B1278">
        <v>73633</v>
      </c>
      <c r="C1278" t="s">
        <v>6584</v>
      </c>
      <c r="D1278" t="s">
        <v>6231</v>
      </c>
      <c r="E1278" t="s">
        <v>335</v>
      </c>
      <c r="F1278">
        <v>60.19</v>
      </c>
      <c r="G1278">
        <v>58.78</v>
      </c>
      <c r="H1278" t="s">
        <v>308</v>
      </c>
      <c r="I1278">
        <v>41974</v>
      </c>
    </row>
    <row r="1279" spans="1:10" hidden="1">
      <c r="A1279" s="133">
        <f>COUNTIF(ORÇAMENTO!B:B,'CPU (2)'!B1279)</f>
        <v>0</v>
      </c>
      <c r="B1279">
        <v>73634</v>
      </c>
      <c r="C1279" t="s">
        <v>6585</v>
      </c>
      <c r="D1279" t="s">
        <v>6231</v>
      </c>
      <c r="E1279" t="s">
        <v>335</v>
      </c>
      <c r="F1279">
        <v>82.94</v>
      </c>
      <c r="G1279">
        <v>81.81</v>
      </c>
      <c r="H1279" t="s">
        <v>308</v>
      </c>
      <c r="I1279">
        <v>41974</v>
      </c>
    </row>
    <row r="1280" spans="1:10" hidden="1">
      <c r="A1280" s="133">
        <f>COUNTIF(ORÇAMENTO!B:B,'CPU (2)'!B1280)</f>
        <v>0</v>
      </c>
      <c r="B1280">
        <v>84036</v>
      </c>
      <c r="C1280" t="s">
        <v>6586</v>
      </c>
      <c r="D1280" t="s">
        <v>6231</v>
      </c>
      <c r="E1280" t="s">
        <v>335</v>
      </c>
      <c r="F1280">
        <v>25.61</v>
      </c>
      <c r="G1280">
        <v>24.81</v>
      </c>
      <c r="H1280" t="s">
        <v>308</v>
      </c>
      <c r="I1280">
        <v>41974</v>
      </c>
    </row>
    <row r="1281" spans="1:9" hidden="1">
      <c r="A1281" s="133">
        <f>COUNTIF(ORÇAMENTO!B:B,'CPU (2)'!B1281)</f>
        <v>0</v>
      </c>
      <c r="B1281">
        <v>84037</v>
      </c>
      <c r="C1281" t="s">
        <v>6587</v>
      </c>
      <c r="D1281" t="s">
        <v>6231</v>
      </c>
      <c r="E1281" t="s">
        <v>335</v>
      </c>
      <c r="F1281">
        <v>37.44</v>
      </c>
      <c r="G1281">
        <v>36.880000000000003</v>
      </c>
      <c r="H1281" t="s">
        <v>308</v>
      </c>
      <c r="I1281">
        <v>41974</v>
      </c>
    </row>
    <row r="1282" spans="1:9" hidden="1">
      <c r="A1282" s="133">
        <f>COUNTIF(ORÇAMENTO!B:B,'CPU (2)'!B1282)</f>
        <v>0</v>
      </c>
      <c r="B1282">
        <v>84035</v>
      </c>
      <c r="C1282" t="s">
        <v>6588</v>
      </c>
      <c r="D1282" t="s">
        <v>6231</v>
      </c>
      <c r="E1282" t="s">
        <v>335</v>
      </c>
      <c r="F1282">
        <v>50.35</v>
      </c>
      <c r="G1282">
        <v>49.71</v>
      </c>
      <c r="H1282" t="s">
        <v>308</v>
      </c>
      <c r="I1282">
        <v>41974</v>
      </c>
    </row>
    <row r="1283" spans="1:9" hidden="1">
      <c r="A1283" s="133">
        <f>COUNTIF(ORÇAMENTO!B:B,'CPU (2)'!B1283)</f>
        <v>0</v>
      </c>
      <c r="B1283">
        <v>84038</v>
      </c>
      <c r="C1283" t="s">
        <v>6589</v>
      </c>
      <c r="D1283" t="s">
        <v>6231</v>
      </c>
      <c r="E1283" t="s">
        <v>335</v>
      </c>
      <c r="F1283">
        <v>45.74</v>
      </c>
      <c r="G1283">
        <v>44.97</v>
      </c>
      <c r="H1283" t="s">
        <v>308</v>
      </c>
      <c r="I1283">
        <v>41974</v>
      </c>
    </row>
    <row r="1284" spans="1:9" hidden="1">
      <c r="A1284" s="133">
        <f>COUNTIF(ORÇAMENTO!B:B,'CPU (2)'!B1284)</f>
        <v>0</v>
      </c>
      <c r="B1284">
        <v>84039</v>
      </c>
      <c r="C1284" t="s">
        <v>6590</v>
      </c>
      <c r="D1284" t="s">
        <v>6231</v>
      </c>
      <c r="E1284" t="s">
        <v>335</v>
      </c>
      <c r="F1284">
        <v>60.97</v>
      </c>
      <c r="G1284">
        <v>59.81</v>
      </c>
      <c r="H1284" t="s">
        <v>308</v>
      </c>
      <c r="I1284">
        <v>41974</v>
      </c>
    </row>
    <row r="1285" spans="1:9" hidden="1">
      <c r="A1285" s="133">
        <f>COUNTIF(ORÇAMENTO!B:B,'CPU (2)'!B1285)</f>
        <v>0</v>
      </c>
      <c r="B1285">
        <v>84041</v>
      </c>
      <c r="C1285" t="s">
        <v>6591</v>
      </c>
      <c r="D1285" t="s">
        <v>6231</v>
      </c>
      <c r="E1285" t="s">
        <v>335</v>
      </c>
      <c r="F1285">
        <v>33.799999999999997</v>
      </c>
      <c r="G1285">
        <v>33.200000000000003</v>
      </c>
      <c r="H1285" t="s">
        <v>308</v>
      </c>
      <c r="I1285">
        <v>41974</v>
      </c>
    </row>
    <row r="1286" spans="1:9" hidden="1">
      <c r="A1286" s="133">
        <f>COUNTIF(ORÇAMENTO!B:B,'CPU (2)'!B1286)</f>
        <v>0</v>
      </c>
      <c r="B1286" t="s">
        <v>6592</v>
      </c>
      <c r="C1286" t="s">
        <v>6593</v>
      </c>
      <c r="D1286" t="s">
        <v>6231</v>
      </c>
      <c r="E1286" t="s">
        <v>335</v>
      </c>
      <c r="F1286">
        <v>60.9</v>
      </c>
      <c r="G1286">
        <v>56.63</v>
      </c>
      <c r="H1286" t="s">
        <v>308</v>
      </c>
      <c r="I1286">
        <v>41974</v>
      </c>
    </row>
    <row r="1287" spans="1:9" hidden="1">
      <c r="A1287" s="133">
        <f>COUNTIF(ORÇAMENTO!B:B,'CPU (2)'!B1287)</f>
        <v>0</v>
      </c>
      <c r="B1287" t="s">
        <v>6594</v>
      </c>
      <c r="C1287" t="s">
        <v>6595</v>
      </c>
      <c r="D1287" t="s">
        <v>6231</v>
      </c>
      <c r="E1287" t="s">
        <v>335</v>
      </c>
      <c r="F1287">
        <v>61.4</v>
      </c>
      <c r="G1287">
        <v>57</v>
      </c>
      <c r="H1287" t="s">
        <v>308</v>
      </c>
      <c r="I1287">
        <v>41974</v>
      </c>
    </row>
    <row r="1288" spans="1:9" hidden="1">
      <c r="A1288" s="133">
        <f>COUNTIF(ORÇAMENTO!B:B,'CPU (2)'!B1288)</f>
        <v>0</v>
      </c>
      <c r="B1288" t="s">
        <v>6596</v>
      </c>
      <c r="C1288" t="s">
        <v>6597</v>
      </c>
      <c r="D1288" t="s">
        <v>6231</v>
      </c>
      <c r="E1288" t="s">
        <v>335</v>
      </c>
      <c r="F1288">
        <v>34.39</v>
      </c>
      <c r="G1288">
        <v>32.549999999999997</v>
      </c>
      <c r="H1288" t="s">
        <v>308</v>
      </c>
      <c r="I1288">
        <v>41974</v>
      </c>
    </row>
    <row r="1289" spans="1:9" hidden="1">
      <c r="A1289" s="133">
        <f>COUNTIF(ORÇAMENTO!B:B,'CPU (2)'!B1289)</f>
        <v>0</v>
      </c>
      <c r="B1289" t="s">
        <v>6598</v>
      </c>
      <c r="C1289" t="s">
        <v>6599</v>
      </c>
      <c r="D1289" t="s">
        <v>6231</v>
      </c>
      <c r="E1289" t="s">
        <v>335</v>
      </c>
      <c r="F1289">
        <v>73.45</v>
      </c>
      <c r="G1289">
        <v>70.67</v>
      </c>
      <c r="H1289" t="s">
        <v>308</v>
      </c>
      <c r="I1289">
        <v>41974</v>
      </c>
    </row>
    <row r="1290" spans="1:9" hidden="1">
      <c r="A1290" s="133">
        <f>COUNTIF(ORÇAMENTO!B:B,'CPU (2)'!B1290)</f>
        <v>0</v>
      </c>
      <c r="B1290" t="s">
        <v>6600</v>
      </c>
      <c r="C1290" t="s">
        <v>6601</v>
      </c>
      <c r="D1290" t="s">
        <v>6231</v>
      </c>
      <c r="E1290" t="s">
        <v>335</v>
      </c>
      <c r="F1290">
        <v>76.67</v>
      </c>
      <c r="G1290">
        <v>72.400000000000006</v>
      </c>
      <c r="H1290" t="s">
        <v>308</v>
      </c>
      <c r="I1290">
        <v>41974</v>
      </c>
    </row>
    <row r="1291" spans="1:9" hidden="1">
      <c r="A1291" s="133">
        <f>COUNTIF(ORÇAMENTO!B:B,'CPU (2)'!B1291)</f>
        <v>0</v>
      </c>
      <c r="B1291" t="s">
        <v>6602</v>
      </c>
      <c r="C1291" t="s">
        <v>6603</v>
      </c>
      <c r="D1291" t="s">
        <v>6231</v>
      </c>
      <c r="E1291" t="s">
        <v>335</v>
      </c>
      <c r="F1291">
        <v>42.59</v>
      </c>
      <c r="G1291">
        <v>39.86</v>
      </c>
      <c r="H1291" t="s">
        <v>308</v>
      </c>
      <c r="I1291">
        <v>41974</v>
      </c>
    </row>
    <row r="1292" spans="1:9" hidden="1">
      <c r="A1292" s="133">
        <f>COUNTIF(ORÇAMENTO!B:B,'CPU (2)'!B1292)</f>
        <v>0</v>
      </c>
      <c r="B1292">
        <v>84047</v>
      </c>
      <c r="C1292" t="s">
        <v>6604</v>
      </c>
      <c r="D1292" t="s">
        <v>6231</v>
      </c>
      <c r="E1292" t="s">
        <v>335</v>
      </c>
      <c r="F1292">
        <v>634.95000000000005</v>
      </c>
      <c r="G1292">
        <v>630.70000000000005</v>
      </c>
      <c r="H1292" t="s">
        <v>308</v>
      </c>
      <c r="I1292">
        <v>41974</v>
      </c>
    </row>
    <row r="1293" spans="1:9" hidden="1">
      <c r="A1293" s="133">
        <f>COUNTIF(ORÇAMENTO!B:B,'CPU (2)'!B1293)</f>
        <v>0</v>
      </c>
      <c r="B1293">
        <v>9875</v>
      </c>
      <c r="C1293" t="s">
        <v>6605</v>
      </c>
      <c r="D1293" t="s">
        <v>5343</v>
      </c>
      <c r="E1293" t="s">
        <v>335</v>
      </c>
      <c r="F1293">
        <v>109.22</v>
      </c>
      <c r="G1293">
        <v>106.43</v>
      </c>
      <c r="H1293" t="s">
        <v>308</v>
      </c>
      <c r="I1293">
        <v>41974</v>
      </c>
    </row>
    <row r="1294" spans="1:9" hidden="1">
      <c r="A1294" s="133">
        <f>COUNTIF(ORÇAMENTO!B:B,'CPU (2)'!B1294)</f>
        <v>0</v>
      </c>
      <c r="B1294" t="s">
        <v>6606</v>
      </c>
      <c r="C1294" t="s">
        <v>6607</v>
      </c>
      <c r="D1294" t="s">
        <v>5343</v>
      </c>
      <c r="E1294" t="s">
        <v>335</v>
      </c>
      <c r="F1294">
        <v>203.51</v>
      </c>
      <c r="G1294">
        <v>200.74</v>
      </c>
      <c r="H1294" t="s">
        <v>308</v>
      </c>
      <c r="I1294">
        <v>41974</v>
      </c>
    </row>
    <row r="1295" spans="1:9" hidden="1">
      <c r="A1295" s="133">
        <f>COUNTIF(ORÇAMENTO!B:B,'CPU (2)'!B1295)</f>
        <v>0</v>
      </c>
      <c r="B1295" t="s">
        <v>6608</v>
      </c>
      <c r="C1295" t="s">
        <v>6609</v>
      </c>
      <c r="D1295" t="s">
        <v>5343</v>
      </c>
      <c r="E1295" t="s">
        <v>335</v>
      </c>
      <c r="F1295">
        <v>113.16</v>
      </c>
      <c r="G1295">
        <v>109.09</v>
      </c>
      <c r="H1295" t="s">
        <v>308</v>
      </c>
      <c r="I1295">
        <v>41974</v>
      </c>
    </row>
    <row r="1296" spans="1:9" hidden="1">
      <c r="A1296" s="133">
        <f>COUNTIF(ORÇAMENTO!B:B,'CPU (2)'!B1296)</f>
        <v>0</v>
      </c>
      <c r="B1296" t="s">
        <v>6610</v>
      </c>
      <c r="C1296" t="s">
        <v>6611</v>
      </c>
      <c r="D1296" t="s">
        <v>5343</v>
      </c>
      <c r="E1296" t="s">
        <v>335</v>
      </c>
      <c r="F1296">
        <v>105.6</v>
      </c>
      <c r="G1296">
        <v>102.82</v>
      </c>
      <c r="H1296" t="s">
        <v>308</v>
      </c>
      <c r="I1296">
        <v>41974</v>
      </c>
    </row>
    <row r="1297" spans="1:11" hidden="1">
      <c r="A1297" s="133">
        <f>COUNTIF(ORÇAMENTO!B:B,'CPU (2)'!B1297)</f>
        <v>0</v>
      </c>
      <c r="B1297" t="s">
        <v>6612</v>
      </c>
      <c r="C1297" t="s">
        <v>6613</v>
      </c>
      <c r="D1297" t="s">
        <v>5343</v>
      </c>
      <c r="E1297" t="s">
        <v>335</v>
      </c>
      <c r="F1297">
        <v>111.18</v>
      </c>
      <c r="G1297">
        <v>108.9</v>
      </c>
      <c r="H1297" t="s">
        <v>308</v>
      </c>
      <c r="I1297">
        <v>41974</v>
      </c>
    </row>
    <row r="1298" spans="1:11" hidden="1">
      <c r="A1298" s="133">
        <f>COUNTIF(ORÇAMENTO!B:B,'CPU (2)'!B1298)</f>
        <v>0</v>
      </c>
      <c r="B1298" t="s">
        <v>6614</v>
      </c>
      <c r="C1298" t="s">
        <v>6615</v>
      </c>
      <c r="D1298" t="s">
        <v>5343</v>
      </c>
      <c r="E1298" t="s">
        <v>335</v>
      </c>
      <c r="F1298">
        <v>113.1</v>
      </c>
      <c r="G1298">
        <v>110.75</v>
      </c>
      <c r="H1298" t="s">
        <v>308</v>
      </c>
      <c r="I1298">
        <v>41974</v>
      </c>
    </row>
    <row r="1299" spans="1:11" hidden="1">
      <c r="A1299" s="133">
        <f>COUNTIF(ORÇAMENTO!B:B,'CPU (2)'!B1299)</f>
        <v>0</v>
      </c>
      <c r="B1299">
        <v>72948</v>
      </c>
      <c r="C1299" t="s">
        <v>6616</v>
      </c>
      <c r="D1299" t="s">
        <v>5670</v>
      </c>
      <c r="E1299" t="s">
        <v>368</v>
      </c>
      <c r="F1299">
        <v>70.98</v>
      </c>
      <c r="G1299">
        <v>70.53</v>
      </c>
      <c r="H1299" t="s">
        <v>308</v>
      </c>
      <c r="I1299">
        <v>41974</v>
      </c>
    </row>
    <row r="1300" spans="1:11" hidden="1">
      <c r="A1300" s="133">
        <f>COUNTIF(ORÇAMENTO!B:B,'CPU (2)'!B1300)</f>
        <v>0</v>
      </c>
      <c r="B1300">
        <v>83656</v>
      </c>
      <c r="C1300" t="s">
        <v>6617</v>
      </c>
      <c r="D1300" t="s">
        <v>5374</v>
      </c>
      <c r="E1300" t="s">
        <v>335</v>
      </c>
      <c r="F1300">
        <v>51.64</v>
      </c>
      <c r="G1300">
        <v>51.47</v>
      </c>
      <c r="H1300" t="s">
        <v>308</v>
      </c>
      <c r="I1300">
        <v>41974</v>
      </c>
    </row>
    <row r="1301" spans="1:11" hidden="1">
      <c r="A1301" s="133">
        <f>COUNTIF(ORÇAMENTO!B:B,'CPU (2)'!B1301)</f>
        <v>0</v>
      </c>
      <c r="B1301">
        <v>73541</v>
      </c>
      <c r="C1301" t="s">
        <v>6618</v>
      </c>
      <c r="D1301" t="s">
        <v>5361</v>
      </c>
      <c r="E1301" t="s">
        <v>370</v>
      </c>
      <c r="F1301">
        <v>57.09</v>
      </c>
      <c r="G1301">
        <v>51.7</v>
      </c>
      <c r="H1301" t="s">
        <v>308</v>
      </c>
      <c r="I1301">
        <v>41974</v>
      </c>
    </row>
    <row r="1302" spans="1:11" hidden="1">
      <c r="A1302" s="133">
        <f>COUNTIF(ORÇAMENTO!B:B,'CPU (2)'!B1302)</f>
        <v>0</v>
      </c>
      <c r="B1302">
        <v>73540</v>
      </c>
      <c r="C1302" t="s">
        <v>6619</v>
      </c>
      <c r="D1302" t="s">
        <v>5361</v>
      </c>
      <c r="E1302" t="s">
        <v>83</v>
      </c>
      <c r="F1302">
        <v>27.8</v>
      </c>
      <c r="G1302">
        <v>25.09</v>
      </c>
      <c r="H1302" t="s">
        <v>308</v>
      </c>
      <c r="I1302">
        <v>41974</v>
      </c>
    </row>
    <row r="1303" spans="1:11" hidden="1">
      <c r="A1303" s="133">
        <f>COUNTIF(ORÇAMENTO!B:B,'CPU (2)'!B1303)</f>
        <v>0</v>
      </c>
      <c r="B1303">
        <v>72971</v>
      </c>
      <c r="C1303" t="s">
        <v>6620</v>
      </c>
      <c r="D1303" t="s">
        <v>5670</v>
      </c>
      <c r="E1303" t="s">
        <v>335</v>
      </c>
      <c r="F1303">
        <v>0.3</v>
      </c>
      <c r="G1303">
        <v>0.28999999999999998</v>
      </c>
      <c r="H1303" t="s">
        <v>308</v>
      </c>
      <c r="I1303">
        <v>41974</v>
      </c>
    </row>
    <row r="1304" spans="1:11" hidden="1">
      <c r="A1304" s="133">
        <f>COUNTIF(ORÇAMENTO!B:B,'CPU (2)'!B1304)</f>
        <v>0</v>
      </c>
      <c r="B1304">
        <v>41722</v>
      </c>
      <c r="C1304" t="s">
        <v>6621</v>
      </c>
      <c r="D1304" t="s">
        <v>5604</v>
      </c>
      <c r="E1304" t="s">
        <v>368</v>
      </c>
      <c r="F1304">
        <v>3.7</v>
      </c>
      <c r="G1304">
        <v>3.6</v>
      </c>
      <c r="H1304" t="s">
        <v>308</v>
      </c>
      <c r="I1304">
        <v>41974</v>
      </c>
    </row>
    <row r="1305" spans="1:11" hidden="1">
      <c r="A1305" s="133">
        <f>COUNTIF(ORÇAMENTO!B:B,'CPU (2)'!B1305)</f>
        <v>0</v>
      </c>
      <c r="B1305">
        <v>41721</v>
      </c>
      <c r="C1305" t="s">
        <v>6622</v>
      </c>
      <c r="D1305" t="s">
        <v>5604</v>
      </c>
      <c r="E1305" t="s">
        <v>368</v>
      </c>
      <c r="F1305">
        <v>2.48</v>
      </c>
      <c r="G1305">
        <v>2.42</v>
      </c>
      <c r="H1305" t="s">
        <v>308</v>
      </c>
      <c r="I1305">
        <v>41974</v>
      </c>
    </row>
    <row r="1306" spans="1:11" hidden="1">
      <c r="A1306" s="133">
        <f>COUNTIF(ORÇAMENTO!B:B,'CPU (2)'!B1306)</f>
        <v>0</v>
      </c>
      <c r="B1306" t="s">
        <v>6623</v>
      </c>
      <c r="C1306" t="s">
        <v>6624</v>
      </c>
      <c r="D1306" t="s">
        <v>5604</v>
      </c>
      <c r="E1306" t="s">
        <v>368</v>
      </c>
      <c r="F1306">
        <v>3.28</v>
      </c>
      <c r="G1306">
        <v>3.25</v>
      </c>
      <c r="H1306" t="s">
        <v>308</v>
      </c>
      <c r="I1306">
        <v>41974</v>
      </c>
    </row>
    <row r="1307" spans="1:11" hidden="1">
      <c r="A1307" s="133">
        <f>COUNTIF(ORÇAMENTO!B:B,'CPU (2)'!B1307)</f>
        <v>0</v>
      </c>
      <c r="B1307" t="s">
        <v>6625</v>
      </c>
      <c r="C1307" t="s">
        <v>6626</v>
      </c>
      <c r="D1307" t="s">
        <v>5604</v>
      </c>
      <c r="E1307" t="s">
        <v>368</v>
      </c>
      <c r="F1307">
        <v>11.12</v>
      </c>
      <c r="G1307">
        <v>10.220000000000001</v>
      </c>
      <c r="H1307" t="s">
        <v>308</v>
      </c>
      <c r="I1307">
        <v>41974</v>
      </c>
    </row>
    <row r="1308" spans="1:11" hidden="1">
      <c r="A1308" s="133">
        <f>COUNTIF(ORÇAMENTO!B:B,'CPU (2)'!B1308)</f>
        <v>0</v>
      </c>
      <c r="B1308" t="s">
        <v>6627</v>
      </c>
      <c r="C1308" t="s">
        <v>6628</v>
      </c>
      <c r="D1308" t="s">
        <v>5604</v>
      </c>
      <c r="E1308" t="s">
        <v>368</v>
      </c>
      <c r="F1308">
        <v>15.79</v>
      </c>
      <c r="G1308">
        <v>14.61</v>
      </c>
      <c r="H1308" t="s">
        <v>308</v>
      </c>
      <c r="I1308">
        <v>41974</v>
      </c>
    </row>
    <row r="1309" spans="1:11">
      <c r="B1309"/>
      <c r="C1309"/>
      <c r="D1309"/>
      <c r="E1309"/>
      <c r="F1309"/>
      <c r="G1309"/>
      <c r="H1309"/>
      <c r="I1309"/>
    </row>
    <row r="1310" spans="1:11" ht="25.5">
      <c r="A1310" s="133">
        <f>COUNTIF(ORÇAMENTO!B:B,'CPU (2)'!B1310)</f>
        <v>0</v>
      </c>
      <c r="B1310" s="175" t="s">
        <v>258</v>
      </c>
      <c r="C1310" s="176" t="s">
        <v>259</v>
      </c>
      <c r="D1310" s="175" t="s">
        <v>5604</v>
      </c>
      <c r="E1310" s="175" t="s">
        <v>368</v>
      </c>
      <c r="F1310" s="177">
        <v>3.48</v>
      </c>
      <c r="G1310" s="177">
        <v>3.19</v>
      </c>
      <c r="H1310" s="175" t="s">
        <v>308</v>
      </c>
      <c r="I1310" s="178">
        <v>41974</v>
      </c>
      <c r="J1310" s="191">
        <f>SUM(J1312:J1313)</f>
        <v>3.1949999999999998</v>
      </c>
      <c r="K1310" s="192">
        <f>J1310-G1310</f>
        <v>4.9999999999998934E-3</v>
      </c>
    </row>
    <row r="1311" spans="1:11" s="8" customFormat="1" ht="28.5" customHeight="1">
      <c r="A1311" s="133"/>
      <c r="B1311" s="167" t="s">
        <v>341</v>
      </c>
      <c r="C1311" s="167" t="s">
        <v>82</v>
      </c>
      <c r="D1311" s="167" t="s">
        <v>342</v>
      </c>
      <c r="E1311" s="167" t="s">
        <v>343</v>
      </c>
      <c r="F1311" s="167" t="s">
        <v>10727</v>
      </c>
      <c r="G1311" s="167" t="s">
        <v>10728</v>
      </c>
      <c r="H1311" s="167" t="s">
        <v>10729</v>
      </c>
      <c r="I1311" s="167" t="s">
        <v>10730</v>
      </c>
      <c r="J1311" s="167" t="s">
        <v>10731</v>
      </c>
    </row>
    <row r="1312" spans="1:11">
      <c r="B1312" s="172">
        <v>88316</v>
      </c>
      <c r="C1312" s="226" t="str">
        <f>VLOOKUP(B1312,SERVIÇOS_SINAPI_12_14!$A$2:$H$5049,2,0)</f>
        <v>SERVENTE COM ENCARGOS COMPLEMENTARES</v>
      </c>
      <c r="D1312" s="219" t="s">
        <v>5361</v>
      </c>
      <c r="E1312" s="219" t="str">
        <f>VLOOKUP(B1312,SERVIÇOS_SINAPI_12_14!$A$2:$H$5049,4,0)</f>
        <v>H</v>
      </c>
      <c r="F1312" s="224">
        <v>12.14</v>
      </c>
      <c r="G1312" s="224">
        <f>VLOOKUP(B1312,SERVIÇOS_SINAPI_12_14!$A$2:$H$5049,6,0)</f>
        <v>11.02</v>
      </c>
      <c r="H1312" s="219">
        <v>0.25</v>
      </c>
      <c r="I1312" s="224">
        <v>3.04</v>
      </c>
      <c r="J1312" s="224">
        <f>H1312*G1312</f>
        <v>2.7549999999999999</v>
      </c>
    </row>
    <row r="1313" spans="1:10" s="171" customFormat="1" ht="25.5">
      <c r="A1313" s="211"/>
      <c r="B1313" s="187">
        <v>1453</v>
      </c>
      <c r="C1313" s="213" t="str">
        <f>VLOOKUP(B1313,INSUMOS_SINAPI_12_14!$A$2:$H$5049,2,0)</f>
        <v>COMPACTADOR SOLOS C/ PLACA VIBRATÓRIA MOTOR DIESEL/GASOLINA 7 A 10HP 400KG NÃO REVERSÍVEL TIPO DYNAPAC CM-20 OU EQUIV</v>
      </c>
      <c r="D1313" s="144" t="s">
        <v>316</v>
      </c>
      <c r="E1313" s="144" t="str">
        <f>VLOOKUP(B1313,INSUMOS_SINAPI_12_14!$A$2:$H$5049,4,0)</f>
        <v>H</v>
      </c>
      <c r="F1313" s="210">
        <v>3.52</v>
      </c>
      <c r="G1313" s="210">
        <f>VLOOKUP(B1313,INSUMOS_SINAPI_12_14!$A$2:$H$5049,6,0)</f>
        <v>3.52</v>
      </c>
      <c r="H1313" s="144">
        <v>0.125</v>
      </c>
      <c r="I1313" s="210">
        <v>0.44</v>
      </c>
      <c r="J1313" s="210">
        <f>H1313*G1313</f>
        <v>0.44</v>
      </c>
    </row>
    <row r="1314" spans="1:10">
      <c r="B1314" s="157"/>
      <c r="C1314" s="158"/>
      <c r="D1314" s="157"/>
      <c r="E1314" s="157"/>
      <c r="F1314" s="159"/>
      <c r="G1314" s="159"/>
      <c r="H1314" s="157"/>
      <c r="I1314" s="160"/>
    </row>
    <row r="1315" spans="1:10">
      <c r="B1315" s="157"/>
      <c r="C1315" s="158"/>
      <c r="D1315" s="157"/>
      <c r="E1315" s="157"/>
      <c r="F1315" s="159"/>
      <c r="G1315" s="159"/>
      <c r="H1315" s="157"/>
      <c r="I1315" s="160"/>
    </row>
    <row r="1316" spans="1:10" ht="25.5" hidden="1">
      <c r="A1316" s="133">
        <f>COUNTIF(ORÇAMENTO!B:B,'CPU (2)'!B1316)</f>
        <v>0</v>
      </c>
      <c r="B1316" s="153">
        <v>73353</v>
      </c>
      <c r="C1316" s="154" t="s">
        <v>6629</v>
      </c>
      <c r="D1316" s="153" t="s">
        <v>5450</v>
      </c>
      <c r="E1316" s="153" t="s">
        <v>307</v>
      </c>
      <c r="F1316" s="155">
        <v>47.75</v>
      </c>
      <c r="G1316" s="155">
        <v>46.1</v>
      </c>
      <c r="H1316" s="153" t="s">
        <v>308</v>
      </c>
      <c r="I1316" s="156">
        <v>41974</v>
      </c>
    </row>
    <row r="1317" spans="1:10" ht="25.5" hidden="1">
      <c r="A1317" s="133">
        <f>COUNTIF(ORÇAMENTO!B:B,'CPU (2)'!B1317)</f>
        <v>0</v>
      </c>
      <c r="B1317" s="157">
        <v>73390</v>
      </c>
      <c r="C1317" s="158" t="s">
        <v>6630</v>
      </c>
      <c r="D1317" s="157" t="s">
        <v>5450</v>
      </c>
      <c r="E1317" s="157" t="s">
        <v>307</v>
      </c>
      <c r="F1317" s="159">
        <v>93.95</v>
      </c>
      <c r="G1317" s="159">
        <v>92.3</v>
      </c>
      <c r="H1317" s="157" t="s">
        <v>308</v>
      </c>
      <c r="I1317" s="160">
        <v>41974</v>
      </c>
    </row>
    <row r="1318" spans="1:10" ht="38.25" hidden="1">
      <c r="A1318" s="133">
        <f>COUNTIF(ORÇAMENTO!B:B,'CPU (2)'!B1318)</f>
        <v>0</v>
      </c>
      <c r="B1318" s="153">
        <v>5803</v>
      </c>
      <c r="C1318" s="154" t="s">
        <v>6631</v>
      </c>
      <c r="D1318" s="153" t="s">
        <v>5361</v>
      </c>
      <c r="E1318" s="153" t="s">
        <v>307</v>
      </c>
      <c r="F1318" s="155">
        <v>2.02</v>
      </c>
      <c r="G1318" s="155">
        <v>2.0099999999999998</v>
      </c>
      <c r="H1318" s="153" t="s">
        <v>308</v>
      </c>
      <c r="I1318" s="156">
        <v>41974</v>
      </c>
    </row>
    <row r="1319" spans="1:10" ht="25.5" hidden="1">
      <c r="A1319" s="133">
        <f>COUNTIF(ORÇAMENTO!B:B,'CPU (2)'!B1319)</f>
        <v>0</v>
      </c>
      <c r="B1319" s="157">
        <v>5959</v>
      </c>
      <c r="C1319" s="158" t="s">
        <v>6632</v>
      </c>
      <c r="D1319" s="157" t="s">
        <v>5450</v>
      </c>
      <c r="E1319" s="157" t="s">
        <v>6044</v>
      </c>
      <c r="F1319" s="159">
        <v>15.62</v>
      </c>
      <c r="G1319" s="159">
        <v>14.5</v>
      </c>
      <c r="H1319" s="157" t="s">
        <v>308</v>
      </c>
      <c r="I1319" s="160">
        <v>41974</v>
      </c>
    </row>
    <row r="1320" spans="1:10" ht="25.5" hidden="1">
      <c r="A1320" s="133">
        <f>COUNTIF(ORÇAMENTO!B:B,'CPU (2)'!B1320)</f>
        <v>0</v>
      </c>
      <c r="B1320" s="153">
        <v>5960</v>
      </c>
      <c r="C1320" s="154" t="s">
        <v>6633</v>
      </c>
      <c r="D1320" s="153" t="s">
        <v>5450</v>
      </c>
      <c r="E1320" s="153" t="s">
        <v>6355</v>
      </c>
      <c r="F1320" s="155">
        <v>18.05</v>
      </c>
      <c r="G1320" s="155">
        <v>16.7</v>
      </c>
      <c r="H1320" s="153" t="s">
        <v>308</v>
      </c>
      <c r="I1320" s="156">
        <v>41974</v>
      </c>
    </row>
    <row r="1321" spans="1:10" ht="25.5" hidden="1">
      <c r="A1321" s="133">
        <f>COUNTIF(ORÇAMENTO!B:B,'CPU (2)'!B1321)</f>
        <v>0</v>
      </c>
      <c r="B1321" s="157">
        <v>5957</v>
      </c>
      <c r="C1321" s="158" t="s">
        <v>6634</v>
      </c>
      <c r="D1321" s="157" t="s">
        <v>5450</v>
      </c>
      <c r="E1321" s="157" t="s">
        <v>6046</v>
      </c>
      <c r="F1321" s="159">
        <v>19.02</v>
      </c>
      <c r="G1321" s="159">
        <v>17.89</v>
      </c>
      <c r="H1321" s="157" t="s">
        <v>308</v>
      </c>
      <c r="I1321" s="160">
        <v>41974</v>
      </c>
    </row>
    <row r="1322" spans="1:10" ht="25.5" hidden="1">
      <c r="A1322" s="133">
        <f>COUNTIF(ORÇAMENTO!B:B,'CPU (2)'!B1322)</f>
        <v>0</v>
      </c>
      <c r="B1322" s="153">
        <v>5958</v>
      </c>
      <c r="C1322" s="154" t="s">
        <v>6635</v>
      </c>
      <c r="D1322" s="153" t="s">
        <v>5450</v>
      </c>
      <c r="E1322" s="153" t="s">
        <v>6358</v>
      </c>
      <c r="F1322" s="155">
        <v>21.45</v>
      </c>
      <c r="G1322" s="155">
        <v>20.100000000000001</v>
      </c>
      <c r="H1322" s="153" t="s">
        <v>308</v>
      </c>
      <c r="I1322" s="156">
        <v>41974</v>
      </c>
    </row>
    <row r="1323" spans="1:10" ht="25.5" hidden="1">
      <c r="A1323" s="133">
        <f>COUNTIF(ORÇAMENTO!B:B,'CPU (2)'!B1323)</f>
        <v>0</v>
      </c>
      <c r="B1323" s="157">
        <v>5801</v>
      </c>
      <c r="C1323" s="158" t="s">
        <v>6636</v>
      </c>
      <c r="D1323" s="157" t="s">
        <v>5450</v>
      </c>
      <c r="E1323" s="157" t="s">
        <v>307</v>
      </c>
      <c r="F1323" s="159">
        <v>3.48</v>
      </c>
      <c r="G1323" s="159">
        <v>3.48</v>
      </c>
      <c r="H1323" s="157" t="s">
        <v>308</v>
      </c>
      <c r="I1323" s="160">
        <v>41974</v>
      </c>
    </row>
    <row r="1324" spans="1:10" ht="25.5" hidden="1">
      <c r="A1324" s="133">
        <f>COUNTIF(ORÇAMENTO!B:B,'CPU (2)'!B1324)</f>
        <v>0</v>
      </c>
      <c r="B1324" s="153">
        <v>5802</v>
      </c>
      <c r="C1324" s="154" t="s">
        <v>6637</v>
      </c>
      <c r="D1324" s="153" t="s">
        <v>5450</v>
      </c>
      <c r="E1324" s="153" t="s">
        <v>307</v>
      </c>
      <c r="F1324" s="155">
        <v>1.38</v>
      </c>
      <c r="G1324" s="155">
        <v>1.37</v>
      </c>
      <c r="H1324" s="153" t="s">
        <v>308</v>
      </c>
      <c r="I1324" s="156">
        <v>41974</v>
      </c>
    </row>
    <row r="1325" spans="1:10" ht="25.5" hidden="1">
      <c r="A1325" s="133">
        <f>COUNTIF(ORÇAMENTO!B:B,'CPU (2)'!B1325)</f>
        <v>0</v>
      </c>
      <c r="B1325" s="157">
        <v>5804</v>
      </c>
      <c r="C1325" s="158" t="s">
        <v>6638</v>
      </c>
      <c r="D1325" s="157" t="s">
        <v>5450</v>
      </c>
      <c r="E1325" s="157" t="s">
        <v>307</v>
      </c>
      <c r="F1325" s="159">
        <v>12.14</v>
      </c>
      <c r="G1325" s="159">
        <v>11.02</v>
      </c>
      <c r="H1325" s="157" t="s">
        <v>308</v>
      </c>
      <c r="I1325" s="160">
        <v>41974</v>
      </c>
    </row>
    <row r="1326" spans="1:10" ht="25.5" hidden="1">
      <c r="A1326" s="133">
        <f>COUNTIF(ORÇAMENTO!B:B,'CPU (2)'!B1326)</f>
        <v>0</v>
      </c>
      <c r="B1326" s="153">
        <v>53867</v>
      </c>
      <c r="C1326" s="154" t="s">
        <v>6639</v>
      </c>
      <c r="D1326" s="153" t="s">
        <v>5450</v>
      </c>
      <c r="E1326" s="153" t="s">
        <v>307</v>
      </c>
      <c r="F1326" s="155">
        <v>14.57</v>
      </c>
      <c r="G1326" s="155">
        <v>13.22</v>
      </c>
      <c r="H1326" s="153" t="s">
        <v>308</v>
      </c>
      <c r="I1326" s="156">
        <v>41974</v>
      </c>
    </row>
    <row r="1327" spans="1:10" hidden="1">
      <c r="A1327" s="133">
        <f>COUNTIF(ORÇAMENTO!B:B,'CPU (2)'!B1327)</f>
        <v>0</v>
      </c>
      <c r="B1327" s="157">
        <v>79490</v>
      </c>
      <c r="C1327" s="158" t="s">
        <v>6640</v>
      </c>
      <c r="D1327" s="157" t="s">
        <v>5604</v>
      </c>
      <c r="E1327" s="157" t="s">
        <v>368</v>
      </c>
      <c r="F1327" s="159">
        <v>1.64</v>
      </c>
      <c r="G1327" s="159">
        <v>1.5</v>
      </c>
      <c r="H1327" s="157" t="s">
        <v>308</v>
      </c>
      <c r="I1327" s="160">
        <v>41974</v>
      </c>
    </row>
    <row r="1328" spans="1:10" ht="25.5" hidden="1">
      <c r="A1328" s="133">
        <f>COUNTIF(ORÇAMENTO!B:B,'CPU (2)'!B1328)</f>
        <v>0</v>
      </c>
      <c r="B1328" s="153">
        <v>73401</v>
      </c>
      <c r="C1328" s="154" t="s">
        <v>6641</v>
      </c>
      <c r="D1328" s="153" t="s">
        <v>5450</v>
      </c>
      <c r="E1328" s="153" t="s">
        <v>307</v>
      </c>
      <c r="F1328" s="155">
        <v>12.96</v>
      </c>
      <c r="G1328" s="155">
        <v>12.96</v>
      </c>
      <c r="H1328" s="153" t="s">
        <v>308</v>
      </c>
      <c r="I1328" s="156">
        <v>41974</v>
      </c>
    </row>
    <row r="1329" spans="1:11" ht="25.5" hidden="1">
      <c r="A1329" s="133">
        <f>COUNTIF(ORÇAMENTO!B:B,'CPU (2)'!B1329)</f>
        <v>0</v>
      </c>
      <c r="B1329" s="157">
        <v>73338</v>
      </c>
      <c r="C1329" s="158" t="s">
        <v>6642</v>
      </c>
      <c r="D1329" s="157" t="s">
        <v>5450</v>
      </c>
      <c r="E1329" s="157" t="s">
        <v>307</v>
      </c>
      <c r="F1329" s="159">
        <v>8.07</v>
      </c>
      <c r="G1329" s="159">
        <v>8.06</v>
      </c>
      <c r="H1329" s="157" t="s">
        <v>308</v>
      </c>
      <c r="I1329" s="160">
        <v>41974</v>
      </c>
    </row>
    <row r="1330" spans="1:11" ht="25.5" hidden="1">
      <c r="A1330" s="133">
        <f>COUNTIF(ORÇAMENTO!B:B,'CPU (2)'!B1330)</f>
        <v>0</v>
      </c>
      <c r="B1330" s="153">
        <v>73388</v>
      </c>
      <c r="C1330" s="154" t="s">
        <v>6643</v>
      </c>
      <c r="D1330" s="153" t="s">
        <v>5450</v>
      </c>
      <c r="E1330" s="153" t="s">
        <v>307</v>
      </c>
      <c r="F1330" s="155">
        <v>52.85</v>
      </c>
      <c r="G1330" s="155">
        <v>52.84</v>
      </c>
      <c r="H1330" s="153" t="s">
        <v>308</v>
      </c>
      <c r="I1330" s="156">
        <v>41974</v>
      </c>
    </row>
    <row r="1331" spans="1:11" ht="38.25" hidden="1">
      <c r="A1331" s="133">
        <f>COUNTIF(ORÇAMENTO!B:B,'CPU (2)'!B1331)</f>
        <v>0</v>
      </c>
      <c r="B1331" s="157">
        <v>53865</v>
      </c>
      <c r="C1331" s="158" t="s">
        <v>6644</v>
      </c>
      <c r="D1331" s="157" t="s">
        <v>5450</v>
      </c>
      <c r="E1331" s="157" t="s">
        <v>307</v>
      </c>
      <c r="F1331" s="159">
        <v>40.32</v>
      </c>
      <c r="G1331" s="159">
        <v>40.32</v>
      </c>
      <c r="H1331" s="157" t="s">
        <v>308</v>
      </c>
      <c r="I1331" s="160">
        <v>41974</v>
      </c>
    </row>
    <row r="1332" spans="1:11" ht="38.25" hidden="1">
      <c r="A1332" s="133">
        <f>COUNTIF(ORÇAMENTO!B:B,'CPU (2)'!B1332)</f>
        <v>0</v>
      </c>
      <c r="B1332" s="153">
        <v>5954</v>
      </c>
      <c r="C1332" s="154" t="s">
        <v>6645</v>
      </c>
      <c r="D1332" s="153" t="s">
        <v>5450</v>
      </c>
      <c r="E1332" s="153" t="s">
        <v>6044</v>
      </c>
      <c r="F1332" s="155">
        <v>25.17</v>
      </c>
      <c r="G1332" s="155">
        <v>24.05</v>
      </c>
      <c r="H1332" s="153" t="s">
        <v>308</v>
      </c>
      <c r="I1332" s="156">
        <v>41974</v>
      </c>
    </row>
    <row r="1333" spans="1:11" ht="38.25" hidden="1">
      <c r="A1333" s="133">
        <f>COUNTIF(ORÇAMENTO!B:B,'CPU (2)'!B1333)</f>
        <v>0</v>
      </c>
      <c r="B1333" s="157">
        <v>5953</v>
      </c>
      <c r="C1333" s="158" t="s">
        <v>6646</v>
      </c>
      <c r="D1333" s="157" t="s">
        <v>5450</v>
      </c>
      <c r="E1333" s="157" t="s">
        <v>6046</v>
      </c>
      <c r="F1333" s="159">
        <v>68.14</v>
      </c>
      <c r="G1333" s="159">
        <v>67.02</v>
      </c>
      <c r="H1333" s="157" t="s">
        <v>308</v>
      </c>
      <c r="I1333" s="160">
        <v>41974</v>
      </c>
    </row>
    <row r="1334" spans="1:11" ht="25.5" hidden="1">
      <c r="A1334" s="133">
        <f>COUNTIF(ORÇAMENTO!B:B,'CPU (2)'!B1334)</f>
        <v>0</v>
      </c>
      <c r="B1334" s="153">
        <v>53864</v>
      </c>
      <c r="C1334" s="154" t="s">
        <v>6647</v>
      </c>
      <c r="D1334" s="153" t="s">
        <v>5450</v>
      </c>
      <c r="E1334" s="153" t="s">
        <v>307</v>
      </c>
      <c r="F1334" s="155">
        <v>13.03</v>
      </c>
      <c r="G1334" s="155">
        <v>13.03</v>
      </c>
      <c r="H1334" s="153" t="s">
        <v>308</v>
      </c>
      <c r="I1334" s="156">
        <v>41974</v>
      </c>
    </row>
    <row r="1335" spans="1:11" ht="25.5" hidden="1">
      <c r="A1335" s="133">
        <f>COUNTIF(ORÇAMENTO!B:B,'CPU (2)'!B1335)</f>
        <v>0</v>
      </c>
      <c r="B1335" s="157">
        <v>5797</v>
      </c>
      <c r="C1335" s="158" t="s">
        <v>6648</v>
      </c>
      <c r="D1335" s="157" t="s">
        <v>5450</v>
      </c>
      <c r="E1335" s="157" t="s">
        <v>307</v>
      </c>
      <c r="F1335" s="159">
        <v>2.65</v>
      </c>
      <c r="G1335" s="159">
        <v>2.64</v>
      </c>
      <c r="H1335" s="157" t="s">
        <v>308</v>
      </c>
      <c r="I1335" s="160">
        <v>41974</v>
      </c>
    </row>
    <row r="1336" spans="1:11" ht="38.25" hidden="1">
      <c r="A1336" s="133">
        <f>COUNTIF(ORÇAMENTO!B:B,'CPU (2)'!B1336)</f>
        <v>0</v>
      </c>
      <c r="B1336" s="153">
        <v>5798</v>
      </c>
      <c r="C1336" s="154" t="s">
        <v>6649</v>
      </c>
      <c r="D1336" s="153" t="s">
        <v>5450</v>
      </c>
      <c r="E1336" s="153" t="s">
        <v>307</v>
      </c>
      <c r="F1336" s="155">
        <v>12.14</v>
      </c>
      <c r="G1336" s="155">
        <v>11.02</v>
      </c>
      <c r="H1336" s="153" t="s">
        <v>308</v>
      </c>
      <c r="I1336" s="156">
        <v>41974</v>
      </c>
    </row>
    <row r="1337" spans="1:11" ht="51" hidden="1">
      <c r="A1337" s="133">
        <f>COUNTIF(ORÇAMENTO!B:B,'CPU (2)'!B1337)</f>
        <v>0</v>
      </c>
      <c r="B1337" s="157">
        <v>73346</v>
      </c>
      <c r="C1337" s="158" t="s">
        <v>6650</v>
      </c>
      <c r="D1337" s="157" t="s">
        <v>5361</v>
      </c>
      <c r="E1337" s="157" t="s">
        <v>368</v>
      </c>
      <c r="F1337" s="159">
        <v>1621.62</v>
      </c>
      <c r="G1337" s="159">
        <v>1542.04</v>
      </c>
      <c r="H1337" s="157" t="s">
        <v>308</v>
      </c>
      <c r="I1337" s="160">
        <v>41974</v>
      </c>
    </row>
    <row r="1338" spans="1:11" ht="25.5" hidden="1">
      <c r="A1338" s="133">
        <f>COUNTIF(ORÇAMENTO!B:B,'CPU (2)'!B1338)</f>
        <v>0</v>
      </c>
      <c r="B1338" s="153">
        <v>72964</v>
      </c>
      <c r="C1338" s="154" t="s">
        <v>6651</v>
      </c>
      <c r="D1338" s="153" t="s">
        <v>5670</v>
      </c>
      <c r="E1338" s="153" t="s">
        <v>1512</v>
      </c>
      <c r="F1338" s="155">
        <v>186.48</v>
      </c>
      <c r="G1338" s="155">
        <v>185.99</v>
      </c>
      <c r="H1338" s="153" t="s">
        <v>308</v>
      </c>
      <c r="I1338" s="156">
        <v>41974</v>
      </c>
    </row>
    <row r="1339" spans="1:11" hidden="1">
      <c r="A1339" s="133">
        <f>COUNTIF(ORÇAMENTO!B:B,'CPU (2)'!B1339)</f>
        <v>0</v>
      </c>
      <c r="B1339" s="157">
        <v>73361</v>
      </c>
      <c r="C1339" s="158" t="s">
        <v>6652</v>
      </c>
      <c r="D1339" s="157" t="s">
        <v>5361</v>
      </c>
      <c r="E1339" s="157" t="s">
        <v>368</v>
      </c>
      <c r="F1339" s="159">
        <v>395.06</v>
      </c>
      <c r="G1339" s="159">
        <v>379.51</v>
      </c>
      <c r="H1339" s="157" t="s">
        <v>308</v>
      </c>
      <c r="I1339" s="160">
        <v>41974</v>
      </c>
    </row>
    <row r="1340" spans="1:11" ht="25.5" hidden="1">
      <c r="A1340" s="133">
        <f>COUNTIF(ORÇAMENTO!B:B,'CPU (2)'!B1340)</f>
        <v>0</v>
      </c>
      <c r="B1340" s="153">
        <v>73406</v>
      </c>
      <c r="C1340" s="154" t="s">
        <v>6653</v>
      </c>
      <c r="D1340" s="153" t="s">
        <v>5418</v>
      </c>
      <c r="E1340" s="153" t="s">
        <v>368</v>
      </c>
      <c r="F1340" s="155">
        <v>502.99</v>
      </c>
      <c r="G1340" s="155">
        <v>486.76</v>
      </c>
      <c r="H1340" s="153" t="s">
        <v>308</v>
      </c>
      <c r="I1340" s="156">
        <v>41974</v>
      </c>
    </row>
    <row r="1341" spans="1:11">
      <c r="B1341" s="153"/>
      <c r="C1341" s="154"/>
      <c r="D1341" s="153"/>
      <c r="E1341" s="153"/>
      <c r="F1341" s="155"/>
      <c r="G1341" s="155"/>
      <c r="H1341" s="153"/>
      <c r="I1341" s="156"/>
    </row>
    <row r="1342" spans="1:11" ht="25.5">
      <c r="A1342" s="248">
        <f>COUNTIF(ORÇAMENTO!B:B,'CPU (2)'!B1342)</f>
        <v>0</v>
      </c>
      <c r="B1342" s="175">
        <v>6045</v>
      </c>
      <c r="C1342" s="176" t="s">
        <v>6654</v>
      </c>
      <c r="D1342" s="175" t="s">
        <v>5418</v>
      </c>
      <c r="E1342" s="175" t="s">
        <v>368</v>
      </c>
      <c r="F1342" s="177">
        <v>385.69</v>
      </c>
      <c r="G1342" s="177">
        <v>378.98</v>
      </c>
      <c r="H1342" s="175" t="s">
        <v>308</v>
      </c>
      <c r="I1342" s="143">
        <v>41974</v>
      </c>
      <c r="J1342" s="191">
        <f>SUM(J1344:J1349)</f>
        <v>378.97547999999995</v>
      </c>
      <c r="K1342" s="192">
        <f>J1342-G1342</f>
        <v>-4.5200000000704676E-3</v>
      </c>
    </row>
    <row r="1343" spans="1:11" s="133" customFormat="1" ht="25.5">
      <c r="A1343" s="237"/>
      <c r="B1343" s="202" t="s">
        <v>341</v>
      </c>
      <c r="C1343" s="202" t="s">
        <v>82</v>
      </c>
      <c r="D1343" s="202" t="s">
        <v>342</v>
      </c>
      <c r="E1343" s="202" t="s">
        <v>343</v>
      </c>
      <c r="F1343" s="202" t="s">
        <v>10727</v>
      </c>
      <c r="G1343" s="202" t="s">
        <v>10728</v>
      </c>
      <c r="H1343" s="202" t="s">
        <v>10729</v>
      </c>
      <c r="I1343" s="202" t="s">
        <v>10730</v>
      </c>
      <c r="J1343" s="202" t="s">
        <v>10731</v>
      </c>
    </row>
    <row r="1344" spans="1:11">
      <c r="A1344" s="237"/>
      <c r="B1344" s="172">
        <v>88316</v>
      </c>
      <c r="C1344" s="226" t="str">
        <f>VLOOKUP(B1344,SERVIÇOS_SINAPI_12_14!$A$2:$H$5049,2,0)</f>
        <v>SERVENTE COM ENCARGOS COMPLEMENTARES</v>
      </c>
      <c r="D1344" s="219" t="s">
        <v>5361</v>
      </c>
      <c r="E1344" s="219" t="str">
        <f>VLOOKUP(B1344,SERVIÇOS_SINAPI_12_14!$A$2:$H$5049,4,0)</f>
        <v>H</v>
      </c>
      <c r="F1344" s="224">
        <v>12.14</v>
      </c>
      <c r="G1344" s="224">
        <f>VLOOKUP(B1344,SERVIÇOS_SINAPI_12_14!$A$2:$H$5049,6,0)</f>
        <v>11.02</v>
      </c>
      <c r="H1344" s="244">
        <v>6.0010000000000003</v>
      </c>
      <c r="I1344" s="224">
        <v>72.84</v>
      </c>
      <c r="J1344" s="224">
        <f t="shared" ref="J1344:J1349" si="5">H1344*G1344</f>
        <v>66.131020000000007</v>
      </c>
    </row>
    <row r="1345" spans="1:11" ht="38.25">
      <c r="A1345" s="237"/>
      <c r="B1345" s="172">
        <v>88830</v>
      </c>
      <c r="C1345" s="226" t="str">
        <f>VLOOKUP(B1345,SERVIÇOS_SINAPI_12_14!$A$2:$H$5049,2,0)</f>
        <v>BETONEIRA CAPACIDADE NOMINAL DE 400 L, CAPACIDADE DE MISTURA 310 L, MOTOR ELÉTRICO TRIFÁSICO POTÊNCIA DE 2 HP, SEM CARREGADOR - CHP DIURNO. AF_10/2014</v>
      </c>
      <c r="D1345" s="219" t="s">
        <v>5450</v>
      </c>
      <c r="E1345" s="219" t="str">
        <f>VLOOKUP(B1345,SERVIÇOS_SINAPI_12_14!$A$2:$H$5049,4,0)</f>
        <v>CHP</v>
      </c>
      <c r="F1345" s="224">
        <v>1.1499999999999999</v>
      </c>
      <c r="G1345" s="224">
        <f>VLOOKUP(B1345,SERVIÇOS_SINAPI_12_14!$A$2:$H$5049,6,0)</f>
        <v>1.1399999999999999</v>
      </c>
      <c r="H1345" s="219">
        <v>0.71399999999999997</v>
      </c>
      <c r="I1345" s="224">
        <v>0.82</v>
      </c>
      <c r="J1345" s="224">
        <f t="shared" si="5"/>
        <v>0.81395999999999991</v>
      </c>
    </row>
    <row r="1346" spans="1:11">
      <c r="A1346" s="237"/>
      <c r="B1346" s="172">
        <v>367</v>
      </c>
      <c r="C1346" s="213" t="str">
        <f>VLOOKUP(B1346,INSUMOS_SINAPI_12_14!$A$2:$H$5049,2,0)</f>
        <v>AREIA GROSSA - POSTO JAZIDA/FORNECEDOR (SEM FRETE)</v>
      </c>
      <c r="D1346" s="136" t="s">
        <v>314</v>
      </c>
      <c r="E1346" s="144" t="str">
        <f>VLOOKUP(B1346,INSUMOS_SINAPI_12_14!$A$2:$H$5049,4,0)</f>
        <v>M³</v>
      </c>
      <c r="F1346" s="138">
        <v>37.5</v>
      </c>
      <c r="G1346" s="210">
        <f>VLOOKUP(B1346,INSUMOS_SINAPI_12_14!$A$2:$H$5049,6,0)</f>
        <v>37.5</v>
      </c>
      <c r="H1346" s="136">
        <v>0.91259999999999997</v>
      </c>
      <c r="I1346" s="138">
        <v>34.22</v>
      </c>
      <c r="J1346" s="210">
        <f t="shared" si="5"/>
        <v>34.222499999999997</v>
      </c>
    </row>
    <row r="1347" spans="1:11">
      <c r="A1347" s="237"/>
      <c r="B1347" s="172">
        <v>1379</v>
      </c>
      <c r="C1347" s="213" t="str">
        <f>VLOOKUP(B1347,INSUMOS_SINAPI_12_14!$A$2:$H$5049,2,0)</f>
        <v>CIMENTO PORTLAND COMPOSTO CP II-32</v>
      </c>
      <c r="D1347" s="136" t="s">
        <v>314</v>
      </c>
      <c r="E1347" s="144" t="str">
        <f>VLOOKUP(B1347,INSUMOS_SINAPI_12_14!$A$2:$H$5049,4,0)</f>
        <v>KG</v>
      </c>
      <c r="F1347" s="138">
        <v>0.64</v>
      </c>
      <c r="G1347" s="210">
        <f>VLOOKUP(B1347,INSUMOS_SINAPI_12_14!$A$2:$H$5049,6,0)</f>
        <v>0.64</v>
      </c>
      <c r="H1347" s="136">
        <v>293</v>
      </c>
      <c r="I1347" s="138">
        <v>187.52</v>
      </c>
      <c r="J1347" s="210">
        <f t="shared" si="5"/>
        <v>187.52</v>
      </c>
    </row>
    <row r="1348" spans="1:11">
      <c r="A1348" s="237"/>
      <c r="B1348" s="172">
        <v>4718</v>
      </c>
      <c r="C1348" s="213" t="str">
        <f>VLOOKUP(B1348,INSUMOS_SINAPI_12_14!$A$2:$H$5049,2,0)</f>
        <v>PEDRA BRITADA N. 2 (POSTO PEDREIRA/FORNECEDOR, SEM FRETE)</v>
      </c>
      <c r="D1348" s="136" t="s">
        <v>314</v>
      </c>
      <c r="E1348" s="144" t="str">
        <f>VLOOKUP(B1348,INSUMOS_SINAPI_12_14!$A$2:$H$5049,4,0)</f>
        <v>M³</v>
      </c>
      <c r="F1348" s="138">
        <v>105</v>
      </c>
      <c r="G1348" s="210">
        <f>VLOOKUP(B1348,INSUMOS_SINAPI_12_14!$A$2:$H$5049,6,0)</f>
        <v>105</v>
      </c>
      <c r="H1348" s="136">
        <v>0.627</v>
      </c>
      <c r="I1348" s="138">
        <v>65.83</v>
      </c>
      <c r="J1348" s="210">
        <f t="shared" si="5"/>
        <v>65.834999999999994</v>
      </c>
    </row>
    <row r="1349" spans="1:11">
      <c r="A1349" s="237"/>
      <c r="B1349" s="172">
        <v>4721</v>
      </c>
      <c r="C1349" s="213" t="str">
        <f>VLOOKUP(B1349,INSUMOS_SINAPI_12_14!$A$2:$H$5049,2,0)</f>
        <v>PEDRA BRITADA N. 1 (POSTO PEDREIRA/FORNECEDOR, SEM FRETE)</v>
      </c>
      <c r="D1349" s="136" t="s">
        <v>314</v>
      </c>
      <c r="E1349" s="144" t="str">
        <f>VLOOKUP(B1349,INSUMOS_SINAPI_12_14!$A$2:$H$5049,4,0)</f>
        <v>M³</v>
      </c>
      <c r="F1349" s="138">
        <v>117</v>
      </c>
      <c r="G1349" s="210">
        <f>VLOOKUP(B1349,INSUMOS_SINAPI_12_14!$A$2:$H$5049,6,0)</f>
        <v>117</v>
      </c>
      <c r="H1349" s="136">
        <v>0.20899999999999999</v>
      </c>
      <c r="I1349" s="138">
        <v>24.45</v>
      </c>
      <c r="J1349" s="210">
        <f t="shared" si="5"/>
        <v>24.452999999999999</v>
      </c>
    </row>
    <row r="1350" spans="1:11">
      <c r="B1350" s="197"/>
      <c r="C1350" s="230"/>
      <c r="D1350" s="199"/>
      <c r="E1350" s="199"/>
      <c r="F1350" s="200"/>
      <c r="G1350" s="200"/>
      <c r="H1350" s="201"/>
      <c r="I1350" s="200"/>
      <c r="J1350" s="200"/>
    </row>
    <row r="1351" spans="1:11">
      <c r="B1351" s="197"/>
      <c r="C1351" s="198"/>
      <c r="D1351" s="199"/>
      <c r="E1351" s="199"/>
      <c r="F1351" s="200"/>
      <c r="G1351" s="200"/>
      <c r="H1351" s="201"/>
      <c r="I1351" s="200"/>
      <c r="J1351" s="200"/>
    </row>
    <row r="1352" spans="1:11" ht="25.5" hidden="1">
      <c r="A1352" s="133">
        <f>COUNTIF(ORÇAMENTO!B:B,'CPU (2)'!B1352)</f>
        <v>0</v>
      </c>
      <c r="B1352" s="153" t="s">
        <v>6655</v>
      </c>
      <c r="C1352" s="154" t="s">
        <v>6656</v>
      </c>
      <c r="D1352" s="153" t="s">
        <v>5418</v>
      </c>
      <c r="E1352" s="153" t="s">
        <v>368</v>
      </c>
      <c r="F1352" s="155">
        <v>415.93</v>
      </c>
      <c r="G1352" s="155">
        <v>409.22</v>
      </c>
      <c r="H1352" s="153" t="s">
        <v>308</v>
      </c>
      <c r="I1352" s="156">
        <v>41974</v>
      </c>
    </row>
    <row r="1353" spans="1:11" ht="25.5" hidden="1">
      <c r="A1353" s="133">
        <f>COUNTIF(ORÇAMENTO!B:B,'CPU (2)'!B1353)</f>
        <v>0</v>
      </c>
      <c r="B1353" s="157" t="s">
        <v>6657</v>
      </c>
      <c r="C1353" s="158" t="s">
        <v>6658</v>
      </c>
      <c r="D1353" s="157" t="s">
        <v>5418</v>
      </c>
      <c r="E1353" s="157" t="s">
        <v>368</v>
      </c>
      <c r="F1353" s="159">
        <v>430.34</v>
      </c>
      <c r="G1353" s="159">
        <v>423.71</v>
      </c>
      <c r="H1353" s="157" t="s">
        <v>308</v>
      </c>
      <c r="I1353" s="160">
        <v>41974</v>
      </c>
    </row>
    <row r="1354" spans="1:11">
      <c r="B1354" s="157"/>
      <c r="C1354" s="158"/>
      <c r="D1354" s="157"/>
      <c r="E1354" s="157"/>
      <c r="F1354" s="159"/>
      <c r="G1354" s="159"/>
      <c r="H1354" s="157"/>
      <c r="I1354" s="160"/>
    </row>
    <row r="1355" spans="1:11" ht="25.5">
      <c r="A1355" s="133">
        <f>COUNTIF(ORÇAMENTO!B:B,'CPU (2)'!B1355)</f>
        <v>0</v>
      </c>
      <c r="B1355" s="175" t="s">
        <v>68</v>
      </c>
      <c r="C1355" s="176" t="s">
        <v>69</v>
      </c>
      <c r="D1355" s="175" t="s">
        <v>5418</v>
      </c>
      <c r="E1355" s="175" t="s">
        <v>368</v>
      </c>
      <c r="F1355" s="177">
        <v>443.88</v>
      </c>
      <c r="G1355" s="177">
        <v>437.42</v>
      </c>
      <c r="H1355" s="175" t="s">
        <v>308</v>
      </c>
      <c r="I1355" s="178">
        <v>41974</v>
      </c>
      <c r="J1355" s="191">
        <f>SUM(J1357:J1363)</f>
        <v>437.41501865799995</v>
      </c>
      <c r="K1355" s="192">
        <f>J1355-G1355</f>
        <v>-4.9813420000646147E-3</v>
      </c>
    </row>
    <row r="1356" spans="1:11" s="8" customFormat="1" ht="29.25" customHeight="1">
      <c r="A1356" s="133"/>
      <c r="B1356" s="167" t="s">
        <v>341</v>
      </c>
      <c r="C1356" s="167" t="s">
        <v>82</v>
      </c>
      <c r="D1356" s="167" t="s">
        <v>342</v>
      </c>
      <c r="E1356" s="167" t="s">
        <v>343</v>
      </c>
      <c r="F1356" s="167" t="s">
        <v>10727</v>
      </c>
      <c r="G1356" s="167" t="s">
        <v>10728</v>
      </c>
      <c r="H1356" s="167" t="s">
        <v>10729</v>
      </c>
      <c r="I1356" s="167" t="s">
        <v>10730</v>
      </c>
      <c r="J1356" s="167" t="s">
        <v>10731</v>
      </c>
    </row>
    <row r="1357" spans="1:11">
      <c r="B1357" s="172">
        <v>88291</v>
      </c>
      <c r="C1357" s="226" t="str">
        <f>VLOOKUP(B1357,SERVIÇOS_SINAPI_12_14!$A$2:$H$5049,2,0)</f>
        <v>OPERADOR DE BETONEIRA (CAMINHÃO) COM ENCARGOS COMPLEMENTARES</v>
      </c>
      <c r="D1357" s="219" t="s">
        <v>5361</v>
      </c>
      <c r="E1357" s="219" t="str">
        <f>VLOOKUP(B1357,SERVIÇOS_SINAPI_12_14!$A$2:$H$5049,4,0)</f>
        <v>H</v>
      </c>
      <c r="F1357" s="224">
        <v>15</v>
      </c>
      <c r="G1357" s="224">
        <f>VLOOKUP(B1357,SERVIÇOS_SINAPI_12_14!$A$2:$H$5049,6,0)</f>
        <v>13.444990000000001</v>
      </c>
      <c r="H1357" s="239">
        <v>1.8342000000000001</v>
      </c>
      <c r="I1357" s="224">
        <v>27.5</v>
      </c>
      <c r="J1357" s="224">
        <f t="shared" ref="J1357:J1363" si="6">H1357*G1357</f>
        <v>24.660800658000003</v>
      </c>
    </row>
    <row r="1358" spans="1:11">
      <c r="B1358" s="172">
        <v>88316</v>
      </c>
      <c r="C1358" s="226" t="str">
        <f>VLOOKUP(B1358,SERVIÇOS_SINAPI_12_14!$A$2:$H$5049,2,0)</f>
        <v>SERVENTE COM ENCARGOS COMPLEMENTARES</v>
      </c>
      <c r="D1358" s="219" t="s">
        <v>5361</v>
      </c>
      <c r="E1358" s="219" t="str">
        <f>VLOOKUP(B1358,SERVIÇOS_SINAPI_12_14!$A$2:$H$5049,4,0)</f>
        <v>H</v>
      </c>
      <c r="F1358" s="224">
        <v>12.14</v>
      </c>
      <c r="G1358" s="224">
        <f>VLOOKUP(B1358,SERVIÇOS_SINAPI_12_14!$A$2:$H$5049,6,0)</f>
        <v>11.02</v>
      </c>
      <c r="H1358" s="219">
        <v>3.2378</v>
      </c>
      <c r="I1358" s="224">
        <v>39.31</v>
      </c>
      <c r="J1358" s="224">
        <f t="shared" si="6"/>
        <v>35.680555999999996</v>
      </c>
    </row>
    <row r="1359" spans="1:11" s="171" customFormat="1">
      <c r="A1359" s="211"/>
      <c r="B1359" s="187">
        <v>370</v>
      </c>
      <c r="C1359" s="213" t="str">
        <f>VLOOKUP(B1359,INSUMOS_SINAPI_12_14!$A$2:$H$5049,2,0)</f>
        <v>AREIA MEDIA - POSTO JAZIDA/FORNECEDOR (SEM FRETE)</v>
      </c>
      <c r="D1359" s="144" t="s">
        <v>314</v>
      </c>
      <c r="E1359" s="144" t="str">
        <f>VLOOKUP(B1359,INSUMOS_SINAPI_12_14!$A$2:$H$5049,4,0)</f>
        <v>M³</v>
      </c>
      <c r="F1359" s="210">
        <v>57.5</v>
      </c>
      <c r="G1359" s="210">
        <f>VLOOKUP(B1359,INSUMOS_SINAPI_12_14!$A$2:$H$5049,6,0)</f>
        <v>57.5</v>
      </c>
      <c r="H1359" s="144">
        <v>0.8669</v>
      </c>
      <c r="I1359" s="210">
        <v>49.85</v>
      </c>
      <c r="J1359" s="210">
        <f t="shared" si="6"/>
        <v>49.84675</v>
      </c>
    </row>
    <row r="1360" spans="1:11">
      <c r="B1360" s="172">
        <v>1379</v>
      </c>
      <c r="C1360" s="213" t="str">
        <f>VLOOKUP(B1360,INSUMOS_SINAPI_12_14!$A$2:$H$5049,2,0)</f>
        <v>CIMENTO PORTLAND COMPOSTO CP II-32</v>
      </c>
      <c r="D1360" s="136" t="s">
        <v>314</v>
      </c>
      <c r="E1360" s="144" t="str">
        <f>VLOOKUP(B1360,INSUMOS_SINAPI_12_14!$A$2:$H$5049,4,0)</f>
        <v>KG</v>
      </c>
      <c r="F1360" s="138">
        <v>0.64</v>
      </c>
      <c r="G1360" s="210">
        <f>VLOOKUP(B1360,INSUMOS_SINAPI_12_14!$A$2:$H$5049,6,0)</f>
        <v>0.64</v>
      </c>
      <c r="H1360" s="136">
        <v>349</v>
      </c>
      <c r="I1360" s="138">
        <v>223.36</v>
      </c>
      <c r="J1360" s="210">
        <f t="shared" si="6"/>
        <v>223.36</v>
      </c>
    </row>
    <row r="1361" spans="1:11">
      <c r="B1361" s="172">
        <v>4718</v>
      </c>
      <c r="C1361" s="213" t="str">
        <f>VLOOKUP(B1361,INSUMOS_SINAPI_12_14!$A$2:$H$5049,2,0)</f>
        <v>PEDRA BRITADA N. 2 (POSTO PEDREIRA/FORNECEDOR, SEM FRETE)</v>
      </c>
      <c r="D1361" s="136" t="s">
        <v>314</v>
      </c>
      <c r="E1361" s="144" t="str">
        <f>VLOOKUP(B1361,INSUMOS_SINAPI_12_14!$A$2:$H$5049,4,0)</f>
        <v>M³</v>
      </c>
      <c r="F1361" s="138">
        <v>105</v>
      </c>
      <c r="G1361" s="210">
        <f>VLOOKUP(B1361,INSUMOS_SINAPI_12_14!$A$2:$H$5049,6,0)</f>
        <v>105</v>
      </c>
      <c r="H1361" s="136">
        <v>0.20899999999999999</v>
      </c>
      <c r="I1361" s="138">
        <v>21.95</v>
      </c>
      <c r="J1361" s="210">
        <f t="shared" si="6"/>
        <v>21.945</v>
      </c>
    </row>
    <row r="1362" spans="1:11">
      <c r="B1362" s="172">
        <v>4721</v>
      </c>
      <c r="C1362" s="213" t="str">
        <f>VLOOKUP(B1362,INSUMOS_SINAPI_12_14!$A$2:$H$5049,2,0)</f>
        <v>PEDRA BRITADA N. 1 (POSTO PEDREIRA/FORNECEDOR, SEM FRETE)</v>
      </c>
      <c r="D1362" s="136" t="s">
        <v>314</v>
      </c>
      <c r="E1362" s="144" t="str">
        <f>VLOOKUP(B1362,INSUMOS_SINAPI_12_14!$A$2:$H$5049,4,0)</f>
        <v>M³</v>
      </c>
      <c r="F1362" s="138">
        <v>117</v>
      </c>
      <c r="G1362" s="210">
        <f>VLOOKUP(B1362,INSUMOS_SINAPI_12_14!$A$2:$H$5049,6,0)</f>
        <v>117</v>
      </c>
      <c r="H1362" s="136">
        <v>0.627</v>
      </c>
      <c r="I1362" s="138">
        <v>73.36</v>
      </c>
      <c r="J1362" s="210">
        <f t="shared" si="6"/>
        <v>73.358999999999995</v>
      </c>
    </row>
    <row r="1363" spans="1:11" ht="25.5">
      <c r="B1363" s="172">
        <v>10533</v>
      </c>
      <c r="C1363" s="213" t="str">
        <f>VLOOKUP(B1363,INSUMOS_SINAPI_12_14!$A$2:$H$5049,2,0)</f>
        <v>BETONEIRA 580 L COM MOTOR ELETRICO TRIFASICO, POTENCIA DE 7,5 HP, COM CARREGADOR MECANICO (LOCACAO)</v>
      </c>
      <c r="D1363" s="136" t="s">
        <v>316</v>
      </c>
      <c r="E1363" s="144" t="str">
        <f>VLOOKUP(B1363,INSUMOS_SINAPI_12_14!$A$2:$H$5049,4,0)</f>
        <v>H</v>
      </c>
      <c r="F1363" s="138">
        <v>4.67</v>
      </c>
      <c r="G1363" s="210">
        <f>VLOOKUP(B1363,INSUMOS_SINAPI_12_14!$A$2:$H$5049,6,0)</f>
        <v>4.67</v>
      </c>
      <c r="H1363" s="136">
        <v>1.8335999999999999</v>
      </c>
      <c r="I1363" s="138">
        <v>8.56</v>
      </c>
      <c r="J1363" s="210">
        <f t="shared" si="6"/>
        <v>8.562911999999999</v>
      </c>
    </row>
    <row r="1364" spans="1:11">
      <c r="B1364" s="153"/>
      <c r="C1364" s="154"/>
      <c r="D1364" s="153"/>
      <c r="E1364" s="153"/>
      <c r="F1364" s="155"/>
      <c r="G1364" s="155"/>
      <c r="H1364" s="153"/>
      <c r="I1364" s="156"/>
    </row>
    <row r="1365" spans="1:11">
      <c r="B1365" s="153"/>
      <c r="C1365" s="154"/>
      <c r="D1365" s="153"/>
      <c r="E1365" s="153"/>
      <c r="F1365" s="155"/>
      <c r="G1365" s="155"/>
      <c r="H1365" s="153"/>
      <c r="I1365" s="156"/>
    </row>
    <row r="1366" spans="1:11" ht="25.5" hidden="1">
      <c r="A1366" s="133">
        <f>COUNTIF(ORÇAMENTO!B:B,'CPU (2)'!B1366)</f>
        <v>0</v>
      </c>
      <c r="B1366" s="157" t="s">
        <v>6659</v>
      </c>
      <c r="C1366" s="158" t="s">
        <v>6660</v>
      </c>
      <c r="D1366" s="157" t="s">
        <v>5418</v>
      </c>
      <c r="E1366" s="157" t="s">
        <v>368</v>
      </c>
      <c r="F1366" s="159">
        <v>497.04</v>
      </c>
      <c r="G1366" s="159">
        <v>478.15</v>
      </c>
      <c r="H1366" s="157" t="s">
        <v>308</v>
      </c>
      <c r="I1366" s="160">
        <v>41974</v>
      </c>
    </row>
    <row r="1367" spans="1:11">
      <c r="B1367" s="161"/>
      <c r="C1367" s="168"/>
      <c r="D1367" s="161"/>
      <c r="E1367" s="161"/>
      <c r="F1367" s="169"/>
      <c r="G1367" s="169"/>
      <c r="H1367" s="161"/>
      <c r="I1367" s="170"/>
      <c r="J1367" s="171"/>
    </row>
    <row r="1368" spans="1:11" ht="25.5">
      <c r="A1368" s="133">
        <f>COUNTIF(ORÇAMENTO!B:B,'CPU (2)'!B1368)</f>
        <v>0</v>
      </c>
      <c r="B1368" s="175">
        <v>5652</v>
      </c>
      <c r="C1368" s="176" t="s">
        <v>6661</v>
      </c>
      <c r="D1368" s="175" t="s">
        <v>5418</v>
      </c>
      <c r="E1368" s="175" t="s">
        <v>368</v>
      </c>
      <c r="F1368" s="177">
        <v>301.69</v>
      </c>
      <c r="G1368" s="177">
        <v>294.98</v>
      </c>
      <c r="H1368" s="175" t="s">
        <v>308</v>
      </c>
      <c r="I1368" s="178">
        <v>41974</v>
      </c>
      <c r="J1368" s="191">
        <f>SUM(J1370:J1374)</f>
        <v>294.98052000000001</v>
      </c>
      <c r="K1368" s="192">
        <f>J1368-G1368</f>
        <v>5.1999999999452484E-4</v>
      </c>
    </row>
    <row r="1369" spans="1:11" s="8" customFormat="1" ht="30" customHeight="1">
      <c r="A1369" s="133"/>
      <c r="B1369" s="167" t="s">
        <v>341</v>
      </c>
      <c r="C1369" s="167" t="s">
        <v>82</v>
      </c>
      <c r="D1369" s="167" t="s">
        <v>342</v>
      </c>
      <c r="E1369" s="167" t="s">
        <v>343</v>
      </c>
      <c r="F1369" s="167" t="s">
        <v>10727</v>
      </c>
      <c r="G1369" s="167" t="s">
        <v>10728</v>
      </c>
      <c r="H1369" s="167" t="s">
        <v>10729</v>
      </c>
      <c r="I1369" s="167" t="s">
        <v>10730</v>
      </c>
      <c r="J1369" s="167" t="s">
        <v>10731</v>
      </c>
    </row>
    <row r="1370" spans="1:11">
      <c r="B1370" s="172">
        <v>88316</v>
      </c>
      <c r="C1370" s="226" t="str">
        <f>VLOOKUP(B1370,SERVIÇOS_SINAPI_12_14!$A$2:$H$5049,2,0)</f>
        <v>SERVENTE COM ENCARGOS COMPLEMENTARES</v>
      </c>
      <c r="D1370" s="219" t="s">
        <v>5361</v>
      </c>
      <c r="E1370" s="219" t="str">
        <f>VLOOKUP(B1370,SERVIÇOS_SINAPI_12_14!$A$2:$H$5049,4,0)</f>
        <v>H</v>
      </c>
      <c r="F1370" s="224">
        <v>12.14</v>
      </c>
      <c r="G1370" s="224">
        <f>VLOOKUP(B1370,SERVIÇOS_SINAPI_12_14!$A$2:$H$5049,6,0)</f>
        <v>11.02</v>
      </c>
      <c r="H1370" s="244">
        <v>6.0010000000000003</v>
      </c>
      <c r="I1370" s="224">
        <v>72.84</v>
      </c>
      <c r="J1370" s="224">
        <f>H1370*G1370</f>
        <v>66.131020000000007</v>
      </c>
    </row>
    <row r="1371" spans="1:11" s="171" customFormat="1">
      <c r="A1371" s="211"/>
      <c r="B1371" s="187">
        <v>370</v>
      </c>
      <c r="C1371" s="213" t="str">
        <f>VLOOKUP(B1371,INSUMOS_SINAPI_12_14!$A$2:$H$5049,2,0)</f>
        <v>AREIA MEDIA - POSTO JAZIDA/FORNECEDOR (SEM FRETE)</v>
      </c>
      <c r="D1371" s="144" t="s">
        <v>314</v>
      </c>
      <c r="E1371" s="144" t="str">
        <f>VLOOKUP(B1371,INSUMOS_SINAPI_12_14!$A$2:$H$5049,4,0)</f>
        <v>M³</v>
      </c>
      <c r="F1371" s="210">
        <v>57.5</v>
      </c>
      <c r="G1371" s="210">
        <f>VLOOKUP(B1371,INSUMOS_SINAPI_12_14!$A$2:$H$5049,6,0)</f>
        <v>57.5</v>
      </c>
      <c r="H1371" s="144">
        <v>0.49</v>
      </c>
      <c r="I1371" s="210">
        <v>28.18</v>
      </c>
      <c r="J1371" s="210">
        <f>H1371*G1371</f>
        <v>28.175000000000001</v>
      </c>
    </row>
    <row r="1372" spans="1:11" ht="25.5">
      <c r="B1372" s="172">
        <v>643</v>
      </c>
      <c r="C1372" s="213" t="str">
        <f>VLOOKUP(B1372,INSUMOS_SINAPI_12_14!$A$2:$H$5049,2,0)</f>
        <v>BETONEIRA 320 L, DIESEL, POTENCIA DE 5,5 HP, SEM CARREGADOR MECANICO (LOCACAO)</v>
      </c>
      <c r="D1372" s="136" t="s">
        <v>316</v>
      </c>
      <c r="E1372" s="144" t="str">
        <f>VLOOKUP(B1372,INSUMOS_SINAPI_12_14!$A$2:$H$5049,4,0)</f>
        <v>H</v>
      </c>
      <c r="F1372" s="138">
        <v>2.73</v>
      </c>
      <c r="G1372" s="210">
        <f>VLOOKUP(B1372,INSUMOS_SINAPI_12_14!$A$2:$H$5049,6,0)</f>
        <v>2.73</v>
      </c>
      <c r="H1372" s="136">
        <v>0.65</v>
      </c>
      <c r="I1372" s="138">
        <v>1.77</v>
      </c>
      <c r="J1372" s="210">
        <f>H1372*G1372</f>
        <v>1.7745</v>
      </c>
    </row>
    <row r="1373" spans="1:11">
      <c r="B1373" s="172">
        <v>1379</v>
      </c>
      <c r="C1373" s="213" t="str">
        <f>VLOOKUP(B1373,INSUMOS_SINAPI_12_14!$A$2:$H$5049,2,0)</f>
        <v>CIMENTO PORTLAND COMPOSTO CP II-32</v>
      </c>
      <c r="D1373" s="136" t="s">
        <v>314</v>
      </c>
      <c r="E1373" s="144" t="str">
        <f>VLOOKUP(B1373,INSUMOS_SINAPI_12_14!$A$2:$H$5049,4,0)</f>
        <v>KG</v>
      </c>
      <c r="F1373" s="138">
        <v>0.64</v>
      </c>
      <c r="G1373" s="210">
        <f>VLOOKUP(B1373,INSUMOS_SINAPI_12_14!$A$2:$H$5049,6,0)</f>
        <v>0.64</v>
      </c>
      <c r="H1373" s="136">
        <v>150</v>
      </c>
      <c r="I1373" s="138">
        <v>96</v>
      </c>
      <c r="J1373" s="210">
        <f>H1373*G1373</f>
        <v>96</v>
      </c>
    </row>
    <row r="1374" spans="1:11">
      <c r="B1374" s="172">
        <v>4718</v>
      </c>
      <c r="C1374" s="213" t="str">
        <f>VLOOKUP(B1374,INSUMOS_SINAPI_12_14!$A$2:$H$5049,2,0)</f>
        <v>PEDRA BRITADA N. 2 (POSTO PEDREIRA/FORNECEDOR, SEM FRETE)</v>
      </c>
      <c r="D1374" s="136" t="s">
        <v>314</v>
      </c>
      <c r="E1374" s="144" t="str">
        <f>VLOOKUP(B1374,INSUMOS_SINAPI_12_14!$A$2:$H$5049,4,0)</f>
        <v>M³</v>
      </c>
      <c r="F1374" s="138">
        <v>105</v>
      </c>
      <c r="G1374" s="210">
        <f>VLOOKUP(B1374,INSUMOS_SINAPI_12_14!$A$2:$H$5049,6,0)</f>
        <v>105</v>
      </c>
      <c r="H1374" s="136">
        <v>0.98</v>
      </c>
      <c r="I1374" s="138">
        <v>102.9</v>
      </c>
      <c r="J1374" s="210">
        <f>H1374*G1374</f>
        <v>102.89999999999999</v>
      </c>
    </row>
    <row r="1375" spans="1:11">
      <c r="B1375" s="153"/>
      <c r="C1375" s="154"/>
      <c r="D1375" s="153"/>
      <c r="E1375" s="153"/>
      <c r="F1375" s="155"/>
      <c r="G1375" s="155"/>
      <c r="H1375" s="153"/>
      <c r="I1375" s="156"/>
    </row>
    <row r="1376" spans="1:11" ht="25.5" hidden="1">
      <c r="A1376" s="133">
        <f>COUNTIF(ORÇAMENTO!B:B,'CPU (2)'!B1376)</f>
        <v>0</v>
      </c>
      <c r="B1376" s="157">
        <v>6042</v>
      </c>
      <c r="C1376" s="158" t="s">
        <v>6662</v>
      </c>
      <c r="D1376" s="157" t="s">
        <v>5418</v>
      </c>
      <c r="E1376" s="157" t="s">
        <v>368</v>
      </c>
      <c r="F1376" s="159">
        <v>329.56</v>
      </c>
      <c r="G1376" s="159">
        <v>322.85000000000002</v>
      </c>
      <c r="H1376" s="157" t="s">
        <v>308</v>
      </c>
      <c r="I1376" s="160">
        <v>41974</v>
      </c>
    </row>
    <row r="1377" spans="1:11" ht="25.5" hidden="1">
      <c r="A1377" s="133">
        <f>COUNTIF(ORÇAMENTO!B:B,'CPU (2)'!B1377)</f>
        <v>0</v>
      </c>
      <c r="B1377" s="153">
        <v>73533</v>
      </c>
      <c r="C1377" s="154" t="s">
        <v>6663</v>
      </c>
      <c r="D1377" s="153" t="s">
        <v>5361</v>
      </c>
      <c r="E1377" s="153" t="s">
        <v>368</v>
      </c>
      <c r="F1377" s="155">
        <v>238.71</v>
      </c>
      <c r="G1377" s="155">
        <v>238.7</v>
      </c>
      <c r="H1377" s="153" t="s">
        <v>308</v>
      </c>
      <c r="I1377" s="156">
        <v>41974</v>
      </c>
    </row>
    <row r="1378" spans="1:11" ht="25.5" hidden="1">
      <c r="A1378" s="133">
        <f>COUNTIF(ORÇAMENTO!B:B,'CPU (2)'!B1378)</f>
        <v>0</v>
      </c>
      <c r="B1378" s="157" t="s">
        <v>6664</v>
      </c>
      <c r="C1378" s="158" t="s">
        <v>6665</v>
      </c>
      <c r="D1378" s="157" t="s">
        <v>5418</v>
      </c>
      <c r="E1378" s="157" t="s">
        <v>368</v>
      </c>
      <c r="F1378" s="159">
        <v>429.39</v>
      </c>
      <c r="G1378" s="159">
        <v>424.82</v>
      </c>
      <c r="H1378" s="157" t="s">
        <v>308</v>
      </c>
      <c r="I1378" s="160">
        <v>41974</v>
      </c>
    </row>
    <row r="1379" spans="1:11" ht="25.5" hidden="1">
      <c r="A1379" s="133">
        <f>COUNTIF(ORÇAMENTO!B:B,'CPU (2)'!B1379)</f>
        <v>0</v>
      </c>
      <c r="B1379" s="153" t="s">
        <v>6666</v>
      </c>
      <c r="C1379" s="154" t="s">
        <v>6667</v>
      </c>
      <c r="D1379" s="153" t="s">
        <v>5418</v>
      </c>
      <c r="E1379" s="153" t="s">
        <v>368</v>
      </c>
      <c r="F1379" s="155">
        <v>488.51</v>
      </c>
      <c r="G1379" s="155">
        <v>483.94</v>
      </c>
      <c r="H1379" s="153" t="s">
        <v>308</v>
      </c>
      <c r="I1379" s="156">
        <v>41974</v>
      </c>
    </row>
    <row r="1380" spans="1:11" ht="25.5" hidden="1">
      <c r="A1380" s="133">
        <f>COUNTIF(ORÇAMENTO!B:B,'CPU (2)'!B1380)</f>
        <v>0</v>
      </c>
      <c r="B1380" s="157" t="s">
        <v>6668</v>
      </c>
      <c r="C1380" s="158" t="s">
        <v>6669</v>
      </c>
      <c r="D1380" s="157" t="s">
        <v>5418</v>
      </c>
      <c r="E1380" s="157" t="s">
        <v>368</v>
      </c>
      <c r="F1380" s="159">
        <v>507.07</v>
      </c>
      <c r="G1380" s="159">
        <v>502.51</v>
      </c>
      <c r="H1380" s="157" t="s">
        <v>308</v>
      </c>
      <c r="I1380" s="160">
        <v>41974</v>
      </c>
    </row>
    <row r="1381" spans="1:11">
      <c r="B1381" s="157"/>
      <c r="C1381" s="158"/>
      <c r="D1381" s="157"/>
      <c r="E1381" s="157"/>
      <c r="F1381" s="159"/>
      <c r="G1381" s="159"/>
      <c r="H1381" s="157"/>
      <c r="I1381" s="160"/>
    </row>
    <row r="1382" spans="1:11" ht="25.5">
      <c r="A1382" s="133">
        <f>COUNTIF(ORÇAMENTO!B:B,'CPU (2)'!B1382)</f>
        <v>0</v>
      </c>
      <c r="B1382" s="175" t="s">
        <v>6670</v>
      </c>
      <c r="C1382" s="176" t="s">
        <v>6671</v>
      </c>
      <c r="D1382" s="175" t="s">
        <v>5418</v>
      </c>
      <c r="E1382" s="175" t="s">
        <v>368</v>
      </c>
      <c r="F1382" s="177">
        <v>522.54999999999995</v>
      </c>
      <c r="G1382" s="177">
        <v>517.98</v>
      </c>
      <c r="H1382" s="175" t="s">
        <v>308</v>
      </c>
      <c r="I1382" s="323">
        <v>41974</v>
      </c>
      <c r="J1382" s="191">
        <f>SUM(J1384:J1389)</f>
        <v>517.97702000000004</v>
      </c>
      <c r="K1382" s="324">
        <f>J1382-G1382</f>
        <v>-2.9799999999795546E-3</v>
      </c>
    </row>
    <row r="1383" spans="1:11" ht="25.5">
      <c r="B1383" s="325" t="s">
        <v>341</v>
      </c>
      <c r="C1383" s="325" t="s">
        <v>82</v>
      </c>
      <c r="D1383" s="325" t="s">
        <v>342</v>
      </c>
      <c r="E1383" s="325" t="s">
        <v>343</v>
      </c>
      <c r="F1383" s="325" t="s">
        <v>10727</v>
      </c>
      <c r="G1383" s="325" t="s">
        <v>10728</v>
      </c>
      <c r="H1383" s="325" t="s">
        <v>10729</v>
      </c>
      <c r="I1383" s="325" t="s">
        <v>10730</v>
      </c>
      <c r="J1383" s="325" t="s">
        <v>10731</v>
      </c>
    </row>
    <row r="1384" spans="1:11">
      <c r="B1384" s="172">
        <v>88245</v>
      </c>
      <c r="C1384" s="226" t="str">
        <f>VLOOKUP(B1384,SERVIÇOS_SINAPI_12_14!$A$2:$H$5049,2,0)</f>
        <v>ARMADOR COM ENCARGOS COMPLEMENTARES</v>
      </c>
      <c r="D1384" s="164" t="s">
        <v>5361</v>
      </c>
      <c r="E1384" s="219" t="str">
        <f>VLOOKUP(B1384,SERVIÇOS_SINAPI_12_14!$A$2:$H$5049,4,0)</f>
        <v>H</v>
      </c>
      <c r="F1384" s="214">
        <v>15.32</v>
      </c>
      <c r="G1384" s="224">
        <f>VLOOKUP(B1384,SERVIÇOS_SINAPI_12_14!$A$2:$H$5049,6,0)</f>
        <v>13.77</v>
      </c>
      <c r="H1384" s="241">
        <v>0.6</v>
      </c>
      <c r="I1384" s="214">
        <v>9.19</v>
      </c>
      <c r="J1384" s="224">
        <f t="shared" ref="J1384:J1389" si="7">H1384*G1384</f>
        <v>8.2619999999999987</v>
      </c>
    </row>
    <row r="1385" spans="1:11">
      <c r="B1385" s="172">
        <v>88262</v>
      </c>
      <c r="C1385" s="226" t="str">
        <f>VLOOKUP(B1385,SERVIÇOS_SINAPI_12_14!$A$2:$H$5049,2,0)</f>
        <v>CARPINTEIRO DE FORMAS COM ENCARGOS COMPLEMENTARES</v>
      </c>
      <c r="D1385" s="164" t="s">
        <v>5361</v>
      </c>
      <c r="E1385" s="219" t="str">
        <f>VLOOKUP(B1385,SERVIÇOS_SINAPI_12_14!$A$2:$H$5049,4,0)</f>
        <v>H</v>
      </c>
      <c r="F1385" s="214">
        <v>15.32</v>
      </c>
      <c r="G1385" s="224">
        <f>VLOOKUP(B1385,SERVIÇOS_SINAPI_12_14!$A$2:$H$5049,6,0)</f>
        <v>13.77</v>
      </c>
      <c r="H1385" s="241">
        <v>0.6</v>
      </c>
      <c r="I1385" s="214">
        <v>9.19</v>
      </c>
      <c r="J1385" s="224">
        <f t="shared" si="7"/>
        <v>8.2619999999999987</v>
      </c>
    </row>
    <row r="1386" spans="1:11">
      <c r="B1386" s="172">
        <v>88309</v>
      </c>
      <c r="C1386" s="226" t="str">
        <f>VLOOKUP(B1386,SERVIÇOS_SINAPI_12_14!$A$2:$H$5049,2,0)</f>
        <v>PEDREIRO COM ENCARGOS COMPLEMENTARES</v>
      </c>
      <c r="D1386" s="164" t="s">
        <v>5361</v>
      </c>
      <c r="E1386" s="219" t="str">
        <f>VLOOKUP(B1386,SERVIÇOS_SINAPI_12_14!$A$2:$H$5049,4,0)</f>
        <v>H</v>
      </c>
      <c r="F1386" s="214">
        <v>15.32</v>
      </c>
      <c r="G1386" s="224">
        <f>VLOOKUP(B1386,SERVIÇOS_SINAPI_12_14!$A$2:$H$5049,6,0)</f>
        <v>13.77</v>
      </c>
      <c r="H1386" s="241">
        <v>0.6</v>
      </c>
      <c r="I1386" s="214">
        <v>9.19</v>
      </c>
      <c r="J1386" s="224">
        <f t="shared" si="7"/>
        <v>8.2619999999999987</v>
      </c>
    </row>
    <row r="1387" spans="1:11">
      <c r="B1387" s="172">
        <v>88316</v>
      </c>
      <c r="C1387" s="226" t="str">
        <f>VLOOKUP(B1387,SERVIÇOS_SINAPI_12_14!$A$2:$H$5049,2,0)</f>
        <v>SERVENTE COM ENCARGOS COMPLEMENTARES</v>
      </c>
      <c r="D1387" s="164" t="s">
        <v>5361</v>
      </c>
      <c r="E1387" s="219" t="str">
        <f>VLOOKUP(B1387,SERVIÇOS_SINAPI_12_14!$A$2:$H$5049,4,0)</f>
        <v>H</v>
      </c>
      <c r="F1387" s="214">
        <v>12.14</v>
      </c>
      <c r="G1387" s="224">
        <f>VLOOKUP(B1387,SERVIÇOS_SINAPI_12_14!$A$2:$H$5049,6,0)</f>
        <v>11.02</v>
      </c>
      <c r="H1387" s="241">
        <v>1.601</v>
      </c>
      <c r="I1387" s="214">
        <v>19.420000000000002</v>
      </c>
      <c r="J1387" s="224">
        <f t="shared" si="7"/>
        <v>17.64302</v>
      </c>
    </row>
    <row r="1388" spans="1:11" ht="25.5">
      <c r="B1388" s="172">
        <v>1525</v>
      </c>
      <c r="C1388" s="213" t="str">
        <f>VLOOKUP(B1388,INSUMOS_SINAPI_12_14!$A$2:$H$5049,2,0)</f>
        <v>CONCRETO USINADO BOMBEAVEL, CLASSE DE RESISTENCIA C30, COM BRITA 0 E 1, SLUMP = 100 +/- 20 MM, INCLUI SERVICO DE BOMBEAMENTO (NBR 8953)</v>
      </c>
      <c r="D1388" s="166" t="s">
        <v>314</v>
      </c>
      <c r="E1388" s="144" t="str">
        <f>VLOOKUP(B1388,INSUMOS_SINAPI_12_14!$A$2:$H$5049,4,0)</f>
        <v>M³</v>
      </c>
      <c r="F1388" s="138">
        <v>452.42</v>
      </c>
      <c r="G1388" s="210">
        <f>VLOOKUP(B1388,INSUMOS_SINAPI_12_14!$A$2:$H$5049,6,0)</f>
        <v>452.42</v>
      </c>
      <c r="H1388" s="136">
        <v>1.05</v>
      </c>
      <c r="I1388" s="138">
        <v>475.04</v>
      </c>
      <c r="J1388" s="210">
        <f t="shared" si="7"/>
        <v>475.04100000000005</v>
      </c>
    </row>
    <row r="1389" spans="1:11" ht="25.5">
      <c r="B1389" s="172">
        <v>10485</v>
      </c>
      <c r="C1389" s="213" t="str">
        <f>VLOOKUP(B1389,INSUMOS_SINAPI_12_14!$A$2:$H$5049,2,0)</f>
        <v>VIBRADOR DE IMERSAO C/ MOTOR ELETRICO 2HP MONOFASICO QUALQUER DIAM C/ MANGOTE</v>
      </c>
      <c r="D1389" s="166" t="s">
        <v>316</v>
      </c>
      <c r="E1389" s="144" t="str">
        <f>VLOOKUP(B1389,INSUMOS_SINAPI_12_14!$A$2:$H$5049,4,0)</f>
        <v>H</v>
      </c>
      <c r="F1389" s="138">
        <v>1.69</v>
      </c>
      <c r="G1389" s="210">
        <f>VLOOKUP(B1389,INSUMOS_SINAPI_12_14!$A$2:$H$5049,6,0)</f>
        <v>1.69</v>
      </c>
      <c r="H1389" s="136">
        <v>0.3</v>
      </c>
      <c r="I1389" s="138">
        <v>0.51</v>
      </c>
      <c r="J1389" s="210">
        <f t="shared" si="7"/>
        <v>0.50700000000000001</v>
      </c>
    </row>
    <row r="1390" spans="1:11">
      <c r="B1390"/>
      <c r="C1390"/>
      <c r="D1390"/>
      <c r="E1390"/>
      <c r="F1390"/>
      <c r="G1390"/>
      <c r="H1390"/>
      <c r="I1390"/>
    </row>
    <row r="1391" spans="1:11">
      <c r="B1391"/>
      <c r="C1391"/>
      <c r="D1391"/>
      <c r="E1391"/>
      <c r="F1391"/>
      <c r="G1391"/>
      <c r="H1391"/>
      <c r="I1391"/>
    </row>
    <row r="1392" spans="1:11">
      <c r="B1392"/>
      <c r="C1392"/>
      <c r="D1392"/>
      <c r="E1392"/>
      <c r="F1392"/>
      <c r="G1392"/>
      <c r="H1392"/>
      <c r="I1392"/>
    </row>
    <row r="1393" spans="1:9">
      <c r="B1393"/>
      <c r="C1393"/>
      <c r="D1393"/>
      <c r="E1393"/>
      <c r="F1393"/>
      <c r="G1393"/>
      <c r="H1393"/>
      <c r="I1393"/>
    </row>
    <row r="1394" spans="1:9">
      <c r="B1394"/>
      <c r="C1394"/>
      <c r="D1394"/>
      <c r="E1394"/>
      <c r="F1394"/>
      <c r="G1394"/>
      <c r="H1394"/>
      <c r="I1394"/>
    </row>
    <row r="1395" spans="1:9">
      <c r="B1395"/>
      <c r="C1395"/>
      <c r="D1395"/>
      <c r="E1395"/>
      <c r="F1395"/>
      <c r="G1395"/>
      <c r="H1395"/>
      <c r="I1395"/>
    </row>
    <row r="1396" spans="1:9" hidden="1">
      <c r="A1396" s="133">
        <f>COUNTIF(ORÇAMENTO!B:B,'CPU (2)'!B1396)</f>
        <v>0</v>
      </c>
      <c r="B1396" t="s">
        <v>6672</v>
      </c>
      <c r="C1396" t="s">
        <v>6673</v>
      </c>
      <c r="D1396" t="s">
        <v>5418</v>
      </c>
      <c r="E1396" t="s">
        <v>368</v>
      </c>
      <c r="F1396">
        <v>539.57000000000005</v>
      </c>
      <c r="G1396">
        <v>535</v>
      </c>
      <c r="H1396" t="s">
        <v>308</v>
      </c>
      <c r="I1396">
        <v>41974</v>
      </c>
    </row>
    <row r="1397" spans="1:9" hidden="1">
      <c r="A1397" s="133">
        <f>COUNTIF(ORÇAMENTO!B:B,'CPU (2)'!B1397)</f>
        <v>0</v>
      </c>
      <c r="B1397" t="s">
        <v>6674</v>
      </c>
      <c r="C1397" t="s">
        <v>6675</v>
      </c>
      <c r="D1397" t="s">
        <v>5368</v>
      </c>
      <c r="E1397" t="s">
        <v>83</v>
      </c>
      <c r="F1397">
        <v>15.06</v>
      </c>
      <c r="G1397">
        <v>14.59</v>
      </c>
      <c r="H1397" t="s">
        <v>308</v>
      </c>
      <c r="I1397">
        <v>41974</v>
      </c>
    </row>
    <row r="1398" spans="1:9" hidden="1">
      <c r="A1398" s="133">
        <f>COUNTIF(ORÇAMENTO!B:B,'CPU (2)'!B1398)</f>
        <v>0</v>
      </c>
      <c r="B1398" t="s">
        <v>6676</v>
      </c>
      <c r="C1398" t="s">
        <v>6677</v>
      </c>
      <c r="D1398" t="s">
        <v>5368</v>
      </c>
      <c r="E1398" t="s">
        <v>83</v>
      </c>
      <c r="F1398">
        <v>16.93</v>
      </c>
      <c r="G1398">
        <v>16.47</v>
      </c>
      <c r="H1398" t="s">
        <v>308</v>
      </c>
      <c r="I1398">
        <v>41974</v>
      </c>
    </row>
    <row r="1399" spans="1:9" hidden="1">
      <c r="A1399" s="133">
        <f>COUNTIF(ORÇAMENTO!B:B,'CPU (2)'!B1399)</f>
        <v>0</v>
      </c>
      <c r="B1399" t="s">
        <v>6678</v>
      </c>
      <c r="C1399" t="s">
        <v>6679</v>
      </c>
      <c r="D1399" t="s">
        <v>5368</v>
      </c>
      <c r="E1399" t="s">
        <v>83</v>
      </c>
      <c r="F1399">
        <v>15.28</v>
      </c>
      <c r="G1399">
        <v>14.81</v>
      </c>
      <c r="H1399" t="s">
        <v>308</v>
      </c>
      <c r="I1399">
        <v>41974</v>
      </c>
    </row>
    <row r="1400" spans="1:9" hidden="1">
      <c r="A1400" s="133">
        <f>COUNTIF(ORÇAMENTO!B:B,'CPU (2)'!B1400)</f>
        <v>0</v>
      </c>
      <c r="B1400" t="s">
        <v>6680</v>
      </c>
      <c r="C1400" t="s">
        <v>6681</v>
      </c>
      <c r="D1400" t="s">
        <v>5368</v>
      </c>
      <c r="E1400" t="s">
        <v>83</v>
      </c>
      <c r="F1400">
        <v>16.73</v>
      </c>
      <c r="G1400">
        <v>16.27</v>
      </c>
      <c r="H1400" t="s">
        <v>308</v>
      </c>
      <c r="I1400">
        <v>41974</v>
      </c>
    </row>
    <row r="1401" spans="1:9" hidden="1">
      <c r="A1401" s="133">
        <f>COUNTIF(ORÇAMENTO!B:B,'CPU (2)'!B1401)</f>
        <v>0</v>
      </c>
      <c r="B1401" t="s">
        <v>6682</v>
      </c>
      <c r="C1401" t="s">
        <v>6683</v>
      </c>
      <c r="D1401" t="s">
        <v>5368</v>
      </c>
      <c r="E1401" t="s">
        <v>83</v>
      </c>
      <c r="F1401">
        <v>16.73</v>
      </c>
      <c r="G1401">
        <v>16.27</v>
      </c>
      <c r="H1401" t="s">
        <v>308</v>
      </c>
      <c r="I1401">
        <v>41974</v>
      </c>
    </row>
    <row r="1402" spans="1:9" hidden="1">
      <c r="A1402" s="133">
        <f>COUNTIF(ORÇAMENTO!B:B,'CPU (2)'!B1402)</f>
        <v>0</v>
      </c>
      <c r="B1402" t="s">
        <v>6684</v>
      </c>
      <c r="C1402" t="s">
        <v>6685</v>
      </c>
      <c r="D1402" t="s">
        <v>5368</v>
      </c>
      <c r="E1402" t="s">
        <v>83</v>
      </c>
      <c r="F1402">
        <v>19.78</v>
      </c>
      <c r="G1402">
        <v>19.32</v>
      </c>
      <c r="H1402" t="s">
        <v>308</v>
      </c>
      <c r="I1402">
        <v>41974</v>
      </c>
    </row>
    <row r="1403" spans="1:9" hidden="1">
      <c r="A1403" s="133">
        <f>COUNTIF(ORÇAMENTO!B:B,'CPU (2)'!B1403)</f>
        <v>0</v>
      </c>
      <c r="B1403" t="s">
        <v>6686</v>
      </c>
      <c r="C1403" t="s">
        <v>6687</v>
      </c>
      <c r="D1403" t="s">
        <v>5368</v>
      </c>
      <c r="E1403" t="s">
        <v>83</v>
      </c>
      <c r="F1403">
        <v>22.14</v>
      </c>
      <c r="G1403">
        <v>21.68</v>
      </c>
      <c r="H1403" t="s">
        <v>308</v>
      </c>
      <c r="I1403">
        <v>41974</v>
      </c>
    </row>
    <row r="1404" spans="1:9" hidden="1">
      <c r="A1404" s="133">
        <f>COUNTIF(ORÇAMENTO!B:B,'CPU (2)'!B1404)</f>
        <v>0</v>
      </c>
      <c r="B1404" t="s">
        <v>6688</v>
      </c>
      <c r="C1404" t="s">
        <v>6689</v>
      </c>
      <c r="D1404" t="s">
        <v>5368</v>
      </c>
      <c r="E1404" t="s">
        <v>83</v>
      </c>
      <c r="F1404">
        <v>9.4499999999999993</v>
      </c>
      <c r="G1404">
        <v>9.14</v>
      </c>
      <c r="H1404" t="s">
        <v>308</v>
      </c>
      <c r="I1404">
        <v>41974</v>
      </c>
    </row>
    <row r="1405" spans="1:9" hidden="1">
      <c r="A1405" s="133">
        <f>COUNTIF(ORÇAMENTO!B:B,'CPU (2)'!B1405)</f>
        <v>0</v>
      </c>
      <c r="B1405" t="s">
        <v>6690</v>
      </c>
      <c r="C1405" t="s">
        <v>6691</v>
      </c>
      <c r="D1405" t="s">
        <v>5368</v>
      </c>
      <c r="E1405" t="s">
        <v>83</v>
      </c>
      <c r="F1405">
        <v>10.64</v>
      </c>
      <c r="G1405">
        <v>10.34</v>
      </c>
      <c r="H1405" t="s">
        <v>308</v>
      </c>
      <c r="I1405">
        <v>41974</v>
      </c>
    </row>
    <row r="1406" spans="1:9" hidden="1">
      <c r="A1406" s="133">
        <f>COUNTIF(ORÇAMENTO!B:B,'CPU (2)'!B1406)</f>
        <v>0</v>
      </c>
      <c r="B1406" t="s">
        <v>6692</v>
      </c>
      <c r="C1406" t="s">
        <v>6693</v>
      </c>
      <c r="D1406" t="s">
        <v>5368</v>
      </c>
      <c r="E1406" t="s">
        <v>83</v>
      </c>
      <c r="F1406">
        <v>8.98</v>
      </c>
      <c r="G1406">
        <v>8.68</v>
      </c>
      <c r="H1406" t="s">
        <v>308</v>
      </c>
      <c r="I1406">
        <v>41974</v>
      </c>
    </row>
    <row r="1407" spans="1:9" hidden="1">
      <c r="A1407" s="133">
        <f>COUNTIF(ORÇAMENTO!B:B,'CPU (2)'!B1407)</f>
        <v>0</v>
      </c>
      <c r="B1407" t="s">
        <v>6694</v>
      </c>
      <c r="C1407" t="s">
        <v>6695</v>
      </c>
      <c r="D1407" t="s">
        <v>5368</v>
      </c>
      <c r="E1407" t="s">
        <v>83</v>
      </c>
      <c r="F1407">
        <v>10.14</v>
      </c>
      <c r="G1407">
        <v>9.83</v>
      </c>
      <c r="H1407" t="s">
        <v>308</v>
      </c>
      <c r="I1407">
        <v>41974</v>
      </c>
    </row>
    <row r="1408" spans="1:9" hidden="1">
      <c r="A1408" s="133">
        <f>COUNTIF(ORÇAMENTO!B:B,'CPU (2)'!B1408)</f>
        <v>0</v>
      </c>
      <c r="B1408" t="s">
        <v>6696</v>
      </c>
      <c r="C1408" t="s">
        <v>6697</v>
      </c>
      <c r="D1408" t="s">
        <v>5368</v>
      </c>
      <c r="E1408" t="s">
        <v>83</v>
      </c>
      <c r="F1408">
        <v>10.14</v>
      </c>
      <c r="G1408">
        <v>9.83</v>
      </c>
      <c r="H1408" t="s">
        <v>308</v>
      </c>
      <c r="I1408">
        <v>41974</v>
      </c>
    </row>
    <row r="1409" spans="1:9" hidden="1">
      <c r="A1409" s="133">
        <f>COUNTIF(ORÇAMENTO!B:B,'CPU (2)'!B1409)</f>
        <v>0</v>
      </c>
      <c r="B1409" t="s">
        <v>6698</v>
      </c>
      <c r="C1409" t="s">
        <v>6699</v>
      </c>
      <c r="D1409" t="s">
        <v>5368</v>
      </c>
      <c r="E1409" t="s">
        <v>83</v>
      </c>
      <c r="F1409">
        <v>11.71</v>
      </c>
      <c r="G1409">
        <v>11.42</v>
      </c>
      <c r="H1409" t="s">
        <v>308</v>
      </c>
      <c r="I1409">
        <v>41974</v>
      </c>
    </row>
    <row r="1410" spans="1:9" hidden="1">
      <c r="A1410" s="133">
        <f>COUNTIF(ORÇAMENTO!B:B,'CPU (2)'!B1410)</f>
        <v>0</v>
      </c>
      <c r="B1410" t="s">
        <v>6700</v>
      </c>
      <c r="C1410" t="s">
        <v>6701</v>
      </c>
      <c r="D1410" t="s">
        <v>5368</v>
      </c>
      <c r="E1410" t="s">
        <v>83</v>
      </c>
      <c r="F1410">
        <v>12.4</v>
      </c>
      <c r="G1410">
        <v>12.11</v>
      </c>
      <c r="H1410" t="s">
        <v>308</v>
      </c>
      <c r="I1410">
        <v>41974</v>
      </c>
    </row>
    <row r="1411" spans="1:9" hidden="1">
      <c r="A1411" s="133">
        <f>COUNTIF(ORÇAMENTO!B:B,'CPU (2)'!B1411)</f>
        <v>0</v>
      </c>
      <c r="B1411" t="s">
        <v>6702</v>
      </c>
      <c r="C1411" t="s">
        <v>6703</v>
      </c>
      <c r="D1411" t="s">
        <v>5368</v>
      </c>
      <c r="E1411" t="s">
        <v>83</v>
      </c>
      <c r="F1411">
        <v>10.96</v>
      </c>
      <c r="G1411">
        <v>10.57</v>
      </c>
      <c r="H1411" t="s">
        <v>308</v>
      </c>
      <c r="I1411">
        <v>41974</v>
      </c>
    </row>
    <row r="1412" spans="1:9" hidden="1">
      <c r="A1412" s="133">
        <f>COUNTIF(ORÇAMENTO!B:B,'CPU (2)'!B1412)</f>
        <v>0</v>
      </c>
      <c r="B1412" t="s">
        <v>6704</v>
      </c>
      <c r="C1412" t="s">
        <v>6705</v>
      </c>
      <c r="D1412" t="s">
        <v>5368</v>
      </c>
      <c r="E1412" t="s">
        <v>83</v>
      </c>
      <c r="F1412">
        <v>11.71</v>
      </c>
      <c r="G1412">
        <v>11.31</v>
      </c>
      <c r="H1412" t="s">
        <v>308</v>
      </c>
      <c r="I1412">
        <v>41974</v>
      </c>
    </row>
    <row r="1413" spans="1:9" hidden="1">
      <c r="A1413" s="133">
        <f>COUNTIF(ORÇAMENTO!B:B,'CPU (2)'!B1413)</f>
        <v>0</v>
      </c>
      <c r="B1413" t="s">
        <v>6706</v>
      </c>
      <c r="C1413" t="s">
        <v>6707</v>
      </c>
      <c r="D1413" t="s">
        <v>5368</v>
      </c>
      <c r="E1413" t="s">
        <v>83</v>
      </c>
      <c r="F1413">
        <v>10.38</v>
      </c>
      <c r="G1413">
        <v>9.98</v>
      </c>
      <c r="H1413" t="s">
        <v>308</v>
      </c>
      <c r="I1413">
        <v>41974</v>
      </c>
    </row>
    <row r="1414" spans="1:9" hidden="1">
      <c r="A1414" s="133">
        <f>COUNTIF(ORÇAMENTO!B:B,'CPU (2)'!B1414)</f>
        <v>0</v>
      </c>
      <c r="B1414" t="s">
        <v>6708</v>
      </c>
      <c r="C1414" t="s">
        <v>6709</v>
      </c>
      <c r="D1414" t="s">
        <v>5368</v>
      </c>
      <c r="E1414" t="s">
        <v>83</v>
      </c>
      <c r="F1414">
        <v>11.75</v>
      </c>
      <c r="G1414">
        <v>11.35</v>
      </c>
      <c r="H1414" t="s">
        <v>308</v>
      </c>
      <c r="I1414">
        <v>41974</v>
      </c>
    </row>
    <row r="1415" spans="1:9" hidden="1">
      <c r="A1415" s="133">
        <f>COUNTIF(ORÇAMENTO!B:B,'CPU (2)'!B1415)</f>
        <v>0</v>
      </c>
      <c r="B1415" t="s">
        <v>6710</v>
      </c>
      <c r="C1415" t="s">
        <v>6711</v>
      </c>
      <c r="D1415" t="s">
        <v>5368</v>
      </c>
      <c r="E1415" t="s">
        <v>83</v>
      </c>
      <c r="F1415">
        <v>11.75</v>
      </c>
      <c r="G1415">
        <v>11.35</v>
      </c>
      <c r="H1415" t="s">
        <v>308</v>
      </c>
      <c r="I1415">
        <v>41974</v>
      </c>
    </row>
    <row r="1416" spans="1:9" hidden="1">
      <c r="A1416" s="133">
        <f>COUNTIF(ORÇAMENTO!B:B,'CPU (2)'!B1416)</f>
        <v>0</v>
      </c>
      <c r="B1416" t="s">
        <v>6712</v>
      </c>
      <c r="C1416" t="s">
        <v>6713</v>
      </c>
      <c r="D1416" t="s">
        <v>5368</v>
      </c>
      <c r="E1416" t="s">
        <v>83</v>
      </c>
      <c r="F1416">
        <v>13.1</v>
      </c>
      <c r="G1416">
        <v>12.7</v>
      </c>
      <c r="H1416" t="s">
        <v>308</v>
      </c>
      <c r="I1416">
        <v>41974</v>
      </c>
    </row>
    <row r="1417" spans="1:9" hidden="1">
      <c r="A1417" s="133">
        <f>COUNTIF(ORÇAMENTO!B:B,'CPU (2)'!B1417)</f>
        <v>0</v>
      </c>
      <c r="B1417" t="s">
        <v>6714</v>
      </c>
      <c r="C1417" t="s">
        <v>6715</v>
      </c>
      <c r="D1417" t="s">
        <v>5368</v>
      </c>
      <c r="E1417" t="s">
        <v>83</v>
      </c>
      <c r="F1417">
        <v>14.42</v>
      </c>
      <c r="G1417">
        <v>14.01</v>
      </c>
      <c r="H1417" t="s">
        <v>308</v>
      </c>
      <c r="I1417">
        <v>41974</v>
      </c>
    </row>
    <row r="1418" spans="1:9" hidden="1">
      <c r="A1418" s="133">
        <f>COUNTIF(ORÇAMENTO!B:B,'CPU (2)'!B1418)</f>
        <v>0</v>
      </c>
      <c r="B1418">
        <v>83471</v>
      </c>
      <c r="C1418" t="s">
        <v>6716</v>
      </c>
      <c r="D1418" t="s">
        <v>5368</v>
      </c>
      <c r="E1418" t="s">
        <v>83</v>
      </c>
      <c r="F1418">
        <v>38.159999999999997</v>
      </c>
      <c r="G1418">
        <v>37.380000000000003</v>
      </c>
      <c r="H1418" t="s">
        <v>308</v>
      </c>
      <c r="I1418">
        <v>41974</v>
      </c>
    </row>
    <row r="1419" spans="1:9" hidden="1">
      <c r="A1419" s="133">
        <f>COUNTIF(ORÇAMENTO!B:B,'CPU (2)'!B1419)</f>
        <v>0</v>
      </c>
      <c r="B1419">
        <v>83472</v>
      </c>
      <c r="C1419" t="s">
        <v>6717</v>
      </c>
      <c r="D1419" t="s">
        <v>5368</v>
      </c>
      <c r="E1419" t="s">
        <v>83</v>
      </c>
      <c r="F1419">
        <v>73.55</v>
      </c>
      <c r="G1419">
        <v>72.77</v>
      </c>
      <c r="H1419" t="s">
        <v>308</v>
      </c>
      <c r="I1419">
        <v>41974</v>
      </c>
    </row>
    <row r="1420" spans="1:9" hidden="1">
      <c r="A1420" s="133">
        <f>COUNTIF(ORÇAMENTO!B:B,'CPU (2)'!B1420)</f>
        <v>0</v>
      </c>
      <c r="B1420">
        <v>83452</v>
      </c>
      <c r="C1420" t="s">
        <v>6718</v>
      </c>
      <c r="D1420" t="s">
        <v>5368</v>
      </c>
      <c r="E1420" t="s">
        <v>83</v>
      </c>
      <c r="F1420">
        <v>17.73</v>
      </c>
      <c r="G1420">
        <v>16.91</v>
      </c>
      <c r="H1420" t="s">
        <v>308</v>
      </c>
      <c r="I1420">
        <v>41974</v>
      </c>
    </row>
    <row r="1421" spans="1:9" hidden="1">
      <c r="A1421" s="133">
        <f>COUNTIF(ORÇAMENTO!B:B,'CPU (2)'!B1421)</f>
        <v>0</v>
      </c>
      <c r="B1421">
        <v>83451</v>
      </c>
      <c r="C1421" t="s">
        <v>6719</v>
      </c>
      <c r="D1421" t="s">
        <v>5368</v>
      </c>
      <c r="E1421" t="s">
        <v>83</v>
      </c>
      <c r="F1421">
        <v>14.4</v>
      </c>
      <c r="G1421">
        <v>13.58</v>
      </c>
      <c r="H1421" t="s">
        <v>308</v>
      </c>
      <c r="I1421">
        <v>41974</v>
      </c>
    </row>
    <row r="1422" spans="1:9" hidden="1">
      <c r="A1422" s="133">
        <f>COUNTIF(ORÇAMENTO!B:B,'CPU (2)'!B1422)</f>
        <v>0</v>
      </c>
      <c r="B1422" t="s">
        <v>6720</v>
      </c>
      <c r="C1422" t="s">
        <v>6721</v>
      </c>
      <c r="D1422" t="s">
        <v>5368</v>
      </c>
      <c r="E1422" t="s">
        <v>83</v>
      </c>
      <c r="F1422">
        <v>21.42</v>
      </c>
      <c r="G1422">
        <v>20.61</v>
      </c>
      <c r="H1422" t="s">
        <v>308</v>
      </c>
      <c r="I1422">
        <v>41974</v>
      </c>
    </row>
    <row r="1423" spans="1:9" hidden="1">
      <c r="A1423" s="133">
        <f>COUNTIF(ORÇAMENTO!B:B,'CPU (2)'!B1423)</f>
        <v>0</v>
      </c>
      <c r="B1423">
        <v>83455</v>
      </c>
      <c r="C1423" t="s">
        <v>6722</v>
      </c>
      <c r="D1423" t="s">
        <v>5368</v>
      </c>
      <c r="E1423" t="s">
        <v>83</v>
      </c>
      <c r="F1423">
        <v>16.329999999999998</v>
      </c>
      <c r="G1423">
        <v>15.51</v>
      </c>
      <c r="H1423" t="s">
        <v>308</v>
      </c>
      <c r="I1423">
        <v>41974</v>
      </c>
    </row>
    <row r="1424" spans="1:9" hidden="1">
      <c r="A1424" s="133">
        <f>COUNTIF(ORÇAMENTO!B:B,'CPU (2)'!B1424)</f>
        <v>0</v>
      </c>
      <c r="B1424">
        <v>83456</v>
      </c>
      <c r="C1424" t="s">
        <v>6723</v>
      </c>
      <c r="D1424" t="s">
        <v>5368</v>
      </c>
      <c r="E1424" t="s">
        <v>83</v>
      </c>
      <c r="F1424">
        <v>13.64</v>
      </c>
      <c r="G1424">
        <v>12.82</v>
      </c>
      <c r="H1424" t="s">
        <v>308</v>
      </c>
      <c r="I1424">
        <v>41974</v>
      </c>
    </row>
    <row r="1425" spans="1:9" hidden="1">
      <c r="A1425" s="133">
        <f>COUNTIF(ORÇAMENTO!B:B,'CPU (2)'!B1425)</f>
        <v>0</v>
      </c>
      <c r="B1425">
        <v>83457</v>
      </c>
      <c r="C1425" t="s">
        <v>6724</v>
      </c>
      <c r="D1425" t="s">
        <v>5368</v>
      </c>
      <c r="E1425" t="s">
        <v>83</v>
      </c>
      <c r="F1425">
        <v>13.7</v>
      </c>
      <c r="G1425">
        <v>12.88</v>
      </c>
      <c r="H1425" t="s">
        <v>308</v>
      </c>
      <c r="I1425">
        <v>41974</v>
      </c>
    </row>
    <row r="1426" spans="1:9" hidden="1">
      <c r="A1426" s="133">
        <f>COUNTIF(ORÇAMENTO!B:B,'CPU (2)'!B1426)</f>
        <v>0</v>
      </c>
      <c r="B1426">
        <v>83458</v>
      </c>
      <c r="C1426" t="s">
        <v>6725</v>
      </c>
      <c r="D1426" t="s">
        <v>5368</v>
      </c>
      <c r="E1426" t="s">
        <v>83</v>
      </c>
      <c r="F1426">
        <v>13.91</v>
      </c>
      <c r="G1426">
        <v>13.09</v>
      </c>
      <c r="H1426" t="s">
        <v>308</v>
      </c>
      <c r="I1426">
        <v>41974</v>
      </c>
    </row>
    <row r="1427" spans="1:9" hidden="1">
      <c r="A1427" s="133">
        <f>COUNTIF(ORÇAMENTO!B:B,'CPU (2)'!B1427)</f>
        <v>0</v>
      </c>
      <c r="B1427">
        <v>83460</v>
      </c>
      <c r="C1427" t="s">
        <v>6726</v>
      </c>
      <c r="D1427" t="s">
        <v>5368</v>
      </c>
      <c r="E1427" t="s">
        <v>83</v>
      </c>
      <c r="F1427">
        <v>23.78</v>
      </c>
      <c r="G1427">
        <v>22.96</v>
      </c>
      <c r="H1427" t="s">
        <v>308</v>
      </c>
      <c r="I1427">
        <v>41974</v>
      </c>
    </row>
    <row r="1428" spans="1:9" hidden="1">
      <c r="A1428" s="133">
        <f>COUNTIF(ORÇAMENTO!B:B,'CPU (2)'!B1428)</f>
        <v>0</v>
      </c>
      <c r="B1428">
        <v>83461</v>
      </c>
      <c r="C1428" t="s">
        <v>6727</v>
      </c>
      <c r="D1428" t="s">
        <v>5368</v>
      </c>
      <c r="E1428" t="s">
        <v>83</v>
      </c>
      <c r="F1428">
        <v>21.25</v>
      </c>
      <c r="G1428">
        <v>20.43</v>
      </c>
      <c r="H1428" t="s">
        <v>308</v>
      </c>
      <c r="I1428">
        <v>41974</v>
      </c>
    </row>
    <row r="1429" spans="1:9" hidden="1">
      <c r="A1429" s="133">
        <f>COUNTIF(ORÇAMENTO!B:B,'CPU (2)'!B1429)</f>
        <v>0</v>
      </c>
      <c r="B1429">
        <v>83462</v>
      </c>
      <c r="C1429" t="s">
        <v>6728</v>
      </c>
      <c r="D1429" t="s">
        <v>5368</v>
      </c>
      <c r="E1429" t="s">
        <v>83</v>
      </c>
      <c r="F1429">
        <v>21.73</v>
      </c>
      <c r="G1429">
        <v>20.91</v>
      </c>
      <c r="H1429" t="s">
        <v>308</v>
      </c>
      <c r="I1429">
        <v>41974</v>
      </c>
    </row>
    <row r="1430" spans="1:9" hidden="1">
      <c r="A1430" s="133">
        <f>COUNTIF(ORÇAMENTO!B:B,'CPU (2)'!B1430)</f>
        <v>0</v>
      </c>
      <c r="B1430" t="s">
        <v>6729</v>
      </c>
      <c r="C1430" t="s">
        <v>6730</v>
      </c>
      <c r="D1430" t="s">
        <v>5368</v>
      </c>
      <c r="E1430" t="s">
        <v>83</v>
      </c>
      <c r="F1430">
        <v>16.27</v>
      </c>
      <c r="G1430">
        <v>15.45</v>
      </c>
      <c r="H1430" t="s">
        <v>308</v>
      </c>
      <c r="I1430">
        <v>41974</v>
      </c>
    </row>
    <row r="1431" spans="1:9" hidden="1">
      <c r="A1431" s="133">
        <f>COUNTIF(ORÇAMENTO!B:B,'CPU (2)'!B1431)</f>
        <v>0</v>
      </c>
      <c r="B1431" t="s">
        <v>6731</v>
      </c>
      <c r="C1431" t="s">
        <v>6732</v>
      </c>
      <c r="D1431" t="s">
        <v>5368</v>
      </c>
      <c r="E1431" t="s">
        <v>83</v>
      </c>
      <c r="F1431">
        <v>13.74</v>
      </c>
      <c r="G1431">
        <v>12.92</v>
      </c>
      <c r="H1431" t="s">
        <v>308</v>
      </c>
      <c r="I1431">
        <v>41974</v>
      </c>
    </row>
    <row r="1432" spans="1:9" hidden="1">
      <c r="A1432" s="133">
        <f>COUNTIF(ORÇAMENTO!B:B,'CPU (2)'!B1432)</f>
        <v>0</v>
      </c>
      <c r="B1432">
        <v>84045</v>
      </c>
      <c r="C1432" t="s">
        <v>6733</v>
      </c>
      <c r="D1432" t="s">
        <v>6231</v>
      </c>
      <c r="E1432" t="s">
        <v>370</v>
      </c>
      <c r="F1432">
        <v>24.38</v>
      </c>
      <c r="G1432">
        <v>23.86</v>
      </c>
      <c r="H1432" t="s">
        <v>308</v>
      </c>
      <c r="I1432">
        <v>41974</v>
      </c>
    </row>
    <row r="1433" spans="1:9" hidden="1">
      <c r="A1433" s="133">
        <f>COUNTIF(ORÇAMENTO!B:B,'CPU (2)'!B1433)</f>
        <v>0</v>
      </c>
      <c r="B1433">
        <v>83377</v>
      </c>
      <c r="C1433" t="s">
        <v>6734</v>
      </c>
      <c r="D1433" t="s">
        <v>5368</v>
      </c>
      <c r="E1433" t="s">
        <v>83</v>
      </c>
      <c r="F1433">
        <v>7.98</v>
      </c>
      <c r="G1433">
        <v>7.87</v>
      </c>
      <c r="H1433" t="s">
        <v>308</v>
      </c>
      <c r="I1433">
        <v>41974</v>
      </c>
    </row>
    <row r="1434" spans="1:9" hidden="1">
      <c r="A1434" s="133">
        <f>COUNTIF(ORÇAMENTO!B:B,'CPU (2)'!B1434)</f>
        <v>0</v>
      </c>
      <c r="B1434">
        <v>72271</v>
      </c>
      <c r="C1434" t="s">
        <v>6735</v>
      </c>
      <c r="D1434" t="s">
        <v>5368</v>
      </c>
      <c r="E1434" t="s">
        <v>83</v>
      </c>
      <c r="F1434">
        <v>7.93</v>
      </c>
      <c r="G1434">
        <v>7.38</v>
      </c>
      <c r="H1434" t="s">
        <v>308</v>
      </c>
      <c r="I1434">
        <v>41974</v>
      </c>
    </row>
    <row r="1435" spans="1:9" hidden="1">
      <c r="A1435" s="133">
        <f>COUNTIF(ORÇAMENTO!B:B,'CPU (2)'!B1435)</f>
        <v>0</v>
      </c>
      <c r="B1435">
        <v>72272</v>
      </c>
      <c r="C1435" t="s">
        <v>6736</v>
      </c>
      <c r="D1435" t="s">
        <v>5368</v>
      </c>
      <c r="E1435" t="s">
        <v>83</v>
      </c>
      <c r="F1435">
        <v>8.42</v>
      </c>
      <c r="G1435">
        <v>7.87</v>
      </c>
      <c r="H1435" t="s">
        <v>308</v>
      </c>
      <c r="I1435">
        <v>41974</v>
      </c>
    </row>
    <row r="1436" spans="1:9" hidden="1">
      <c r="A1436" s="133">
        <f>COUNTIF(ORÇAMENTO!B:B,'CPU (2)'!B1436)</f>
        <v>0</v>
      </c>
      <c r="B1436">
        <v>89668</v>
      </c>
      <c r="C1436" t="s">
        <v>6737</v>
      </c>
      <c r="D1436" t="s">
        <v>5366</v>
      </c>
      <c r="E1436" t="s">
        <v>83</v>
      </c>
      <c r="F1436">
        <v>18.11</v>
      </c>
      <c r="G1436">
        <v>17.86</v>
      </c>
      <c r="H1436" t="s">
        <v>308</v>
      </c>
      <c r="I1436">
        <v>41974</v>
      </c>
    </row>
    <row r="1437" spans="1:9" hidden="1">
      <c r="A1437" s="133">
        <f>COUNTIF(ORÇAMENTO!B:B,'CPU (2)'!B1437)</f>
        <v>0</v>
      </c>
      <c r="B1437">
        <v>41879</v>
      </c>
      <c r="C1437" t="s">
        <v>6738</v>
      </c>
      <c r="D1437" t="s">
        <v>5670</v>
      </c>
      <c r="E1437" t="s">
        <v>335</v>
      </c>
      <c r="F1437">
        <v>0.11</v>
      </c>
      <c r="G1437">
        <v>0.11</v>
      </c>
      <c r="H1437" t="s">
        <v>308</v>
      </c>
      <c r="I1437">
        <v>41974</v>
      </c>
    </row>
    <row r="1438" spans="1:9" hidden="1">
      <c r="A1438" s="133">
        <f>COUNTIF(ORÇAMENTO!B:B,'CPU (2)'!B1438)</f>
        <v>0</v>
      </c>
      <c r="B1438" t="s">
        <v>6739</v>
      </c>
      <c r="C1438" t="s">
        <v>6740</v>
      </c>
      <c r="D1438" t="s">
        <v>5410</v>
      </c>
      <c r="E1438" t="s">
        <v>83</v>
      </c>
      <c r="F1438">
        <v>425.84</v>
      </c>
      <c r="G1438">
        <v>422.33</v>
      </c>
      <c r="H1438" t="s">
        <v>308</v>
      </c>
      <c r="I1438">
        <v>41974</v>
      </c>
    </row>
    <row r="1439" spans="1:9" hidden="1">
      <c r="A1439" s="133">
        <f>COUNTIF(ORÇAMENTO!B:B,'CPU (2)'!B1439)</f>
        <v>0</v>
      </c>
      <c r="B1439">
        <v>71516</v>
      </c>
      <c r="C1439" t="s">
        <v>6741</v>
      </c>
      <c r="D1439" t="s">
        <v>5361</v>
      </c>
      <c r="E1439" t="s">
        <v>83</v>
      </c>
      <c r="F1439">
        <v>390</v>
      </c>
      <c r="G1439">
        <v>390</v>
      </c>
      <c r="H1439" t="s">
        <v>308</v>
      </c>
      <c r="I1439">
        <v>41974</v>
      </c>
    </row>
    <row r="1440" spans="1:9" hidden="1">
      <c r="A1440" s="133">
        <f>COUNTIF(ORÇAMENTO!B:B,'CPU (2)'!B1440)</f>
        <v>0</v>
      </c>
      <c r="B1440" t="s">
        <v>6742</v>
      </c>
      <c r="C1440" t="s">
        <v>6743</v>
      </c>
      <c r="D1440" t="s">
        <v>5374</v>
      </c>
      <c r="E1440" t="s">
        <v>370</v>
      </c>
      <c r="F1440">
        <v>71.400000000000006</v>
      </c>
      <c r="G1440">
        <v>69.17</v>
      </c>
      <c r="H1440" t="s">
        <v>308</v>
      </c>
      <c r="I1440">
        <v>41974</v>
      </c>
    </row>
    <row r="1441" spans="1:9" hidden="1">
      <c r="A1441" s="133">
        <f>COUNTIF(ORÇAMENTO!B:B,'CPU (2)'!B1441)</f>
        <v>0</v>
      </c>
      <c r="B1441">
        <v>72345</v>
      </c>
      <c r="C1441" t="s">
        <v>6744</v>
      </c>
      <c r="D1441" t="s">
        <v>5368</v>
      </c>
      <c r="E1441" t="s">
        <v>83</v>
      </c>
      <c r="F1441">
        <v>1504.04</v>
      </c>
      <c r="G1441">
        <v>1490.67</v>
      </c>
      <c r="H1441" t="s">
        <v>308</v>
      </c>
      <c r="I1441">
        <v>41974</v>
      </c>
    </row>
    <row r="1442" spans="1:9" hidden="1">
      <c r="A1442" s="133">
        <f>COUNTIF(ORÇAMENTO!B:B,'CPU (2)'!B1442)</f>
        <v>0</v>
      </c>
      <c r="B1442">
        <v>72341</v>
      </c>
      <c r="C1442" t="s">
        <v>6745</v>
      </c>
      <c r="D1442" t="s">
        <v>5368</v>
      </c>
      <c r="E1442" t="s">
        <v>83</v>
      </c>
      <c r="F1442">
        <v>227.11</v>
      </c>
      <c r="G1442">
        <v>217.8</v>
      </c>
      <c r="H1442" t="s">
        <v>308</v>
      </c>
      <c r="I1442">
        <v>41974</v>
      </c>
    </row>
    <row r="1443" spans="1:9" hidden="1">
      <c r="A1443" s="133">
        <f>COUNTIF(ORÇAMENTO!B:B,'CPU (2)'!B1443)</f>
        <v>0</v>
      </c>
      <c r="B1443">
        <v>72343</v>
      </c>
      <c r="C1443" t="s">
        <v>6746</v>
      </c>
      <c r="D1443" t="s">
        <v>5368</v>
      </c>
      <c r="E1443" t="s">
        <v>83</v>
      </c>
      <c r="F1443">
        <v>287.75</v>
      </c>
      <c r="G1443">
        <v>277.08</v>
      </c>
      <c r="H1443" t="s">
        <v>308</v>
      </c>
      <c r="I1443">
        <v>41974</v>
      </c>
    </row>
    <row r="1444" spans="1:9" hidden="1">
      <c r="A1444" s="133">
        <f>COUNTIF(ORÇAMENTO!B:B,'CPU (2)'!B1444)</f>
        <v>0</v>
      </c>
      <c r="B1444">
        <v>72344</v>
      </c>
      <c r="C1444" t="s">
        <v>6747</v>
      </c>
      <c r="D1444" t="s">
        <v>5368</v>
      </c>
      <c r="E1444" t="s">
        <v>83</v>
      </c>
      <c r="F1444">
        <v>548.38</v>
      </c>
      <c r="G1444">
        <v>536.91</v>
      </c>
      <c r="H1444" t="s">
        <v>308</v>
      </c>
      <c r="I1444">
        <v>41974</v>
      </c>
    </row>
    <row r="1445" spans="1:9" hidden="1">
      <c r="A1445" s="133">
        <f>COUNTIF(ORÇAMENTO!B:B,'CPU (2)'!B1445)</f>
        <v>0</v>
      </c>
      <c r="B1445">
        <v>72972</v>
      </c>
      <c r="C1445" t="s">
        <v>6748</v>
      </c>
      <c r="D1445" t="s">
        <v>5670</v>
      </c>
      <c r="E1445" t="s">
        <v>335</v>
      </c>
      <c r="F1445">
        <v>0.65</v>
      </c>
      <c r="G1445">
        <v>0.57999999999999996</v>
      </c>
      <c r="H1445" t="s">
        <v>308</v>
      </c>
      <c r="I1445">
        <v>41974</v>
      </c>
    </row>
    <row r="1446" spans="1:9" hidden="1">
      <c r="A1446" s="133">
        <f>COUNTIF(ORÇAMENTO!B:B,'CPU (2)'!B1446)</f>
        <v>0</v>
      </c>
      <c r="B1446">
        <v>88479</v>
      </c>
      <c r="C1446" t="s">
        <v>6749</v>
      </c>
      <c r="D1446" t="s">
        <v>5352</v>
      </c>
      <c r="E1446" t="s">
        <v>335</v>
      </c>
      <c r="F1446">
        <v>17.03</v>
      </c>
      <c r="G1446">
        <v>16.829999999999998</v>
      </c>
      <c r="H1446" t="s">
        <v>308</v>
      </c>
      <c r="I1446">
        <v>41974</v>
      </c>
    </row>
    <row r="1447" spans="1:9" hidden="1">
      <c r="A1447" s="133">
        <f>COUNTIF(ORÇAMENTO!B:B,'CPU (2)'!B1447)</f>
        <v>0</v>
      </c>
      <c r="B1447">
        <v>88480</v>
      </c>
      <c r="C1447" t="s">
        <v>6750</v>
      </c>
      <c r="D1447" t="s">
        <v>5352</v>
      </c>
      <c r="E1447" t="s">
        <v>335</v>
      </c>
      <c r="F1447">
        <v>23.33</v>
      </c>
      <c r="G1447">
        <v>23.03</v>
      </c>
      <c r="H1447" t="s">
        <v>308</v>
      </c>
      <c r="I1447">
        <v>41974</v>
      </c>
    </row>
    <row r="1448" spans="1:9" hidden="1">
      <c r="A1448" s="133">
        <f>COUNTIF(ORÇAMENTO!B:B,'CPU (2)'!B1448)</f>
        <v>0</v>
      </c>
      <c r="B1448">
        <v>88481</v>
      </c>
      <c r="C1448" t="s">
        <v>6751</v>
      </c>
      <c r="D1448" t="s">
        <v>5352</v>
      </c>
      <c r="E1448" t="s">
        <v>335</v>
      </c>
      <c r="F1448">
        <v>28.44</v>
      </c>
      <c r="G1448">
        <v>28.06</v>
      </c>
      <c r="H1448" t="s">
        <v>308</v>
      </c>
      <c r="I1448">
        <v>41974</v>
      </c>
    </row>
    <row r="1449" spans="1:9" hidden="1">
      <c r="A1449" s="133">
        <f>COUNTIF(ORÇAMENTO!B:B,'CPU (2)'!B1449)</f>
        <v>0</v>
      </c>
      <c r="B1449">
        <v>88473</v>
      </c>
      <c r="C1449" t="s">
        <v>6752</v>
      </c>
      <c r="D1449" t="s">
        <v>5352</v>
      </c>
      <c r="E1449" t="s">
        <v>335</v>
      </c>
      <c r="F1449">
        <v>21.44</v>
      </c>
      <c r="G1449">
        <v>21.17</v>
      </c>
      <c r="H1449" t="s">
        <v>308</v>
      </c>
      <c r="I1449">
        <v>41974</v>
      </c>
    </row>
    <row r="1450" spans="1:9" hidden="1">
      <c r="A1450" s="133">
        <f>COUNTIF(ORÇAMENTO!B:B,'CPU (2)'!B1450)</f>
        <v>0</v>
      </c>
      <c r="B1450">
        <v>88474</v>
      </c>
      <c r="C1450" t="s">
        <v>6753</v>
      </c>
      <c r="D1450" t="s">
        <v>5352</v>
      </c>
      <c r="E1450" t="s">
        <v>335</v>
      </c>
      <c r="F1450">
        <v>26.41</v>
      </c>
      <c r="G1450">
        <v>26.08</v>
      </c>
      <c r="H1450" t="s">
        <v>308</v>
      </c>
      <c r="I1450">
        <v>41974</v>
      </c>
    </row>
    <row r="1451" spans="1:9" hidden="1">
      <c r="A1451" s="133">
        <f>COUNTIF(ORÇAMENTO!B:B,'CPU (2)'!B1451)</f>
        <v>0</v>
      </c>
      <c r="B1451">
        <v>88475</v>
      </c>
      <c r="C1451" t="s">
        <v>6754</v>
      </c>
      <c r="D1451" t="s">
        <v>5352</v>
      </c>
      <c r="E1451" t="s">
        <v>335</v>
      </c>
      <c r="F1451">
        <v>30.32</v>
      </c>
      <c r="G1451">
        <v>29.94</v>
      </c>
      <c r="H1451" t="s">
        <v>308</v>
      </c>
      <c r="I1451">
        <v>41974</v>
      </c>
    </row>
    <row r="1452" spans="1:9" hidden="1">
      <c r="A1452" s="133">
        <f>COUNTIF(ORÇAMENTO!B:B,'CPU (2)'!B1452)</f>
        <v>0</v>
      </c>
      <c r="B1452">
        <v>88476</v>
      </c>
      <c r="C1452" t="s">
        <v>6755</v>
      </c>
      <c r="D1452" t="s">
        <v>5352</v>
      </c>
      <c r="E1452" t="s">
        <v>335</v>
      </c>
      <c r="F1452">
        <v>17.23</v>
      </c>
      <c r="G1452">
        <v>17.010000000000002</v>
      </c>
      <c r="H1452" t="s">
        <v>308</v>
      </c>
      <c r="I1452">
        <v>41974</v>
      </c>
    </row>
    <row r="1453" spans="1:9" hidden="1">
      <c r="A1453" s="133">
        <f>COUNTIF(ORÇAMENTO!B:B,'CPU (2)'!B1453)</f>
        <v>0</v>
      </c>
      <c r="B1453">
        <v>88477</v>
      </c>
      <c r="C1453" t="s">
        <v>6756</v>
      </c>
      <c r="D1453" t="s">
        <v>5352</v>
      </c>
      <c r="E1453" t="s">
        <v>335</v>
      </c>
      <c r="F1453">
        <v>23.7</v>
      </c>
      <c r="G1453">
        <v>23.37</v>
      </c>
      <c r="H1453" t="s">
        <v>308</v>
      </c>
      <c r="I1453">
        <v>41974</v>
      </c>
    </row>
    <row r="1454" spans="1:9" hidden="1">
      <c r="A1454" s="133">
        <f>COUNTIF(ORÇAMENTO!B:B,'CPU (2)'!B1454)</f>
        <v>0</v>
      </c>
      <c r="B1454">
        <v>88478</v>
      </c>
      <c r="C1454" t="s">
        <v>6757</v>
      </c>
      <c r="D1454" t="s">
        <v>5352</v>
      </c>
      <c r="E1454" t="s">
        <v>335</v>
      </c>
      <c r="F1454">
        <v>28.95</v>
      </c>
      <c r="G1454">
        <v>28.52</v>
      </c>
      <c r="H1454" t="s">
        <v>308</v>
      </c>
      <c r="I1454">
        <v>41974</v>
      </c>
    </row>
    <row r="1455" spans="1:9" hidden="1">
      <c r="A1455" s="133">
        <f>COUNTIF(ORÇAMENTO!B:B,'CPU (2)'!B1455)</f>
        <v>0</v>
      </c>
      <c r="B1455">
        <v>88470</v>
      </c>
      <c r="C1455" t="s">
        <v>6758</v>
      </c>
      <c r="D1455" t="s">
        <v>5352</v>
      </c>
      <c r="E1455" t="s">
        <v>335</v>
      </c>
      <c r="F1455">
        <v>21.75</v>
      </c>
      <c r="G1455">
        <v>21.45</v>
      </c>
      <c r="H1455" t="s">
        <v>308</v>
      </c>
      <c r="I1455">
        <v>41974</v>
      </c>
    </row>
    <row r="1456" spans="1:9" hidden="1">
      <c r="A1456" s="133">
        <f>COUNTIF(ORÇAMENTO!B:B,'CPU (2)'!B1456)</f>
        <v>0</v>
      </c>
      <c r="B1456">
        <v>88471</v>
      </c>
      <c r="C1456" t="s">
        <v>6759</v>
      </c>
      <c r="D1456" t="s">
        <v>5352</v>
      </c>
      <c r="E1456" t="s">
        <v>335</v>
      </c>
      <c r="F1456">
        <v>26.84</v>
      </c>
      <c r="G1456">
        <v>26.46</v>
      </c>
      <c r="H1456" t="s">
        <v>308</v>
      </c>
      <c r="I1456">
        <v>41974</v>
      </c>
    </row>
    <row r="1457" spans="1:9" hidden="1">
      <c r="A1457" s="133">
        <f>COUNTIF(ORÇAMENTO!B:B,'CPU (2)'!B1457)</f>
        <v>0</v>
      </c>
      <c r="B1457">
        <v>88472</v>
      </c>
      <c r="C1457" t="s">
        <v>6760</v>
      </c>
      <c r="D1457" t="s">
        <v>5352</v>
      </c>
      <c r="E1457" t="s">
        <v>335</v>
      </c>
      <c r="F1457">
        <v>30.83</v>
      </c>
      <c r="G1457">
        <v>30.4</v>
      </c>
      <c r="H1457" t="s">
        <v>308</v>
      </c>
      <c r="I1457">
        <v>41974</v>
      </c>
    </row>
    <row r="1458" spans="1:9" hidden="1">
      <c r="A1458" s="133">
        <f>COUNTIF(ORÇAMENTO!B:B,'CPU (2)'!B1458)</f>
        <v>0</v>
      </c>
      <c r="B1458">
        <v>87759</v>
      </c>
      <c r="C1458" t="s">
        <v>6761</v>
      </c>
      <c r="D1458" t="s">
        <v>5352</v>
      </c>
      <c r="E1458" t="s">
        <v>335</v>
      </c>
      <c r="F1458">
        <v>65.989999999999995</v>
      </c>
      <c r="G1458">
        <v>64.260000000000005</v>
      </c>
      <c r="H1458" t="s">
        <v>308</v>
      </c>
      <c r="I1458">
        <v>41974</v>
      </c>
    </row>
    <row r="1459" spans="1:9" hidden="1">
      <c r="A1459" s="133">
        <f>COUNTIF(ORÇAMENTO!B:B,'CPU (2)'!B1459)</f>
        <v>0</v>
      </c>
      <c r="B1459">
        <v>87764</v>
      </c>
      <c r="C1459" t="s">
        <v>6762</v>
      </c>
      <c r="D1459" t="s">
        <v>5352</v>
      </c>
      <c r="E1459" t="s">
        <v>335</v>
      </c>
      <c r="F1459">
        <v>66.739999999999995</v>
      </c>
      <c r="G1459">
        <v>64.959999999999994</v>
      </c>
      <c r="H1459" t="s">
        <v>308</v>
      </c>
      <c r="I1459">
        <v>41974</v>
      </c>
    </row>
    <row r="1460" spans="1:9" hidden="1">
      <c r="A1460" s="133">
        <f>COUNTIF(ORÇAMENTO!B:B,'CPU (2)'!B1460)</f>
        <v>0</v>
      </c>
      <c r="B1460">
        <v>87769</v>
      </c>
      <c r="C1460" t="s">
        <v>6763</v>
      </c>
      <c r="D1460" t="s">
        <v>5352</v>
      </c>
      <c r="E1460" t="s">
        <v>335</v>
      </c>
      <c r="F1460">
        <v>78.48</v>
      </c>
      <c r="G1460">
        <v>76.599999999999994</v>
      </c>
      <c r="H1460" t="s">
        <v>308</v>
      </c>
      <c r="I1460">
        <v>41974</v>
      </c>
    </row>
    <row r="1461" spans="1:9" hidden="1">
      <c r="A1461" s="133">
        <f>COUNTIF(ORÇAMENTO!B:B,'CPU (2)'!B1461)</f>
        <v>0</v>
      </c>
      <c r="B1461">
        <v>87774</v>
      </c>
      <c r="C1461" t="s">
        <v>6764</v>
      </c>
      <c r="D1461" t="s">
        <v>5352</v>
      </c>
      <c r="E1461" t="s">
        <v>335</v>
      </c>
      <c r="F1461">
        <v>79.22</v>
      </c>
      <c r="G1461">
        <v>77.31</v>
      </c>
      <c r="H1461" t="s">
        <v>308</v>
      </c>
      <c r="I1461">
        <v>41974</v>
      </c>
    </row>
    <row r="1462" spans="1:9" hidden="1">
      <c r="A1462" s="133">
        <f>COUNTIF(ORÇAMENTO!B:B,'CPU (2)'!B1462)</f>
        <v>0</v>
      </c>
      <c r="B1462">
        <v>87739</v>
      </c>
      <c r="C1462" t="s">
        <v>6765</v>
      </c>
      <c r="D1462" t="s">
        <v>5352</v>
      </c>
      <c r="E1462" t="s">
        <v>335</v>
      </c>
      <c r="F1462">
        <v>53.37</v>
      </c>
      <c r="G1462">
        <v>51.88</v>
      </c>
      <c r="H1462" t="s">
        <v>308</v>
      </c>
      <c r="I1462">
        <v>41974</v>
      </c>
    </row>
    <row r="1463" spans="1:9" hidden="1">
      <c r="A1463" s="133">
        <f>COUNTIF(ORÇAMENTO!B:B,'CPU (2)'!B1463)</f>
        <v>0</v>
      </c>
      <c r="B1463">
        <v>87744</v>
      </c>
      <c r="C1463" t="s">
        <v>6766</v>
      </c>
      <c r="D1463" t="s">
        <v>5352</v>
      </c>
      <c r="E1463" t="s">
        <v>335</v>
      </c>
      <c r="F1463">
        <v>54.33</v>
      </c>
      <c r="G1463">
        <v>52.78</v>
      </c>
      <c r="H1463" t="s">
        <v>308</v>
      </c>
      <c r="I1463">
        <v>41974</v>
      </c>
    </row>
    <row r="1464" spans="1:9" hidden="1">
      <c r="A1464" s="133">
        <f>COUNTIF(ORÇAMENTO!B:B,'CPU (2)'!B1464)</f>
        <v>0</v>
      </c>
      <c r="B1464">
        <v>87749</v>
      </c>
      <c r="C1464" t="s">
        <v>6767</v>
      </c>
      <c r="D1464" t="s">
        <v>5352</v>
      </c>
      <c r="E1464" t="s">
        <v>335</v>
      </c>
      <c r="F1464">
        <v>68.7</v>
      </c>
      <c r="G1464">
        <v>67.03</v>
      </c>
      <c r="H1464" t="s">
        <v>308</v>
      </c>
      <c r="I1464">
        <v>41974</v>
      </c>
    </row>
    <row r="1465" spans="1:9" hidden="1">
      <c r="A1465" s="133">
        <f>COUNTIF(ORÇAMENTO!B:B,'CPU (2)'!B1465)</f>
        <v>0</v>
      </c>
      <c r="B1465">
        <v>87754</v>
      </c>
      <c r="C1465" t="s">
        <v>6768</v>
      </c>
      <c r="D1465" t="s">
        <v>5352</v>
      </c>
      <c r="E1465" t="s">
        <v>335</v>
      </c>
      <c r="F1465">
        <v>69.45</v>
      </c>
      <c r="G1465">
        <v>67.739999999999995</v>
      </c>
      <c r="H1465" t="s">
        <v>308</v>
      </c>
      <c r="I1465">
        <v>41974</v>
      </c>
    </row>
    <row r="1466" spans="1:9" hidden="1">
      <c r="A1466" s="133">
        <f>COUNTIF(ORÇAMENTO!B:B,'CPU (2)'!B1466)</f>
        <v>0</v>
      </c>
      <c r="B1466">
        <v>87654</v>
      </c>
      <c r="C1466" t="s">
        <v>6769</v>
      </c>
      <c r="D1466" t="s">
        <v>5352</v>
      </c>
      <c r="E1466" t="s">
        <v>335</v>
      </c>
      <c r="F1466">
        <v>45.88</v>
      </c>
      <c r="G1466">
        <v>45.13</v>
      </c>
      <c r="H1466" t="s">
        <v>308</v>
      </c>
      <c r="I1466">
        <v>41974</v>
      </c>
    </row>
    <row r="1467" spans="1:9" hidden="1">
      <c r="A1467" s="133">
        <f>COUNTIF(ORÇAMENTO!B:B,'CPU (2)'!B1467)</f>
        <v>0</v>
      </c>
      <c r="B1467">
        <v>87649</v>
      </c>
      <c r="C1467" t="s">
        <v>6770</v>
      </c>
      <c r="D1467" t="s">
        <v>5352</v>
      </c>
      <c r="E1467" t="s">
        <v>335</v>
      </c>
      <c r="F1467">
        <v>46.85</v>
      </c>
      <c r="G1467">
        <v>46.03</v>
      </c>
      <c r="H1467" t="s">
        <v>308</v>
      </c>
      <c r="I1467">
        <v>41974</v>
      </c>
    </row>
    <row r="1468" spans="1:9" hidden="1">
      <c r="A1468" s="133">
        <f>COUNTIF(ORÇAMENTO!B:B,'CPU (2)'!B1468)</f>
        <v>0</v>
      </c>
      <c r="B1468">
        <v>87664</v>
      </c>
      <c r="C1468" t="s">
        <v>6771</v>
      </c>
      <c r="D1468" t="s">
        <v>5352</v>
      </c>
      <c r="E1468" t="s">
        <v>335</v>
      </c>
      <c r="F1468">
        <v>61</v>
      </c>
      <c r="G1468">
        <v>60.09</v>
      </c>
      <c r="H1468" t="s">
        <v>308</v>
      </c>
      <c r="I1468">
        <v>41974</v>
      </c>
    </row>
    <row r="1469" spans="1:9" hidden="1">
      <c r="A1469" s="133">
        <f>COUNTIF(ORÇAMENTO!B:B,'CPU (2)'!B1469)</f>
        <v>0</v>
      </c>
      <c r="B1469">
        <v>87659</v>
      </c>
      <c r="C1469" t="s">
        <v>6772</v>
      </c>
      <c r="D1469" t="s">
        <v>5352</v>
      </c>
      <c r="E1469" t="s">
        <v>335</v>
      </c>
      <c r="F1469">
        <v>61.96</v>
      </c>
      <c r="G1469">
        <v>60.98</v>
      </c>
      <c r="H1469" t="s">
        <v>308</v>
      </c>
      <c r="I1469">
        <v>41974</v>
      </c>
    </row>
    <row r="1470" spans="1:9" hidden="1">
      <c r="A1470" s="133">
        <f>COUNTIF(ORÇAMENTO!B:B,'CPU (2)'!B1470)</f>
        <v>0</v>
      </c>
      <c r="B1470">
        <v>87674</v>
      </c>
      <c r="C1470" t="s">
        <v>6773</v>
      </c>
      <c r="D1470" t="s">
        <v>5352</v>
      </c>
      <c r="E1470" t="s">
        <v>335</v>
      </c>
      <c r="F1470">
        <v>73.48</v>
      </c>
      <c r="G1470">
        <v>72.73</v>
      </c>
      <c r="H1470" t="s">
        <v>308</v>
      </c>
      <c r="I1470">
        <v>41974</v>
      </c>
    </row>
    <row r="1471" spans="1:9" hidden="1">
      <c r="A1471" s="133">
        <f>COUNTIF(ORÇAMENTO!B:B,'CPU (2)'!B1471)</f>
        <v>0</v>
      </c>
      <c r="B1471">
        <v>87669</v>
      </c>
      <c r="C1471" t="s">
        <v>6774</v>
      </c>
      <c r="D1471" t="s">
        <v>5352</v>
      </c>
      <c r="E1471" t="s">
        <v>335</v>
      </c>
      <c r="F1471">
        <v>74.45</v>
      </c>
      <c r="G1471">
        <v>73.33</v>
      </c>
      <c r="H1471" t="s">
        <v>308</v>
      </c>
      <c r="I1471">
        <v>41974</v>
      </c>
    </row>
    <row r="1472" spans="1:9" hidden="1">
      <c r="A1472" s="133">
        <f>COUNTIF(ORÇAMENTO!B:B,'CPU (2)'!B1472)</f>
        <v>0</v>
      </c>
      <c r="B1472">
        <v>87714</v>
      </c>
      <c r="C1472" t="s">
        <v>6775</v>
      </c>
      <c r="D1472" t="s">
        <v>5352</v>
      </c>
      <c r="E1472" t="s">
        <v>335</v>
      </c>
      <c r="F1472">
        <v>68.75</v>
      </c>
      <c r="G1472">
        <v>67.790000000000006</v>
      </c>
      <c r="H1472" t="s">
        <v>308</v>
      </c>
      <c r="I1472">
        <v>41974</v>
      </c>
    </row>
    <row r="1473" spans="1:9" hidden="1">
      <c r="A1473" s="133">
        <f>COUNTIF(ORÇAMENTO!B:B,'CPU (2)'!B1473)</f>
        <v>0</v>
      </c>
      <c r="B1473">
        <v>87709</v>
      </c>
      <c r="C1473" t="s">
        <v>6776</v>
      </c>
      <c r="D1473" t="s">
        <v>5352</v>
      </c>
      <c r="E1473" t="s">
        <v>335</v>
      </c>
      <c r="F1473">
        <v>69.709999999999994</v>
      </c>
      <c r="G1473">
        <v>68.69</v>
      </c>
      <c r="H1473" t="s">
        <v>308</v>
      </c>
      <c r="I1473">
        <v>41974</v>
      </c>
    </row>
    <row r="1474" spans="1:9" hidden="1">
      <c r="A1474" s="133">
        <f>COUNTIF(ORÇAMENTO!B:B,'CPU (2)'!B1474)</f>
        <v>0</v>
      </c>
      <c r="B1474">
        <v>87724</v>
      </c>
      <c r="C1474" t="s">
        <v>6777</v>
      </c>
      <c r="D1474" t="s">
        <v>5352</v>
      </c>
      <c r="E1474" t="s">
        <v>335</v>
      </c>
      <c r="F1474">
        <v>79.03</v>
      </c>
      <c r="G1474">
        <v>77.91</v>
      </c>
      <c r="H1474" t="s">
        <v>308</v>
      </c>
      <c r="I1474">
        <v>41974</v>
      </c>
    </row>
    <row r="1475" spans="1:9" hidden="1">
      <c r="A1475" s="133">
        <f>COUNTIF(ORÇAMENTO!B:B,'CPU (2)'!B1475)</f>
        <v>0</v>
      </c>
      <c r="B1475">
        <v>87719</v>
      </c>
      <c r="C1475" t="s">
        <v>6778</v>
      </c>
      <c r="D1475" t="s">
        <v>5352</v>
      </c>
      <c r="E1475" t="s">
        <v>335</v>
      </c>
      <c r="F1475">
        <v>79.989999999999995</v>
      </c>
      <c r="G1475">
        <v>78.81</v>
      </c>
      <c r="H1475" t="s">
        <v>308</v>
      </c>
      <c r="I1475">
        <v>41974</v>
      </c>
    </row>
    <row r="1476" spans="1:9" hidden="1">
      <c r="A1476" s="133">
        <f>COUNTIF(ORÇAMENTO!B:B,'CPU (2)'!B1476)</f>
        <v>0</v>
      </c>
      <c r="B1476">
        <v>87734</v>
      </c>
      <c r="C1476" t="s">
        <v>6779</v>
      </c>
      <c r="D1476" t="s">
        <v>5352</v>
      </c>
      <c r="E1476" t="s">
        <v>335</v>
      </c>
      <c r="F1476">
        <v>85.91</v>
      </c>
      <c r="G1476">
        <v>84.71</v>
      </c>
      <c r="H1476" t="s">
        <v>308</v>
      </c>
      <c r="I1476">
        <v>41974</v>
      </c>
    </row>
    <row r="1477" spans="1:9" hidden="1">
      <c r="A1477" s="133">
        <f>COUNTIF(ORÇAMENTO!B:B,'CPU (2)'!B1477)</f>
        <v>0</v>
      </c>
      <c r="B1477">
        <v>87729</v>
      </c>
      <c r="C1477" t="s">
        <v>6780</v>
      </c>
      <c r="D1477" t="s">
        <v>5352</v>
      </c>
      <c r="E1477" t="s">
        <v>335</v>
      </c>
      <c r="F1477">
        <v>86.66</v>
      </c>
      <c r="G1477">
        <v>85.42</v>
      </c>
      <c r="H1477" t="s">
        <v>308</v>
      </c>
      <c r="I1477">
        <v>41974</v>
      </c>
    </row>
    <row r="1478" spans="1:9" hidden="1">
      <c r="A1478" s="133">
        <f>COUNTIF(ORÇAMENTO!B:B,'CPU (2)'!B1478)</f>
        <v>0</v>
      </c>
      <c r="B1478">
        <v>87624</v>
      </c>
      <c r="C1478" t="s">
        <v>6781</v>
      </c>
      <c r="D1478" t="s">
        <v>5352</v>
      </c>
      <c r="E1478" t="s">
        <v>335</v>
      </c>
      <c r="F1478">
        <v>46.95</v>
      </c>
      <c r="G1478">
        <v>46.09</v>
      </c>
      <c r="H1478" t="s">
        <v>308</v>
      </c>
      <c r="I1478">
        <v>41974</v>
      </c>
    </row>
    <row r="1479" spans="1:9" hidden="1">
      <c r="A1479" s="133">
        <f>COUNTIF(ORÇAMENTO!B:B,'CPU (2)'!B1479)</f>
        <v>0</v>
      </c>
      <c r="B1479">
        <v>87075</v>
      </c>
      <c r="C1479" t="s">
        <v>6782</v>
      </c>
      <c r="D1479" t="s">
        <v>5352</v>
      </c>
      <c r="E1479" t="s">
        <v>335</v>
      </c>
      <c r="F1479">
        <v>47.92</v>
      </c>
      <c r="G1479">
        <v>46.99</v>
      </c>
      <c r="H1479" t="s">
        <v>308</v>
      </c>
      <c r="I1479">
        <v>41974</v>
      </c>
    </row>
    <row r="1480" spans="1:9" hidden="1">
      <c r="A1480" s="133">
        <f>COUNTIF(ORÇAMENTO!B:B,'CPU (2)'!B1480)</f>
        <v>0</v>
      </c>
      <c r="B1480">
        <v>87634</v>
      </c>
      <c r="C1480" t="s">
        <v>6783</v>
      </c>
      <c r="D1480" t="s">
        <v>5352</v>
      </c>
      <c r="E1480" t="s">
        <v>335</v>
      </c>
      <c r="F1480">
        <v>62.28</v>
      </c>
      <c r="G1480">
        <v>61.24</v>
      </c>
      <c r="H1480" t="s">
        <v>308</v>
      </c>
      <c r="I1480">
        <v>41974</v>
      </c>
    </row>
    <row r="1481" spans="1:9" hidden="1">
      <c r="A1481" s="133">
        <f>COUNTIF(ORÇAMENTO!B:B,'CPU (2)'!B1481)</f>
        <v>0</v>
      </c>
      <c r="B1481">
        <v>87629</v>
      </c>
      <c r="C1481" t="s">
        <v>6784</v>
      </c>
      <c r="D1481" t="s">
        <v>5352</v>
      </c>
      <c r="E1481" t="s">
        <v>335</v>
      </c>
      <c r="F1481">
        <v>63.03</v>
      </c>
      <c r="G1481">
        <v>61.95</v>
      </c>
      <c r="H1481" t="s">
        <v>308</v>
      </c>
      <c r="I1481">
        <v>41974</v>
      </c>
    </row>
    <row r="1482" spans="1:9" hidden="1">
      <c r="A1482" s="133">
        <f>COUNTIF(ORÇAMENTO!B:B,'CPU (2)'!B1482)</f>
        <v>0</v>
      </c>
      <c r="B1482">
        <v>87644</v>
      </c>
      <c r="C1482" t="s">
        <v>6785</v>
      </c>
      <c r="D1482" t="s">
        <v>5352</v>
      </c>
      <c r="E1482" t="s">
        <v>335</v>
      </c>
      <c r="F1482">
        <v>74.77</v>
      </c>
      <c r="G1482">
        <v>73.59</v>
      </c>
      <c r="H1482" t="s">
        <v>308</v>
      </c>
      <c r="I1482">
        <v>41974</v>
      </c>
    </row>
    <row r="1483" spans="1:9" hidden="1">
      <c r="A1483" s="133">
        <f>COUNTIF(ORÇAMENTO!B:B,'CPU (2)'!B1483)</f>
        <v>0</v>
      </c>
      <c r="B1483">
        <v>87639</v>
      </c>
      <c r="C1483" t="s">
        <v>6786</v>
      </c>
      <c r="D1483" t="s">
        <v>5352</v>
      </c>
      <c r="E1483" t="s">
        <v>335</v>
      </c>
      <c r="F1483">
        <v>75.52</v>
      </c>
      <c r="G1483">
        <v>74.290000000000006</v>
      </c>
      <c r="H1483" t="s">
        <v>308</v>
      </c>
      <c r="I1483">
        <v>41974</v>
      </c>
    </row>
    <row r="1484" spans="1:9" hidden="1">
      <c r="A1484" s="133">
        <f>COUNTIF(ORÇAMENTO!B:B,'CPU (2)'!B1484)</f>
        <v>0</v>
      </c>
      <c r="B1484">
        <v>87684</v>
      </c>
      <c r="C1484" t="s">
        <v>6787</v>
      </c>
      <c r="D1484" t="s">
        <v>5352</v>
      </c>
      <c r="E1484" t="s">
        <v>335</v>
      </c>
      <c r="F1484">
        <v>69.599999999999994</v>
      </c>
      <c r="G1484">
        <v>68.569999999999993</v>
      </c>
      <c r="H1484" t="s">
        <v>308</v>
      </c>
      <c r="I1484">
        <v>41974</v>
      </c>
    </row>
    <row r="1485" spans="1:9" hidden="1">
      <c r="A1485" s="133">
        <f>COUNTIF(ORÇAMENTO!B:B,'CPU (2)'!B1485)</f>
        <v>0</v>
      </c>
      <c r="B1485">
        <v>87679</v>
      </c>
      <c r="C1485" t="s">
        <v>6788</v>
      </c>
      <c r="D1485" t="s">
        <v>5352</v>
      </c>
      <c r="E1485" t="s">
        <v>335</v>
      </c>
      <c r="F1485">
        <v>70.56</v>
      </c>
      <c r="G1485">
        <v>69.459999999999994</v>
      </c>
      <c r="H1485" t="s">
        <v>308</v>
      </c>
      <c r="I1485">
        <v>41974</v>
      </c>
    </row>
    <row r="1486" spans="1:9" hidden="1">
      <c r="A1486" s="133">
        <f>COUNTIF(ORÇAMENTO!B:B,'CPU (2)'!B1486)</f>
        <v>0</v>
      </c>
      <c r="B1486">
        <v>87694</v>
      </c>
      <c r="C1486" t="s">
        <v>6789</v>
      </c>
      <c r="D1486" t="s">
        <v>5352</v>
      </c>
      <c r="E1486" t="s">
        <v>335</v>
      </c>
      <c r="F1486">
        <v>80.099999999999994</v>
      </c>
      <c r="G1486">
        <v>78.87</v>
      </c>
      <c r="H1486" t="s">
        <v>308</v>
      </c>
      <c r="I1486">
        <v>41974</v>
      </c>
    </row>
    <row r="1487" spans="1:9" hidden="1">
      <c r="A1487" s="133">
        <f>COUNTIF(ORÇAMENTO!B:B,'CPU (2)'!B1487)</f>
        <v>0</v>
      </c>
      <c r="B1487">
        <v>87689</v>
      </c>
      <c r="C1487" t="s">
        <v>6790</v>
      </c>
      <c r="D1487" t="s">
        <v>5352</v>
      </c>
      <c r="E1487" t="s">
        <v>335</v>
      </c>
      <c r="F1487">
        <v>81.06</v>
      </c>
      <c r="G1487">
        <v>79.77</v>
      </c>
      <c r="H1487" t="s">
        <v>308</v>
      </c>
      <c r="I1487">
        <v>41974</v>
      </c>
    </row>
    <row r="1488" spans="1:9" hidden="1">
      <c r="A1488" s="133">
        <f>COUNTIF(ORÇAMENTO!B:B,'CPU (2)'!B1488)</f>
        <v>0</v>
      </c>
      <c r="B1488">
        <v>87704</v>
      </c>
      <c r="C1488" t="s">
        <v>6791</v>
      </c>
      <c r="D1488" t="s">
        <v>5352</v>
      </c>
      <c r="E1488" t="s">
        <v>335</v>
      </c>
      <c r="F1488">
        <v>86.98</v>
      </c>
      <c r="G1488">
        <v>85.68</v>
      </c>
      <c r="H1488" t="s">
        <v>308</v>
      </c>
      <c r="I1488">
        <v>41974</v>
      </c>
    </row>
    <row r="1489" spans="1:9" hidden="1">
      <c r="A1489" s="133">
        <f>COUNTIF(ORÇAMENTO!B:B,'CPU (2)'!B1489)</f>
        <v>0</v>
      </c>
      <c r="B1489">
        <v>87699</v>
      </c>
      <c r="C1489" t="s">
        <v>6792</v>
      </c>
      <c r="D1489" t="s">
        <v>5352</v>
      </c>
      <c r="E1489" t="s">
        <v>335</v>
      </c>
      <c r="F1489">
        <v>87.73</v>
      </c>
      <c r="G1489">
        <v>86.38</v>
      </c>
      <c r="H1489" t="s">
        <v>308</v>
      </c>
      <c r="I1489">
        <v>41974</v>
      </c>
    </row>
    <row r="1490" spans="1:9" hidden="1">
      <c r="A1490" s="133">
        <f>COUNTIF(ORÇAMENTO!B:B,'CPU (2)'!B1490)</f>
        <v>0</v>
      </c>
      <c r="B1490">
        <v>87758</v>
      </c>
      <c r="C1490" t="s">
        <v>6793</v>
      </c>
      <c r="D1490" t="s">
        <v>5352</v>
      </c>
      <c r="E1490" t="s">
        <v>335</v>
      </c>
      <c r="F1490">
        <v>60.14</v>
      </c>
      <c r="G1490">
        <v>59.03</v>
      </c>
      <c r="H1490" t="s">
        <v>308</v>
      </c>
      <c r="I1490">
        <v>41974</v>
      </c>
    </row>
    <row r="1491" spans="1:9" hidden="1">
      <c r="A1491" s="133">
        <f>COUNTIF(ORÇAMENTO!B:B,'CPU (2)'!B1491)</f>
        <v>0</v>
      </c>
      <c r="B1491">
        <v>87763</v>
      </c>
      <c r="C1491" t="s">
        <v>6794</v>
      </c>
      <c r="D1491" t="s">
        <v>5352</v>
      </c>
      <c r="E1491" t="s">
        <v>335</v>
      </c>
      <c r="F1491">
        <v>60.88</v>
      </c>
      <c r="G1491">
        <v>59.74</v>
      </c>
      <c r="H1491" t="s">
        <v>308</v>
      </c>
      <c r="I1491">
        <v>41974</v>
      </c>
    </row>
    <row r="1492" spans="1:9" hidden="1">
      <c r="A1492" s="133">
        <f>COUNTIF(ORÇAMENTO!B:B,'CPU (2)'!B1492)</f>
        <v>0</v>
      </c>
      <c r="B1492">
        <v>87768</v>
      </c>
      <c r="C1492" t="s">
        <v>6795</v>
      </c>
      <c r="D1492" t="s">
        <v>5352</v>
      </c>
      <c r="E1492" t="s">
        <v>335</v>
      </c>
      <c r="F1492">
        <v>71.27</v>
      </c>
      <c r="G1492">
        <v>70.17</v>
      </c>
      <c r="H1492" t="s">
        <v>308</v>
      </c>
      <c r="I1492">
        <v>41974</v>
      </c>
    </row>
    <row r="1493" spans="1:9" hidden="1">
      <c r="A1493" s="133">
        <f>COUNTIF(ORÇAMENTO!B:B,'CPU (2)'!B1493)</f>
        <v>0</v>
      </c>
      <c r="B1493">
        <v>87773</v>
      </c>
      <c r="C1493" t="s">
        <v>6796</v>
      </c>
      <c r="D1493" t="s">
        <v>5352</v>
      </c>
      <c r="E1493" t="s">
        <v>335</v>
      </c>
      <c r="F1493">
        <v>72.02</v>
      </c>
      <c r="G1493">
        <v>70.88</v>
      </c>
      <c r="H1493" t="s">
        <v>308</v>
      </c>
      <c r="I1493">
        <v>41974</v>
      </c>
    </row>
    <row r="1494" spans="1:9" hidden="1">
      <c r="A1494" s="133">
        <f>COUNTIF(ORÇAMENTO!B:B,'CPU (2)'!B1494)</f>
        <v>0</v>
      </c>
      <c r="B1494">
        <v>87738</v>
      </c>
      <c r="C1494" t="s">
        <v>6797</v>
      </c>
      <c r="D1494" t="s">
        <v>5352</v>
      </c>
      <c r="E1494" t="s">
        <v>335</v>
      </c>
      <c r="F1494">
        <v>49.16</v>
      </c>
      <c r="G1494">
        <v>48.12</v>
      </c>
      <c r="H1494" t="s">
        <v>308</v>
      </c>
      <c r="I1494">
        <v>41974</v>
      </c>
    </row>
    <row r="1495" spans="1:9" hidden="1">
      <c r="A1495" s="133">
        <f>COUNTIF(ORÇAMENTO!B:B,'CPU (2)'!B1495)</f>
        <v>0</v>
      </c>
      <c r="B1495">
        <v>87743</v>
      </c>
      <c r="C1495" t="s">
        <v>6798</v>
      </c>
      <c r="D1495" t="s">
        <v>5352</v>
      </c>
      <c r="E1495" t="s">
        <v>335</v>
      </c>
      <c r="F1495">
        <v>50.12</v>
      </c>
      <c r="G1495">
        <v>49.02</v>
      </c>
      <c r="H1495" t="s">
        <v>308</v>
      </c>
      <c r="I1495">
        <v>41974</v>
      </c>
    </row>
    <row r="1496" spans="1:9" hidden="1">
      <c r="A1496" s="133">
        <f>COUNTIF(ORÇAMENTO!B:B,'CPU (2)'!B1496)</f>
        <v>0</v>
      </c>
      <c r="B1496">
        <v>87748</v>
      </c>
      <c r="C1496" t="s">
        <v>6799</v>
      </c>
      <c r="D1496" t="s">
        <v>5352</v>
      </c>
      <c r="E1496" t="s">
        <v>335</v>
      </c>
      <c r="F1496">
        <v>62.84</v>
      </c>
      <c r="G1496">
        <v>61.8</v>
      </c>
      <c r="H1496" t="s">
        <v>308</v>
      </c>
      <c r="I1496">
        <v>41974</v>
      </c>
    </row>
    <row r="1497" spans="1:9" hidden="1">
      <c r="A1497" s="133">
        <f>COUNTIF(ORÇAMENTO!B:B,'CPU (2)'!B1497)</f>
        <v>0</v>
      </c>
      <c r="B1497">
        <v>87753</v>
      </c>
      <c r="C1497" t="s">
        <v>6800</v>
      </c>
      <c r="D1497" t="s">
        <v>5352</v>
      </c>
      <c r="E1497" t="s">
        <v>335</v>
      </c>
      <c r="F1497">
        <v>63.59</v>
      </c>
      <c r="G1497">
        <v>62.51</v>
      </c>
      <c r="H1497" t="s">
        <v>308</v>
      </c>
      <c r="I1497">
        <v>41974</v>
      </c>
    </row>
    <row r="1498" spans="1:9" hidden="1">
      <c r="A1498" s="133">
        <f>COUNTIF(ORÇAMENTO!B:B,'CPU (2)'!B1498)</f>
        <v>0</v>
      </c>
      <c r="B1498">
        <v>87653</v>
      </c>
      <c r="C1498" t="s">
        <v>6801</v>
      </c>
      <c r="D1498" t="s">
        <v>5352</v>
      </c>
      <c r="E1498" t="s">
        <v>335</v>
      </c>
      <c r="F1498">
        <v>41.67</v>
      </c>
      <c r="G1498">
        <v>41.37</v>
      </c>
      <c r="H1498" t="s">
        <v>308</v>
      </c>
      <c r="I1498">
        <v>41974</v>
      </c>
    </row>
    <row r="1499" spans="1:9" hidden="1">
      <c r="A1499" s="133">
        <f>COUNTIF(ORÇAMENTO!B:B,'CPU (2)'!B1499)</f>
        <v>0</v>
      </c>
      <c r="B1499">
        <v>87648</v>
      </c>
      <c r="C1499" t="s">
        <v>6802</v>
      </c>
      <c r="D1499" t="s">
        <v>5352</v>
      </c>
      <c r="E1499" t="s">
        <v>335</v>
      </c>
      <c r="F1499">
        <v>42.63</v>
      </c>
      <c r="G1499">
        <v>42.27</v>
      </c>
      <c r="H1499" t="s">
        <v>308</v>
      </c>
      <c r="I1499">
        <v>41974</v>
      </c>
    </row>
    <row r="1500" spans="1:9" hidden="1">
      <c r="A1500" s="133">
        <f>COUNTIF(ORÇAMENTO!B:B,'CPU (2)'!B1500)</f>
        <v>0</v>
      </c>
      <c r="B1500">
        <v>87663</v>
      </c>
      <c r="C1500" t="s">
        <v>6803</v>
      </c>
      <c r="D1500" t="s">
        <v>5352</v>
      </c>
      <c r="E1500" t="s">
        <v>335</v>
      </c>
      <c r="F1500">
        <v>55.14</v>
      </c>
      <c r="G1500">
        <v>54.86</v>
      </c>
      <c r="H1500" t="s">
        <v>308</v>
      </c>
      <c r="I1500">
        <v>41974</v>
      </c>
    </row>
    <row r="1501" spans="1:9" hidden="1">
      <c r="A1501" s="133">
        <f>COUNTIF(ORÇAMENTO!B:B,'CPU (2)'!B1501)</f>
        <v>0</v>
      </c>
      <c r="B1501">
        <v>87658</v>
      </c>
      <c r="C1501" t="s">
        <v>6804</v>
      </c>
      <c r="D1501" t="s">
        <v>5352</v>
      </c>
      <c r="E1501" t="s">
        <v>335</v>
      </c>
      <c r="F1501">
        <v>56.1</v>
      </c>
      <c r="G1501">
        <v>55.76</v>
      </c>
      <c r="H1501" t="s">
        <v>308</v>
      </c>
      <c r="I1501">
        <v>41974</v>
      </c>
    </row>
    <row r="1502" spans="1:9" hidden="1">
      <c r="A1502" s="133">
        <f>COUNTIF(ORÇAMENTO!B:B,'CPU (2)'!B1502)</f>
        <v>0</v>
      </c>
      <c r="B1502">
        <v>87673</v>
      </c>
      <c r="C1502" t="s">
        <v>6805</v>
      </c>
      <c r="D1502" t="s">
        <v>5352</v>
      </c>
      <c r="E1502" t="s">
        <v>335</v>
      </c>
      <c r="F1502">
        <v>66.28</v>
      </c>
      <c r="G1502">
        <v>66</v>
      </c>
      <c r="H1502" t="s">
        <v>308</v>
      </c>
      <c r="I1502">
        <v>41974</v>
      </c>
    </row>
    <row r="1503" spans="1:9" hidden="1">
      <c r="A1503" s="133">
        <f>COUNTIF(ORÇAMENTO!B:B,'CPU (2)'!B1503)</f>
        <v>0</v>
      </c>
      <c r="B1503">
        <v>87668</v>
      </c>
      <c r="C1503" t="s">
        <v>6806</v>
      </c>
      <c r="D1503" t="s">
        <v>5352</v>
      </c>
      <c r="E1503" t="s">
        <v>335</v>
      </c>
      <c r="F1503">
        <v>67.239999999999995</v>
      </c>
      <c r="G1503">
        <v>66.900000000000006</v>
      </c>
      <c r="H1503" t="s">
        <v>308</v>
      </c>
      <c r="I1503">
        <v>41974</v>
      </c>
    </row>
    <row r="1504" spans="1:9" hidden="1">
      <c r="A1504" s="133">
        <f>COUNTIF(ORÇAMENTO!B:B,'CPU (2)'!B1504)</f>
        <v>0</v>
      </c>
      <c r="B1504">
        <v>87713</v>
      </c>
      <c r="C1504" t="s">
        <v>6807</v>
      </c>
      <c r="D1504" t="s">
        <v>5352</v>
      </c>
      <c r="E1504" t="s">
        <v>335</v>
      </c>
      <c r="F1504">
        <v>61.54</v>
      </c>
      <c r="G1504">
        <v>61.37</v>
      </c>
      <c r="H1504" t="s">
        <v>308</v>
      </c>
      <c r="I1504">
        <v>41974</v>
      </c>
    </row>
    <row r="1505" spans="1:9" hidden="1">
      <c r="A1505" s="133">
        <f>COUNTIF(ORÇAMENTO!B:B,'CPU (2)'!B1505)</f>
        <v>0</v>
      </c>
      <c r="B1505">
        <v>87708</v>
      </c>
      <c r="C1505" t="s">
        <v>6808</v>
      </c>
      <c r="D1505" t="s">
        <v>5352</v>
      </c>
      <c r="E1505" t="s">
        <v>335</v>
      </c>
      <c r="F1505">
        <v>62.5</v>
      </c>
      <c r="G1505">
        <v>62.27</v>
      </c>
      <c r="H1505" t="s">
        <v>308</v>
      </c>
      <c r="I1505">
        <v>41974</v>
      </c>
    </row>
    <row r="1506" spans="1:9" hidden="1">
      <c r="A1506" s="133">
        <f>COUNTIF(ORÇAMENTO!B:B,'CPU (2)'!B1506)</f>
        <v>0</v>
      </c>
      <c r="B1506">
        <v>87723</v>
      </c>
      <c r="C1506" t="s">
        <v>6809</v>
      </c>
      <c r="D1506" t="s">
        <v>5352</v>
      </c>
      <c r="E1506" t="s">
        <v>335</v>
      </c>
      <c r="F1506">
        <v>70.78</v>
      </c>
      <c r="G1506">
        <v>70.55</v>
      </c>
      <c r="H1506" t="s">
        <v>308</v>
      </c>
      <c r="I1506">
        <v>41974</v>
      </c>
    </row>
    <row r="1507" spans="1:9" hidden="1">
      <c r="A1507" s="133">
        <f>COUNTIF(ORÇAMENTO!B:B,'CPU (2)'!B1507)</f>
        <v>0</v>
      </c>
      <c r="B1507">
        <v>87718</v>
      </c>
      <c r="C1507" t="s">
        <v>6810</v>
      </c>
      <c r="D1507" t="s">
        <v>5352</v>
      </c>
      <c r="E1507" t="s">
        <v>335</v>
      </c>
      <c r="F1507">
        <v>71.739999999999995</v>
      </c>
      <c r="G1507">
        <v>71.45</v>
      </c>
      <c r="H1507" t="s">
        <v>308</v>
      </c>
      <c r="I1507">
        <v>41974</v>
      </c>
    </row>
    <row r="1508" spans="1:9" hidden="1">
      <c r="A1508" s="133">
        <f>COUNTIF(ORÇAMENTO!B:B,'CPU (2)'!B1508)</f>
        <v>0</v>
      </c>
      <c r="B1508">
        <v>87733</v>
      </c>
      <c r="C1508" t="s">
        <v>6811</v>
      </c>
      <c r="D1508" t="s">
        <v>5352</v>
      </c>
      <c r="E1508" t="s">
        <v>335</v>
      </c>
      <c r="F1508">
        <v>76.930000000000007</v>
      </c>
      <c r="G1508">
        <v>76.69</v>
      </c>
      <c r="H1508" t="s">
        <v>308</v>
      </c>
      <c r="I1508">
        <v>41974</v>
      </c>
    </row>
    <row r="1509" spans="1:9" hidden="1">
      <c r="A1509" s="133">
        <f>COUNTIF(ORÇAMENTO!B:B,'CPU (2)'!B1509)</f>
        <v>0</v>
      </c>
      <c r="B1509">
        <v>87728</v>
      </c>
      <c r="C1509" t="s">
        <v>6812</v>
      </c>
      <c r="D1509" t="s">
        <v>5352</v>
      </c>
      <c r="E1509" t="s">
        <v>335</v>
      </c>
      <c r="F1509">
        <v>77.680000000000007</v>
      </c>
      <c r="G1509">
        <v>77.400000000000006</v>
      </c>
      <c r="H1509" t="s">
        <v>308</v>
      </c>
      <c r="I1509">
        <v>41974</v>
      </c>
    </row>
    <row r="1510" spans="1:9" hidden="1">
      <c r="A1510" s="133">
        <f>COUNTIF(ORÇAMENTO!B:B,'CPU (2)'!B1510)</f>
        <v>0</v>
      </c>
      <c r="B1510">
        <v>87623</v>
      </c>
      <c r="C1510" t="s">
        <v>6813</v>
      </c>
      <c r="D1510" t="s">
        <v>5352</v>
      </c>
      <c r="E1510" t="s">
        <v>335</v>
      </c>
      <c r="F1510">
        <v>42.74</v>
      </c>
      <c r="G1510">
        <v>42.33</v>
      </c>
      <c r="H1510" t="s">
        <v>308</v>
      </c>
      <c r="I1510">
        <v>41974</v>
      </c>
    </row>
    <row r="1511" spans="1:9" hidden="1">
      <c r="A1511" s="133">
        <f>COUNTIF(ORÇAMENTO!B:B,'CPU (2)'!B1511)</f>
        <v>0</v>
      </c>
      <c r="B1511">
        <v>87074</v>
      </c>
      <c r="C1511" t="s">
        <v>6814</v>
      </c>
      <c r="D1511" t="s">
        <v>5352</v>
      </c>
      <c r="E1511" t="s">
        <v>335</v>
      </c>
      <c r="F1511">
        <v>43.7</v>
      </c>
      <c r="G1511">
        <v>43.23</v>
      </c>
      <c r="H1511" t="s">
        <v>308</v>
      </c>
      <c r="I1511">
        <v>41974</v>
      </c>
    </row>
    <row r="1512" spans="1:9" hidden="1">
      <c r="A1512" s="133">
        <f>COUNTIF(ORÇAMENTO!B:B,'CPU (2)'!B1512)</f>
        <v>0</v>
      </c>
      <c r="B1512">
        <v>87633</v>
      </c>
      <c r="C1512" t="s">
        <v>6815</v>
      </c>
      <c r="D1512" t="s">
        <v>5352</v>
      </c>
      <c r="E1512" t="s">
        <v>335</v>
      </c>
      <c r="F1512">
        <v>56.43</v>
      </c>
      <c r="G1512">
        <v>56.02</v>
      </c>
      <c r="H1512" t="s">
        <v>308</v>
      </c>
      <c r="I1512">
        <v>41974</v>
      </c>
    </row>
    <row r="1513" spans="1:9" hidden="1">
      <c r="A1513" s="133">
        <f>COUNTIF(ORÇAMENTO!B:B,'CPU (2)'!B1513)</f>
        <v>0</v>
      </c>
      <c r="B1513">
        <v>87628</v>
      </c>
      <c r="C1513" t="s">
        <v>6816</v>
      </c>
      <c r="D1513" t="s">
        <v>5352</v>
      </c>
      <c r="E1513" t="s">
        <v>335</v>
      </c>
      <c r="F1513">
        <v>57.17</v>
      </c>
      <c r="G1513">
        <v>56.72</v>
      </c>
      <c r="H1513" t="s">
        <v>308</v>
      </c>
      <c r="I1513">
        <v>41974</v>
      </c>
    </row>
    <row r="1514" spans="1:9" hidden="1">
      <c r="A1514" s="133">
        <f>COUNTIF(ORÇAMENTO!B:B,'CPU (2)'!B1514)</f>
        <v>0</v>
      </c>
      <c r="B1514">
        <v>87643</v>
      </c>
      <c r="C1514" t="s">
        <v>6817</v>
      </c>
      <c r="D1514" t="s">
        <v>5352</v>
      </c>
      <c r="E1514" t="s">
        <v>335</v>
      </c>
      <c r="F1514">
        <v>67.569999999999993</v>
      </c>
      <c r="G1514">
        <v>67.16</v>
      </c>
      <c r="H1514" t="s">
        <v>308</v>
      </c>
      <c r="I1514">
        <v>41974</v>
      </c>
    </row>
    <row r="1515" spans="1:9" hidden="1">
      <c r="A1515" s="133">
        <f>COUNTIF(ORÇAMENTO!B:B,'CPU (2)'!B1515)</f>
        <v>0</v>
      </c>
      <c r="B1515">
        <v>87638</v>
      </c>
      <c r="C1515" t="s">
        <v>6818</v>
      </c>
      <c r="D1515" t="s">
        <v>5352</v>
      </c>
      <c r="E1515" t="s">
        <v>335</v>
      </c>
      <c r="F1515">
        <v>68.31</v>
      </c>
      <c r="G1515">
        <v>67.86</v>
      </c>
      <c r="H1515" t="s">
        <v>308</v>
      </c>
      <c r="I1515">
        <v>41974</v>
      </c>
    </row>
    <row r="1516" spans="1:9" hidden="1">
      <c r="A1516" s="133">
        <f>COUNTIF(ORÇAMENTO!B:B,'CPU (2)'!B1516)</f>
        <v>0</v>
      </c>
      <c r="B1516">
        <v>87683</v>
      </c>
      <c r="C1516" t="s">
        <v>6819</v>
      </c>
      <c r="D1516" t="s">
        <v>5352</v>
      </c>
      <c r="E1516" t="s">
        <v>335</v>
      </c>
      <c r="F1516">
        <v>62.4</v>
      </c>
      <c r="G1516">
        <v>62.14</v>
      </c>
      <c r="H1516" t="s">
        <v>308</v>
      </c>
      <c r="I1516">
        <v>41974</v>
      </c>
    </row>
    <row r="1517" spans="1:9" hidden="1">
      <c r="A1517" s="133">
        <f>COUNTIF(ORÇAMENTO!B:B,'CPU (2)'!B1517)</f>
        <v>0</v>
      </c>
      <c r="B1517">
        <v>87678</v>
      </c>
      <c r="C1517" t="s">
        <v>6820</v>
      </c>
      <c r="D1517" t="s">
        <v>5352</v>
      </c>
      <c r="E1517" t="s">
        <v>335</v>
      </c>
      <c r="F1517">
        <v>63.36</v>
      </c>
      <c r="G1517">
        <v>63.04</v>
      </c>
      <c r="H1517" t="s">
        <v>308</v>
      </c>
      <c r="I1517">
        <v>41974</v>
      </c>
    </row>
    <row r="1518" spans="1:9" hidden="1">
      <c r="A1518" s="133">
        <f>COUNTIF(ORÇAMENTO!B:B,'CPU (2)'!B1518)</f>
        <v>0</v>
      </c>
      <c r="B1518">
        <v>87693</v>
      </c>
      <c r="C1518" t="s">
        <v>6821</v>
      </c>
      <c r="D1518" t="s">
        <v>5352</v>
      </c>
      <c r="E1518" t="s">
        <v>335</v>
      </c>
      <c r="F1518">
        <v>71.849999999999994</v>
      </c>
      <c r="G1518">
        <v>71.510000000000005</v>
      </c>
      <c r="H1518" t="s">
        <v>308</v>
      </c>
      <c r="I1518">
        <v>41974</v>
      </c>
    </row>
    <row r="1519" spans="1:9" hidden="1">
      <c r="A1519" s="133">
        <f>COUNTIF(ORÇAMENTO!B:B,'CPU (2)'!B1519)</f>
        <v>0</v>
      </c>
      <c r="B1519">
        <v>87688</v>
      </c>
      <c r="C1519" t="s">
        <v>6822</v>
      </c>
      <c r="D1519" t="s">
        <v>5352</v>
      </c>
      <c r="E1519" t="s">
        <v>335</v>
      </c>
      <c r="F1519">
        <v>72.81</v>
      </c>
      <c r="G1519">
        <v>72.41</v>
      </c>
      <c r="H1519" t="s">
        <v>308</v>
      </c>
      <c r="I1519">
        <v>41974</v>
      </c>
    </row>
    <row r="1520" spans="1:9" hidden="1">
      <c r="A1520" s="133">
        <f>COUNTIF(ORÇAMENTO!B:B,'CPU (2)'!B1520)</f>
        <v>0</v>
      </c>
      <c r="B1520">
        <v>87703</v>
      </c>
      <c r="C1520" t="s">
        <v>6823</v>
      </c>
      <c r="D1520" t="s">
        <v>5352</v>
      </c>
      <c r="E1520" t="s">
        <v>335</v>
      </c>
      <c r="F1520">
        <v>78</v>
      </c>
      <c r="G1520">
        <v>77.66</v>
      </c>
      <c r="H1520" t="s">
        <v>308</v>
      </c>
      <c r="I1520">
        <v>41974</v>
      </c>
    </row>
    <row r="1521" spans="1:9" hidden="1">
      <c r="A1521" s="133">
        <f>COUNTIF(ORÇAMENTO!B:B,'CPU (2)'!B1521)</f>
        <v>0</v>
      </c>
      <c r="B1521">
        <v>87698</v>
      </c>
      <c r="C1521" t="s">
        <v>6824</v>
      </c>
      <c r="D1521" t="s">
        <v>5352</v>
      </c>
      <c r="E1521" t="s">
        <v>335</v>
      </c>
      <c r="F1521">
        <v>78.75</v>
      </c>
      <c r="G1521">
        <v>78.36</v>
      </c>
      <c r="H1521" t="s">
        <v>308</v>
      </c>
      <c r="I1521">
        <v>41974</v>
      </c>
    </row>
    <row r="1522" spans="1:9" hidden="1">
      <c r="A1522" s="133">
        <f>COUNTIF(ORÇAMENTO!B:B,'CPU (2)'!B1522)</f>
        <v>0</v>
      </c>
      <c r="B1522">
        <v>87757</v>
      </c>
      <c r="C1522" t="s">
        <v>6825</v>
      </c>
      <c r="D1522" t="s">
        <v>5352</v>
      </c>
      <c r="E1522" t="s">
        <v>335</v>
      </c>
      <c r="F1522">
        <v>36.19</v>
      </c>
      <c r="G1522">
        <v>34.25</v>
      </c>
      <c r="H1522" t="s">
        <v>308</v>
      </c>
      <c r="I1522">
        <v>41974</v>
      </c>
    </row>
    <row r="1523" spans="1:9" hidden="1">
      <c r="A1523" s="133">
        <f>COUNTIF(ORÇAMENTO!B:B,'CPU (2)'!B1523)</f>
        <v>0</v>
      </c>
      <c r="B1523">
        <v>87762</v>
      </c>
      <c r="C1523" t="s">
        <v>6826</v>
      </c>
      <c r="D1523" t="s">
        <v>5352</v>
      </c>
      <c r="E1523" t="s">
        <v>335</v>
      </c>
      <c r="F1523">
        <v>36.94</v>
      </c>
      <c r="G1523">
        <v>34.950000000000003</v>
      </c>
      <c r="H1523" t="s">
        <v>308</v>
      </c>
      <c r="I1523">
        <v>41974</v>
      </c>
    </row>
    <row r="1524" spans="1:9" hidden="1">
      <c r="A1524" s="133">
        <f>COUNTIF(ORÇAMENTO!B:B,'CPU (2)'!B1524)</f>
        <v>0</v>
      </c>
      <c r="B1524">
        <v>87767</v>
      </c>
      <c r="C1524" t="s">
        <v>6827</v>
      </c>
      <c r="D1524" t="s">
        <v>5352</v>
      </c>
      <c r="E1524" t="s">
        <v>335</v>
      </c>
      <c r="F1524">
        <v>41.83</v>
      </c>
      <c r="G1524">
        <v>39.69</v>
      </c>
      <c r="H1524" t="s">
        <v>308</v>
      </c>
      <c r="I1524">
        <v>41974</v>
      </c>
    </row>
    <row r="1525" spans="1:9" hidden="1">
      <c r="A1525" s="133">
        <f>COUNTIF(ORÇAMENTO!B:B,'CPU (2)'!B1525)</f>
        <v>0</v>
      </c>
      <c r="B1525">
        <v>87772</v>
      </c>
      <c r="C1525" t="s">
        <v>6828</v>
      </c>
      <c r="D1525" t="s">
        <v>5352</v>
      </c>
      <c r="E1525" t="s">
        <v>335</v>
      </c>
      <c r="F1525">
        <v>42.58</v>
      </c>
      <c r="G1525">
        <v>40.4</v>
      </c>
      <c r="H1525" t="s">
        <v>308</v>
      </c>
      <c r="I1525">
        <v>41974</v>
      </c>
    </row>
    <row r="1526" spans="1:9" hidden="1">
      <c r="A1526" s="133">
        <f>COUNTIF(ORÇAMENTO!B:B,'CPU (2)'!B1526)</f>
        <v>0</v>
      </c>
      <c r="B1526">
        <v>87737</v>
      </c>
      <c r="C1526" t="s">
        <v>6829</v>
      </c>
      <c r="D1526" t="s">
        <v>5352</v>
      </c>
      <c r="E1526" t="s">
        <v>335</v>
      </c>
      <c r="F1526">
        <v>31.94</v>
      </c>
      <c r="G1526">
        <v>30.29</v>
      </c>
      <c r="H1526" t="s">
        <v>308</v>
      </c>
      <c r="I1526">
        <v>41974</v>
      </c>
    </row>
    <row r="1527" spans="1:9" hidden="1">
      <c r="A1527" s="133">
        <f>COUNTIF(ORÇAMENTO!B:B,'CPU (2)'!B1527)</f>
        <v>0</v>
      </c>
      <c r="B1527">
        <v>87742</v>
      </c>
      <c r="C1527" t="s">
        <v>6830</v>
      </c>
      <c r="D1527" t="s">
        <v>5352</v>
      </c>
      <c r="E1527" t="s">
        <v>335</v>
      </c>
      <c r="F1527">
        <v>32.9</v>
      </c>
      <c r="G1527">
        <v>31.19</v>
      </c>
      <c r="H1527" t="s">
        <v>308</v>
      </c>
      <c r="I1527">
        <v>41974</v>
      </c>
    </row>
    <row r="1528" spans="1:9" hidden="1">
      <c r="A1528" s="133">
        <f>COUNTIF(ORÇAMENTO!B:B,'CPU (2)'!B1528)</f>
        <v>0</v>
      </c>
      <c r="B1528">
        <v>87747</v>
      </c>
      <c r="C1528" t="s">
        <v>6831</v>
      </c>
      <c r="D1528" t="s">
        <v>5352</v>
      </c>
      <c r="E1528" t="s">
        <v>335</v>
      </c>
      <c r="F1528">
        <v>38.9</v>
      </c>
      <c r="G1528">
        <v>37.020000000000003</v>
      </c>
      <c r="H1528" t="s">
        <v>308</v>
      </c>
      <c r="I1528">
        <v>41974</v>
      </c>
    </row>
    <row r="1529" spans="1:9" hidden="1">
      <c r="A1529" s="133">
        <f>COUNTIF(ORÇAMENTO!B:B,'CPU (2)'!B1529)</f>
        <v>0</v>
      </c>
      <c r="B1529">
        <v>87752</v>
      </c>
      <c r="C1529" t="s">
        <v>6832</v>
      </c>
      <c r="D1529" t="s">
        <v>5352</v>
      </c>
      <c r="E1529" t="s">
        <v>335</v>
      </c>
      <c r="F1529">
        <v>39.65</v>
      </c>
      <c r="G1529">
        <v>37.72</v>
      </c>
      <c r="H1529" t="s">
        <v>308</v>
      </c>
      <c r="I1529">
        <v>41974</v>
      </c>
    </row>
    <row r="1530" spans="1:9" hidden="1">
      <c r="A1530" s="133">
        <f>COUNTIF(ORÇAMENTO!B:B,'CPU (2)'!B1530)</f>
        <v>0</v>
      </c>
      <c r="B1530">
        <v>87652</v>
      </c>
      <c r="C1530" t="s">
        <v>6833</v>
      </c>
      <c r="D1530" t="s">
        <v>5352</v>
      </c>
      <c r="E1530" t="s">
        <v>335</v>
      </c>
      <c r="F1530">
        <v>24.45</v>
      </c>
      <c r="G1530">
        <v>23.54</v>
      </c>
      <c r="H1530" t="s">
        <v>308</v>
      </c>
      <c r="I1530">
        <v>41974</v>
      </c>
    </row>
    <row r="1531" spans="1:9" hidden="1">
      <c r="A1531" s="133">
        <f>COUNTIF(ORÇAMENTO!B:B,'CPU (2)'!B1531)</f>
        <v>0</v>
      </c>
      <c r="B1531">
        <v>87647</v>
      </c>
      <c r="C1531" t="s">
        <v>6834</v>
      </c>
      <c r="D1531" t="s">
        <v>5352</v>
      </c>
      <c r="E1531" t="s">
        <v>335</v>
      </c>
      <c r="F1531">
        <v>25.41</v>
      </c>
      <c r="G1531">
        <v>24.44</v>
      </c>
      <c r="H1531" t="s">
        <v>308</v>
      </c>
      <c r="I1531">
        <v>41974</v>
      </c>
    </row>
    <row r="1532" spans="1:9" hidden="1">
      <c r="A1532" s="133">
        <f>COUNTIF(ORÇAMENTO!B:B,'CPU (2)'!B1532)</f>
        <v>0</v>
      </c>
      <c r="B1532">
        <v>87662</v>
      </c>
      <c r="C1532" t="s">
        <v>6835</v>
      </c>
      <c r="D1532" t="s">
        <v>5352</v>
      </c>
      <c r="E1532" t="s">
        <v>335</v>
      </c>
      <c r="F1532">
        <v>31.2</v>
      </c>
      <c r="G1532">
        <v>30.07</v>
      </c>
      <c r="H1532" t="s">
        <v>308</v>
      </c>
      <c r="I1532">
        <v>41974</v>
      </c>
    </row>
    <row r="1533" spans="1:9" hidden="1">
      <c r="A1533" s="133">
        <f>COUNTIF(ORÇAMENTO!B:B,'CPU (2)'!B1533)</f>
        <v>0</v>
      </c>
      <c r="B1533">
        <v>87657</v>
      </c>
      <c r="C1533" t="s">
        <v>6836</v>
      </c>
      <c r="D1533" t="s">
        <v>5352</v>
      </c>
      <c r="E1533" t="s">
        <v>335</v>
      </c>
      <c r="F1533">
        <v>32.159999999999997</v>
      </c>
      <c r="G1533">
        <v>30.97</v>
      </c>
      <c r="H1533" t="s">
        <v>308</v>
      </c>
      <c r="I1533">
        <v>41974</v>
      </c>
    </row>
    <row r="1534" spans="1:9" hidden="1">
      <c r="A1534" s="133">
        <f>COUNTIF(ORÇAMENTO!B:B,'CPU (2)'!B1534)</f>
        <v>0</v>
      </c>
      <c r="B1534">
        <v>87672</v>
      </c>
      <c r="C1534" t="s">
        <v>6837</v>
      </c>
      <c r="D1534" t="s">
        <v>5352</v>
      </c>
      <c r="E1534" t="s">
        <v>335</v>
      </c>
      <c r="F1534">
        <v>36.840000000000003</v>
      </c>
      <c r="G1534">
        <v>35.520000000000003</v>
      </c>
      <c r="H1534" t="s">
        <v>308</v>
      </c>
      <c r="I1534">
        <v>41974</v>
      </c>
    </row>
    <row r="1535" spans="1:9" hidden="1">
      <c r="A1535" s="133">
        <f>COUNTIF(ORÇAMENTO!B:B,'CPU (2)'!B1535)</f>
        <v>0</v>
      </c>
      <c r="B1535">
        <v>87667</v>
      </c>
      <c r="C1535" t="s">
        <v>6838</v>
      </c>
      <c r="D1535" t="s">
        <v>5352</v>
      </c>
      <c r="E1535" t="s">
        <v>335</v>
      </c>
      <c r="F1535">
        <v>37.799999999999997</v>
      </c>
      <c r="G1535">
        <v>36.42</v>
      </c>
      <c r="H1535" t="s">
        <v>308</v>
      </c>
      <c r="I1535">
        <v>41974</v>
      </c>
    </row>
    <row r="1536" spans="1:9" hidden="1">
      <c r="A1536" s="133">
        <f>COUNTIF(ORÇAMENTO!B:B,'CPU (2)'!B1536)</f>
        <v>0</v>
      </c>
      <c r="B1536">
        <v>87712</v>
      </c>
      <c r="C1536" t="s">
        <v>6839</v>
      </c>
      <c r="D1536" t="s">
        <v>5352</v>
      </c>
      <c r="E1536" t="s">
        <v>335</v>
      </c>
      <c r="F1536">
        <v>32.1</v>
      </c>
      <c r="G1536">
        <v>30.89</v>
      </c>
      <c r="H1536" t="s">
        <v>308</v>
      </c>
      <c r="I1536">
        <v>41974</v>
      </c>
    </row>
    <row r="1537" spans="1:9" hidden="1">
      <c r="A1537" s="133">
        <f>COUNTIF(ORÇAMENTO!B:B,'CPU (2)'!B1537)</f>
        <v>0</v>
      </c>
      <c r="B1537">
        <v>87707</v>
      </c>
      <c r="C1537" t="s">
        <v>6840</v>
      </c>
      <c r="D1537" t="s">
        <v>5352</v>
      </c>
      <c r="E1537" t="s">
        <v>335</v>
      </c>
      <c r="F1537">
        <v>33.06</v>
      </c>
      <c r="G1537">
        <v>31.79</v>
      </c>
      <c r="H1537" t="s">
        <v>308</v>
      </c>
      <c r="I1537">
        <v>41974</v>
      </c>
    </row>
    <row r="1538" spans="1:9" hidden="1">
      <c r="A1538" s="133">
        <f>COUNTIF(ORÇAMENTO!B:B,'CPU (2)'!B1538)</f>
        <v>0</v>
      </c>
      <c r="B1538">
        <v>87722</v>
      </c>
      <c r="C1538" t="s">
        <v>6841</v>
      </c>
      <c r="D1538" t="s">
        <v>5352</v>
      </c>
      <c r="E1538" t="s">
        <v>335</v>
      </c>
      <c r="F1538">
        <v>37.049999999999997</v>
      </c>
      <c r="G1538">
        <v>35.64</v>
      </c>
      <c r="H1538" t="s">
        <v>308</v>
      </c>
      <c r="I1538">
        <v>41974</v>
      </c>
    </row>
    <row r="1539" spans="1:9" hidden="1">
      <c r="A1539" s="133">
        <f>COUNTIF(ORÇAMENTO!B:B,'CPU (2)'!B1539)</f>
        <v>0</v>
      </c>
      <c r="B1539">
        <v>87717</v>
      </c>
      <c r="C1539" t="s">
        <v>6842</v>
      </c>
      <c r="D1539" t="s">
        <v>5352</v>
      </c>
      <c r="E1539" t="s">
        <v>335</v>
      </c>
      <c r="F1539">
        <v>38.020000000000003</v>
      </c>
      <c r="G1539">
        <v>36.54</v>
      </c>
      <c r="H1539" t="s">
        <v>308</v>
      </c>
      <c r="I1539">
        <v>41974</v>
      </c>
    </row>
    <row r="1540" spans="1:9" hidden="1">
      <c r="A1540" s="133">
        <f>COUNTIF(ORÇAMENTO!B:B,'CPU (2)'!B1540)</f>
        <v>0</v>
      </c>
      <c r="B1540">
        <v>88469</v>
      </c>
      <c r="C1540" t="s">
        <v>6843</v>
      </c>
      <c r="D1540" t="s">
        <v>5352</v>
      </c>
      <c r="E1540" t="s">
        <v>335</v>
      </c>
      <c r="F1540">
        <v>40.21</v>
      </c>
      <c r="G1540">
        <v>38.68</v>
      </c>
      <c r="H1540" t="s">
        <v>308</v>
      </c>
      <c r="I1540">
        <v>41974</v>
      </c>
    </row>
    <row r="1541" spans="1:9" hidden="1">
      <c r="A1541" s="133">
        <f>COUNTIF(ORÇAMENTO!B:B,'CPU (2)'!B1541)</f>
        <v>0</v>
      </c>
      <c r="B1541">
        <v>87727</v>
      </c>
      <c r="C1541" t="s">
        <v>6844</v>
      </c>
      <c r="D1541" t="s">
        <v>5352</v>
      </c>
      <c r="E1541" t="s">
        <v>335</v>
      </c>
      <c r="F1541">
        <v>40.96</v>
      </c>
      <c r="G1541">
        <v>39.39</v>
      </c>
      <c r="H1541" t="s">
        <v>308</v>
      </c>
      <c r="I1541">
        <v>41974</v>
      </c>
    </row>
    <row r="1542" spans="1:9" hidden="1">
      <c r="A1542" s="133">
        <f>COUNTIF(ORÇAMENTO!B:B,'CPU (2)'!B1542)</f>
        <v>0</v>
      </c>
      <c r="B1542">
        <v>87622</v>
      </c>
      <c r="C1542" t="s">
        <v>6845</v>
      </c>
      <c r="D1542" t="s">
        <v>5352</v>
      </c>
      <c r="E1542" t="s">
        <v>335</v>
      </c>
      <c r="F1542">
        <v>25.52</v>
      </c>
      <c r="G1542">
        <v>24.51</v>
      </c>
      <c r="H1542" t="s">
        <v>308</v>
      </c>
      <c r="I1542">
        <v>41974</v>
      </c>
    </row>
    <row r="1543" spans="1:9" hidden="1">
      <c r="A1543" s="133">
        <f>COUNTIF(ORÇAMENTO!B:B,'CPU (2)'!B1543)</f>
        <v>0</v>
      </c>
      <c r="B1543">
        <v>87073</v>
      </c>
      <c r="C1543" t="s">
        <v>6846</v>
      </c>
      <c r="D1543" t="s">
        <v>5352</v>
      </c>
      <c r="E1543" t="s">
        <v>335</v>
      </c>
      <c r="F1543">
        <v>26.48</v>
      </c>
      <c r="G1543">
        <v>25.41</v>
      </c>
      <c r="H1543" t="s">
        <v>308</v>
      </c>
      <c r="I1543">
        <v>41974</v>
      </c>
    </row>
    <row r="1544" spans="1:9" hidden="1">
      <c r="A1544" s="133">
        <f>COUNTIF(ORÇAMENTO!B:B,'CPU (2)'!B1544)</f>
        <v>0</v>
      </c>
      <c r="B1544">
        <v>87632</v>
      </c>
      <c r="C1544" t="s">
        <v>6847</v>
      </c>
      <c r="D1544" t="s">
        <v>5352</v>
      </c>
      <c r="E1544" t="s">
        <v>335</v>
      </c>
      <c r="F1544">
        <v>32.479999999999997</v>
      </c>
      <c r="G1544">
        <v>31.23</v>
      </c>
      <c r="H1544" t="s">
        <v>308</v>
      </c>
      <c r="I1544">
        <v>41974</v>
      </c>
    </row>
    <row r="1545" spans="1:9" hidden="1">
      <c r="A1545" s="133">
        <f>COUNTIF(ORÇAMENTO!B:B,'CPU (2)'!B1545)</f>
        <v>0</v>
      </c>
      <c r="B1545">
        <v>87627</v>
      </c>
      <c r="C1545" t="s">
        <v>6848</v>
      </c>
      <c r="D1545" t="s">
        <v>5352</v>
      </c>
      <c r="E1545" t="s">
        <v>335</v>
      </c>
      <c r="F1545">
        <v>33.229999999999997</v>
      </c>
      <c r="G1545">
        <v>31.94</v>
      </c>
      <c r="H1545" t="s">
        <v>308</v>
      </c>
      <c r="I1545">
        <v>41974</v>
      </c>
    </row>
    <row r="1546" spans="1:9" hidden="1">
      <c r="A1546" s="133">
        <f>COUNTIF(ORÇAMENTO!B:B,'CPU (2)'!B1546)</f>
        <v>0</v>
      </c>
      <c r="B1546">
        <v>87642</v>
      </c>
      <c r="C1546" t="s">
        <v>6849</v>
      </c>
      <c r="D1546" t="s">
        <v>5352</v>
      </c>
      <c r="E1546" t="s">
        <v>335</v>
      </c>
      <c r="F1546">
        <v>38.119999999999997</v>
      </c>
      <c r="G1546">
        <v>36.68</v>
      </c>
      <c r="H1546" t="s">
        <v>308</v>
      </c>
      <c r="I1546">
        <v>41974</v>
      </c>
    </row>
    <row r="1547" spans="1:9" hidden="1">
      <c r="A1547" s="133">
        <f>COUNTIF(ORÇAMENTO!B:B,'CPU (2)'!B1547)</f>
        <v>0</v>
      </c>
      <c r="B1547">
        <v>87637</v>
      </c>
      <c r="C1547" t="s">
        <v>6850</v>
      </c>
      <c r="D1547" t="s">
        <v>5352</v>
      </c>
      <c r="E1547" t="s">
        <v>335</v>
      </c>
      <c r="F1547">
        <v>38.869999999999997</v>
      </c>
      <c r="G1547">
        <v>37.380000000000003</v>
      </c>
      <c r="H1547" t="s">
        <v>308</v>
      </c>
      <c r="I1547">
        <v>41974</v>
      </c>
    </row>
    <row r="1548" spans="1:9" hidden="1">
      <c r="A1548" s="133">
        <f>COUNTIF(ORÇAMENTO!B:B,'CPU (2)'!B1548)</f>
        <v>0</v>
      </c>
      <c r="B1548">
        <v>87682</v>
      </c>
      <c r="C1548" t="s">
        <v>6851</v>
      </c>
      <c r="D1548" t="s">
        <v>5352</v>
      </c>
      <c r="E1548" t="s">
        <v>335</v>
      </c>
      <c r="F1548">
        <v>32.950000000000003</v>
      </c>
      <c r="G1548">
        <v>31.66</v>
      </c>
      <c r="H1548" t="s">
        <v>308</v>
      </c>
      <c r="I1548">
        <v>41974</v>
      </c>
    </row>
    <row r="1549" spans="1:9" hidden="1">
      <c r="A1549" s="133">
        <f>COUNTIF(ORÇAMENTO!B:B,'CPU (2)'!B1549)</f>
        <v>0</v>
      </c>
      <c r="B1549">
        <v>87677</v>
      </c>
      <c r="C1549" t="s">
        <v>6852</v>
      </c>
      <c r="D1549" t="s">
        <v>5352</v>
      </c>
      <c r="E1549" t="s">
        <v>335</v>
      </c>
      <c r="F1549">
        <v>33.92</v>
      </c>
      <c r="G1549">
        <v>32.56</v>
      </c>
      <c r="H1549" t="s">
        <v>308</v>
      </c>
      <c r="I1549">
        <v>41974</v>
      </c>
    </row>
    <row r="1550" spans="1:9" hidden="1">
      <c r="A1550" s="133">
        <f>COUNTIF(ORÇAMENTO!B:B,'CPU (2)'!B1550)</f>
        <v>0</v>
      </c>
      <c r="B1550">
        <v>87692</v>
      </c>
      <c r="C1550" t="s">
        <v>6853</v>
      </c>
      <c r="D1550" t="s">
        <v>5352</v>
      </c>
      <c r="E1550" t="s">
        <v>335</v>
      </c>
      <c r="F1550">
        <v>38.119999999999997</v>
      </c>
      <c r="G1550">
        <v>36.6</v>
      </c>
      <c r="H1550" t="s">
        <v>308</v>
      </c>
      <c r="I1550">
        <v>41974</v>
      </c>
    </row>
    <row r="1551" spans="1:9" hidden="1">
      <c r="A1551" s="133">
        <f>COUNTIF(ORÇAMENTO!B:B,'CPU (2)'!B1551)</f>
        <v>0</v>
      </c>
      <c r="B1551">
        <v>87687</v>
      </c>
      <c r="C1551" t="s">
        <v>6854</v>
      </c>
      <c r="D1551" t="s">
        <v>5352</v>
      </c>
      <c r="E1551" t="s">
        <v>335</v>
      </c>
      <c r="F1551">
        <v>39.090000000000003</v>
      </c>
      <c r="G1551">
        <v>37.5</v>
      </c>
      <c r="H1551" t="s">
        <v>308</v>
      </c>
      <c r="I1551">
        <v>41974</v>
      </c>
    </row>
    <row r="1552" spans="1:9" hidden="1">
      <c r="A1552" s="133">
        <f>COUNTIF(ORÇAMENTO!B:B,'CPU (2)'!B1552)</f>
        <v>0</v>
      </c>
      <c r="B1552">
        <v>87702</v>
      </c>
      <c r="C1552" t="s">
        <v>6855</v>
      </c>
      <c r="D1552" t="s">
        <v>5352</v>
      </c>
      <c r="E1552" t="s">
        <v>335</v>
      </c>
      <c r="F1552">
        <v>41.28</v>
      </c>
      <c r="G1552">
        <v>39.65</v>
      </c>
      <c r="H1552" t="s">
        <v>308</v>
      </c>
      <c r="I1552">
        <v>41974</v>
      </c>
    </row>
    <row r="1553" spans="1:9" hidden="1">
      <c r="A1553" s="133">
        <f>COUNTIF(ORÇAMENTO!B:B,'CPU (2)'!B1553)</f>
        <v>0</v>
      </c>
      <c r="B1553">
        <v>87697</v>
      </c>
      <c r="C1553" t="s">
        <v>6856</v>
      </c>
      <c r="D1553" t="s">
        <v>5352</v>
      </c>
      <c r="E1553" t="s">
        <v>335</v>
      </c>
      <c r="F1553">
        <v>42.02</v>
      </c>
      <c r="G1553">
        <v>40.35</v>
      </c>
      <c r="H1553" t="s">
        <v>308</v>
      </c>
      <c r="I1553">
        <v>41974</v>
      </c>
    </row>
    <row r="1554" spans="1:9" hidden="1">
      <c r="A1554" s="133">
        <f>COUNTIF(ORÇAMENTO!B:B,'CPU (2)'!B1554)</f>
        <v>0</v>
      </c>
      <c r="B1554">
        <v>87755</v>
      </c>
      <c r="C1554" t="s">
        <v>6857</v>
      </c>
      <c r="D1554" t="s">
        <v>5352</v>
      </c>
      <c r="E1554" t="s">
        <v>335</v>
      </c>
      <c r="F1554">
        <v>33.28</v>
      </c>
      <c r="G1554">
        <v>31.62</v>
      </c>
      <c r="H1554" t="s">
        <v>308</v>
      </c>
      <c r="I1554">
        <v>41974</v>
      </c>
    </row>
    <row r="1555" spans="1:9" hidden="1">
      <c r="A1555" s="133">
        <f>COUNTIF(ORÇAMENTO!B:B,'CPU (2)'!B1555)</f>
        <v>0</v>
      </c>
      <c r="B1555">
        <v>87760</v>
      </c>
      <c r="C1555" t="s">
        <v>6858</v>
      </c>
      <c r="D1555" t="s">
        <v>5352</v>
      </c>
      <c r="E1555" t="s">
        <v>335</v>
      </c>
      <c r="F1555">
        <v>34.03</v>
      </c>
      <c r="G1555">
        <v>32.33</v>
      </c>
      <c r="H1555" t="s">
        <v>308</v>
      </c>
      <c r="I1555">
        <v>41974</v>
      </c>
    </row>
    <row r="1556" spans="1:9" hidden="1">
      <c r="A1556" s="133">
        <f>COUNTIF(ORÇAMENTO!B:B,'CPU (2)'!B1556)</f>
        <v>0</v>
      </c>
      <c r="B1556">
        <v>87765</v>
      </c>
      <c r="C1556" t="s">
        <v>6859</v>
      </c>
      <c r="D1556" t="s">
        <v>5352</v>
      </c>
      <c r="E1556" t="s">
        <v>335</v>
      </c>
      <c r="F1556">
        <v>38.25</v>
      </c>
      <c r="G1556">
        <v>36.47</v>
      </c>
      <c r="H1556" t="s">
        <v>308</v>
      </c>
      <c r="I1556">
        <v>41974</v>
      </c>
    </row>
    <row r="1557" spans="1:9" hidden="1">
      <c r="A1557" s="133">
        <f>COUNTIF(ORÇAMENTO!B:B,'CPU (2)'!B1557)</f>
        <v>0</v>
      </c>
      <c r="B1557">
        <v>87770</v>
      </c>
      <c r="C1557" t="s">
        <v>6860</v>
      </c>
      <c r="D1557" t="s">
        <v>5352</v>
      </c>
      <c r="E1557" t="s">
        <v>335</v>
      </c>
      <c r="F1557">
        <v>39</v>
      </c>
      <c r="G1557">
        <v>37.18</v>
      </c>
      <c r="H1557" t="s">
        <v>308</v>
      </c>
      <c r="I1557">
        <v>41974</v>
      </c>
    </row>
    <row r="1558" spans="1:9" hidden="1">
      <c r="A1558" s="133">
        <f>COUNTIF(ORÇAMENTO!B:B,'CPU (2)'!B1558)</f>
        <v>0</v>
      </c>
      <c r="B1558">
        <v>87735</v>
      </c>
      <c r="C1558" t="s">
        <v>6861</v>
      </c>
      <c r="D1558" t="s">
        <v>5352</v>
      </c>
      <c r="E1558" t="s">
        <v>335</v>
      </c>
      <c r="F1558">
        <v>29.84</v>
      </c>
      <c r="G1558">
        <v>28.41</v>
      </c>
      <c r="H1558" t="s">
        <v>308</v>
      </c>
      <c r="I1558">
        <v>41974</v>
      </c>
    </row>
    <row r="1559" spans="1:9" hidden="1">
      <c r="A1559" s="133">
        <f>COUNTIF(ORÇAMENTO!B:B,'CPU (2)'!B1559)</f>
        <v>0</v>
      </c>
      <c r="B1559">
        <v>87740</v>
      </c>
      <c r="C1559" t="s">
        <v>6862</v>
      </c>
      <c r="D1559" t="s">
        <v>5352</v>
      </c>
      <c r="E1559" t="s">
        <v>335</v>
      </c>
      <c r="F1559">
        <v>30.81</v>
      </c>
      <c r="G1559">
        <v>29.31</v>
      </c>
      <c r="H1559" t="s">
        <v>308</v>
      </c>
      <c r="I1559">
        <v>41974</v>
      </c>
    </row>
    <row r="1560" spans="1:9" hidden="1">
      <c r="A1560" s="133">
        <f>COUNTIF(ORÇAMENTO!B:B,'CPU (2)'!B1560)</f>
        <v>0</v>
      </c>
      <c r="B1560">
        <v>87745</v>
      </c>
      <c r="C1560" t="s">
        <v>6863</v>
      </c>
      <c r="D1560" t="s">
        <v>5352</v>
      </c>
      <c r="E1560" t="s">
        <v>335</v>
      </c>
      <c r="F1560">
        <v>35.99</v>
      </c>
      <c r="G1560">
        <v>34.39</v>
      </c>
      <c r="H1560" t="s">
        <v>308</v>
      </c>
      <c r="I1560">
        <v>41974</v>
      </c>
    </row>
    <row r="1561" spans="1:9" hidden="1">
      <c r="A1561" s="133">
        <f>COUNTIF(ORÇAMENTO!B:B,'CPU (2)'!B1561)</f>
        <v>0</v>
      </c>
      <c r="B1561">
        <v>87750</v>
      </c>
      <c r="C1561" t="s">
        <v>6864</v>
      </c>
      <c r="D1561" t="s">
        <v>5352</v>
      </c>
      <c r="E1561" t="s">
        <v>335</v>
      </c>
      <c r="F1561">
        <v>36.74</v>
      </c>
      <c r="G1561">
        <v>35.1</v>
      </c>
      <c r="H1561" t="s">
        <v>308</v>
      </c>
      <c r="I1561">
        <v>41974</v>
      </c>
    </row>
    <row r="1562" spans="1:9" hidden="1">
      <c r="A1562" s="133">
        <f>COUNTIF(ORÇAMENTO!B:B,'CPU (2)'!B1562)</f>
        <v>0</v>
      </c>
      <c r="B1562">
        <v>87650</v>
      </c>
      <c r="C1562" t="s">
        <v>6865</v>
      </c>
      <c r="D1562" t="s">
        <v>5352</v>
      </c>
      <c r="E1562" t="s">
        <v>335</v>
      </c>
      <c r="F1562">
        <v>22.36</v>
      </c>
      <c r="G1562">
        <v>21.66</v>
      </c>
      <c r="H1562" t="s">
        <v>308</v>
      </c>
      <c r="I1562">
        <v>41974</v>
      </c>
    </row>
    <row r="1563" spans="1:9" hidden="1">
      <c r="A1563" s="133">
        <f>COUNTIF(ORÇAMENTO!B:B,'CPU (2)'!B1563)</f>
        <v>0</v>
      </c>
      <c r="B1563">
        <v>87645</v>
      </c>
      <c r="C1563" t="s">
        <v>6866</v>
      </c>
      <c r="D1563" t="s">
        <v>5352</v>
      </c>
      <c r="E1563" t="s">
        <v>335</v>
      </c>
      <c r="F1563">
        <v>23.32</v>
      </c>
      <c r="G1563">
        <v>22.55</v>
      </c>
      <c r="H1563" t="s">
        <v>308</v>
      </c>
      <c r="I1563">
        <v>41974</v>
      </c>
    </row>
    <row r="1564" spans="1:9" hidden="1">
      <c r="A1564" s="133">
        <f>COUNTIF(ORÇAMENTO!B:B,'CPU (2)'!B1564)</f>
        <v>0</v>
      </c>
      <c r="B1564">
        <v>87660</v>
      </c>
      <c r="C1564" t="s">
        <v>6867</v>
      </c>
      <c r="D1564" t="s">
        <v>5352</v>
      </c>
      <c r="E1564" t="s">
        <v>335</v>
      </c>
      <c r="F1564">
        <v>28.29</v>
      </c>
      <c r="G1564">
        <v>27.45</v>
      </c>
      <c r="H1564" t="s">
        <v>308</v>
      </c>
      <c r="I1564">
        <v>41974</v>
      </c>
    </row>
    <row r="1565" spans="1:9" hidden="1">
      <c r="A1565" s="133">
        <f>COUNTIF(ORÇAMENTO!B:B,'CPU (2)'!B1565)</f>
        <v>0</v>
      </c>
      <c r="B1565">
        <v>87655</v>
      </c>
      <c r="C1565" t="s">
        <v>6868</v>
      </c>
      <c r="D1565" t="s">
        <v>5352</v>
      </c>
      <c r="E1565" t="s">
        <v>335</v>
      </c>
      <c r="F1565">
        <v>29.25</v>
      </c>
      <c r="G1565">
        <v>28.35</v>
      </c>
      <c r="H1565" t="s">
        <v>308</v>
      </c>
      <c r="I1565">
        <v>41974</v>
      </c>
    </row>
    <row r="1566" spans="1:9" hidden="1">
      <c r="A1566" s="133">
        <f>COUNTIF(ORÇAMENTO!B:B,'CPU (2)'!B1566)</f>
        <v>0</v>
      </c>
      <c r="B1566">
        <v>87670</v>
      </c>
      <c r="C1566" t="s">
        <v>6869</v>
      </c>
      <c r="D1566" t="s">
        <v>5352</v>
      </c>
      <c r="E1566" t="s">
        <v>335</v>
      </c>
      <c r="F1566">
        <v>33.26</v>
      </c>
      <c r="G1566">
        <v>32.299999999999997</v>
      </c>
      <c r="H1566" t="s">
        <v>308</v>
      </c>
      <c r="I1566">
        <v>41974</v>
      </c>
    </row>
    <row r="1567" spans="1:9" hidden="1">
      <c r="A1567" s="133">
        <f>COUNTIF(ORÇAMENTO!B:B,'CPU (2)'!B1567)</f>
        <v>0</v>
      </c>
      <c r="B1567">
        <v>87665</v>
      </c>
      <c r="C1567" t="s">
        <v>6870</v>
      </c>
      <c r="D1567" t="s">
        <v>5352</v>
      </c>
      <c r="E1567" t="s">
        <v>335</v>
      </c>
      <c r="F1567">
        <v>33.86</v>
      </c>
      <c r="G1567">
        <v>32.86</v>
      </c>
      <c r="H1567" t="s">
        <v>308</v>
      </c>
      <c r="I1567">
        <v>41974</v>
      </c>
    </row>
    <row r="1568" spans="1:9" hidden="1">
      <c r="A1568" s="133">
        <f>COUNTIF(ORÇAMENTO!B:B,'CPU (2)'!B1568)</f>
        <v>0</v>
      </c>
      <c r="B1568">
        <v>87710</v>
      </c>
      <c r="C1568" t="s">
        <v>6871</v>
      </c>
      <c r="D1568" t="s">
        <v>5352</v>
      </c>
      <c r="E1568" t="s">
        <v>335</v>
      </c>
      <c r="F1568">
        <v>28.52</v>
      </c>
      <c r="G1568">
        <v>27.66</v>
      </c>
      <c r="H1568" t="s">
        <v>308</v>
      </c>
      <c r="I1568">
        <v>41974</v>
      </c>
    </row>
    <row r="1569" spans="1:9" hidden="1">
      <c r="A1569" s="133">
        <f>COUNTIF(ORÇAMENTO!B:B,'CPU (2)'!B1569)</f>
        <v>0</v>
      </c>
      <c r="B1569">
        <v>87705</v>
      </c>
      <c r="C1569" t="s">
        <v>6872</v>
      </c>
      <c r="D1569" t="s">
        <v>5352</v>
      </c>
      <c r="E1569" t="s">
        <v>335</v>
      </c>
      <c r="F1569">
        <v>29.48</v>
      </c>
      <c r="G1569">
        <v>28.56</v>
      </c>
      <c r="H1569" t="s">
        <v>308</v>
      </c>
      <c r="I1569">
        <v>41974</v>
      </c>
    </row>
    <row r="1570" spans="1:9" hidden="1">
      <c r="A1570" s="133">
        <f>COUNTIF(ORÇAMENTO!B:B,'CPU (2)'!B1570)</f>
        <v>0</v>
      </c>
      <c r="B1570">
        <v>87720</v>
      </c>
      <c r="C1570" t="s">
        <v>6873</v>
      </c>
      <c r="D1570" t="s">
        <v>5352</v>
      </c>
      <c r="E1570" t="s">
        <v>335</v>
      </c>
      <c r="F1570">
        <v>32.96</v>
      </c>
      <c r="G1570">
        <v>31.95</v>
      </c>
      <c r="H1570" t="s">
        <v>308</v>
      </c>
      <c r="I1570">
        <v>41974</v>
      </c>
    </row>
    <row r="1571" spans="1:9" hidden="1">
      <c r="A1571" s="133">
        <f>COUNTIF(ORÇAMENTO!B:B,'CPU (2)'!B1571)</f>
        <v>0</v>
      </c>
      <c r="B1571">
        <v>87715</v>
      </c>
      <c r="C1571" t="s">
        <v>6874</v>
      </c>
      <c r="D1571" t="s">
        <v>5352</v>
      </c>
      <c r="E1571" t="s">
        <v>335</v>
      </c>
      <c r="F1571">
        <v>33.92</v>
      </c>
      <c r="G1571">
        <v>32.840000000000003</v>
      </c>
      <c r="H1571" t="s">
        <v>308</v>
      </c>
      <c r="I1571">
        <v>41974</v>
      </c>
    </row>
    <row r="1572" spans="1:9" hidden="1">
      <c r="A1572" s="133">
        <f>COUNTIF(ORÇAMENTO!B:B,'CPU (2)'!B1572)</f>
        <v>0</v>
      </c>
      <c r="B1572">
        <v>87730</v>
      </c>
      <c r="C1572" t="s">
        <v>6875</v>
      </c>
      <c r="D1572" t="s">
        <v>5352</v>
      </c>
      <c r="E1572" t="s">
        <v>335</v>
      </c>
      <c r="F1572">
        <v>35.75</v>
      </c>
      <c r="G1572">
        <v>34.659999999999997</v>
      </c>
      <c r="H1572" t="s">
        <v>308</v>
      </c>
      <c r="I1572">
        <v>41974</v>
      </c>
    </row>
    <row r="1573" spans="1:9" hidden="1">
      <c r="A1573" s="133">
        <f>COUNTIF(ORÇAMENTO!B:B,'CPU (2)'!B1573)</f>
        <v>0</v>
      </c>
      <c r="B1573">
        <v>87725</v>
      </c>
      <c r="C1573" t="s">
        <v>6876</v>
      </c>
      <c r="D1573" t="s">
        <v>5352</v>
      </c>
      <c r="E1573" t="s">
        <v>335</v>
      </c>
      <c r="F1573">
        <v>36.5</v>
      </c>
      <c r="G1573">
        <v>35.36</v>
      </c>
      <c r="H1573" t="s">
        <v>308</v>
      </c>
      <c r="I1573">
        <v>41974</v>
      </c>
    </row>
    <row r="1574" spans="1:9" hidden="1">
      <c r="A1574" s="133">
        <f>COUNTIF(ORÇAMENTO!B:B,'CPU (2)'!B1574)</f>
        <v>0</v>
      </c>
      <c r="B1574">
        <v>87620</v>
      </c>
      <c r="C1574" t="s">
        <v>6877</v>
      </c>
      <c r="D1574" t="s">
        <v>5352</v>
      </c>
      <c r="E1574" t="s">
        <v>335</v>
      </c>
      <c r="F1574">
        <v>23.43</v>
      </c>
      <c r="G1574">
        <v>22.62</v>
      </c>
      <c r="H1574" t="s">
        <v>308</v>
      </c>
      <c r="I1574">
        <v>41974</v>
      </c>
    </row>
    <row r="1575" spans="1:9" hidden="1">
      <c r="A1575" s="133">
        <f>COUNTIF(ORÇAMENTO!B:B,'CPU (2)'!B1575)</f>
        <v>0</v>
      </c>
      <c r="B1575">
        <v>87071</v>
      </c>
      <c r="C1575" t="s">
        <v>6878</v>
      </c>
      <c r="D1575" t="s">
        <v>5352</v>
      </c>
      <c r="E1575" t="s">
        <v>335</v>
      </c>
      <c r="F1575">
        <v>24.39</v>
      </c>
      <c r="G1575">
        <v>23.52</v>
      </c>
      <c r="H1575" t="s">
        <v>308</v>
      </c>
      <c r="I1575">
        <v>41974</v>
      </c>
    </row>
    <row r="1576" spans="1:9" hidden="1">
      <c r="A1576" s="133">
        <f>COUNTIF(ORÇAMENTO!B:B,'CPU (2)'!B1576)</f>
        <v>0</v>
      </c>
      <c r="B1576">
        <v>87630</v>
      </c>
      <c r="C1576" t="s">
        <v>6879</v>
      </c>
      <c r="D1576" t="s">
        <v>5352</v>
      </c>
      <c r="E1576" t="s">
        <v>335</v>
      </c>
      <c r="F1576">
        <v>29.57</v>
      </c>
      <c r="G1576">
        <v>28.61</v>
      </c>
      <c r="H1576" t="s">
        <v>308</v>
      </c>
      <c r="I1576">
        <v>41974</v>
      </c>
    </row>
    <row r="1577" spans="1:9" hidden="1">
      <c r="A1577" s="133">
        <f>COUNTIF(ORÇAMENTO!B:B,'CPU (2)'!B1577)</f>
        <v>0</v>
      </c>
      <c r="B1577">
        <v>87625</v>
      </c>
      <c r="C1577" t="s">
        <v>6880</v>
      </c>
      <c r="D1577" t="s">
        <v>5352</v>
      </c>
      <c r="E1577" t="s">
        <v>335</v>
      </c>
      <c r="F1577">
        <v>30.32</v>
      </c>
      <c r="G1577">
        <v>29.31</v>
      </c>
      <c r="H1577" t="s">
        <v>308</v>
      </c>
      <c r="I1577">
        <v>41974</v>
      </c>
    </row>
    <row r="1578" spans="1:9" hidden="1">
      <c r="A1578" s="133">
        <f>COUNTIF(ORÇAMENTO!B:B,'CPU (2)'!B1578)</f>
        <v>0</v>
      </c>
      <c r="B1578">
        <v>87640</v>
      </c>
      <c r="C1578" t="s">
        <v>6881</v>
      </c>
      <c r="D1578" t="s">
        <v>5352</v>
      </c>
      <c r="E1578" t="s">
        <v>335</v>
      </c>
      <c r="F1578">
        <v>34.54</v>
      </c>
      <c r="G1578">
        <v>33.450000000000003</v>
      </c>
      <c r="H1578" t="s">
        <v>308</v>
      </c>
      <c r="I1578">
        <v>41974</v>
      </c>
    </row>
    <row r="1579" spans="1:9" hidden="1">
      <c r="A1579" s="133">
        <f>COUNTIF(ORÇAMENTO!B:B,'CPU (2)'!B1579)</f>
        <v>0</v>
      </c>
      <c r="B1579">
        <v>87635</v>
      </c>
      <c r="C1579" t="s">
        <v>6882</v>
      </c>
      <c r="D1579" t="s">
        <v>5352</v>
      </c>
      <c r="E1579" t="s">
        <v>335</v>
      </c>
      <c r="F1579">
        <v>35.29</v>
      </c>
      <c r="G1579">
        <v>34.159999999999997</v>
      </c>
      <c r="H1579" t="s">
        <v>308</v>
      </c>
      <c r="I1579">
        <v>41974</v>
      </c>
    </row>
    <row r="1580" spans="1:9" hidden="1">
      <c r="A1580" s="133">
        <f>COUNTIF(ORÇAMENTO!B:B,'CPU (2)'!B1580)</f>
        <v>0</v>
      </c>
      <c r="B1580">
        <v>87680</v>
      </c>
      <c r="C1580" t="s">
        <v>6883</v>
      </c>
      <c r="D1580" t="s">
        <v>5352</v>
      </c>
      <c r="E1580" t="s">
        <v>335</v>
      </c>
      <c r="F1580">
        <v>29.38</v>
      </c>
      <c r="G1580">
        <v>28.43</v>
      </c>
      <c r="H1580" t="s">
        <v>308</v>
      </c>
      <c r="I1580">
        <v>41974</v>
      </c>
    </row>
    <row r="1581" spans="1:9" hidden="1">
      <c r="A1581" s="133">
        <f>COUNTIF(ORÇAMENTO!B:B,'CPU (2)'!B1581)</f>
        <v>0</v>
      </c>
      <c r="B1581">
        <v>87675</v>
      </c>
      <c r="C1581" t="s">
        <v>6884</v>
      </c>
      <c r="D1581" t="s">
        <v>5352</v>
      </c>
      <c r="E1581" t="s">
        <v>335</v>
      </c>
      <c r="F1581">
        <v>30.34</v>
      </c>
      <c r="G1581">
        <v>29.33</v>
      </c>
      <c r="H1581" t="s">
        <v>308</v>
      </c>
      <c r="I1581">
        <v>41974</v>
      </c>
    </row>
    <row r="1582" spans="1:9" hidden="1">
      <c r="A1582" s="133">
        <f>COUNTIF(ORÇAMENTO!B:B,'CPU (2)'!B1582)</f>
        <v>0</v>
      </c>
      <c r="B1582">
        <v>87690</v>
      </c>
      <c r="C1582" t="s">
        <v>6885</v>
      </c>
      <c r="D1582" t="s">
        <v>5352</v>
      </c>
      <c r="E1582" t="s">
        <v>335</v>
      </c>
      <c r="F1582">
        <v>34.03</v>
      </c>
      <c r="G1582">
        <v>32.909999999999997</v>
      </c>
      <c r="H1582" t="s">
        <v>308</v>
      </c>
      <c r="I1582">
        <v>41974</v>
      </c>
    </row>
    <row r="1583" spans="1:9" hidden="1">
      <c r="A1583" s="133">
        <f>COUNTIF(ORÇAMENTO!B:B,'CPU (2)'!B1583)</f>
        <v>0</v>
      </c>
      <c r="B1583">
        <v>87685</v>
      </c>
      <c r="C1583" t="s">
        <v>6886</v>
      </c>
      <c r="D1583" t="s">
        <v>5352</v>
      </c>
      <c r="E1583" t="s">
        <v>335</v>
      </c>
      <c r="F1583">
        <v>34.99</v>
      </c>
      <c r="G1583">
        <v>33.81</v>
      </c>
      <c r="H1583" t="s">
        <v>308</v>
      </c>
      <c r="I1583">
        <v>41974</v>
      </c>
    </row>
    <row r="1584" spans="1:9" hidden="1">
      <c r="A1584" s="133">
        <f>COUNTIF(ORÇAMENTO!B:B,'CPU (2)'!B1584)</f>
        <v>0</v>
      </c>
      <c r="B1584">
        <v>87700</v>
      </c>
      <c r="C1584" t="s">
        <v>6887</v>
      </c>
      <c r="D1584" t="s">
        <v>5352</v>
      </c>
      <c r="E1584" t="s">
        <v>335</v>
      </c>
      <c r="F1584">
        <v>36.82</v>
      </c>
      <c r="G1584">
        <v>35.619999999999997</v>
      </c>
      <c r="H1584" t="s">
        <v>308</v>
      </c>
      <c r="I1584">
        <v>41974</v>
      </c>
    </row>
    <row r="1585" spans="1:9" hidden="1">
      <c r="A1585" s="133">
        <f>COUNTIF(ORÇAMENTO!B:B,'CPU (2)'!B1585)</f>
        <v>0</v>
      </c>
      <c r="B1585">
        <v>87695</v>
      </c>
      <c r="C1585" t="s">
        <v>6888</v>
      </c>
      <c r="D1585" t="s">
        <v>5352</v>
      </c>
      <c r="E1585" t="s">
        <v>335</v>
      </c>
      <c r="F1585">
        <v>37.56</v>
      </c>
      <c r="G1585">
        <v>36.33</v>
      </c>
      <c r="H1585" t="s">
        <v>308</v>
      </c>
      <c r="I1585">
        <v>41974</v>
      </c>
    </row>
    <row r="1586" spans="1:9" hidden="1">
      <c r="A1586" s="133">
        <f>COUNTIF(ORÇAMENTO!B:B,'CPU (2)'!B1586)</f>
        <v>0</v>
      </c>
      <c r="B1586">
        <v>87756</v>
      </c>
      <c r="C1586" t="s">
        <v>6889</v>
      </c>
      <c r="D1586" t="s">
        <v>5352</v>
      </c>
      <c r="E1586" t="s">
        <v>335</v>
      </c>
      <c r="F1586">
        <v>17.43</v>
      </c>
      <c r="G1586">
        <v>31.4</v>
      </c>
      <c r="H1586" t="s">
        <v>308</v>
      </c>
      <c r="I1586">
        <v>41974</v>
      </c>
    </row>
    <row r="1587" spans="1:9" hidden="1">
      <c r="A1587" s="133">
        <f>COUNTIF(ORÇAMENTO!B:B,'CPU (2)'!B1587)</f>
        <v>0</v>
      </c>
      <c r="B1587">
        <v>87761</v>
      </c>
      <c r="C1587" t="s">
        <v>6890</v>
      </c>
      <c r="D1587" t="s">
        <v>5352</v>
      </c>
      <c r="E1587" t="s">
        <v>335</v>
      </c>
      <c r="F1587">
        <v>18.170000000000002</v>
      </c>
      <c r="G1587">
        <v>32.11</v>
      </c>
      <c r="H1587" t="s">
        <v>308</v>
      </c>
      <c r="I1587">
        <v>41974</v>
      </c>
    </row>
    <row r="1588" spans="1:9" hidden="1">
      <c r="A1588" s="133">
        <f>COUNTIF(ORÇAMENTO!B:B,'CPU (2)'!B1588)</f>
        <v>0</v>
      </c>
      <c r="B1588">
        <v>87766</v>
      </c>
      <c r="C1588" t="s">
        <v>6891</v>
      </c>
      <c r="D1588" t="s">
        <v>5352</v>
      </c>
      <c r="E1588" t="s">
        <v>335</v>
      </c>
      <c r="F1588">
        <v>18.760000000000002</v>
      </c>
      <c r="G1588">
        <v>36.19</v>
      </c>
      <c r="H1588" t="s">
        <v>308</v>
      </c>
      <c r="I1588">
        <v>41974</v>
      </c>
    </row>
    <row r="1589" spans="1:9" hidden="1">
      <c r="A1589" s="133">
        <f>COUNTIF(ORÇAMENTO!B:B,'CPU (2)'!B1589)</f>
        <v>0</v>
      </c>
      <c r="B1589">
        <v>87771</v>
      </c>
      <c r="C1589" t="s">
        <v>6892</v>
      </c>
      <c r="D1589" t="s">
        <v>5352</v>
      </c>
      <c r="E1589" t="s">
        <v>335</v>
      </c>
      <c r="F1589">
        <v>19.5</v>
      </c>
      <c r="G1589">
        <v>36.9</v>
      </c>
      <c r="H1589" t="s">
        <v>308</v>
      </c>
      <c r="I1589">
        <v>41974</v>
      </c>
    </row>
    <row r="1590" spans="1:9" hidden="1">
      <c r="A1590" s="133">
        <f>COUNTIF(ORÇAMENTO!B:B,'CPU (2)'!B1590)</f>
        <v>0</v>
      </c>
      <c r="B1590">
        <v>87736</v>
      </c>
      <c r="C1590" t="s">
        <v>6893</v>
      </c>
      <c r="D1590" t="s">
        <v>5352</v>
      </c>
      <c r="E1590" t="s">
        <v>335</v>
      </c>
      <c r="F1590">
        <v>18.440000000000001</v>
      </c>
      <c r="G1590">
        <v>28.25</v>
      </c>
      <c r="H1590" t="s">
        <v>308</v>
      </c>
      <c r="I1590">
        <v>41974</v>
      </c>
    </row>
    <row r="1591" spans="1:9" hidden="1">
      <c r="A1591" s="133">
        <f>COUNTIF(ORÇAMENTO!B:B,'CPU (2)'!B1591)</f>
        <v>0</v>
      </c>
      <c r="B1591">
        <v>87741</v>
      </c>
      <c r="C1591" t="s">
        <v>6894</v>
      </c>
      <c r="D1591" t="s">
        <v>5352</v>
      </c>
      <c r="E1591" t="s">
        <v>335</v>
      </c>
      <c r="F1591">
        <v>19.399999999999999</v>
      </c>
      <c r="G1591">
        <v>29.15</v>
      </c>
      <c r="H1591" t="s">
        <v>308</v>
      </c>
      <c r="I1591">
        <v>41974</v>
      </c>
    </row>
    <row r="1592" spans="1:9" hidden="1">
      <c r="A1592" s="133">
        <f>COUNTIF(ORÇAMENTO!B:B,'CPU (2)'!B1592)</f>
        <v>0</v>
      </c>
      <c r="B1592">
        <v>87746</v>
      </c>
      <c r="C1592" t="s">
        <v>6895</v>
      </c>
      <c r="D1592" t="s">
        <v>5352</v>
      </c>
      <c r="E1592" t="s">
        <v>335</v>
      </c>
      <c r="F1592">
        <v>20.13</v>
      </c>
      <c r="G1592">
        <v>34.17</v>
      </c>
      <c r="H1592" t="s">
        <v>308</v>
      </c>
      <c r="I1592">
        <v>41974</v>
      </c>
    </row>
    <row r="1593" spans="1:9" hidden="1">
      <c r="A1593" s="133">
        <f>COUNTIF(ORÇAMENTO!B:B,'CPU (2)'!B1593)</f>
        <v>0</v>
      </c>
      <c r="B1593">
        <v>87751</v>
      </c>
      <c r="C1593" t="s">
        <v>6896</v>
      </c>
      <c r="D1593" t="s">
        <v>5352</v>
      </c>
      <c r="E1593" t="s">
        <v>335</v>
      </c>
      <c r="F1593">
        <v>20.88</v>
      </c>
      <c r="G1593">
        <v>34.880000000000003</v>
      </c>
      <c r="H1593" t="s">
        <v>308</v>
      </c>
      <c r="I1593">
        <v>41974</v>
      </c>
    </row>
    <row r="1594" spans="1:9" hidden="1">
      <c r="A1594" s="133">
        <f>COUNTIF(ORÇAMENTO!B:B,'CPU (2)'!B1594)</f>
        <v>0</v>
      </c>
      <c r="B1594">
        <v>87651</v>
      </c>
      <c r="C1594" t="s">
        <v>6897</v>
      </c>
      <c r="D1594" t="s">
        <v>5352</v>
      </c>
      <c r="E1594" t="s">
        <v>335</v>
      </c>
      <c r="F1594">
        <v>10.95</v>
      </c>
      <c r="G1594">
        <v>21.5</v>
      </c>
      <c r="H1594" t="s">
        <v>308</v>
      </c>
      <c r="I1594">
        <v>41974</v>
      </c>
    </row>
    <row r="1595" spans="1:9" hidden="1">
      <c r="A1595" s="133">
        <f>COUNTIF(ORÇAMENTO!B:B,'CPU (2)'!B1595)</f>
        <v>0</v>
      </c>
      <c r="B1595">
        <v>87646</v>
      </c>
      <c r="C1595" t="s">
        <v>6898</v>
      </c>
      <c r="D1595" t="s">
        <v>5352</v>
      </c>
      <c r="E1595" t="s">
        <v>335</v>
      </c>
      <c r="F1595">
        <v>11.91</v>
      </c>
      <c r="G1595">
        <v>22.39</v>
      </c>
      <c r="H1595" t="s">
        <v>308</v>
      </c>
      <c r="I1595">
        <v>41974</v>
      </c>
    </row>
    <row r="1596" spans="1:9" hidden="1">
      <c r="A1596" s="133">
        <f>COUNTIF(ORÇAMENTO!B:B,'CPU (2)'!B1596)</f>
        <v>0</v>
      </c>
      <c r="B1596">
        <v>87661</v>
      </c>
      <c r="C1596" t="s">
        <v>6899</v>
      </c>
      <c r="D1596" t="s">
        <v>5352</v>
      </c>
      <c r="E1596" t="s">
        <v>335</v>
      </c>
      <c r="F1596">
        <v>12.43</v>
      </c>
      <c r="G1596">
        <v>27.23</v>
      </c>
      <c r="H1596" t="s">
        <v>308</v>
      </c>
      <c r="I1596">
        <v>41974</v>
      </c>
    </row>
    <row r="1597" spans="1:9" hidden="1">
      <c r="A1597" s="133">
        <f>COUNTIF(ORÇAMENTO!B:B,'CPU (2)'!B1597)</f>
        <v>0</v>
      </c>
      <c r="B1597">
        <v>87656</v>
      </c>
      <c r="C1597" t="s">
        <v>6900</v>
      </c>
      <c r="D1597" t="s">
        <v>5352</v>
      </c>
      <c r="E1597" t="s">
        <v>335</v>
      </c>
      <c r="F1597">
        <v>13.4</v>
      </c>
      <c r="G1597">
        <v>28.13</v>
      </c>
      <c r="H1597" t="s">
        <v>308</v>
      </c>
      <c r="I1597">
        <v>41974</v>
      </c>
    </row>
    <row r="1598" spans="1:9" hidden="1">
      <c r="A1598" s="133">
        <f>COUNTIF(ORÇAMENTO!B:B,'CPU (2)'!B1598)</f>
        <v>0</v>
      </c>
      <c r="B1598">
        <v>87671</v>
      </c>
      <c r="C1598" t="s">
        <v>6901</v>
      </c>
      <c r="D1598" t="s">
        <v>5352</v>
      </c>
      <c r="E1598" t="s">
        <v>335</v>
      </c>
      <c r="F1598">
        <v>13.76</v>
      </c>
      <c r="G1598">
        <v>32.020000000000003</v>
      </c>
      <c r="H1598" t="s">
        <v>308</v>
      </c>
      <c r="I1598">
        <v>41974</v>
      </c>
    </row>
    <row r="1599" spans="1:9" hidden="1">
      <c r="A1599" s="133">
        <f>COUNTIF(ORÇAMENTO!B:B,'CPU (2)'!B1599)</f>
        <v>0</v>
      </c>
      <c r="B1599">
        <v>87666</v>
      </c>
      <c r="C1599" t="s">
        <v>6902</v>
      </c>
      <c r="D1599" t="s">
        <v>5352</v>
      </c>
      <c r="E1599" t="s">
        <v>335</v>
      </c>
      <c r="F1599">
        <v>14.72</v>
      </c>
      <c r="G1599">
        <v>32.92</v>
      </c>
      <c r="H1599" t="s">
        <v>308</v>
      </c>
      <c r="I1599">
        <v>41974</v>
      </c>
    </row>
    <row r="1600" spans="1:9" hidden="1">
      <c r="A1600" s="133">
        <f>COUNTIF(ORÇAMENTO!B:B,'CPU (2)'!B1600)</f>
        <v>0</v>
      </c>
      <c r="B1600">
        <v>87711</v>
      </c>
      <c r="C1600" t="s">
        <v>6903</v>
      </c>
      <c r="D1600" t="s">
        <v>5352</v>
      </c>
      <c r="E1600" t="s">
        <v>335</v>
      </c>
      <c r="F1600">
        <v>9.02</v>
      </c>
      <c r="G1600">
        <v>27.39</v>
      </c>
      <c r="H1600" t="s">
        <v>308</v>
      </c>
      <c r="I1600">
        <v>41974</v>
      </c>
    </row>
    <row r="1601" spans="1:9" hidden="1">
      <c r="A1601" s="133">
        <f>COUNTIF(ORÇAMENTO!B:B,'CPU (2)'!B1601)</f>
        <v>0</v>
      </c>
      <c r="B1601">
        <v>87706</v>
      </c>
      <c r="C1601" t="s">
        <v>6904</v>
      </c>
      <c r="D1601" t="s">
        <v>5352</v>
      </c>
      <c r="E1601" t="s">
        <v>335</v>
      </c>
      <c r="F1601">
        <v>9.99</v>
      </c>
      <c r="G1601">
        <v>28.29</v>
      </c>
      <c r="H1601" t="s">
        <v>308</v>
      </c>
      <c r="I1601">
        <v>41974</v>
      </c>
    </row>
    <row r="1602" spans="1:9" hidden="1">
      <c r="A1602" s="133">
        <f>COUNTIF(ORÇAMENTO!B:B,'CPU (2)'!B1602)</f>
        <v>0</v>
      </c>
      <c r="B1602">
        <v>87721</v>
      </c>
      <c r="C1602" t="s">
        <v>6905</v>
      </c>
      <c r="D1602" t="s">
        <v>5352</v>
      </c>
      <c r="E1602" t="s">
        <v>335</v>
      </c>
      <c r="F1602">
        <v>10.63</v>
      </c>
      <c r="G1602">
        <v>31.63</v>
      </c>
      <c r="H1602" t="s">
        <v>308</v>
      </c>
      <c r="I1602">
        <v>41974</v>
      </c>
    </row>
    <row r="1603" spans="1:9" hidden="1">
      <c r="A1603" s="133">
        <f>COUNTIF(ORÇAMENTO!B:B,'CPU (2)'!B1603)</f>
        <v>0</v>
      </c>
      <c r="B1603">
        <v>87716</v>
      </c>
      <c r="C1603" t="s">
        <v>6906</v>
      </c>
      <c r="D1603" t="s">
        <v>5352</v>
      </c>
      <c r="E1603" t="s">
        <v>335</v>
      </c>
      <c r="F1603">
        <v>11.59</v>
      </c>
      <c r="G1603">
        <v>32.53</v>
      </c>
      <c r="H1603" t="s">
        <v>308</v>
      </c>
      <c r="I1603">
        <v>41974</v>
      </c>
    </row>
    <row r="1604" spans="1:9" hidden="1">
      <c r="A1604" s="133">
        <f>COUNTIF(ORÇAMENTO!B:B,'CPU (2)'!B1604)</f>
        <v>0</v>
      </c>
      <c r="B1604">
        <v>87731</v>
      </c>
      <c r="C1604" t="s">
        <v>6907</v>
      </c>
      <c r="D1604" t="s">
        <v>5352</v>
      </c>
      <c r="E1604" t="s">
        <v>335</v>
      </c>
      <c r="F1604">
        <v>11.43</v>
      </c>
      <c r="G1604">
        <v>34.32</v>
      </c>
      <c r="H1604" t="s">
        <v>308</v>
      </c>
      <c r="I1604">
        <v>41974</v>
      </c>
    </row>
    <row r="1605" spans="1:9" hidden="1">
      <c r="A1605" s="133">
        <f>COUNTIF(ORÇAMENTO!B:B,'CPU (2)'!B1605)</f>
        <v>0</v>
      </c>
      <c r="B1605">
        <v>87726</v>
      </c>
      <c r="C1605" t="s">
        <v>6908</v>
      </c>
      <c r="D1605" t="s">
        <v>5352</v>
      </c>
      <c r="E1605" t="s">
        <v>335</v>
      </c>
      <c r="F1605">
        <v>12.18</v>
      </c>
      <c r="G1605">
        <v>35.020000000000003</v>
      </c>
      <c r="H1605" t="s">
        <v>308</v>
      </c>
      <c r="I1605">
        <v>41974</v>
      </c>
    </row>
    <row r="1606" spans="1:9" hidden="1">
      <c r="A1606" s="133">
        <f>COUNTIF(ORÇAMENTO!B:B,'CPU (2)'!B1606)</f>
        <v>0</v>
      </c>
      <c r="B1606">
        <v>87621</v>
      </c>
      <c r="C1606" t="s">
        <v>6909</v>
      </c>
      <c r="D1606" t="s">
        <v>5352</v>
      </c>
      <c r="E1606" t="s">
        <v>335</v>
      </c>
      <c r="F1606">
        <v>12.02</v>
      </c>
      <c r="G1606">
        <v>22.46</v>
      </c>
      <c r="H1606" t="s">
        <v>308</v>
      </c>
      <c r="I1606">
        <v>41974</v>
      </c>
    </row>
    <row r="1607" spans="1:9" hidden="1">
      <c r="A1607" s="133">
        <f>COUNTIF(ORÇAMENTO!B:B,'CPU (2)'!B1607)</f>
        <v>0</v>
      </c>
      <c r="B1607">
        <v>87072</v>
      </c>
      <c r="C1607" t="s">
        <v>6910</v>
      </c>
      <c r="D1607" t="s">
        <v>5352</v>
      </c>
      <c r="E1607" t="s">
        <v>335</v>
      </c>
      <c r="F1607">
        <v>12.98</v>
      </c>
      <c r="G1607">
        <v>23.36</v>
      </c>
      <c r="H1607" t="s">
        <v>308</v>
      </c>
      <c r="I1607">
        <v>41974</v>
      </c>
    </row>
    <row r="1608" spans="1:9" hidden="1">
      <c r="A1608" s="133">
        <f>COUNTIF(ORÇAMENTO!B:B,'CPU (2)'!B1608)</f>
        <v>0</v>
      </c>
      <c r="B1608">
        <v>87631</v>
      </c>
      <c r="C1608" t="s">
        <v>6911</v>
      </c>
      <c r="D1608" t="s">
        <v>5352</v>
      </c>
      <c r="E1608" t="s">
        <v>335</v>
      </c>
      <c r="F1608">
        <v>13.72</v>
      </c>
      <c r="G1608">
        <v>28.38</v>
      </c>
      <c r="H1608" t="s">
        <v>308</v>
      </c>
      <c r="I1608">
        <v>41974</v>
      </c>
    </row>
    <row r="1609" spans="1:9" hidden="1">
      <c r="A1609" s="133">
        <f>COUNTIF(ORÇAMENTO!B:B,'CPU (2)'!B1609)</f>
        <v>0</v>
      </c>
      <c r="B1609">
        <v>87626</v>
      </c>
      <c r="C1609" t="s">
        <v>6912</v>
      </c>
      <c r="D1609" t="s">
        <v>5352</v>
      </c>
      <c r="E1609" t="s">
        <v>335</v>
      </c>
      <c r="F1609">
        <v>14.47</v>
      </c>
      <c r="G1609">
        <v>29.09</v>
      </c>
      <c r="H1609" t="s">
        <v>308</v>
      </c>
      <c r="I1609">
        <v>41974</v>
      </c>
    </row>
    <row r="1610" spans="1:9" hidden="1">
      <c r="A1610" s="133">
        <f>COUNTIF(ORÇAMENTO!B:B,'CPU (2)'!B1610)</f>
        <v>0</v>
      </c>
      <c r="B1610">
        <v>87641</v>
      </c>
      <c r="C1610" t="s">
        <v>6913</v>
      </c>
      <c r="D1610" t="s">
        <v>5352</v>
      </c>
      <c r="E1610" t="s">
        <v>335</v>
      </c>
      <c r="F1610">
        <v>15.05</v>
      </c>
      <c r="G1610">
        <v>33.18</v>
      </c>
      <c r="H1610" t="s">
        <v>308</v>
      </c>
      <c r="I1610">
        <v>41974</v>
      </c>
    </row>
    <row r="1611" spans="1:9" hidden="1">
      <c r="A1611" s="133">
        <f>COUNTIF(ORÇAMENTO!B:B,'CPU (2)'!B1611)</f>
        <v>0</v>
      </c>
      <c r="B1611">
        <v>87636</v>
      </c>
      <c r="C1611" t="s">
        <v>6914</v>
      </c>
      <c r="D1611" t="s">
        <v>5352</v>
      </c>
      <c r="E1611" t="s">
        <v>335</v>
      </c>
      <c r="F1611">
        <v>15.79</v>
      </c>
      <c r="G1611">
        <v>33.880000000000003</v>
      </c>
      <c r="H1611" t="s">
        <v>308</v>
      </c>
      <c r="I1611">
        <v>41974</v>
      </c>
    </row>
    <row r="1612" spans="1:9" hidden="1">
      <c r="A1612" s="133">
        <f>COUNTIF(ORÇAMENTO!B:B,'CPU (2)'!B1612)</f>
        <v>0</v>
      </c>
      <c r="B1612">
        <v>87681</v>
      </c>
      <c r="C1612" t="s">
        <v>6915</v>
      </c>
      <c r="D1612" t="s">
        <v>5352</v>
      </c>
      <c r="E1612" t="s">
        <v>335</v>
      </c>
      <c r="F1612">
        <v>9.8800000000000008</v>
      </c>
      <c r="G1612">
        <v>28.16</v>
      </c>
      <c r="H1612" t="s">
        <v>308</v>
      </c>
      <c r="I1612">
        <v>41974</v>
      </c>
    </row>
    <row r="1613" spans="1:9" hidden="1">
      <c r="A1613" s="133">
        <f>COUNTIF(ORÇAMENTO!B:B,'CPU (2)'!B1613)</f>
        <v>0</v>
      </c>
      <c r="B1613">
        <v>87676</v>
      </c>
      <c r="C1613" t="s">
        <v>6916</v>
      </c>
      <c r="D1613" t="s">
        <v>5352</v>
      </c>
      <c r="E1613" t="s">
        <v>335</v>
      </c>
      <c r="F1613">
        <v>10.84</v>
      </c>
      <c r="G1613">
        <v>29.06</v>
      </c>
      <c r="H1613" t="s">
        <v>308</v>
      </c>
      <c r="I1613">
        <v>41974</v>
      </c>
    </row>
    <row r="1614" spans="1:9" hidden="1">
      <c r="A1614" s="133">
        <f>COUNTIF(ORÇAMENTO!B:B,'CPU (2)'!B1614)</f>
        <v>0</v>
      </c>
      <c r="B1614">
        <v>87691</v>
      </c>
      <c r="C1614" t="s">
        <v>6917</v>
      </c>
      <c r="D1614" t="s">
        <v>5352</v>
      </c>
      <c r="E1614" t="s">
        <v>335</v>
      </c>
      <c r="F1614">
        <v>11.7</v>
      </c>
      <c r="G1614">
        <v>32.6</v>
      </c>
      <c r="H1614" t="s">
        <v>308</v>
      </c>
      <c r="I1614">
        <v>41974</v>
      </c>
    </row>
    <row r="1615" spans="1:9" hidden="1">
      <c r="A1615" s="133">
        <f>COUNTIF(ORÇAMENTO!B:B,'CPU (2)'!B1615)</f>
        <v>0</v>
      </c>
      <c r="B1615">
        <v>87686</v>
      </c>
      <c r="C1615" t="s">
        <v>6918</v>
      </c>
      <c r="D1615" t="s">
        <v>5352</v>
      </c>
      <c r="E1615" t="s">
        <v>335</v>
      </c>
      <c r="F1615">
        <v>12.66</v>
      </c>
      <c r="G1615">
        <v>33.49</v>
      </c>
      <c r="H1615" t="s">
        <v>308</v>
      </c>
      <c r="I1615">
        <v>41974</v>
      </c>
    </row>
    <row r="1616" spans="1:9" hidden="1">
      <c r="A1616" s="133">
        <f>COUNTIF(ORÇAMENTO!B:B,'CPU (2)'!B1616)</f>
        <v>0</v>
      </c>
      <c r="B1616">
        <v>87701</v>
      </c>
      <c r="C1616" t="s">
        <v>6919</v>
      </c>
      <c r="D1616" t="s">
        <v>5352</v>
      </c>
      <c r="E1616" t="s">
        <v>335</v>
      </c>
      <c r="F1616">
        <v>12.5</v>
      </c>
      <c r="G1616">
        <v>35.28</v>
      </c>
      <c r="H1616" t="s">
        <v>308</v>
      </c>
      <c r="I1616">
        <v>41974</v>
      </c>
    </row>
    <row r="1617" spans="1:9" hidden="1">
      <c r="A1617" s="133">
        <f>COUNTIF(ORÇAMENTO!B:B,'CPU (2)'!B1617)</f>
        <v>0</v>
      </c>
      <c r="B1617">
        <v>87696</v>
      </c>
      <c r="C1617" t="s">
        <v>6920</v>
      </c>
      <c r="D1617" t="s">
        <v>5352</v>
      </c>
      <c r="E1617" t="s">
        <v>335</v>
      </c>
      <c r="F1617">
        <v>13.25</v>
      </c>
      <c r="G1617">
        <v>35.99</v>
      </c>
      <c r="H1617" t="s">
        <v>308</v>
      </c>
      <c r="I1617">
        <v>41974</v>
      </c>
    </row>
    <row r="1618" spans="1:9" hidden="1">
      <c r="A1618" s="133">
        <f>COUNTIF(ORÇAMENTO!B:B,'CPU (2)'!B1618)</f>
        <v>0</v>
      </c>
      <c r="B1618" t="s">
        <v>6921</v>
      </c>
      <c r="C1618" t="s">
        <v>6922</v>
      </c>
      <c r="D1618" t="s">
        <v>5352</v>
      </c>
      <c r="E1618" t="s">
        <v>335</v>
      </c>
      <c r="F1618">
        <v>28.94</v>
      </c>
      <c r="G1618">
        <v>27.28</v>
      </c>
      <c r="H1618" t="s">
        <v>308</v>
      </c>
      <c r="I1618">
        <v>41974</v>
      </c>
    </row>
    <row r="1619" spans="1:9" hidden="1">
      <c r="A1619" s="133">
        <f>COUNTIF(ORÇAMENTO!B:B,'CPU (2)'!B1619)</f>
        <v>0</v>
      </c>
      <c r="B1619" t="s">
        <v>6923</v>
      </c>
      <c r="C1619" t="s">
        <v>6924</v>
      </c>
      <c r="D1619" t="s">
        <v>6231</v>
      </c>
      <c r="E1619" t="s">
        <v>370</v>
      </c>
      <c r="F1619">
        <v>16.28</v>
      </c>
      <c r="G1619">
        <v>14.93</v>
      </c>
      <c r="H1619" t="s">
        <v>308</v>
      </c>
      <c r="I1619">
        <v>41974</v>
      </c>
    </row>
    <row r="1620" spans="1:9" hidden="1">
      <c r="A1620" s="133">
        <f>COUNTIF(ORÇAMENTO!B:B,'CPU (2)'!B1620)</f>
        <v>0</v>
      </c>
      <c r="B1620" t="s">
        <v>6925</v>
      </c>
      <c r="C1620" t="s">
        <v>6926</v>
      </c>
      <c r="D1620" t="s">
        <v>6231</v>
      </c>
      <c r="E1620" t="s">
        <v>370</v>
      </c>
      <c r="F1620">
        <v>16.489999999999998</v>
      </c>
      <c r="G1620">
        <v>15.14</v>
      </c>
      <c r="H1620" t="s">
        <v>308</v>
      </c>
      <c r="I1620">
        <v>41974</v>
      </c>
    </row>
    <row r="1621" spans="1:9" hidden="1">
      <c r="A1621" s="133">
        <f>COUNTIF(ORÇAMENTO!B:B,'CPU (2)'!B1621)</f>
        <v>0</v>
      </c>
      <c r="B1621">
        <v>72927</v>
      </c>
      <c r="C1621" t="s">
        <v>6927</v>
      </c>
      <c r="D1621" t="s">
        <v>5368</v>
      </c>
      <c r="E1621" t="s">
        <v>370</v>
      </c>
      <c r="F1621">
        <v>26.95</v>
      </c>
      <c r="G1621">
        <v>25.16</v>
      </c>
      <c r="H1621" t="s">
        <v>308</v>
      </c>
      <c r="I1621">
        <v>41974</v>
      </c>
    </row>
    <row r="1622" spans="1:9" hidden="1">
      <c r="A1622" s="133">
        <f>COUNTIF(ORÇAMENTO!B:B,'CPU (2)'!B1622)</f>
        <v>0</v>
      </c>
      <c r="B1622">
        <v>72928</v>
      </c>
      <c r="C1622" t="s">
        <v>6928</v>
      </c>
      <c r="D1622" t="s">
        <v>5368</v>
      </c>
      <c r="E1622" t="s">
        <v>370</v>
      </c>
      <c r="F1622">
        <v>32.200000000000003</v>
      </c>
      <c r="G1622">
        <v>30.38</v>
      </c>
      <c r="H1622" t="s">
        <v>308</v>
      </c>
      <c r="I1622">
        <v>41974</v>
      </c>
    </row>
    <row r="1623" spans="1:9" hidden="1">
      <c r="A1623" s="133">
        <f>COUNTIF(ORÇAMENTO!B:B,'CPU (2)'!B1623)</f>
        <v>0</v>
      </c>
      <c r="B1623">
        <v>72929</v>
      </c>
      <c r="C1623" t="s">
        <v>6929</v>
      </c>
      <c r="D1623" t="s">
        <v>5368</v>
      </c>
      <c r="E1623" t="s">
        <v>370</v>
      </c>
      <c r="F1623">
        <v>36.54</v>
      </c>
      <c r="G1623">
        <v>34.61</v>
      </c>
      <c r="H1623" t="s">
        <v>308</v>
      </c>
      <c r="I1623">
        <v>41974</v>
      </c>
    </row>
    <row r="1624" spans="1:9" hidden="1">
      <c r="A1624" s="133">
        <f>COUNTIF(ORÇAMENTO!B:B,'CPU (2)'!B1624)</f>
        <v>0</v>
      </c>
      <c r="B1624">
        <v>72930</v>
      </c>
      <c r="C1624" t="s">
        <v>6930</v>
      </c>
      <c r="D1624" t="s">
        <v>5368</v>
      </c>
      <c r="E1624" t="s">
        <v>370</v>
      </c>
      <c r="F1624">
        <v>43.72</v>
      </c>
      <c r="G1624">
        <v>41.53</v>
      </c>
      <c r="H1624" t="s">
        <v>308</v>
      </c>
      <c r="I1624">
        <v>41974</v>
      </c>
    </row>
    <row r="1625" spans="1:9" hidden="1">
      <c r="A1625" s="133">
        <f>COUNTIF(ORÇAMENTO!B:B,'CPU (2)'!B1625)</f>
        <v>0</v>
      </c>
      <c r="B1625">
        <v>72931</v>
      </c>
      <c r="C1625" t="s">
        <v>6931</v>
      </c>
      <c r="D1625" t="s">
        <v>5368</v>
      </c>
      <c r="E1625" t="s">
        <v>370</v>
      </c>
      <c r="F1625">
        <v>53.6</v>
      </c>
      <c r="G1625">
        <v>51.32</v>
      </c>
      <c r="H1625" t="s">
        <v>308</v>
      </c>
      <c r="I1625">
        <v>41974</v>
      </c>
    </row>
    <row r="1626" spans="1:9" hidden="1">
      <c r="A1626" s="133">
        <f>COUNTIF(ORÇAMENTO!B:B,'CPU (2)'!B1626)</f>
        <v>0</v>
      </c>
      <c r="B1626">
        <v>72932</v>
      </c>
      <c r="C1626" t="s">
        <v>6932</v>
      </c>
      <c r="D1626" t="s">
        <v>5368</v>
      </c>
      <c r="E1626" t="s">
        <v>370</v>
      </c>
      <c r="F1626">
        <v>63.33</v>
      </c>
      <c r="G1626">
        <v>61</v>
      </c>
      <c r="H1626" t="s">
        <v>308</v>
      </c>
      <c r="I1626">
        <v>41974</v>
      </c>
    </row>
    <row r="1627" spans="1:9" hidden="1">
      <c r="A1627" s="133">
        <f>COUNTIF(ORÇAMENTO!B:B,'CPU (2)'!B1627)</f>
        <v>0</v>
      </c>
      <c r="B1627">
        <v>73669</v>
      </c>
      <c r="C1627" t="s">
        <v>6933</v>
      </c>
      <c r="D1627" t="s">
        <v>5410</v>
      </c>
      <c r="E1627" t="s">
        <v>370</v>
      </c>
      <c r="F1627">
        <v>56.53</v>
      </c>
      <c r="G1627">
        <v>53.62</v>
      </c>
      <c r="H1627" t="s">
        <v>308</v>
      </c>
      <c r="I1627">
        <v>41974</v>
      </c>
    </row>
    <row r="1628" spans="1:9" hidden="1">
      <c r="A1628" s="133">
        <f>COUNTIF(ORÇAMENTO!B:B,'CPU (2)'!B1628)</f>
        <v>0</v>
      </c>
      <c r="B1628" t="s">
        <v>6934</v>
      </c>
      <c r="C1628" t="s">
        <v>6935</v>
      </c>
      <c r="D1628" t="s">
        <v>5350</v>
      </c>
      <c r="E1628" t="s">
        <v>370</v>
      </c>
      <c r="F1628">
        <v>75.38</v>
      </c>
      <c r="G1628">
        <v>69.33</v>
      </c>
      <c r="H1628" t="s">
        <v>308</v>
      </c>
      <c r="I1628">
        <v>41974</v>
      </c>
    </row>
    <row r="1629" spans="1:9" hidden="1">
      <c r="A1629" s="133">
        <f>COUNTIF(ORÇAMENTO!B:B,'CPU (2)'!B1629)</f>
        <v>0</v>
      </c>
      <c r="B1629" t="s">
        <v>6936</v>
      </c>
      <c r="C1629" t="s">
        <v>6937</v>
      </c>
      <c r="D1629" t="s">
        <v>5410</v>
      </c>
      <c r="E1629" t="s">
        <v>370</v>
      </c>
      <c r="F1629">
        <v>70.83</v>
      </c>
      <c r="G1629">
        <v>67.09</v>
      </c>
      <c r="H1629" t="s">
        <v>308</v>
      </c>
      <c r="I1629">
        <v>41974</v>
      </c>
    </row>
    <row r="1630" spans="1:9" hidden="1">
      <c r="A1630" s="133">
        <f>COUNTIF(ORÇAMENTO!B:B,'CPU (2)'!B1630)</f>
        <v>0</v>
      </c>
      <c r="B1630" t="s">
        <v>6938</v>
      </c>
      <c r="C1630" t="s">
        <v>6939</v>
      </c>
      <c r="D1630" t="s">
        <v>5410</v>
      </c>
      <c r="E1630" t="s">
        <v>370</v>
      </c>
      <c r="F1630">
        <v>96.88</v>
      </c>
      <c r="G1630">
        <v>93.15</v>
      </c>
      <c r="H1630" t="s">
        <v>308</v>
      </c>
      <c r="I1630">
        <v>41974</v>
      </c>
    </row>
    <row r="1631" spans="1:9" hidden="1">
      <c r="A1631" s="133">
        <f>COUNTIF(ORÇAMENTO!B:B,'CPU (2)'!B1631)</f>
        <v>0</v>
      </c>
      <c r="B1631" t="s">
        <v>6940</v>
      </c>
      <c r="C1631" t="s">
        <v>6941</v>
      </c>
      <c r="D1631" t="s">
        <v>5410</v>
      </c>
      <c r="E1631" t="s">
        <v>370</v>
      </c>
      <c r="F1631">
        <v>57.67</v>
      </c>
      <c r="G1631">
        <v>53.94</v>
      </c>
      <c r="H1631" t="s">
        <v>308</v>
      </c>
      <c r="I1631">
        <v>41974</v>
      </c>
    </row>
    <row r="1632" spans="1:9" hidden="1">
      <c r="A1632" s="133">
        <f>COUNTIF(ORÇAMENTO!B:B,'CPU (2)'!B1632)</f>
        <v>0</v>
      </c>
      <c r="B1632">
        <v>85331</v>
      </c>
      <c r="C1632" t="s">
        <v>6942</v>
      </c>
      <c r="D1632" t="s">
        <v>6454</v>
      </c>
      <c r="E1632" t="s">
        <v>335</v>
      </c>
      <c r="F1632">
        <v>0.94</v>
      </c>
      <c r="G1632">
        <v>0.85</v>
      </c>
      <c r="H1632" t="s">
        <v>308</v>
      </c>
      <c r="I1632">
        <v>41974</v>
      </c>
    </row>
    <row r="1633" spans="1:9" hidden="1">
      <c r="A1633" s="133">
        <f>COUNTIF(ORÇAMENTO!B:B,'CPU (2)'!B1633)</f>
        <v>0</v>
      </c>
      <c r="B1633">
        <v>79473</v>
      </c>
      <c r="C1633" t="s">
        <v>6943</v>
      </c>
      <c r="D1633" t="s">
        <v>5604</v>
      </c>
      <c r="E1633" t="s">
        <v>368</v>
      </c>
      <c r="F1633">
        <v>7.03</v>
      </c>
      <c r="G1633">
        <v>7.03</v>
      </c>
      <c r="H1633" t="s">
        <v>308</v>
      </c>
      <c r="I1633">
        <v>41974</v>
      </c>
    </row>
    <row r="1634" spans="1:9" hidden="1">
      <c r="A1634" s="133">
        <f>COUNTIF(ORÇAMENTO!B:B,'CPU (2)'!B1634)</f>
        <v>0</v>
      </c>
      <c r="B1634">
        <v>72973</v>
      </c>
      <c r="C1634" t="s">
        <v>6944</v>
      </c>
      <c r="D1634" t="s">
        <v>5670</v>
      </c>
      <c r="E1634" t="s">
        <v>370</v>
      </c>
      <c r="F1634">
        <v>1.21</v>
      </c>
      <c r="G1634">
        <v>1.1000000000000001</v>
      </c>
      <c r="H1634" t="s">
        <v>308</v>
      </c>
      <c r="I1634">
        <v>41974</v>
      </c>
    </row>
    <row r="1635" spans="1:9" hidden="1">
      <c r="A1635" s="133">
        <f>COUNTIF(ORÇAMENTO!B:B,'CPU (2)'!B1635)</f>
        <v>0</v>
      </c>
      <c r="B1635">
        <v>72974</v>
      </c>
      <c r="C1635" t="s">
        <v>6945</v>
      </c>
      <c r="D1635" t="s">
        <v>5670</v>
      </c>
      <c r="E1635" t="s">
        <v>335</v>
      </c>
      <c r="F1635">
        <v>4.05</v>
      </c>
      <c r="G1635">
        <v>3.67</v>
      </c>
      <c r="H1635" t="s">
        <v>308</v>
      </c>
      <c r="I1635">
        <v>41974</v>
      </c>
    </row>
    <row r="1636" spans="1:9" hidden="1">
      <c r="A1636" s="133">
        <f>COUNTIF(ORÇAMENTO!B:B,'CPU (2)'!B1636)</f>
        <v>0</v>
      </c>
      <c r="B1636">
        <v>72820</v>
      </c>
      <c r="C1636" t="s">
        <v>6946</v>
      </c>
      <c r="D1636" t="s">
        <v>5418</v>
      </c>
      <c r="E1636" t="s">
        <v>83</v>
      </c>
      <c r="F1636">
        <v>34.18</v>
      </c>
      <c r="G1636">
        <v>31</v>
      </c>
      <c r="H1636" t="s">
        <v>308</v>
      </c>
      <c r="I1636">
        <v>41974</v>
      </c>
    </row>
    <row r="1637" spans="1:9" hidden="1">
      <c r="A1637" s="133">
        <f>COUNTIF(ORÇAMENTO!B:B,'CPU (2)'!B1637)</f>
        <v>0</v>
      </c>
      <c r="B1637">
        <v>73564</v>
      </c>
      <c r="C1637" t="s">
        <v>6947</v>
      </c>
      <c r="D1637" t="s">
        <v>5361</v>
      </c>
      <c r="E1637" t="s">
        <v>370</v>
      </c>
      <c r="F1637">
        <v>243.61</v>
      </c>
      <c r="G1637">
        <v>236.69</v>
      </c>
      <c r="H1637" t="s">
        <v>308</v>
      </c>
      <c r="I1637">
        <v>41974</v>
      </c>
    </row>
    <row r="1638" spans="1:9" hidden="1">
      <c r="A1638" s="133">
        <f>COUNTIF(ORÇAMENTO!B:B,'CPU (2)'!B1638)</f>
        <v>0</v>
      </c>
      <c r="B1638">
        <v>73393</v>
      </c>
      <c r="C1638" t="s">
        <v>6948</v>
      </c>
      <c r="D1638" t="s">
        <v>5361</v>
      </c>
      <c r="E1638" t="s">
        <v>304</v>
      </c>
      <c r="F1638">
        <v>3.02</v>
      </c>
      <c r="G1638">
        <v>2.72</v>
      </c>
      <c r="H1638" t="s">
        <v>308</v>
      </c>
      <c r="I1638">
        <v>41974</v>
      </c>
    </row>
    <row r="1639" spans="1:9" hidden="1">
      <c r="A1639" s="133">
        <f>COUNTIF(ORÇAMENTO!B:B,'CPU (2)'!B1639)</f>
        <v>0</v>
      </c>
      <c r="B1639">
        <v>73347</v>
      </c>
      <c r="C1639" t="s">
        <v>6949</v>
      </c>
      <c r="D1639" t="s">
        <v>5361</v>
      </c>
      <c r="E1639" t="s">
        <v>304</v>
      </c>
      <c r="F1639">
        <v>2.88</v>
      </c>
      <c r="G1639">
        <v>2.6</v>
      </c>
      <c r="H1639" t="s">
        <v>308</v>
      </c>
      <c r="I1639">
        <v>41974</v>
      </c>
    </row>
    <row r="1640" spans="1:9" hidden="1">
      <c r="A1640" s="133">
        <f>COUNTIF(ORÇAMENTO!B:B,'CPU (2)'!B1640)</f>
        <v>0</v>
      </c>
      <c r="B1640">
        <v>73375</v>
      </c>
      <c r="C1640" t="s">
        <v>6950</v>
      </c>
      <c r="D1640" t="s">
        <v>5361</v>
      </c>
      <c r="E1640" t="s">
        <v>304</v>
      </c>
      <c r="F1640">
        <v>2.4700000000000002</v>
      </c>
      <c r="G1640">
        <v>2.23</v>
      </c>
      <c r="H1640" t="s">
        <v>308</v>
      </c>
      <c r="I1640">
        <v>41974</v>
      </c>
    </row>
    <row r="1641" spans="1:9" hidden="1">
      <c r="A1641" s="133">
        <f>COUNTIF(ORÇAMENTO!B:B,'CPU (2)'!B1641)</f>
        <v>0</v>
      </c>
      <c r="B1641">
        <v>73525</v>
      </c>
      <c r="C1641" t="s">
        <v>6951</v>
      </c>
      <c r="D1641" t="s">
        <v>5361</v>
      </c>
      <c r="E1641" t="s">
        <v>304</v>
      </c>
      <c r="F1641">
        <v>2.88</v>
      </c>
      <c r="G1641">
        <v>2.6</v>
      </c>
      <c r="H1641" t="s">
        <v>308</v>
      </c>
      <c r="I1641">
        <v>41974</v>
      </c>
    </row>
    <row r="1642" spans="1:9" hidden="1">
      <c r="A1642" s="133">
        <f>COUNTIF(ORÇAMENTO!B:B,'CPU (2)'!B1642)</f>
        <v>0</v>
      </c>
      <c r="B1642">
        <v>72300</v>
      </c>
      <c r="C1642" t="s">
        <v>6952</v>
      </c>
      <c r="D1642" t="s">
        <v>5366</v>
      </c>
      <c r="E1642" t="s">
        <v>83</v>
      </c>
      <c r="F1642">
        <v>18.13</v>
      </c>
      <c r="G1642">
        <v>17.12</v>
      </c>
      <c r="H1642" t="s">
        <v>308</v>
      </c>
      <c r="I1642">
        <v>41974</v>
      </c>
    </row>
    <row r="1643" spans="1:9" hidden="1">
      <c r="A1643" s="133">
        <f>COUNTIF(ORÇAMENTO!B:B,'CPU (2)'!B1643)</f>
        <v>0</v>
      </c>
      <c r="B1643">
        <v>72297</v>
      </c>
      <c r="C1643" t="s">
        <v>6953</v>
      </c>
      <c r="D1643" t="s">
        <v>5366</v>
      </c>
      <c r="E1643" t="s">
        <v>83</v>
      </c>
      <c r="F1643">
        <v>34.729999999999997</v>
      </c>
      <c r="G1643">
        <v>33</v>
      </c>
      <c r="H1643" t="s">
        <v>308</v>
      </c>
      <c r="I1643">
        <v>41974</v>
      </c>
    </row>
    <row r="1644" spans="1:9" hidden="1">
      <c r="A1644" s="133">
        <f>COUNTIF(ORÇAMENTO!B:B,'CPU (2)'!B1644)</f>
        <v>0</v>
      </c>
      <c r="B1644">
        <v>72298</v>
      </c>
      <c r="C1644" t="s">
        <v>6954</v>
      </c>
      <c r="D1644" t="s">
        <v>5366</v>
      </c>
      <c r="E1644" t="s">
        <v>83</v>
      </c>
      <c r="F1644">
        <v>28.29</v>
      </c>
      <c r="G1644">
        <v>26.69</v>
      </c>
      <c r="H1644" t="s">
        <v>308</v>
      </c>
      <c r="I1644">
        <v>41974</v>
      </c>
    </row>
    <row r="1645" spans="1:9" hidden="1">
      <c r="A1645" s="133">
        <f>COUNTIF(ORÇAMENTO!B:B,'CPU (2)'!B1645)</f>
        <v>0</v>
      </c>
      <c r="B1645">
        <v>72301</v>
      </c>
      <c r="C1645" t="s">
        <v>6955</v>
      </c>
      <c r="D1645" t="s">
        <v>5366</v>
      </c>
      <c r="E1645" t="s">
        <v>83</v>
      </c>
      <c r="F1645">
        <v>15.1</v>
      </c>
      <c r="G1645">
        <v>13.93</v>
      </c>
      <c r="H1645" t="s">
        <v>308</v>
      </c>
      <c r="I1645">
        <v>41974</v>
      </c>
    </row>
    <row r="1646" spans="1:9" hidden="1">
      <c r="A1646" s="133">
        <f>COUNTIF(ORÇAMENTO!B:B,'CPU (2)'!B1646)</f>
        <v>0</v>
      </c>
      <c r="B1646">
        <v>72303</v>
      </c>
      <c r="C1646" t="s">
        <v>6956</v>
      </c>
      <c r="D1646" t="s">
        <v>5366</v>
      </c>
      <c r="E1646" t="s">
        <v>83</v>
      </c>
      <c r="F1646">
        <v>45.08</v>
      </c>
      <c r="G1646">
        <v>43.22</v>
      </c>
      <c r="H1646" t="s">
        <v>308</v>
      </c>
      <c r="I1646">
        <v>41974</v>
      </c>
    </row>
    <row r="1647" spans="1:9" hidden="1">
      <c r="A1647" s="133">
        <f>COUNTIF(ORÇAMENTO!B:B,'CPU (2)'!B1647)</f>
        <v>0</v>
      </c>
      <c r="B1647">
        <v>72302</v>
      </c>
      <c r="C1647" t="s">
        <v>6957</v>
      </c>
      <c r="D1647" t="s">
        <v>5366</v>
      </c>
      <c r="E1647" t="s">
        <v>83</v>
      </c>
      <c r="F1647">
        <v>70.41</v>
      </c>
      <c r="G1647">
        <v>68.41</v>
      </c>
      <c r="H1647" t="s">
        <v>308</v>
      </c>
      <c r="I1647">
        <v>41974</v>
      </c>
    </row>
    <row r="1648" spans="1:9" hidden="1">
      <c r="A1648" s="133">
        <f>COUNTIF(ORÇAMENTO!B:B,'CPU (2)'!B1648)</f>
        <v>0</v>
      </c>
      <c r="B1648">
        <v>72304</v>
      </c>
      <c r="C1648" t="s">
        <v>6958</v>
      </c>
      <c r="D1648" t="s">
        <v>5366</v>
      </c>
      <c r="E1648" t="s">
        <v>83</v>
      </c>
      <c r="F1648">
        <v>89.54</v>
      </c>
      <c r="G1648">
        <v>87.41</v>
      </c>
      <c r="H1648" t="s">
        <v>308</v>
      </c>
      <c r="I1648">
        <v>41974</v>
      </c>
    </row>
    <row r="1649" spans="1:9" hidden="1">
      <c r="A1649" s="133">
        <f>COUNTIF(ORÇAMENTO!B:B,'CPU (2)'!B1649)</f>
        <v>0</v>
      </c>
      <c r="B1649">
        <v>72305</v>
      </c>
      <c r="C1649" t="s">
        <v>6959</v>
      </c>
      <c r="D1649" t="s">
        <v>5366</v>
      </c>
      <c r="E1649" t="s">
        <v>83</v>
      </c>
      <c r="F1649">
        <v>15.56</v>
      </c>
      <c r="G1649">
        <v>14.59</v>
      </c>
      <c r="H1649" t="s">
        <v>308</v>
      </c>
      <c r="I1649">
        <v>41974</v>
      </c>
    </row>
    <row r="1650" spans="1:9" hidden="1">
      <c r="A1650" s="133">
        <f>COUNTIF(ORÇAMENTO!B:B,'CPU (2)'!B1650)</f>
        <v>0</v>
      </c>
      <c r="B1650">
        <v>72306</v>
      </c>
      <c r="C1650" t="s">
        <v>6960</v>
      </c>
      <c r="D1650" t="s">
        <v>5366</v>
      </c>
      <c r="E1650" t="s">
        <v>83</v>
      </c>
      <c r="F1650">
        <v>144.94999999999999</v>
      </c>
      <c r="G1650">
        <v>142.41999999999999</v>
      </c>
      <c r="H1650" t="s">
        <v>308</v>
      </c>
      <c r="I1650">
        <v>41974</v>
      </c>
    </row>
    <row r="1651" spans="1:9" hidden="1">
      <c r="A1651" s="133">
        <f>COUNTIF(ORÇAMENTO!B:B,'CPU (2)'!B1651)</f>
        <v>0</v>
      </c>
      <c r="B1651">
        <v>72307</v>
      </c>
      <c r="C1651" t="s">
        <v>6961</v>
      </c>
      <c r="D1651" t="s">
        <v>5366</v>
      </c>
      <c r="E1651" t="s">
        <v>83</v>
      </c>
      <c r="F1651">
        <v>329.92</v>
      </c>
      <c r="G1651">
        <v>326.98</v>
      </c>
      <c r="H1651" t="s">
        <v>308</v>
      </c>
      <c r="I1651">
        <v>41974</v>
      </c>
    </row>
    <row r="1652" spans="1:9" hidden="1">
      <c r="A1652" s="133">
        <f>COUNTIF(ORÇAMENTO!B:B,'CPU (2)'!B1652)</f>
        <v>0</v>
      </c>
      <c r="B1652">
        <v>72313</v>
      </c>
      <c r="C1652" t="s">
        <v>6962</v>
      </c>
      <c r="D1652" t="s">
        <v>5366</v>
      </c>
      <c r="E1652" t="s">
        <v>83</v>
      </c>
      <c r="F1652">
        <v>407.84</v>
      </c>
      <c r="G1652">
        <v>404.5</v>
      </c>
      <c r="H1652" t="s">
        <v>308</v>
      </c>
      <c r="I1652">
        <v>41974</v>
      </c>
    </row>
    <row r="1653" spans="1:9" hidden="1">
      <c r="A1653" s="133">
        <f>COUNTIF(ORÇAMENTO!B:B,'CPU (2)'!B1653)</f>
        <v>0</v>
      </c>
      <c r="B1653">
        <v>72314</v>
      </c>
      <c r="C1653" t="s">
        <v>6963</v>
      </c>
      <c r="D1653" t="s">
        <v>5366</v>
      </c>
      <c r="E1653" t="s">
        <v>83</v>
      </c>
      <c r="F1653">
        <v>39.86</v>
      </c>
      <c r="G1653">
        <v>39.14</v>
      </c>
      <c r="H1653" t="s">
        <v>308</v>
      </c>
      <c r="I1653">
        <v>41974</v>
      </c>
    </row>
    <row r="1654" spans="1:9" hidden="1">
      <c r="A1654" s="133">
        <f>COUNTIF(ORÇAMENTO!B:B,'CPU (2)'!B1654)</f>
        <v>0</v>
      </c>
      <c r="B1654">
        <v>72317</v>
      </c>
      <c r="C1654" t="s">
        <v>6964</v>
      </c>
      <c r="D1654" t="s">
        <v>5366</v>
      </c>
      <c r="E1654" t="s">
        <v>83</v>
      </c>
      <c r="F1654">
        <v>55.71</v>
      </c>
      <c r="G1654">
        <v>54.94</v>
      </c>
      <c r="H1654" t="s">
        <v>308</v>
      </c>
      <c r="I1654">
        <v>41974</v>
      </c>
    </row>
    <row r="1655" spans="1:9" hidden="1">
      <c r="A1655" s="133">
        <f>COUNTIF(ORÇAMENTO!B:B,'CPU (2)'!B1655)</f>
        <v>0</v>
      </c>
      <c r="B1655">
        <v>72318</v>
      </c>
      <c r="C1655" t="s">
        <v>6965</v>
      </c>
      <c r="D1655" t="s">
        <v>5366</v>
      </c>
      <c r="E1655" t="s">
        <v>83</v>
      </c>
      <c r="F1655">
        <v>149.76</v>
      </c>
      <c r="G1655">
        <v>148.9</v>
      </c>
      <c r="H1655" t="s">
        <v>308</v>
      </c>
      <c r="I1655">
        <v>41974</v>
      </c>
    </row>
    <row r="1656" spans="1:9" hidden="1">
      <c r="A1656" s="133">
        <f>COUNTIF(ORÇAMENTO!B:B,'CPU (2)'!B1656)</f>
        <v>0</v>
      </c>
      <c r="B1656">
        <v>72320</v>
      </c>
      <c r="C1656" t="s">
        <v>6966</v>
      </c>
      <c r="D1656" t="s">
        <v>5366</v>
      </c>
      <c r="E1656" t="s">
        <v>83</v>
      </c>
      <c r="F1656">
        <v>177.66</v>
      </c>
      <c r="G1656">
        <v>176.75</v>
      </c>
      <c r="H1656" t="s">
        <v>308</v>
      </c>
      <c r="I1656">
        <v>41974</v>
      </c>
    </row>
    <row r="1657" spans="1:9" hidden="1">
      <c r="A1657" s="133">
        <f>COUNTIF(ORÇAMENTO!B:B,'CPU (2)'!B1657)</f>
        <v>0</v>
      </c>
      <c r="B1657" t="s">
        <v>6967</v>
      </c>
      <c r="C1657" t="s">
        <v>6968</v>
      </c>
      <c r="D1657" t="s">
        <v>5366</v>
      </c>
      <c r="E1657" t="s">
        <v>83</v>
      </c>
      <c r="F1657">
        <v>7.41</v>
      </c>
      <c r="G1657">
        <v>6.92</v>
      </c>
      <c r="H1657" t="s">
        <v>308</v>
      </c>
      <c r="I1657">
        <v>41974</v>
      </c>
    </row>
    <row r="1658" spans="1:9" hidden="1">
      <c r="A1658" s="133">
        <f>COUNTIF(ORÇAMENTO!B:B,'CPU (2)'!B1658)</f>
        <v>0</v>
      </c>
      <c r="B1658" t="s">
        <v>6969</v>
      </c>
      <c r="C1658" t="s">
        <v>6970</v>
      </c>
      <c r="D1658" t="s">
        <v>5366</v>
      </c>
      <c r="E1658" t="s">
        <v>83</v>
      </c>
      <c r="F1658">
        <v>10.79</v>
      </c>
      <c r="G1658">
        <v>10.3</v>
      </c>
      <c r="H1658" t="s">
        <v>308</v>
      </c>
      <c r="I1658">
        <v>41974</v>
      </c>
    </row>
    <row r="1659" spans="1:9" hidden="1">
      <c r="A1659" s="133">
        <f>COUNTIF(ORÇAMENTO!B:B,'CPU (2)'!B1659)</f>
        <v>0</v>
      </c>
      <c r="B1659" t="s">
        <v>6971</v>
      </c>
      <c r="C1659" t="s">
        <v>6972</v>
      </c>
      <c r="D1659" t="s">
        <v>5366</v>
      </c>
      <c r="E1659" t="s">
        <v>83</v>
      </c>
      <c r="F1659">
        <v>12.96</v>
      </c>
      <c r="G1659">
        <v>12.46</v>
      </c>
      <c r="H1659" t="s">
        <v>308</v>
      </c>
      <c r="I1659">
        <v>41974</v>
      </c>
    </row>
    <row r="1660" spans="1:9" hidden="1">
      <c r="A1660" s="133">
        <f>COUNTIF(ORÇAMENTO!B:B,'CPU (2)'!B1660)</f>
        <v>0</v>
      </c>
      <c r="B1660" t="s">
        <v>6973</v>
      </c>
      <c r="C1660" t="s">
        <v>6974</v>
      </c>
      <c r="D1660" t="s">
        <v>5366</v>
      </c>
      <c r="E1660" t="s">
        <v>83</v>
      </c>
      <c r="F1660">
        <v>29.28</v>
      </c>
      <c r="G1660">
        <v>28.5</v>
      </c>
      <c r="H1660" t="s">
        <v>308</v>
      </c>
      <c r="I1660">
        <v>41974</v>
      </c>
    </row>
    <row r="1661" spans="1:9" hidden="1">
      <c r="A1661" s="133">
        <f>COUNTIF(ORÇAMENTO!B:B,'CPU (2)'!B1661)</f>
        <v>0</v>
      </c>
      <c r="B1661">
        <v>84891</v>
      </c>
      <c r="C1661" t="s">
        <v>6975</v>
      </c>
      <c r="D1661" t="s">
        <v>5410</v>
      </c>
      <c r="E1661" t="s">
        <v>83</v>
      </c>
      <c r="F1661">
        <v>138.03</v>
      </c>
      <c r="G1661">
        <v>128.61000000000001</v>
      </c>
      <c r="H1661" t="s">
        <v>308</v>
      </c>
      <c r="I1661">
        <v>41974</v>
      </c>
    </row>
    <row r="1662" spans="1:9" hidden="1">
      <c r="A1662" s="133">
        <f>COUNTIF(ORÇAMENTO!B:B,'CPU (2)'!B1662)</f>
        <v>0</v>
      </c>
      <c r="B1662">
        <v>86900</v>
      </c>
      <c r="C1662" t="s">
        <v>6976</v>
      </c>
      <c r="D1662" t="s">
        <v>5366</v>
      </c>
      <c r="E1662" t="s">
        <v>83</v>
      </c>
      <c r="F1662">
        <v>65.489999999999995</v>
      </c>
      <c r="G1662">
        <v>64.62</v>
      </c>
      <c r="H1662" t="s">
        <v>308</v>
      </c>
      <c r="I1662">
        <v>41974</v>
      </c>
    </row>
    <row r="1663" spans="1:9" hidden="1">
      <c r="A1663" s="133">
        <f>COUNTIF(ORÇAMENTO!B:B,'CPU (2)'!B1663)</f>
        <v>0</v>
      </c>
      <c r="B1663">
        <v>86936</v>
      </c>
      <c r="C1663" t="s">
        <v>6977</v>
      </c>
      <c r="D1663" t="s">
        <v>5366</v>
      </c>
      <c r="E1663" t="s">
        <v>83</v>
      </c>
      <c r="F1663">
        <v>224.26</v>
      </c>
      <c r="G1663">
        <v>222.55</v>
      </c>
      <c r="H1663" t="s">
        <v>308</v>
      </c>
      <c r="I1663">
        <v>41974</v>
      </c>
    </row>
    <row r="1664" spans="1:9" hidden="1">
      <c r="A1664" s="133">
        <f>COUNTIF(ORÇAMENTO!B:B,'CPU (2)'!B1664)</f>
        <v>0</v>
      </c>
      <c r="B1664">
        <v>86935</v>
      </c>
      <c r="C1664" t="s">
        <v>6978</v>
      </c>
      <c r="D1664" t="s">
        <v>5366</v>
      </c>
      <c r="E1664" t="s">
        <v>83</v>
      </c>
      <c r="F1664">
        <v>132.75</v>
      </c>
      <c r="G1664">
        <v>131.4</v>
      </c>
      <c r="H1664" t="s">
        <v>308</v>
      </c>
      <c r="I1664">
        <v>41974</v>
      </c>
    </row>
    <row r="1665" spans="1:9" hidden="1">
      <c r="A1665" s="133">
        <f>COUNTIF(ORÇAMENTO!B:B,'CPU (2)'!B1665)</f>
        <v>0</v>
      </c>
      <c r="B1665">
        <v>86901</v>
      </c>
      <c r="C1665" t="s">
        <v>6979</v>
      </c>
      <c r="D1665" t="s">
        <v>5366</v>
      </c>
      <c r="E1665" t="s">
        <v>83</v>
      </c>
      <c r="F1665">
        <v>90.42</v>
      </c>
      <c r="G1665">
        <v>88.88</v>
      </c>
      <c r="H1665" t="s">
        <v>308</v>
      </c>
      <c r="I1665">
        <v>41974</v>
      </c>
    </row>
    <row r="1666" spans="1:9" hidden="1">
      <c r="A1666" s="133">
        <f>COUNTIF(ORÇAMENTO!B:B,'CPU (2)'!B1666)</f>
        <v>0</v>
      </c>
      <c r="B1666">
        <v>6058</v>
      </c>
      <c r="C1666" t="s">
        <v>6980</v>
      </c>
      <c r="D1666" t="s">
        <v>6231</v>
      </c>
      <c r="E1666" t="s">
        <v>370</v>
      </c>
      <c r="F1666">
        <v>19.309999999999999</v>
      </c>
      <c r="G1666">
        <v>17.98</v>
      </c>
      <c r="H1666" t="s">
        <v>308</v>
      </c>
      <c r="I1666">
        <v>41974</v>
      </c>
    </row>
    <row r="1667" spans="1:9" hidden="1">
      <c r="A1667" s="133">
        <f>COUNTIF(ORÇAMENTO!B:B,'CPU (2)'!B1667)</f>
        <v>0</v>
      </c>
      <c r="B1667">
        <v>75220</v>
      </c>
      <c r="C1667" t="s">
        <v>6981</v>
      </c>
      <c r="D1667" t="s">
        <v>6231</v>
      </c>
      <c r="E1667" t="s">
        <v>370</v>
      </c>
      <c r="F1667">
        <v>37.07</v>
      </c>
      <c r="G1667">
        <v>36.770000000000003</v>
      </c>
      <c r="H1667" t="s">
        <v>308</v>
      </c>
      <c r="I1667">
        <v>41974</v>
      </c>
    </row>
    <row r="1668" spans="1:9" hidden="1">
      <c r="A1668" s="133">
        <f>COUNTIF(ORÇAMENTO!B:B,'CPU (2)'!B1668)</f>
        <v>0</v>
      </c>
      <c r="B1668" t="s">
        <v>6982</v>
      </c>
      <c r="C1668" t="s">
        <v>6983</v>
      </c>
      <c r="D1668" t="s">
        <v>6231</v>
      </c>
      <c r="E1668" t="s">
        <v>370</v>
      </c>
      <c r="F1668">
        <v>102.95</v>
      </c>
      <c r="G1668">
        <v>102.68</v>
      </c>
      <c r="H1668" t="s">
        <v>308</v>
      </c>
      <c r="I1668">
        <v>41974</v>
      </c>
    </row>
    <row r="1669" spans="1:9" hidden="1">
      <c r="A1669" s="133">
        <f>COUNTIF(ORÇAMENTO!B:B,'CPU (2)'!B1669)</f>
        <v>0</v>
      </c>
      <c r="B1669" t="s">
        <v>6984</v>
      </c>
      <c r="C1669" t="s">
        <v>6985</v>
      </c>
      <c r="D1669" t="s">
        <v>6231</v>
      </c>
      <c r="E1669" t="s">
        <v>370</v>
      </c>
      <c r="F1669">
        <v>34.020000000000003</v>
      </c>
      <c r="G1669">
        <v>33.72</v>
      </c>
      <c r="H1669" t="s">
        <v>308</v>
      </c>
      <c r="I1669">
        <v>41974</v>
      </c>
    </row>
    <row r="1670" spans="1:9" hidden="1">
      <c r="A1670" s="133">
        <f>COUNTIF(ORÇAMENTO!B:B,'CPU (2)'!B1670)</f>
        <v>0</v>
      </c>
      <c r="B1670" t="s">
        <v>6986</v>
      </c>
      <c r="C1670" t="s">
        <v>6987</v>
      </c>
      <c r="D1670" t="s">
        <v>6231</v>
      </c>
      <c r="E1670" t="s">
        <v>370</v>
      </c>
      <c r="F1670">
        <v>45.85</v>
      </c>
      <c r="G1670">
        <v>45.55</v>
      </c>
      <c r="H1670" t="s">
        <v>308</v>
      </c>
      <c r="I1670">
        <v>41974</v>
      </c>
    </row>
    <row r="1671" spans="1:9" hidden="1">
      <c r="A1671" s="133">
        <f>COUNTIF(ORÇAMENTO!B:B,'CPU (2)'!B1671)</f>
        <v>0</v>
      </c>
      <c r="B1671">
        <v>89407</v>
      </c>
      <c r="C1671" t="s">
        <v>6988</v>
      </c>
      <c r="D1671" t="s">
        <v>5366</v>
      </c>
      <c r="E1671" t="s">
        <v>83</v>
      </c>
      <c r="F1671">
        <v>3.02</v>
      </c>
      <c r="G1671">
        <v>2.8</v>
      </c>
      <c r="H1671" t="s">
        <v>308</v>
      </c>
      <c r="I1671">
        <v>41974</v>
      </c>
    </row>
    <row r="1672" spans="1:9" hidden="1">
      <c r="A1672" s="133">
        <f>COUNTIF(ORÇAMENTO!B:B,'CPU (2)'!B1672)</f>
        <v>0</v>
      </c>
      <c r="B1672">
        <v>89361</v>
      </c>
      <c r="C1672" t="s">
        <v>6989</v>
      </c>
      <c r="D1672" t="s">
        <v>5366</v>
      </c>
      <c r="E1672" t="s">
        <v>83</v>
      </c>
      <c r="F1672">
        <v>4.4800000000000004</v>
      </c>
      <c r="G1672">
        <v>4.12</v>
      </c>
      <c r="H1672" t="s">
        <v>308</v>
      </c>
      <c r="I1672">
        <v>41974</v>
      </c>
    </row>
    <row r="1673" spans="1:9" hidden="1">
      <c r="A1673" s="133">
        <f>COUNTIF(ORÇAMENTO!B:B,'CPU (2)'!B1673)</f>
        <v>0</v>
      </c>
      <c r="B1673">
        <v>89490</v>
      </c>
      <c r="C1673" t="s">
        <v>6990</v>
      </c>
      <c r="D1673" t="s">
        <v>5366</v>
      </c>
      <c r="E1673" t="s">
        <v>83</v>
      </c>
      <c r="F1673">
        <v>2.94</v>
      </c>
      <c r="G1673">
        <v>2.78</v>
      </c>
      <c r="H1673" t="s">
        <v>308</v>
      </c>
      <c r="I1673">
        <v>41974</v>
      </c>
    </row>
    <row r="1674" spans="1:9" hidden="1">
      <c r="A1674" s="133">
        <f>COUNTIF(ORÇAMENTO!B:B,'CPU (2)'!B1674)</f>
        <v>0</v>
      </c>
      <c r="B1674">
        <v>89411</v>
      </c>
      <c r="C1674" t="s">
        <v>6991</v>
      </c>
      <c r="D1674" t="s">
        <v>5366</v>
      </c>
      <c r="E1674" t="s">
        <v>83</v>
      </c>
      <c r="F1674">
        <v>3.79</v>
      </c>
      <c r="G1674">
        <v>3.54</v>
      </c>
      <c r="H1674" t="s">
        <v>308</v>
      </c>
      <c r="I1674">
        <v>41974</v>
      </c>
    </row>
    <row r="1675" spans="1:9" hidden="1">
      <c r="A1675" s="133">
        <f>COUNTIF(ORÇAMENTO!B:B,'CPU (2)'!B1675)</f>
        <v>0</v>
      </c>
      <c r="B1675">
        <v>89365</v>
      </c>
      <c r="C1675" t="s">
        <v>6992</v>
      </c>
      <c r="D1675" t="s">
        <v>5366</v>
      </c>
      <c r="E1675" t="s">
        <v>83</v>
      </c>
      <c r="F1675">
        <v>5.47</v>
      </c>
      <c r="G1675">
        <v>5.0599999999999996</v>
      </c>
      <c r="H1675" t="s">
        <v>308</v>
      </c>
      <c r="I1675">
        <v>41974</v>
      </c>
    </row>
    <row r="1676" spans="1:9" hidden="1">
      <c r="A1676" s="133">
        <f>COUNTIF(ORÇAMENTO!B:B,'CPU (2)'!B1676)</f>
        <v>0</v>
      </c>
      <c r="B1676">
        <v>89496</v>
      </c>
      <c r="C1676" t="s">
        <v>6993</v>
      </c>
      <c r="D1676" t="s">
        <v>5366</v>
      </c>
      <c r="E1676" t="s">
        <v>83</v>
      </c>
      <c r="F1676">
        <v>4.13</v>
      </c>
      <c r="G1676">
        <v>3.93</v>
      </c>
      <c r="H1676" t="s">
        <v>308</v>
      </c>
      <c r="I1676">
        <v>41974</v>
      </c>
    </row>
    <row r="1677" spans="1:9" hidden="1">
      <c r="A1677" s="133">
        <f>COUNTIF(ORÇAMENTO!B:B,'CPU (2)'!B1677)</f>
        <v>0</v>
      </c>
      <c r="B1677">
        <v>89416</v>
      </c>
      <c r="C1677" t="s">
        <v>6994</v>
      </c>
      <c r="D1677" t="s">
        <v>5366</v>
      </c>
      <c r="E1677" t="s">
        <v>83</v>
      </c>
      <c r="F1677">
        <v>5.09</v>
      </c>
      <c r="G1677">
        <v>4.8</v>
      </c>
      <c r="H1677" t="s">
        <v>308</v>
      </c>
      <c r="I1677">
        <v>41974</v>
      </c>
    </row>
    <row r="1678" spans="1:9" hidden="1">
      <c r="A1678" s="133">
        <f>COUNTIF(ORÇAMENTO!B:B,'CPU (2)'!B1678)</f>
        <v>0</v>
      </c>
      <c r="B1678">
        <v>89370</v>
      </c>
      <c r="C1678" t="s">
        <v>6995</v>
      </c>
      <c r="D1678" t="s">
        <v>5366</v>
      </c>
      <c r="E1678" t="s">
        <v>83</v>
      </c>
      <c r="F1678">
        <v>7.1</v>
      </c>
      <c r="G1678">
        <v>6.62</v>
      </c>
      <c r="H1678" t="s">
        <v>308</v>
      </c>
      <c r="I1678">
        <v>41974</v>
      </c>
    </row>
    <row r="1679" spans="1:9" hidden="1">
      <c r="A1679" s="133">
        <f>COUNTIF(ORÇAMENTO!B:B,'CPU (2)'!B1679)</f>
        <v>0</v>
      </c>
      <c r="B1679">
        <v>89500</v>
      </c>
      <c r="C1679" t="s">
        <v>6996</v>
      </c>
      <c r="D1679" t="s">
        <v>5366</v>
      </c>
      <c r="E1679" t="s">
        <v>83</v>
      </c>
      <c r="F1679">
        <v>6</v>
      </c>
      <c r="G1679">
        <v>5.75</v>
      </c>
      <c r="H1679" t="s">
        <v>308</v>
      </c>
      <c r="I1679">
        <v>41974</v>
      </c>
    </row>
    <row r="1680" spans="1:9" hidden="1">
      <c r="A1680" s="133">
        <f>COUNTIF(ORÇAMENTO!B:B,'CPU (2)'!B1680)</f>
        <v>0</v>
      </c>
      <c r="B1680">
        <v>89504</v>
      </c>
      <c r="C1680" t="s">
        <v>6997</v>
      </c>
      <c r="D1680" t="s">
        <v>5366</v>
      </c>
      <c r="E1680" t="s">
        <v>83</v>
      </c>
      <c r="F1680">
        <v>9.7200000000000006</v>
      </c>
      <c r="G1680">
        <v>9.43</v>
      </c>
      <c r="H1680" t="s">
        <v>308</v>
      </c>
      <c r="I1680">
        <v>41974</v>
      </c>
    </row>
    <row r="1681" spans="1:11" hidden="1">
      <c r="A1681" s="133">
        <f>COUNTIF(ORÇAMENTO!B:B,'CPU (2)'!B1681)</f>
        <v>0</v>
      </c>
      <c r="B1681">
        <v>89510</v>
      </c>
      <c r="C1681" t="s">
        <v>6998</v>
      </c>
      <c r="D1681" t="s">
        <v>5366</v>
      </c>
      <c r="E1681" t="s">
        <v>83</v>
      </c>
      <c r="F1681">
        <v>14.25</v>
      </c>
      <c r="G1681">
        <v>13.9</v>
      </c>
      <c r="H1681" t="s">
        <v>308</v>
      </c>
      <c r="I1681">
        <v>41974</v>
      </c>
    </row>
    <row r="1682" spans="1:11" hidden="1">
      <c r="A1682" s="133">
        <f>COUNTIF(ORÇAMENTO!B:B,'CPU (2)'!B1682)</f>
        <v>0</v>
      </c>
      <c r="B1682">
        <v>89519</v>
      </c>
      <c r="C1682" t="s">
        <v>6999</v>
      </c>
      <c r="D1682" t="s">
        <v>5366</v>
      </c>
      <c r="E1682" t="s">
        <v>83</v>
      </c>
      <c r="F1682">
        <v>23.45</v>
      </c>
      <c r="G1682">
        <v>23.02</v>
      </c>
      <c r="H1682" t="s">
        <v>308</v>
      </c>
      <c r="I1682">
        <v>41974</v>
      </c>
    </row>
    <row r="1683" spans="1:11" hidden="1">
      <c r="A1683" s="133">
        <f>COUNTIF(ORÇAMENTO!B:B,'CPU (2)'!B1683)</f>
        <v>0</v>
      </c>
      <c r="B1683">
        <v>89527</v>
      </c>
      <c r="C1683" t="s">
        <v>7000</v>
      </c>
      <c r="D1683" t="s">
        <v>5366</v>
      </c>
      <c r="E1683" t="s">
        <v>83</v>
      </c>
      <c r="F1683">
        <v>33.82</v>
      </c>
      <c r="G1683">
        <v>33.340000000000003</v>
      </c>
      <c r="H1683" t="s">
        <v>308</v>
      </c>
      <c r="I1683">
        <v>41974</v>
      </c>
    </row>
    <row r="1684" spans="1:11" hidden="1">
      <c r="A1684" s="133">
        <f>COUNTIF(ORÇAMENTO!B:B,'CPU (2)'!B1684)</f>
        <v>0</v>
      </c>
      <c r="B1684">
        <v>89406</v>
      </c>
      <c r="C1684" t="s">
        <v>7001</v>
      </c>
      <c r="D1684" t="s">
        <v>5366</v>
      </c>
      <c r="E1684" t="s">
        <v>83</v>
      </c>
      <c r="F1684">
        <v>3.7</v>
      </c>
      <c r="G1684">
        <v>3.49</v>
      </c>
      <c r="H1684" t="s">
        <v>308</v>
      </c>
      <c r="I1684">
        <v>41974</v>
      </c>
    </row>
    <row r="1685" spans="1:11" hidden="1">
      <c r="A1685" s="133">
        <f>COUNTIF(ORÇAMENTO!B:B,'CPU (2)'!B1685)</f>
        <v>0</v>
      </c>
      <c r="B1685">
        <v>89360</v>
      </c>
      <c r="C1685" t="s">
        <v>7002</v>
      </c>
      <c r="D1685" t="s">
        <v>5366</v>
      </c>
      <c r="E1685" t="s">
        <v>83</v>
      </c>
      <c r="F1685">
        <v>5.16</v>
      </c>
      <c r="G1685">
        <v>4.8</v>
      </c>
      <c r="H1685" t="s">
        <v>308</v>
      </c>
      <c r="I1685">
        <v>41974</v>
      </c>
    </row>
    <row r="1686" spans="1:11" hidden="1">
      <c r="A1686" s="133">
        <f>COUNTIF(ORÇAMENTO!B:B,'CPU (2)'!B1686)</f>
        <v>0</v>
      </c>
      <c r="B1686">
        <v>89489</v>
      </c>
      <c r="C1686" t="s">
        <v>7003</v>
      </c>
      <c r="D1686" t="s">
        <v>5366</v>
      </c>
      <c r="E1686" t="s">
        <v>83</v>
      </c>
      <c r="F1686">
        <v>3.71</v>
      </c>
      <c r="G1686">
        <v>3.55</v>
      </c>
      <c r="H1686" t="s">
        <v>308</v>
      </c>
      <c r="I1686">
        <v>41974</v>
      </c>
    </row>
    <row r="1687" spans="1:11" hidden="1">
      <c r="A1687" s="133">
        <f>COUNTIF(ORÇAMENTO!B:B,'CPU (2)'!B1687)</f>
        <v>0</v>
      </c>
      <c r="B1687">
        <v>89410</v>
      </c>
      <c r="C1687" t="s">
        <v>7004</v>
      </c>
      <c r="D1687" t="s">
        <v>5366</v>
      </c>
      <c r="E1687" t="s">
        <v>83</v>
      </c>
      <c r="F1687">
        <v>4.5599999999999996</v>
      </c>
      <c r="G1687">
        <v>4.3099999999999996</v>
      </c>
      <c r="H1687" t="s">
        <v>308</v>
      </c>
      <c r="I1687">
        <v>41974</v>
      </c>
    </row>
    <row r="1688" spans="1:11" hidden="1">
      <c r="A1688" s="133">
        <f>COUNTIF(ORÇAMENTO!B:B,'CPU (2)'!B1688)</f>
        <v>0</v>
      </c>
      <c r="B1688">
        <v>89364</v>
      </c>
      <c r="C1688" t="s">
        <v>7005</v>
      </c>
      <c r="D1688" t="s">
        <v>5366</v>
      </c>
      <c r="E1688" t="s">
        <v>83</v>
      </c>
      <c r="F1688">
        <v>6.24</v>
      </c>
      <c r="G1688">
        <v>5.83</v>
      </c>
      <c r="H1688" t="s">
        <v>308</v>
      </c>
      <c r="I1688">
        <v>41974</v>
      </c>
    </row>
    <row r="1689" spans="1:11" hidden="1">
      <c r="A1689" s="133">
        <f>COUNTIF(ORÇAMENTO!B:B,'CPU (2)'!B1689)</f>
        <v>0</v>
      </c>
      <c r="B1689">
        <v>89494</v>
      </c>
      <c r="C1689" t="s">
        <v>7006</v>
      </c>
      <c r="D1689" t="s">
        <v>5366</v>
      </c>
      <c r="E1689" t="s">
        <v>83</v>
      </c>
      <c r="F1689">
        <v>6.01</v>
      </c>
      <c r="G1689">
        <v>5.81</v>
      </c>
      <c r="H1689" t="s">
        <v>308</v>
      </c>
      <c r="I1689">
        <v>41974</v>
      </c>
    </row>
    <row r="1690" spans="1:11" hidden="1">
      <c r="A1690" s="133">
        <f>COUNTIF(ORÇAMENTO!B:B,'CPU (2)'!B1690)</f>
        <v>0</v>
      </c>
      <c r="B1690">
        <v>89415</v>
      </c>
      <c r="C1690" t="s">
        <v>7007</v>
      </c>
      <c r="D1690" t="s">
        <v>5366</v>
      </c>
      <c r="E1690" t="s">
        <v>83</v>
      </c>
      <c r="F1690">
        <v>6.97</v>
      </c>
      <c r="G1690">
        <v>6.67</v>
      </c>
      <c r="H1690" t="s">
        <v>308</v>
      </c>
      <c r="I1690">
        <v>41974</v>
      </c>
    </row>
    <row r="1691" spans="1:11" hidden="1">
      <c r="A1691" s="133">
        <f>COUNTIF(ORÇAMENTO!B:B,'CPU (2)'!B1691)</f>
        <v>0</v>
      </c>
      <c r="B1691">
        <v>89369</v>
      </c>
      <c r="C1691" t="s">
        <v>7008</v>
      </c>
      <c r="D1691" t="s">
        <v>5366</v>
      </c>
      <c r="E1691" t="s">
        <v>83</v>
      </c>
      <c r="F1691">
        <v>8.98</v>
      </c>
      <c r="G1691">
        <v>8.49</v>
      </c>
      <c r="H1691" t="s">
        <v>308</v>
      </c>
      <c r="I1691">
        <v>41974</v>
      </c>
    </row>
    <row r="1692" spans="1:11" hidden="1">
      <c r="A1692" s="133">
        <f>COUNTIF(ORÇAMENTO!B:B,'CPU (2)'!B1692)</f>
        <v>0</v>
      </c>
      <c r="B1692">
        <v>89499</v>
      </c>
      <c r="C1692" t="s">
        <v>7009</v>
      </c>
      <c r="D1692" t="s">
        <v>5366</v>
      </c>
      <c r="E1692" t="s">
        <v>83</v>
      </c>
      <c r="F1692">
        <v>9.15</v>
      </c>
      <c r="G1692">
        <v>8.9</v>
      </c>
      <c r="H1692" t="s">
        <v>308</v>
      </c>
      <c r="I1692">
        <v>41974</v>
      </c>
    </row>
    <row r="1693" spans="1:11" hidden="1">
      <c r="A1693" s="133">
        <f>COUNTIF(ORÇAMENTO!B:B,'CPU (2)'!B1693)</f>
        <v>0</v>
      </c>
      <c r="B1693">
        <v>89503</v>
      </c>
      <c r="C1693" t="s">
        <v>7010</v>
      </c>
      <c r="D1693" t="s">
        <v>5366</v>
      </c>
      <c r="E1693" t="s">
        <v>83</v>
      </c>
      <c r="F1693">
        <v>11.51</v>
      </c>
      <c r="G1693">
        <v>11.22</v>
      </c>
      <c r="H1693" t="s">
        <v>308</v>
      </c>
      <c r="I1693">
        <v>41974</v>
      </c>
    </row>
    <row r="1694" spans="1:11" hidden="1">
      <c r="A1694" s="133">
        <f>COUNTIF(ORÇAMENTO!B:B,'CPU (2)'!B1694)</f>
        <v>0</v>
      </c>
      <c r="B1694">
        <v>89507</v>
      </c>
      <c r="C1694" t="s">
        <v>7011</v>
      </c>
      <c r="D1694" t="s">
        <v>5366</v>
      </c>
      <c r="E1694" t="s">
        <v>83</v>
      </c>
      <c r="F1694">
        <v>22.18</v>
      </c>
      <c r="G1694">
        <v>21.82</v>
      </c>
      <c r="H1694" t="s">
        <v>308</v>
      </c>
      <c r="I1694">
        <v>41974</v>
      </c>
    </row>
    <row r="1695" spans="1:11" s="171" customFormat="1">
      <c r="A1695" s="211"/>
      <c r="B1695"/>
      <c r="C1695"/>
      <c r="D1695"/>
      <c r="E1695"/>
      <c r="F1695"/>
      <c r="G1695"/>
      <c r="H1695"/>
      <c r="I1695"/>
      <c r="J1695"/>
      <c r="K1695"/>
    </row>
    <row r="1696" spans="1:11" ht="25.5">
      <c r="A1696" s="133">
        <f>COUNTIF(ORÇAMENTO!B:B,'CPU (2)'!B1696)</f>
        <v>0</v>
      </c>
      <c r="B1696" s="175">
        <v>89517</v>
      </c>
      <c r="C1696" s="176" t="s">
        <v>7012</v>
      </c>
      <c r="D1696" s="175" t="s">
        <v>5366</v>
      </c>
      <c r="E1696" s="175" t="s">
        <v>83</v>
      </c>
      <c r="F1696" s="177">
        <v>30.27</v>
      </c>
      <c r="G1696" s="177">
        <v>29.84</v>
      </c>
      <c r="H1696" s="175" t="s">
        <v>308</v>
      </c>
      <c r="I1696" s="178">
        <v>41974</v>
      </c>
      <c r="J1696" s="191">
        <f>SUM(J1698:J1703)</f>
        <v>29.844240000000003</v>
      </c>
      <c r="K1696" s="192">
        <f>J1696-G1696</f>
        <v>4.2400000000029081E-3</v>
      </c>
    </row>
    <row r="1697" spans="1:10" s="8" customFormat="1" ht="30" customHeight="1">
      <c r="A1697" s="133"/>
      <c r="B1697" s="167" t="s">
        <v>341</v>
      </c>
      <c r="C1697" s="167" t="s">
        <v>82</v>
      </c>
      <c r="D1697" s="167" t="s">
        <v>342</v>
      </c>
      <c r="E1697" s="167" t="s">
        <v>343</v>
      </c>
      <c r="F1697" s="167" t="s">
        <v>10727</v>
      </c>
      <c r="G1697" s="167" t="s">
        <v>10728</v>
      </c>
      <c r="H1697" s="167" t="s">
        <v>10729</v>
      </c>
      <c r="I1697" s="167" t="s">
        <v>10730</v>
      </c>
      <c r="J1697" s="167" t="s">
        <v>10731</v>
      </c>
    </row>
    <row r="1698" spans="1:10" ht="25.5">
      <c r="B1698" s="172">
        <v>88248</v>
      </c>
      <c r="C1698" s="226" t="str">
        <f>VLOOKUP(B1698,SERVIÇOS_SINAPI_12_14!$A$2:$H$5049,2,0)</f>
        <v>AUXILIAR DE ENCANADOR OU BOMBEIRO HIDRÁULICO COM ENCARGOS COMPLEMENTARES</v>
      </c>
      <c r="D1698" s="219" t="s">
        <v>5361</v>
      </c>
      <c r="E1698" s="219" t="str">
        <f>VLOOKUP(B1698,SERVIÇOS_SINAPI_12_14!$A$2:$H$5049,4,0)</f>
        <v>H</v>
      </c>
      <c r="F1698" s="224">
        <v>12.48</v>
      </c>
      <c r="G1698" s="224">
        <f>VLOOKUP(B1698,SERVIÇOS_SINAPI_12_14!$A$2:$H$5049,6,0)</f>
        <v>11.31</v>
      </c>
      <c r="H1698" s="219">
        <v>0.157</v>
      </c>
      <c r="I1698" s="224">
        <v>1.96</v>
      </c>
      <c r="J1698" s="224">
        <f t="shared" ref="J1698:J1703" si="8">H1698*G1698</f>
        <v>1.7756700000000001</v>
      </c>
    </row>
    <row r="1699" spans="1:10">
      <c r="B1699" s="172">
        <v>88267</v>
      </c>
      <c r="C1699" s="226" t="str">
        <f>VLOOKUP(B1699,SERVIÇOS_SINAPI_12_14!$A$2:$H$5049,2,0)</f>
        <v>ENCANADOR OU BOMBEIRO HIDRÁULICO COM ENCARGOS COMPLEMENTARES</v>
      </c>
      <c r="D1699" s="219" t="s">
        <v>5361</v>
      </c>
      <c r="E1699" s="219" t="str">
        <f>VLOOKUP(B1699,SERVIÇOS_SINAPI_12_14!$A$2:$H$5049,4,0)</f>
        <v>H</v>
      </c>
      <c r="F1699" s="224">
        <v>15.32</v>
      </c>
      <c r="G1699" s="224">
        <f>VLOOKUP(B1699,SERVIÇOS_SINAPI_12_14!$A$2:$H$5049,6,0)</f>
        <v>13.77</v>
      </c>
      <c r="H1699" s="219">
        <v>0.157</v>
      </c>
      <c r="I1699" s="224">
        <v>2.41</v>
      </c>
      <c r="J1699" s="224">
        <f t="shared" si="8"/>
        <v>2.1618900000000001</v>
      </c>
    </row>
    <row r="1700" spans="1:10">
      <c r="B1700" s="172">
        <v>122</v>
      </c>
      <c r="C1700" s="213" t="str">
        <f>VLOOKUP(B1700,INSUMOS_SINAPI_12_14!$A$2:$H$5049,2,0)</f>
        <v>ADESIVO PVC FRASCO C/ 850G</v>
      </c>
      <c r="D1700" s="136" t="s">
        <v>314</v>
      </c>
      <c r="E1700" s="144" t="str">
        <f>VLOOKUP(B1700,INSUMOS_SINAPI_12_14!$A$2:$H$5049,4,0)</f>
        <v>UN</v>
      </c>
      <c r="F1700" s="138">
        <v>33.340000000000003</v>
      </c>
      <c r="G1700" s="210">
        <f>VLOOKUP(B1700,INSUMOS_SINAPI_12_14!$A$2:$H$5049,6,0)</f>
        <v>33.340000000000003</v>
      </c>
      <c r="H1700" s="136">
        <v>0.04</v>
      </c>
      <c r="I1700" s="138">
        <v>1.33</v>
      </c>
      <c r="J1700" s="210">
        <f t="shared" si="8"/>
        <v>1.3336000000000001</v>
      </c>
    </row>
    <row r="1701" spans="1:10">
      <c r="B1701" s="172">
        <v>1960</v>
      </c>
      <c r="C1701" s="213" t="str">
        <f>VLOOKUP(B1701,INSUMOS_SINAPI_12_14!$A$2:$H$5049,2,0)</f>
        <v>CURVA PVC SOLD 90G P/ AGUA FRIA PREDIAL 75 MM</v>
      </c>
      <c r="D1701" s="136" t="s">
        <v>314</v>
      </c>
      <c r="E1701" s="144" t="str">
        <f>VLOOKUP(B1701,INSUMOS_SINAPI_12_14!$A$2:$H$5049,4,0)</f>
        <v>UN</v>
      </c>
      <c r="F1701" s="138">
        <v>22.5</v>
      </c>
      <c r="G1701" s="210">
        <f>VLOOKUP(B1701,INSUMOS_SINAPI_12_14!$A$2:$H$5049,6,0)</f>
        <v>22.5</v>
      </c>
      <c r="H1701" s="136">
        <v>1</v>
      </c>
      <c r="I1701" s="138">
        <v>22.5</v>
      </c>
      <c r="J1701" s="210">
        <f t="shared" si="8"/>
        <v>22.5</v>
      </c>
    </row>
    <row r="1702" spans="1:10">
      <c r="B1702" s="172">
        <v>3767</v>
      </c>
      <c r="C1702" s="213" t="str">
        <f>VLOOKUP(B1702,INSUMOS_SINAPI_12_14!$A$2:$H$5049,2,0)</f>
        <v>LIXA EM FOLHA PARA PAREDE OU MADEIRA, NUMERO 120 (COR VERMELHA)</v>
      </c>
      <c r="D1702" s="136" t="s">
        <v>314</v>
      </c>
      <c r="E1702" s="144" t="str">
        <f>VLOOKUP(B1702,INSUMOS_SINAPI_12_14!$A$2:$H$5049,4,0)</f>
        <v>UN</v>
      </c>
      <c r="F1702" s="138">
        <v>0.56000000000000005</v>
      </c>
      <c r="G1702" s="210">
        <f>VLOOKUP(B1702,INSUMOS_SINAPI_12_14!$A$2:$H$5049,6,0)</f>
        <v>0.56000000000000005</v>
      </c>
      <c r="H1702" s="136">
        <v>3.5000000000000003E-2</v>
      </c>
      <c r="I1702" s="138">
        <v>0.02</v>
      </c>
      <c r="J1702" s="210">
        <f t="shared" si="8"/>
        <v>1.9600000000000003E-2</v>
      </c>
    </row>
    <row r="1703" spans="1:10">
      <c r="B1703" s="172">
        <v>20083</v>
      </c>
      <c r="C1703" s="213" t="str">
        <f>VLOOKUP(B1703,INSUMOS_SINAPI_12_14!$A$2:$H$5049,2,0)</f>
        <v>SOLUCAO LIMPADORA FRASCO PLASTICO C/ 1000CM3</v>
      </c>
      <c r="D1703" s="136" t="s">
        <v>314</v>
      </c>
      <c r="E1703" s="144" t="str">
        <f>VLOOKUP(B1703,INSUMOS_SINAPI_12_14!$A$2:$H$5049,4,0)</f>
        <v>UN</v>
      </c>
      <c r="F1703" s="138">
        <v>39.49</v>
      </c>
      <c r="G1703" s="210">
        <f>VLOOKUP(B1703,INSUMOS_SINAPI_12_14!$A$2:$H$5049,6,0)</f>
        <v>39.49</v>
      </c>
      <c r="H1703" s="136">
        <v>5.1999999999999998E-2</v>
      </c>
      <c r="I1703" s="138">
        <v>2.0499999999999998</v>
      </c>
      <c r="J1703" s="210">
        <f t="shared" si="8"/>
        <v>2.05348</v>
      </c>
    </row>
    <row r="1704" spans="1:10">
      <c r="B1704" s="153"/>
      <c r="C1704" s="154"/>
      <c r="D1704" s="153"/>
      <c r="E1704" s="153"/>
      <c r="F1704" s="155"/>
      <c r="G1704" s="155"/>
      <c r="H1704" s="153"/>
      <c r="I1704" s="156"/>
    </row>
    <row r="1705" spans="1:10">
      <c r="B1705" s="153"/>
      <c r="C1705" s="154"/>
      <c r="D1705" s="153"/>
      <c r="E1705" s="153"/>
      <c r="F1705" s="155"/>
      <c r="G1705" s="155"/>
      <c r="H1705" s="153"/>
      <c r="I1705" s="156"/>
    </row>
    <row r="1706" spans="1:10" ht="25.5" hidden="1">
      <c r="A1706" s="133">
        <f>COUNTIF(ORÇAMENTO!B:B,'CPU (2)'!B1706)</f>
        <v>0</v>
      </c>
      <c r="B1706" s="157">
        <v>89525</v>
      </c>
      <c r="C1706" s="158" t="s">
        <v>7013</v>
      </c>
      <c r="D1706" s="157" t="s">
        <v>5366</v>
      </c>
      <c r="E1706" s="157" t="s">
        <v>83</v>
      </c>
      <c r="F1706" s="159">
        <v>41.62</v>
      </c>
      <c r="G1706" s="159">
        <v>41.14</v>
      </c>
      <c r="H1706" s="157" t="s">
        <v>308</v>
      </c>
      <c r="I1706" s="160">
        <v>41974</v>
      </c>
    </row>
    <row r="1707" spans="1:10" ht="38.25" hidden="1">
      <c r="A1707" s="133">
        <f>COUNTIF(ORÇAMENTO!B:B,'CPU (2)'!B1707)</f>
        <v>0</v>
      </c>
      <c r="B1707" s="153">
        <v>89811</v>
      </c>
      <c r="C1707" s="154" t="s">
        <v>7014</v>
      </c>
      <c r="D1707" s="153" t="s">
        <v>5366</v>
      </c>
      <c r="E1707" s="153" t="s">
        <v>83</v>
      </c>
      <c r="F1707" s="155">
        <v>18.18</v>
      </c>
      <c r="G1707" s="155">
        <v>17.850000000000001</v>
      </c>
      <c r="H1707" s="153" t="s">
        <v>308</v>
      </c>
      <c r="I1707" s="156">
        <v>41974</v>
      </c>
    </row>
    <row r="1708" spans="1:10" ht="38.25" hidden="1">
      <c r="A1708" s="133">
        <f>COUNTIF(ORÇAMENTO!B:B,'CPU (2)'!B1708)</f>
        <v>0</v>
      </c>
      <c r="B1708" s="157">
        <v>89748</v>
      </c>
      <c r="C1708" s="158" t="s">
        <v>7015</v>
      </c>
      <c r="D1708" s="157" t="s">
        <v>5366</v>
      </c>
      <c r="E1708" s="157" t="s">
        <v>83</v>
      </c>
      <c r="F1708" s="159">
        <v>21.8</v>
      </c>
      <c r="G1708" s="159">
        <v>21.11</v>
      </c>
      <c r="H1708" s="157" t="s">
        <v>308</v>
      </c>
      <c r="I1708" s="160">
        <v>41974</v>
      </c>
    </row>
    <row r="1709" spans="1:10" ht="38.25" hidden="1">
      <c r="A1709" s="133">
        <f>COUNTIF(ORÇAMENTO!B:B,'CPU (2)'!B1709)</f>
        <v>0</v>
      </c>
      <c r="B1709" s="153">
        <v>89852</v>
      </c>
      <c r="C1709" s="154" t="s">
        <v>7016</v>
      </c>
      <c r="D1709" s="153" t="s">
        <v>5366</v>
      </c>
      <c r="E1709" s="153" t="s">
        <v>83</v>
      </c>
      <c r="F1709" s="155">
        <v>21.52</v>
      </c>
      <c r="G1709" s="155">
        <v>20.86</v>
      </c>
      <c r="H1709" s="153" t="s">
        <v>308</v>
      </c>
      <c r="I1709" s="156">
        <v>41974</v>
      </c>
    </row>
    <row r="1710" spans="1:10" ht="38.25" hidden="1">
      <c r="A1710" s="133">
        <f>COUNTIF(ORÇAMENTO!B:B,'CPU (2)'!B1710)</f>
        <v>0</v>
      </c>
      <c r="B1710" s="157">
        <v>89728</v>
      </c>
      <c r="C1710" s="158" t="s">
        <v>7017</v>
      </c>
      <c r="D1710" s="157" t="s">
        <v>5366</v>
      </c>
      <c r="E1710" s="157" t="s">
        <v>83</v>
      </c>
      <c r="F1710" s="159">
        <v>5.88</v>
      </c>
      <c r="G1710" s="159">
        <v>5.61</v>
      </c>
      <c r="H1710" s="157" t="s">
        <v>308</v>
      </c>
      <c r="I1710" s="160">
        <v>41974</v>
      </c>
    </row>
    <row r="1711" spans="1:10" ht="38.25" hidden="1">
      <c r="A1711" s="133">
        <f>COUNTIF(ORÇAMENTO!B:B,'CPU (2)'!B1711)</f>
        <v>0</v>
      </c>
      <c r="B1711" s="153">
        <v>89803</v>
      </c>
      <c r="C1711" s="154" t="s">
        <v>7018</v>
      </c>
      <c r="D1711" s="153" t="s">
        <v>5366</v>
      </c>
      <c r="E1711" s="153" t="s">
        <v>83</v>
      </c>
      <c r="F1711" s="155">
        <v>8.73</v>
      </c>
      <c r="G1711" s="155">
        <v>8.6199999999999992</v>
      </c>
      <c r="H1711" s="153" t="s">
        <v>308</v>
      </c>
      <c r="I1711" s="156">
        <v>41974</v>
      </c>
    </row>
    <row r="1712" spans="1:10" ht="38.25" hidden="1">
      <c r="A1712" s="133">
        <f>COUNTIF(ORÇAMENTO!B:B,'CPU (2)'!B1712)</f>
        <v>0</v>
      </c>
      <c r="B1712" s="157">
        <v>89733</v>
      </c>
      <c r="C1712" s="158" t="s">
        <v>7019</v>
      </c>
      <c r="D1712" s="157" t="s">
        <v>5366</v>
      </c>
      <c r="E1712" s="157" t="s">
        <v>83</v>
      </c>
      <c r="F1712" s="159">
        <v>11.23</v>
      </c>
      <c r="G1712" s="159">
        <v>10.88</v>
      </c>
      <c r="H1712" s="157" t="s">
        <v>308</v>
      </c>
      <c r="I1712" s="160">
        <v>41974</v>
      </c>
    </row>
    <row r="1713" spans="1:9" ht="38.25" hidden="1">
      <c r="A1713" s="133">
        <f>COUNTIF(ORÇAMENTO!B:B,'CPU (2)'!B1713)</f>
        <v>0</v>
      </c>
      <c r="B1713" s="153">
        <v>89807</v>
      </c>
      <c r="C1713" s="154" t="s">
        <v>7020</v>
      </c>
      <c r="D1713" s="153" t="s">
        <v>5366</v>
      </c>
      <c r="E1713" s="153" t="s">
        <v>83</v>
      </c>
      <c r="F1713" s="155">
        <v>15.59</v>
      </c>
      <c r="G1713" s="155">
        <v>15.37</v>
      </c>
      <c r="H1713" s="153" t="s">
        <v>308</v>
      </c>
      <c r="I1713" s="156">
        <v>41974</v>
      </c>
    </row>
    <row r="1714" spans="1:9" ht="38.25" hidden="1">
      <c r="A1714" s="133">
        <f>COUNTIF(ORÇAMENTO!B:B,'CPU (2)'!B1714)</f>
        <v>0</v>
      </c>
      <c r="B1714" s="157">
        <v>89742</v>
      </c>
      <c r="C1714" s="158" t="s">
        <v>7021</v>
      </c>
      <c r="D1714" s="157" t="s">
        <v>5366</v>
      </c>
      <c r="E1714" s="157" t="s">
        <v>83</v>
      </c>
      <c r="F1714" s="159">
        <v>18.649999999999999</v>
      </c>
      <c r="G1714" s="159">
        <v>18.13</v>
      </c>
      <c r="H1714" s="157" t="s">
        <v>308</v>
      </c>
      <c r="I1714" s="160">
        <v>41974</v>
      </c>
    </row>
    <row r="1715" spans="1:9" ht="38.25" hidden="1">
      <c r="A1715" s="133">
        <f>COUNTIF(ORÇAMENTO!B:B,'CPU (2)'!B1715)</f>
        <v>0</v>
      </c>
      <c r="B1715" s="153">
        <v>89812</v>
      </c>
      <c r="C1715" s="154" t="s">
        <v>7022</v>
      </c>
      <c r="D1715" s="153" t="s">
        <v>5366</v>
      </c>
      <c r="E1715" s="153" t="s">
        <v>83</v>
      </c>
      <c r="F1715" s="155">
        <v>28.91</v>
      </c>
      <c r="G1715" s="155">
        <v>28.58</v>
      </c>
      <c r="H1715" s="153" t="s">
        <v>308</v>
      </c>
      <c r="I1715" s="156">
        <v>41974</v>
      </c>
    </row>
    <row r="1716" spans="1:9" ht="38.25" hidden="1">
      <c r="A1716" s="133">
        <f>COUNTIF(ORÇAMENTO!B:B,'CPU (2)'!B1716)</f>
        <v>0</v>
      </c>
      <c r="B1716" s="157">
        <v>89750</v>
      </c>
      <c r="C1716" s="158" t="s">
        <v>7023</v>
      </c>
      <c r="D1716" s="157" t="s">
        <v>5366</v>
      </c>
      <c r="E1716" s="157" t="s">
        <v>83</v>
      </c>
      <c r="F1716" s="159">
        <v>32.53</v>
      </c>
      <c r="G1716" s="159">
        <v>31.85</v>
      </c>
      <c r="H1716" s="157" t="s">
        <v>308</v>
      </c>
      <c r="I1716" s="160">
        <v>41974</v>
      </c>
    </row>
    <row r="1717" spans="1:9" ht="38.25" hidden="1">
      <c r="A1717" s="133">
        <f>COUNTIF(ORÇAMENTO!B:B,'CPU (2)'!B1717)</f>
        <v>0</v>
      </c>
      <c r="B1717" s="153">
        <v>89853</v>
      </c>
      <c r="C1717" s="154" t="s">
        <v>7024</v>
      </c>
      <c r="D1717" s="153" t="s">
        <v>5366</v>
      </c>
      <c r="E1717" s="153" t="s">
        <v>83</v>
      </c>
      <c r="F1717" s="155">
        <v>32.25</v>
      </c>
      <c r="G1717" s="155">
        <v>31.6</v>
      </c>
      <c r="H1717" s="153" t="s">
        <v>308</v>
      </c>
      <c r="I1717" s="156">
        <v>41974</v>
      </c>
    </row>
    <row r="1718" spans="1:9" ht="38.25" hidden="1">
      <c r="A1718" s="133">
        <f>COUNTIF(ORÇAMENTO!B:B,'CPU (2)'!B1718)</f>
        <v>0</v>
      </c>
      <c r="B1718" s="157">
        <v>89730</v>
      </c>
      <c r="C1718" s="158" t="s">
        <v>7025</v>
      </c>
      <c r="D1718" s="157" t="s">
        <v>5366</v>
      </c>
      <c r="E1718" s="157" t="s">
        <v>83</v>
      </c>
      <c r="F1718" s="159">
        <v>6.39</v>
      </c>
      <c r="G1718" s="159">
        <v>6.11</v>
      </c>
      <c r="H1718" s="157" t="s">
        <v>308</v>
      </c>
      <c r="I1718" s="160">
        <v>41974</v>
      </c>
    </row>
    <row r="1719" spans="1:9" ht="38.25" hidden="1">
      <c r="A1719" s="133">
        <f>COUNTIF(ORÇAMENTO!B:B,'CPU (2)'!B1719)</f>
        <v>0</v>
      </c>
      <c r="B1719" s="153">
        <v>89804</v>
      </c>
      <c r="C1719" s="154" t="s">
        <v>7026</v>
      </c>
      <c r="D1719" s="153" t="s">
        <v>5366</v>
      </c>
      <c r="E1719" s="153" t="s">
        <v>83</v>
      </c>
      <c r="F1719" s="155">
        <v>7.37</v>
      </c>
      <c r="G1719" s="155">
        <v>7.25</v>
      </c>
      <c r="H1719" s="153" t="s">
        <v>308</v>
      </c>
      <c r="I1719" s="156">
        <v>41974</v>
      </c>
    </row>
    <row r="1720" spans="1:9" ht="38.25" hidden="1">
      <c r="A1720" s="133">
        <f>COUNTIF(ORÇAMENTO!B:B,'CPU (2)'!B1720)</f>
        <v>0</v>
      </c>
      <c r="B1720" s="157">
        <v>89735</v>
      </c>
      <c r="C1720" s="158" t="s">
        <v>7027</v>
      </c>
      <c r="D1720" s="157" t="s">
        <v>5366</v>
      </c>
      <c r="E1720" s="157" t="s">
        <v>83</v>
      </c>
      <c r="F1720" s="159">
        <v>9.8699999999999992</v>
      </c>
      <c r="G1720" s="159">
        <v>9.51</v>
      </c>
      <c r="H1720" s="157" t="s">
        <v>308</v>
      </c>
      <c r="I1720" s="160">
        <v>41974</v>
      </c>
    </row>
    <row r="1721" spans="1:9" ht="38.25" hidden="1">
      <c r="A1721" s="133">
        <f>COUNTIF(ORÇAMENTO!B:B,'CPU (2)'!B1721)</f>
        <v>0</v>
      </c>
      <c r="B1721" s="153">
        <v>89808</v>
      </c>
      <c r="C1721" s="154" t="s">
        <v>7028</v>
      </c>
      <c r="D1721" s="153" t="s">
        <v>5366</v>
      </c>
      <c r="E1721" s="153" t="s">
        <v>83</v>
      </c>
      <c r="F1721" s="155">
        <v>18.45</v>
      </c>
      <c r="G1721" s="155">
        <v>18.22</v>
      </c>
      <c r="H1721" s="153" t="s">
        <v>308</v>
      </c>
      <c r="I1721" s="156">
        <v>41974</v>
      </c>
    </row>
    <row r="1722" spans="1:9" ht="38.25" hidden="1">
      <c r="A1722" s="133">
        <f>COUNTIF(ORÇAMENTO!B:B,'CPU (2)'!B1722)</f>
        <v>0</v>
      </c>
      <c r="B1722" s="157">
        <v>89743</v>
      </c>
      <c r="C1722" s="158" t="s">
        <v>7029</v>
      </c>
      <c r="D1722" s="157" t="s">
        <v>5366</v>
      </c>
      <c r="E1722" s="157" t="s">
        <v>83</v>
      </c>
      <c r="F1722" s="159">
        <v>21.51</v>
      </c>
      <c r="G1722" s="159">
        <v>20.98</v>
      </c>
      <c r="H1722" s="157" t="s">
        <v>308</v>
      </c>
      <c r="I1722" s="160">
        <v>41974</v>
      </c>
    </row>
    <row r="1723" spans="1:9" ht="25.5" hidden="1">
      <c r="A1723" s="133">
        <f>COUNTIF(ORÇAMENTO!B:B,'CPU (2)'!B1723)</f>
        <v>0</v>
      </c>
      <c r="B1723" s="153">
        <v>83531</v>
      </c>
      <c r="C1723" s="154" t="s">
        <v>7030</v>
      </c>
      <c r="D1723" s="153" t="s">
        <v>5818</v>
      </c>
      <c r="E1723" s="153" t="s">
        <v>83</v>
      </c>
      <c r="F1723" s="155">
        <v>139.72</v>
      </c>
      <c r="G1723" s="155">
        <v>137.83000000000001</v>
      </c>
      <c r="H1723" s="153" t="s">
        <v>308</v>
      </c>
      <c r="I1723" s="156">
        <v>41974</v>
      </c>
    </row>
    <row r="1724" spans="1:9" ht="25.5" hidden="1">
      <c r="A1724" s="133">
        <f>COUNTIF(ORÇAMENTO!B:B,'CPU (2)'!B1724)</f>
        <v>0</v>
      </c>
      <c r="B1724" s="157">
        <v>83535</v>
      </c>
      <c r="C1724" s="158" t="s">
        <v>7031</v>
      </c>
      <c r="D1724" s="157" t="s">
        <v>5818</v>
      </c>
      <c r="E1724" s="157" t="s">
        <v>83</v>
      </c>
      <c r="F1724" s="159">
        <v>116.07</v>
      </c>
      <c r="G1724" s="159">
        <v>114.18</v>
      </c>
      <c r="H1724" s="157" t="s">
        <v>308</v>
      </c>
      <c r="I1724" s="160">
        <v>41974</v>
      </c>
    </row>
    <row r="1725" spans="1:9" ht="25.5" hidden="1">
      <c r="A1725" s="133">
        <f>COUNTIF(ORÇAMENTO!B:B,'CPU (2)'!B1725)</f>
        <v>0</v>
      </c>
      <c r="B1725" s="153">
        <v>73329</v>
      </c>
      <c r="C1725" s="154" t="s">
        <v>7032</v>
      </c>
      <c r="D1725" s="153" t="s">
        <v>5450</v>
      </c>
      <c r="E1725" s="153" t="s">
        <v>307</v>
      </c>
      <c r="F1725" s="155">
        <v>17.96</v>
      </c>
      <c r="G1725" s="155">
        <v>17.95</v>
      </c>
      <c r="H1725" s="153" t="s">
        <v>308</v>
      </c>
      <c r="I1725" s="156">
        <v>41974</v>
      </c>
    </row>
    <row r="1726" spans="1:9" ht="25.5" hidden="1">
      <c r="A1726" s="133">
        <f>COUNTIF(ORÇAMENTO!B:B,'CPU (2)'!B1726)</f>
        <v>0</v>
      </c>
      <c r="B1726" s="157">
        <v>73352</v>
      </c>
      <c r="C1726" s="158" t="s">
        <v>7033</v>
      </c>
      <c r="D1726" s="157" t="s">
        <v>5450</v>
      </c>
      <c r="E1726" s="157" t="s">
        <v>307</v>
      </c>
      <c r="F1726" s="159">
        <v>9.7100000000000009</v>
      </c>
      <c r="G1726" s="159">
        <v>9.6999999999999993</v>
      </c>
      <c r="H1726" s="157" t="s">
        <v>308</v>
      </c>
      <c r="I1726" s="160">
        <v>41974</v>
      </c>
    </row>
    <row r="1727" spans="1:9" ht="25.5" hidden="1">
      <c r="A1727" s="133">
        <f>COUNTIF(ORÇAMENTO!B:B,'CPU (2)'!B1727)</f>
        <v>0</v>
      </c>
      <c r="B1727" s="153">
        <v>73348</v>
      </c>
      <c r="C1727" s="154" t="s">
        <v>7034</v>
      </c>
      <c r="D1727" s="153" t="s">
        <v>5450</v>
      </c>
      <c r="E1727" s="153" t="s">
        <v>307</v>
      </c>
      <c r="F1727" s="155">
        <v>55.62</v>
      </c>
      <c r="G1727" s="155">
        <v>55.62</v>
      </c>
      <c r="H1727" s="153" t="s">
        <v>308</v>
      </c>
      <c r="I1727" s="156">
        <v>41974</v>
      </c>
    </row>
    <row r="1728" spans="1:9" ht="25.5" hidden="1">
      <c r="A1728" s="133">
        <f>COUNTIF(ORÇAMENTO!B:B,'CPU (2)'!B1728)</f>
        <v>0</v>
      </c>
      <c r="B1728" s="157">
        <v>73335</v>
      </c>
      <c r="C1728" s="158" t="s">
        <v>7035</v>
      </c>
      <c r="D1728" s="157" t="s">
        <v>5450</v>
      </c>
      <c r="E1728" s="157" t="s">
        <v>307</v>
      </c>
      <c r="F1728" s="159">
        <v>8.92</v>
      </c>
      <c r="G1728" s="159">
        <v>8.92</v>
      </c>
      <c r="H1728" s="157" t="s">
        <v>308</v>
      </c>
      <c r="I1728" s="160">
        <v>41974</v>
      </c>
    </row>
    <row r="1729" spans="1:9" ht="25.5" hidden="1">
      <c r="A1729" s="133">
        <f>COUNTIF(ORÇAMENTO!B:B,'CPU (2)'!B1729)</f>
        <v>0</v>
      </c>
      <c r="B1729" s="153">
        <v>73365</v>
      </c>
      <c r="C1729" s="154" t="s">
        <v>7036</v>
      </c>
      <c r="D1729" s="153" t="s">
        <v>5450</v>
      </c>
      <c r="E1729" s="153" t="s">
        <v>307</v>
      </c>
      <c r="F1729" s="155">
        <v>4.82</v>
      </c>
      <c r="G1729" s="155">
        <v>4.82</v>
      </c>
      <c r="H1729" s="153" t="s">
        <v>308</v>
      </c>
      <c r="I1729" s="156">
        <v>41974</v>
      </c>
    </row>
    <row r="1730" spans="1:9" ht="25.5" hidden="1">
      <c r="A1730" s="133">
        <f>COUNTIF(ORÇAMENTO!B:B,'CPU (2)'!B1730)</f>
        <v>0</v>
      </c>
      <c r="B1730" s="157">
        <v>73359</v>
      </c>
      <c r="C1730" s="158" t="s">
        <v>7037</v>
      </c>
      <c r="D1730" s="157" t="s">
        <v>5450</v>
      </c>
      <c r="E1730" s="157" t="s">
        <v>307</v>
      </c>
      <c r="F1730" s="159">
        <v>32.61</v>
      </c>
      <c r="G1730" s="159">
        <v>32.61</v>
      </c>
      <c r="H1730" s="157" t="s">
        <v>308</v>
      </c>
      <c r="I1730" s="160">
        <v>41974</v>
      </c>
    </row>
    <row r="1731" spans="1:9" ht="25.5" hidden="1">
      <c r="A1731" s="133">
        <f>COUNTIF(ORÇAMENTO!B:B,'CPU (2)'!B1731)</f>
        <v>0</v>
      </c>
      <c r="B1731" s="153">
        <v>73340</v>
      </c>
      <c r="C1731" s="154" t="s">
        <v>7038</v>
      </c>
      <c r="D1731" s="153" t="s">
        <v>5450</v>
      </c>
      <c r="E1731" s="153" t="s">
        <v>307</v>
      </c>
      <c r="F1731" s="155">
        <v>92.74</v>
      </c>
      <c r="G1731" s="155">
        <v>92.73</v>
      </c>
      <c r="H1731" s="153" t="s">
        <v>308</v>
      </c>
      <c r="I1731" s="156">
        <v>41974</v>
      </c>
    </row>
    <row r="1732" spans="1:9" ht="25.5" hidden="1">
      <c r="A1732" s="133">
        <f>COUNTIF(ORÇAMENTO!B:B,'CPU (2)'!B1732)</f>
        <v>0</v>
      </c>
      <c r="B1732" s="157">
        <v>73383</v>
      </c>
      <c r="C1732" s="158" t="s">
        <v>7039</v>
      </c>
      <c r="D1732" s="157" t="s">
        <v>5450</v>
      </c>
      <c r="E1732" s="157" t="s">
        <v>307</v>
      </c>
      <c r="F1732" s="159">
        <v>85.68</v>
      </c>
      <c r="G1732" s="159">
        <v>85.68</v>
      </c>
      <c r="H1732" s="157" t="s">
        <v>308</v>
      </c>
      <c r="I1732" s="160">
        <v>41974</v>
      </c>
    </row>
    <row r="1733" spans="1:9" ht="25.5" hidden="1">
      <c r="A1733" s="133">
        <f>COUNTIF(ORÇAMENTO!B:B,'CPU (2)'!B1733)</f>
        <v>0</v>
      </c>
      <c r="B1733" s="153">
        <v>73373</v>
      </c>
      <c r="C1733" s="154" t="s">
        <v>7040</v>
      </c>
      <c r="D1733" s="153" t="s">
        <v>5450</v>
      </c>
      <c r="E1733" s="153" t="s">
        <v>307</v>
      </c>
      <c r="F1733" s="155">
        <v>22.68</v>
      </c>
      <c r="G1733" s="155">
        <v>22.68</v>
      </c>
      <c r="H1733" s="153" t="s">
        <v>308</v>
      </c>
      <c r="I1733" s="156">
        <v>41974</v>
      </c>
    </row>
    <row r="1734" spans="1:9" ht="25.5" hidden="1">
      <c r="A1734" s="133">
        <f>COUNTIF(ORÇAMENTO!B:B,'CPU (2)'!B1734)</f>
        <v>0</v>
      </c>
      <c r="B1734" s="157">
        <v>73319</v>
      </c>
      <c r="C1734" s="158" t="s">
        <v>7041</v>
      </c>
      <c r="D1734" s="157" t="s">
        <v>5450</v>
      </c>
      <c r="E1734" s="157" t="s">
        <v>307</v>
      </c>
      <c r="F1734" s="159">
        <v>13.03</v>
      </c>
      <c r="G1734" s="159">
        <v>13.03</v>
      </c>
      <c r="H1734" s="157" t="s">
        <v>308</v>
      </c>
      <c r="I1734" s="160">
        <v>41974</v>
      </c>
    </row>
    <row r="1735" spans="1:9" ht="25.5" hidden="1">
      <c r="A1735" s="133">
        <f>COUNTIF(ORÇAMENTO!B:B,'CPU (2)'!B1735)</f>
        <v>0</v>
      </c>
      <c r="B1735" s="153">
        <v>73337</v>
      </c>
      <c r="C1735" s="154" t="s">
        <v>7042</v>
      </c>
      <c r="D1735" s="153" t="s">
        <v>5450</v>
      </c>
      <c r="E1735" s="153" t="s">
        <v>307</v>
      </c>
      <c r="F1735" s="155">
        <v>1.23</v>
      </c>
      <c r="G1735" s="155">
        <v>1.23</v>
      </c>
      <c r="H1735" s="153" t="s">
        <v>308</v>
      </c>
      <c r="I1735" s="156">
        <v>41974</v>
      </c>
    </row>
    <row r="1736" spans="1:9" ht="25.5" hidden="1">
      <c r="A1736" s="133">
        <f>COUNTIF(ORÇAMENTO!B:B,'CPU (2)'!B1736)</f>
        <v>0</v>
      </c>
      <c r="B1736" s="157">
        <v>73425</v>
      </c>
      <c r="C1736" s="158" t="s">
        <v>7043</v>
      </c>
      <c r="D1736" s="157" t="s">
        <v>5450</v>
      </c>
      <c r="E1736" s="157" t="s">
        <v>307</v>
      </c>
      <c r="F1736" s="159">
        <v>51.12</v>
      </c>
      <c r="G1736" s="159">
        <v>51.12</v>
      </c>
      <c r="H1736" s="157" t="s">
        <v>308</v>
      </c>
      <c r="I1736" s="160">
        <v>41974</v>
      </c>
    </row>
    <row r="1737" spans="1:9" ht="25.5" hidden="1">
      <c r="A1737" s="133">
        <f>COUNTIF(ORÇAMENTO!B:B,'CPU (2)'!B1737)</f>
        <v>0</v>
      </c>
      <c r="B1737" s="153">
        <v>73310</v>
      </c>
      <c r="C1737" s="154" t="s">
        <v>7044</v>
      </c>
      <c r="D1737" s="153" t="s">
        <v>5450</v>
      </c>
      <c r="E1737" s="153" t="s">
        <v>307</v>
      </c>
      <c r="F1737" s="155">
        <v>24.4</v>
      </c>
      <c r="G1737" s="155">
        <v>24.39</v>
      </c>
      <c r="H1737" s="153" t="s">
        <v>308</v>
      </c>
      <c r="I1737" s="156">
        <v>41974</v>
      </c>
    </row>
    <row r="1738" spans="1:9" ht="25.5" hidden="1">
      <c r="A1738" s="133">
        <f>COUNTIF(ORÇAMENTO!B:B,'CPU (2)'!B1738)</f>
        <v>0</v>
      </c>
      <c r="B1738" s="157">
        <v>73323</v>
      </c>
      <c r="C1738" s="158" t="s">
        <v>7045</v>
      </c>
      <c r="D1738" s="157" t="s">
        <v>5450</v>
      </c>
      <c r="E1738" s="157" t="s">
        <v>307</v>
      </c>
      <c r="F1738" s="159">
        <v>2.65</v>
      </c>
      <c r="G1738" s="159">
        <v>2.64</v>
      </c>
      <c r="H1738" s="157" t="s">
        <v>308</v>
      </c>
      <c r="I1738" s="160">
        <v>41974</v>
      </c>
    </row>
    <row r="1739" spans="1:9" ht="25.5" hidden="1">
      <c r="A1739" s="133">
        <f>COUNTIF(ORÇAMENTO!B:B,'CPU (2)'!B1739)</f>
        <v>0</v>
      </c>
      <c r="B1739" s="153">
        <v>73332</v>
      </c>
      <c r="C1739" s="154" t="s">
        <v>7046</v>
      </c>
      <c r="D1739" s="153" t="s">
        <v>5450</v>
      </c>
      <c r="E1739" s="153" t="s">
        <v>307</v>
      </c>
      <c r="F1739" s="155">
        <v>1.63</v>
      </c>
      <c r="G1739" s="155">
        <v>1.62</v>
      </c>
      <c r="H1739" s="153" t="s">
        <v>308</v>
      </c>
      <c r="I1739" s="156">
        <v>41974</v>
      </c>
    </row>
    <row r="1740" spans="1:9" ht="25.5" hidden="1">
      <c r="A1740" s="133">
        <f>COUNTIF(ORÇAMENTO!B:B,'CPU (2)'!B1740)</f>
        <v>0</v>
      </c>
      <c r="B1740" s="157">
        <v>73434</v>
      </c>
      <c r="C1740" s="158" t="s">
        <v>7047</v>
      </c>
      <c r="D1740" s="157" t="s">
        <v>5450</v>
      </c>
      <c r="E1740" s="157" t="s">
        <v>307</v>
      </c>
      <c r="F1740" s="159">
        <v>28.85</v>
      </c>
      <c r="G1740" s="159">
        <v>28.85</v>
      </c>
      <c r="H1740" s="157" t="s">
        <v>308</v>
      </c>
      <c r="I1740" s="160">
        <v>41974</v>
      </c>
    </row>
    <row r="1741" spans="1:9" ht="25.5" hidden="1">
      <c r="A1741" s="133">
        <f>COUNTIF(ORÇAMENTO!B:B,'CPU (2)'!B1741)</f>
        <v>0</v>
      </c>
      <c r="B1741" s="153">
        <v>73316</v>
      </c>
      <c r="C1741" s="154" t="s">
        <v>7048</v>
      </c>
      <c r="D1741" s="153" t="s">
        <v>5450</v>
      </c>
      <c r="E1741" s="153" t="s">
        <v>307</v>
      </c>
      <c r="F1741" s="155">
        <v>14.17</v>
      </c>
      <c r="G1741" s="155">
        <v>14.17</v>
      </c>
      <c r="H1741" s="153" t="s">
        <v>308</v>
      </c>
      <c r="I1741" s="156">
        <v>41974</v>
      </c>
    </row>
    <row r="1742" spans="1:9" ht="25.5" hidden="1">
      <c r="A1742" s="133">
        <f>COUNTIF(ORÇAMENTO!B:B,'CPU (2)'!B1742)</f>
        <v>0</v>
      </c>
      <c r="B1742" s="157">
        <v>73325</v>
      </c>
      <c r="C1742" s="158" t="s">
        <v>7049</v>
      </c>
      <c r="D1742" s="157" t="s">
        <v>5450</v>
      </c>
      <c r="E1742" s="157" t="s">
        <v>307</v>
      </c>
      <c r="F1742" s="159">
        <v>10.43</v>
      </c>
      <c r="G1742" s="159">
        <v>9.49</v>
      </c>
      <c r="H1742" s="157" t="s">
        <v>308</v>
      </c>
      <c r="I1742" s="160">
        <v>41974</v>
      </c>
    </row>
    <row r="1743" spans="1:9" ht="25.5" hidden="1">
      <c r="A1743" s="133">
        <f>COUNTIF(ORÇAMENTO!B:B,'CPU (2)'!B1743)</f>
        <v>0</v>
      </c>
      <c r="B1743" s="153">
        <v>73327</v>
      </c>
      <c r="C1743" s="154" t="s">
        <v>7050</v>
      </c>
      <c r="D1743" s="153" t="s">
        <v>5450</v>
      </c>
      <c r="E1743" s="153" t="s">
        <v>307</v>
      </c>
      <c r="F1743" s="155">
        <v>9.94</v>
      </c>
      <c r="G1743" s="155">
        <v>9.06</v>
      </c>
      <c r="H1743" s="153" t="s">
        <v>308</v>
      </c>
      <c r="I1743" s="156">
        <v>41974</v>
      </c>
    </row>
    <row r="1744" spans="1:9" ht="25.5" hidden="1">
      <c r="A1744" s="133">
        <f>COUNTIF(ORÇAMENTO!B:B,'CPU (2)'!B1744)</f>
        <v>0</v>
      </c>
      <c r="B1744" s="157">
        <v>73314</v>
      </c>
      <c r="C1744" s="158" t="s">
        <v>7051</v>
      </c>
      <c r="D1744" s="157" t="s">
        <v>5450</v>
      </c>
      <c r="E1744" s="157" t="s">
        <v>307</v>
      </c>
      <c r="F1744" s="159">
        <v>15.91</v>
      </c>
      <c r="G1744" s="159">
        <v>14.23</v>
      </c>
      <c r="H1744" s="157" t="s">
        <v>308</v>
      </c>
      <c r="I1744" s="160">
        <v>41974</v>
      </c>
    </row>
    <row r="1745" spans="1:9" ht="25.5" hidden="1">
      <c r="A1745" s="133">
        <f>COUNTIF(ORÇAMENTO!B:B,'CPU (2)'!B1745)</f>
        <v>0</v>
      </c>
      <c r="B1745" s="153">
        <v>73322</v>
      </c>
      <c r="C1745" s="154" t="s">
        <v>7052</v>
      </c>
      <c r="D1745" s="153" t="s">
        <v>5450</v>
      </c>
      <c r="E1745" s="153" t="s">
        <v>307</v>
      </c>
      <c r="F1745" s="155">
        <v>40.32</v>
      </c>
      <c r="G1745" s="155">
        <v>40.32</v>
      </c>
      <c r="H1745" s="153" t="s">
        <v>308</v>
      </c>
      <c r="I1745" s="156">
        <v>41974</v>
      </c>
    </row>
    <row r="1746" spans="1:9" ht="25.5" hidden="1">
      <c r="A1746" s="133">
        <f>COUNTIF(ORÇAMENTO!B:B,'CPU (2)'!B1746)</f>
        <v>0</v>
      </c>
      <c r="B1746" s="157">
        <v>73458</v>
      </c>
      <c r="C1746" s="158" t="s">
        <v>7053</v>
      </c>
      <c r="D1746" s="157" t="s">
        <v>5450</v>
      </c>
      <c r="E1746" s="157" t="s">
        <v>307</v>
      </c>
      <c r="F1746" s="159">
        <v>70.56</v>
      </c>
      <c r="G1746" s="159">
        <v>70.56</v>
      </c>
      <c r="H1746" s="157" t="s">
        <v>308</v>
      </c>
      <c r="I1746" s="160">
        <v>41974</v>
      </c>
    </row>
    <row r="1747" spans="1:9" ht="25.5" hidden="1">
      <c r="A1747" s="133">
        <f>COUNTIF(ORÇAMENTO!B:B,'CPU (2)'!B1747)</f>
        <v>0</v>
      </c>
      <c r="B1747" s="153">
        <v>73317</v>
      </c>
      <c r="C1747" s="154" t="s">
        <v>7054</v>
      </c>
      <c r="D1747" s="153" t="s">
        <v>5450</v>
      </c>
      <c r="E1747" s="153" t="s">
        <v>307</v>
      </c>
      <c r="F1747" s="155">
        <v>42.34</v>
      </c>
      <c r="G1747" s="155">
        <v>42.33</v>
      </c>
      <c r="H1747" s="153" t="s">
        <v>308</v>
      </c>
      <c r="I1747" s="156">
        <v>41974</v>
      </c>
    </row>
    <row r="1748" spans="1:9" ht="25.5" hidden="1">
      <c r="A1748" s="133">
        <f>COUNTIF(ORÇAMENTO!B:B,'CPU (2)'!B1748)</f>
        <v>0</v>
      </c>
      <c r="B1748" s="157">
        <v>73472</v>
      </c>
      <c r="C1748" s="158" t="s">
        <v>7055</v>
      </c>
      <c r="D1748" s="157" t="s">
        <v>5450</v>
      </c>
      <c r="E1748" s="157" t="s">
        <v>6044</v>
      </c>
      <c r="F1748" s="159">
        <v>23.46</v>
      </c>
      <c r="G1748" s="159">
        <v>22.52</v>
      </c>
      <c r="H1748" s="157" t="s">
        <v>308</v>
      </c>
      <c r="I1748" s="160">
        <v>41974</v>
      </c>
    </row>
    <row r="1749" spans="1:9" ht="25.5" hidden="1">
      <c r="A1749" s="133">
        <f>COUNTIF(ORÇAMENTO!B:B,'CPU (2)'!B1749)</f>
        <v>0</v>
      </c>
      <c r="B1749" s="153">
        <v>73450</v>
      </c>
      <c r="C1749" s="154" t="s">
        <v>7056</v>
      </c>
      <c r="D1749" s="153" t="s">
        <v>5450</v>
      </c>
      <c r="E1749" s="153" t="s">
        <v>6044</v>
      </c>
      <c r="F1749" s="155">
        <v>11.17</v>
      </c>
      <c r="G1749" s="155">
        <v>10.3</v>
      </c>
      <c r="H1749" s="153" t="s">
        <v>308</v>
      </c>
      <c r="I1749" s="156">
        <v>41974</v>
      </c>
    </row>
    <row r="1750" spans="1:9" ht="25.5" hidden="1">
      <c r="A1750" s="133">
        <f>COUNTIF(ORÇAMENTO!B:B,'CPU (2)'!B1750)</f>
        <v>0</v>
      </c>
      <c r="B1750" s="157">
        <v>73534</v>
      </c>
      <c r="C1750" s="158" t="s">
        <v>7057</v>
      </c>
      <c r="D1750" s="157" t="s">
        <v>5450</v>
      </c>
      <c r="E1750" s="157" t="s">
        <v>6044</v>
      </c>
      <c r="F1750" s="159">
        <v>40.31</v>
      </c>
      <c r="G1750" s="159">
        <v>38.619999999999997</v>
      </c>
      <c r="H1750" s="157" t="s">
        <v>308</v>
      </c>
      <c r="I1750" s="160">
        <v>41974</v>
      </c>
    </row>
    <row r="1751" spans="1:9" ht="25.5" hidden="1">
      <c r="A1751" s="133">
        <f>COUNTIF(ORÇAMENTO!B:B,'CPU (2)'!B1751)</f>
        <v>0</v>
      </c>
      <c r="B1751" s="153">
        <v>73480</v>
      </c>
      <c r="C1751" s="154" t="s">
        <v>7058</v>
      </c>
      <c r="D1751" s="153" t="s">
        <v>5450</v>
      </c>
      <c r="E1751" s="153" t="s">
        <v>307</v>
      </c>
      <c r="F1751" s="155">
        <v>117.65</v>
      </c>
      <c r="G1751" s="155">
        <v>116.38</v>
      </c>
      <c r="H1751" s="153" t="s">
        <v>308</v>
      </c>
      <c r="I1751" s="156">
        <v>41974</v>
      </c>
    </row>
    <row r="1752" spans="1:9" ht="25.5" hidden="1">
      <c r="A1752" s="133">
        <f>COUNTIF(ORÇAMENTO!B:B,'CPU (2)'!B1752)</f>
        <v>0</v>
      </c>
      <c r="B1752" s="157">
        <v>73532</v>
      </c>
      <c r="C1752" s="158" t="s">
        <v>7059</v>
      </c>
      <c r="D1752" s="157" t="s">
        <v>5450</v>
      </c>
      <c r="E1752" s="157" t="s">
        <v>6046</v>
      </c>
      <c r="F1752" s="159">
        <v>0.3</v>
      </c>
      <c r="G1752" s="159">
        <v>0.28999999999999998</v>
      </c>
      <c r="H1752" s="157" t="s">
        <v>308</v>
      </c>
      <c r="I1752" s="160">
        <v>41974</v>
      </c>
    </row>
    <row r="1753" spans="1:9" ht="25.5" hidden="1">
      <c r="A1753" s="133">
        <f>COUNTIF(ORÇAMENTO!B:B,'CPU (2)'!B1753)</f>
        <v>0</v>
      </c>
      <c r="B1753" s="153">
        <v>73467</v>
      </c>
      <c r="C1753" s="154" t="s">
        <v>7060</v>
      </c>
      <c r="D1753" s="153" t="s">
        <v>5450</v>
      </c>
      <c r="E1753" s="153" t="s">
        <v>6046</v>
      </c>
      <c r="F1753" s="155">
        <v>133.49</v>
      </c>
      <c r="G1753" s="155">
        <v>131.88</v>
      </c>
      <c r="H1753" s="153" t="s">
        <v>308</v>
      </c>
      <c r="I1753" s="156">
        <v>41974</v>
      </c>
    </row>
    <row r="1754" spans="1:9" ht="25.5" hidden="1">
      <c r="A1754" s="133">
        <f>COUNTIF(ORÇAMENTO!B:B,'CPU (2)'!B1754)</f>
        <v>0</v>
      </c>
      <c r="B1754" s="157">
        <v>73412</v>
      </c>
      <c r="C1754" s="158" t="s">
        <v>7061</v>
      </c>
      <c r="D1754" s="157" t="s">
        <v>5450</v>
      </c>
      <c r="E1754" s="157" t="s">
        <v>6046</v>
      </c>
      <c r="F1754" s="159">
        <v>66.430000000000007</v>
      </c>
      <c r="G1754" s="159">
        <v>65.489999999999995</v>
      </c>
      <c r="H1754" s="157" t="s">
        <v>308</v>
      </c>
      <c r="I1754" s="160">
        <v>41974</v>
      </c>
    </row>
    <row r="1755" spans="1:9" ht="25.5" hidden="1">
      <c r="A1755" s="133">
        <f>COUNTIF(ORÇAMENTO!B:B,'CPU (2)'!B1755)</f>
        <v>0</v>
      </c>
      <c r="B1755" s="153">
        <v>73501</v>
      </c>
      <c r="C1755" s="154" t="s">
        <v>7062</v>
      </c>
      <c r="D1755" s="153" t="s">
        <v>5450</v>
      </c>
      <c r="E1755" s="153" t="s">
        <v>6046</v>
      </c>
      <c r="F1755" s="155">
        <v>114.08</v>
      </c>
      <c r="G1755" s="155">
        <v>112.48</v>
      </c>
      <c r="H1755" s="153" t="s">
        <v>308</v>
      </c>
      <c r="I1755" s="156">
        <v>41974</v>
      </c>
    </row>
    <row r="1756" spans="1:9" ht="25.5" hidden="1">
      <c r="A1756" s="133">
        <f>COUNTIF(ORÇAMENTO!B:B,'CPU (2)'!B1756)</f>
        <v>0</v>
      </c>
      <c r="B1756" s="157">
        <v>73502</v>
      </c>
      <c r="C1756" s="158" t="s">
        <v>7063</v>
      </c>
      <c r="D1756" s="157" t="s">
        <v>5450</v>
      </c>
      <c r="E1756" s="157" t="s">
        <v>6046</v>
      </c>
      <c r="F1756" s="159">
        <v>124.78</v>
      </c>
      <c r="G1756" s="159">
        <v>123.18</v>
      </c>
      <c r="H1756" s="157" t="s">
        <v>308</v>
      </c>
      <c r="I1756" s="160">
        <v>41974</v>
      </c>
    </row>
    <row r="1757" spans="1:9" ht="25.5" hidden="1">
      <c r="A1757" s="133">
        <f>COUNTIF(ORÇAMENTO!B:B,'CPU (2)'!B1757)</f>
        <v>0</v>
      </c>
      <c r="B1757" s="153">
        <v>73428</v>
      </c>
      <c r="C1757" s="154" t="s">
        <v>7064</v>
      </c>
      <c r="D1757" s="153" t="s">
        <v>5450</v>
      </c>
      <c r="E1757" s="153" t="s">
        <v>6046</v>
      </c>
      <c r="F1757" s="155">
        <v>12.8</v>
      </c>
      <c r="G1757" s="155">
        <v>11.92</v>
      </c>
      <c r="H1757" s="153" t="s">
        <v>308</v>
      </c>
      <c r="I1757" s="156">
        <v>41974</v>
      </c>
    </row>
    <row r="1758" spans="1:9" ht="25.5" hidden="1">
      <c r="A1758" s="133">
        <f>COUNTIF(ORÇAMENTO!B:B,'CPU (2)'!B1758)</f>
        <v>0</v>
      </c>
      <c r="B1758" s="157">
        <v>73586</v>
      </c>
      <c r="C1758" s="158" t="s">
        <v>7065</v>
      </c>
      <c r="D1758" s="157" t="s">
        <v>5450</v>
      </c>
      <c r="E1758" s="157" t="s">
        <v>6046</v>
      </c>
      <c r="F1758" s="159">
        <v>167.07</v>
      </c>
      <c r="G1758" s="159">
        <v>165.36</v>
      </c>
      <c r="H1758" s="157" t="s">
        <v>308</v>
      </c>
      <c r="I1758" s="160">
        <v>41974</v>
      </c>
    </row>
    <row r="1759" spans="1:9" ht="25.5" hidden="1">
      <c r="A1759" s="133">
        <f>COUNTIF(ORÇAMENTO!B:B,'CPU (2)'!B1759)</f>
        <v>0</v>
      </c>
      <c r="B1759" s="153">
        <v>73405</v>
      </c>
      <c r="C1759" s="154" t="s">
        <v>7066</v>
      </c>
      <c r="D1759" s="153" t="s">
        <v>5450</v>
      </c>
      <c r="E1759" s="153" t="s">
        <v>6046</v>
      </c>
      <c r="F1759" s="155">
        <v>96.82</v>
      </c>
      <c r="G1759" s="155">
        <v>95.13</v>
      </c>
      <c r="H1759" s="153" t="s">
        <v>308</v>
      </c>
      <c r="I1759" s="156">
        <v>41974</v>
      </c>
    </row>
    <row r="1760" spans="1:9" ht="25.5" hidden="1">
      <c r="A1760" s="133">
        <f>COUNTIF(ORÇAMENTO!B:B,'CPU (2)'!B1760)</f>
        <v>0</v>
      </c>
      <c r="B1760" s="157">
        <v>84140</v>
      </c>
      <c r="C1760" s="158" t="s">
        <v>7067</v>
      </c>
      <c r="D1760" s="157" t="s">
        <v>5450</v>
      </c>
      <c r="E1760" s="157" t="s">
        <v>307</v>
      </c>
      <c r="F1760" s="159">
        <v>40.549999999999997</v>
      </c>
      <c r="G1760" s="159">
        <v>36.24</v>
      </c>
      <c r="H1760" s="157" t="s">
        <v>308</v>
      </c>
      <c r="I1760" s="160">
        <v>41974</v>
      </c>
    </row>
    <row r="1761" spans="1:11" ht="25.5" hidden="1">
      <c r="A1761" s="133">
        <f>COUNTIF(ORÇAMENTO!B:B,'CPU (2)'!B1761)</f>
        <v>0</v>
      </c>
      <c r="B1761" s="153">
        <v>84150</v>
      </c>
      <c r="C1761" s="154" t="s">
        <v>7068</v>
      </c>
      <c r="D1761" s="153" t="s">
        <v>5450</v>
      </c>
      <c r="E1761" s="153" t="s">
        <v>307</v>
      </c>
      <c r="F1761" s="155">
        <v>12.95</v>
      </c>
      <c r="G1761" s="155">
        <v>11.47</v>
      </c>
      <c r="H1761" s="153" t="s">
        <v>308</v>
      </c>
      <c r="I1761" s="156">
        <v>41974</v>
      </c>
    </row>
    <row r="1762" spans="1:11" ht="25.5" hidden="1">
      <c r="A1762" s="133">
        <f>COUNTIF(ORÇAMENTO!B:B,'CPU (2)'!B1762)</f>
        <v>0</v>
      </c>
      <c r="B1762" s="157">
        <v>84149</v>
      </c>
      <c r="C1762" s="158" t="s">
        <v>7069</v>
      </c>
      <c r="D1762" s="157" t="s">
        <v>5450</v>
      </c>
      <c r="E1762" s="157" t="s">
        <v>307</v>
      </c>
      <c r="F1762" s="159">
        <v>90.72</v>
      </c>
      <c r="G1762" s="159">
        <v>90.72</v>
      </c>
      <c r="H1762" s="157" t="s">
        <v>308</v>
      </c>
      <c r="I1762" s="160">
        <v>41974</v>
      </c>
    </row>
    <row r="1763" spans="1:11" ht="25.5" hidden="1">
      <c r="A1763" s="133">
        <f>COUNTIF(ORÇAMENTO!B:B,'CPU (2)'!B1763)</f>
        <v>0</v>
      </c>
      <c r="B1763" s="153">
        <v>73483</v>
      </c>
      <c r="C1763" s="154" t="s">
        <v>7070</v>
      </c>
      <c r="D1763" s="153" t="s">
        <v>5450</v>
      </c>
      <c r="E1763" s="153" t="s">
        <v>307</v>
      </c>
      <c r="F1763" s="155">
        <v>13.87</v>
      </c>
      <c r="G1763" s="155">
        <v>12.27</v>
      </c>
      <c r="H1763" s="153" t="s">
        <v>308</v>
      </c>
      <c r="I1763" s="156">
        <v>41974</v>
      </c>
    </row>
    <row r="1764" spans="1:11" ht="25.5" hidden="1">
      <c r="A1764" s="133">
        <f>COUNTIF(ORÇAMENTO!B:B,'CPU (2)'!B1764)</f>
        <v>0</v>
      </c>
      <c r="B1764" s="157">
        <v>73416</v>
      </c>
      <c r="C1764" s="158" t="s">
        <v>7071</v>
      </c>
      <c r="D1764" s="157" t="s">
        <v>5450</v>
      </c>
      <c r="E1764" s="157" t="s">
        <v>307</v>
      </c>
      <c r="F1764" s="159">
        <v>71.569999999999993</v>
      </c>
      <c r="G1764" s="159">
        <v>71.56</v>
      </c>
      <c r="H1764" s="157" t="s">
        <v>308</v>
      </c>
      <c r="I1764" s="160">
        <v>41974</v>
      </c>
    </row>
    <row r="1765" spans="1:11" ht="25.5" hidden="1">
      <c r="A1765" s="133">
        <f>COUNTIF(ORÇAMENTO!B:B,'CPU (2)'!B1765)</f>
        <v>0</v>
      </c>
      <c r="B1765" s="153">
        <v>73311</v>
      </c>
      <c r="C1765" s="154" t="s">
        <v>7072</v>
      </c>
      <c r="D1765" s="153" t="s">
        <v>5450</v>
      </c>
      <c r="E1765" s="153" t="s">
        <v>307</v>
      </c>
      <c r="F1765" s="155">
        <v>90.72</v>
      </c>
      <c r="G1765" s="155">
        <v>90.72</v>
      </c>
      <c r="H1765" s="153" t="s">
        <v>308</v>
      </c>
      <c r="I1765" s="156">
        <v>41974</v>
      </c>
    </row>
    <row r="1766" spans="1:11" ht="25.5" hidden="1">
      <c r="A1766" s="133">
        <f>COUNTIF(ORÇAMENTO!B:B,'CPU (2)'!B1766)</f>
        <v>0</v>
      </c>
      <c r="B1766" s="157">
        <v>73459</v>
      </c>
      <c r="C1766" s="158" t="s">
        <v>7073</v>
      </c>
      <c r="D1766" s="157" t="s">
        <v>5450</v>
      </c>
      <c r="E1766" s="157" t="s">
        <v>307</v>
      </c>
      <c r="F1766" s="159">
        <v>15.12</v>
      </c>
      <c r="G1766" s="159">
        <v>15.12</v>
      </c>
      <c r="H1766" s="157" t="s">
        <v>308</v>
      </c>
      <c r="I1766" s="160">
        <v>41974</v>
      </c>
    </row>
    <row r="1767" spans="1:11" ht="25.5" hidden="1">
      <c r="A1767" s="133">
        <f>COUNTIF(ORÇAMENTO!B:B,'CPU (2)'!B1767)</f>
        <v>0</v>
      </c>
      <c r="B1767" s="153">
        <v>73304</v>
      </c>
      <c r="C1767" s="154" t="s">
        <v>7074</v>
      </c>
      <c r="D1767" s="153" t="s">
        <v>5450</v>
      </c>
      <c r="E1767" s="153" t="s">
        <v>307</v>
      </c>
      <c r="F1767" s="155">
        <v>49.34</v>
      </c>
      <c r="G1767" s="155">
        <v>49.33</v>
      </c>
      <c r="H1767" s="153" t="s">
        <v>308</v>
      </c>
      <c r="I1767" s="156">
        <v>41974</v>
      </c>
    </row>
    <row r="1768" spans="1:11" ht="25.5" hidden="1">
      <c r="A1768" s="133">
        <f>COUNTIF(ORÇAMENTO!B:B,'CPU (2)'!B1768)</f>
        <v>0</v>
      </c>
      <c r="B1768" s="157">
        <v>73315</v>
      </c>
      <c r="C1768" s="158" t="s">
        <v>7075</v>
      </c>
      <c r="D1768" s="157" t="s">
        <v>5450</v>
      </c>
      <c r="E1768" s="157" t="s">
        <v>307</v>
      </c>
      <c r="F1768" s="159">
        <v>83.16</v>
      </c>
      <c r="G1768" s="159">
        <v>83.16</v>
      </c>
      <c r="H1768" s="157" t="s">
        <v>308</v>
      </c>
      <c r="I1768" s="160">
        <v>41974</v>
      </c>
    </row>
    <row r="1769" spans="1:11" ht="25.5" hidden="1">
      <c r="A1769" s="133">
        <f>COUNTIF(ORÇAMENTO!B:B,'CPU (2)'!B1769)</f>
        <v>0</v>
      </c>
      <c r="B1769" s="153">
        <v>83763</v>
      </c>
      <c r="C1769" s="154" t="s">
        <v>7076</v>
      </c>
      <c r="D1769" s="153" t="s">
        <v>5450</v>
      </c>
      <c r="E1769" s="153" t="s">
        <v>307</v>
      </c>
      <c r="F1769" s="155">
        <v>13.3</v>
      </c>
      <c r="G1769" s="155">
        <v>13.3</v>
      </c>
      <c r="H1769" s="153" t="s">
        <v>308</v>
      </c>
      <c r="I1769" s="156">
        <v>41974</v>
      </c>
    </row>
    <row r="1770" spans="1:11">
      <c r="B1770" s="153"/>
      <c r="C1770" s="154"/>
      <c r="D1770" s="153"/>
      <c r="E1770" s="153"/>
      <c r="F1770" s="155"/>
      <c r="G1770" s="155"/>
      <c r="H1770" s="153"/>
      <c r="I1770" s="156"/>
    </row>
    <row r="1771" spans="1:11" ht="25.5">
      <c r="A1771" s="133">
        <f>COUNTIF(ORÇAMENTO!B:B,'CPU (2)'!B1771)</f>
        <v>0</v>
      </c>
      <c r="B1771" s="175">
        <v>83758</v>
      </c>
      <c r="C1771" s="176" t="s">
        <v>7077</v>
      </c>
      <c r="D1771" s="175" t="s">
        <v>5450</v>
      </c>
      <c r="E1771" s="175" t="s">
        <v>307</v>
      </c>
      <c r="F1771" s="177">
        <v>45.28</v>
      </c>
      <c r="G1771" s="177">
        <v>45.27</v>
      </c>
      <c r="H1771" s="175" t="s">
        <v>308</v>
      </c>
      <c r="I1771" s="160">
        <v>41974</v>
      </c>
      <c r="J1771" s="191">
        <f>SUM(J1773)</f>
        <v>45.273199999999996</v>
      </c>
      <c r="K1771" s="192">
        <f>J1771-G1771</f>
        <v>3.1999999999925421E-3</v>
      </c>
    </row>
    <row r="1772" spans="1:11" ht="25.5">
      <c r="A1772" s="211"/>
      <c r="B1772" s="325" t="s">
        <v>341</v>
      </c>
      <c r="C1772" s="325" t="s">
        <v>82</v>
      </c>
      <c r="D1772" s="325" t="s">
        <v>342</v>
      </c>
      <c r="E1772" s="325" t="s">
        <v>343</v>
      </c>
      <c r="F1772" s="325" t="s">
        <v>10727</v>
      </c>
      <c r="G1772" s="325" t="s">
        <v>10728</v>
      </c>
      <c r="H1772" s="325" t="s">
        <v>10729</v>
      </c>
      <c r="I1772" s="325" t="s">
        <v>10730</v>
      </c>
      <c r="J1772" s="325" t="s">
        <v>10731</v>
      </c>
    </row>
    <row r="1773" spans="1:11">
      <c r="A1773" s="211"/>
      <c r="B1773" s="172">
        <v>4221</v>
      </c>
      <c r="C1773" s="213" t="str">
        <f>VLOOKUP(B1773,INSUMOS_SINAPI_12_14!$A$2:$H$5049,2,0)</f>
        <v>OLEO DIESEL COMBUSTIVEL COMUM</v>
      </c>
      <c r="D1773" s="136" t="s">
        <v>314</v>
      </c>
      <c r="E1773" s="144" t="str">
        <f>VLOOKUP(B1773,INSUMOS_SINAPI_12_14!$A$2:$H$5049,4,0)</f>
        <v>L</v>
      </c>
      <c r="F1773" s="138">
        <v>2.8</v>
      </c>
      <c r="G1773" s="210">
        <f>VLOOKUP(B1773,INSUMOS_SINAPI_12_14!$A$2:$H$5049,6,0)</f>
        <v>2.8</v>
      </c>
      <c r="H1773" s="335">
        <v>16.169</v>
      </c>
      <c r="I1773" s="138">
        <v>45.28</v>
      </c>
      <c r="J1773" s="210">
        <f>H1773*G1773</f>
        <v>45.273199999999996</v>
      </c>
    </row>
    <row r="1774" spans="1:11">
      <c r="B1774"/>
      <c r="C1774"/>
      <c r="D1774"/>
      <c r="E1774"/>
      <c r="F1774"/>
      <c r="G1774"/>
      <c r="H1774"/>
      <c r="I1774" s="160"/>
    </row>
    <row r="1775" spans="1:11">
      <c r="B1775"/>
      <c r="C1775"/>
      <c r="D1775"/>
      <c r="E1775"/>
      <c r="F1775"/>
      <c r="G1775"/>
      <c r="H1775"/>
      <c r="I1775" s="160"/>
    </row>
    <row r="1776" spans="1:11" hidden="1">
      <c r="A1776" s="133">
        <f>COUNTIF(ORÇAMENTO!B:B,'CPU (2)'!B1776)</f>
        <v>0</v>
      </c>
      <c r="B1776">
        <v>73396</v>
      </c>
      <c r="C1776" t="s">
        <v>7078</v>
      </c>
      <c r="D1776" t="s">
        <v>5361</v>
      </c>
      <c r="E1776" t="s">
        <v>83</v>
      </c>
      <c r="F1776">
        <v>51.55</v>
      </c>
      <c r="G1776">
        <v>51.55</v>
      </c>
      <c r="H1776" t="s">
        <v>308</v>
      </c>
      <c r="I1776" s="156">
        <v>41974</v>
      </c>
    </row>
    <row r="1777" spans="1:9" hidden="1">
      <c r="A1777" s="133">
        <f>COUNTIF(ORÇAMENTO!B:B,'CPU (2)'!B1777)</f>
        <v>0</v>
      </c>
      <c r="B1777">
        <v>72219</v>
      </c>
      <c r="C1777" t="s">
        <v>7079</v>
      </c>
      <c r="D1777" t="s">
        <v>6454</v>
      </c>
      <c r="E1777" t="s">
        <v>368</v>
      </c>
      <c r="F1777">
        <v>78.91</v>
      </c>
      <c r="G1777">
        <v>71.64</v>
      </c>
      <c r="H1777" t="s">
        <v>308</v>
      </c>
      <c r="I1777" s="160">
        <v>41974</v>
      </c>
    </row>
    <row r="1778" spans="1:9" hidden="1">
      <c r="A1778" s="133">
        <f>COUNTIF(ORÇAMENTO!B:B,'CPU (2)'!B1778)</f>
        <v>0</v>
      </c>
      <c r="B1778">
        <v>72215</v>
      </c>
      <c r="C1778" t="s">
        <v>7080</v>
      </c>
      <c r="D1778" t="s">
        <v>6454</v>
      </c>
      <c r="E1778" t="s">
        <v>368</v>
      </c>
      <c r="F1778">
        <v>30.35</v>
      </c>
      <c r="G1778">
        <v>27.55</v>
      </c>
      <c r="H1778" t="s">
        <v>308</v>
      </c>
      <c r="I1778" s="156">
        <v>41974</v>
      </c>
    </row>
    <row r="1779" spans="1:9" hidden="1">
      <c r="A1779" s="133">
        <f>COUNTIF(ORÇAMENTO!B:B,'CPU (2)'!B1779)</f>
        <v>1</v>
      </c>
      <c r="B1779" t="s">
        <v>7081</v>
      </c>
      <c r="C1779" t="s">
        <v>7082</v>
      </c>
      <c r="D1779" t="s">
        <v>6454</v>
      </c>
      <c r="E1779" t="s">
        <v>368</v>
      </c>
      <c r="F1779">
        <v>68.36</v>
      </c>
      <c r="G1779">
        <v>62</v>
      </c>
      <c r="H1779" t="s">
        <v>308</v>
      </c>
      <c r="I1779" s="160">
        <v>41974</v>
      </c>
    </row>
    <row r="1780" spans="1:9" hidden="1">
      <c r="A1780" s="133">
        <f>COUNTIF(ORÇAMENTO!B:B,'CPU (2)'!B1780)</f>
        <v>0</v>
      </c>
      <c r="B1780" t="s">
        <v>7083</v>
      </c>
      <c r="C1780" t="s">
        <v>7084</v>
      </c>
      <c r="D1780" t="s">
        <v>6454</v>
      </c>
      <c r="E1780" t="s">
        <v>368</v>
      </c>
      <c r="F1780">
        <v>54.69</v>
      </c>
      <c r="G1780">
        <v>49.6</v>
      </c>
      <c r="H1780" t="s">
        <v>308</v>
      </c>
      <c r="I1780" s="156">
        <v>41974</v>
      </c>
    </row>
    <row r="1781" spans="1:9" hidden="1">
      <c r="A1781" s="133">
        <f>COUNTIF(ORÇAMENTO!B:B,'CPU (2)'!B1781)</f>
        <v>0</v>
      </c>
      <c r="B1781">
        <v>72214</v>
      </c>
      <c r="C1781" t="s">
        <v>7085</v>
      </c>
      <c r="D1781" t="s">
        <v>6454</v>
      </c>
      <c r="E1781" t="s">
        <v>368</v>
      </c>
      <c r="F1781">
        <v>48.56</v>
      </c>
      <c r="G1781">
        <v>44.09</v>
      </c>
      <c r="H1781" t="s">
        <v>308</v>
      </c>
      <c r="I1781" s="160">
        <v>41974</v>
      </c>
    </row>
    <row r="1782" spans="1:9" hidden="1">
      <c r="A1782" s="133">
        <f>COUNTIF(ORÇAMENTO!B:B,'CPU (2)'!B1782)</f>
        <v>0</v>
      </c>
      <c r="B1782">
        <v>85373</v>
      </c>
      <c r="C1782" t="s">
        <v>7086</v>
      </c>
      <c r="D1782" t="s">
        <v>6454</v>
      </c>
      <c r="E1782" t="s">
        <v>335</v>
      </c>
      <c r="F1782">
        <v>4.04</v>
      </c>
      <c r="G1782">
        <v>3.65</v>
      </c>
      <c r="H1782" t="s">
        <v>308</v>
      </c>
      <c r="I1782" s="156">
        <v>41974</v>
      </c>
    </row>
    <row r="1783" spans="1:9" hidden="1">
      <c r="A1783" s="133">
        <f>COUNTIF(ORÇAMENTO!B:B,'CPU (2)'!B1783)</f>
        <v>0</v>
      </c>
      <c r="B1783" t="s">
        <v>7087</v>
      </c>
      <c r="C1783" t="s">
        <v>7088</v>
      </c>
      <c r="D1783" t="s">
        <v>6454</v>
      </c>
      <c r="E1783" t="s">
        <v>335</v>
      </c>
      <c r="F1783">
        <v>18.21</v>
      </c>
      <c r="G1783">
        <v>16.53</v>
      </c>
      <c r="H1783" t="s">
        <v>308</v>
      </c>
      <c r="I1783" s="160">
        <v>41974</v>
      </c>
    </row>
    <row r="1784" spans="1:9" hidden="1">
      <c r="A1784" s="133">
        <f>COUNTIF(ORÇAMENTO!B:B,'CPU (2)'!B1784)</f>
        <v>0</v>
      </c>
      <c r="B1784">
        <v>85379</v>
      </c>
      <c r="C1784" t="s">
        <v>7089</v>
      </c>
      <c r="D1784" t="s">
        <v>6454</v>
      </c>
      <c r="E1784" t="s">
        <v>370</v>
      </c>
      <c r="F1784">
        <v>1.82</v>
      </c>
      <c r="G1784">
        <v>1.65</v>
      </c>
      <c r="H1784" t="s">
        <v>308</v>
      </c>
      <c r="I1784" s="156">
        <v>41974</v>
      </c>
    </row>
    <row r="1785" spans="1:9" hidden="1">
      <c r="A1785" s="133">
        <f>COUNTIF(ORÇAMENTO!B:B,'CPU (2)'!B1785)</f>
        <v>0</v>
      </c>
      <c r="B1785">
        <v>73616</v>
      </c>
      <c r="C1785" t="s">
        <v>7090</v>
      </c>
      <c r="D1785" t="s">
        <v>6454</v>
      </c>
      <c r="E1785" t="s">
        <v>368</v>
      </c>
      <c r="F1785">
        <v>177.74</v>
      </c>
      <c r="G1785">
        <v>161.19999999999999</v>
      </c>
      <c r="H1785" t="s">
        <v>308</v>
      </c>
      <c r="I1785" s="160">
        <v>41974</v>
      </c>
    </row>
    <row r="1786" spans="1:9" hidden="1">
      <c r="A1786" s="133">
        <f>COUNTIF(ORÇAMENTO!B:B,'CPU (2)'!B1786)</f>
        <v>0</v>
      </c>
      <c r="B1786">
        <v>72218</v>
      </c>
      <c r="C1786" t="s">
        <v>7091</v>
      </c>
      <c r="D1786" t="s">
        <v>6454</v>
      </c>
      <c r="E1786" t="s">
        <v>335</v>
      </c>
      <c r="F1786">
        <v>4.8600000000000003</v>
      </c>
      <c r="G1786">
        <v>4.4000000000000004</v>
      </c>
      <c r="H1786" t="s">
        <v>308</v>
      </c>
      <c r="I1786" s="156">
        <v>41974</v>
      </c>
    </row>
    <row r="1787" spans="1:9" hidden="1">
      <c r="A1787" s="133">
        <f>COUNTIF(ORÇAMENTO!B:B,'CPU (2)'!B1787)</f>
        <v>0</v>
      </c>
      <c r="B1787">
        <v>85362</v>
      </c>
      <c r="C1787" t="s">
        <v>7092</v>
      </c>
      <c r="D1787" t="s">
        <v>6454</v>
      </c>
      <c r="E1787" t="s">
        <v>335</v>
      </c>
      <c r="F1787">
        <v>9.7100000000000009</v>
      </c>
      <c r="G1787">
        <v>8.81</v>
      </c>
      <c r="H1787" t="s">
        <v>308</v>
      </c>
      <c r="I1787" s="160">
        <v>41974</v>
      </c>
    </row>
    <row r="1788" spans="1:9" hidden="1">
      <c r="A1788" s="133">
        <f>COUNTIF(ORÇAMENTO!B:B,'CPU (2)'!B1788)</f>
        <v>0</v>
      </c>
      <c r="B1788">
        <v>72235</v>
      </c>
      <c r="C1788" t="s">
        <v>7093</v>
      </c>
      <c r="D1788" t="s">
        <v>6454</v>
      </c>
      <c r="E1788" t="s">
        <v>335</v>
      </c>
      <c r="F1788">
        <v>4.8600000000000003</v>
      </c>
      <c r="G1788">
        <v>4.4000000000000004</v>
      </c>
      <c r="H1788" t="s">
        <v>308</v>
      </c>
      <c r="I1788" s="156">
        <v>41974</v>
      </c>
    </row>
    <row r="1789" spans="1:9" hidden="1">
      <c r="A1789" s="133">
        <f>COUNTIF(ORÇAMENTO!B:B,'CPU (2)'!B1789)</f>
        <v>0</v>
      </c>
      <c r="B1789">
        <v>89263</v>
      </c>
      <c r="C1789" t="s">
        <v>7094</v>
      </c>
      <c r="D1789" t="s">
        <v>6454</v>
      </c>
      <c r="E1789" t="s">
        <v>335</v>
      </c>
      <c r="F1789">
        <v>22.81</v>
      </c>
      <c r="G1789">
        <v>20.66</v>
      </c>
      <c r="H1789" t="s">
        <v>308</v>
      </c>
      <c r="I1789" s="160">
        <v>41974</v>
      </c>
    </row>
    <row r="1790" spans="1:9" hidden="1">
      <c r="A1790" s="133">
        <f>COUNTIF(ORÇAMENTO!B:B,'CPU (2)'!B1790)</f>
        <v>0</v>
      </c>
      <c r="B1790">
        <v>85372</v>
      </c>
      <c r="C1790" t="s">
        <v>7095</v>
      </c>
      <c r="D1790" t="s">
        <v>6454</v>
      </c>
      <c r="E1790" t="s">
        <v>335</v>
      </c>
      <c r="F1790">
        <v>1.82</v>
      </c>
      <c r="G1790">
        <v>1.65</v>
      </c>
      <c r="H1790" t="s">
        <v>308</v>
      </c>
      <c r="I1790" s="156">
        <v>41974</v>
      </c>
    </row>
    <row r="1791" spans="1:9" hidden="1">
      <c r="A1791" s="133">
        <f>COUNTIF(ORÇAMENTO!B:B,'CPU (2)'!B1791)</f>
        <v>0</v>
      </c>
      <c r="B1791">
        <v>72949</v>
      </c>
      <c r="C1791" t="s">
        <v>7096</v>
      </c>
      <c r="D1791" t="s">
        <v>5670</v>
      </c>
      <c r="E1791" t="s">
        <v>368</v>
      </c>
      <c r="F1791">
        <v>19.37</v>
      </c>
      <c r="G1791">
        <v>18.43</v>
      </c>
      <c r="H1791" t="s">
        <v>308</v>
      </c>
      <c r="I1791" s="160">
        <v>41974</v>
      </c>
    </row>
    <row r="1792" spans="1:9" hidden="1">
      <c r="A1792" s="133">
        <f>COUNTIF(ORÇAMENTO!B:B,'CPU (2)'!B1792)</f>
        <v>0</v>
      </c>
      <c r="B1792" t="s">
        <v>7097</v>
      </c>
      <c r="C1792" t="s">
        <v>7098</v>
      </c>
      <c r="D1792" t="s">
        <v>6454</v>
      </c>
      <c r="E1792" t="s">
        <v>335</v>
      </c>
      <c r="F1792">
        <v>18.21</v>
      </c>
      <c r="G1792">
        <v>16.53</v>
      </c>
      <c r="H1792" t="s">
        <v>308</v>
      </c>
      <c r="I1792" s="156">
        <v>41974</v>
      </c>
    </row>
    <row r="1793" spans="1:9" hidden="1">
      <c r="A1793" s="133">
        <f>COUNTIF(ORÇAMENTO!B:B,'CPU (2)'!B1793)</f>
        <v>0</v>
      </c>
      <c r="B1793" t="s">
        <v>7099</v>
      </c>
      <c r="C1793" t="s">
        <v>7100</v>
      </c>
      <c r="D1793" t="s">
        <v>6454</v>
      </c>
      <c r="E1793" t="s">
        <v>335</v>
      </c>
      <c r="F1793">
        <v>7.3</v>
      </c>
      <c r="G1793">
        <v>6.61</v>
      </c>
      <c r="H1793" t="s">
        <v>308</v>
      </c>
      <c r="I1793" s="160">
        <v>41974</v>
      </c>
    </row>
    <row r="1794" spans="1:9" hidden="1">
      <c r="A1794" s="133">
        <f>COUNTIF(ORÇAMENTO!B:B,'CPU (2)'!B1794)</f>
        <v>0</v>
      </c>
      <c r="B1794">
        <v>85367</v>
      </c>
      <c r="C1794" t="s">
        <v>7101</v>
      </c>
      <c r="D1794" t="s">
        <v>6454</v>
      </c>
      <c r="E1794" t="s">
        <v>335</v>
      </c>
      <c r="F1794">
        <v>11.56</v>
      </c>
      <c r="G1794">
        <v>10.47</v>
      </c>
      <c r="H1794" t="s">
        <v>308</v>
      </c>
      <c r="I1794" s="156">
        <v>41974</v>
      </c>
    </row>
    <row r="1795" spans="1:9" hidden="1">
      <c r="A1795" s="133">
        <f>COUNTIF(ORÇAMENTO!B:B,'CPU (2)'!B1795)</f>
        <v>0</v>
      </c>
      <c r="B1795">
        <v>85376</v>
      </c>
      <c r="C1795" t="s">
        <v>7102</v>
      </c>
      <c r="D1795" t="s">
        <v>6454</v>
      </c>
      <c r="E1795" t="s">
        <v>335</v>
      </c>
      <c r="F1795">
        <v>4.0999999999999996</v>
      </c>
      <c r="G1795">
        <v>3.72</v>
      </c>
      <c r="H1795" t="s">
        <v>308</v>
      </c>
      <c r="I1795" s="160">
        <v>41974</v>
      </c>
    </row>
    <row r="1796" spans="1:9" hidden="1">
      <c r="A1796" s="133">
        <f>COUNTIF(ORÇAMENTO!B:B,'CPU (2)'!B1796)</f>
        <v>0</v>
      </c>
      <c r="B1796">
        <v>72217</v>
      </c>
      <c r="C1796" t="s">
        <v>7103</v>
      </c>
      <c r="D1796" t="s">
        <v>6454</v>
      </c>
      <c r="E1796" t="s">
        <v>335</v>
      </c>
      <c r="F1796">
        <v>6.07</v>
      </c>
      <c r="G1796">
        <v>5.51</v>
      </c>
      <c r="H1796" t="s">
        <v>308</v>
      </c>
      <c r="I1796" s="156">
        <v>41974</v>
      </c>
    </row>
    <row r="1797" spans="1:9" hidden="1">
      <c r="A1797" s="133">
        <f>COUNTIF(ORÇAMENTO!B:B,'CPU (2)'!B1797)</f>
        <v>0</v>
      </c>
      <c r="B1797" t="s">
        <v>7104</v>
      </c>
      <c r="C1797" t="s">
        <v>7105</v>
      </c>
      <c r="D1797" t="s">
        <v>6454</v>
      </c>
      <c r="E1797" t="s">
        <v>335</v>
      </c>
      <c r="F1797">
        <v>6.07</v>
      </c>
      <c r="G1797">
        <v>5.51</v>
      </c>
      <c r="H1797" t="s">
        <v>308</v>
      </c>
      <c r="I1797" s="160">
        <v>41974</v>
      </c>
    </row>
    <row r="1798" spans="1:9" hidden="1">
      <c r="A1798" s="133">
        <f>COUNTIF(ORÇAMENTO!B:B,'CPU (2)'!B1798)</f>
        <v>1</v>
      </c>
      <c r="B1798">
        <v>72224</v>
      </c>
      <c r="C1798" t="s">
        <v>7106</v>
      </c>
      <c r="D1798" t="s">
        <v>6454</v>
      </c>
      <c r="E1798" t="s">
        <v>335</v>
      </c>
      <c r="F1798">
        <v>7.28</v>
      </c>
      <c r="G1798">
        <v>6.61</v>
      </c>
      <c r="H1798" t="s">
        <v>308</v>
      </c>
      <c r="I1798" s="156">
        <v>41974</v>
      </c>
    </row>
    <row r="1799" spans="1:9" hidden="1">
      <c r="A1799" s="133">
        <f>COUNTIF(ORÇAMENTO!B:B,'CPU (2)'!B1799)</f>
        <v>0</v>
      </c>
      <c r="B1799">
        <v>72225</v>
      </c>
      <c r="C1799" t="s">
        <v>7107</v>
      </c>
      <c r="D1799" t="s">
        <v>6454</v>
      </c>
      <c r="E1799" t="s">
        <v>335</v>
      </c>
      <c r="F1799">
        <v>3.04</v>
      </c>
      <c r="G1799">
        <v>2.75</v>
      </c>
      <c r="H1799" t="s">
        <v>308</v>
      </c>
      <c r="I1799" s="160">
        <v>41974</v>
      </c>
    </row>
    <row r="1800" spans="1:9" hidden="1">
      <c r="A1800" s="133">
        <f>COUNTIF(ORÇAMENTO!B:B,'CPU (2)'!B1800)</f>
        <v>0</v>
      </c>
      <c r="B1800">
        <v>72216</v>
      </c>
      <c r="C1800" t="s">
        <v>7108</v>
      </c>
      <c r="D1800" t="s">
        <v>6454</v>
      </c>
      <c r="E1800" t="s">
        <v>368</v>
      </c>
      <c r="F1800">
        <v>157.82</v>
      </c>
      <c r="G1800">
        <v>143.29</v>
      </c>
      <c r="H1800" t="s">
        <v>308</v>
      </c>
      <c r="I1800" s="156">
        <v>41974</v>
      </c>
    </row>
    <row r="1801" spans="1:9" hidden="1">
      <c r="A1801" s="133">
        <f>COUNTIF(ORÇAMENTO!B:B,'CPU (2)'!B1801)</f>
        <v>0</v>
      </c>
      <c r="B1801">
        <v>84152</v>
      </c>
      <c r="C1801" t="s">
        <v>7109</v>
      </c>
      <c r="D1801" t="s">
        <v>6454</v>
      </c>
      <c r="E1801" t="s">
        <v>368</v>
      </c>
      <c r="F1801">
        <v>232.42</v>
      </c>
      <c r="G1801">
        <v>210.81</v>
      </c>
      <c r="H1801" t="s">
        <v>308</v>
      </c>
      <c r="I1801" s="160">
        <v>41974</v>
      </c>
    </row>
    <row r="1802" spans="1:9" hidden="1">
      <c r="A1802" s="133">
        <f>COUNTIF(ORÇAMENTO!B:B,'CPU (2)'!B1802)</f>
        <v>0</v>
      </c>
      <c r="B1802">
        <v>85364</v>
      </c>
      <c r="C1802" t="s">
        <v>7110</v>
      </c>
      <c r="D1802" t="s">
        <v>6454</v>
      </c>
      <c r="E1802" t="s">
        <v>368</v>
      </c>
      <c r="F1802">
        <v>177.74</v>
      </c>
      <c r="G1802">
        <v>161.19999999999999</v>
      </c>
      <c r="H1802" t="s">
        <v>308</v>
      </c>
      <c r="I1802" s="156">
        <v>41974</v>
      </c>
    </row>
    <row r="1803" spans="1:9" hidden="1">
      <c r="A1803" s="133">
        <f>COUNTIF(ORÇAMENTO!B:B,'CPU (2)'!B1803)</f>
        <v>0</v>
      </c>
      <c r="B1803">
        <v>85370</v>
      </c>
      <c r="C1803" t="s">
        <v>7111</v>
      </c>
      <c r="D1803" t="s">
        <v>6454</v>
      </c>
      <c r="E1803" t="s">
        <v>368</v>
      </c>
      <c r="F1803">
        <v>186.35</v>
      </c>
      <c r="G1803">
        <v>169.2</v>
      </c>
      <c r="H1803" t="s">
        <v>308</v>
      </c>
      <c r="I1803" s="160">
        <v>41974</v>
      </c>
    </row>
    <row r="1804" spans="1:9" hidden="1">
      <c r="A1804" s="133">
        <f>COUNTIF(ORÇAMENTO!B:B,'CPU (2)'!B1804)</f>
        <v>0</v>
      </c>
      <c r="B1804">
        <v>85366</v>
      </c>
      <c r="C1804" t="s">
        <v>7112</v>
      </c>
      <c r="D1804" t="s">
        <v>6454</v>
      </c>
      <c r="E1804" t="s">
        <v>335</v>
      </c>
      <c r="F1804">
        <v>15.78</v>
      </c>
      <c r="G1804">
        <v>14.32</v>
      </c>
      <c r="H1804" t="s">
        <v>308</v>
      </c>
      <c r="I1804" s="156">
        <v>41974</v>
      </c>
    </row>
    <row r="1805" spans="1:9" hidden="1">
      <c r="A1805" s="133">
        <f>COUNTIF(ORÇAMENTO!B:B,'CPU (2)'!B1805)</f>
        <v>0</v>
      </c>
      <c r="B1805">
        <v>85365</v>
      </c>
      <c r="C1805" t="s">
        <v>7113</v>
      </c>
      <c r="D1805" t="s">
        <v>6454</v>
      </c>
      <c r="E1805" t="s">
        <v>368</v>
      </c>
      <c r="F1805">
        <v>44.92</v>
      </c>
      <c r="G1805">
        <v>40.78</v>
      </c>
      <c r="H1805" t="s">
        <v>308</v>
      </c>
      <c r="I1805" s="160">
        <v>41974</v>
      </c>
    </row>
    <row r="1806" spans="1:9" hidden="1">
      <c r="A1806" s="133">
        <f>COUNTIF(ORÇAMENTO!B:B,'CPU (2)'!B1806)</f>
        <v>0</v>
      </c>
      <c r="B1806">
        <v>84142</v>
      </c>
      <c r="C1806" t="s">
        <v>7114</v>
      </c>
      <c r="D1806" t="s">
        <v>5450</v>
      </c>
      <c r="E1806" t="s">
        <v>307</v>
      </c>
      <c r="F1806">
        <v>17.91</v>
      </c>
      <c r="G1806">
        <v>17.899999999999999</v>
      </c>
      <c r="H1806" t="s">
        <v>308</v>
      </c>
      <c r="I1806" s="156">
        <v>41974</v>
      </c>
    </row>
    <row r="1807" spans="1:9" hidden="1">
      <c r="A1807" s="133">
        <f>COUNTIF(ORÇAMENTO!B:B,'CPU (2)'!B1807)</f>
        <v>0</v>
      </c>
      <c r="B1807">
        <v>84137</v>
      </c>
      <c r="C1807" t="s">
        <v>7115</v>
      </c>
      <c r="D1807" t="s">
        <v>5450</v>
      </c>
      <c r="E1807" t="s">
        <v>307</v>
      </c>
      <c r="F1807">
        <v>14.17</v>
      </c>
      <c r="G1807">
        <v>14.16</v>
      </c>
      <c r="H1807" t="s">
        <v>308</v>
      </c>
      <c r="I1807" s="160">
        <v>41974</v>
      </c>
    </row>
    <row r="1808" spans="1:9" hidden="1">
      <c r="A1808" s="133">
        <f>COUNTIF(ORÇAMENTO!B:B,'CPU (2)'!B1808)</f>
        <v>0</v>
      </c>
      <c r="B1808">
        <v>84147</v>
      </c>
      <c r="C1808" t="s">
        <v>7116</v>
      </c>
      <c r="D1808" t="s">
        <v>5450</v>
      </c>
      <c r="E1808" t="s">
        <v>307</v>
      </c>
      <c r="F1808">
        <v>26.84</v>
      </c>
      <c r="G1808">
        <v>26.84</v>
      </c>
      <c r="H1808" t="s">
        <v>308</v>
      </c>
      <c r="I1808" s="156">
        <v>41974</v>
      </c>
    </row>
    <row r="1809" spans="1:11" hidden="1">
      <c r="A1809" s="133">
        <f>COUNTIF(ORÇAMENTO!B:B,'CPU (2)'!B1809)</f>
        <v>0</v>
      </c>
      <c r="B1809">
        <v>83360</v>
      </c>
      <c r="C1809" t="s">
        <v>7117</v>
      </c>
      <c r="D1809" t="s">
        <v>5450</v>
      </c>
      <c r="E1809" t="s">
        <v>307</v>
      </c>
      <c r="F1809">
        <v>36.270000000000003</v>
      </c>
      <c r="G1809">
        <v>36.26</v>
      </c>
      <c r="H1809" t="s">
        <v>308</v>
      </c>
      <c r="I1809" s="160">
        <v>41974</v>
      </c>
    </row>
    <row r="1810" spans="1:11" hidden="1">
      <c r="A1810" s="133">
        <f>COUNTIF(ORÇAMENTO!B:B,'CPU (2)'!B1810)</f>
        <v>0</v>
      </c>
      <c r="B1810">
        <v>83761</v>
      </c>
      <c r="C1810" t="s">
        <v>7118</v>
      </c>
      <c r="D1810" t="s">
        <v>5450</v>
      </c>
      <c r="E1810" t="s">
        <v>307</v>
      </c>
      <c r="F1810">
        <v>14.43</v>
      </c>
      <c r="G1810">
        <v>14.42</v>
      </c>
      <c r="H1810" t="s">
        <v>308</v>
      </c>
      <c r="I1810" s="156">
        <v>41974</v>
      </c>
    </row>
    <row r="1811" spans="1:11">
      <c r="B1811"/>
      <c r="C1811"/>
      <c r="D1811"/>
      <c r="E1811"/>
      <c r="F1811"/>
      <c r="G1811"/>
      <c r="H1811"/>
      <c r="I1811" s="156"/>
    </row>
    <row r="1812" spans="1:11" ht="25.5">
      <c r="A1812" s="133">
        <f>COUNTIF(ORÇAMENTO!B:B,'CPU (2)'!B1812)</f>
        <v>0</v>
      </c>
      <c r="B1812" s="175">
        <v>83755</v>
      </c>
      <c r="C1812" s="176" t="s">
        <v>7119</v>
      </c>
      <c r="D1812" s="175" t="s">
        <v>5450</v>
      </c>
      <c r="E1812" s="175" t="s">
        <v>307</v>
      </c>
      <c r="F1812" s="177">
        <v>46.23</v>
      </c>
      <c r="G1812" s="177">
        <v>46.22</v>
      </c>
      <c r="H1812" s="175" t="s">
        <v>308</v>
      </c>
      <c r="I1812" s="160">
        <v>41974</v>
      </c>
      <c r="J1812" s="191">
        <f>SUM(J1814:J1815)</f>
        <v>46.221937308000001</v>
      </c>
      <c r="K1812" s="192">
        <f>J1812-G1812</f>
        <v>1.9373080000022469E-3</v>
      </c>
    </row>
    <row r="1813" spans="1:11" ht="25.5">
      <c r="A1813" s="211"/>
      <c r="B1813" s="325" t="s">
        <v>341</v>
      </c>
      <c r="C1813" s="325" t="s">
        <v>82</v>
      </c>
      <c r="D1813" s="325" t="s">
        <v>342</v>
      </c>
      <c r="E1813" s="325" t="s">
        <v>343</v>
      </c>
      <c r="F1813" s="325" t="s">
        <v>10727</v>
      </c>
      <c r="G1813" s="325" t="s">
        <v>10728</v>
      </c>
      <c r="H1813" s="325" t="s">
        <v>10729</v>
      </c>
      <c r="I1813" s="325" t="s">
        <v>10730</v>
      </c>
      <c r="J1813" s="325" t="s">
        <v>10731</v>
      </c>
    </row>
    <row r="1814" spans="1:11" ht="51">
      <c r="A1814" s="211"/>
      <c r="B1814" s="172">
        <v>10713</v>
      </c>
      <c r="C1814" s="213" t="str">
        <f>VLOOKUP(B1814,INSUMOS_SINAPI_12_14!$A$2:$H$5049,2,0)</f>
        <v>!EM PROCESSO DE DESATIVACAO! GUINDASTE HIDRAULICO VEICULAR, C/LANCA TELESCOPICA DE ACIONAMENTO HIDRAULICO E LANCAS MANUAIS, MOMENTO MAXIMO DE ELEVACAO 23.000 KG, COM PBT A PARTIR DE 18.000 KG, MONTADO SOBRE CAM</v>
      </c>
      <c r="D1814" s="136" t="s">
        <v>316</v>
      </c>
      <c r="E1814" s="144" t="str">
        <f>VLOOKUP(B1814,INSUMOS_SINAPI_12_14!$A$2:$H$5049,4,0)</f>
        <v>UN</v>
      </c>
      <c r="F1814" s="138">
        <v>507989.2</v>
      </c>
      <c r="G1814" s="210">
        <f>VLOOKUP(B1814,INSUMOS_SINAPI_12_14!$A$2:$H$5049,6,0)</f>
        <v>507989.2</v>
      </c>
      <c r="H1814" s="333">
        <v>9.0989999999999994E-5</v>
      </c>
      <c r="I1814" s="138">
        <v>46.23</v>
      </c>
      <c r="J1814" s="210">
        <f>H1814*G1814</f>
        <v>46.221937308000001</v>
      </c>
    </row>
    <row r="1815" spans="1:11">
      <c r="B1815"/>
      <c r="C1815"/>
      <c r="D1815"/>
      <c r="E1815"/>
      <c r="F1815"/>
      <c r="G1815"/>
      <c r="H1815"/>
      <c r="I1815"/>
    </row>
    <row r="1816" spans="1:11">
      <c r="B1816"/>
      <c r="C1816"/>
      <c r="D1816"/>
      <c r="E1816"/>
      <c r="F1816"/>
      <c r="G1816"/>
      <c r="H1816"/>
      <c r="I1816"/>
    </row>
    <row r="1817" spans="1:11" hidden="1">
      <c r="A1817" s="133">
        <f>COUNTIF(ORÇAMENTO!B:B,'CPU (2)'!B1817)</f>
        <v>0</v>
      </c>
      <c r="B1817">
        <v>73433</v>
      </c>
      <c r="C1817" t="s">
        <v>7120</v>
      </c>
      <c r="D1817" t="s">
        <v>5450</v>
      </c>
      <c r="E1817" t="s">
        <v>307</v>
      </c>
      <c r="F1817">
        <v>14.63</v>
      </c>
      <c r="G1817">
        <v>14.63</v>
      </c>
      <c r="H1817" t="s">
        <v>308</v>
      </c>
      <c r="I1817">
        <v>41974</v>
      </c>
    </row>
    <row r="1818" spans="1:11" hidden="1">
      <c r="A1818" s="133">
        <f>COUNTIF(ORÇAMENTO!B:B,'CPU (2)'!B1818)</f>
        <v>0</v>
      </c>
      <c r="B1818">
        <v>73303</v>
      </c>
      <c r="C1818" t="s">
        <v>7121</v>
      </c>
      <c r="D1818" t="s">
        <v>5450</v>
      </c>
      <c r="E1818" t="s">
        <v>307</v>
      </c>
      <c r="F1818">
        <v>4.5999999999999996</v>
      </c>
      <c r="G1818">
        <v>4.59</v>
      </c>
      <c r="H1818" t="s">
        <v>308</v>
      </c>
      <c r="I1818">
        <v>41974</v>
      </c>
    </row>
    <row r="1819" spans="1:11" hidden="1">
      <c r="A1819" s="133">
        <f>COUNTIF(ORÇAMENTO!B:B,'CPU (2)'!B1819)</f>
        <v>0</v>
      </c>
      <c r="B1819">
        <v>73399</v>
      </c>
      <c r="C1819" t="s">
        <v>7122</v>
      </c>
      <c r="D1819" t="s">
        <v>5450</v>
      </c>
      <c r="E1819" t="s">
        <v>307</v>
      </c>
      <c r="F1819">
        <v>62.86</v>
      </c>
      <c r="G1819">
        <v>62.86</v>
      </c>
      <c r="H1819" t="s">
        <v>308</v>
      </c>
      <c r="I1819">
        <v>41974</v>
      </c>
    </row>
    <row r="1820" spans="1:11" hidden="1">
      <c r="A1820" s="133">
        <f>COUNTIF(ORÇAMENTO!B:B,'CPU (2)'!B1820)</f>
        <v>0</v>
      </c>
      <c r="B1820">
        <v>83354</v>
      </c>
      <c r="C1820" t="s">
        <v>7123</v>
      </c>
      <c r="D1820" t="s">
        <v>5450</v>
      </c>
      <c r="E1820" t="s">
        <v>307</v>
      </c>
      <c r="F1820">
        <v>23.13</v>
      </c>
      <c r="G1820">
        <v>23.13</v>
      </c>
      <c r="H1820" t="s">
        <v>308</v>
      </c>
      <c r="I1820">
        <v>41974</v>
      </c>
    </row>
    <row r="1821" spans="1:11" hidden="1">
      <c r="A1821" s="133">
        <f>COUNTIF(ORÇAMENTO!B:B,'CPU (2)'!B1821)</f>
        <v>0</v>
      </c>
      <c r="B1821">
        <v>84155</v>
      </c>
      <c r="C1821" t="s">
        <v>7124</v>
      </c>
      <c r="D1821" t="s">
        <v>5450</v>
      </c>
      <c r="E1821" t="s">
        <v>307</v>
      </c>
      <c r="F1821">
        <v>1.73</v>
      </c>
      <c r="G1821">
        <v>1.73</v>
      </c>
      <c r="H1821" t="s">
        <v>308</v>
      </c>
      <c r="I1821">
        <v>41974</v>
      </c>
    </row>
    <row r="1822" spans="1:11" hidden="1">
      <c r="A1822" s="133">
        <f>COUNTIF(ORÇAMENTO!B:B,'CPU (2)'!B1822)</f>
        <v>0</v>
      </c>
      <c r="B1822">
        <v>84157</v>
      </c>
      <c r="C1822" t="s">
        <v>7125</v>
      </c>
      <c r="D1822" t="s">
        <v>5450</v>
      </c>
      <c r="E1822" t="s">
        <v>307</v>
      </c>
      <c r="F1822">
        <v>0.55000000000000004</v>
      </c>
      <c r="G1822">
        <v>0.55000000000000004</v>
      </c>
      <c r="H1822" t="s">
        <v>308</v>
      </c>
      <c r="I1822">
        <v>41974</v>
      </c>
    </row>
    <row r="1823" spans="1:11" hidden="1">
      <c r="A1823" s="133">
        <f>COUNTIF(ORÇAMENTO!B:B,'CPU (2)'!B1823)</f>
        <v>0</v>
      </c>
      <c r="B1823">
        <v>88597</v>
      </c>
      <c r="C1823" t="s">
        <v>7126</v>
      </c>
      <c r="D1823" t="s">
        <v>5361</v>
      </c>
      <c r="E1823" t="s">
        <v>307</v>
      </c>
      <c r="F1823">
        <v>22.59</v>
      </c>
      <c r="G1823">
        <v>19.809999999999999</v>
      </c>
      <c r="H1823" t="s">
        <v>308</v>
      </c>
      <c r="I1823">
        <v>41974</v>
      </c>
    </row>
    <row r="1824" spans="1:11" hidden="1">
      <c r="A1824" s="133">
        <f>COUNTIF(ORÇAMENTO!B:B,'CPU (2)'!B1824)</f>
        <v>0</v>
      </c>
      <c r="B1824">
        <v>73672</v>
      </c>
      <c r="C1824" t="s">
        <v>7127</v>
      </c>
      <c r="D1824" t="s">
        <v>6454</v>
      </c>
      <c r="E1824" t="s">
        <v>335</v>
      </c>
      <c r="F1824">
        <v>0.35</v>
      </c>
      <c r="G1824">
        <v>0.34</v>
      </c>
      <c r="H1824" t="s">
        <v>308</v>
      </c>
      <c r="I1824">
        <v>41974</v>
      </c>
    </row>
    <row r="1825" spans="1:9" hidden="1">
      <c r="A1825" s="133">
        <f>COUNTIF(ORÇAMENTO!B:B,'CPU (2)'!B1825)</f>
        <v>0</v>
      </c>
      <c r="B1825" t="s">
        <v>7128</v>
      </c>
      <c r="C1825" t="s">
        <v>7129</v>
      </c>
      <c r="D1825" t="s">
        <v>6454</v>
      </c>
      <c r="E1825" t="s">
        <v>335</v>
      </c>
      <c r="F1825">
        <v>0.15</v>
      </c>
      <c r="G1825">
        <v>0.14000000000000001</v>
      </c>
      <c r="H1825" t="s">
        <v>308</v>
      </c>
      <c r="I1825">
        <v>41974</v>
      </c>
    </row>
    <row r="1826" spans="1:9" hidden="1">
      <c r="A1826" s="133">
        <f>COUNTIF(ORÇAMENTO!B:B,'CPU (2)'!B1826)</f>
        <v>0</v>
      </c>
      <c r="B1826">
        <v>85377</v>
      </c>
      <c r="C1826" t="s">
        <v>7130</v>
      </c>
      <c r="D1826" t="s">
        <v>6454</v>
      </c>
      <c r="E1826" t="s">
        <v>335</v>
      </c>
      <c r="F1826">
        <v>30.1</v>
      </c>
      <c r="G1826">
        <v>27.22</v>
      </c>
      <c r="H1826" t="s">
        <v>308</v>
      </c>
      <c r="I1826">
        <v>41974</v>
      </c>
    </row>
    <row r="1827" spans="1:9" hidden="1">
      <c r="A1827" s="133">
        <f>COUNTIF(ORÇAMENTO!B:B,'CPU (2)'!B1827)</f>
        <v>0</v>
      </c>
      <c r="B1827">
        <v>85378</v>
      </c>
      <c r="C1827" t="s">
        <v>7131</v>
      </c>
      <c r="D1827" t="s">
        <v>6454</v>
      </c>
      <c r="E1827" t="s">
        <v>335</v>
      </c>
      <c r="F1827">
        <v>28.58</v>
      </c>
      <c r="G1827">
        <v>25.83</v>
      </c>
      <c r="H1827" t="s">
        <v>308</v>
      </c>
      <c r="I1827">
        <v>41974</v>
      </c>
    </row>
    <row r="1828" spans="1:9" hidden="1">
      <c r="A1828" s="133">
        <f>COUNTIF(ORÇAMENTO!B:B,'CPU (2)'!B1828)</f>
        <v>0</v>
      </c>
      <c r="B1828">
        <v>72975</v>
      </c>
      <c r="C1828" t="s">
        <v>7132</v>
      </c>
      <c r="D1828" t="s">
        <v>5670</v>
      </c>
      <c r="E1828" t="s">
        <v>335</v>
      </c>
      <c r="F1828">
        <v>0.46</v>
      </c>
      <c r="G1828">
        <v>0.41</v>
      </c>
      <c r="H1828" t="s">
        <v>308</v>
      </c>
      <c r="I1828">
        <v>41974</v>
      </c>
    </row>
    <row r="1829" spans="1:9" hidden="1">
      <c r="A1829" s="133">
        <f>COUNTIF(ORÇAMENTO!B:B,'CPU (2)'!B1829)</f>
        <v>0</v>
      </c>
      <c r="B1829">
        <v>72319</v>
      </c>
      <c r="C1829" t="s">
        <v>7133</v>
      </c>
      <c r="D1829" t="s">
        <v>5368</v>
      </c>
      <c r="E1829" t="s">
        <v>83</v>
      </c>
      <c r="F1829">
        <v>2997.01</v>
      </c>
      <c r="G1829">
        <v>2965.86</v>
      </c>
      <c r="H1829" t="s">
        <v>308</v>
      </c>
      <c r="I1829">
        <v>41974</v>
      </c>
    </row>
    <row r="1830" spans="1:9" hidden="1">
      <c r="A1830" s="133">
        <f>COUNTIF(ORÇAMENTO!B:B,'CPU (2)'!B1830)</f>
        <v>0</v>
      </c>
      <c r="B1830" t="s">
        <v>7134</v>
      </c>
      <c r="C1830" t="s">
        <v>7135</v>
      </c>
      <c r="D1830" t="s">
        <v>5368</v>
      </c>
      <c r="E1830" t="s">
        <v>83</v>
      </c>
      <c r="F1830">
        <v>40.24</v>
      </c>
      <c r="G1830">
        <v>40.01</v>
      </c>
      <c r="H1830" t="s">
        <v>308</v>
      </c>
      <c r="I1830">
        <v>41974</v>
      </c>
    </row>
    <row r="1831" spans="1:9" hidden="1">
      <c r="A1831" s="133">
        <f>COUNTIF(ORÇAMENTO!B:B,'CPU (2)'!B1831)</f>
        <v>0</v>
      </c>
      <c r="B1831" t="s">
        <v>7136</v>
      </c>
      <c r="C1831" t="s">
        <v>7137</v>
      </c>
      <c r="D1831" t="s">
        <v>5368</v>
      </c>
      <c r="E1831" t="s">
        <v>83</v>
      </c>
      <c r="F1831">
        <v>8.9700000000000006</v>
      </c>
      <c r="G1831">
        <v>8.77</v>
      </c>
      <c r="H1831" t="s">
        <v>308</v>
      </c>
      <c r="I1831">
        <v>41974</v>
      </c>
    </row>
    <row r="1832" spans="1:9" hidden="1">
      <c r="A1832" s="133">
        <f>COUNTIF(ORÇAMENTO!B:B,'CPU (2)'!B1832)</f>
        <v>0</v>
      </c>
      <c r="B1832" t="s">
        <v>7138</v>
      </c>
      <c r="C1832" t="s">
        <v>7139</v>
      </c>
      <c r="D1832" t="s">
        <v>5368</v>
      </c>
      <c r="E1832" t="s">
        <v>83</v>
      </c>
      <c r="F1832">
        <v>13.75</v>
      </c>
      <c r="G1832">
        <v>13.55</v>
      </c>
      <c r="H1832" t="s">
        <v>308</v>
      </c>
      <c r="I1832">
        <v>41974</v>
      </c>
    </row>
    <row r="1833" spans="1:9" hidden="1">
      <c r="A1833" s="133">
        <f>COUNTIF(ORÇAMENTO!B:B,'CPU (2)'!B1833)</f>
        <v>0</v>
      </c>
      <c r="B1833" t="s">
        <v>7140</v>
      </c>
      <c r="C1833" t="s">
        <v>7141</v>
      </c>
      <c r="D1833" t="s">
        <v>5368</v>
      </c>
      <c r="E1833" t="s">
        <v>83</v>
      </c>
      <c r="F1833">
        <v>343.11</v>
      </c>
      <c r="G1833">
        <v>342.02</v>
      </c>
      <c r="H1833" t="s">
        <v>308</v>
      </c>
      <c r="I1833">
        <v>41974</v>
      </c>
    </row>
    <row r="1834" spans="1:9" hidden="1">
      <c r="A1834" s="133">
        <f>COUNTIF(ORÇAMENTO!B:B,'CPU (2)'!B1834)</f>
        <v>0</v>
      </c>
      <c r="B1834" t="s">
        <v>7142</v>
      </c>
      <c r="C1834" t="s">
        <v>7143</v>
      </c>
      <c r="D1834" t="s">
        <v>5368</v>
      </c>
      <c r="E1834" t="s">
        <v>83</v>
      </c>
      <c r="F1834">
        <v>567.08000000000004</v>
      </c>
      <c r="G1834">
        <v>565.99</v>
      </c>
      <c r="H1834" t="s">
        <v>308</v>
      </c>
      <c r="I1834">
        <v>41974</v>
      </c>
    </row>
    <row r="1835" spans="1:9" hidden="1">
      <c r="A1835" s="133">
        <f>COUNTIF(ORÇAMENTO!B:B,'CPU (2)'!B1835)</f>
        <v>0</v>
      </c>
      <c r="B1835" t="s">
        <v>7144</v>
      </c>
      <c r="C1835" t="s">
        <v>7145</v>
      </c>
      <c r="D1835" t="s">
        <v>5368</v>
      </c>
      <c r="E1835" t="s">
        <v>83</v>
      </c>
      <c r="F1835">
        <v>774.81</v>
      </c>
      <c r="G1835">
        <v>773.72</v>
      </c>
      <c r="H1835" t="s">
        <v>308</v>
      </c>
      <c r="I1835">
        <v>41974</v>
      </c>
    </row>
    <row r="1836" spans="1:9" hidden="1">
      <c r="A1836" s="133">
        <f>COUNTIF(ORÇAMENTO!B:B,'CPU (2)'!B1836)</f>
        <v>0</v>
      </c>
      <c r="B1836" t="s">
        <v>7146</v>
      </c>
      <c r="C1836" t="s">
        <v>7147</v>
      </c>
      <c r="D1836" t="s">
        <v>5368</v>
      </c>
      <c r="E1836" t="s">
        <v>83</v>
      </c>
      <c r="F1836">
        <v>1268.9100000000001</v>
      </c>
      <c r="G1836">
        <v>1267.82</v>
      </c>
      <c r="H1836" t="s">
        <v>308</v>
      </c>
      <c r="I1836">
        <v>41974</v>
      </c>
    </row>
    <row r="1837" spans="1:9" hidden="1">
      <c r="A1837" s="133">
        <f>COUNTIF(ORÇAMENTO!B:B,'CPU (2)'!B1837)</f>
        <v>0</v>
      </c>
      <c r="B1837" t="s">
        <v>7148</v>
      </c>
      <c r="C1837" t="s">
        <v>7149</v>
      </c>
      <c r="D1837" t="s">
        <v>5368</v>
      </c>
      <c r="E1837" t="s">
        <v>83</v>
      </c>
      <c r="F1837">
        <v>58.45</v>
      </c>
      <c r="G1837">
        <v>57.36</v>
      </c>
      <c r="H1837" t="s">
        <v>308</v>
      </c>
      <c r="I1837">
        <v>41974</v>
      </c>
    </row>
    <row r="1838" spans="1:9" hidden="1">
      <c r="A1838" s="133">
        <f>COUNTIF(ORÇAMENTO!B:B,'CPU (2)'!B1838)</f>
        <v>0</v>
      </c>
      <c r="B1838" t="s">
        <v>7150</v>
      </c>
      <c r="C1838" t="s">
        <v>7151</v>
      </c>
      <c r="D1838" t="s">
        <v>5368</v>
      </c>
      <c r="E1838" t="s">
        <v>83</v>
      </c>
      <c r="F1838">
        <v>219.64</v>
      </c>
      <c r="G1838">
        <v>218.55</v>
      </c>
      <c r="H1838" t="s">
        <v>308</v>
      </c>
      <c r="I1838">
        <v>41974</v>
      </c>
    </row>
    <row r="1839" spans="1:9" hidden="1">
      <c r="A1839" s="133">
        <f>COUNTIF(ORÇAMENTO!B:B,'CPU (2)'!B1839)</f>
        <v>0</v>
      </c>
      <c r="B1839" t="s">
        <v>7152</v>
      </c>
      <c r="C1839" t="s">
        <v>7153</v>
      </c>
      <c r="D1839" t="s">
        <v>5368</v>
      </c>
      <c r="E1839" t="s">
        <v>83</v>
      </c>
      <c r="F1839">
        <v>77.8</v>
      </c>
      <c r="G1839">
        <v>76.709999999999994</v>
      </c>
      <c r="H1839" t="s">
        <v>308</v>
      </c>
      <c r="I1839">
        <v>41974</v>
      </c>
    </row>
    <row r="1840" spans="1:9" hidden="1">
      <c r="A1840" s="133">
        <f>COUNTIF(ORÇAMENTO!B:B,'CPU (2)'!B1840)</f>
        <v>0</v>
      </c>
      <c r="B1840">
        <v>83690</v>
      </c>
      <c r="C1840" t="s">
        <v>7154</v>
      </c>
      <c r="D1840" t="s">
        <v>5374</v>
      </c>
      <c r="E1840" t="s">
        <v>368</v>
      </c>
      <c r="F1840">
        <v>429.5</v>
      </c>
      <c r="G1840">
        <v>401.44</v>
      </c>
      <c r="H1840" t="s">
        <v>308</v>
      </c>
      <c r="I1840">
        <v>41974</v>
      </c>
    </row>
    <row r="1841" spans="1:9" hidden="1">
      <c r="A1841" s="133">
        <f>COUNTIF(ORÇAMENTO!B:B,'CPU (2)'!B1841)</f>
        <v>0</v>
      </c>
      <c r="B1841">
        <v>73479</v>
      </c>
      <c r="C1841" t="s">
        <v>7155</v>
      </c>
      <c r="D1841" t="s">
        <v>5450</v>
      </c>
      <c r="E1841" t="s">
        <v>307</v>
      </c>
      <c r="F1841">
        <v>204.48</v>
      </c>
      <c r="G1841">
        <v>202.78</v>
      </c>
      <c r="H1841" t="s">
        <v>308</v>
      </c>
      <c r="I1841">
        <v>41974</v>
      </c>
    </row>
    <row r="1842" spans="1:9" hidden="1">
      <c r="A1842" s="133">
        <f>COUNTIF(ORÇAMENTO!B:B,'CPU (2)'!B1842)</f>
        <v>0</v>
      </c>
      <c r="B1842">
        <v>5907</v>
      </c>
      <c r="C1842" t="s">
        <v>7156</v>
      </c>
      <c r="D1842" t="s">
        <v>5450</v>
      </c>
      <c r="E1842" t="s">
        <v>6044</v>
      </c>
      <c r="F1842">
        <v>9.35</v>
      </c>
      <c r="G1842">
        <v>9.35</v>
      </c>
      <c r="H1842" t="s">
        <v>308</v>
      </c>
      <c r="I1842">
        <v>41974</v>
      </c>
    </row>
    <row r="1843" spans="1:9" hidden="1">
      <c r="A1843" s="133">
        <f>COUNTIF(ORÇAMENTO!B:B,'CPU (2)'!B1843)</f>
        <v>0</v>
      </c>
      <c r="B1843">
        <v>5908</v>
      </c>
      <c r="C1843" t="s">
        <v>7157</v>
      </c>
      <c r="D1843" t="s">
        <v>5450</v>
      </c>
      <c r="E1843" t="s">
        <v>6355</v>
      </c>
      <c r="F1843">
        <v>9.35</v>
      </c>
      <c r="G1843">
        <v>9.35</v>
      </c>
      <c r="H1843" t="s">
        <v>308</v>
      </c>
      <c r="I1843">
        <v>41974</v>
      </c>
    </row>
    <row r="1844" spans="1:9" hidden="1">
      <c r="A1844" s="133">
        <f>COUNTIF(ORÇAMENTO!B:B,'CPU (2)'!B1844)</f>
        <v>0</v>
      </c>
      <c r="B1844">
        <v>5905</v>
      </c>
      <c r="C1844" t="s">
        <v>7158</v>
      </c>
      <c r="D1844" t="s">
        <v>5450</v>
      </c>
      <c r="E1844" t="s">
        <v>6046</v>
      </c>
      <c r="F1844">
        <v>12.74</v>
      </c>
      <c r="G1844">
        <v>12.74</v>
      </c>
      <c r="H1844" t="s">
        <v>308</v>
      </c>
      <c r="I1844">
        <v>41974</v>
      </c>
    </row>
    <row r="1845" spans="1:9" hidden="1">
      <c r="A1845" s="133">
        <f>COUNTIF(ORÇAMENTO!B:B,'CPU (2)'!B1845)</f>
        <v>0</v>
      </c>
      <c r="B1845">
        <v>5906</v>
      </c>
      <c r="C1845" t="s">
        <v>7159</v>
      </c>
      <c r="D1845" t="s">
        <v>5450</v>
      </c>
      <c r="E1845" t="s">
        <v>6358</v>
      </c>
      <c r="F1845">
        <v>12.74</v>
      </c>
      <c r="G1845">
        <v>12.74</v>
      </c>
      <c r="H1845" t="s">
        <v>308</v>
      </c>
      <c r="I1845">
        <v>41974</v>
      </c>
    </row>
    <row r="1846" spans="1:9" hidden="1">
      <c r="A1846" s="133">
        <f>COUNTIF(ORÇAMENTO!B:B,'CPU (2)'!B1846)</f>
        <v>0</v>
      </c>
      <c r="B1846">
        <v>53833</v>
      </c>
      <c r="C1846" t="s">
        <v>7160</v>
      </c>
      <c r="D1846" t="s">
        <v>5450</v>
      </c>
      <c r="E1846" t="s">
        <v>307</v>
      </c>
      <c r="F1846">
        <v>9.35</v>
      </c>
      <c r="G1846">
        <v>9.35</v>
      </c>
      <c r="H1846" t="s">
        <v>308</v>
      </c>
      <c r="I1846">
        <v>41974</v>
      </c>
    </row>
    <row r="1847" spans="1:9" hidden="1">
      <c r="A1847" s="133">
        <f>COUNTIF(ORÇAMENTO!B:B,'CPU (2)'!B1847)</f>
        <v>0</v>
      </c>
      <c r="B1847">
        <v>53834</v>
      </c>
      <c r="C1847" t="s">
        <v>7161</v>
      </c>
      <c r="D1847" t="s">
        <v>5450</v>
      </c>
      <c r="E1847" t="s">
        <v>307</v>
      </c>
      <c r="F1847">
        <v>3.39</v>
      </c>
      <c r="G1847">
        <v>3.39</v>
      </c>
      <c r="H1847" t="s">
        <v>308</v>
      </c>
      <c r="I1847">
        <v>41974</v>
      </c>
    </row>
    <row r="1848" spans="1:9" hidden="1">
      <c r="A1848" s="133">
        <f>COUNTIF(ORÇAMENTO!B:B,'CPU (2)'!B1848)</f>
        <v>0</v>
      </c>
      <c r="B1848">
        <v>73308</v>
      </c>
      <c r="C1848" t="s">
        <v>7162</v>
      </c>
      <c r="D1848" t="s">
        <v>5450</v>
      </c>
      <c r="E1848" t="s">
        <v>307</v>
      </c>
      <c r="F1848">
        <v>29.51</v>
      </c>
      <c r="G1848">
        <v>29.51</v>
      </c>
      <c r="H1848" t="s">
        <v>308</v>
      </c>
      <c r="I1848">
        <v>41974</v>
      </c>
    </row>
    <row r="1849" spans="1:9" hidden="1">
      <c r="A1849" s="133">
        <f>COUNTIF(ORÇAMENTO!B:B,'CPU (2)'!B1849)</f>
        <v>0</v>
      </c>
      <c r="B1849">
        <v>73305</v>
      </c>
      <c r="C1849" t="s">
        <v>7163</v>
      </c>
      <c r="D1849" t="s">
        <v>5450</v>
      </c>
      <c r="E1849" t="s">
        <v>307</v>
      </c>
      <c r="F1849">
        <v>11.14</v>
      </c>
      <c r="G1849">
        <v>11.14</v>
      </c>
      <c r="H1849" t="s">
        <v>308</v>
      </c>
      <c r="I1849">
        <v>41974</v>
      </c>
    </row>
    <row r="1850" spans="1:9" hidden="1">
      <c r="A1850" s="133">
        <f>COUNTIF(ORÇAMENTO!B:B,'CPU (2)'!B1850)</f>
        <v>0</v>
      </c>
      <c r="B1850">
        <v>73312</v>
      </c>
      <c r="C1850" t="s">
        <v>7164</v>
      </c>
      <c r="D1850" t="s">
        <v>5450</v>
      </c>
      <c r="E1850" t="s">
        <v>307</v>
      </c>
      <c r="F1850">
        <v>14.76</v>
      </c>
      <c r="G1850">
        <v>14.75</v>
      </c>
      <c r="H1850" t="s">
        <v>308</v>
      </c>
      <c r="I1850">
        <v>41974</v>
      </c>
    </row>
    <row r="1851" spans="1:9" hidden="1">
      <c r="A1851" s="133">
        <f>COUNTIF(ORÇAMENTO!B:B,'CPU (2)'!B1851)</f>
        <v>0</v>
      </c>
      <c r="B1851">
        <v>73408</v>
      </c>
      <c r="C1851" t="s">
        <v>7165</v>
      </c>
      <c r="D1851" t="s">
        <v>5450</v>
      </c>
      <c r="E1851" t="s">
        <v>6046</v>
      </c>
      <c r="F1851">
        <v>118.62</v>
      </c>
      <c r="G1851">
        <v>117.01</v>
      </c>
      <c r="H1851" t="s">
        <v>308</v>
      </c>
      <c r="I1851">
        <v>41974</v>
      </c>
    </row>
    <row r="1852" spans="1:9" hidden="1">
      <c r="A1852" s="133">
        <f>COUNTIF(ORÇAMENTO!B:B,'CPU (2)'!B1852)</f>
        <v>0</v>
      </c>
      <c r="B1852">
        <v>5770</v>
      </c>
      <c r="C1852" t="s">
        <v>7166</v>
      </c>
      <c r="D1852" t="s">
        <v>5450</v>
      </c>
      <c r="E1852" t="s">
        <v>307</v>
      </c>
      <c r="F1852">
        <v>27.74</v>
      </c>
      <c r="G1852">
        <v>24.54</v>
      </c>
      <c r="H1852" t="s">
        <v>308</v>
      </c>
      <c r="I1852">
        <v>41974</v>
      </c>
    </row>
    <row r="1853" spans="1:9" hidden="1">
      <c r="A1853" s="133">
        <f>COUNTIF(ORÇAMENTO!B:B,'CPU (2)'!B1853)</f>
        <v>0</v>
      </c>
      <c r="B1853">
        <v>7018</v>
      </c>
      <c r="C1853" t="s">
        <v>7167</v>
      </c>
      <c r="D1853" t="s">
        <v>5450</v>
      </c>
      <c r="E1853" t="s">
        <v>6046</v>
      </c>
      <c r="F1853">
        <v>177.92</v>
      </c>
      <c r="G1853">
        <v>177.92</v>
      </c>
      <c r="H1853" t="s">
        <v>308</v>
      </c>
      <c r="I1853">
        <v>41974</v>
      </c>
    </row>
    <row r="1854" spans="1:9" hidden="1">
      <c r="A1854" s="133">
        <f>COUNTIF(ORÇAMENTO!B:B,'CPU (2)'!B1854)</f>
        <v>0</v>
      </c>
      <c r="B1854">
        <v>7019</v>
      </c>
      <c r="C1854" t="s">
        <v>7168</v>
      </c>
      <c r="D1854" t="s">
        <v>5450</v>
      </c>
      <c r="E1854" t="s">
        <v>307</v>
      </c>
      <c r="F1854">
        <v>17.809999999999999</v>
      </c>
      <c r="G1854">
        <v>17.8</v>
      </c>
      <c r="H1854" t="s">
        <v>308</v>
      </c>
      <c r="I1854">
        <v>41974</v>
      </c>
    </row>
    <row r="1855" spans="1:9" hidden="1">
      <c r="A1855" s="133">
        <f>COUNTIF(ORÇAMENTO!B:B,'CPU (2)'!B1855)</f>
        <v>0</v>
      </c>
      <c r="B1855">
        <v>7020</v>
      </c>
      <c r="C1855" t="s">
        <v>7169</v>
      </c>
      <c r="D1855" t="s">
        <v>5450</v>
      </c>
      <c r="E1855" t="s">
        <v>307</v>
      </c>
      <c r="F1855">
        <v>8.9</v>
      </c>
      <c r="G1855">
        <v>8.9</v>
      </c>
      <c r="H1855" t="s">
        <v>308</v>
      </c>
      <c r="I1855">
        <v>41974</v>
      </c>
    </row>
    <row r="1856" spans="1:9" hidden="1">
      <c r="A1856" s="133">
        <f>COUNTIF(ORÇAMENTO!B:B,'CPU (2)'!B1856)</f>
        <v>0</v>
      </c>
      <c r="B1856">
        <v>7021</v>
      </c>
      <c r="C1856" t="s">
        <v>7170</v>
      </c>
      <c r="D1856" t="s">
        <v>5450</v>
      </c>
      <c r="E1856" t="s">
        <v>307</v>
      </c>
      <c r="F1856">
        <v>16.03</v>
      </c>
      <c r="G1856">
        <v>16.02</v>
      </c>
      <c r="H1856" t="s">
        <v>308</v>
      </c>
      <c r="I1856">
        <v>41974</v>
      </c>
    </row>
    <row r="1857" spans="1:9" hidden="1">
      <c r="A1857" s="133">
        <f>COUNTIF(ORÇAMENTO!B:B,'CPU (2)'!B1857)</f>
        <v>0</v>
      </c>
      <c r="B1857">
        <v>7023</v>
      </c>
      <c r="C1857" t="s">
        <v>7171</v>
      </c>
      <c r="D1857" t="s">
        <v>5450</v>
      </c>
      <c r="E1857" t="s">
        <v>6044</v>
      </c>
      <c r="F1857">
        <v>26.71</v>
      </c>
      <c r="G1857">
        <v>26.71</v>
      </c>
      <c r="H1857" t="s">
        <v>308</v>
      </c>
      <c r="I1857">
        <v>41974</v>
      </c>
    </row>
    <row r="1858" spans="1:9" hidden="1">
      <c r="A1858" s="133">
        <f>COUNTIF(ORÇAMENTO!B:B,'CPU (2)'!B1858)</f>
        <v>0</v>
      </c>
      <c r="B1858">
        <v>7022</v>
      </c>
      <c r="C1858" t="s">
        <v>7172</v>
      </c>
      <c r="D1858" t="s">
        <v>5450</v>
      </c>
      <c r="E1858" t="s">
        <v>307</v>
      </c>
      <c r="F1858">
        <v>135.18</v>
      </c>
      <c r="G1858">
        <v>135.18</v>
      </c>
      <c r="H1858" t="s">
        <v>308</v>
      </c>
      <c r="I1858">
        <v>41974</v>
      </c>
    </row>
    <row r="1859" spans="1:9" hidden="1">
      <c r="A1859" s="133">
        <f>COUNTIF(ORÇAMENTO!B:B,'CPU (2)'!B1859)</f>
        <v>0</v>
      </c>
      <c r="B1859">
        <v>79627</v>
      </c>
      <c r="C1859" t="s">
        <v>7173</v>
      </c>
      <c r="D1859" t="s">
        <v>5343</v>
      </c>
      <c r="E1859" t="s">
        <v>335</v>
      </c>
      <c r="F1859">
        <v>422.64</v>
      </c>
      <c r="G1859">
        <v>413.02</v>
      </c>
      <c r="H1859" t="s">
        <v>308</v>
      </c>
      <c r="I1859">
        <v>41974</v>
      </c>
    </row>
    <row r="1860" spans="1:9" hidden="1">
      <c r="A1860" s="133">
        <f>COUNTIF(ORÇAMENTO!B:B,'CPU (2)'!B1860)</f>
        <v>0</v>
      </c>
      <c r="B1860" t="s">
        <v>7174</v>
      </c>
      <c r="C1860" t="s">
        <v>7175</v>
      </c>
      <c r="D1860" t="s">
        <v>5343</v>
      </c>
      <c r="E1860" t="s">
        <v>335</v>
      </c>
      <c r="F1860">
        <v>159.07</v>
      </c>
      <c r="G1860">
        <v>148.30000000000001</v>
      </c>
      <c r="H1860" t="s">
        <v>308</v>
      </c>
      <c r="I1860">
        <v>41974</v>
      </c>
    </row>
    <row r="1861" spans="1:9" hidden="1">
      <c r="A1861" s="133">
        <f>COUNTIF(ORÇAMENTO!B:B,'CPU (2)'!B1861)</f>
        <v>0</v>
      </c>
      <c r="B1861" t="s">
        <v>7176</v>
      </c>
      <c r="C1861" t="s">
        <v>7177</v>
      </c>
      <c r="D1861" t="s">
        <v>5343</v>
      </c>
      <c r="E1861" t="s">
        <v>335</v>
      </c>
      <c r="F1861">
        <v>626.1</v>
      </c>
      <c r="G1861">
        <v>616.48</v>
      </c>
      <c r="H1861" t="s">
        <v>308</v>
      </c>
      <c r="I1861">
        <v>41974</v>
      </c>
    </row>
    <row r="1862" spans="1:9" hidden="1">
      <c r="A1862" s="133">
        <f>COUNTIF(ORÇAMENTO!B:B,'CPU (2)'!B1862)</f>
        <v>0</v>
      </c>
      <c r="B1862" t="s">
        <v>7178</v>
      </c>
      <c r="C1862" t="s">
        <v>7179</v>
      </c>
      <c r="D1862" t="s">
        <v>5343</v>
      </c>
      <c r="E1862" t="s">
        <v>335</v>
      </c>
      <c r="F1862">
        <v>243.64</v>
      </c>
      <c r="G1862">
        <v>227.6</v>
      </c>
      <c r="H1862" t="s">
        <v>308</v>
      </c>
      <c r="I1862">
        <v>41974</v>
      </c>
    </row>
    <row r="1863" spans="1:9" hidden="1">
      <c r="A1863" s="133">
        <f>COUNTIF(ORÇAMENTO!B:B,'CPU (2)'!B1863)</f>
        <v>0</v>
      </c>
      <c r="B1863" t="s">
        <v>7180</v>
      </c>
      <c r="C1863" t="s">
        <v>7181</v>
      </c>
      <c r="D1863" t="s">
        <v>5410</v>
      </c>
      <c r="E1863" t="s">
        <v>83</v>
      </c>
      <c r="F1863">
        <v>11.36</v>
      </c>
      <c r="G1863">
        <v>10.55</v>
      </c>
      <c r="H1863" t="s">
        <v>308</v>
      </c>
      <c r="I1863">
        <v>41974</v>
      </c>
    </row>
    <row r="1864" spans="1:9" hidden="1">
      <c r="A1864" s="133">
        <f>COUNTIF(ORÇAMENTO!B:B,'CPU (2)'!B1864)</f>
        <v>0</v>
      </c>
      <c r="B1864" t="s">
        <v>7182</v>
      </c>
      <c r="C1864" t="s">
        <v>7183</v>
      </c>
      <c r="D1864" t="s">
        <v>5410</v>
      </c>
      <c r="E1864" t="s">
        <v>83</v>
      </c>
      <c r="F1864">
        <v>10.85</v>
      </c>
      <c r="G1864">
        <v>10.039999999999999</v>
      </c>
      <c r="H1864" t="s">
        <v>308</v>
      </c>
      <c r="I1864">
        <v>41974</v>
      </c>
    </row>
    <row r="1865" spans="1:9" hidden="1">
      <c r="A1865" s="133">
        <f>COUNTIF(ORÇAMENTO!B:B,'CPU (2)'!B1865)</f>
        <v>0</v>
      </c>
      <c r="B1865" t="s">
        <v>7184</v>
      </c>
      <c r="C1865" t="s">
        <v>7185</v>
      </c>
      <c r="D1865" t="s">
        <v>5410</v>
      </c>
      <c r="E1865" t="s">
        <v>83</v>
      </c>
      <c r="F1865">
        <v>10.69</v>
      </c>
      <c r="G1865">
        <v>9.8800000000000008</v>
      </c>
      <c r="H1865" t="s">
        <v>308</v>
      </c>
      <c r="I1865">
        <v>41974</v>
      </c>
    </row>
    <row r="1866" spans="1:9" hidden="1">
      <c r="A1866" s="133">
        <f>COUNTIF(ORÇAMENTO!B:B,'CPU (2)'!B1866)</f>
        <v>0</v>
      </c>
      <c r="B1866" t="s">
        <v>7186</v>
      </c>
      <c r="C1866" t="s">
        <v>7187</v>
      </c>
      <c r="D1866" t="s">
        <v>5410</v>
      </c>
      <c r="E1866" t="s">
        <v>83</v>
      </c>
      <c r="F1866">
        <v>11.33</v>
      </c>
      <c r="G1866">
        <v>10.52</v>
      </c>
      <c r="H1866" t="s">
        <v>308</v>
      </c>
      <c r="I1866">
        <v>41974</v>
      </c>
    </row>
    <row r="1867" spans="1:9" hidden="1">
      <c r="A1867" s="133">
        <f>COUNTIF(ORÇAMENTO!B:B,'CPU (2)'!B1867)</f>
        <v>0</v>
      </c>
      <c r="B1867" t="s">
        <v>7188</v>
      </c>
      <c r="C1867" t="s">
        <v>7189</v>
      </c>
      <c r="D1867" t="s">
        <v>5410</v>
      </c>
      <c r="E1867" t="s">
        <v>83</v>
      </c>
      <c r="F1867">
        <v>9.01</v>
      </c>
      <c r="G1867">
        <v>8.1999999999999993</v>
      </c>
      <c r="H1867" t="s">
        <v>308</v>
      </c>
      <c r="I1867">
        <v>41974</v>
      </c>
    </row>
    <row r="1868" spans="1:9" hidden="1">
      <c r="A1868" s="133">
        <f>COUNTIF(ORÇAMENTO!B:B,'CPU (2)'!B1868)</f>
        <v>0</v>
      </c>
      <c r="B1868" t="s">
        <v>7190</v>
      </c>
      <c r="C1868" t="s">
        <v>7191</v>
      </c>
      <c r="D1868" t="s">
        <v>5410</v>
      </c>
      <c r="E1868" t="s">
        <v>83</v>
      </c>
      <c r="F1868">
        <v>10.97</v>
      </c>
      <c r="G1868">
        <v>10.16</v>
      </c>
      <c r="H1868" t="s">
        <v>308</v>
      </c>
      <c r="I1868">
        <v>41974</v>
      </c>
    </row>
    <row r="1869" spans="1:9" hidden="1">
      <c r="A1869" s="133">
        <f>COUNTIF(ORÇAMENTO!B:B,'CPU (2)'!B1869)</f>
        <v>0</v>
      </c>
      <c r="B1869" t="s">
        <v>7192</v>
      </c>
      <c r="C1869" t="s">
        <v>7193</v>
      </c>
      <c r="D1869" t="s">
        <v>5410</v>
      </c>
      <c r="E1869" t="s">
        <v>83</v>
      </c>
      <c r="F1869">
        <v>13.93</v>
      </c>
      <c r="G1869">
        <v>13.12</v>
      </c>
      <c r="H1869" t="s">
        <v>308</v>
      </c>
      <c r="I1869">
        <v>41974</v>
      </c>
    </row>
    <row r="1870" spans="1:9" hidden="1">
      <c r="A1870" s="133">
        <f>COUNTIF(ORÇAMENTO!B:B,'CPU (2)'!B1870)</f>
        <v>0</v>
      </c>
      <c r="B1870" t="s">
        <v>7194</v>
      </c>
      <c r="C1870" t="s">
        <v>7195</v>
      </c>
      <c r="D1870" t="s">
        <v>5410</v>
      </c>
      <c r="E1870" t="s">
        <v>83</v>
      </c>
      <c r="F1870">
        <v>18.8</v>
      </c>
      <c r="G1870">
        <v>17.989999999999998</v>
      </c>
      <c r="H1870" t="s">
        <v>308</v>
      </c>
      <c r="I1870">
        <v>41974</v>
      </c>
    </row>
    <row r="1871" spans="1:9" hidden="1">
      <c r="A1871" s="133">
        <f>COUNTIF(ORÇAMENTO!B:B,'CPU (2)'!B1871)</f>
        <v>0</v>
      </c>
      <c r="B1871" t="s">
        <v>7196</v>
      </c>
      <c r="C1871" t="s">
        <v>7197</v>
      </c>
      <c r="D1871" t="s">
        <v>5410</v>
      </c>
      <c r="E1871" t="s">
        <v>83</v>
      </c>
      <c r="F1871">
        <v>34.17</v>
      </c>
      <c r="G1871">
        <v>33.36</v>
      </c>
      <c r="H1871" t="s">
        <v>308</v>
      </c>
      <c r="I1871">
        <v>41974</v>
      </c>
    </row>
    <row r="1872" spans="1:9" hidden="1">
      <c r="A1872" s="133">
        <f>COUNTIF(ORÇAMENTO!B:B,'CPU (2)'!B1872)</f>
        <v>0</v>
      </c>
      <c r="B1872">
        <v>88548</v>
      </c>
      <c r="C1872" t="s">
        <v>7198</v>
      </c>
      <c r="D1872" t="s">
        <v>5604</v>
      </c>
      <c r="E1872" t="s">
        <v>368</v>
      </c>
      <c r="F1872">
        <v>19.95</v>
      </c>
      <c r="G1872">
        <v>19.77</v>
      </c>
      <c r="H1872" t="s">
        <v>308</v>
      </c>
      <c r="I1872">
        <v>41974</v>
      </c>
    </row>
    <row r="1873" spans="1:9" hidden="1">
      <c r="A1873" s="133">
        <f>COUNTIF(ORÇAMENTO!B:B,'CPU (2)'!B1873)</f>
        <v>0</v>
      </c>
      <c r="B1873">
        <v>83637</v>
      </c>
      <c r="C1873" t="s">
        <v>7199</v>
      </c>
      <c r="D1873" t="s">
        <v>5371</v>
      </c>
      <c r="E1873" t="s">
        <v>335</v>
      </c>
      <c r="F1873">
        <v>176.33</v>
      </c>
      <c r="G1873">
        <v>163.02000000000001</v>
      </c>
      <c r="H1873" t="s">
        <v>308</v>
      </c>
      <c r="I1873">
        <v>41974</v>
      </c>
    </row>
    <row r="1874" spans="1:9" hidden="1">
      <c r="A1874" s="133">
        <f>COUNTIF(ORÇAMENTO!B:B,'CPU (2)'!B1874)</f>
        <v>0</v>
      </c>
      <c r="B1874">
        <v>83636</v>
      </c>
      <c r="C1874" t="s">
        <v>7200</v>
      </c>
      <c r="D1874" t="s">
        <v>5371</v>
      </c>
      <c r="E1874" t="s">
        <v>335</v>
      </c>
      <c r="F1874">
        <v>180.86</v>
      </c>
      <c r="G1874">
        <v>167.54</v>
      </c>
      <c r="H1874" t="s">
        <v>308</v>
      </c>
      <c r="I1874">
        <v>41974</v>
      </c>
    </row>
    <row r="1875" spans="1:9" hidden="1">
      <c r="A1875" s="133">
        <f>COUNTIF(ORÇAMENTO!B:B,'CPU (2)'!B1875)</f>
        <v>0</v>
      </c>
      <c r="B1875" t="s">
        <v>7201</v>
      </c>
      <c r="C1875" t="s">
        <v>7202</v>
      </c>
      <c r="D1875" t="s">
        <v>5368</v>
      </c>
      <c r="E1875" t="s">
        <v>370</v>
      </c>
      <c r="F1875">
        <v>21.66</v>
      </c>
      <c r="G1875">
        <v>20.29</v>
      </c>
      <c r="H1875" t="s">
        <v>308</v>
      </c>
      <c r="I1875">
        <v>41974</v>
      </c>
    </row>
    <row r="1876" spans="1:9" hidden="1">
      <c r="A1876" s="133">
        <f>COUNTIF(ORÇAMENTO!B:B,'CPU (2)'!B1876)</f>
        <v>0</v>
      </c>
      <c r="B1876" t="s">
        <v>7203</v>
      </c>
      <c r="C1876" t="s">
        <v>7204</v>
      </c>
      <c r="D1876" t="s">
        <v>5368</v>
      </c>
      <c r="E1876" t="s">
        <v>370</v>
      </c>
      <c r="F1876">
        <v>34.770000000000003</v>
      </c>
      <c r="G1876">
        <v>32.6</v>
      </c>
      <c r="H1876" t="s">
        <v>308</v>
      </c>
      <c r="I1876">
        <v>41974</v>
      </c>
    </row>
    <row r="1877" spans="1:9" hidden="1">
      <c r="A1877" s="133">
        <f>COUNTIF(ORÇAMENTO!B:B,'CPU (2)'!B1877)</f>
        <v>0</v>
      </c>
      <c r="B1877">
        <v>88264</v>
      </c>
      <c r="C1877" t="s">
        <v>7205</v>
      </c>
      <c r="D1877" t="s">
        <v>5361</v>
      </c>
      <c r="E1877" t="s">
        <v>307</v>
      </c>
      <c r="F1877">
        <v>15.32</v>
      </c>
      <c r="G1877">
        <v>13.77</v>
      </c>
      <c r="H1877" t="s">
        <v>308</v>
      </c>
      <c r="I1877">
        <v>41974</v>
      </c>
    </row>
    <row r="1878" spans="1:9" hidden="1">
      <c r="A1878" s="133">
        <f>COUNTIF(ORÇAMENTO!B:B,'CPU (2)'!B1878)</f>
        <v>0</v>
      </c>
      <c r="B1878">
        <v>88265</v>
      </c>
      <c r="C1878" t="s">
        <v>7206</v>
      </c>
      <c r="D1878" t="s">
        <v>5361</v>
      </c>
      <c r="E1878" t="s">
        <v>307</v>
      </c>
      <c r="F1878">
        <v>18.62</v>
      </c>
      <c r="G1878">
        <v>16.63</v>
      </c>
      <c r="H1878" t="s">
        <v>308</v>
      </c>
      <c r="I1878">
        <v>41974</v>
      </c>
    </row>
    <row r="1879" spans="1:9" hidden="1">
      <c r="A1879" s="133">
        <f>COUNTIF(ORÇAMENTO!B:B,'CPU (2)'!B1879)</f>
        <v>0</v>
      </c>
      <c r="B1879">
        <v>73627</v>
      </c>
      <c r="C1879" t="s">
        <v>7207</v>
      </c>
      <c r="D1879" t="s">
        <v>5368</v>
      </c>
      <c r="E1879" t="s">
        <v>370</v>
      </c>
      <c r="F1879">
        <v>18.2</v>
      </c>
      <c r="G1879">
        <v>16.84</v>
      </c>
      <c r="H1879" t="s">
        <v>308</v>
      </c>
      <c r="I1879">
        <v>41974</v>
      </c>
    </row>
    <row r="1880" spans="1:9" hidden="1">
      <c r="A1880" s="133">
        <f>COUNTIF(ORÇAMENTO!B:B,'CPU (2)'!B1880)</f>
        <v>0</v>
      </c>
      <c r="B1880">
        <v>72308</v>
      </c>
      <c r="C1880" t="s">
        <v>7208</v>
      </c>
      <c r="D1880" t="s">
        <v>5368</v>
      </c>
      <c r="E1880" t="s">
        <v>370</v>
      </c>
      <c r="F1880">
        <v>19.48</v>
      </c>
      <c r="G1880">
        <v>18.12</v>
      </c>
      <c r="H1880" t="s">
        <v>308</v>
      </c>
      <c r="I1880">
        <v>41974</v>
      </c>
    </row>
    <row r="1881" spans="1:9" hidden="1">
      <c r="A1881" s="133">
        <f>COUNTIF(ORÇAMENTO!B:B,'CPU (2)'!B1881)</f>
        <v>0</v>
      </c>
      <c r="B1881">
        <v>72309</v>
      </c>
      <c r="C1881" t="s">
        <v>7209</v>
      </c>
      <c r="D1881" t="s">
        <v>5368</v>
      </c>
      <c r="E1881" t="s">
        <v>370</v>
      </c>
      <c r="F1881">
        <v>20.47</v>
      </c>
      <c r="G1881">
        <v>19.11</v>
      </c>
      <c r="H1881" t="s">
        <v>308</v>
      </c>
      <c r="I1881">
        <v>41974</v>
      </c>
    </row>
    <row r="1882" spans="1:9" hidden="1">
      <c r="A1882" s="133">
        <f>COUNTIF(ORÇAMENTO!B:B,'CPU (2)'!B1882)</f>
        <v>0</v>
      </c>
      <c r="B1882">
        <v>72310</v>
      </c>
      <c r="C1882" t="s">
        <v>7210</v>
      </c>
      <c r="D1882" t="s">
        <v>5368</v>
      </c>
      <c r="E1882" t="s">
        <v>370</v>
      </c>
      <c r="F1882">
        <v>34.35</v>
      </c>
      <c r="G1882">
        <v>32.31</v>
      </c>
      <c r="H1882" t="s">
        <v>308</v>
      </c>
      <c r="I1882">
        <v>41974</v>
      </c>
    </row>
    <row r="1883" spans="1:9" hidden="1">
      <c r="A1883" s="133">
        <f>COUNTIF(ORÇAMENTO!B:B,'CPU (2)'!B1883)</f>
        <v>0</v>
      </c>
      <c r="B1883">
        <v>72311</v>
      </c>
      <c r="C1883" t="s">
        <v>7211</v>
      </c>
      <c r="D1883" t="s">
        <v>5368</v>
      </c>
      <c r="E1883" t="s">
        <v>370</v>
      </c>
      <c r="F1883">
        <v>38.270000000000003</v>
      </c>
      <c r="G1883">
        <v>36.229999999999997</v>
      </c>
      <c r="H1883" t="s">
        <v>308</v>
      </c>
      <c r="I1883">
        <v>41974</v>
      </c>
    </row>
    <row r="1884" spans="1:9" hidden="1">
      <c r="A1884" s="133">
        <f>COUNTIF(ORÇAMENTO!B:B,'CPU (2)'!B1884)</f>
        <v>0</v>
      </c>
      <c r="B1884">
        <v>72312</v>
      </c>
      <c r="C1884" t="s">
        <v>7212</v>
      </c>
      <c r="D1884" t="s">
        <v>5368</v>
      </c>
      <c r="E1884" t="s">
        <v>370</v>
      </c>
      <c r="F1884">
        <v>52.93</v>
      </c>
      <c r="G1884">
        <v>50.22</v>
      </c>
      <c r="H1884" t="s">
        <v>308</v>
      </c>
      <c r="I1884">
        <v>41974</v>
      </c>
    </row>
    <row r="1885" spans="1:9" hidden="1">
      <c r="A1885" s="133">
        <f>COUNTIF(ORÇAMENTO!B:B,'CPU (2)'!B1885)</f>
        <v>0</v>
      </c>
      <c r="B1885">
        <v>72316</v>
      </c>
      <c r="C1885" t="s">
        <v>7213</v>
      </c>
      <c r="D1885" t="s">
        <v>5368</v>
      </c>
      <c r="E1885" t="s">
        <v>370</v>
      </c>
      <c r="F1885">
        <v>62.35</v>
      </c>
      <c r="G1885">
        <v>59.64</v>
      </c>
      <c r="H1885" t="s">
        <v>308</v>
      </c>
      <c r="I1885">
        <v>41974</v>
      </c>
    </row>
    <row r="1886" spans="1:9" hidden="1">
      <c r="A1886" s="133">
        <f>COUNTIF(ORÇAMENTO!B:B,'CPU (2)'!B1886)</f>
        <v>0</v>
      </c>
      <c r="B1886">
        <v>72933</v>
      </c>
      <c r="C1886" t="s">
        <v>7214</v>
      </c>
      <c r="D1886" t="s">
        <v>5368</v>
      </c>
      <c r="E1886" t="s">
        <v>370</v>
      </c>
      <c r="F1886">
        <v>3.8</v>
      </c>
      <c r="G1886">
        <v>3.53</v>
      </c>
      <c r="H1886" t="s">
        <v>308</v>
      </c>
      <c r="I1886">
        <v>41974</v>
      </c>
    </row>
    <row r="1887" spans="1:9" hidden="1">
      <c r="A1887" s="133">
        <f>COUNTIF(ORÇAMENTO!B:B,'CPU (2)'!B1887)</f>
        <v>0</v>
      </c>
      <c r="B1887">
        <v>72934</v>
      </c>
      <c r="C1887" t="s">
        <v>7215</v>
      </c>
      <c r="D1887" t="s">
        <v>5368</v>
      </c>
      <c r="E1887" t="s">
        <v>370</v>
      </c>
      <c r="F1887">
        <v>4.63</v>
      </c>
      <c r="G1887">
        <v>4.3</v>
      </c>
      <c r="H1887" t="s">
        <v>308</v>
      </c>
      <c r="I1887">
        <v>41974</v>
      </c>
    </row>
    <row r="1888" spans="1:9" hidden="1">
      <c r="A1888" s="133">
        <f>COUNTIF(ORÇAMENTO!B:B,'CPU (2)'!B1888)</f>
        <v>0</v>
      </c>
      <c r="B1888">
        <v>72935</v>
      </c>
      <c r="C1888" t="s">
        <v>7216</v>
      </c>
      <c r="D1888" t="s">
        <v>5368</v>
      </c>
      <c r="E1888" t="s">
        <v>370</v>
      </c>
      <c r="F1888">
        <v>5.88</v>
      </c>
      <c r="G1888">
        <v>5.47</v>
      </c>
      <c r="H1888" t="s">
        <v>308</v>
      </c>
      <c r="I1888">
        <v>41974</v>
      </c>
    </row>
    <row r="1889" spans="1:9" hidden="1">
      <c r="A1889" s="133">
        <f>COUNTIF(ORÇAMENTO!B:B,'CPU (2)'!B1889)</f>
        <v>0</v>
      </c>
      <c r="B1889">
        <v>72936</v>
      </c>
      <c r="C1889" t="s">
        <v>7217</v>
      </c>
      <c r="D1889" t="s">
        <v>5368</v>
      </c>
      <c r="E1889" t="s">
        <v>370</v>
      </c>
      <c r="F1889">
        <v>8.09</v>
      </c>
      <c r="G1889">
        <v>7.54</v>
      </c>
      <c r="H1889" t="s">
        <v>308</v>
      </c>
      <c r="I1889">
        <v>41974</v>
      </c>
    </row>
    <row r="1890" spans="1:9" hidden="1">
      <c r="A1890" s="133">
        <f>COUNTIF(ORÇAMENTO!B:B,'CPU (2)'!B1890)</f>
        <v>0</v>
      </c>
      <c r="B1890">
        <v>55868</v>
      </c>
      <c r="C1890" t="s">
        <v>7218</v>
      </c>
      <c r="D1890" t="s">
        <v>5368</v>
      </c>
      <c r="E1890" t="s">
        <v>370</v>
      </c>
      <c r="F1890">
        <v>49.2</v>
      </c>
      <c r="G1890">
        <v>47.58</v>
      </c>
      <c r="H1890" t="s">
        <v>308</v>
      </c>
      <c r="I1890">
        <v>41974</v>
      </c>
    </row>
    <row r="1891" spans="1:9" hidden="1">
      <c r="A1891" s="133">
        <f>COUNTIF(ORÇAMENTO!B:B,'CPU (2)'!B1891)</f>
        <v>0</v>
      </c>
      <c r="B1891">
        <v>73614</v>
      </c>
      <c r="C1891" t="s">
        <v>7219</v>
      </c>
      <c r="D1891" t="s">
        <v>5368</v>
      </c>
      <c r="E1891" t="s">
        <v>370</v>
      </c>
      <c r="F1891">
        <v>10.050000000000001</v>
      </c>
      <c r="G1891">
        <v>9.24</v>
      </c>
      <c r="H1891" t="s">
        <v>308</v>
      </c>
      <c r="I1891">
        <v>41974</v>
      </c>
    </row>
    <row r="1892" spans="1:9" hidden="1">
      <c r="A1892" s="133">
        <f>COUNTIF(ORÇAMENTO!B:B,'CPU (2)'!B1892)</f>
        <v>0</v>
      </c>
      <c r="B1892">
        <v>73613</v>
      </c>
      <c r="C1892" t="s">
        <v>7220</v>
      </c>
      <c r="D1892" t="s">
        <v>5368</v>
      </c>
      <c r="E1892" t="s">
        <v>370</v>
      </c>
      <c r="F1892">
        <v>10.68</v>
      </c>
      <c r="G1892">
        <v>9.86</v>
      </c>
      <c r="H1892" t="s">
        <v>308</v>
      </c>
      <c r="I1892">
        <v>41974</v>
      </c>
    </row>
    <row r="1893" spans="1:9" hidden="1">
      <c r="A1893" s="133">
        <f>COUNTIF(ORÇAMENTO!B:B,'CPU (2)'!B1893)</f>
        <v>0</v>
      </c>
      <c r="B1893" t="s">
        <v>7221</v>
      </c>
      <c r="C1893" t="s">
        <v>7222</v>
      </c>
      <c r="D1893" t="s">
        <v>5368</v>
      </c>
      <c r="E1893" t="s">
        <v>370</v>
      </c>
      <c r="F1893">
        <v>11.88</v>
      </c>
      <c r="G1893">
        <v>11.07</v>
      </c>
      <c r="H1893" t="s">
        <v>308</v>
      </c>
      <c r="I1893">
        <v>41974</v>
      </c>
    </row>
    <row r="1894" spans="1:9" hidden="1">
      <c r="A1894" s="133">
        <f>COUNTIF(ORÇAMENTO!B:B,'CPU (2)'!B1894)</f>
        <v>0</v>
      </c>
      <c r="B1894">
        <v>83407</v>
      </c>
      <c r="C1894" t="s">
        <v>7223</v>
      </c>
      <c r="D1894" t="s">
        <v>5368</v>
      </c>
      <c r="E1894" t="s">
        <v>370</v>
      </c>
      <c r="F1894">
        <v>17.75</v>
      </c>
      <c r="G1894">
        <v>16.53</v>
      </c>
      <c r="H1894" t="s">
        <v>308</v>
      </c>
      <c r="I1894">
        <v>41974</v>
      </c>
    </row>
    <row r="1895" spans="1:9" hidden="1">
      <c r="A1895" s="133">
        <f>COUNTIF(ORÇAMENTO!B:B,'CPU (2)'!B1895)</f>
        <v>0</v>
      </c>
      <c r="B1895">
        <v>55865</v>
      </c>
      <c r="C1895" t="s">
        <v>7224</v>
      </c>
      <c r="D1895" t="s">
        <v>5368</v>
      </c>
      <c r="E1895" t="s">
        <v>370</v>
      </c>
      <c r="F1895">
        <v>19.07</v>
      </c>
      <c r="G1895">
        <v>17.850000000000001</v>
      </c>
      <c r="H1895" t="s">
        <v>308</v>
      </c>
      <c r="I1895">
        <v>41974</v>
      </c>
    </row>
    <row r="1896" spans="1:9" hidden="1">
      <c r="A1896" s="133">
        <f>COUNTIF(ORÇAMENTO!B:B,'CPU (2)'!B1896)</f>
        <v>0</v>
      </c>
      <c r="B1896">
        <v>55866</v>
      </c>
      <c r="C1896" t="s">
        <v>7225</v>
      </c>
      <c r="D1896" t="s">
        <v>5368</v>
      </c>
      <c r="E1896" t="s">
        <v>370</v>
      </c>
      <c r="F1896">
        <v>20.94</v>
      </c>
      <c r="G1896">
        <v>19.73</v>
      </c>
      <c r="H1896" t="s">
        <v>308</v>
      </c>
      <c r="I1896">
        <v>41974</v>
      </c>
    </row>
    <row r="1897" spans="1:9" hidden="1">
      <c r="A1897" s="133">
        <f>COUNTIF(ORÇAMENTO!B:B,'CPU (2)'!B1897)</f>
        <v>0</v>
      </c>
      <c r="B1897">
        <v>83408</v>
      </c>
      <c r="C1897" t="s">
        <v>7226</v>
      </c>
      <c r="D1897" t="s">
        <v>5368</v>
      </c>
      <c r="E1897" t="s">
        <v>370</v>
      </c>
      <c r="F1897">
        <v>33.56</v>
      </c>
      <c r="G1897">
        <v>31.93</v>
      </c>
      <c r="H1897" t="s">
        <v>308</v>
      </c>
      <c r="I1897">
        <v>41974</v>
      </c>
    </row>
    <row r="1898" spans="1:9" hidden="1">
      <c r="A1898" s="133">
        <f>COUNTIF(ORÇAMENTO!B:B,'CPU (2)'!B1898)</f>
        <v>0</v>
      </c>
      <c r="B1898">
        <v>55867</v>
      </c>
      <c r="C1898" t="s">
        <v>7227</v>
      </c>
      <c r="D1898" t="s">
        <v>5368</v>
      </c>
      <c r="E1898" t="s">
        <v>370</v>
      </c>
      <c r="F1898">
        <v>38.03</v>
      </c>
      <c r="G1898">
        <v>36.4</v>
      </c>
      <c r="H1898" t="s">
        <v>308</v>
      </c>
      <c r="I1898">
        <v>41974</v>
      </c>
    </row>
    <row r="1899" spans="1:9" hidden="1">
      <c r="A1899" s="133">
        <f>COUNTIF(ORÇAMENTO!B:B,'CPU (2)'!B1899)</f>
        <v>0</v>
      </c>
      <c r="B1899">
        <v>83412</v>
      </c>
      <c r="C1899" t="s">
        <v>7228</v>
      </c>
      <c r="D1899" t="s">
        <v>5368</v>
      </c>
      <c r="E1899" t="s">
        <v>370</v>
      </c>
      <c r="F1899">
        <v>12.23</v>
      </c>
      <c r="G1899">
        <v>11.98</v>
      </c>
      <c r="H1899" t="s">
        <v>308</v>
      </c>
      <c r="I1899">
        <v>41974</v>
      </c>
    </row>
    <row r="1900" spans="1:9" hidden="1">
      <c r="A1900" s="133">
        <f>COUNTIF(ORÇAMENTO!B:B,'CPU (2)'!B1900)</f>
        <v>0</v>
      </c>
      <c r="B1900">
        <v>83411</v>
      </c>
      <c r="C1900" t="s">
        <v>7229</v>
      </c>
      <c r="D1900" t="s">
        <v>5368</v>
      </c>
      <c r="E1900" t="s">
        <v>370</v>
      </c>
      <c r="F1900">
        <v>10.83</v>
      </c>
      <c r="G1900">
        <v>10.61</v>
      </c>
      <c r="H1900" t="s">
        <v>308</v>
      </c>
      <c r="I1900">
        <v>41974</v>
      </c>
    </row>
    <row r="1901" spans="1:9" hidden="1">
      <c r="A1901" s="133">
        <f>COUNTIF(ORÇAMENTO!B:B,'CPU (2)'!B1901)</f>
        <v>0</v>
      </c>
      <c r="B1901">
        <v>83410</v>
      </c>
      <c r="C1901" t="s">
        <v>7230</v>
      </c>
      <c r="D1901" t="s">
        <v>5368</v>
      </c>
      <c r="E1901" t="s">
        <v>370</v>
      </c>
      <c r="F1901">
        <v>8.4700000000000006</v>
      </c>
      <c r="G1901">
        <v>8.27</v>
      </c>
      <c r="H1901" t="s">
        <v>308</v>
      </c>
      <c r="I1901">
        <v>41974</v>
      </c>
    </row>
    <row r="1902" spans="1:9" hidden="1">
      <c r="A1902" s="133">
        <f>COUNTIF(ORÇAMENTO!B:B,'CPU (2)'!B1902)</f>
        <v>0</v>
      </c>
      <c r="B1902">
        <v>83409</v>
      </c>
      <c r="C1902" t="s">
        <v>7231</v>
      </c>
      <c r="D1902" t="s">
        <v>5368</v>
      </c>
      <c r="E1902" t="s">
        <v>370</v>
      </c>
      <c r="F1902">
        <v>6.09</v>
      </c>
      <c r="G1902">
        <v>5.95</v>
      </c>
      <c r="H1902" t="s">
        <v>308</v>
      </c>
      <c r="I1902">
        <v>41974</v>
      </c>
    </row>
    <row r="1903" spans="1:9" hidden="1">
      <c r="A1903" s="133">
        <f>COUNTIF(ORÇAMENTO!B:B,'CPU (2)'!B1903)</f>
        <v>0</v>
      </c>
      <c r="B1903">
        <v>83414</v>
      </c>
      <c r="C1903" t="s">
        <v>7232</v>
      </c>
      <c r="D1903" t="s">
        <v>5368</v>
      </c>
      <c r="E1903" t="s">
        <v>370</v>
      </c>
      <c r="F1903">
        <v>20.18</v>
      </c>
      <c r="G1903">
        <v>19.829999999999998</v>
      </c>
      <c r="H1903" t="s">
        <v>308</v>
      </c>
      <c r="I1903">
        <v>41974</v>
      </c>
    </row>
    <row r="1904" spans="1:9" hidden="1">
      <c r="A1904" s="133">
        <f>COUNTIF(ORÇAMENTO!B:B,'CPU (2)'!B1904)</f>
        <v>0</v>
      </c>
      <c r="B1904">
        <v>83413</v>
      </c>
      <c r="C1904" t="s">
        <v>7233</v>
      </c>
      <c r="D1904" t="s">
        <v>5368</v>
      </c>
      <c r="E1904" t="s">
        <v>370</v>
      </c>
      <c r="F1904">
        <v>16.559999999999999</v>
      </c>
      <c r="G1904">
        <v>16.260000000000002</v>
      </c>
      <c r="H1904" t="s">
        <v>308</v>
      </c>
      <c r="I1904">
        <v>41974</v>
      </c>
    </row>
    <row r="1905" spans="1:9" hidden="1">
      <c r="A1905" s="133">
        <f>COUNTIF(ORÇAMENTO!B:B,'CPU (2)'!B1905)</f>
        <v>0</v>
      </c>
      <c r="B1905">
        <v>83415</v>
      </c>
      <c r="C1905" t="s">
        <v>7234</v>
      </c>
      <c r="D1905" t="s">
        <v>5368</v>
      </c>
      <c r="E1905" t="s">
        <v>370</v>
      </c>
      <c r="F1905">
        <v>29.07</v>
      </c>
      <c r="G1905">
        <v>28.66</v>
      </c>
      <c r="H1905" t="s">
        <v>308</v>
      </c>
      <c r="I1905">
        <v>41974</v>
      </c>
    </row>
    <row r="1906" spans="1:9" hidden="1">
      <c r="A1906" s="133">
        <f>COUNTIF(ORÇAMENTO!B:B,'CPU (2)'!B1906)</f>
        <v>0</v>
      </c>
      <c r="B1906">
        <v>72925</v>
      </c>
      <c r="C1906" t="s">
        <v>7235</v>
      </c>
      <c r="D1906" t="s">
        <v>5368</v>
      </c>
      <c r="E1906" t="s">
        <v>370</v>
      </c>
      <c r="F1906">
        <v>11.75</v>
      </c>
      <c r="G1906">
        <v>11.34</v>
      </c>
      <c r="H1906" t="s">
        <v>308</v>
      </c>
      <c r="I1906">
        <v>41974</v>
      </c>
    </row>
    <row r="1907" spans="1:9" hidden="1">
      <c r="A1907" s="133">
        <f>COUNTIF(ORÇAMENTO!B:B,'CPU (2)'!B1907)</f>
        <v>0</v>
      </c>
      <c r="B1907">
        <v>72926</v>
      </c>
      <c r="C1907" t="s">
        <v>7236</v>
      </c>
      <c r="D1907" t="s">
        <v>5368</v>
      </c>
      <c r="E1907" t="s">
        <v>370</v>
      </c>
      <c r="F1907">
        <v>19.8</v>
      </c>
      <c r="G1907">
        <v>19.39</v>
      </c>
      <c r="H1907" t="s">
        <v>308</v>
      </c>
      <c r="I1907">
        <v>41974</v>
      </c>
    </row>
    <row r="1908" spans="1:9" hidden="1">
      <c r="A1908" s="133">
        <f>COUNTIF(ORÇAMENTO!B:B,'CPU (2)'!B1908)</f>
        <v>0</v>
      </c>
      <c r="B1908">
        <v>88266</v>
      </c>
      <c r="C1908" t="s">
        <v>7237</v>
      </c>
      <c r="D1908" t="s">
        <v>5361</v>
      </c>
      <c r="E1908" t="s">
        <v>307</v>
      </c>
      <c r="F1908">
        <v>21.44</v>
      </c>
      <c r="G1908">
        <v>19.059999999999999</v>
      </c>
      <c r="H1908" t="s">
        <v>308</v>
      </c>
      <c r="I1908">
        <v>41974</v>
      </c>
    </row>
    <row r="1909" spans="1:9" hidden="1">
      <c r="A1909" s="133">
        <f>COUNTIF(ORÇAMENTO!B:B,'CPU (2)'!B1909)</f>
        <v>0</v>
      </c>
      <c r="B1909" t="s">
        <v>7238</v>
      </c>
      <c r="C1909" t="s">
        <v>7239</v>
      </c>
      <c r="D1909" t="s">
        <v>5609</v>
      </c>
      <c r="E1909" t="s">
        <v>335</v>
      </c>
      <c r="F1909">
        <v>13.12</v>
      </c>
      <c r="G1909">
        <v>12.43</v>
      </c>
      <c r="H1909" t="s">
        <v>308</v>
      </c>
      <c r="I1909">
        <v>41974</v>
      </c>
    </row>
    <row r="1910" spans="1:9" hidden="1">
      <c r="A1910" s="133">
        <f>COUNTIF(ORÇAMENTO!B:B,'CPU (2)'!B1910)</f>
        <v>0</v>
      </c>
      <c r="B1910" t="s">
        <v>7240</v>
      </c>
      <c r="C1910" t="s">
        <v>7241</v>
      </c>
      <c r="D1910" t="s">
        <v>5609</v>
      </c>
      <c r="E1910" t="s">
        <v>335</v>
      </c>
      <c r="F1910">
        <v>16.510000000000002</v>
      </c>
      <c r="G1910">
        <v>15.69</v>
      </c>
      <c r="H1910" t="s">
        <v>308</v>
      </c>
      <c r="I1910">
        <v>41974</v>
      </c>
    </row>
    <row r="1911" spans="1:9" hidden="1">
      <c r="A1911" s="133">
        <f>COUNTIF(ORÇAMENTO!B:B,'CPU (2)'!B1911)</f>
        <v>0</v>
      </c>
      <c r="B1911">
        <v>79462</v>
      </c>
      <c r="C1911" t="s">
        <v>7242</v>
      </c>
      <c r="D1911" t="s">
        <v>5609</v>
      </c>
      <c r="E1911" t="s">
        <v>335</v>
      </c>
      <c r="F1911">
        <v>44.03</v>
      </c>
      <c r="G1911">
        <v>42.97</v>
      </c>
      <c r="H1911" t="s">
        <v>308</v>
      </c>
      <c r="I1911">
        <v>41974</v>
      </c>
    </row>
    <row r="1912" spans="1:9" hidden="1">
      <c r="A1912" s="133">
        <f>COUNTIF(ORÇAMENTO!B:B,'CPU (2)'!B1912)</f>
        <v>0</v>
      </c>
      <c r="B1912">
        <v>6122</v>
      </c>
      <c r="C1912" t="s">
        <v>7243</v>
      </c>
      <c r="D1912" t="s">
        <v>5418</v>
      </c>
      <c r="E1912" t="s">
        <v>368</v>
      </c>
      <c r="F1912">
        <v>351.51</v>
      </c>
      <c r="G1912">
        <v>333.85</v>
      </c>
      <c r="H1912" t="s">
        <v>308</v>
      </c>
      <c r="I1912">
        <v>41974</v>
      </c>
    </row>
    <row r="1913" spans="1:9" hidden="1">
      <c r="A1913" s="133">
        <f>COUNTIF(ORÇAMENTO!B:B,'CPU (2)'!B1913)</f>
        <v>0</v>
      </c>
      <c r="B1913" t="s">
        <v>7244</v>
      </c>
      <c r="C1913" t="s">
        <v>7245</v>
      </c>
      <c r="D1913" t="s">
        <v>5418</v>
      </c>
      <c r="E1913" t="s">
        <v>368</v>
      </c>
      <c r="F1913">
        <v>124.46</v>
      </c>
      <c r="G1913">
        <v>123</v>
      </c>
      <c r="H1913" t="s">
        <v>308</v>
      </c>
      <c r="I1913">
        <v>41974</v>
      </c>
    </row>
    <row r="1914" spans="1:9" hidden="1">
      <c r="A1914" s="133">
        <f>COUNTIF(ORÇAMENTO!B:B,'CPU (2)'!B1914)</f>
        <v>0</v>
      </c>
      <c r="B1914" t="s">
        <v>7246</v>
      </c>
      <c r="C1914" t="s">
        <v>7247</v>
      </c>
      <c r="D1914" t="s">
        <v>5418</v>
      </c>
      <c r="E1914" t="s">
        <v>368</v>
      </c>
      <c r="F1914">
        <v>132.44999999999999</v>
      </c>
      <c r="G1914">
        <v>129.65</v>
      </c>
      <c r="H1914" t="s">
        <v>308</v>
      </c>
      <c r="I1914">
        <v>41974</v>
      </c>
    </row>
    <row r="1915" spans="1:9" hidden="1">
      <c r="A1915" s="133">
        <f>COUNTIF(ORÇAMENTO!B:B,'CPU (2)'!B1915)</f>
        <v>0</v>
      </c>
      <c r="B1915" t="s">
        <v>7248</v>
      </c>
      <c r="C1915" t="s">
        <v>7249</v>
      </c>
      <c r="D1915" t="s">
        <v>6231</v>
      </c>
      <c r="E1915" t="s">
        <v>370</v>
      </c>
      <c r="F1915">
        <v>9.1999999999999993</v>
      </c>
      <c r="G1915">
        <v>8.39</v>
      </c>
      <c r="H1915" t="s">
        <v>308</v>
      </c>
      <c r="I1915">
        <v>41974</v>
      </c>
    </row>
    <row r="1916" spans="1:9" hidden="1">
      <c r="A1916" s="133">
        <f>COUNTIF(ORÇAMENTO!B:B,'CPU (2)'!B1916)</f>
        <v>0</v>
      </c>
      <c r="B1916">
        <v>73397</v>
      </c>
      <c r="C1916" t="s">
        <v>7250</v>
      </c>
      <c r="D1916" t="s">
        <v>5361</v>
      </c>
      <c r="E1916" t="s">
        <v>335</v>
      </c>
      <c r="F1916">
        <v>23.68</v>
      </c>
      <c r="G1916">
        <v>22.15</v>
      </c>
      <c r="H1916" t="s">
        <v>308</v>
      </c>
      <c r="I1916">
        <v>41974</v>
      </c>
    </row>
    <row r="1917" spans="1:9" hidden="1">
      <c r="A1917" s="133">
        <f>COUNTIF(ORÇAMENTO!B:B,'CPU (2)'!B1917)</f>
        <v>0</v>
      </c>
      <c r="B1917">
        <v>87795</v>
      </c>
      <c r="C1917" t="s">
        <v>7251</v>
      </c>
      <c r="D1917" t="s">
        <v>5350</v>
      </c>
      <c r="E1917" t="s">
        <v>335</v>
      </c>
      <c r="F1917">
        <v>39.5</v>
      </c>
      <c r="G1917">
        <v>39.08</v>
      </c>
      <c r="H1917" t="s">
        <v>308</v>
      </c>
      <c r="I1917">
        <v>41974</v>
      </c>
    </row>
    <row r="1918" spans="1:9" hidden="1">
      <c r="A1918" s="133">
        <f>COUNTIF(ORÇAMENTO!B:B,'CPU (2)'!B1918)</f>
        <v>0</v>
      </c>
      <c r="B1918">
        <v>87800</v>
      </c>
      <c r="C1918" t="s">
        <v>7252</v>
      </c>
      <c r="D1918" t="s">
        <v>5350</v>
      </c>
      <c r="E1918" t="s">
        <v>335</v>
      </c>
      <c r="F1918">
        <v>52.14</v>
      </c>
      <c r="G1918">
        <v>51.61</v>
      </c>
      <c r="H1918" t="s">
        <v>308</v>
      </c>
      <c r="I1918">
        <v>41974</v>
      </c>
    </row>
    <row r="1919" spans="1:9" hidden="1">
      <c r="A1919" s="133">
        <f>COUNTIF(ORÇAMENTO!B:B,'CPU (2)'!B1919)</f>
        <v>0</v>
      </c>
      <c r="B1919">
        <v>87804</v>
      </c>
      <c r="C1919" t="s">
        <v>7253</v>
      </c>
      <c r="D1919" t="s">
        <v>5350</v>
      </c>
      <c r="E1919" t="s">
        <v>335</v>
      </c>
      <c r="F1919">
        <v>64.78</v>
      </c>
      <c r="G1919">
        <v>64.14</v>
      </c>
      <c r="H1919" t="s">
        <v>308</v>
      </c>
      <c r="I1919">
        <v>41974</v>
      </c>
    </row>
    <row r="1920" spans="1:9" hidden="1">
      <c r="A1920" s="133">
        <f>COUNTIF(ORÇAMENTO!B:B,'CPU (2)'!B1920)</f>
        <v>0</v>
      </c>
      <c r="B1920">
        <v>87808</v>
      </c>
      <c r="C1920" t="s">
        <v>7254</v>
      </c>
      <c r="D1920" t="s">
        <v>5350</v>
      </c>
      <c r="E1920" t="s">
        <v>335</v>
      </c>
      <c r="F1920">
        <v>70.83</v>
      </c>
      <c r="G1920">
        <v>70.16</v>
      </c>
      <c r="H1920" t="s">
        <v>308</v>
      </c>
      <c r="I1920">
        <v>41974</v>
      </c>
    </row>
    <row r="1921" spans="1:9" hidden="1">
      <c r="A1921" s="133">
        <f>COUNTIF(ORÇAMENTO!B:B,'CPU (2)'!B1921)</f>
        <v>0</v>
      </c>
      <c r="B1921">
        <v>87778</v>
      </c>
      <c r="C1921" t="s">
        <v>7255</v>
      </c>
      <c r="D1921" t="s">
        <v>5350</v>
      </c>
      <c r="E1921" t="s">
        <v>335</v>
      </c>
      <c r="F1921">
        <v>51.95</v>
      </c>
      <c r="G1921">
        <v>50.54</v>
      </c>
      <c r="H1921" t="s">
        <v>308</v>
      </c>
      <c r="I1921">
        <v>41974</v>
      </c>
    </row>
    <row r="1922" spans="1:9" hidden="1">
      <c r="A1922" s="133">
        <f>COUNTIF(ORÇAMENTO!B:B,'CPU (2)'!B1922)</f>
        <v>0</v>
      </c>
      <c r="B1922">
        <v>87783</v>
      </c>
      <c r="C1922" t="s">
        <v>7256</v>
      </c>
      <c r="D1922" t="s">
        <v>5350</v>
      </c>
      <c r="E1922" t="s">
        <v>335</v>
      </c>
      <c r="F1922">
        <v>65.319999999999993</v>
      </c>
      <c r="G1922">
        <v>63.8</v>
      </c>
      <c r="H1922" t="s">
        <v>308</v>
      </c>
      <c r="I1922">
        <v>41974</v>
      </c>
    </row>
    <row r="1923" spans="1:9" hidden="1">
      <c r="A1923" s="133">
        <f>COUNTIF(ORÇAMENTO!B:B,'CPU (2)'!B1923)</f>
        <v>0</v>
      </c>
      <c r="B1923">
        <v>87787</v>
      </c>
      <c r="C1923" t="s">
        <v>7257</v>
      </c>
      <c r="D1923" t="s">
        <v>5350</v>
      </c>
      <c r="E1923" t="s">
        <v>335</v>
      </c>
      <c r="F1923">
        <v>78.69</v>
      </c>
      <c r="G1923">
        <v>77.069999999999993</v>
      </c>
      <c r="H1923" t="s">
        <v>308</v>
      </c>
      <c r="I1923">
        <v>41974</v>
      </c>
    </row>
    <row r="1924" spans="1:9" hidden="1">
      <c r="A1924" s="133">
        <f>COUNTIF(ORÇAMENTO!B:B,'CPU (2)'!B1924)</f>
        <v>0</v>
      </c>
      <c r="B1924">
        <v>87791</v>
      </c>
      <c r="C1924" t="s">
        <v>7258</v>
      </c>
      <c r="D1924" t="s">
        <v>5350</v>
      </c>
      <c r="E1924" t="s">
        <v>335</v>
      </c>
      <c r="F1924">
        <v>92.46</v>
      </c>
      <c r="G1924">
        <v>90.1</v>
      </c>
      <c r="H1924" t="s">
        <v>308</v>
      </c>
      <c r="I1924">
        <v>41974</v>
      </c>
    </row>
    <row r="1925" spans="1:9" hidden="1">
      <c r="A1925" s="133">
        <f>COUNTIF(ORÇAMENTO!B:B,'CPU (2)'!B1925)</f>
        <v>0</v>
      </c>
      <c r="B1925">
        <v>87832</v>
      </c>
      <c r="C1925" t="s">
        <v>7259</v>
      </c>
      <c r="D1925" t="s">
        <v>5350</v>
      </c>
      <c r="E1925" t="s">
        <v>335</v>
      </c>
      <c r="F1925">
        <v>78.790000000000006</v>
      </c>
      <c r="G1925">
        <v>76.510000000000005</v>
      </c>
      <c r="H1925" t="s">
        <v>308</v>
      </c>
      <c r="I1925">
        <v>41974</v>
      </c>
    </row>
    <row r="1926" spans="1:9" hidden="1">
      <c r="A1926" s="133">
        <f>COUNTIF(ORÇAMENTO!B:B,'CPU (2)'!B1926)</f>
        <v>0</v>
      </c>
      <c r="B1926">
        <v>87812</v>
      </c>
      <c r="C1926" t="s">
        <v>7260</v>
      </c>
      <c r="D1926" t="s">
        <v>5350</v>
      </c>
      <c r="E1926" t="s">
        <v>335</v>
      </c>
      <c r="F1926">
        <v>69.319999999999993</v>
      </c>
      <c r="G1926">
        <v>65.86</v>
      </c>
      <c r="H1926" t="s">
        <v>308</v>
      </c>
      <c r="I1926">
        <v>41974</v>
      </c>
    </row>
    <row r="1927" spans="1:9" hidden="1">
      <c r="A1927" s="133">
        <f>COUNTIF(ORÇAMENTO!B:B,'CPU (2)'!B1927)</f>
        <v>0</v>
      </c>
      <c r="B1927">
        <v>87816</v>
      </c>
      <c r="C1927" t="s">
        <v>7261</v>
      </c>
      <c r="D1927" t="s">
        <v>5350</v>
      </c>
      <c r="E1927" t="s">
        <v>335</v>
      </c>
      <c r="F1927">
        <v>81.96</v>
      </c>
      <c r="G1927">
        <v>78.39</v>
      </c>
      <c r="H1927" t="s">
        <v>308</v>
      </c>
      <c r="I1927">
        <v>41974</v>
      </c>
    </row>
    <row r="1928" spans="1:9" hidden="1">
      <c r="A1928" s="133">
        <f>COUNTIF(ORÇAMENTO!B:B,'CPU (2)'!B1928)</f>
        <v>0</v>
      </c>
      <c r="B1928">
        <v>87820</v>
      </c>
      <c r="C1928" t="s">
        <v>7262</v>
      </c>
      <c r="D1928" t="s">
        <v>5350</v>
      </c>
      <c r="E1928" t="s">
        <v>335</v>
      </c>
      <c r="F1928">
        <v>94.6</v>
      </c>
      <c r="G1928">
        <v>90.92</v>
      </c>
      <c r="H1928" t="s">
        <v>308</v>
      </c>
      <c r="I1928">
        <v>41974</v>
      </c>
    </row>
    <row r="1929" spans="1:9" hidden="1">
      <c r="A1929" s="133">
        <f>COUNTIF(ORÇAMENTO!B:B,'CPU (2)'!B1929)</f>
        <v>0</v>
      </c>
      <c r="B1929">
        <v>87824</v>
      </c>
      <c r="C1929" t="s">
        <v>7263</v>
      </c>
      <c r="D1929" t="s">
        <v>5350</v>
      </c>
      <c r="E1929" t="s">
        <v>335</v>
      </c>
      <c r="F1929">
        <v>122.61</v>
      </c>
      <c r="G1929">
        <v>116.78</v>
      </c>
      <c r="H1929" t="s">
        <v>308</v>
      </c>
      <c r="I1929">
        <v>41974</v>
      </c>
    </row>
    <row r="1930" spans="1:9" hidden="1">
      <c r="A1930" s="133">
        <f>COUNTIF(ORÇAMENTO!B:B,'CPU (2)'!B1930)</f>
        <v>0</v>
      </c>
      <c r="B1930">
        <v>87828</v>
      </c>
      <c r="C1930" t="s">
        <v>7264</v>
      </c>
      <c r="D1930" t="s">
        <v>5350</v>
      </c>
      <c r="E1930" t="s">
        <v>335</v>
      </c>
      <c r="F1930">
        <v>63.85</v>
      </c>
      <c r="G1930">
        <v>61.66</v>
      </c>
      <c r="H1930" t="s">
        <v>308</v>
      </c>
      <c r="I1930">
        <v>41974</v>
      </c>
    </row>
    <row r="1931" spans="1:9" hidden="1">
      <c r="A1931" s="133">
        <f>COUNTIF(ORÇAMENTO!B:B,'CPU (2)'!B1931)</f>
        <v>0</v>
      </c>
      <c r="B1931">
        <v>87794</v>
      </c>
      <c r="C1931" t="s">
        <v>7265</v>
      </c>
      <c r="D1931" t="s">
        <v>5350</v>
      </c>
      <c r="E1931" t="s">
        <v>335</v>
      </c>
      <c r="F1931">
        <v>26.69</v>
      </c>
      <c r="G1931">
        <v>25.24</v>
      </c>
      <c r="H1931" t="s">
        <v>308</v>
      </c>
      <c r="I1931">
        <v>41974</v>
      </c>
    </row>
    <row r="1932" spans="1:9" hidden="1">
      <c r="A1932" s="133">
        <f>COUNTIF(ORÇAMENTO!B:B,'CPU (2)'!B1932)</f>
        <v>0</v>
      </c>
      <c r="B1932">
        <v>87799</v>
      </c>
      <c r="C1932" t="s">
        <v>7266</v>
      </c>
      <c r="D1932" t="s">
        <v>5350</v>
      </c>
      <c r="E1932" t="s">
        <v>335</v>
      </c>
      <c r="F1932">
        <v>33.729999999999997</v>
      </c>
      <c r="G1932">
        <v>31.95</v>
      </c>
      <c r="H1932" t="s">
        <v>308</v>
      </c>
      <c r="I1932">
        <v>41974</v>
      </c>
    </row>
    <row r="1933" spans="1:9" hidden="1">
      <c r="A1933" s="133">
        <f>COUNTIF(ORÇAMENTO!B:B,'CPU (2)'!B1933)</f>
        <v>0</v>
      </c>
      <c r="B1933">
        <v>87803</v>
      </c>
      <c r="C1933" t="s">
        <v>7267</v>
      </c>
      <c r="D1933" t="s">
        <v>5350</v>
      </c>
      <c r="E1933" t="s">
        <v>335</v>
      </c>
      <c r="F1933">
        <v>40.78</v>
      </c>
      <c r="G1933">
        <v>38.659999999999997</v>
      </c>
      <c r="H1933" t="s">
        <v>308</v>
      </c>
      <c r="I1933">
        <v>41974</v>
      </c>
    </row>
    <row r="1934" spans="1:9" hidden="1">
      <c r="A1934" s="133">
        <f>COUNTIF(ORÇAMENTO!B:B,'CPU (2)'!B1934)</f>
        <v>0</v>
      </c>
      <c r="B1934">
        <v>87807</v>
      </c>
      <c r="C1934" t="s">
        <v>7268</v>
      </c>
      <c r="D1934" t="s">
        <v>5350</v>
      </c>
      <c r="E1934" t="s">
        <v>335</v>
      </c>
      <c r="F1934">
        <v>46.5</v>
      </c>
      <c r="G1934">
        <v>44</v>
      </c>
      <c r="H1934" t="s">
        <v>308</v>
      </c>
      <c r="I1934">
        <v>41974</v>
      </c>
    </row>
    <row r="1935" spans="1:9" hidden="1">
      <c r="A1935" s="133">
        <f>COUNTIF(ORÇAMENTO!B:B,'CPU (2)'!B1935)</f>
        <v>0</v>
      </c>
      <c r="B1935">
        <v>87777</v>
      </c>
      <c r="C1935" t="s">
        <v>7269</v>
      </c>
      <c r="D1935" t="s">
        <v>5350</v>
      </c>
      <c r="E1935" t="s">
        <v>335</v>
      </c>
      <c r="F1935">
        <v>37.96</v>
      </c>
      <c r="G1935">
        <v>35.479999999999997</v>
      </c>
      <c r="H1935" t="s">
        <v>308</v>
      </c>
      <c r="I1935">
        <v>41974</v>
      </c>
    </row>
    <row r="1936" spans="1:9" hidden="1">
      <c r="A1936" s="133">
        <f>COUNTIF(ORÇAMENTO!B:B,'CPU (2)'!B1936)</f>
        <v>0</v>
      </c>
      <c r="B1936">
        <v>87781</v>
      </c>
      <c r="C1936" t="s">
        <v>7270</v>
      </c>
      <c r="D1936" t="s">
        <v>5350</v>
      </c>
      <c r="E1936" t="s">
        <v>335</v>
      </c>
      <c r="F1936">
        <v>45.34</v>
      </c>
      <c r="G1936">
        <v>42.52</v>
      </c>
      <c r="H1936" t="s">
        <v>308</v>
      </c>
      <c r="I1936">
        <v>41974</v>
      </c>
    </row>
    <row r="1937" spans="1:9" hidden="1">
      <c r="A1937" s="133">
        <f>COUNTIF(ORÇAMENTO!B:B,'CPU (2)'!B1937)</f>
        <v>0</v>
      </c>
      <c r="B1937">
        <v>87786</v>
      </c>
      <c r="C1937" t="s">
        <v>7271</v>
      </c>
      <c r="D1937" t="s">
        <v>5350</v>
      </c>
      <c r="E1937" t="s">
        <v>335</v>
      </c>
      <c r="F1937">
        <v>52.73</v>
      </c>
      <c r="G1937">
        <v>49.56</v>
      </c>
      <c r="H1937" t="s">
        <v>308</v>
      </c>
      <c r="I1937">
        <v>41974</v>
      </c>
    </row>
    <row r="1938" spans="1:9" hidden="1">
      <c r="A1938" s="133">
        <f>COUNTIF(ORÇAMENTO!B:B,'CPU (2)'!B1938)</f>
        <v>0</v>
      </c>
      <c r="B1938">
        <v>87790</v>
      </c>
      <c r="C1938" t="s">
        <v>7272</v>
      </c>
      <c r="D1938" t="s">
        <v>5350</v>
      </c>
      <c r="E1938" t="s">
        <v>335</v>
      </c>
      <c r="F1938">
        <v>66.010000000000005</v>
      </c>
      <c r="G1938">
        <v>61.73</v>
      </c>
      <c r="H1938" t="s">
        <v>308</v>
      </c>
      <c r="I1938">
        <v>41974</v>
      </c>
    </row>
    <row r="1939" spans="1:9" hidden="1">
      <c r="A1939" s="133">
        <f>COUNTIF(ORÇAMENTO!B:B,'CPU (2)'!B1939)</f>
        <v>0</v>
      </c>
      <c r="B1939">
        <v>87811</v>
      </c>
      <c r="C1939" t="s">
        <v>7273</v>
      </c>
      <c r="D1939" t="s">
        <v>5350</v>
      </c>
      <c r="E1939" t="s">
        <v>335</v>
      </c>
      <c r="F1939">
        <v>56.78</v>
      </c>
      <c r="G1939">
        <v>52.28</v>
      </c>
      <c r="H1939" t="s">
        <v>308</v>
      </c>
      <c r="I1939">
        <v>41974</v>
      </c>
    </row>
    <row r="1940" spans="1:9" hidden="1">
      <c r="A1940" s="133">
        <f>COUNTIF(ORÇAMENTO!B:B,'CPU (2)'!B1940)</f>
        <v>0</v>
      </c>
      <c r="B1940">
        <v>87815</v>
      </c>
      <c r="C1940" t="s">
        <v>7274</v>
      </c>
      <c r="D1940" t="s">
        <v>5350</v>
      </c>
      <c r="E1940" t="s">
        <v>335</v>
      </c>
      <c r="F1940">
        <v>63.82</v>
      </c>
      <c r="G1940">
        <v>58.98</v>
      </c>
      <c r="H1940" t="s">
        <v>308</v>
      </c>
      <c r="I1940">
        <v>41974</v>
      </c>
    </row>
    <row r="1941" spans="1:9" hidden="1">
      <c r="A1941" s="133">
        <f>COUNTIF(ORÇAMENTO!B:B,'CPU (2)'!B1941)</f>
        <v>0</v>
      </c>
      <c r="B1941">
        <v>87819</v>
      </c>
      <c r="C1941" t="s">
        <v>7275</v>
      </c>
      <c r="D1941" t="s">
        <v>5350</v>
      </c>
      <c r="E1941" t="s">
        <v>335</v>
      </c>
      <c r="F1941">
        <v>70.599999999999994</v>
      </c>
      <c r="G1941">
        <v>65.44</v>
      </c>
      <c r="H1941" t="s">
        <v>308</v>
      </c>
      <c r="I1941">
        <v>41974</v>
      </c>
    </row>
    <row r="1942" spans="1:9" hidden="1">
      <c r="A1942" s="133">
        <f>COUNTIF(ORÇAMENTO!B:B,'CPU (2)'!B1942)</f>
        <v>0</v>
      </c>
      <c r="B1942">
        <v>87823</v>
      </c>
      <c r="C1942" t="s">
        <v>7276</v>
      </c>
      <c r="D1942" t="s">
        <v>5350</v>
      </c>
      <c r="E1942" t="s">
        <v>335</v>
      </c>
      <c r="F1942">
        <v>98.56</v>
      </c>
      <c r="G1942">
        <v>90.87</v>
      </c>
      <c r="H1942" t="s">
        <v>308</v>
      </c>
      <c r="I1942">
        <v>41974</v>
      </c>
    </row>
    <row r="1943" spans="1:9" hidden="1">
      <c r="A1943" s="133">
        <f>COUNTIF(ORÇAMENTO!B:B,'CPU (2)'!B1943)</f>
        <v>0</v>
      </c>
      <c r="B1943">
        <v>87827</v>
      </c>
      <c r="C1943" t="s">
        <v>7277</v>
      </c>
      <c r="D1943" t="s">
        <v>5350</v>
      </c>
      <c r="E1943" t="s">
        <v>335</v>
      </c>
      <c r="F1943">
        <v>47.35</v>
      </c>
      <c r="G1943">
        <v>43.99</v>
      </c>
      <c r="H1943" t="s">
        <v>308</v>
      </c>
      <c r="I1943">
        <v>41974</v>
      </c>
    </row>
    <row r="1944" spans="1:9" hidden="1">
      <c r="A1944" s="133">
        <f>COUNTIF(ORÇAMENTO!B:B,'CPU (2)'!B1944)</f>
        <v>0</v>
      </c>
      <c r="B1944">
        <v>87831</v>
      </c>
      <c r="C1944" t="s">
        <v>7278</v>
      </c>
      <c r="D1944" t="s">
        <v>5350</v>
      </c>
      <c r="E1944" t="s">
        <v>335</v>
      </c>
      <c r="F1944">
        <v>55.46</v>
      </c>
      <c r="G1944">
        <v>51.73</v>
      </c>
      <c r="H1944" t="s">
        <v>308</v>
      </c>
      <c r="I1944">
        <v>41974</v>
      </c>
    </row>
    <row r="1945" spans="1:9" hidden="1">
      <c r="A1945" s="133">
        <f>COUNTIF(ORÇAMENTO!B:B,'CPU (2)'!B1945)</f>
        <v>0</v>
      </c>
      <c r="B1945">
        <v>87792</v>
      </c>
      <c r="C1945" t="s">
        <v>7279</v>
      </c>
      <c r="D1945" t="s">
        <v>5350</v>
      </c>
      <c r="E1945" t="s">
        <v>335</v>
      </c>
      <c r="F1945">
        <v>24.72</v>
      </c>
      <c r="G1945">
        <v>23.47</v>
      </c>
      <c r="H1945" t="s">
        <v>308</v>
      </c>
      <c r="I1945">
        <v>41974</v>
      </c>
    </row>
    <row r="1946" spans="1:9" hidden="1">
      <c r="A1946" s="133">
        <f>COUNTIF(ORÇAMENTO!B:B,'CPU (2)'!B1946)</f>
        <v>0</v>
      </c>
      <c r="B1946">
        <v>87797</v>
      </c>
      <c r="C1946" t="s">
        <v>7280</v>
      </c>
      <c r="D1946" t="s">
        <v>5350</v>
      </c>
      <c r="E1946" t="s">
        <v>335</v>
      </c>
      <c r="F1946">
        <v>31.09</v>
      </c>
      <c r="G1946">
        <v>29.58</v>
      </c>
      <c r="H1946" t="s">
        <v>308</v>
      </c>
      <c r="I1946">
        <v>41974</v>
      </c>
    </row>
    <row r="1947" spans="1:9" hidden="1">
      <c r="A1947" s="133">
        <f>COUNTIF(ORÇAMENTO!B:B,'CPU (2)'!B1947)</f>
        <v>0</v>
      </c>
      <c r="B1947">
        <v>87801</v>
      </c>
      <c r="C1947" t="s">
        <v>7281</v>
      </c>
      <c r="D1947" t="s">
        <v>5350</v>
      </c>
      <c r="E1947" t="s">
        <v>335</v>
      </c>
      <c r="F1947">
        <v>17.079999999999998</v>
      </c>
      <c r="G1947">
        <v>35.68</v>
      </c>
      <c r="H1947" t="s">
        <v>308</v>
      </c>
      <c r="I1947">
        <v>41974</v>
      </c>
    </row>
    <row r="1948" spans="1:9" hidden="1">
      <c r="A1948" s="133">
        <f>COUNTIF(ORÇAMENTO!B:B,'CPU (2)'!B1948)</f>
        <v>0</v>
      </c>
      <c r="B1948">
        <v>87805</v>
      </c>
      <c r="C1948" t="s">
        <v>7282</v>
      </c>
      <c r="D1948" t="s">
        <v>5350</v>
      </c>
      <c r="E1948" t="s">
        <v>335</v>
      </c>
      <c r="F1948">
        <v>42.85</v>
      </c>
      <c r="G1948">
        <v>40.72</v>
      </c>
      <c r="H1948" t="s">
        <v>308</v>
      </c>
      <c r="I1948">
        <v>41974</v>
      </c>
    </row>
    <row r="1949" spans="1:9" hidden="1">
      <c r="A1949" s="133">
        <f>COUNTIF(ORÇAMENTO!B:B,'CPU (2)'!B1949)</f>
        <v>0</v>
      </c>
      <c r="B1949">
        <v>87775</v>
      </c>
      <c r="C1949" t="s">
        <v>7283</v>
      </c>
      <c r="D1949" t="s">
        <v>5350</v>
      </c>
      <c r="E1949" t="s">
        <v>335</v>
      </c>
      <c r="F1949">
        <v>35.85</v>
      </c>
      <c r="G1949">
        <v>33.58</v>
      </c>
      <c r="H1949" t="s">
        <v>308</v>
      </c>
      <c r="I1949">
        <v>41974</v>
      </c>
    </row>
    <row r="1950" spans="1:9" hidden="1">
      <c r="A1950" s="133">
        <f>COUNTIF(ORÇAMENTO!B:B,'CPU (2)'!B1950)</f>
        <v>0</v>
      </c>
      <c r="B1950">
        <v>87779</v>
      </c>
      <c r="C1950" t="s">
        <v>7284</v>
      </c>
      <c r="D1950" t="s">
        <v>5350</v>
      </c>
      <c r="E1950" t="s">
        <v>335</v>
      </c>
      <c r="F1950">
        <v>42.51</v>
      </c>
      <c r="G1950">
        <v>39.97</v>
      </c>
      <c r="H1950" t="s">
        <v>308</v>
      </c>
      <c r="I1950">
        <v>41974</v>
      </c>
    </row>
    <row r="1951" spans="1:9" hidden="1">
      <c r="A1951" s="133">
        <f>COUNTIF(ORÇAMENTO!B:B,'CPU (2)'!B1951)</f>
        <v>0</v>
      </c>
      <c r="B1951">
        <v>87784</v>
      </c>
      <c r="C1951" t="s">
        <v>7285</v>
      </c>
      <c r="D1951" t="s">
        <v>5350</v>
      </c>
      <c r="E1951" t="s">
        <v>335</v>
      </c>
      <c r="F1951">
        <v>49.18</v>
      </c>
      <c r="G1951">
        <v>46.37</v>
      </c>
      <c r="H1951" t="s">
        <v>308</v>
      </c>
      <c r="I1951">
        <v>41974</v>
      </c>
    </row>
    <row r="1952" spans="1:9" hidden="1">
      <c r="A1952" s="133">
        <f>COUNTIF(ORÇAMENTO!B:B,'CPU (2)'!B1952)</f>
        <v>0</v>
      </c>
      <c r="B1952">
        <v>87788</v>
      </c>
      <c r="C1952" t="s">
        <v>7286</v>
      </c>
      <c r="D1952" t="s">
        <v>5350</v>
      </c>
      <c r="E1952" t="s">
        <v>335</v>
      </c>
      <c r="F1952">
        <v>62.11</v>
      </c>
      <c r="G1952">
        <v>58.22</v>
      </c>
      <c r="H1952" t="s">
        <v>308</v>
      </c>
      <c r="I1952">
        <v>41974</v>
      </c>
    </row>
    <row r="1953" spans="1:9" hidden="1">
      <c r="A1953" s="133">
        <f>COUNTIF(ORÇAMENTO!B:B,'CPU (2)'!B1953)</f>
        <v>0</v>
      </c>
      <c r="B1953">
        <v>87809</v>
      </c>
      <c r="C1953" t="s">
        <v>7287</v>
      </c>
      <c r="D1953" t="s">
        <v>5350</v>
      </c>
      <c r="E1953" t="s">
        <v>335</v>
      </c>
      <c r="F1953">
        <v>54.81</v>
      </c>
      <c r="G1953">
        <v>50.51</v>
      </c>
      <c r="H1953" t="s">
        <v>308</v>
      </c>
      <c r="I1953">
        <v>41974</v>
      </c>
    </row>
    <row r="1954" spans="1:9" hidden="1">
      <c r="A1954" s="133">
        <f>COUNTIF(ORÇAMENTO!B:B,'CPU (2)'!B1954)</f>
        <v>0</v>
      </c>
      <c r="B1954">
        <v>87813</v>
      </c>
      <c r="C1954" t="s">
        <v>7288</v>
      </c>
      <c r="D1954" t="s">
        <v>5350</v>
      </c>
      <c r="E1954" t="s">
        <v>335</v>
      </c>
      <c r="F1954">
        <v>61.18</v>
      </c>
      <c r="G1954">
        <v>56.61</v>
      </c>
      <c r="H1954" t="s">
        <v>308</v>
      </c>
      <c r="I1954">
        <v>41974</v>
      </c>
    </row>
    <row r="1955" spans="1:9" hidden="1">
      <c r="A1955" s="133">
        <f>COUNTIF(ORÇAMENTO!B:B,'CPU (2)'!B1955)</f>
        <v>0</v>
      </c>
      <c r="B1955">
        <v>87817</v>
      </c>
      <c r="C1955" t="s">
        <v>7289</v>
      </c>
      <c r="D1955" t="s">
        <v>5350</v>
      </c>
      <c r="E1955" t="s">
        <v>335</v>
      </c>
      <c r="F1955">
        <v>67.28</v>
      </c>
      <c r="G1955">
        <v>62.47</v>
      </c>
      <c r="H1955" t="s">
        <v>308</v>
      </c>
      <c r="I1955">
        <v>41974</v>
      </c>
    </row>
    <row r="1956" spans="1:9" hidden="1">
      <c r="A1956" s="133">
        <f>COUNTIF(ORÇAMENTO!B:B,'CPU (2)'!B1956)</f>
        <v>0</v>
      </c>
      <c r="B1956">
        <v>87821</v>
      </c>
      <c r="C1956" t="s">
        <v>7290</v>
      </c>
      <c r="D1956" t="s">
        <v>5350</v>
      </c>
      <c r="E1956" t="s">
        <v>335</v>
      </c>
      <c r="F1956">
        <v>94.91</v>
      </c>
      <c r="G1956">
        <v>87.59</v>
      </c>
      <c r="H1956" t="s">
        <v>308</v>
      </c>
      <c r="I1956">
        <v>41974</v>
      </c>
    </row>
    <row r="1957" spans="1:9" hidden="1">
      <c r="A1957" s="133">
        <f>COUNTIF(ORÇAMENTO!B:B,'CPU (2)'!B1957)</f>
        <v>0</v>
      </c>
      <c r="B1957">
        <v>87825</v>
      </c>
      <c r="C1957" t="s">
        <v>7291</v>
      </c>
      <c r="D1957" t="s">
        <v>5350</v>
      </c>
      <c r="E1957" t="s">
        <v>335</v>
      </c>
      <c r="F1957">
        <v>44.93</v>
      </c>
      <c r="G1957">
        <v>41.82</v>
      </c>
      <c r="H1957" t="s">
        <v>308</v>
      </c>
      <c r="I1957">
        <v>41974</v>
      </c>
    </row>
    <row r="1958" spans="1:9" hidden="1">
      <c r="A1958" s="133">
        <f>COUNTIF(ORÇAMENTO!B:B,'CPU (2)'!B1958)</f>
        <v>0</v>
      </c>
      <c r="B1958">
        <v>87829</v>
      </c>
      <c r="C1958" t="s">
        <v>7292</v>
      </c>
      <c r="D1958" t="s">
        <v>5350</v>
      </c>
      <c r="E1958" t="s">
        <v>335</v>
      </c>
      <c r="F1958">
        <v>52.23</v>
      </c>
      <c r="G1958">
        <v>48.83</v>
      </c>
      <c r="H1958" t="s">
        <v>308</v>
      </c>
      <c r="I1958">
        <v>41974</v>
      </c>
    </row>
    <row r="1959" spans="1:9" hidden="1">
      <c r="A1959" s="133">
        <f>COUNTIF(ORÇAMENTO!B:B,'CPU (2)'!B1959)</f>
        <v>0</v>
      </c>
      <c r="B1959">
        <v>87793</v>
      </c>
      <c r="C1959" t="s">
        <v>7293</v>
      </c>
      <c r="D1959" t="s">
        <v>5350</v>
      </c>
      <c r="E1959" t="s">
        <v>335</v>
      </c>
      <c r="F1959">
        <v>24.44</v>
      </c>
      <c r="G1959">
        <v>23.27</v>
      </c>
      <c r="H1959" t="s">
        <v>308</v>
      </c>
      <c r="I1959">
        <v>41974</v>
      </c>
    </row>
    <row r="1960" spans="1:9" hidden="1">
      <c r="A1960" s="133">
        <f>COUNTIF(ORÇAMENTO!B:B,'CPU (2)'!B1960)</f>
        <v>0</v>
      </c>
      <c r="B1960">
        <v>87798</v>
      </c>
      <c r="C1960" t="s">
        <v>7294</v>
      </c>
      <c r="D1960" t="s">
        <v>5350</v>
      </c>
      <c r="E1960" t="s">
        <v>335</v>
      </c>
      <c r="F1960">
        <v>30.72</v>
      </c>
      <c r="G1960">
        <v>29.31</v>
      </c>
      <c r="H1960" t="s">
        <v>308</v>
      </c>
      <c r="I1960">
        <v>41974</v>
      </c>
    </row>
    <row r="1961" spans="1:9" hidden="1">
      <c r="A1961" s="133">
        <f>COUNTIF(ORÇAMENTO!B:B,'CPU (2)'!B1961)</f>
        <v>0</v>
      </c>
      <c r="B1961">
        <v>87802</v>
      </c>
      <c r="C1961" t="s">
        <v>7295</v>
      </c>
      <c r="D1961" t="s">
        <v>5350</v>
      </c>
      <c r="E1961" t="s">
        <v>335</v>
      </c>
      <c r="F1961">
        <v>37.01</v>
      </c>
      <c r="G1961">
        <v>35.35</v>
      </c>
      <c r="H1961" t="s">
        <v>308</v>
      </c>
      <c r="I1961">
        <v>41974</v>
      </c>
    </row>
    <row r="1962" spans="1:9" hidden="1">
      <c r="A1962" s="133">
        <f>COUNTIF(ORÇAMENTO!B:B,'CPU (2)'!B1962)</f>
        <v>0</v>
      </c>
      <c r="B1962">
        <v>87806</v>
      </c>
      <c r="C1962" t="s">
        <v>7296</v>
      </c>
      <c r="D1962" t="s">
        <v>5350</v>
      </c>
      <c r="E1962" t="s">
        <v>335</v>
      </c>
      <c r="F1962">
        <v>42.34</v>
      </c>
      <c r="G1962">
        <v>40.35</v>
      </c>
      <c r="H1962" t="s">
        <v>308</v>
      </c>
      <c r="I1962">
        <v>41974</v>
      </c>
    </row>
    <row r="1963" spans="1:9" hidden="1">
      <c r="A1963" s="133">
        <f>COUNTIF(ORÇAMENTO!B:B,'CPU (2)'!B1963)</f>
        <v>0</v>
      </c>
      <c r="B1963">
        <v>87776</v>
      </c>
      <c r="C1963" t="s">
        <v>7297</v>
      </c>
      <c r="D1963" t="s">
        <v>5350</v>
      </c>
      <c r="E1963" t="s">
        <v>335</v>
      </c>
      <c r="F1963">
        <v>35.549999999999997</v>
      </c>
      <c r="G1963">
        <v>33.369999999999997</v>
      </c>
      <c r="H1963" t="s">
        <v>308</v>
      </c>
      <c r="I1963">
        <v>41974</v>
      </c>
    </row>
    <row r="1964" spans="1:9" hidden="1">
      <c r="A1964" s="133">
        <f>COUNTIF(ORÇAMENTO!B:B,'CPU (2)'!B1964)</f>
        <v>0</v>
      </c>
      <c r="B1964">
        <v>87780</v>
      </c>
      <c r="C1964" t="s">
        <v>7298</v>
      </c>
      <c r="D1964" t="s">
        <v>5350</v>
      </c>
      <c r="E1964" t="s">
        <v>335</v>
      </c>
      <c r="F1964">
        <v>42.12</v>
      </c>
      <c r="G1964">
        <v>39.69</v>
      </c>
      <c r="H1964" t="s">
        <v>308</v>
      </c>
      <c r="I1964">
        <v>41974</v>
      </c>
    </row>
    <row r="1965" spans="1:9" hidden="1">
      <c r="A1965" s="133">
        <f>COUNTIF(ORÇAMENTO!B:B,'CPU (2)'!B1965)</f>
        <v>0</v>
      </c>
      <c r="B1965">
        <v>87785</v>
      </c>
      <c r="C1965" t="s">
        <v>7299</v>
      </c>
      <c r="D1965" t="s">
        <v>5350</v>
      </c>
      <c r="E1965" t="s">
        <v>335</v>
      </c>
      <c r="F1965">
        <v>48.69</v>
      </c>
      <c r="G1965">
        <v>46.01</v>
      </c>
      <c r="H1965" t="s">
        <v>308</v>
      </c>
      <c r="I1965">
        <v>41974</v>
      </c>
    </row>
    <row r="1966" spans="1:9" hidden="1">
      <c r="A1966" s="133">
        <f>COUNTIF(ORÇAMENTO!B:B,'CPU (2)'!B1966)</f>
        <v>0</v>
      </c>
      <c r="B1966">
        <v>87789</v>
      </c>
      <c r="C1966" t="s">
        <v>7300</v>
      </c>
      <c r="D1966" t="s">
        <v>5350</v>
      </c>
      <c r="E1966" t="s">
        <v>335</v>
      </c>
      <c r="F1966">
        <v>61.56</v>
      </c>
      <c r="G1966">
        <v>57.83</v>
      </c>
      <c r="H1966" t="s">
        <v>308</v>
      </c>
      <c r="I1966">
        <v>41974</v>
      </c>
    </row>
    <row r="1967" spans="1:9" hidden="1">
      <c r="A1967" s="133">
        <f>COUNTIF(ORÇAMENTO!B:B,'CPU (2)'!B1967)</f>
        <v>0</v>
      </c>
      <c r="B1967">
        <v>87810</v>
      </c>
      <c r="C1967" t="s">
        <v>7301</v>
      </c>
      <c r="D1967" t="s">
        <v>5350</v>
      </c>
      <c r="E1967" t="s">
        <v>335</v>
      </c>
      <c r="F1967">
        <v>54.53</v>
      </c>
      <c r="G1967">
        <v>50.31</v>
      </c>
      <c r="H1967" t="s">
        <v>308</v>
      </c>
      <c r="I1967">
        <v>41974</v>
      </c>
    </row>
    <row r="1968" spans="1:9" hidden="1">
      <c r="A1968" s="133">
        <f>COUNTIF(ORÇAMENTO!B:B,'CPU (2)'!B1968)</f>
        <v>0</v>
      </c>
      <c r="B1968">
        <v>87814</v>
      </c>
      <c r="C1968" t="s">
        <v>7302</v>
      </c>
      <c r="D1968" t="s">
        <v>5350</v>
      </c>
      <c r="E1968" t="s">
        <v>335</v>
      </c>
      <c r="F1968">
        <v>60.81</v>
      </c>
      <c r="G1968">
        <v>56.34</v>
      </c>
      <c r="H1968" t="s">
        <v>308</v>
      </c>
      <c r="I1968">
        <v>41974</v>
      </c>
    </row>
    <row r="1969" spans="1:9" hidden="1">
      <c r="A1969" s="133">
        <f>COUNTIF(ORÇAMENTO!B:B,'CPU (2)'!B1969)</f>
        <v>0</v>
      </c>
      <c r="B1969">
        <v>87818</v>
      </c>
      <c r="C1969" t="s">
        <v>7303</v>
      </c>
      <c r="D1969" t="s">
        <v>5350</v>
      </c>
      <c r="E1969" t="s">
        <v>335</v>
      </c>
      <c r="F1969">
        <v>66.819999999999993</v>
      </c>
      <c r="G1969">
        <v>62.13</v>
      </c>
      <c r="H1969" t="s">
        <v>308</v>
      </c>
      <c r="I1969">
        <v>41974</v>
      </c>
    </row>
    <row r="1970" spans="1:9" hidden="1">
      <c r="A1970" s="133">
        <f>COUNTIF(ORÇAMENTO!B:B,'CPU (2)'!B1970)</f>
        <v>0</v>
      </c>
      <c r="B1970">
        <v>87822</v>
      </c>
      <c r="C1970" t="s">
        <v>7304</v>
      </c>
      <c r="D1970" t="s">
        <v>5350</v>
      </c>
      <c r="E1970" t="s">
        <v>335</v>
      </c>
      <c r="F1970">
        <v>94.4</v>
      </c>
      <c r="G1970">
        <v>87.22</v>
      </c>
      <c r="H1970" t="s">
        <v>308</v>
      </c>
      <c r="I1970">
        <v>41974</v>
      </c>
    </row>
    <row r="1971" spans="1:9" hidden="1">
      <c r="A1971" s="133">
        <f>COUNTIF(ORÇAMENTO!B:B,'CPU (2)'!B1971)</f>
        <v>0</v>
      </c>
      <c r="B1971">
        <v>87826</v>
      </c>
      <c r="C1971" t="s">
        <v>7305</v>
      </c>
      <c r="D1971" t="s">
        <v>5350</v>
      </c>
      <c r="E1971" t="s">
        <v>335</v>
      </c>
      <c r="F1971">
        <v>44.6</v>
      </c>
      <c r="G1971">
        <v>41.57</v>
      </c>
      <c r="H1971" t="s">
        <v>308</v>
      </c>
      <c r="I1971">
        <v>41974</v>
      </c>
    </row>
    <row r="1972" spans="1:9" hidden="1">
      <c r="A1972" s="133">
        <f>COUNTIF(ORÇAMENTO!B:B,'CPU (2)'!B1972)</f>
        <v>0</v>
      </c>
      <c r="B1972">
        <v>87830</v>
      </c>
      <c r="C1972" t="s">
        <v>7306</v>
      </c>
      <c r="D1972" t="s">
        <v>5350</v>
      </c>
      <c r="E1972" t="s">
        <v>335</v>
      </c>
      <c r="F1972">
        <v>51.78</v>
      </c>
      <c r="G1972">
        <v>48.5</v>
      </c>
      <c r="H1972" t="s">
        <v>308</v>
      </c>
      <c r="I1972">
        <v>41974</v>
      </c>
    </row>
    <row r="1973" spans="1:9" hidden="1">
      <c r="A1973" s="133">
        <f>COUNTIF(ORÇAMENTO!B:B,'CPU (2)'!B1973)</f>
        <v>0</v>
      </c>
      <c r="B1973">
        <v>87557</v>
      </c>
      <c r="C1973" t="s">
        <v>7307</v>
      </c>
      <c r="D1973" t="s">
        <v>5350</v>
      </c>
      <c r="E1973" t="s">
        <v>335</v>
      </c>
      <c r="F1973">
        <v>26.79</v>
      </c>
      <c r="G1973">
        <v>26.55</v>
      </c>
      <c r="H1973" t="s">
        <v>308</v>
      </c>
      <c r="I1973">
        <v>41974</v>
      </c>
    </row>
    <row r="1974" spans="1:9" hidden="1">
      <c r="A1974" s="133">
        <f>COUNTIF(ORÇAMENTO!B:B,'CPU (2)'!B1974)</f>
        <v>0</v>
      </c>
      <c r="B1974">
        <v>87539</v>
      </c>
      <c r="C1974" t="s">
        <v>7308</v>
      </c>
      <c r="D1974" t="s">
        <v>5350</v>
      </c>
      <c r="E1974" t="s">
        <v>335</v>
      </c>
      <c r="F1974">
        <v>45.84</v>
      </c>
      <c r="G1974">
        <v>45.56</v>
      </c>
      <c r="H1974" t="s">
        <v>308</v>
      </c>
      <c r="I1974">
        <v>41974</v>
      </c>
    </row>
    <row r="1975" spans="1:9" hidden="1">
      <c r="A1975" s="133">
        <f>COUNTIF(ORÇAMENTO!B:B,'CPU (2)'!B1975)</f>
        <v>0</v>
      </c>
      <c r="B1975">
        <v>87559</v>
      </c>
      <c r="C1975" t="s">
        <v>7309</v>
      </c>
      <c r="D1975" t="s">
        <v>5350</v>
      </c>
      <c r="E1975" t="s">
        <v>335</v>
      </c>
      <c r="F1975">
        <v>24.94</v>
      </c>
      <c r="G1975">
        <v>24.88</v>
      </c>
      <c r="H1975" t="s">
        <v>308</v>
      </c>
      <c r="I1975">
        <v>41974</v>
      </c>
    </row>
    <row r="1976" spans="1:9" hidden="1">
      <c r="A1976" s="133">
        <f>COUNTIF(ORÇAMENTO!B:B,'CPU (2)'!B1976)</f>
        <v>0</v>
      </c>
      <c r="B1976">
        <v>87541</v>
      </c>
      <c r="C1976" t="s">
        <v>7310</v>
      </c>
      <c r="D1976" t="s">
        <v>5350</v>
      </c>
      <c r="E1976" t="s">
        <v>335</v>
      </c>
      <c r="F1976">
        <v>43.98</v>
      </c>
      <c r="G1976">
        <v>43.89</v>
      </c>
      <c r="H1976" t="s">
        <v>308</v>
      </c>
      <c r="I1976">
        <v>41974</v>
      </c>
    </row>
    <row r="1977" spans="1:9" hidden="1">
      <c r="A1977" s="133">
        <f>COUNTIF(ORÇAMENTO!B:B,'CPU (2)'!B1977)</f>
        <v>0</v>
      </c>
      <c r="B1977">
        <v>87555</v>
      </c>
      <c r="C1977" t="s">
        <v>7311</v>
      </c>
      <c r="D1977" t="s">
        <v>5350</v>
      </c>
      <c r="E1977" t="s">
        <v>335</v>
      </c>
      <c r="F1977">
        <v>29.31</v>
      </c>
      <c r="G1977">
        <v>28.82</v>
      </c>
      <c r="H1977" t="s">
        <v>308</v>
      </c>
      <c r="I1977">
        <v>41974</v>
      </c>
    </row>
    <row r="1978" spans="1:9" hidden="1">
      <c r="A1978" s="133">
        <f>COUNTIF(ORÇAMENTO!B:B,'CPU (2)'!B1978)</f>
        <v>0</v>
      </c>
      <c r="B1978">
        <v>87537</v>
      </c>
      <c r="C1978" t="s">
        <v>7312</v>
      </c>
      <c r="D1978" t="s">
        <v>5350</v>
      </c>
      <c r="E1978" t="s">
        <v>335</v>
      </c>
      <c r="F1978">
        <v>48.35</v>
      </c>
      <c r="G1978">
        <v>47.83</v>
      </c>
      <c r="H1978" t="s">
        <v>308</v>
      </c>
      <c r="I1978">
        <v>41974</v>
      </c>
    </row>
    <row r="1979" spans="1:9" hidden="1">
      <c r="A1979" s="133">
        <f>COUNTIF(ORÇAMENTO!B:B,'CPU (2)'!B1979)</f>
        <v>0</v>
      </c>
      <c r="B1979">
        <v>87550</v>
      </c>
      <c r="C1979" t="s">
        <v>7313</v>
      </c>
      <c r="D1979" t="s">
        <v>5350</v>
      </c>
      <c r="E1979" t="s">
        <v>335</v>
      </c>
      <c r="F1979">
        <v>16.47</v>
      </c>
      <c r="G1979">
        <v>15.58</v>
      </c>
      <c r="H1979" t="s">
        <v>308</v>
      </c>
      <c r="I1979">
        <v>41974</v>
      </c>
    </row>
    <row r="1980" spans="1:9" hidden="1">
      <c r="A1980" s="133">
        <f>COUNTIF(ORÇAMENTO!B:B,'CPU (2)'!B1980)</f>
        <v>0</v>
      </c>
      <c r="B1980">
        <v>87532</v>
      </c>
      <c r="C1980" t="s">
        <v>7314</v>
      </c>
      <c r="D1980" t="s">
        <v>5350</v>
      </c>
      <c r="E1980" t="s">
        <v>335</v>
      </c>
      <c r="F1980">
        <v>26.74</v>
      </c>
      <c r="G1980">
        <v>25.42</v>
      </c>
      <c r="H1980" t="s">
        <v>308</v>
      </c>
      <c r="I1980">
        <v>41974</v>
      </c>
    </row>
    <row r="1981" spans="1:9" hidden="1">
      <c r="A1981" s="133">
        <f>COUNTIF(ORÇAMENTO!B:B,'CPU (2)'!B1981)</f>
        <v>0</v>
      </c>
      <c r="B1981">
        <v>87554</v>
      </c>
      <c r="C1981" t="s">
        <v>7315</v>
      </c>
      <c r="D1981" t="s">
        <v>5350</v>
      </c>
      <c r="E1981" t="s">
        <v>335</v>
      </c>
      <c r="F1981">
        <v>14.29</v>
      </c>
      <c r="G1981">
        <v>13.63</v>
      </c>
      <c r="H1981" t="s">
        <v>308</v>
      </c>
      <c r="I1981">
        <v>41974</v>
      </c>
    </row>
    <row r="1982" spans="1:9" hidden="1">
      <c r="A1982" s="133">
        <f>COUNTIF(ORÇAMENTO!B:B,'CPU (2)'!B1982)</f>
        <v>0</v>
      </c>
      <c r="B1982">
        <v>87536</v>
      </c>
      <c r="C1982" t="s">
        <v>7316</v>
      </c>
      <c r="D1982" t="s">
        <v>5350</v>
      </c>
      <c r="E1982" t="s">
        <v>335</v>
      </c>
      <c r="F1982">
        <v>24.57</v>
      </c>
      <c r="G1982">
        <v>23.47</v>
      </c>
      <c r="H1982" t="s">
        <v>308</v>
      </c>
      <c r="I1982">
        <v>41974</v>
      </c>
    </row>
    <row r="1983" spans="1:9" hidden="1">
      <c r="A1983" s="133">
        <f>COUNTIF(ORÇAMENTO!B:B,'CPU (2)'!B1983)</f>
        <v>0</v>
      </c>
      <c r="B1983">
        <v>87546</v>
      </c>
      <c r="C1983" t="s">
        <v>7317</v>
      </c>
      <c r="D1983" t="s">
        <v>5350</v>
      </c>
      <c r="E1983" t="s">
        <v>335</v>
      </c>
      <c r="F1983">
        <v>19.41</v>
      </c>
      <c r="G1983">
        <v>18.239999999999998</v>
      </c>
      <c r="H1983" t="s">
        <v>308</v>
      </c>
      <c r="I1983">
        <v>41974</v>
      </c>
    </row>
    <row r="1984" spans="1:9" hidden="1">
      <c r="A1984" s="133">
        <f>COUNTIF(ORÇAMENTO!B:B,'CPU (2)'!B1984)</f>
        <v>0</v>
      </c>
      <c r="B1984">
        <v>87528</v>
      </c>
      <c r="C1984" t="s">
        <v>7318</v>
      </c>
      <c r="D1984" t="s">
        <v>5350</v>
      </c>
      <c r="E1984" t="s">
        <v>335</v>
      </c>
      <c r="F1984">
        <v>29.69</v>
      </c>
      <c r="G1984">
        <v>28.07</v>
      </c>
      <c r="H1984" t="s">
        <v>308</v>
      </c>
      <c r="I1984">
        <v>41974</v>
      </c>
    </row>
    <row r="1985" spans="1:9" hidden="1">
      <c r="A1985" s="133">
        <f>COUNTIF(ORÇAMENTO!B:B,'CPU (2)'!B1985)</f>
        <v>0</v>
      </c>
      <c r="B1985">
        <v>87549</v>
      </c>
      <c r="C1985" t="s">
        <v>7319</v>
      </c>
      <c r="D1985" t="s">
        <v>5350</v>
      </c>
      <c r="E1985" t="s">
        <v>335</v>
      </c>
      <c r="F1985">
        <v>6.23</v>
      </c>
      <c r="G1985">
        <v>14.3</v>
      </c>
      <c r="H1985" t="s">
        <v>308</v>
      </c>
      <c r="I1985">
        <v>41974</v>
      </c>
    </row>
    <row r="1986" spans="1:9" hidden="1">
      <c r="A1986" s="133">
        <f>COUNTIF(ORÇAMENTO!B:B,'CPU (2)'!B1986)</f>
        <v>0</v>
      </c>
      <c r="B1986">
        <v>87531</v>
      </c>
      <c r="C1986" t="s">
        <v>7320</v>
      </c>
      <c r="D1986" t="s">
        <v>5350</v>
      </c>
      <c r="E1986" t="s">
        <v>335</v>
      </c>
      <c r="F1986">
        <v>24.22</v>
      </c>
      <c r="G1986">
        <v>23.15</v>
      </c>
      <c r="H1986" t="s">
        <v>308</v>
      </c>
      <c r="I1986">
        <v>41974</v>
      </c>
    </row>
    <row r="1987" spans="1:9" hidden="1">
      <c r="A1987" s="133">
        <f>COUNTIF(ORÇAMENTO!B:B,'CPU (2)'!B1987)</f>
        <v>0</v>
      </c>
      <c r="B1987">
        <v>87553</v>
      </c>
      <c r="C1987" t="s">
        <v>7321</v>
      </c>
      <c r="D1987" t="s">
        <v>5350</v>
      </c>
      <c r="E1987" t="s">
        <v>335</v>
      </c>
      <c r="F1987">
        <v>12.86</v>
      </c>
      <c r="G1987">
        <v>12.34</v>
      </c>
      <c r="H1987" t="s">
        <v>308</v>
      </c>
      <c r="I1987">
        <v>41974</v>
      </c>
    </row>
    <row r="1988" spans="1:9" hidden="1">
      <c r="A1988" s="133">
        <f>COUNTIF(ORÇAMENTO!B:B,'CPU (2)'!B1988)</f>
        <v>0</v>
      </c>
      <c r="B1988">
        <v>87535</v>
      </c>
      <c r="C1988" t="s">
        <v>7322</v>
      </c>
      <c r="D1988" t="s">
        <v>5350</v>
      </c>
      <c r="E1988" t="s">
        <v>335</v>
      </c>
      <c r="F1988">
        <v>22.05</v>
      </c>
      <c r="G1988">
        <v>21.19</v>
      </c>
      <c r="H1988" t="s">
        <v>308</v>
      </c>
      <c r="I1988">
        <v>41974</v>
      </c>
    </row>
    <row r="1989" spans="1:9" hidden="1">
      <c r="A1989" s="133">
        <f>COUNTIF(ORÇAMENTO!B:B,'CPU (2)'!B1989)</f>
        <v>0</v>
      </c>
      <c r="B1989">
        <v>87545</v>
      </c>
      <c r="C1989" t="s">
        <v>7323</v>
      </c>
      <c r="D1989" t="s">
        <v>5350</v>
      </c>
      <c r="E1989" t="s">
        <v>335</v>
      </c>
      <c r="F1989">
        <v>17.97</v>
      </c>
      <c r="G1989">
        <v>16.95</v>
      </c>
      <c r="H1989" t="s">
        <v>308</v>
      </c>
      <c r="I1989">
        <v>41974</v>
      </c>
    </row>
    <row r="1990" spans="1:9" hidden="1">
      <c r="A1990" s="133">
        <f>COUNTIF(ORÇAMENTO!B:B,'CPU (2)'!B1990)</f>
        <v>0</v>
      </c>
      <c r="B1990">
        <v>87527</v>
      </c>
      <c r="C1990" t="s">
        <v>7324</v>
      </c>
      <c r="D1990" t="s">
        <v>5350</v>
      </c>
      <c r="E1990" t="s">
        <v>335</v>
      </c>
      <c r="F1990">
        <v>27.16</v>
      </c>
      <c r="G1990">
        <v>25.8</v>
      </c>
      <c r="H1990" t="s">
        <v>308</v>
      </c>
      <c r="I1990">
        <v>41974</v>
      </c>
    </row>
    <row r="1991" spans="1:9" hidden="1">
      <c r="A1991" s="133">
        <f>COUNTIF(ORÇAMENTO!B:B,'CPU (2)'!B1991)</f>
        <v>0</v>
      </c>
      <c r="B1991" t="s">
        <v>7325</v>
      </c>
      <c r="C1991" t="s">
        <v>7326</v>
      </c>
      <c r="D1991" t="s">
        <v>5604</v>
      </c>
      <c r="E1991" t="s">
        <v>368</v>
      </c>
      <c r="F1991">
        <v>2.98</v>
      </c>
      <c r="G1991">
        <v>2.89</v>
      </c>
      <c r="H1991" t="s">
        <v>308</v>
      </c>
      <c r="I1991">
        <v>41974</v>
      </c>
    </row>
    <row r="1992" spans="1:9" hidden="1">
      <c r="A1992" s="133">
        <f>COUNTIF(ORÇAMENTO!B:B,'CPU (2)'!B1992)</f>
        <v>0</v>
      </c>
      <c r="B1992">
        <v>88267</v>
      </c>
      <c r="C1992" t="s">
        <v>7327</v>
      </c>
      <c r="D1992" t="s">
        <v>5361</v>
      </c>
      <c r="E1992" t="s">
        <v>307</v>
      </c>
      <c r="F1992">
        <v>15.32</v>
      </c>
      <c r="G1992">
        <v>13.77</v>
      </c>
      <c r="H1992" t="s">
        <v>308</v>
      </c>
      <c r="I1992">
        <v>41974</v>
      </c>
    </row>
    <row r="1993" spans="1:9" hidden="1">
      <c r="A1993" s="133">
        <f>COUNTIF(ORÇAMENTO!B:B,'CPU (2)'!B1993)</f>
        <v>0</v>
      </c>
      <c r="B1993">
        <v>84120</v>
      </c>
      <c r="C1993" t="s">
        <v>7328</v>
      </c>
      <c r="D1993" t="s">
        <v>5361</v>
      </c>
      <c r="E1993" t="s">
        <v>335</v>
      </c>
      <c r="F1993">
        <v>9.3000000000000007</v>
      </c>
      <c r="G1993">
        <v>8.93</v>
      </c>
      <c r="H1993" t="s">
        <v>308</v>
      </c>
      <c r="I1993">
        <v>41974</v>
      </c>
    </row>
    <row r="1994" spans="1:9" hidden="1">
      <c r="A1994" s="133">
        <f>COUNTIF(ORÇAMENTO!B:B,'CPU (2)'!B1994)</f>
        <v>0</v>
      </c>
      <c r="B1994">
        <v>84119</v>
      </c>
      <c r="C1994" t="s">
        <v>7329</v>
      </c>
      <c r="D1994" t="s">
        <v>5361</v>
      </c>
      <c r="E1994" t="s">
        <v>335</v>
      </c>
      <c r="F1994">
        <v>6.06</v>
      </c>
      <c r="G1994">
        <v>5.83</v>
      </c>
      <c r="H1994" t="s">
        <v>308</v>
      </c>
      <c r="I1994">
        <v>41974</v>
      </c>
    </row>
    <row r="1995" spans="1:9" hidden="1">
      <c r="A1995" s="133">
        <f>COUNTIF(ORÇAMENTO!B:B,'CPU (2)'!B1995)</f>
        <v>0</v>
      </c>
      <c r="B1995">
        <v>72977</v>
      </c>
      <c r="C1995" t="s">
        <v>7330</v>
      </c>
      <c r="D1995" t="s">
        <v>5670</v>
      </c>
      <c r="E1995" t="s">
        <v>335</v>
      </c>
      <c r="F1995">
        <v>0.38</v>
      </c>
      <c r="G1995">
        <v>0.35</v>
      </c>
      <c r="H1995" t="s">
        <v>308</v>
      </c>
      <c r="I1995">
        <v>41974</v>
      </c>
    </row>
    <row r="1996" spans="1:9" hidden="1">
      <c r="A1996" s="133">
        <f>COUNTIF(ORÇAMENTO!B:B,'CPU (2)'!B1996)</f>
        <v>0</v>
      </c>
      <c r="B1996" t="s">
        <v>7331</v>
      </c>
      <c r="C1996" t="s">
        <v>7332</v>
      </c>
      <c r="D1996" t="s">
        <v>5343</v>
      </c>
      <c r="E1996" t="s">
        <v>370</v>
      </c>
      <c r="F1996">
        <v>12.81</v>
      </c>
      <c r="G1996">
        <v>12.13</v>
      </c>
      <c r="H1996" t="s">
        <v>308</v>
      </c>
      <c r="I1996">
        <v>41974</v>
      </c>
    </row>
    <row r="1997" spans="1:9" hidden="1">
      <c r="A1997" s="133">
        <f>COUNTIF(ORÇAMENTO!B:B,'CPU (2)'!B1997)</f>
        <v>0</v>
      </c>
      <c r="B1997" t="s">
        <v>7333</v>
      </c>
      <c r="C1997" t="s">
        <v>7334</v>
      </c>
      <c r="D1997" t="s">
        <v>5343</v>
      </c>
      <c r="E1997" t="s">
        <v>370</v>
      </c>
      <c r="F1997">
        <v>7.47</v>
      </c>
      <c r="G1997">
        <v>7.03</v>
      </c>
      <c r="H1997" t="s">
        <v>308</v>
      </c>
      <c r="I1997">
        <v>41974</v>
      </c>
    </row>
    <row r="1998" spans="1:9" hidden="1">
      <c r="A1998" s="133">
        <f>COUNTIF(ORÇAMENTO!B:B,'CPU (2)'!B1998)</f>
        <v>0</v>
      </c>
      <c r="B1998">
        <v>86886</v>
      </c>
      <c r="C1998" t="s">
        <v>7335</v>
      </c>
      <c r="D1998" t="s">
        <v>5366</v>
      </c>
      <c r="E1998" t="s">
        <v>83</v>
      </c>
      <c r="F1998">
        <v>28.69</v>
      </c>
      <c r="G1998">
        <v>28.4</v>
      </c>
      <c r="H1998" t="s">
        <v>308</v>
      </c>
      <c r="I1998">
        <v>41974</v>
      </c>
    </row>
    <row r="1999" spans="1:9" hidden="1">
      <c r="A1999" s="133">
        <f>COUNTIF(ORÇAMENTO!B:B,'CPU (2)'!B1999)</f>
        <v>0</v>
      </c>
      <c r="B1999">
        <v>86887</v>
      </c>
      <c r="C1999" t="s">
        <v>7336</v>
      </c>
      <c r="D1999" t="s">
        <v>5366</v>
      </c>
      <c r="E1999" t="s">
        <v>83</v>
      </c>
      <c r="F1999">
        <v>31.28</v>
      </c>
      <c r="G1999">
        <v>30.99</v>
      </c>
      <c r="H1999" t="s">
        <v>308</v>
      </c>
      <c r="I1999">
        <v>41974</v>
      </c>
    </row>
    <row r="2000" spans="1:9" hidden="1">
      <c r="A2000" s="133">
        <f>COUNTIF(ORÇAMENTO!B:B,'CPU (2)'!B2000)</f>
        <v>0</v>
      </c>
      <c r="B2000">
        <v>86884</v>
      </c>
      <c r="C2000" t="s">
        <v>7337</v>
      </c>
      <c r="D2000" t="s">
        <v>5366</v>
      </c>
      <c r="E2000" t="s">
        <v>83</v>
      </c>
      <c r="F2000">
        <v>5.2</v>
      </c>
      <c r="G2000">
        <v>4.91</v>
      </c>
      <c r="H2000" t="s">
        <v>308</v>
      </c>
      <c r="I2000">
        <v>41974</v>
      </c>
    </row>
    <row r="2001" spans="1:9" hidden="1">
      <c r="A2001" s="133">
        <f>COUNTIF(ORÇAMENTO!B:B,'CPU (2)'!B2001)</f>
        <v>0</v>
      </c>
      <c r="B2001">
        <v>86885</v>
      </c>
      <c r="C2001" t="s">
        <v>7338</v>
      </c>
      <c r="D2001" t="s">
        <v>5366</v>
      </c>
      <c r="E2001" t="s">
        <v>83</v>
      </c>
      <c r="F2001">
        <v>9.1</v>
      </c>
      <c r="G2001">
        <v>8.81</v>
      </c>
      <c r="H2001" t="s">
        <v>308</v>
      </c>
      <c r="I2001">
        <v>41974</v>
      </c>
    </row>
    <row r="2002" spans="1:9" ht="12.75" hidden="1" customHeight="1">
      <c r="A2002" s="133">
        <f>COUNTIF(ORÇAMENTO!B:B,'CPU (2)'!B2002)</f>
        <v>0</v>
      </c>
      <c r="B2002">
        <v>73611</v>
      </c>
      <c r="C2002" t="s">
        <v>7339</v>
      </c>
      <c r="D2002" t="s">
        <v>5374</v>
      </c>
      <c r="E2002" t="s">
        <v>368</v>
      </c>
      <c r="F2002">
        <v>363.9</v>
      </c>
      <c r="G2002">
        <v>346.18</v>
      </c>
      <c r="H2002" t="s">
        <v>308</v>
      </c>
      <c r="I2002">
        <v>41974</v>
      </c>
    </row>
    <row r="2003" spans="1:9" ht="12.75" hidden="1" customHeight="1">
      <c r="A2003" s="133">
        <f>COUNTIF(ORÇAMENTO!B:B,'CPU (2)'!B2003)</f>
        <v>0</v>
      </c>
      <c r="B2003">
        <v>73698</v>
      </c>
      <c r="C2003" t="s">
        <v>7340</v>
      </c>
      <c r="D2003" t="s">
        <v>5374</v>
      </c>
      <c r="E2003" t="s">
        <v>368</v>
      </c>
      <c r="F2003">
        <v>206.7</v>
      </c>
      <c r="G2003">
        <v>195.89</v>
      </c>
      <c r="H2003" t="s">
        <v>308</v>
      </c>
      <c r="I2003">
        <v>41974</v>
      </c>
    </row>
    <row r="2004" spans="1:9" ht="12.75" hidden="1" customHeight="1">
      <c r="A2004" s="133">
        <f>COUNTIF(ORÇAMENTO!B:B,'CPU (2)'!B2004)</f>
        <v>0</v>
      </c>
      <c r="B2004">
        <v>73697</v>
      </c>
      <c r="C2004" t="s">
        <v>7341</v>
      </c>
      <c r="D2004" t="s">
        <v>5374</v>
      </c>
      <c r="E2004" t="s">
        <v>368</v>
      </c>
      <c r="F2004">
        <v>165.41</v>
      </c>
      <c r="G2004">
        <v>158.59</v>
      </c>
      <c r="H2004" t="s">
        <v>308</v>
      </c>
      <c r="I2004">
        <v>41974</v>
      </c>
    </row>
    <row r="2005" spans="1:9" hidden="1">
      <c r="A2005" s="133">
        <f>COUNTIF(ORÇAMENTO!B:B,'CPU (2)'!B2005)</f>
        <v>0</v>
      </c>
      <c r="B2005" t="s">
        <v>7342</v>
      </c>
      <c r="C2005" t="s">
        <v>7343</v>
      </c>
      <c r="D2005" t="s">
        <v>6226</v>
      </c>
      <c r="E2005" t="s">
        <v>83</v>
      </c>
      <c r="F2005">
        <v>39.39</v>
      </c>
      <c r="G2005">
        <v>35.1</v>
      </c>
      <c r="H2005" t="s">
        <v>308</v>
      </c>
      <c r="I2005">
        <v>41974</v>
      </c>
    </row>
    <row r="2006" spans="1:9" hidden="1">
      <c r="A2006" s="133">
        <f>COUNTIF(ORÇAMENTO!B:B,'CPU (2)'!B2006)</f>
        <v>0</v>
      </c>
      <c r="B2006" t="s">
        <v>7344</v>
      </c>
      <c r="C2006" t="s">
        <v>7345</v>
      </c>
      <c r="D2006" t="s">
        <v>6226</v>
      </c>
      <c r="E2006" t="s">
        <v>83</v>
      </c>
      <c r="F2006">
        <v>218.61</v>
      </c>
      <c r="G2006">
        <v>195.63</v>
      </c>
      <c r="H2006" t="s">
        <v>308</v>
      </c>
      <c r="I2006">
        <v>41974</v>
      </c>
    </row>
    <row r="2007" spans="1:9" hidden="1">
      <c r="A2007" s="133">
        <f>COUNTIF(ORÇAMENTO!B:B,'CPU (2)'!B2007)</f>
        <v>0</v>
      </c>
      <c r="B2007" t="s">
        <v>7346</v>
      </c>
      <c r="C2007" t="s">
        <v>7347</v>
      </c>
      <c r="D2007" t="s">
        <v>6226</v>
      </c>
      <c r="E2007" t="s">
        <v>83</v>
      </c>
      <c r="F2007">
        <v>62.46</v>
      </c>
      <c r="G2007">
        <v>55.89</v>
      </c>
      <c r="H2007" t="s">
        <v>308</v>
      </c>
      <c r="I2007">
        <v>41974</v>
      </c>
    </row>
    <row r="2008" spans="1:9" hidden="1">
      <c r="A2008" s="133">
        <f>COUNTIF(ORÇAMENTO!B:B,'CPU (2)'!B2008)</f>
        <v>0</v>
      </c>
      <c r="B2008" t="s">
        <v>7348</v>
      </c>
      <c r="C2008" t="s">
        <v>7349</v>
      </c>
      <c r="D2008" t="s">
        <v>6226</v>
      </c>
      <c r="E2008" t="s">
        <v>83</v>
      </c>
      <c r="F2008">
        <v>57.26</v>
      </c>
      <c r="G2008">
        <v>51.23</v>
      </c>
      <c r="H2008" t="s">
        <v>308</v>
      </c>
      <c r="I2008">
        <v>41974</v>
      </c>
    </row>
    <row r="2009" spans="1:9" hidden="1">
      <c r="A2009" s="133">
        <f>COUNTIF(ORÇAMENTO!B:B,'CPU (2)'!B2009)</f>
        <v>0</v>
      </c>
      <c r="B2009" t="s">
        <v>7350</v>
      </c>
      <c r="C2009" t="s">
        <v>7351</v>
      </c>
      <c r="D2009" t="s">
        <v>6226</v>
      </c>
      <c r="E2009" t="s">
        <v>83</v>
      </c>
      <c r="F2009">
        <v>52.05</v>
      </c>
      <c r="G2009">
        <v>46.57</v>
      </c>
      <c r="H2009" t="s">
        <v>308</v>
      </c>
      <c r="I2009">
        <v>41974</v>
      </c>
    </row>
    <row r="2010" spans="1:9" hidden="1">
      <c r="A2010" s="133">
        <f>COUNTIF(ORÇAMENTO!B:B,'CPU (2)'!B2010)</f>
        <v>0</v>
      </c>
      <c r="B2010" t="s">
        <v>7352</v>
      </c>
      <c r="C2010" t="s">
        <v>7353</v>
      </c>
      <c r="D2010" t="s">
        <v>6226</v>
      </c>
      <c r="E2010" t="s">
        <v>368</v>
      </c>
      <c r="F2010">
        <v>1.05</v>
      </c>
      <c r="G2010">
        <v>0.93</v>
      </c>
      <c r="H2010" t="s">
        <v>308</v>
      </c>
      <c r="I2010">
        <v>41974</v>
      </c>
    </row>
    <row r="2011" spans="1:9" hidden="1">
      <c r="A2011" s="133">
        <f>COUNTIF(ORÇAMENTO!B:B,'CPU (2)'!B2011)</f>
        <v>0</v>
      </c>
      <c r="B2011" t="s">
        <v>7354</v>
      </c>
      <c r="C2011" t="s">
        <v>7355</v>
      </c>
      <c r="D2011" t="s">
        <v>6226</v>
      </c>
      <c r="E2011" t="s">
        <v>83</v>
      </c>
      <c r="F2011">
        <v>39.04</v>
      </c>
      <c r="G2011">
        <v>34.93</v>
      </c>
      <c r="H2011" t="s">
        <v>308</v>
      </c>
      <c r="I2011">
        <v>41974</v>
      </c>
    </row>
    <row r="2012" spans="1:9" hidden="1">
      <c r="A2012" s="133">
        <f>COUNTIF(ORÇAMENTO!B:B,'CPU (2)'!B2012)</f>
        <v>0</v>
      </c>
      <c r="B2012" t="s">
        <v>7356</v>
      </c>
      <c r="C2012" t="s">
        <v>7357</v>
      </c>
      <c r="D2012" t="s">
        <v>6226</v>
      </c>
      <c r="E2012" t="s">
        <v>83</v>
      </c>
      <c r="F2012">
        <v>150.94999999999999</v>
      </c>
      <c r="G2012">
        <v>135.08000000000001</v>
      </c>
      <c r="H2012" t="s">
        <v>308</v>
      </c>
      <c r="I2012">
        <v>41974</v>
      </c>
    </row>
    <row r="2013" spans="1:9" hidden="1">
      <c r="A2013" s="133">
        <f>COUNTIF(ORÇAMENTO!B:B,'CPU (2)'!B2013)</f>
        <v>0</v>
      </c>
      <c r="B2013" t="s">
        <v>7358</v>
      </c>
      <c r="C2013" t="s">
        <v>7359</v>
      </c>
      <c r="D2013" t="s">
        <v>6226</v>
      </c>
      <c r="E2013" t="s">
        <v>83</v>
      </c>
      <c r="F2013">
        <v>197.79</v>
      </c>
      <c r="G2013">
        <v>177</v>
      </c>
      <c r="H2013" t="s">
        <v>308</v>
      </c>
      <c r="I2013">
        <v>41974</v>
      </c>
    </row>
    <row r="2014" spans="1:9" hidden="1">
      <c r="A2014" s="133">
        <f>COUNTIF(ORÇAMENTO!B:B,'CPU (2)'!B2014)</f>
        <v>0</v>
      </c>
      <c r="B2014" t="s">
        <v>7360</v>
      </c>
      <c r="C2014" t="s">
        <v>7361</v>
      </c>
      <c r="D2014" t="s">
        <v>6226</v>
      </c>
      <c r="E2014" t="s">
        <v>83</v>
      </c>
      <c r="F2014">
        <v>98.9</v>
      </c>
      <c r="G2014">
        <v>88.5</v>
      </c>
      <c r="H2014" t="s">
        <v>308</v>
      </c>
      <c r="I2014">
        <v>41974</v>
      </c>
    </row>
    <row r="2015" spans="1:9" hidden="1">
      <c r="A2015" s="133">
        <f>COUNTIF(ORÇAMENTO!B:B,'CPU (2)'!B2015)</f>
        <v>0</v>
      </c>
      <c r="B2015" t="s">
        <v>7362</v>
      </c>
      <c r="C2015" t="s">
        <v>7363</v>
      </c>
      <c r="D2015" t="s">
        <v>6226</v>
      </c>
      <c r="E2015" t="s">
        <v>83</v>
      </c>
      <c r="F2015">
        <v>104.1</v>
      </c>
      <c r="G2015">
        <v>93.15</v>
      </c>
      <c r="H2015" t="s">
        <v>308</v>
      </c>
      <c r="I2015">
        <v>41974</v>
      </c>
    </row>
    <row r="2016" spans="1:9" hidden="1">
      <c r="A2016" s="133">
        <f>COUNTIF(ORÇAMENTO!B:B,'CPU (2)'!B2016)</f>
        <v>0</v>
      </c>
      <c r="B2016" t="s">
        <v>7364</v>
      </c>
      <c r="C2016" t="s">
        <v>7365</v>
      </c>
      <c r="D2016" t="s">
        <v>6226</v>
      </c>
      <c r="E2016" t="s">
        <v>83</v>
      </c>
      <c r="F2016">
        <v>41.64</v>
      </c>
      <c r="G2016">
        <v>37.26</v>
      </c>
      <c r="H2016" t="s">
        <v>308</v>
      </c>
      <c r="I2016">
        <v>41974</v>
      </c>
    </row>
    <row r="2017" spans="1:9" hidden="1">
      <c r="A2017" s="133">
        <f>COUNTIF(ORÇAMENTO!B:B,'CPU (2)'!B2017)</f>
        <v>0</v>
      </c>
      <c r="B2017" t="s">
        <v>7366</v>
      </c>
      <c r="C2017" t="s">
        <v>7367</v>
      </c>
      <c r="D2017" t="s">
        <v>6226</v>
      </c>
      <c r="E2017" t="s">
        <v>83</v>
      </c>
      <c r="F2017">
        <v>39.39</v>
      </c>
      <c r="G2017">
        <v>35.1</v>
      </c>
      <c r="H2017" t="s">
        <v>308</v>
      </c>
      <c r="I2017">
        <v>41974</v>
      </c>
    </row>
    <row r="2018" spans="1:9" hidden="1">
      <c r="A2018" s="133">
        <f>COUNTIF(ORÇAMENTO!B:B,'CPU (2)'!B2018)</f>
        <v>0</v>
      </c>
      <c r="B2018" t="s">
        <v>7368</v>
      </c>
      <c r="C2018" t="s">
        <v>7369</v>
      </c>
      <c r="D2018" t="s">
        <v>6226</v>
      </c>
      <c r="E2018" t="s">
        <v>83</v>
      </c>
      <c r="F2018">
        <v>36.44</v>
      </c>
      <c r="G2018">
        <v>32.6</v>
      </c>
      <c r="H2018" t="s">
        <v>308</v>
      </c>
      <c r="I2018">
        <v>41974</v>
      </c>
    </row>
    <row r="2019" spans="1:9" hidden="1">
      <c r="A2019" s="133">
        <f>COUNTIF(ORÇAMENTO!B:B,'CPU (2)'!B2019)</f>
        <v>0</v>
      </c>
      <c r="B2019" t="s">
        <v>7370</v>
      </c>
      <c r="C2019" t="s">
        <v>7371</v>
      </c>
      <c r="D2019" t="s">
        <v>6226</v>
      </c>
      <c r="E2019" t="s">
        <v>83</v>
      </c>
      <c r="F2019">
        <v>46.85</v>
      </c>
      <c r="G2019">
        <v>41.92</v>
      </c>
      <c r="H2019" t="s">
        <v>308</v>
      </c>
      <c r="I2019">
        <v>41974</v>
      </c>
    </row>
    <row r="2020" spans="1:9" hidden="1">
      <c r="A2020" s="133">
        <f>COUNTIF(ORÇAMENTO!B:B,'CPU (2)'!B2020)</f>
        <v>0</v>
      </c>
      <c r="B2020" t="s">
        <v>7372</v>
      </c>
      <c r="C2020" t="s">
        <v>7373</v>
      </c>
      <c r="D2020" t="s">
        <v>6226</v>
      </c>
      <c r="E2020" t="s">
        <v>83</v>
      </c>
      <c r="F2020">
        <v>39.39</v>
      </c>
      <c r="G2020">
        <v>35.1</v>
      </c>
      <c r="H2020" t="s">
        <v>308</v>
      </c>
      <c r="I2020">
        <v>41974</v>
      </c>
    </row>
    <row r="2021" spans="1:9" hidden="1">
      <c r="A2021" s="133">
        <f>COUNTIF(ORÇAMENTO!B:B,'CPU (2)'!B2021)</f>
        <v>0</v>
      </c>
      <c r="B2021" t="s">
        <v>7374</v>
      </c>
      <c r="C2021" t="s">
        <v>7375</v>
      </c>
      <c r="D2021" t="s">
        <v>6226</v>
      </c>
      <c r="E2021" t="s">
        <v>83</v>
      </c>
      <c r="F2021">
        <v>46.85</v>
      </c>
      <c r="G2021">
        <v>41.92</v>
      </c>
      <c r="H2021" t="s">
        <v>308</v>
      </c>
      <c r="I2021">
        <v>41974</v>
      </c>
    </row>
    <row r="2022" spans="1:9" hidden="1">
      <c r="A2022" s="133">
        <f>COUNTIF(ORÇAMENTO!B:B,'CPU (2)'!B2022)</f>
        <v>0</v>
      </c>
      <c r="B2022" t="s">
        <v>7376</v>
      </c>
      <c r="C2022" t="s">
        <v>7377</v>
      </c>
      <c r="D2022" t="s">
        <v>6226</v>
      </c>
      <c r="E2022" t="s">
        <v>83</v>
      </c>
      <c r="F2022">
        <v>104.1</v>
      </c>
      <c r="G2022">
        <v>93.15</v>
      </c>
      <c r="H2022" t="s">
        <v>308</v>
      </c>
      <c r="I2022">
        <v>41974</v>
      </c>
    </row>
    <row r="2023" spans="1:9" hidden="1">
      <c r="A2023" s="133">
        <f>COUNTIF(ORÇAMENTO!B:B,'CPU (2)'!B2023)</f>
        <v>0</v>
      </c>
      <c r="B2023" t="s">
        <v>7378</v>
      </c>
      <c r="C2023" t="s">
        <v>7379</v>
      </c>
      <c r="D2023" t="s">
        <v>6226</v>
      </c>
      <c r="E2023" t="s">
        <v>83</v>
      </c>
      <c r="F2023">
        <v>135.33000000000001</v>
      </c>
      <c r="G2023">
        <v>121.1</v>
      </c>
      <c r="H2023" t="s">
        <v>308</v>
      </c>
      <c r="I2023">
        <v>41974</v>
      </c>
    </row>
    <row r="2024" spans="1:9" hidden="1">
      <c r="A2024" s="133">
        <f>COUNTIF(ORÇAMENTO!B:B,'CPU (2)'!B2024)</f>
        <v>0</v>
      </c>
      <c r="B2024" t="s">
        <v>7380</v>
      </c>
      <c r="C2024" t="s">
        <v>7381</v>
      </c>
      <c r="D2024" t="s">
        <v>6226</v>
      </c>
      <c r="E2024" t="s">
        <v>83</v>
      </c>
      <c r="F2024">
        <v>104.1</v>
      </c>
      <c r="G2024">
        <v>93.15</v>
      </c>
      <c r="H2024" t="s">
        <v>308</v>
      </c>
      <c r="I2024">
        <v>41974</v>
      </c>
    </row>
    <row r="2025" spans="1:9" hidden="1">
      <c r="A2025" s="133">
        <f>COUNTIF(ORÇAMENTO!B:B,'CPU (2)'!B2025)</f>
        <v>0</v>
      </c>
      <c r="B2025" t="s">
        <v>7382</v>
      </c>
      <c r="C2025" t="s">
        <v>7383</v>
      </c>
      <c r="D2025" t="s">
        <v>6226</v>
      </c>
      <c r="E2025" t="s">
        <v>83</v>
      </c>
      <c r="F2025">
        <v>114.51</v>
      </c>
      <c r="G2025">
        <v>102.47</v>
      </c>
      <c r="H2025" t="s">
        <v>308</v>
      </c>
      <c r="I2025">
        <v>41974</v>
      </c>
    </row>
    <row r="2026" spans="1:9" hidden="1">
      <c r="A2026" s="133">
        <f>COUNTIF(ORÇAMENTO!B:B,'CPU (2)'!B2026)</f>
        <v>0</v>
      </c>
      <c r="B2026" t="s">
        <v>7384</v>
      </c>
      <c r="C2026" t="s">
        <v>7385</v>
      </c>
      <c r="D2026" t="s">
        <v>6226</v>
      </c>
      <c r="E2026" t="s">
        <v>83</v>
      </c>
      <c r="F2026">
        <v>26.03</v>
      </c>
      <c r="G2026">
        <v>23.28</v>
      </c>
      <c r="H2026" t="s">
        <v>308</v>
      </c>
      <c r="I2026">
        <v>41974</v>
      </c>
    </row>
    <row r="2027" spans="1:9" hidden="1">
      <c r="A2027" s="133">
        <f>COUNTIF(ORÇAMENTO!B:B,'CPU (2)'!B2027)</f>
        <v>0</v>
      </c>
      <c r="B2027" t="s">
        <v>7386</v>
      </c>
      <c r="C2027" t="s">
        <v>7387</v>
      </c>
      <c r="D2027" t="s">
        <v>6226</v>
      </c>
      <c r="E2027" t="s">
        <v>83</v>
      </c>
      <c r="F2027">
        <v>52.05</v>
      </c>
      <c r="G2027">
        <v>46.57</v>
      </c>
      <c r="H2027" t="s">
        <v>308</v>
      </c>
      <c r="I2027">
        <v>41974</v>
      </c>
    </row>
    <row r="2028" spans="1:9" ht="12" hidden="1" customHeight="1">
      <c r="A2028" s="133">
        <f>COUNTIF(ORÇAMENTO!B:B,'CPU (2)'!B2028)</f>
        <v>0</v>
      </c>
      <c r="B2028" t="s">
        <v>7388</v>
      </c>
      <c r="C2028" t="s">
        <v>7389</v>
      </c>
      <c r="D2028" t="s">
        <v>6226</v>
      </c>
      <c r="E2028" t="s">
        <v>83</v>
      </c>
      <c r="F2028">
        <v>91.09</v>
      </c>
      <c r="G2028">
        <v>81.510000000000005</v>
      </c>
      <c r="H2028" t="s">
        <v>308</v>
      </c>
      <c r="I2028">
        <v>41974</v>
      </c>
    </row>
    <row r="2029" spans="1:9" hidden="1">
      <c r="A2029" s="133">
        <f>COUNTIF(ORÇAMENTO!B:B,'CPU (2)'!B2029)</f>
        <v>0</v>
      </c>
      <c r="B2029" t="s">
        <v>7390</v>
      </c>
      <c r="C2029" t="s">
        <v>7391</v>
      </c>
      <c r="D2029" t="s">
        <v>6226</v>
      </c>
      <c r="E2029" t="s">
        <v>83</v>
      </c>
      <c r="F2029">
        <v>46.85</v>
      </c>
      <c r="G2029">
        <v>41.92</v>
      </c>
      <c r="H2029" t="s">
        <v>308</v>
      </c>
      <c r="I2029">
        <v>41974</v>
      </c>
    </row>
    <row r="2030" spans="1:9" hidden="1">
      <c r="A2030" s="133">
        <f>COUNTIF(ORÇAMENTO!B:B,'CPU (2)'!B2030)</f>
        <v>0</v>
      </c>
      <c r="B2030" t="s">
        <v>7392</v>
      </c>
      <c r="C2030" t="s">
        <v>7393</v>
      </c>
      <c r="D2030" t="s">
        <v>6226</v>
      </c>
      <c r="E2030" t="s">
        <v>83</v>
      </c>
      <c r="F2030">
        <v>93.69</v>
      </c>
      <c r="G2030">
        <v>83.84</v>
      </c>
      <c r="H2030" t="s">
        <v>308</v>
      </c>
      <c r="I2030">
        <v>41974</v>
      </c>
    </row>
    <row r="2031" spans="1:9" hidden="1">
      <c r="A2031" s="133">
        <f>COUNTIF(ORÇAMENTO!B:B,'CPU (2)'!B2031)</f>
        <v>0</v>
      </c>
      <c r="B2031" t="s">
        <v>7394</v>
      </c>
      <c r="C2031" t="s">
        <v>7395</v>
      </c>
      <c r="D2031" t="s">
        <v>6226</v>
      </c>
      <c r="E2031" t="s">
        <v>83</v>
      </c>
      <c r="F2031">
        <v>75.47</v>
      </c>
      <c r="G2031">
        <v>67.540000000000006</v>
      </c>
      <c r="H2031" t="s">
        <v>308</v>
      </c>
      <c r="I2031">
        <v>41974</v>
      </c>
    </row>
    <row r="2032" spans="1:9" hidden="1">
      <c r="A2032" s="133">
        <f>COUNTIF(ORÇAMENTO!B:B,'CPU (2)'!B2032)</f>
        <v>0</v>
      </c>
      <c r="B2032" t="s">
        <v>7396</v>
      </c>
      <c r="C2032" t="s">
        <v>7397</v>
      </c>
      <c r="D2032" t="s">
        <v>6226</v>
      </c>
      <c r="E2032" t="s">
        <v>83</v>
      </c>
      <c r="F2032">
        <v>52.05</v>
      </c>
      <c r="G2032">
        <v>46.57</v>
      </c>
      <c r="H2032" t="s">
        <v>308</v>
      </c>
      <c r="I2032">
        <v>41974</v>
      </c>
    </row>
    <row r="2033" spans="1:9" hidden="1">
      <c r="A2033" s="133">
        <f>COUNTIF(ORÇAMENTO!B:B,'CPU (2)'!B2033)</f>
        <v>0</v>
      </c>
      <c r="B2033" t="s">
        <v>7398</v>
      </c>
      <c r="C2033" t="s">
        <v>7399</v>
      </c>
      <c r="D2033" t="s">
        <v>6226</v>
      </c>
      <c r="E2033" t="s">
        <v>83</v>
      </c>
      <c r="F2033">
        <v>46.85</v>
      </c>
      <c r="G2033">
        <v>41.92</v>
      </c>
      <c r="H2033" t="s">
        <v>308</v>
      </c>
      <c r="I2033">
        <v>41974</v>
      </c>
    </row>
    <row r="2034" spans="1:9" hidden="1">
      <c r="A2034" s="133">
        <f>COUNTIF(ORÇAMENTO!B:B,'CPU (2)'!B2034)</f>
        <v>0</v>
      </c>
      <c r="B2034" t="s">
        <v>7400</v>
      </c>
      <c r="C2034" t="s">
        <v>7401</v>
      </c>
      <c r="D2034" t="s">
        <v>6226</v>
      </c>
      <c r="E2034" t="s">
        <v>83</v>
      </c>
      <c r="F2034">
        <v>83.28</v>
      </c>
      <c r="G2034">
        <v>74.52</v>
      </c>
      <c r="H2034" t="s">
        <v>308</v>
      </c>
      <c r="I2034">
        <v>41974</v>
      </c>
    </row>
    <row r="2035" spans="1:9" hidden="1">
      <c r="A2035" s="133">
        <f>COUNTIF(ORÇAMENTO!B:B,'CPU (2)'!B2035)</f>
        <v>0</v>
      </c>
      <c r="B2035" t="s">
        <v>7402</v>
      </c>
      <c r="C2035" t="s">
        <v>7403</v>
      </c>
      <c r="D2035" t="s">
        <v>6226</v>
      </c>
      <c r="E2035" t="s">
        <v>83</v>
      </c>
      <c r="F2035">
        <v>98.9</v>
      </c>
      <c r="G2035">
        <v>88.5</v>
      </c>
      <c r="H2035" t="s">
        <v>308</v>
      </c>
      <c r="I2035">
        <v>41974</v>
      </c>
    </row>
    <row r="2036" spans="1:9" hidden="1">
      <c r="A2036" s="133">
        <f>COUNTIF(ORÇAMENTO!B:B,'CPU (2)'!B2036)</f>
        <v>0</v>
      </c>
      <c r="B2036" t="s">
        <v>7404</v>
      </c>
      <c r="C2036" t="s">
        <v>7405</v>
      </c>
      <c r="D2036" t="s">
        <v>6226</v>
      </c>
      <c r="E2036" t="s">
        <v>83</v>
      </c>
      <c r="F2036">
        <v>135.33000000000001</v>
      </c>
      <c r="G2036">
        <v>121.1</v>
      </c>
      <c r="H2036" t="s">
        <v>308</v>
      </c>
      <c r="I2036">
        <v>41974</v>
      </c>
    </row>
    <row r="2037" spans="1:9" hidden="1">
      <c r="A2037" s="133">
        <f>COUNTIF(ORÇAMENTO!B:B,'CPU (2)'!B2037)</f>
        <v>0</v>
      </c>
      <c r="B2037" t="s">
        <v>7406</v>
      </c>
      <c r="C2037" t="s">
        <v>7407</v>
      </c>
      <c r="D2037" t="s">
        <v>6226</v>
      </c>
      <c r="E2037" t="s">
        <v>83</v>
      </c>
      <c r="F2037">
        <v>119.72</v>
      </c>
      <c r="G2037">
        <v>107.13</v>
      </c>
      <c r="H2037" t="s">
        <v>308</v>
      </c>
      <c r="I2037">
        <v>41974</v>
      </c>
    </row>
    <row r="2038" spans="1:9" hidden="1">
      <c r="A2038" s="133">
        <f>COUNTIF(ORÇAMENTO!B:B,'CPU (2)'!B2038)</f>
        <v>0</v>
      </c>
      <c r="B2038" t="s">
        <v>7408</v>
      </c>
      <c r="C2038" t="s">
        <v>7409</v>
      </c>
      <c r="D2038" t="s">
        <v>6226</v>
      </c>
      <c r="E2038" t="s">
        <v>83</v>
      </c>
      <c r="F2038">
        <v>145.74</v>
      </c>
      <c r="G2038">
        <v>130.41999999999999</v>
      </c>
      <c r="H2038" t="s">
        <v>308</v>
      </c>
      <c r="I2038">
        <v>41974</v>
      </c>
    </row>
    <row r="2039" spans="1:9" hidden="1">
      <c r="A2039" s="133">
        <f>COUNTIF(ORÇAMENTO!B:B,'CPU (2)'!B2039)</f>
        <v>0</v>
      </c>
      <c r="B2039" t="s">
        <v>7410</v>
      </c>
      <c r="C2039" t="s">
        <v>7411</v>
      </c>
      <c r="D2039" t="s">
        <v>6226</v>
      </c>
      <c r="E2039" t="s">
        <v>83</v>
      </c>
      <c r="F2039">
        <v>52.05</v>
      </c>
      <c r="G2039">
        <v>46.57</v>
      </c>
      <c r="H2039" t="s">
        <v>308</v>
      </c>
      <c r="I2039">
        <v>41974</v>
      </c>
    </row>
    <row r="2040" spans="1:9" hidden="1">
      <c r="A2040" s="133">
        <f>COUNTIF(ORÇAMENTO!B:B,'CPU (2)'!B2040)</f>
        <v>0</v>
      </c>
      <c r="B2040" t="s">
        <v>7412</v>
      </c>
      <c r="C2040" t="s">
        <v>7413</v>
      </c>
      <c r="D2040" t="s">
        <v>6226</v>
      </c>
      <c r="E2040" t="s">
        <v>83</v>
      </c>
      <c r="F2040">
        <v>46.85</v>
      </c>
      <c r="G2040">
        <v>41.92</v>
      </c>
      <c r="H2040" t="s">
        <v>308</v>
      </c>
      <c r="I2040">
        <v>41974</v>
      </c>
    </row>
    <row r="2041" spans="1:9" hidden="1">
      <c r="A2041" s="133">
        <f>COUNTIF(ORÇAMENTO!B:B,'CPU (2)'!B2041)</f>
        <v>0</v>
      </c>
      <c r="B2041" t="s">
        <v>7414</v>
      </c>
      <c r="C2041" t="s">
        <v>7415</v>
      </c>
      <c r="D2041" t="s">
        <v>6226</v>
      </c>
      <c r="E2041" t="s">
        <v>83</v>
      </c>
      <c r="F2041">
        <v>57.26</v>
      </c>
      <c r="G2041">
        <v>51.23</v>
      </c>
      <c r="H2041" t="s">
        <v>308</v>
      </c>
      <c r="I2041">
        <v>41974</v>
      </c>
    </row>
    <row r="2042" spans="1:9" ht="11.25" hidden="1" customHeight="1">
      <c r="A2042" s="133">
        <f>COUNTIF(ORÇAMENTO!B:B,'CPU (2)'!B2042)</f>
        <v>0</v>
      </c>
      <c r="B2042" t="s">
        <v>7416</v>
      </c>
      <c r="C2042" t="s">
        <v>7417</v>
      </c>
      <c r="D2042" t="s">
        <v>6226</v>
      </c>
      <c r="E2042" t="s">
        <v>83</v>
      </c>
      <c r="F2042">
        <v>41.64</v>
      </c>
      <c r="G2042">
        <v>37.26</v>
      </c>
      <c r="H2042" t="s">
        <v>308</v>
      </c>
      <c r="I2042">
        <v>41974</v>
      </c>
    </row>
    <row r="2043" spans="1:9" hidden="1">
      <c r="A2043" s="133">
        <f>COUNTIF(ORÇAMENTO!B:B,'CPU (2)'!B2043)</f>
        <v>0</v>
      </c>
      <c r="B2043" t="s">
        <v>7418</v>
      </c>
      <c r="C2043" t="s">
        <v>7419</v>
      </c>
      <c r="D2043" t="s">
        <v>6226</v>
      </c>
      <c r="E2043" t="s">
        <v>83</v>
      </c>
      <c r="F2043">
        <v>36.44</v>
      </c>
      <c r="G2043">
        <v>32.6</v>
      </c>
      <c r="H2043" t="s">
        <v>308</v>
      </c>
      <c r="I2043">
        <v>41974</v>
      </c>
    </row>
    <row r="2044" spans="1:9" hidden="1">
      <c r="A2044" s="133">
        <f>COUNTIF(ORÇAMENTO!B:B,'CPU (2)'!B2044)</f>
        <v>0</v>
      </c>
      <c r="B2044" t="s">
        <v>7420</v>
      </c>
      <c r="C2044" t="s">
        <v>7421</v>
      </c>
      <c r="D2044" t="s">
        <v>6226</v>
      </c>
      <c r="E2044" t="s">
        <v>83</v>
      </c>
      <c r="F2044">
        <v>52.05</v>
      </c>
      <c r="G2044">
        <v>46.57</v>
      </c>
      <c r="H2044" t="s">
        <v>308</v>
      </c>
      <c r="I2044">
        <v>41974</v>
      </c>
    </row>
    <row r="2045" spans="1:9" hidden="1">
      <c r="A2045" s="133">
        <f>COUNTIF(ORÇAMENTO!B:B,'CPU (2)'!B2045)</f>
        <v>0</v>
      </c>
      <c r="B2045" t="s">
        <v>7422</v>
      </c>
      <c r="C2045" t="s">
        <v>7423</v>
      </c>
      <c r="D2045" t="s">
        <v>6226</v>
      </c>
      <c r="E2045" t="s">
        <v>368</v>
      </c>
      <c r="F2045">
        <v>16.100000000000001</v>
      </c>
      <c r="G2045">
        <v>14.38</v>
      </c>
      <c r="H2045" t="s">
        <v>308</v>
      </c>
      <c r="I2045">
        <v>41974</v>
      </c>
    </row>
    <row r="2046" spans="1:9" hidden="1">
      <c r="A2046" s="133">
        <f>COUNTIF(ORÇAMENTO!B:B,'CPU (2)'!B2046)</f>
        <v>0</v>
      </c>
      <c r="B2046" t="s">
        <v>7424</v>
      </c>
      <c r="C2046" t="s">
        <v>7425</v>
      </c>
      <c r="D2046" t="s">
        <v>6226</v>
      </c>
      <c r="E2046" t="s">
        <v>83</v>
      </c>
      <c r="F2046">
        <v>88.49</v>
      </c>
      <c r="G2046">
        <v>79.180000000000007</v>
      </c>
      <c r="H2046" t="s">
        <v>308</v>
      </c>
      <c r="I2046">
        <v>41974</v>
      </c>
    </row>
    <row r="2047" spans="1:9" hidden="1">
      <c r="A2047" s="133">
        <f>COUNTIF(ORÇAMENTO!B:B,'CPU (2)'!B2047)</f>
        <v>0</v>
      </c>
      <c r="B2047" t="s">
        <v>7426</v>
      </c>
      <c r="C2047" t="s">
        <v>7427</v>
      </c>
      <c r="D2047" t="s">
        <v>6226</v>
      </c>
      <c r="E2047" t="s">
        <v>83</v>
      </c>
      <c r="F2047">
        <v>78.08</v>
      </c>
      <c r="G2047">
        <v>69.86</v>
      </c>
      <c r="H2047" t="s">
        <v>308</v>
      </c>
      <c r="I2047">
        <v>41974</v>
      </c>
    </row>
    <row r="2048" spans="1:9" hidden="1">
      <c r="A2048" s="133">
        <f>COUNTIF(ORÇAMENTO!B:B,'CPU (2)'!B2048)</f>
        <v>0</v>
      </c>
      <c r="B2048" t="s">
        <v>7428</v>
      </c>
      <c r="C2048" t="s">
        <v>7429</v>
      </c>
      <c r="D2048" t="s">
        <v>6226</v>
      </c>
      <c r="E2048" t="s">
        <v>83</v>
      </c>
      <c r="F2048">
        <v>83.28</v>
      </c>
      <c r="G2048">
        <v>74.52</v>
      </c>
      <c r="H2048" t="s">
        <v>308</v>
      </c>
      <c r="I2048">
        <v>41974</v>
      </c>
    </row>
    <row r="2049" spans="1:9" hidden="1">
      <c r="A2049" s="133">
        <f>COUNTIF(ORÇAMENTO!B:B,'CPU (2)'!B2049)</f>
        <v>0</v>
      </c>
      <c r="B2049">
        <v>72743</v>
      </c>
      <c r="C2049" t="s">
        <v>7430</v>
      </c>
      <c r="D2049" t="s">
        <v>6226</v>
      </c>
      <c r="E2049" t="s">
        <v>83</v>
      </c>
      <c r="F2049">
        <v>208.2</v>
      </c>
      <c r="G2049">
        <v>186.31</v>
      </c>
      <c r="H2049" t="s">
        <v>308</v>
      </c>
      <c r="I2049">
        <v>41974</v>
      </c>
    </row>
    <row r="2050" spans="1:9" hidden="1">
      <c r="A2050" s="133">
        <f>COUNTIF(ORÇAMENTO!B:B,'CPU (2)'!B2050)</f>
        <v>0</v>
      </c>
      <c r="B2050">
        <v>72742</v>
      </c>
      <c r="C2050" t="s">
        <v>7431</v>
      </c>
      <c r="D2050" t="s">
        <v>6226</v>
      </c>
      <c r="E2050" t="s">
        <v>83</v>
      </c>
      <c r="F2050">
        <v>416.4</v>
      </c>
      <c r="G2050">
        <v>372.63</v>
      </c>
      <c r="H2050" t="s">
        <v>308</v>
      </c>
      <c r="I2050">
        <v>41974</v>
      </c>
    </row>
    <row r="2051" spans="1:9" hidden="1">
      <c r="A2051" s="133">
        <f>COUNTIF(ORÇAMENTO!B:B,'CPU (2)'!B2051)</f>
        <v>0</v>
      </c>
      <c r="B2051" t="s">
        <v>7432</v>
      </c>
      <c r="C2051" t="s">
        <v>7433</v>
      </c>
      <c r="D2051" t="s">
        <v>6226</v>
      </c>
      <c r="E2051" t="s">
        <v>83</v>
      </c>
      <c r="F2051">
        <v>52.05</v>
      </c>
      <c r="G2051">
        <v>46.57</v>
      </c>
      <c r="H2051" t="s">
        <v>308</v>
      </c>
      <c r="I2051">
        <v>41974</v>
      </c>
    </row>
    <row r="2052" spans="1:9" hidden="1">
      <c r="A2052" s="133">
        <f>COUNTIF(ORÇAMENTO!B:B,'CPU (2)'!B2052)</f>
        <v>0</v>
      </c>
      <c r="B2052" t="s">
        <v>7434</v>
      </c>
      <c r="C2052" t="s">
        <v>7435</v>
      </c>
      <c r="D2052" t="s">
        <v>6226</v>
      </c>
      <c r="E2052" t="s">
        <v>83</v>
      </c>
      <c r="F2052">
        <v>140.54</v>
      </c>
      <c r="G2052">
        <v>125.76</v>
      </c>
      <c r="H2052" t="s">
        <v>308</v>
      </c>
      <c r="I2052">
        <v>41974</v>
      </c>
    </row>
    <row r="2053" spans="1:9" hidden="1">
      <c r="A2053" s="133">
        <f>COUNTIF(ORÇAMENTO!B:B,'CPU (2)'!B2053)</f>
        <v>0</v>
      </c>
      <c r="B2053" t="s">
        <v>7436</v>
      </c>
      <c r="C2053" t="s">
        <v>7437</v>
      </c>
      <c r="D2053" t="s">
        <v>6226</v>
      </c>
      <c r="E2053" t="s">
        <v>83</v>
      </c>
      <c r="F2053">
        <v>671.45</v>
      </c>
      <c r="G2053">
        <v>600.87</v>
      </c>
      <c r="H2053" t="s">
        <v>308</v>
      </c>
      <c r="I2053">
        <v>41974</v>
      </c>
    </row>
    <row r="2054" spans="1:9" hidden="1">
      <c r="A2054" s="133">
        <f>COUNTIF(ORÇAMENTO!B:B,'CPU (2)'!B2054)</f>
        <v>0</v>
      </c>
      <c r="B2054" t="s">
        <v>7438</v>
      </c>
      <c r="C2054" t="s">
        <v>7439</v>
      </c>
      <c r="D2054" t="s">
        <v>6226</v>
      </c>
      <c r="E2054" t="s">
        <v>83</v>
      </c>
      <c r="F2054">
        <v>93.69</v>
      </c>
      <c r="G2054">
        <v>83.84</v>
      </c>
      <c r="H2054" t="s">
        <v>308</v>
      </c>
      <c r="I2054">
        <v>41974</v>
      </c>
    </row>
    <row r="2055" spans="1:9" hidden="1">
      <c r="A2055" s="133">
        <f>COUNTIF(ORÇAMENTO!B:B,'CPU (2)'!B2055)</f>
        <v>0</v>
      </c>
      <c r="B2055" t="s">
        <v>7440</v>
      </c>
      <c r="C2055" t="s">
        <v>7441</v>
      </c>
      <c r="D2055" t="s">
        <v>6226</v>
      </c>
      <c r="E2055" t="s">
        <v>83</v>
      </c>
      <c r="F2055">
        <v>104.1</v>
      </c>
      <c r="G2055">
        <v>93.15</v>
      </c>
      <c r="H2055" t="s">
        <v>308</v>
      </c>
      <c r="I2055">
        <v>41974</v>
      </c>
    </row>
    <row r="2056" spans="1:9" hidden="1">
      <c r="A2056" s="133">
        <f>COUNTIF(ORÇAMENTO!B:B,'CPU (2)'!B2056)</f>
        <v>0</v>
      </c>
      <c r="B2056" t="s">
        <v>7442</v>
      </c>
      <c r="C2056" t="s">
        <v>7443</v>
      </c>
      <c r="D2056" t="s">
        <v>6226</v>
      </c>
      <c r="E2056" t="s">
        <v>83</v>
      </c>
      <c r="F2056">
        <v>93.69</v>
      </c>
      <c r="G2056">
        <v>83.84</v>
      </c>
      <c r="H2056" t="s">
        <v>308</v>
      </c>
      <c r="I2056">
        <v>41974</v>
      </c>
    </row>
    <row r="2057" spans="1:9" ht="12" hidden="1" customHeight="1">
      <c r="A2057" s="133">
        <f>COUNTIF(ORÇAMENTO!B:B,'CPU (2)'!B2057)</f>
        <v>0</v>
      </c>
      <c r="B2057" t="s">
        <v>7444</v>
      </c>
      <c r="C2057" t="s">
        <v>7445</v>
      </c>
      <c r="D2057" t="s">
        <v>6226</v>
      </c>
      <c r="E2057" t="s">
        <v>83</v>
      </c>
      <c r="F2057">
        <v>130.13</v>
      </c>
      <c r="G2057">
        <v>116.44</v>
      </c>
      <c r="H2057" t="s">
        <v>308</v>
      </c>
      <c r="I2057">
        <v>41974</v>
      </c>
    </row>
    <row r="2058" spans="1:9" hidden="1">
      <c r="A2058" s="133">
        <f>COUNTIF(ORÇAMENTO!B:B,'CPU (2)'!B2058)</f>
        <v>0</v>
      </c>
      <c r="B2058" t="s">
        <v>7446</v>
      </c>
      <c r="C2058" t="s">
        <v>7447</v>
      </c>
      <c r="D2058" t="s">
        <v>6226</v>
      </c>
      <c r="E2058" t="s">
        <v>83</v>
      </c>
      <c r="F2058">
        <v>41.64</v>
      </c>
      <c r="G2058">
        <v>37.26</v>
      </c>
      <c r="H2058" t="s">
        <v>308</v>
      </c>
      <c r="I2058">
        <v>41974</v>
      </c>
    </row>
    <row r="2059" spans="1:9" hidden="1">
      <c r="A2059" s="133">
        <f>COUNTIF(ORÇAMENTO!B:B,'CPU (2)'!B2059)</f>
        <v>0</v>
      </c>
      <c r="B2059" t="s">
        <v>7448</v>
      </c>
      <c r="C2059" t="s">
        <v>7449</v>
      </c>
      <c r="D2059" t="s">
        <v>6226</v>
      </c>
      <c r="E2059" t="s">
        <v>83</v>
      </c>
      <c r="F2059">
        <v>31.23</v>
      </c>
      <c r="G2059">
        <v>27.94</v>
      </c>
      <c r="H2059" t="s">
        <v>308</v>
      </c>
      <c r="I2059">
        <v>41974</v>
      </c>
    </row>
    <row r="2060" spans="1:9" ht="11.25" hidden="1" customHeight="1">
      <c r="A2060" s="133">
        <f>COUNTIF(ORÇAMENTO!B:B,'CPU (2)'!B2060)</f>
        <v>0</v>
      </c>
      <c r="B2060" t="s">
        <v>7450</v>
      </c>
      <c r="C2060" t="s">
        <v>7451</v>
      </c>
      <c r="D2060" t="s">
        <v>6226</v>
      </c>
      <c r="E2060" t="s">
        <v>83</v>
      </c>
      <c r="F2060">
        <v>31.23</v>
      </c>
      <c r="G2060">
        <v>27.94</v>
      </c>
      <c r="H2060" t="s">
        <v>308</v>
      </c>
      <c r="I2060">
        <v>41974</v>
      </c>
    </row>
    <row r="2061" spans="1:9" hidden="1">
      <c r="A2061" s="133">
        <f>COUNTIF(ORÇAMENTO!B:B,'CPU (2)'!B2061)</f>
        <v>0</v>
      </c>
      <c r="B2061" t="s">
        <v>7452</v>
      </c>
      <c r="C2061" t="s">
        <v>7453</v>
      </c>
      <c r="D2061" t="s">
        <v>6226</v>
      </c>
      <c r="E2061" t="s">
        <v>368</v>
      </c>
      <c r="F2061">
        <v>1.25</v>
      </c>
      <c r="G2061">
        <v>1.1100000000000001</v>
      </c>
      <c r="H2061" t="s">
        <v>308</v>
      </c>
      <c r="I2061">
        <v>41974</v>
      </c>
    </row>
    <row r="2062" spans="1:9" hidden="1">
      <c r="A2062" s="133">
        <f>COUNTIF(ORÇAMENTO!B:B,'CPU (2)'!B2062)</f>
        <v>0</v>
      </c>
      <c r="B2062" t="s">
        <v>7454</v>
      </c>
      <c r="C2062" t="s">
        <v>7455</v>
      </c>
      <c r="D2062" t="s">
        <v>6226</v>
      </c>
      <c r="E2062" t="s">
        <v>83</v>
      </c>
      <c r="F2062">
        <v>130.13</v>
      </c>
      <c r="G2062">
        <v>116.44</v>
      </c>
      <c r="H2062" t="s">
        <v>308</v>
      </c>
      <c r="I2062">
        <v>41974</v>
      </c>
    </row>
    <row r="2063" spans="1:9" hidden="1">
      <c r="A2063" s="133">
        <f>COUNTIF(ORÇAMENTO!B:B,'CPU (2)'!B2063)</f>
        <v>0</v>
      </c>
      <c r="B2063" t="s">
        <v>7456</v>
      </c>
      <c r="C2063" t="s">
        <v>7457</v>
      </c>
      <c r="D2063" t="s">
        <v>6226</v>
      </c>
      <c r="E2063" t="s">
        <v>83</v>
      </c>
      <c r="F2063">
        <v>104.1</v>
      </c>
      <c r="G2063">
        <v>93.15</v>
      </c>
      <c r="H2063" t="s">
        <v>308</v>
      </c>
      <c r="I2063">
        <v>41974</v>
      </c>
    </row>
    <row r="2064" spans="1:9" hidden="1">
      <c r="A2064" s="133">
        <f>COUNTIF(ORÇAMENTO!B:B,'CPU (2)'!B2064)</f>
        <v>0</v>
      </c>
      <c r="B2064" t="s">
        <v>7458</v>
      </c>
      <c r="C2064" t="s">
        <v>7459</v>
      </c>
      <c r="D2064" t="s">
        <v>6226</v>
      </c>
      <c r="E2064" t="s">
        <v>83</v>
      </c>
      <c r="F2064">
        <v>114.51</v>
      </c>
      <c r="G2064">
        <v>102.47</v>
      </c>
      <c r="H2064" t="s">
        <v>308</v>
      </c>
      <c r="I2064">
        <v>41974</v>
      </c>
    </row>
    <row r="2065" spans="1:9" hidden="1">
      <c r="A2065" s="133">
        <f>COUNTIF(ORÇAMENTO!B:B,'CPU (2)'!B2065)</f>
        <v>0</v>
      </c>
      <c r="B2065" t="s">
        <v>7460</v>
      </c>
      <c r="C2065" t="s">
        <v>7461</v>
      </c>
      <c r="D2065" t="s">
        <v>6226</v>
      </c>
      <c r="E2065" t="s">
        <v>83</v>
      </c>
      <c r="F2065">
        <v>182.18</v>
      </c>
      <c r="G2065">
        <v>163.02000000000001</v>
      </c>
      <c r="H2065" t="s">
        <v>308</v>
      </c>
      <c r="I2065">
        <v>41974</v>
      </c>
    </row>
    <row r="2066" spans="1:9" hidden="1">
      <c r="A2066" s="133">
        <f>COUNTIF(ORÇAMENTO!B:B,'CPU (2)'!B2066)</f>
        <v>0</v>
      </c>
      <c r="B2066" t="s">
        <v>7462</v>
      </c>
      <c r="C2066" t="s">
        <v>7463</v>
      </c>
      <c r="D2066" t="s">
        <v>6226</v>
      </c>
      <c r="E2066" t="s">
        <v>1512</v>
      </c>
      <c r="F2066">
        <v>23.49</v>
      </c>
      <c r="G2066">
        <v>21.02</v>
      </c>
      <c r="H2066" t="s">
        <v>308</v>
      </c>
      <c r="I2066">
        <v>41974</v>
      </c>
    </row>
    <row r="2067" spans="1:9" hidden="1">
      <c r="A2067" s="133">
        <f>COUNTIF(ORÇAMENTO!B:B,'CPU (2)'!B2067)</f>
        <v>0</v>
      </c>
      <c r="B2067" t="s">
        <v>7464</v>
      </c>
      <c r="C2067" t="s">
        <v>7465</v>
      </c>
      <c r="D2067" t="s">
        <v>6226</v>
      </c>
      <c r="E2067" t="s">
        <v>368</v>
      </c>
      <c r="F2067">
        <v>1.1399999999999999</v>
      </c>
      <c r="G2067">
        <v>1.02</v>
      </c>
      <c r="H2067" t="s">
        <v>308</v>
      </c>
      <c r="I2067">
        <v>41974</v>
      </c>
    </row>
    <row r="2068" spans="1:9" hidden="1">
      <c r="A2068" s="133">
        <f>COUNTIF(ORÇAMENTO!B:B,'CPU (2)'!B2068)</f>
        <v>0</v>
      </c>
      <c r="B2068" t="s">
        <v>7466</v>
      </c>
      <c r="C2068" t="s">
        <v>7467</v>
      </c>
      <c r="D2068" t="s">
        <v>6226</v>
      </c>
      <c r="E2068" t="s">
        <v>368</v>
      </c>
      <c r="F2068">
        <v>1.1299999999999999</v>
      </c>
      <c r="G2068">
        <v>1</v>
      </c>
      <c r="H2068" t="s">
        <v>308</v>
      </c>
      <c r="I2068">
        <v>41974</v>
      </c>
    </row>
    <row r="2069" spans="1:9" hidden="1">
      <c r="A2069" s="133">
        <f>COUNTIF(ORÇAMENTO!B:B,'CPU (2)'!B2069)</f>
        <v>0</v>
      </c>
      <c r="B2069" t="s">
        <v>7468</v>
      </c>
      <c r="C2069" t="s">
        <v>7469</v>
      </c>
      <c r="D2069" t="s">
        <v>6226</v>
      </c>
      <c r="E2069" t="s">
        <v>1512</v>
      </c>
      <c r="F2069">
        <v>32.75</v>
      </c>
      <c r="G2069">
        <v>29.3</v>
      </c>
      <c r="H2069" t="s">
        <v>308</v>
      </c>
      <c r="I2069">
        <v>41974</v>
      </c>
    </row>
    <row r="2070" spans="1:9" hidden="1">
      <c r="A2070" s="133">
        <f>COUNTIF(ORÇAMENTO!B:B,'CPU (2)'!B2070)</f>
        <v>0</v>
      </c>
      <c r="B2070" t="s">
        <v>7470</v>
      </c>
      <c r="C2070" t="s">
        <v>7471</v>
      </c>
      <c r="D2070" t="s">
        <v>6226</v>
      </c>
      <c r="E2070" t="s">
        <v>335</v>
      </c>
      <c r="F2070">
        <v>0.04</v>
      </c>
      <c r="G2070">
        <v>0.03</v>
      </c>
      <c r="H2070" t="s">
        <v>308</v>
      </c>
      <c r="I2070">
        <v>41974</v>
      </c>
    </row>
    <row r="2071" spans="1:9" hidden="1">
      <c r="A2071" s="133">
        <f>COUNTIF(ORÇAMENTO!B:B,'CPU (2)'!B2071)</f>
        <v>0</v>
      </c>
      <c r="B2071" t="s">
        <v>7472</v>
      </c>
      <c r="C2071" t="s">
        <v>7473</v>
      </c>
      <c r="D2071" t="s">
        <v>6226</v>
      </c>
      <c r="E2071" t="s">
        <v>368</v>
      </c>
      <c r="F2071">
        <v>0.93</v>
      </c>
      <c r="G2071">
        <v>0.83</v>
      </c>
      <c r="H2071" t="s">
        <v>308</v>
      </c>
      <c r="I2071">
        <v>41974</v>
      </c>
    </row>
    <row r="2072" spans="1:9" ht="12" hidden="1" customHeight="1">
      <c r="A2072" s="133">
        <f>COUNTIF(ORÇAMENTO!B:B,'CPU (2)'!B2072)</f>
        <v>0</v>
      </c>
      <c r="B2072" t="s">
        <v>7474</v>
      </c>
      <c r="C2072" t="s">
        <v>7475</v>
      </c>
      <c r="D2072" t="s">
        <v>6226</v>
      </c>
      <c r="E2072" t="s">
        <v>368</v>
      </c>
      <c r="F2072">
        <v>0.92</v>
      </c>
      <c r="G2072">
        <v>0.82</v>
      </c>
      <c r="H2072" t="s">
        <v>308</v>
      </c>
      <c r="I2072">
        <v>41974</v>
      </c>
    </row>
    <row r="2073" spans="1:9" hidden="1">
      <c r="A2073" s="133">
        <f>COUNTIF(ORÇAMENTO!B:B,'CPU (2)'!B2073)</f>
        <v>0</v>
      </c>
      <c r="B2073" t="s">
        <v>7476</v>
      </c>
      <c r="C2073" t="s">
        <v>7477</v>
      </c>
      <c r="D2073" t="s">
        <v>6226</v>
      </c>
      <c r="E2073" t="s">
        <v>368</v>
      </c>
      <c r="F2073">
        <v>14.28</v>
      </c>
      <c r="G2073">
        <v>12.77</v>
      </c>
      <c r="H2073" t="s">
        <v>308</v>
      </c>
      <c r="I2073">
        <v>41974</v>
      </c>
    </row>
    <row r="2074" spans="1:9" hidden="1">
      <c r="A2074" s="133">
        <f>COUNTIF(ORÇAMENTO!B:B,'CPU (2)'!B2074)</f>
        <v>0</v>
      </c>
      <c r="B2074">
        <v>74259</v>
      </c>
      <c r="C2074" t="s">
        <v>7478</v>
      </c>
      <c r="D2074" t="s">
        <v>6226</v>
      </c>
      <c r="E2074" t="s">
        <v>335</v>
      </c>
      <c r="F2074">
        <v>0.03</v>
      </c>
      <c r="G2074">
        <v>0.02</v>
      </c>
      <c r="H2074" t="s">
        <v>308</v>
      </c>
      <c r="I2074">
        <v>41974</v>
      </c>
    </row>
    <row r="2075" spans="1:9" hidden="1">
      <c r="A2075" s="133">
        <f>COUNTIF(ORÇAMENTO!B:B,'CPU (2)'!B2075)</f>
        <v>0</v>
      </c>
      <c r="B2075" t="s">
        <v>7479</v>
      </c>
      <c r="C2075" t="s">
        <v>7480</v>
      </c>
      <c r="D2075" t="s">
        <v>6226</v>
      </c>
      <c r="E2075" t="s">
        <v>368</v>
      </c>
      <c r="F2075">
        <v>0.72</v>
      </c>
      <c r="G2075">
        <v>0.64</v>
      </c>
      <c r="H2075" t="s">
        <v>308</v>
      </c>
      <c r="I2075">
        <v>41974</v>
      </c>
    </row>
    <row r="2076" spans="1:9" hidden="1">
      <c r="A2076" s="133">
        <f>COUNTIF(ORÇAMENTO!B:B,'CPU (2)'!B2076)</f>
        <v>0</v>
      </c>
      <c r="B2076" t="s">
        <v>7481</v>
      </c>
      <c r="C2076" t="s">
        <v>7482</v>
      </c>
      <c r="D2076" t="s">
        <v>6226</v>
      </c>
      <c r="E2076" t="s">
        <v>368</v>
      </c>
      <c r="F2076">
        <v>1.05</v>
      </c>
      <c r="G2076">
        <v>0.93</v>
      </c>
      <c r="H2076" t="s">
        <v>308</v>
      </c>
      <c r="I2076">
        <v>41974</v>
      </c>
    </row>
    <row r="2077" spans="1:9" hidden="1">
      <c r="A2077" s="133">
        <f>COUNTIF(ORÇAMENTO!B:B,'CPU (2)'!B2077)</f>
        <v>0</v>
      </c>
      <c r="B2077" t="s">
        <v>7483</v>
      </c>
      <c r="C2077" t="s">
        <v>7484</v>
      </c>
      <c r="D2077" t="s">
        <v>6226</v>
      </c>
      <c r="E2077" t="s">
        <v>335</v>
      </c>
      <c r="F2077">
        <v>0.59</v>
      </c>
      <c r="G2077">
        <v>0.52</v>
      </c>
      <c r="H2077" t="s">
        <v>308</v>
      </c>
      <c r="I2077">
        <v>41974</v>
      </c>
    </row>
    <row r="2078" spans="1:9" hidden="1">
      <c r="A2078" s="133">
        <f>COUNTIF(ORÇAMENTO!B:B,'CPU (2)'!B2078)</f>
        <v>0</v>
      </c>
      <c r="B2078" t="s">
        <v>7485</v>
      </c>
      <c r="C2078" t="s">
        <v>7486</v>
      </c>
      <c r="D2078" t="s">
        <v>6226</v>
      </c>
      <c r="E2078" t="s">
        <v>368</v>
      </c>
      <c r="F2078">
        <v>1.05</v>
      </c>
      <c r="G2078">
        <v>0.93</v>
      </c>
      <c r="H2078" t="s">
        <v>308</v>
      </c>
      <c r="I2078">
        <v>41974</v>
      </c>
    </row>
    <row r="2079" spans="1:9" hidden="1">
      <c r="A2079" s="133">
        <f>COUNTIF(ORÇAMENTO!B:B,'CPU (2)'!B2079)</f>
        <v>0</v>
      </c>
      <c r="B2079" t="s">
        <v>7487</v>
      </c>
      <c r="C2079" t="s">
        <v>7488</v>
      </c>
      <c r="D2079" t="s">
        <v>6226</v>
      </c>
      <c r="E2079" t="s">
        <v>368</v>
      </c>
      <c r="F2079">
        <v>0.39</v>
      </c>
      <c r="G2079">
        <v>0.35</v>
      </c>
      <c r="H2079" t="s">
        <v>308</v>
      </c>
      <c r="I2079">
        <v>41974</v>
      </c>
    </row>
    <row r="2080" spans="1:9" hidden="1">
      <c r="A2080" s="133">
        <f>COUNTIF(ORÇAMENTO!B:B,'CPU (2)'!B2080)</f>
        <v>0</v>
      </c>
      <c r="B2080" t="s">
        <v>7489</v>
      </c>
      <c r="C2080" t="s">
        <v>7490</v>
      </c>
      <c r="D2080" t="s">
        <v>6226</v>
      </c>
      <c r="E2080" t="s">
        <v>335</v>
      </c>
      <c r="F2080">
        <v>0.14000000000000001</v>
      </c>
      <c r="G2080">
        <v>0.12</v>
      </c>
      <c r="H2080" t="s">
        <v>308</v>
      </c>
      <c r="I2080">
        <v>41974</v>
      </c>
    </row>
    <row r="2081" spans="1:11" hidden="1">
      <c r="A2081" s="133">
        <f>COUNTIF(ORÇAMENTO!B:B,'CPU (2)'!B2081)</f>
        <v>0</v>
      </c>
      <c r="B2081" t="s">
        <v>7491</v>
      </c>
      <c r="C2081" t="s">
        <v>7492</v>
      </c>
      <c r="D2081" t="s">
        <v>6226</v>
      </c>
      <c r="E2081" t="s">
        <v>335</v>
      </c>
      <c r="F2081">
        <v>0.19</v>
      </c>
      <c r="G2081">
        <v>0.16</v>
      </c>
      <c r="H2081" t="s">
        <v>308</v>
      </c>
      <c r="I2081">
        <v>41974</v>
      </c>
    </row>
    <row r="2082" spans="1:11" hidden="1">
      <c r="A2082" s="133">
        <f>COUNTIF(ORÇAMENTO!B:B,'CPU (2)'!B2082)</f>
        <v>0</v>
      </c>
      <c r="B2082" t="s">
        <v>7493</v>
      </c>
      <c r="C2082" t="s">
        <v>7494</v>
      </c>
      <c r="D2082" t="s">
        <v>6226</v>
      </c>
      <c r="E2082" t="s">
        <v>335</v>
      </c>
      <c r="F2082">
        <v>0.1</v>
      </c>
      <c r="G2082">
        <v>0.09</v>
      </c>
      <c r="H2082" t="s">
        <v>308</v>
      </c>
      <c r="I2082">
        <v>41974</v>
      </c>
    </row>
    <row r="2083" spans="1:11" hidden="1">
      <c r="A2083" s="133">
        <f>COUNTIF(ORÇAMENTO!B:B,'CPU (2)'!B2083)</f>
        <v>0</v>
      </c>
      <c r="B2083" t="s">
        <v>7495</v>
      </c>
      <c r="C2083" t="s">
        <v>7496</v>
      </c>
      <c r="D2083" t="s">
        <v>6226</v>
      </c>
      <c r="E2083" t="s">
        <v>335</v>
      </c>
      <c r="F2083">
        <v>0.11</v>
      </c>
      <c r="G2083">
        <v>0.09</v>
      </c>
      <c r="H2083" t="s">
        <v>308</v>
      </c>
      <c r="I2083">
        <v>41974</v>
      </c>
    </row>
    <row r="2084" spans="1:11" hidden="1">
      <c r="A2084" s="133">
        <f>COUNTIF(ORÇAMENTO!B:B,'CPU (2)'!B2084)</f>
        <v>0</v>
      </c>
      <c r="B2084" t="s">
        <v>7497</v>
      </c>
      <c r="C2084" t="s">
        <v>7498</v>
      </c>
      <c r="D2084" t="s">
        <v>6226</v>
      </c>
      <c r="E2084" t="s">
        <v>335</v>
      </c>
      <c r="F2084">
        <v>0.19</v>
      </c>
      <c r="G2084">
        <v>0.16</v>
      </c>
      <c r="H2084" t="s">
        <v>308</v>
      </c>
      <c r="I2084">
        <v>41974</v>
      </c>
    </row>
    <row r="2085" spans="1:11" hidden="1">
      <c r="A2085" s="133">
        <f>COUNTIF(ORÇAMENTO!B:B,'CPU (2)'!B2085)</f>
        <v>0</v>
      </c>
      <c r="B2085" t="s">
        <v>7499</v>
      </c>
      <c r="C2085" t="s">
        <v>7500</v>
      </c>
      <c r="D2085" t="s">
        <v>6226</v>
      </c>
      <c r="E2085" t="s">
        <v>335</v>
      </c>
      <c r="F2085">
        <v>0.2</v>
      </c>
      <c r="G2085">
        <v>0.18</v>
      </c>
      <c r="H2085" t="s">
        <v>308</v>
      </c>
      <c r="I2085">
        <v>41974</v>
      </c>
    </row>
    <row r="2086" spans="1:11" ht="14.25" hidden="1" customHeight="1">
      <c r="A2086" s="133">
        <f>COUNTIF(ORÇAMENTO!B:B,'CPU (2)'!B2086)</f>
        <v>0</v>
      </c>
      <c r="B2086" t="s">
        <v>7501</v>
      </c>
      <c r="C2086" t="s">
        <v>7502</v>
      </c>
      <c r="D2086" t="s">
        <v>5374</v>
      </c>
      <c r="E2086" t="s">
        <v>335</v>
      </c>
      <c r="F2086">
        <v>248.34</v>
      </c>
      <c r="G2086">
        <v>235.01</v>
      </c>
      <c r="H2086" t="s">
        <v>308</v>
      </c>
      <c r="I2086">
        <v>41974</v>
      </c>
    </row>
    <row r="2087" spans="1:11" ht="14.25" hidden="1" customHeight="1">
      <c r="A2087" s="133">
        <f>COUNTIF(ORÇAMENTO!B:B,'CPU (2)'!B2087)</f>
        <v>0</v>
      </c>
      <c r="B2087" t="s">
        <v>7503</v>
      </c>
      <c r="C2087" t="s">
        <v>7504</v>
      </c>
      <c r="D2087" t="s">
        <v>5374</v>
      </c>
      <c r="E2087" t="s">
        <v>335</v>
      </c>
      <c r="F2087">
        <v>98.25</v>
      </c>
      <c r="G2087">
        <v>92.91</v>
      </c>
      <c r="H2087" t="s">
        <v>308</v>
      </c>
      <c r="I2087">
        <v>41974</v>
      </c>
    </row>
    <row r="2088" spans="1:11" hidden="1">
      <c r="A2088" s="133">
        <f>COUNTIF(ORÇAMENTO!B:B,'CPU (2)'!B2088)</f>
        <v>0</v>
      </c>
      <c r="B2088">
        <v>9540</v>
      </c>
      <c r="C2088" t="s">
        <v>7505</v>
      </c>
      <c r="D2088" t="s">
        <v>5368</v>
      </c>
      <c r="E2088" t="s">
        <v>83</v>
      </c>
      <c r="F2088">
        <v>806.68</v>
      </c>
      <c r="G2088">
        <v>790.81</v>
      </c>
      <c r="H2088" t="s">
        <v>308</v>
      </c>
      <c r="I2088">
        <v>41974</v>
      </c>
    </row>
    <row r="2089" spans="1:11" hidden="1">
      <c r="A2089" s="133">
        <f>COUNTIF(ORÇAMENTO!B:B,'CPU (2)'!B2089)</f>
        <v>0</v>
      </c>
      <c r="B2089">
        <v>41598</v>
      </c>
      <c r="C2089" t="s">
        <v>7506</v>
      </c>
      <c r="D2089" t="s">
        <v>5368</v>
      </c>
      <c r="E2089" t="s">
        <v>83</v>
      </c>
      <c r="F2089">
        <v>724.89</v>
      </c>
      <c r="G2089">
        <v>703.56</v>
      </c>
      <c r="H2089" t="s">
        <v>308</v>
      </c>
      <c r="I2089">
        <v>41974</v>
      </c>
    </row>
    <row r="2090" spans="1:11" hidden="1">
      <c r="A2090" s="133">
        <f>COUNTIF(ORÇAMENTO!B:B,'CPU (2)'!B2090)</f>
        <v>0</v>
      </c>
      <c r="B2090">
        <v>88237</v>
      </c>
      <c r="C2090" t="s">
        <v>7507</v>
      </c>
      <c r="D2090" t="s">
        <v>5361</v>
      </c>
      <c r="E2090" t="s">
        <v>307</v>
      </c>
      <c r="F2090">
        <v>1.45</v>
      </c>
      <c r="G2090">
        <v>1.44</v>
      </c>
      <c r="H2090" t="s">
        <v>308</v>
      </c>
      <c r="I2090">
        <v>41974</v>
      </c>
    </row>
    <row r="2091" spans="1:11" hidden="1">
      <c r="A2091" s="133">
        <f>COUNTIF(ORÇAMENTO!B:B,'CPU (2)'!B2091)</f>
        <v>0</v>
      </c>
      <c r="B2091">
        <v>73602</v>
      </c>
      <c r="C2091" t="s">
        <v>7508</v>
      </c>
      <c r="D2091" t="s">
        <v>5450</v>
      </c>
      <c r="E2091" t="s">
        <v>307</v>
      </c>
      <c r="F2091">
        <v>31.45</v>
      </c>
      <c r="G2091">
        <v>31.44</v>
      </c>
      <c r="H2091" t="s">
        <v>308</v>
      </c>
      <c r="I2091">
        <v>41974</v>
      </c>
    </row>
    <row r="2092" spans="1:11" hidden="1">
      <c r="A2092" s="133">
        <f>COUNTIF(ORÇAMENTO!B:B,'CPU (2)'!B2092)</f>
        <v>0</v>
      </c>
      <c r="B2092">
        <v>73712</v>
      </c>
      <c r="C2092" t="s">
        <v>7509</v>
      </c>
      <c r="D2092" t="s">
        <v>5450</v>
      </c>
      <c r="E2092" t="s">
        <v>307</v>
      </c>
      <c r="F2092">
        <v>16.5</v>
      </c>
      <c r="G2092">
        <v>16.489999999999998</v>
      </c>
      <c r="H2092" t="s">
        <v>308</v>
      </c>
      <c r="I2092">
        <v>41974</v>
      </c>
    </row>
    <row r="2093" spans="1:11" hidden="1">
      <c r="A2093" s="133">
        <f>COUNTIF(ORÇAMENTO!B:B,'CPU (2)'!B2093)</f>
        <v>0</v>
      </c>
      <c r="B2093">
        <v>85233</v>
      </c>
      <c r="C2093" t="s">
        <v>7510</v>
      </c>
      <c r="D2093" t="s">
        <v>5418</v>
      </c>
      <c r="E2093" t="s">
        <v>368</v>
      </c>
      <c r="F2093">
        <v>1504.95</v>
      </c>
      <c r="G2093">
        <v>1436.64</v>
      </c>
      <c r="H2093" t="s">
        <v>308</v>
      </c>
      <c r="I2093">
        <v>41974</v>
      </c>
    </row>
    <row r="2094" spans="1:11">
      <c r="B2094"/>
      <c r="C2094"/>
      <c r="D2094"/>
      <c r="E2094"/>
      <c r="F2094"/>
      <c r="G2094"/>
      <c r="H2094"/>
      <c r="I2094"/>
    </row>
    <row r="2095" spans="1:11" ht="25.5">
      <c r="A2095" s="133">
        <f>COUNTIF(ORÇAMENTO!B:B,'CPU (2)'!B2095)</f>
        <v>0</v>
      </c>
      <c r="B2095" s="175" t="s">
        <v>244</v>
      </c>
      <c r="C2095" s="176" t="s">
        <v>243</v>
      </c>
      <c r="D2095" s="175" t="s">
        <v>5410</v>
      </c>
      <c r="E2095" s="175" t="s">
        <v>370</v>
      </c>
      <c r="F2095" s="177">
        <v>50.54</v>
      </c>
      <c r="G2095" s="177">
        <v>47.95</v>
      </c>
      <c r="H2095" s="175" t="s">
        <v>308</v>
      </c>
      <c r="I2095" s="178">
        <v>41974</v>
      </c>
      <c r="J2095" s="191">
        <f>SUM(J2097:J2105)</f>
        <v>47.950800000000001</v>
      </c>
      <c r="K2095" s="192">
        <f>J2095-G2095</f>
        <v>7.9999999999813554E-4</v>
      </c>
    </row>
    <row r="2096" spans="1:11" s="8" customFormat="1" ht="29.25" customHeight="1">
      <c r="A2096" s="133"/>
      <c r="B2096" s="167" t="s">
        <v>341</v>
      </c>
      <c r="C2096" s="167" t="s">
        <v>82</v>
      </c>
      <c r="D2096" s="167" t="s">
        <v>342</v>
      </c>
      <c r="E2096" s="167" t="s">
        <v>343</v>
      </c>
      <c r="F2096" s="167" t="s">
        <v>10727</v>
      </c>
      <c r="G2096" s="167" t="s">
        <v>10728</v>
      </c>
      <c r="H2096" s="167" t="s">
        <v>10729</v>
      </c>
      <c r="I2096" s="167" t="s">
        <v>10730</v>
      </c>
      <c r="J2096" s="167" t="s">
        <v>10731</v>
      </c>
    </row>
    <row r="2097" spans="1:10">
      <c r="B2097" s="172">
        <v>88309</v>
      </c>
      <c r="C2097" s="226" t="str">
        <f>VLOOKUP(B2097,SERVIÇOS_SINAPI_12_14!$A$2:$H$5049,2,0)</f>
        <v>PEDREIRO COM ENCARGOS COMPLEMENTARES</v>
      </c>
      <c r="D2097" s="219" t="s">
        <v>5361</v>
      </c>
      <c r="E2097" s="219" t="str">
        <f>VLOOKUP(B2097,SERVIÇOS_SINAPI_12_14!$A$2:$H$5049,4,0)</f>
        <v>H</v>
      </c>
      <c r="F2097" s="224">
        <v>15.32</v>
      </c>
      <c r="G2097" s="224">
        <f>VLOOKUP(B2097,SERVIÇOS_SINAPI_12_14!$A$2:$H$5049,6,0)</f>
        <v>13.77</v>
      </c>
      <c r="H2097" s="219">
        <v>0.4</v>
      </c>
      <c r="I2097" s="224">
        <v>6.13</v>
      </c>
      <c r="J2097" s="224">
        <f t="shared" ref="J2097:J2105" si="9">H2097*G2097</f>
        <v>5.508</v>
      </c>
    </row>
    <row r="2098" spans="1:10">
      <c r="B2098" s="172">
        <v>88310</v>
      </c>
      <c r="C2098" s="226" t="str">
        <f>VLOOKUP(B2098,SERVIÇOS_SINAPI_12_14!$A$2:$H$5049,2,0)</f>
        <v>PINTOR COM ENCARGOS COMPLEMENTARES</v>
      </c>
      <c r="D2098" s="219" t="s">
        <v>5361</v>
      </c>
      <c r="E2098" s="219" t="str">
        <f>VLOOKUP(B2098,SERVIÇOS_SINAPI_12_14!$A$2:$H$5049,4,0)</f>
        <v>H</v>
      </c>
      <c r="F2098" s="224">
        <v>15.32</v>
      </c>
      <c r="G2098" s="224">
        <f>VLOOKUP(B2098,SERVIÇOS_SINAPI_12_14!$A$2:$H$5049,6,0)</f>
        <v>13.77</v>
      </c>
      <c r="H2098" s="219">
        <v>0.2</v>
      </c>
      <c r="I2098" s="224">
        <v>3.06</v>
      </c>
      <c r="J2098" s="224">
        <f t="shared" si="9"/>
        <v>2.754</v>
      </c>
    </row>
    <row r="2099" spans="1:10">
      <c r="B2099" s="172">
        <v>88316</v>
      </c>
      <c r="C2099" s="226" t="str">
        <f>VLOOKUP(B2099,SERVIÇOS_SINAPI_12_14!$A$2:$H$5049,2,0)</f>
        <v>SERVENTE COM ENCARGOS COMPLEMENTARES</v>
      </c>
      <c r="D2099" s="219" t="s">
        <v>5361</v>
      </c>
      <c r="E2099" s="219" t="str">
        <f>VLOOKUP(B2099,SERVIÇOS_SINAPI_12_14!$A$2:$H$5049,4,0)</f>
        <v>H</v>
      </c>
      <c r="F2099" s="224">
        <v>12.14</v>
      </c>
      <c r="G2099" s="224">
        <f>VLOOKUP(B2099,SERVIÇOS_SINAPI_12_14!$A$2:$H$5049,6,0)</f>
        <v>11.02</v>
      </c>
      <c r="H2099" s="240">
        <v>1.091</v>
      </c>
      <c r="I2099" s="224">
        <v>13.23</v>
      </c>
      <c r="J2099" s="224">
        <f t="shared" si="9"/>
        <v>12.022819999999999</v>
      </c>
    </row>
    <row r="2100" spans="1:10">
      <c r="B2100" s="172">
        <v>88317</v>
      </c>
      <c r="C2100" s="226" t="str">
        <f>VLOOKUP(B2100,SERVIÇOS_SINAPI_12_14!$A$2:$H$5049,2,0)</f>
        <v>SOLDADOR COM ENCARGOS COMPLEMENTARES</v>
      </c>
      <c r="D2100" s="219" t="s">
        <v>5361</v>
      </c>
      <c r="E2100" s="219" t="str">
        <f>VLOOKUP(B2100,SERVIÇOS_SINAPI_12_14!$A$2:$H$5049,4,0)</f>
        <v>H</v>
      </c>
      <c r="F2100" s="224">
        <v>15.32</v>
      </c>
      <c r="G2100" s="224">
        <f>VLOOKUP(B2100,SERVIÇOS_SINAPI_12_14!$A$2:$H$5049,6,0)</f>
        <v>13.77</v>
      </c>
      <c r="H2100" s="219">
        <v>0.28999999999999998</v>
      </c>
      <c r="I2100" s="224">
        <v>4.4400000000000004</v>
      </c>
      <c r="J2100" s="224">
        <f t="shared" si="9"/>
        <v>3.9932999999999996</v>
      </c>
    </row>
    <row r="2101" spans="1:10">
      <c r="B2101" s="172">
        <v>31</v>
      </c>
      <c r="C2101" s="213" t="str">
        <f>VLOOKUP(B2101,INSUMOS_SINAPI_12_14!$A$2:$H$5049,2,0)</f>
        <v>ACO CA-50, 12,5 MM, VERGALHAO</v>
      </c>
      <c r="D2101" s="136" t="s">
        <v>314</v>
      </c>
      <c r="E2101" s="144" t="str">
        <f>VLOOKUP(B2101,INSUMOS_SINAPI_12_14!$A$2:$H$5049,4,0)</f>
        <v>KG</v>
      </c>
      <c r="F2101" s="138">
        <v>3.22</v>
      </c>
      <c r="G2101" s="210">
        <f>VLOOKUP(B2101,INSUMOS_SINAPI_12_14!$A$2:$H$5049,6,0)</f>
        <v>3.22</v>
      </c>
      <c r="H2101" s="136">
        <v>4.8</v>
      </c>
      <c r="I2101" s="138">
        <v>15.46</v>
      </c>
      <c r="J2101" s="210">
        <f t="shared" si="9"/>
        <v>15.456</v>
      </c>
    </row>
    <row r="2102" spans="1:10">
      <c r="B2102" s="172">
        <v>3768</v>
      </c>
      <c r="C2102" s="213" t="str">
        <f>VLOOKUP(B2102,INSUMOS_SINAPI_12_14!$A$2:$H$5049,2,0)</f>
        <v>LIXA P/ FERRO</v>
      </c>
      <c r="D2102" s="136" t="s">
        <v>314</v>
      </c>
      <c r="E2102" s="144" t="str">
        <f>VLOOKUP(B2102,INSUMOS_SINAPI_12_14!$A$2:$H$5049,4,0)</f>
        <v>UN</v>
      </c>
      <c r="F2102" s="138">
        <v>2.36</v>
      </c>
      <c r="G2102" s="210">
        <f>VLOOKUP(B2102,INSUMOS_SINAPI_12_14!$A$2:$H$5049,6,0)</f>
        <v>2.36</v>
      </c>
      <c r="H2102" s="136">
        <v>0.6</v>
      </c>
      <c r="I2102" s="138">
        <v>1.42</v>
      </c>
      <c r="J2102" s="210">
        <f t="shared" si="9"/>
        <v>1.4159999999999999</v>
      </c>
    </row>
    <row r="2103" spans="1:10">
      <c r="B2103" s="172">
        <v>5318</v>
      </c>
      <c r="C2103" s="213" t="str">
        <f>VLOOKUP(B2103,INSUMOS_SINAPI_12_14!$A$2:$H$5049,2,0)</f>
        <v>SOLVENTE DILUENTE A BASE DE AGUARRAS</v>
      </c>
      <c r="D2103" s="136" t="s">
        <v>314</v>
      </c>
      <c r="E2103" s="144" t="str">
        <f>VLOOKUP(B2103,INSUMOS_SINAPI_12_14!$A$2:$H$5049,4,0)</f>
        <v>L</v>
      </c>
      <c r="F2103" s="138">
        <v>8.99</v>
      </c>
      <c r="G2103" s="210">
        <f>VLOOKUP(B2103,INSUMOS_SINAPI_12_14!$A$2:$H$5049,6,0)</f>
        <v>8.99</v>
      </c>
      <c r="H2103" s="136">
        <v>0.252</v>
      </c>
      <c r="I2103" s="138">
        <v>2.27</v>
      </c>
      <c r="J2103" s="210">
        <f t="shared" si="9"/>
        <v>2.2654800000000002</v>
      </c>
    </row>
    <row r="2104" spans="1:10">
      <c r="B2104" s="172">
        <v>7308</v>
      </c>
      <c r="C2104" s="213" t="str">
        <f>VLOOKUP(B2104,INSUMOS_SINAPI_12_14!$A$2:$H$5049,2,0)</f>
        <v>FUNDO ANTICORROSIVO TIPO ZARCAO OU EQUIV</v>
      </c>
      <c r="D2104" s="136" t="s">
        <v>314</v>
      </c>
      <c r="E2104" s="144" t="str">
        <f>VLOOKUP(B2104,INSUMOS_SINAPI_12_14!$A$2:$H$5049,4,0)</f>
        <v>GL</v>
      </c>
      <c r="F2104" s="138">
        <v>61.36</v>
      </c>
      <c r="G2104" s="210">
        <f>VLOOKUP(B2104,INSUMOS_SINAPI_12_14!$A$2:$H$5049,6,0)</f>
        <v>61.36</v>
      </c>
      <c r="H2104" s="136">
        <v>0.04</v>
      </c>
      <c r="I2104" s="138">
        <v>2.4500000000000002</v>
      </c>
      <c r="J2104" s="210">
        <f t="shared" si="9"/>
        <v>2.4544000000000001</v>
      </c>
    </row>
    <row r="2105" spans="1:10">
      <c r="B2105" s="172">
        <v>10997</v>
      </c>
      <c r="C2105" s="213" t="str">
        <f>VLOOKUP(B2105,INSUMOS_SINAPI_12_14!$A$2:$H$5049,2,0)</f>
        <v>ELETRODO AWS E-7018 (OK 48.04; WI 718) D=4MM (SOLDA ELETRICA)</v>
      </c>
      <c r="D2105" s="136" t="s">
        <v>314</v>
      </c>
      <c r="E2105" s="144" t="str">
        <f>VLOOKUP(B2105,INSUMOS_SINAPI_12_14!$A$2:$H$5049,4,0)</f>
        <v>KG</v>
      </c>
      <c r="F2105" s="138">
        <v>17.34</v>
      </c>
      <c r="G2105" s="210">
        <f>VLOOKUP(B2105,INSUMOS_SINAPI_12_14!$A$2:$H$5049,6,0)</f>
        <v>17.34</v>
      </c>
      <c r="H2105" s="136">
        <v>0.12</v>
      </c>
      <c r="I2105" s="138">
        <v>2.08</v>
      </c>
      <c r="J2105" s="210">
        <f t="shared" si="9"/>
        <v>2.0808</v>
      </c>
    </row>
    <row r="2106" spans="1:10">
      <c r="B2106" s="157"/>
      <c r="C2106" s="158"/>
      <c r="D2106" s="157"/>
      <c r="E2106" s="157"/>
      <c r="F2106" s="159"/>
      <c r="G2106" s="159"/>
      <c r="H2106" s="157"/>
      <c r="I2106" s="160"/>
    </row>
    <row r="2107" spans="1:10">
      <c r="B2107" s="157"/>
      <c r="C2107" s="158"/>
      <c r="D2107" s="157"/>
      <c r="E2107" s="157"/>
      <c r="F2107" s="159"/>
      <c r="G2107" s="159"/>
      <c r="H2107" s="157"/>
      <c r="I2107" s="160"/>
    </row>
    <row r="2108" spans="1:10">
      <c r="B2108" s="157"/>
      <c r="C2108" s="158"/>
      <c r="D2108" s="157"/>
      <c r="E2108" s="157"/>
      <c r="F2108" s="159"/>
      <c r="G2108" s="159"/>
      <c r="H2108" s="157"/>
      <c r="I2108" s="160"/>
    </row>
    <row r="2109" spans="1:10" ht="25.5" hidden="1">
      <c r="A2109" s="133">
        <f>COUNTIF(ORÇAMENTO!B:B,'CPU (2)'!B2109)</f>
        <v>0</v>
      </c>
      <c r="B2109" s="153">
        <v>73665</v>
      </c>
      <c r="C2109" s="154" t="s">
        <v>7511</v>
      </c>
      <c r="D2109" s="153" t="s">
        <v>5410</v>
      </c>
      <c r="E2109" s="153" t="s">
        <v>370</v>
      </c>
      <c r="F2109" s="155">
        <v>47.51</v>
      </c>
      <c r="G2109" s="155">
        <v>43.95</v>
      </c>
      <c r="H2109" s="153" t="s">
        <v>308</v>
      </c>
      <c r="I2109" s="156">
        <v>41974</v>
      </c>
    </row>
    <row r="2110" spans="1:10" ht="25.5" hidden="1">
      <c r="A2110" s="133">
        <f>COUNTIF(ORÇAMENTO!B:B,'CPU (2)'!B2110)</f>
        <v>0</v>
      </c>
      <c r="B2110" s="157" t="s">
        <v>7512</v>
      </c>
      <c r="C2110" s="158" t="s">
        <v>7513</v>
      </c>
      <c r="D2110" s="157" t="s">
        <v>5410</v>
      </c>
      <c r="E2110" s="157" t="s">
        <v>370</v>
      </c>
      <c r="F2110" s="159">
        <v>199.98</v>
      </c>
      <c r="G2110" s="159">
        <v>191.28</v>
      </c>
      <c r="H2110" s="157" t="s">
        <v>308</v>
      </c>
      <c r="I2110" s="160">
        <v>41974</v>
      </c>
    </row>
    <row r="2111" spans="1:10" ht="25.5" hidden="1">
      <c r="A2111" s="133">
        <f>COUNTIF(ORÇAMENTO!B:B,'CPU (2)'!B2111)</f>
        <v>0</v>
      </c>
      <c r="B2111" s="153">
        <v>3063</v>
      </c>
      <c r="C2111" s="154" t="s">
        <v>7514</v>
      </c>
      <c r="D2111" s="153" t="s">
        <v>5604</v>
      </c>
      <c r="E2111" s="153" t="s">
        <v>368</v>
      </c>
      <c r="F2111" s="155">
        <v>14.43</v>
      </c>
      <c r="G2111" s="155">
        <v>13.97</v>
      </c>
      <c r="H2111" s="153" t="s">
        <v>308</v>
      </c>
      <c r="I2111" s="156">
        <v>41974</v>
      </c>
    </row>
    <row r="2112" spans="1:10" ht="38.25" hidden="1">
      <c r="A2112" s="133">
        <f>COUNTIF(ORÇAMENTO!B:B,'CPU (2)'!B2112)</f>
        <v>0</v>
      </c>
      <c r="B2112" s="157">
        <v>73579</v>
      </c>
      <c r="C2112" s="158" t="s">
        <v>7515</v>
      </c>
      <c r="D2112" s="157" t="s">
        <v>5604</v>
      </c>
      <c r="E2112" s="157" t="s">
        <v>368</v>
      </c>
      <c r="F2112" s="159">
        <v>10.27</v>
      </c>
      <c r="G2112" s="159">
        <v>10.050000000000001</v>
      </c>
      <c r="H2112" s="157" t="s">
        <v>308</v>
      </c>
      <c r="I2112" s="160">
        <v>41974</v>
      </c>
    </row>
    <row r="2113" spans="1:9" ht="38.25" hidden="1">
      <c r="A2113" s="133">
        <f>COUNTIF(ORÇAMENTO!B:B,'CPU (2)'!B2113)</f>
        <v>0</v>
      </c>
      <c r="B2113" s="153">
        <v>73578</v>
      </c>
      <c r="C2113" s="154" t="s">
        <v>7516</v>
      </c>
      <c r="D2113" s="153" t="s">
        <v>5604</v>
      </c>
      <c r="E2113" s="153" t="s">
        <v>368</v>
      </c>
      <c r="F2113" s="155">
        <v>11.77</v>
      </c>
      <c r="G2113" s="155">
        <v>11.49</v>
      </c>
      <c r="H2113" s="153" t="s">
        <v>308</v>
      </c>
      <c r="I2113" s="156">
        <v>41974</v>
      </c>
    </row>
    <row r="2114" spans="1:9" ht="25.5" hidden="1">
      <c r="A2114" s="133">
        <f>COUNTIF(ORÇAMENTO!B:B,'CPU (2)'!B2114)</f>
        <v>0</v>
      </c>
      <c r="B2114" s="157">
        <v>73575</v>
      </c>
      <c r="C2114" s="158" t="s">
        <v>7517</v>
      </c>
      <c r="D2114" s="157" t="s">
        <v>5604</v>
      </c>
      <c r="E2114" s="157" t="s">
        <v>368</v>
      </c>
      <c r="F2114" s="159">
        <v>4.9400000000000004</v>
      </c>
      <c r="G2114" s="159">
        <v>4.83</v>
      </c>
      <c r="H2114" s="157" t="s">
        <v>308</v>
      </c>
      <c r="I2114" s="160">
        <v>41974</v>
      </c>
    </row>
    <row r="2115" spans="1:9" ht="38.25" hidden="1">
      <c r="A2115" s="133">
        <f>COUNTIF(ORÇAMENTO!B:B,'CPU (2)'!B2115)</f>
        <v>0</v>
      </c>
      <c r="B2115" s="153">
        <v>73577</v>
      </c>
      <c r="C2115" s="154" t="s">
        <v>7518</v>
      </c>
      <c r="D2115" s="153" t="s">
        <v>5604</v>
      </c>
      <c r="E2115" s="153" t="s">
        <v>368</v>
      </c>
      <c r="F2115" s="155">
        <v>14.67</v>
      </c>
      <c r="G2115" s="155">
        <v>14.34</v>
      </c>
      <c r="H2115" s="153" t="s">
        <v>308</v>
      </c>
      <c r="I2115" s="156">
        <v>41974</v>
      </c>
    </row>
    <row r="2116" spans="1:9" ht="25.5" hidden="1">
      <c r="A2116" s="133">
        <f>COUNTIF(ORÇAMENTO!B:B,'CPU (2)'!B2116)</f>
        <v>0</v>
      </c>
      <c r="B2116" s="157">
        <v>73576</v>
      </c>
      <c r="C2116" s="158" t="s">
        <v>7519</v>
      </c>
      <c r="D2116" s="157" t="s">
        <v>5604</v>
      </c>
      <c r="E2116" s="157" t="s">
        <v>368</v>
      </c>
      <c r="F2116" s="159">
        <v>3.94</v>
      </c>
      <c r="G2116" s="159">
        <v>3.85</v>
      </c>
      <c r="H2116" s="157" t="s">
        <v>308</v>
      </c>
      <c r="I2116" s="160">
        <v>41974</v>
      </c>
    </row>
    <row r="2117" spans="1:9" ht="38.25" hidden="1">
      <c r="A2117" s="133">
        <f>COUNTIF(ORÇAMENTO!B:B,'CPU (2)'!B2117)</f>
        <v>0</v>
      </c>
      <c r="B2117" s="153">
        <v>3065</v>
      </c>
      <c r="C2117" s="154" t="s">
        <v>7520</v>
      </c>
      <c r="D2117" s="153" t="s">
        <v>5604</v>
      </c>
      <c r="E2117" s="153" t="s">
        <v>368</v>
      </c>
      <c r="F2117" s="155">
        <v>18.52</v>
      </c>
      <c r="G2117" s="155">
        <v>17.93</v>
      </c>
      <c r="H2117" s="153" t="s">
        <v>308</v>
      </c>
      <c r="I2117" s="156">
        <v>41974</v>
      </c>
    </row>
    <row r="2118" spans="1:9" ht="38.25" hidden="1">
      <c r="A2118" s="133">
        <f>COUNTIF(ORÇAMENTO!B:B,'CPU (2)'!B2118)</f>
        <v>0</v>
      </c>
      <c r="B2118" s="157">
        <v>73580</v>
      </c>
      <c r="C2118" s="158" t="s">
        <v>7521</v>
      </c>
      <c r="D2118" s="157" t="s">
        <v>5604</v>
      </c>
      <c r="E2118" s="157" t="s">
        <v>368</v>
      </c>
      <c r="F2118" s="159">
        <v>8.94</v>
      </c>
      <c r="G2118" s="159">
        <v>8.75</v>
      </c>
      <c r="H2118" s="157" t="s">
        <v>308</v>
      </c>
      <c r="I2118" s="160">
        <v>41974</v>
      </c>
    </row>
    <row r="2119" spans="1:9" ht="25.5" hidden="1">
      <c r="A2119" s="133">
        <f>COUNTIF(ORÇAMENTO!B:B,'CPU (2)'!B2119)</f>
        <v>0</v>
      </c>
      <c r="B2119" s="153">
        <v>73573</v>
      </c>
      <c r="C2119" s="154" t="s">
        <v>7522</v>
      </c>
      <c r="D2119" s="153" t="s">
        <v>5604</v>
      </c>
      <c r="E2119" s="153" t="s">
        <v>368</v>
      </c>
      <c r="F2119" s="155">
        <v>11.49</v>
      </c>
      <c r="G2119" s="155">
        <v>11.18</v>
      </c>
      <c r="H2119" s="153" t="s">
        <v>308</v>
      </c>
      <c r="I2119" s="156">
        <v>41974</v>
      </c>
    </row>
    <row r="2120" spans="1:9" ht="25.5" hidden="1">
      <c r="A2120" s="133">
        <f>COUNTIF(ORÇAMENTO!B:B,'CPU (2)'!B2120)</f>
        <v>0</v>
      </c>
      <c r="B2120" s="157">
        <v>73568</v>
      </c>
      <c r="C2120" s="158" t="s">
        <v>7523</v>
      </c>
      <c r="D2120" s="157" t="s">
        <v>5604</v>
      </c>
      <c r="E2120" s="157" t="s">
        <v>368</v>
      </c>
      <c r="F2120" s="159">
        <v>5.01</v>
      </c>
      <c r="G2120" s="159">
        <v>4.87</v>
      </c>
      <c r="H2120" s="157" t="s">
        <v>308</v>
      </c>
      <c r="I2120" s="160">
        <v>41974</v>
      </c>
    </row>
    <row r="2121" spans="1:9" ht="25.5" hidden="1">
      <c r="A2121" s="133">
        <f>COUNTIF(ORÇAMENTO!B:B,'CPU (2)'!B2121)</f>
        <v>0</v>
      </c>
      <c r="B2121" s="153">
        <v>73567</v>
      </c>
      <c r="C2121" s="154" t="s">
        <v>7524</v>
      </c>
      <c r="D2121" s="153" t="s">
        <v>5604</v>
      </c>
      <c r="E2121" s="153" t="s">
        <v>368</v>
      </c>
      <c r="F2121" s="155">
        <v>7.38</v>
      </c>
      <c r="G2121" s="155">
        <v>7.18</v>
      </c>
      <c r="H2121" s="153" t="s">
        <v>308</v>
      </c>
      <c r="I2121" s="156">
        <v>41974</v>
      </c>
    </row>
    <row r="2122" spans="1:9" ht="38.25" hidden="1">
      <c r="A2122" s="133">
        <f>COUNTIF(ORÇAMENTO!B:B,'CPU (2)'!B2122)</f>
        <v>0</v>
      </c>
      <c r="B2122" s="157">
        <v>73570</v>
      </c>
      <c r="C2122" s="158" t="s">
        <v>7525</v>
      </c>
      <c r="D2122" s="157" t="s">
        <v>5604</v>
      </c>
      <c r="E2122" s="157" t="s">
        <v>368</v>
      </c>
      <c r="F2122" s="159">
        <v>28.09</v>
      </c>
      <c r="G2122" s="159">
        <v>27.33</v>
      </c>
      <c r="H2122" s="157" t="s">
        <v>308</v>
      </c>
      <c r="I2122" s="160">
        <v>41974</v>
      </c>
    </row>
    <row r="2123" spans="1:9" ht="25.5" hidden="1">
      <c r="A2123" s="133">
        <f>COUNTIF(ORÇAMENTO!B:B,'CPU (2)'!B2123)</f>
        <v>0</v>
      </c>
      <c r="B2123" s="153">
        <v>73566</v>
      </c>
      <c r="C2123" s="154" t="s">
        <v>7526</v>
      </c>
      <c r="D2123" s="153" t="s">
        <v>5604</v>
      </c>
      <c r="E2123" s="153" t="s">
        <v>368</v>
      </c>
      <c r="F2123" s="155">
        <v>10.78</v>
      </c>
      <c r="G2123" s="155">
        <v>10.48</v>
      </c>
      <c r="H2123" s="153" t="s">
        <v>308</v>
      </c>
      <c r="I2123" s="156">
        <v>41974</v>
      </c>
    </row>
    <row r="2124" spans="1:9" ht="38.25" hidden="1">
      <c r="A2124" s="133">
        <f>COUNTIF(ORÇAMENTO!B:B,'CPU (2)'!B2124)</f>
        <v>0</v>
      </c>
      <c r="B2124" s="157">
        <v>73572</v>
      </c>
      <c r="C2124" s="158" t="s">
        <v>7527</v>
      </c>
      <c r="D2124" s="157" t="s">
        <v>5604</v>
      </c>
      <c r="E2124" s="157" t="s">
        <v>368</v>
      </c>
      <c r="F2124" s="159">
        <v>11.16</v>
      </c>
      <c r="G2124" s="159">
        <v>10.99</v>
      </c>
      <c r="H2124" s="157" t="s">
        <v>308</v>
      </c>
      <c r="I2124" s="160">
        <v>41974</v>
      </c>
    </row>
    <row r="2125" spans="1:9" ht="38.25" hidden="1">
      <c r="A2125" s="133">
        <f>COUNTIF(ORÇAMENTO!B:B,'CPU (2)'!B2125)</f>
        <v>0</v>
      </c>
      <c r="B2125" s="153">
        <v>73571</v>
      </c>
      <c r="C2125" s="154" t="s">
        <v>7528</v>
      </c>
      <c r="D2125" s="153" t="s">
        <v>5604</v>
      </c>
      <c r="E2125" s="153" t="s">
        <v>368</v>
      </c>
      <c r="F2125" s="155">
        <v>17</v>
      </c>
      <c r="G2125" s="155">
        <v>16.62</v>
      </c>
      <c r="H2125" s="153" t="s">
        <v>308</v>
      </c>
      <c r="I2125" s="156">
        <v>41974</v>
      </c>
    </row>
    <row r="2126" spans="1:9" ht="25.5" hidden="1">
      <c r="A2126" s="133">
        <f>COUNTIF(ORÇAMENTO!B:B,'CPU (2)'!B2126)</f>
        <v>0</v>
      </c>
      <c r="B2126" s="157">
        <v>73574</v>
      </c>
      <c r="C2126" s="158" t="s">
        <v>7529</v>
      </c>
      <c r="D2126" s="157" t="s">
        <v>5604</v>
      </c>
      <c r="E2126" s="157" t="s">
        <v>368</v>
      </c>
      <c r="F2126" s="159">
        <v>6.03</v>
      </c>
      <c r="G2126" s="159">
        <v>5.9</v>
      </c>
      <c r="H2126" s="157" t="s">
        <v>308</v>
      </c>
      <c r="I2126" s="160">
        <v>41974</v>
      </c>
    </row>
    <row r="2127" spans="1:9" ht="25.5" hidden="1">
      <c r="A2127" s="133">
        <f>COUNTIF(ORÇAMENTO!B:B,'CPU (2)'!B2127)</f>
        <v>0</v>
      </c>
      <c r="B2127" s="153" t="s">
        <v>7530</v>
      </c>
      <c r="C2127" s="154" t="s">
        <v>7531</v>
      </c>
      <c r="D2127" s="153" t="s">
        <v>5604</v>
      </c>
      <c r="E2127" s="153" t="s">
        <v>368</v>
      </c>
      <c r="F2127" s="155">
        <v>48.77</v>
      </c>
      <c r="G2127" s="155">
        <v>45.63</v>
      </c>
      <c r="H2127" s="153" t="s">
        <v>308</v>
      </c>
      <c r="I2127" s="156">
        <v>41974</v>
      </c>
    </row>
    <row r="2128" spans="1:9" ht="25.5" hidden="1">
      <c r="A2128" s="133">
        <f>COUNTIF(ORÇAMENTO!B:B,'CPU (2)'!B2128)</f>
        <v>0</v>
      </c>
      <c r="B2128" s="157" t="s">
        <v>7532</v>
      </c>
      <c r="C2128" s="158" t="s">
        <v>7533</v>
      </c>
      <c r="D2128" s="157" t="s">
        <v>5604</v>
      </c>
      <c r="E2128" s="157" t="s">
        <v>368</v>
      </c>
      <c r="F2128" s="159">
        <v>108</v>
      </c>
      <c r="G2128" s="159">
        <v>100.69</v>
      </c>
      <c r="H2128" s="157" t="s">
        <v>308</v>
      </c>
      <c r="I2128" s="160">
        <v>41974</v>
      </c>
    </row>
    <row r="2129" spans="1:11">
      <c r="B2129" s="157"/>
      <c r="C2129" s="158"/>
      <c r="D2129" s="157"/>
      <c r="E2129" s="157"/>
      <c r="F2129" s="159"/>
      <c r="G2129" s="159"/>
      <c r="H2129" s="157"/>
      <c r="I2129" s="160"/>
    </row>
    <row r="2130" spans="1:11" ht="38.25">
      <c r="A2130" s="211">
        <f>COUNTIF(ORÇAMENTO!B:B,'CPU (2)'!B2130)</f>
        <v>0</v>
      </c>
      <c r="B2130" s="175" t="s">
        <v>254</v>
      </c>
      <c r="C2130" s="176" t="s">
        <v>255</v>
      </c>
      <c r="D2130" s="175" t="s">
        <v>5604</v>
      </c>
      <c r="E2130" s="175" t="s">
        <v>368</v>
      </c>
      <c r="F2130" s="177">
        <v>4.38</v>
      </c>
      <c r="G2130" s="177">
        <v>4.26</v>
      </c>
      <c r="H2130" s="175" t="s">
        <v>308</v>
      </c>
      <c r="I2130" s="178">
        <v>41974</v>
      </c>
      <c r="J2130" s="191">
        <f>SUM(J2132:J2134)</f>
        <v>4.2605832000000001</v>
      </c>
      <c r="K2130" s="192">
        <f>J2130-G2130</f>
        <v>5.83200000000339E-4</v>
      </c>
    </row>
    <row r="2131" spans="1:11" s="8" customFormat="1" ht="27" customHeight="1">
      <c r="A2131" s="211"/>
      <c r="B2131" s="167" t="s">
        <v>341</v>
      </c>
      <c r="C2131" s="167" t="s">
        <v>82</v>
      </c>
      <c r="D2131" s="167" t="s">
        <v>342</v>
      </c>
      <c r="E2131" s="167" t="s">
        <v>343</v>
      </c>
      <c r="F2131" s="167" t="s">
        <v>10727</v>
      </c>
      <c r="G2131" s="167" t="s">
        <v>10728</v>
      </c>
      <c r="H2131" s="167" t="s">
        <v>10729</v>
      </c>
      <c r="I2131" s="167" t="s">
        <v>10730</v>
      </c>
      <c r="J2131" s="167" t="s">
        <v>10731</v>
      </c>
    </row>
    <row r="2132" spans="1:11" ht="25.5">
      <c r="A2132" s="211"/>
      <c r="B2132" s="187" t="s">
        <v>7639</v>
      </c>
      <c r="C2132" s="226" t="str">
        <f>VLOOKUP(B2132,SERVIÇOS_SINAPI_12_14!$A$2:$H$5049,2,0)</f>
        <v>ESCAVADEIRA HIDRÁULICA SOBRE ESTEIRAS, CAÇAMBA 0,80 M3, PESO OPERACIONAL 17,8 T, POTÊNCIA LÍQUIDA 110 HP - CHP DIURNO. AF_10/2014</v>
      </c>
      <c r="D2132" s="194" t="s">
        <v>5450</v>
      </c>
      <c r="E2132" s="219" t="str">
        <f>VLOOKUP(B2132,SERVIÇOS_SINAPI_12_14!$A$2:$H$5049,4,0)</f>
        <v>CHP</v>
      </c>
      <c r="F2132" s="236">
        <v>128.47999999999999</v>
      </c>
      <c r="G2132" s="224">
        <f>VLOOKUP(B2132,SERVIÇOS_SINAPI_12_14!$A$2:$H$5049,6,0)</f>
        <v>126.9</v>
      </c>
      <c r="H2132" s="219">
        <v>2.6499999999999999E-2</v>
      </c>
      <c r="I2132" s="214">
        <v>3.4</v>
      </c>
      <c r="J2132" s="224">
        <f>H2132*G2132</f>
        <v>3.3628499999999999</v>
      </c>
    </row>
    <row r="2133" spans="1:11" ht="25.5">
      <c r="A2133" s="211"/>
      <c r="B2133" s="187">
        <v>84013</v>
      </c>
      <c r="C2133" s="226" t="str">
        <f>VLOOKUP(B2133,SERVIÇOS_SINAPI_12_14!$A$2:$H$5049,2,0)</f>
        <v>ESCAVADEIRA HIDRÁULICA SOBRE ESTEIRAS, CAÇAMBA 0,80 M3, PESO OPERACIONAL 17,8 T, POTÊNCIA LÍQUIDA 110 HP - CHI DIURNO. AF_10/2014</v>
      </c>
      <c r="D2133" s="194" t="s">
        <v>5450</v>
      </c>
      <c r="E2133" s="219" t="str">
        <f>VLOOKUP(B2133,SERVIÇOS_SINAPI_12_14!$A$2:$H$5049,4,0)</f>
        <v>CHI</v>
      </c>
      <c r="F2133" s="195">
        <v>46.46</v>
      </c>
      <c r="G2133" s="224">
        <f>VLOOKUP(B2133,SERVIÇOS_SINAPI_12_14!$A$2:$H$5049,6,0)</f>
        <v>44.89</v>
      </c>
      <c r="H2133" s="219">
        <v>4.6800000000000001E-3</v>
      </c>
      <c r="I2133" s="165">
        <v>0.22</v>
      </c>
      <c r="J2133" s="224">
        <f>H2133*G2133</f>
        <v>0.2100852</v>
      </c>
    </row>
    <row r="2134" spans="1:11">
      <c r="A2134" s="211"/>
      <c r="B2134" s="172">
        <v>88316</v>
      </c>
      <c r="C2134" s="226" t="str">
        <f>VLOOKUP(B2134,SERVIÇOS_SINAPI_12_14!$A$2:$H$5049,2,0)</f>
        <v>SERVENTE COM ENCARGOS COMPLEMENTARES</v>
      </c>
      <c r="D2134" s="164" t="s">
        <v>5361</v>
      </c>
      <c r="E2134" s="219" t="str">
        <f>VLOOKUP(B2134,SERVIÇOS_SINAPI_12_14!$A$2:$H$5049,4,0)</f>
        <v>H</v>
      </c>
      <c r="F2134" s="220">
        <v>12.14</v>
      </c>
      <c r="G2134" s="224">
        <f>VLOOKUP(B2134,SERVIÇOS_SINAPI_12_14!$A$2:$H$5049,6,0)</f>
        <v>11.02</v>
      </c>
      <c r="H2134" s="219">
        <v>6.2399999999999997E-2</v>
      </c>
      <c r="I2134" s="220">
        <v>0.76</v>
      </c>
      <c r="J2134" s="224">
        <f>H2134*G2134</f>
        <v>0.68764799999999993</v>
      </c>
    </row>
    <row r="2135" spans="1:11">
      <c r="B2135" s="153"/>
      <c r="C2135" s="154"/>
      <c r="D2135" s="153"/>
      <c r="E2135" s="153"/>
      <c r="F2135" s="155"/>
      <c r="G2135" s="155"/>
      <c r="H2135" s="153"/>
      <c r="I2135" s="156"/>
    </row>
    <row r="2136" spans="1:11" ht="38.25" hidden="1">
      <c r="A2136" s="133">
        <f>COUNTIF(ORÇAMENTO!B:B,'CPU (2)'!B2136)</f>
        <v>0</v>
      </c>
      <c r="B2136" s="157" t="s">
        <v>7534</v>
      </c>
      <c r="C2136" s="158" t="s">
        <v>7535</v>
      </c>
      <c r="D2136" s="157" t="s">
        <v>5604</v>
      </c>
      <c r="E2136" s="157" t="s">
        <v>368</v>
      </c>
      <c r="F2136" s="159">
        <v>3.47</v>
      </c>
      <c r="G2136" s="159">
        <v>3.39</v>
      </c>
      <c r="H2136" s="157" t="s">
        <v>308</v>
      </c>
      <c r="I2136" s="160">
        <v>41974</v>
      </c>
    </row>
    <row r="2137" spans="1:11" ht="38.25" hidden="1">
      <c r="A2137" s="133">
        <f>COUNTIF(ORÇAMENTO!B:B,'CPU (2)'!B2137)</f>
        <v>0</v>
      </c>
      <c r="B2137" s="153" t="s">
        <v>7536</v>
      </c>
      <c r="C2137" s="154" t="s">
        <v>7537</v>
      </c>
      <c r="D2137" s="153" t="s">
        <v>5604</v>
      </c>
      <c r="E2137" s="153" t="s">
        <v>368</v>
      </c>
      <c r="F2137" s="155">
        <v>5.64</v>
      </c>
      <c r="G2137" s="155">
        <v>5.46</v>
      </c>
      <c r="H2137" s="153" t="s">
        <v>308</v>
      </c>
      <c r="I2137" s="156">
        <v>41974</v>
      </c>
    </row>
    <row r="2138" spans="1:11" ht="25.5" hidden="1">
      <c r="A2138" s="133">
        <f>COUNTIF(ORÇAMENTO!B:B,'CPU (2)'!B2138)</f>
        <v>0</v>
      </c>
      <c r="B2138" s="157">
        <v>7011</v>
      </c>
      <c r="C2138" s="158" t="s">
        <v>7538</v>
      </c>
      <c r="D2138" s="157" t="s">
        <v>5604</v>
      </c>
      <c r="E2138" s="157" t="s">
        <v>370</v>
      </c>
      <c r="F2138" s="159">
        <v>4.37</v>
      </c>
      <c r="G2138" s="159">
        <v>3.96</v>
      </c>
      <c r="H2138" s="157" t="s">
        <v>308</v>
      </c>
      <c r="I2138" s="160">
        <v>41974</v>
      </c>
    </row>
    <row r="2139" spans="1:11" ht="38.25" hidden="1">
      <c r="A2139" s="133">
        <f>COUNTIF(ORÇAMENTO!B:B,'CPU (2)'!B2139)</f>
        <v>0</v>
      </c>
      <c r="B2139" s="153" t="s">
        <v>7539</v>
      </c>
      <c r="C2139" s="154" t="s">
        <v>7540</v>
      </c>
      <c r="D2139" s="153" t="s">
        <v>5604</v>
      </c>
      <c r="E2139" s="153" t="s">
        <v>368</v>
      </c>
      <c r="F2139" s="155">
        <v>2.99</v>
      </c>
      <c r="G2139" s="155">
        <v>2.94</v>
      </c>
      <c r="H2139" s="153" t="s">
        <v>308</v>
      </c>
      <c r="I2139" s="156">
        <v>41974</v>
      </c>
    </row>
    <row r="2140" spans="1:11" ht="25.5" hidden="1">
      <c r="A2140" s="133">
        <f>COUNTIF(ORÇAMENTO!B:B,'CPU (2)'!B2140)</f>
        <v>0</v>
      </c>
      <c r="B2140" s="157" t="s">
        <v>7541</v>
      </c>
      <c r="C2140" s="158" t="s">
        <v>7542</v>
      </c>
      <c r="D2140" s="157" t="s">
        <v>5604</v>
      </c>
      <c r="E2140" s="157" t="s">
        <v>368</v>
      </c>
      <c r="F2140" s="159">
        <v>1.6</v>
      </c>
      <c r="G2140" s="159">
        <v>1.59</v>
      </c>
      <c r="H2140" s="157" t="s">
        <v>308</v>
      </c>
      <c r="I2140" s="160">
        <v>41974</v>
      </c>
    </row>
    <row r="2141" spans="1:11" ht="25.5" hidden="1">
      <c r="A2141" s="133">
        <f>COUNTIF(ORÇAMENTO!B:B,'CPU (2)'!B2141)</f>
        <v>0</v>
      </c>
      <c r="B2141" s="153" t="s">
        <v>7543</v>
      </c>
      <c r="C2141" s="154" t="s">
        <v>7544</v>
      </c>
      <c r="D2141" s="153" t="s">
        <v>5604</v>
      </c>
      <c r="E2141" s="153" t="s">
        <v>368</v>
      </c>
      <c r="F2141" s="155">
        <v>3.1</v>
      </c>
      <c r="G2141" s="155">
        <v>3.07</v>
      </c>
      <c r="H2141" s="153" t="s">
        <v>308</v>
      </c>
      <c r="I2141" s="156">
        <v>41974</v>
      </c>
    </row>
    <row r="2142" spans="1:11" hidden="1">
      <c r="A2142" s="133">
        <f>COUNTIF(ORÇAMENTO!B:B,'CPU (2)'!B2142)</f>
        <v>0</v>
      </c>
      <c r="B2142" s="157">
        <v>79477</v>
      </c>
      <c r="C2142" s="158" t="s">
        <v>7545</v>
      </c>
      <c r="D2142" s="157" t="s">
        <v>5604</v>
      </c>
      <c r="E2142" s="157" t="s">
        <v>368</v>
      </c>
      <c r="F2142" s="159">
        <v>278.41000000000003</v>
      </c>
      <c r="G2142" s="159">
        <v>252.33</v>
      </c>
      <c r="H2142" s="157" t="s">
        <v>308</v>
      </c>
      <c r="I2142" s="160">
        <v>41974</v>
      </c>
    </row>
    <row r="2143" spans="1:11" ht="25.5" hidden="1">
      <c r="A2143" s="133">
        <f>COUNTIF(ORÇAMENTO!B:B,'CPU (2)'!B2143)</f>
        <v>0</v>
      </c>
      <c r="B2143" s="153">
        <v>78018</v>
      </c>
      <c r="C2143" s="154" t="s">
        <v>7546</v>
      </c>
      <c r="D2143" s="153" t="s">
        <v>5604</v>
      </c>
      <c r="E2143" s="153" t="s">
        <v>368</v>
      </c>
      <c r="F2143" s="155">
        <v>29.14</v>
      </c>
      <c r="G2143" s="155">
        <v>26.45</v>
      </c>
      <c r="H2143" s="153" t="s">
        <v>308</v>
      </c>
      <c r="I2143" s="156">
        <v>41974</v>
      </c>
    </row>
    <row r="2144" spans="1:11">
      <c r="B2144" s="153"/>
      <c r="C2144" s="154"/>
      <c r="D2144" s="153"/>
      <c r="E2144" s="153"/>
      <c r="F2144" s="155"/>
      <c r="G2144" s="155"/>
      <c r="H2144" s="153"/>
      <c r="I2144" s="156"/>
    </row>
    <row r="2145" spans="1:11" ht="25.5">
      <c r="A2145" s="133">
        <f>COUNTIF(ORÇAMENTO!B:B,'CPU (2)'!B2145)</f>
        <v>0</v>
      </c>
      <c r="B2145" s="175">
        <v>79478</v>
      </c>
      <c r="C2145" s="176" t="s">
        <v>63</v>
      </c>
      <c r="D2145" s="175" t="s">
        <v>5604</v>
      </c>
      <c r="E2145" s="175" t="s">
        <v>368</v>
      </c>
      <c r="F2145" s="177">
        <v>35.57</v>
      </c>
      <c r="G2145" s="177">
        <v>32.29</v>
      </c>
      <c r="H2145" s="175" t="s">
        <v>308</v>
      </c>
      <c r="I2145" s="178">
        <v>41974</v>
      </c>
      <c r="J2145" s="191">
        <f>SUM(J2147)</f>
        <v>32.288600000000002</v>
      </c>
      <c r="K2145" s="192">
        <f>J2145-G2145</f>
        <v>-1.3999999999967372E-3</v>
      </c>
    </row>
    <row r="2146" spans="1:11" s="8" customFormat="1" ht="27.75" customHeight="1">
      <c r="A2146" s="133"/>
      <c r="B2146" s="167" t="s">
        <v>341</v>
      </c>
      <c r="C2146" s="167" t="s">
        <v>82</v>
      </c>
      <c r="D2146" s="167" t="s">
        <v>342</v>
      </c>
      <c r="E2146" s="167" t="s">
        <v>343</v>
      </c>
      <c r="F2146" s="167" t="s">
        <v>10727</v>
      </c>
      <c r="G2146" s="167" t="s">
        <v>10728</v>
      </c>
      <c r="H2146" s="167" t="s">
        <v>10729</v>
      </c>
      <c r="I2146" s="167" t="s">
        <v>10730</v>
      </c>
      <c r="J2146" s="167" t="s">
        <v>10731</v>
      </c>
    </row>
    <row r="2147" spans="1:11">
      <c r="B2147" s="172">
        <v>88316</v>
      </c>
      <c r="C2147" s="226" t="str">
        <f>VLOOKUP(B2147,SERVIÇOS_SINAPI_12_14!$A$2:$H$5049,2,0)</f>
        <v>SERVENTE COM ENCARGOS COMPLEMENTARES</v>
      </c>
      <c r="D2147" s="219" t="s">
        <v>5361</v>
      </c>
      <c r="E2147" s="219" t="str">
        <f>VLOOKUP(B2147,SERVIÇOS_SINAPI_12_14!$A$2:$H$5049,4,0)</f>
        <v>H</v>
      </c>
      <c r="F2147" s="224">
        <v>12.14</v>
      </c>
      <c r="G2147" s="224">
        <f>VLOOKUP(B2147,SERVIÇOS_SINAPI_12_14!$A$2:$H$5049,6,0)</f>
        <v>11.02</v>
      </c>
      <c r="H2147" s="219">
        <v>2.93</v>
      </c>
      <c r="I2147" s="224">
        <v>35.57</v>
      </c>
      <c r="J2147" s="224">
        <f>H2147*G2147</f>
        <v>32.288600000000002</v>
      </c>
    </row>
    <row r="2148" spans="1:11">
      <c r="B2148" s="157"/>
      <c r="C2148" s="158"/>
      <c r="D2148" s="157"/>
      <c r="E2148" s="157"/>
      <c r="F2148" s="159"/>
      <c r="G2148" s="159"/>
      <c r="H2148" s="157"/>
      <c r="I2148" s="160"/>
    </row>
    <row r="2149" spans="1:11">
      <c r="B2149" s="157"/>
      <c r="C2149" s="158"/>
      <c r="D2149" s="157"/>
      <c r="E2149" s="157"/>
      <c r="F2149" s="159"/>
      <c r="G2149" s="159"/>
      <c r="H2149" s="157"/>
      <c r="I2149" s="160"/>
    </row>
    <row r="2150" spans="1:11" ht="25.5" hidden="1">
      <c r="A2150" s="133">
        <f>COUNTIF(ORÇAMENTO!B:B,'CPU (2)'!B2150)</f>
        <v>0</v>
      </c>
      <c r="B2150" s="153">
        <v>79475</v>
      </c>
      <c r="C2150" s="154" t="s">
        <v>7547</v>
      </c>
      <c r="D2150" s="153" t="s">
        <v>5418</v>
      </c>
      <c r="E2150" s="153" t="s">
        <v>368</v>
      </c>
      <c r="F2150" s="155">
        <v>308.3</v>
      </c>
      <c r="G2150" s="155">
        <v>277.14</v>
      </c>
      <c r="H2150" s="153" t="s">
        <v>308</v>
      </c>
      <c r="I2150" s="156">
        <v>41974</v>
      </c>
    </row>
    <row r="2151" spans="1:11" ht="25.5" hidden="1">
      <c r="A2151" s="133">
        <f>COUNTIF(ORÇAMENTO!B:B,'CPU (2)'!B2151)</f>
        <v>0</v>
      </c>
      <c r="B2151" s="157" t="s">
        <v>7548</v>
      </c>
      <c r="C2151" s="158" t="s">
        <v>7549</v>
      </c>
      <c r="D2151" s="157" t="s">
        <v>5604</v>
      </c>
      <c r="E2151" s="157" t="s">
        <v>368</v>
      </c>
      <c r="F2151" s="159">
        <v>58.27</v>
      </c>
      <c r="G2151" s="159">
        <v>52.91</v>
      </c>
      <c r="H2151" s="157" t="s">
        <v>308</v>
      </c>
      <c r="I2151" s="160">
        <v>41974</v>
      </c>
    </row>
    <row r="2152" spans="1:11" ht="38.25" hidden="1">
      <c r="A2152" s="133">
        <f>COUNTIF(ORÇAMENTO!B:B,'CPU (2)'!B2152)</f>
        <v>0</v>
      </c>
      <c r="B2152" s="153" t="s">
        <v>7550</v>
      </c>
      <c r="C2152" s="154" t="s">
        <v>7551</v>
      </c>
      <c r="D2152" s="153" t="s">
        <v>5604</v>
      </c>
      <c r="E2152" s="153" t="s">
        <v>368</v>
      </c>
      <c r="F2152" s="155">
        <v>67.98</v>
      </c>
      <c r="G2152" s="155">
        <v>61.72</v>
      </c>
      <c r="H2152" s="153" t="s">
        <v>308</v>
      </c>
      <c r="I2152" s="156">
        <v>41974</v>
      </c>
    </row>
    <row r="2153" spans="1:11" ht="38.25" hidden="1">
      <c r="A2153" s="133">
        <f>COUNTIF(ORÇAMENTO!B:B,'CPU (2)'!B2153)</f>
        <v>0</v>
      </c>
      <c r="B2153" s="157" t="s">
        <v>7552</v>
      </c>
      <c r="C2153" s="158" t="s">
        <v>7553</v>
      </c>
      <c r="D2153" s="157" t="s">
        <v>5604</v>
      </c>
      <c r="E2153" s="157" t="s">
        <v>368</v>
      </c>
      <c r="F2153" s="159">
        <v>109.26</v>
      </c>
      <c r="G2153" s="159">
        <v>99.2</v>
      </c>
      <c r="H2153" s="157" t="s">
        <v>308</v>
      </c>
      <c r="I2153" s="160">
        <v>41974</v>
      </c>
    </row>
    <row r="2154" spans="1:11" ht="38.25" hidden="1">
      <c r="A2154" s="133">
        <f>COUNTIF(ORÇAMENTO!B:B,'CPU (2)'!B2154)</f>
        <v>0</v>
      </c>
      <c r="B2154" s="153" t="s">
        <v>7554</v>
      </c>
      <c r="C2154" s="154" t="s">
        <v>7555</v>
      </c>
      <c r="D2154" s="153" t="s">
        <v>5604</v>
      </c>
      <c r="E2154" s="153" t="s">
        <v>368</v>
      </c>
      <c r="F2154" s="155">
        <v>133.54</v>
      </c>
      <c r="G2154" s="155">
        <v>121.25</v>
      </c>
      <c r="H2154" s="153" t="s">
        <v>308</v>
      </c>
      <c r="I2154" s="156">
        <v>41974</v>
      </c>
    </row>
    <row r="2155" spans="1:11" ht="38.25" hidden="1">
      <c r="A2155" s="133">
        <f>COUNTIF(ORÇAMENTO!B:B,'CPU (2)'!B2155)</f>
        <v>0</v>
      </c>
      <c r="B2155" s="157" t="s">
        <v>7556</v>
      </c>
      <c r="C2155" s="158" t="s">
        <v>7557</v>
      </c>
      <c r="D2155" s="157" t="s">
        <v>5604</v>
      </c>
      <c r="E2155" s="157" t="s">
        <v>368</v>
      </c>
      <c r="F2155" s="159">
        <v>157.82</v>
      </c>
      <c r="G2155" s="159">
        <v>143.29</v>
      </c>
      <c r="H2155" s="157" t="s">
        <v>308</v>
      </c>
      <c r="I2155" s="160">
        <v>41974</v>
      </c>
    </row>
    <row r="2156" spans="1:11" ht="25.5" hidden="1">
      <c r="A2156" s="133">
        <f>COUNTIF(ORÇAMENTO!B:B,'CPU (2)'!B2156)</f>
        <v>0</v>
      </c>
      <c r="B2156" s="153" t="s">
        <v>7558</v>
      </c>
      <c r="C2156" s="154" t="s">
        <v>7559</v>
      </c>
      <c r="D2156" s="153" t="s">
        <v>5604</v>
      </c>
      <c r="E2156" s="153" t="s">
        <v>368</v>
      </c>
      <c r="F2156" s="155">
        <v>66.77</v>
      </c>
      <c r="G2156" s="155">
        <v>60.62</v>
      </c>
      <c r="H2156" s="153" t="s">
        <v>308</v>
      </c>
      <c r="I2156" s="156">
        <v>41974</v>
      </c>
    </row>
    <row r="2157" spans="1:11" ht="25.5" hidden="1">
      <c r="A2157" s="133">
        <f>COUNTIF(ORÇAMENTO!B:B,'CPU (2)'!B2157)</f>
        <v>0</v>
      </c>
      <c r="B2157" s="157" t="s">
        <v>7560</v>
      </c>
      <c r="C2157" s="158" t="s">
        <v>7561</v>
      </c>
      <c r="D2157" s="157" t="s">
        <v>5604</v>
      </c>
      <c r="E2157" s="157" t="s">
        <v>368</v>
      </c>
      <c r="F2157" s="159">
        <v>121.4</v>
      </c>
      <c r="G2157" s="159">
        <v>110.22</v>
      </c>
      <c r="H2157" s="157" t="s">
        <v>308</v>
      </c>
      <c r="I2157" s="160">
        <v>41974</v>
      </c>
    </row>
    <row r="2158" spans="1:11">
      <c r="B2158" s="157"/>
      <c r="C2158" s="158"/>
      <c r="D2158" s="157"/>
      <c r="E2158" s="157"/>
      <c r="F2158" s="159"/>
      <c r="G2158" s="159"/>
      <c r="H2158" s="157"/>
      <c r="I2158" s="160"/>
    </row>
    <row r="2159" spans="1:11" ht="25.5">
      <c r="A2159" s="133">
        <f>COUNTIF(ORÇAMENTO!B:B,'CPU (2)'!B2159)</f>
        <v>0</v>
      </c>
      <c r="B2159" s="175" t="s">
        <v>256</v>
      </c>
      <c r="C2159" s="176" t="s">
        <v>257</v>
      </c>
      <c r="D2159" s="175" t="s">
        <v>5604</v>
      </c>
      <c r="E2159" s="175" t="s">
        <v>368</v>
      </c>
      <c r="F2159" s="177">
        <v>42.49</v>
      </c>
      <c r="G2159" s="177">
        <v>38.58</v>
      </c>
      <c r="H2159" s="175" t="s">
        <v>308</v>
      </c>
      <c r="I2159" s="178">
        <v>41974</v>
      </c>
      <c r="J2159" s="191">
        <f>SUM(J2161)</f>
        <v>38.581019999999995</v>
      </c>
      <c r="K2159" s="192">
        <f>J2159-G2159</f>
        <v>1.0199999999969123E-3</v>
      </c>
    </row>
    <row r="2160" spans="1:11" s="8" customFormat="1" ht="27.75" customHeight="1">
      <c r="A2160" s="133"/>
      <c r="B2160" s="184" t="s">
        <v>341</v>
      </c>
      <c r="C2160" s="184" t="s">
        <v>82</v>
      </c>
      <c r="D2160" s="184" t="s">
        <v>342</v>
      </c>
      <c r="E2160" s="184" t="s">
        <v>343</v>
      </c>
      <c r="F2160" s="184" t="s">
        <v>10727</v>
      </c>
      <c r="G2160" s="184" t="s">
        <v>10728</v>
      </c>
      <c r="H2160" s="184" t="s">
        <v>10729</v>
      </c>
      <c r="I2160" s="184" t="s">
        <v>10730</v>
      </c>
      <c r="J2160" s="184" t="s">
        <v>10731</v>
      </c>
    </row>
    <row r="2161" spans="1:10">
      <c r="B2161" s="172">
        <v>88316</v>
      </c>
      <c r="C2161" s="226" t="str">
        <f>VLOOKUP(B2161,SERVIÇOS_SINAPI_12_14!$A$2:$H$5049,2,0)</f>
        <v>SERVENTE COM ENCARGOS COMPLEMENTARES</v>
      </c>
      <c r="D2161" s="219" t="s">
        <v>5361</v>
      </c>
      <c r="E2161" s="219" t="str">
        <f>VLOOKUP(B2161,SERVIÇOS_SINAPI_12_14!$A$2:$H$5049,4,0)</f>
        <v>H</v>
      </c>
      <c r="F2161" s="224">
        <v>12.14</v>
      </c>
      <c r="G2161" s="224">
        <f>VLOOKUP(B2161,SERVIÇOS_SINAPI_12_14!$A$2:$H$5049,6,0)</f>
        <v>11.02</v>
      </c>
      <c r="H2161" s="240">
        <v>3.5009999999999999</v>
      </c>
      <c r="I2161" s="224">
        <v>42.49</v>
      </c>
      <c r="J2161" s="224">
        <f>H2161*G2161</f>
        <v>38.581019999999995</v>
      </c>
    </row>
    <row r="2162" spans="1:10">
      <c r="B2162" s="153"/>
      <c r="C2162" s="154"/>
      <c r="D2162" s="153"/>
      <c r="E2162" s="153"/>
      <c r="F2162" s="155"/>
      <c r="G2162" s="155"/>
      <c r="H2162" s="153"/>
      <c r="I2162" s="156"/>
    </row>
    <row r="2163" spans="1:10">
      <c r="B2163" s="153"/>
      <c r="C2163" s="154"/>
      <c r="D2163" s="153"/>
      <c r="E2163" s="153"/>
      <c r="F2163" s="155"/>
      <c r="G2163" s="155"/>
      <c r="H2163" s="153"/>
      <c r="I2163" s="156"/>
    </row>
    <row r="2164" spans="1:10" ht="25.5" hidden="1">
      <c r="A2164" s="133">
        <f>COUNTIF(ORÇAMENTO!B:B,'CPU (2)'!B2164)</f>
        <v>0</v>
      </c>
      <c r="B2164" s="157" t="s">
        <v>7562</v>
      </c>
      <c r="C2164" s="158" t="s">
        <v>7563</v>
      </c>
      <c r="D2164" s="157" t="s">
        <v>5604</v>
      </c>
      <c r="E2164" s="157" t="s">
        <v>368</v>
      </c>
      <c r="F2164" s="159">
        <v>54.63</v>
      </c>
      <c r="G2164" s="159">
        <v>49.6</v>
      </c>
      <c r="H2164" s="157" t="s">
        <v>308</v>
      </c>
      <c r="I2164" s="160">
        <v>41974</v>
      </c>
    </row>
    <row r="2165" spans="1:10" ht="25.5" hidden="1">
      <c r="A2165" s="133">
        <f>COUNTIF(ORÇAMENTO!B:B,'CPU (2)'!B2165)</f>
        <v>0</v>
      </c>
      <c r="B2165" s="153" t="s">
        <v>7564</v>
      </c>
      <c r="C2165" s="154" t="s">
        <v>7565</v>
      </c>
      <c r="D2165" s="153" t="s">
        <v>5604</v>
      </c>
      <c r="E2165" s="153" t="s">
        <v>368</v>
      </c>
      <c r="F2165" s="155">
        <v>72.84</v>
      </c>
      <c r="G2165" s="155">
        <v>66.13</v>
      </c>
      <c r="H2165" s="153" t="s">
        <v>308</v>
      </c>
      <c r="I2165" s="156">
        <v>41974</v>
      </c>
    </row>
    <row r="2166" spans="1:10" ht="25.5" hidden="1">
      <c r="A2166" s="133">
        <f>COUNTIF(ORÇAMENTO!B:B,'CPU (2)'!B2166)</f>
        <v>0</v>
      </c>
      <c r="B2166" s="157" t="s">
        <v>7566</v>
      </c>
      <c r="C2166" s="158" t="s">
        <v>7567</v>
      </c>
      <c r="D2166" s="157" t="s">
        <v>5604</v>
      </c>
      <c r="E2166" s="157" t="s">
        <v>368</v>
      </c>
      <c r="F2166" s="159">
        <v>121.4</v>
      </c>
      <c r="G2166" s="159">
        <v>110.22</v>
      </c>
      <c r="H2166" s="157" t="s">
        <v>308</v>
      </c>
      <c r="I2166" s="160">
        <v>41974</v>
      </c>
    </row>
    <row r="2167" spans="1:10" hidden="1">
      <c r="A2167" s="133">
        <f>COUNTIF(ORÇAMENTO!B:B,'CPU (2)'!B2167)</f>
        <v>0</v>
      </c>
      <c r="B2167" s="153">
        <v>83339</v>
      </c>
      <c r="C2167" s="154" t="s">
        <v>7568</v>
      </c>
      <c r="D2167" s="153" t="s">
        <v>5604</v>
      </c>
      <c r="E2167" s="153" t="s">
        <v>368</v>
      </c>
      <c r="F2167" s="155">
        <v>45.53</v>
      </c>
      <c r="G2167" s="155">
        <v>41.33</v>
      </c>
      <c r="H2167" s="153" t="s">
        <v>308</v>
      </c>
      <c r="I2167" s="156">
        <v>41974</v>
      </c>
    </row>
    <row r="2168" spans="1:10" ht="25.5" hidden="1">
      <c r="A2168" s="133">
        <f>COUNTIF(ORÇAMENTO!B:B,'CPU (2)'!B2168)</f>
        <v>0</v>
      </c>
      <c r="B2168" s="157">
        <v>83340</v>
      </c>
      <c r="C2168" s="158" t="s">
        <v>7569</v>
      </c>
      <c r="D2168" s="157" t="s">
        <v>5604</v>
      </c>
      <c r="E2168" s="157" t="s">
        <v>368</v>
      </c>
      <c r="F2168" s="159">
        <v>60.7</v>
      </c>
      <c r="G2168" s="159">
        <v>55.11</v>
      </c>
      <c r="H2168" s="157" t="s">
        <v>308</v>
      </c>
      <c r="I2168" s="160">
        <v>41974</v>
      </c>
    </row>
    <row r="2169" spans="1:10" ht="25.5" hidden="1">
      <c r="A2169" s="133">
        <f>COUNTIF(ORÇAMENTO!B:B,'CPU (2)'!B2169)</f>
        <v>0</v>
      </c>
      <c r="B2169" s="153">
        <v>83337</v>
      </c>
      <c r="C2169" s="154" t="s">
        <v>7570</v>
      </c>
      <c r="D2169" s="153" t="s">
        <v>5604</v>
      </c>
      <c r="E2169" s="153" t="s">
        <v>368</v>
      </c>
      <c r="F2169" s="155">
        <v>84.98</v>
      </c>
      <c r="G2169" s="155">
        <v>77.16</v>
      </c>
      <c r="H2169" s="153" t="s">
        <v>308</v>
      </c>
      <c r="I2169" s="156">
        <v>41974</v>
      </c>
    </row>
    <row r="2170" spans="1:10" ht="25.5" hidden="1">
      <c r="A2170" s="133">
        <f>COUNTIF(ORÇAMENTO!B:B,'CPU (2)'!B2170)</f>
        <v>0</v>
      </c>
      <c r="B2170" s="157">
        <v>73447</v>
      </c>
      <c r="C2170" s="158" t="s">
        <v>7571</v>
      </c>
      <c r="D2170" s="157" t="s">
        <v>5450</v>
      </c>
      <c r="E2170" s="157" t="s">
        <v>368</v>
      </c>
      <c r="F2170" s="159">
        <v>41.88</v>
      </c>
      <c r="G2170" s="159">
        <v>38.020000000000003</v>
      </c>
      <c r="H2170" s="157" t="s">
        <v>308</v>
      </c>
      <c r="I2170" s="160">
        <v>41974</v>
      </c>
    </row>
    <row r="2171" spans="1:10" ht="25.5" hidden="1">
      <c r="A2171" s="133">
        <f>COUNTIF(ORÇAMENTO!B:B,'CPU (2)'!B2171)</f>
        <v>0</v>
      </c>
      <c r="B2171" s="153">
        <v>73481</v>
      </c>
      <c r="C2171" s="154" t="s">
        <v>7572</v>
      </c>
      <c r="D2171" s="153" t="s">
        <v>5450</v>
      </c>
      <c r="E2171" s="153" t="s">
        <v>368</v>
      </c>
      <c r="F2171" s="155">
        <v>30.96</v>
      </c>
      <c r="G2171" s="155">
        <v>28.1</v>
      </c>
      <c r="H2171" s="153" t="s">
        <v>308</v>
      </c>
      <c r="I2171" s="156">
        <v>41974</v>
      </c>
    </row>
    <row r="2172" spans="1:10" ht="25.5" hidden="1">
      <c r="A2172" s="133">
        <f>COUNTIF(ORÇAMENTO!B:B,'CPU (2)'!B2172)</f>
        <v>0</v>
      </c>
      <c r="B2172" s="157" t="s">
        <v>7573</v>
      </c>
      <c r="C2172" s="158" t="s">
        <v>7574</v>
      </c>
      <c r="D2172" s="157" t="s">
        <v>5604</v>
      </c>
      <c r="E2172" s="157" t="s">
        <v>368</v>
      </c>
      <c r="F2172" s="159">
        <v>38.85</v>
      </c>
      <c r="G2172" s="159">
        <v>35.270000000000003</v>
      </c>
      <c r="H2172" s="157" t="s">
        <v>308</v>
      </c>
      <c r="I2172" s="160">
        <v>41974</v>
      </c>
    </row>
    <row r="2173" spans="1:10" ht="25.5" hidden="1">
      <c r="A2173" s="133">
        <f>COUNTIF(ORÇAMENTO!B:B,'CPU (2)'!B2173)</f>
        <v>0</v>
      </c>
      <c r="B2173" s="153" t="s">
        <v>7575</v>
      </c>
      <c r="C2173" s="154" t="s">
        <v>7576</v>
      </c>
      <c r="D2173" s="153" t="s">
        <v>5604</v>
      </c>
      <c r="E2173" s="153" t="s">
        <v>368</v>
      </c>
      <c r="F2173" s="155">
        <v>24.28</v>
      </c>
      <c r="G2173" s="155">
        <v>22.04</v>
      </c>
      <c r="H2173" s="153" t="s">
        <v>308</v>
      </c>
      <c r="I2173" s="156">
        <v>41974</v>
      </c>
    </row>
    <row r="2174" spans="1:10" ht="25.5" hidden="1">
      <c r="A2174" s="133">
        <f>COUNTIF(ORÇAMENTO!B:B,'CPU (2)'!B2174)</f>
        <v>0</v>
      </c>
      <c r="B2174" s="157" t="s">
        <v>7577</v>
      </c>
      <c r="C2174" s="158" t="s">
        <v>7578</v>
      </c>
      <c r="D2174" s="157" t="s">
        <v>5604</v>
      </c>
      <c r="E2174" s="157" t="s">
        <v>368</v>
      </c>
      <c r="F2174" s="159">
        <v>15.78</v>
      </c>
      <c r="G2174" s="159">
        <v>14.32</v>
      </c>
      <c r="H2174" s="157" t="s">
        <v>308</v>
      </c>
      <c r="I2174" s="160">
        <v>41974</v>
      </c>
    </row>
    <row r="2175" spans="1:10" ht="25.5" hidden="1">
      <c r="A2175" s="133">
        <f>COUNTIF(ORÇAMENTO!B:B,'CPU (2)'!B2175)</f>
        <v>0</v>
      </c>
      <c r="B2175" s="153" t="s">
        <v>7579</v>
      </c>
      <c r="C2175" s="154" t="s">
        <v>7580</v>
      </c>
      <c r="D2175" s="153" t="s">
        <v>5604</v>
      </c>
      <c r="E2175" s="153" t="s">
        <v>368</v>
      </c>
      <c r="F2175" s="155">
        <v>255.63</v>
      </c>
      <c r="G2175" s="155">
        <v>233.04</v>
      </c>
      <c r="H2175" s="153" t="s">
        <v>308</v>
      </c>
      <c r="I2175" s="156">
        <v>41974</v>
      </c>
    </row>
    <row r="2176" spans="1:10" ht="25.5" hidden="1">
      <c r="A2176" s="133">
        <f>COUNTIF(ORÇAMENTO!B:B,'CPU (2)'!B2176)</f>
        <v>0</v>
      </c>
      <c r="B2176" s="157" t="s">
        <v>7581</v>
      </c>
      <c r="C2176" s="158" t="s">
        <v>7582</v>
      </c>
      <c r="D2176" s="157" t="s">
        <v>5604</v>
      </c>
      <c r="E2176" s="157" t="s">
        <v>368</v>
      </c>
      <c r="F2176" s="159">
        <v>182.1</v>
      </c>
      <c r="G2176" s="159">
        <v>165.34</v>
      </c>
      <c r="H2176" s="157" t="s">
        <v>308</v>
      </c>
      <c r="I2176" s="160">
        <v>41974</v>
      </c>
    </row>
    <row r="2177" spans="1:9" ht="25.5" hidden="1">
      <c r="A2177" s="133">
        <f>COUNTIF(ORÇAMENTO!B:B,'CPU (2)'!B2177)</f>
        <v>0</v>
      </c>
      <c r="B2177" s="153" t="s">
        <v>7583</v>
      </c>
      <c r="C2177" s="154" t="s">
        <v>7584</v>
      </c>
      <c r="D2177" s="153" t="s">
        <v>5604</v>
      </c>
      <c r="E2177" s="153" t="s">
        <v>368</v>
      </c>
      <c r="F2177" s="155">
        <v>76.849999999999994</v>
      </c>
      <c r="G2177" s="155">
        <v>69.77</v>
      </c>
      <c r="H2177" s="153" t="s">
        <v>308</v>
      </c>
      <c r="I2177" s="156">
        <v>41974</v>
      </c>
    </row>
    <row r="2178" spans="1:9" ht="25.5" hidden="1">
      <c r="A2178" s="133">
        <f>COUNTIF(ORÇAMENTO!B:B,'CPU (2)'!B2178)</f>
        <v>0</v>
      </c>
      <c r="B2178" s="157" t="s">
        <v>7585</v>
      </c>
      <c r="C2178" s="158" t="s">
        <v>7586</v>
      </c>
      <c r="D2178" s="157" t="s">
        <v>5604</v>
      </c>
      <c r="E2178" s="157" t="s">
        <v>368</v>
      </c>
      <c r="F2178" s="159">
        <v>139.61000000000001</v>
      </c>
      <c r="G2178" s="159">
        <v>126.76</v>
      </c>
      <c r="H2178" s="157" t="s">
        <v>308</v>
      </c>
      <c r="I2178" s="160">
        <v>41974</v>
      </c>
    </row>
    <row r="2179" spans="1:9" ht="38.25" hidden="1">
      <c r="A2179" s="133">
        <f>COUNTIF(ORÇAMENTO!B:B,'CPU (2)'!B2179)</f>
        <v>0</v>
      </c>
      <c r="B2179" s="153" t="s">
        <v>7587</v>
      </c>
      <c r="C2179" s="154" t="s">
        <v>7588</v>
      </c>
      <c r="D2179" s="153" t="s">
        <v>5604</v>
      </c>
      <c r="E2179" s="153" t="s">
        <v>368</v>
      </c>
      <c r="F2179" s="155">
        <v>50.99</v>
      </c>
      <c r="G2179" s="155">
        <v>46.29</v>
      </c>
      <c r="H2179" s="153" t="s">
        <v>308</v>
      </c>
      <c r="I2179" s="156">
        <v>41974</v>
      </c>
    </row>
    <row r="2180" spans="1:9" ht="38.25" hidden="1">
      <c r="A2180" s="133">
        <f>COUNTIF(ORÇAMENTO!B:B,'CPU (2)'!B2180)</f>
        <v>0</v>
      </c>
      <c r="B2180" s="157" t="s">
        <v>7589</v>
      </c>
      <c r="C2180" s="158" t="s">
        <v>7590</v>
      </c>
      <c r="D2180" s="157" t="s">
        <v>5604</v>
      </c>
      <c r="E2180" s="157" t="s">
        <v>368</v>
      </c>
      <c r="F2180" s="159">
        <v>65.56</v>
      </c>
      <c r="G2180" s="159">
        <v>59.52</v>
      </c>
      <c r="H2180" s="157" t="s">
        <v>308</v>
      </c>
      <c r="I2180" s="160">
        <v>41974</v>
      </c>
    </row>
    <row r="2181" spans="1:9" ht="38.25" hidden="1">
      <c r="A2181" s="133">
        <f>COUNTIF(ORÇAMENTO!B:B,'CPU (2)'!B2181)</f>
        <v>0</v>
      </c>
      <c r="B2181" s="153" t="s">
        <v>7591</v>
      </c>
      <c r="C2181" s="154" t="s">
        <v>7592</v>
      </c>
      <c r="D2181" s="153" t="s">
        <v>5604</v>
      </c>
      <c r="E2181" s="153" t="s">
        <v>368</v>
      </c>
      <c r="F2181" s="155">
        <v>87.41</v>
      </c>
      <c r="G2181" s="155">
        <v>79.36</v>
      </c>
      <c r="H2181" s="153" t="s">
        <v>308</v>
      </c>
      <c r="I2181" s="156">
        <v>41974</v>
      </c>
    </row>
    <row r="2182" spans="1:9" ht="25.5" hidden="1">
      <c r="A2182" s="133">
        <f>COUNTIF(ORÇAMENTO!B:B,'CPU (2)'!B2182)</f>
        <v>0</v>
      </c>
      <c r="B2182" s="157">
        <v>79479</v>
      </c>
      <c r="C2182" s="158" t="s">
        <v>7593</v>
      </c>
      <c r="D2182" s="157" t="s">
        <v>5604</v>
      </c>
      <c r="E2182" s="157" t="s">
        <v>368</v>
      </c>
      <c r="F2182" s="159">
        <v>42.37</v>
      </c>
      <c r="G2182" s="159">
        <v>38.47</v>
      </c>
      <c r="H2182" s="157" t="s">
        <v>308</v>
      </c>
      <c r="I2182" s="160">
        <v>41974</v>
      </c>
    </row>
    <row r="2183" spans="1:9" ht="25.5" hidden="1">
      <c r="A2183" s="133">
        <f>COUNTIF(ORÇAMENTO!B:B,'CPU (2)'!B2183)</f>
        <v>0</v>
      </c>
      <c r="B2183" s="153">
        <v>79474</v>
      </c>
      <c r="C2183" s="154" t="s">
        <v>7594</v>
      </c>
      <c r="D2183" s="153" t="s">
        <v>5604</v>
      </c>
      <c r="E2183" s="153" t="s">
        <v>368</v>
      </c>
      <c r="F2183" s="155">
        <v>49.17</v>
      </c>
      <c r="G2183" s="155">
        <v>44.64</v>
      </c>
      <c r="H2183" s="153" t="s">
        <v>308</v>
      </c>
      <c r="I2183" s="156">
        <v>41974</v>
      </c>
    </row>
    <row r="2184" spans="1:9" ht="38.25" hidden="1">
      <c r="A2184" s="133">
        <f>COUNTIF(ORÇAMENTO!B:B,'CPU (2)'!B2184)</f>
        <v>0</v>
      </c>
      <c r="B2184" s="157">
        <v>3070</v>
      </c>
      <c r="C2184" s="158" t="s">
        <v>7595</v>
      </c>
      <c r="D2184" s="157" t="s">
        <v>5604</v>
      </c>
      <c r="E2184" s="157" t="s">
        <v>368</v>
      </c>
      <c r="F2184" s="159">
        <v>5.43</v>
      </c>
      <c r="G2184" s="159">
        <v>5.25</v>
      </c>
      <c r="H2184" s="157" t="s">
        <v>308</v>
      </c>
      <c r="I2184" s="160">
        <v>41974</v>
      </c>
    </row>
    <row r="2185" spans="1:9" ht="25.5" hidden="1">
      <c r="A2185" s="133">
        <f>COUNTIF(ORÇAMENTO!B:B,'CPU (2)'!B2185)</f>
        <v>0</v>
      </c>
      <c r="B2185" s="153">
        <v>3061</v>
      </c>
      <c r="C2185" s="154" t="s">
        <v>7596</v>
      </c>
      <c r="D2185" s="153" t="s">
        <v>5604</v>
      </c>
      <c r="E2185" s="153" t="s">
        <v>368</v>
      </c>
      <c r="F2185" s="155">
        <v>4.66</v>
      </c>
      <c r="G2185" s="155">
        <v>4.51</v>
      </c>
      <c r="H2185" s="153" t="s">
        <v>308</v>
      </c>
      <c r="I2185" s="156">
        <v>41974</v>
      </c>
    </row>
    <row r="2186" spans="1:9" ht="38.25" hidden="1">
      <c r="A2186" s="133">
        <f>COUNTIF(ORÇAMENTO!B:B,'CPU (2)'!B2186)</f>
        <v>0</v>
      </c>
      <c r="B2186" s="157">
        <v>73430</v>
      </c>
      <c r="C2186" s="158" t="s">
        <v>7597</v>
      </c>
      <c r="D2186" s="157" t="s">
        <v>5361</v>
      </c>
      <c r="E2186" s="157" t="s">
        <v>368</v>
      </c>
      <c r="F2186" s="159">
        <v>14.33</v>
      </c>
      <c r="G2186" s="159">
        <v>13.87</v>
      </c>
      <c r="H2186" s="157" t="s">
        <v>308</v>
      </c>
      <c r="I2186" s="160">
        <v>41974</v>
      </c>
    </row>
    <row r="2187" spans="1:9" ht="25.5" hidden="1">
      <c r="A2187" s="133">
        <f>COUNTIF(ORÇAMENTO!B:B,'CPU (2)'!B2187)</f>
        <v>0</v>
      </c>
      <c r="B2187" s="153">
        <v>3071</v>
      </c>
      <c r="C2187" s="154" t="s">
        <v>7598</v>
      </c>
      <c r="D2187" s="153" t="s">
        <v>5604</v>
      </c>
      <c r="E2187" s="153" t="s">
        <v>368</v>
      </c>
      <c r="F2187" s="155">
        <v>6.84</v>
      </c>
      <c r="G2187" s="155">
        <v>6.62</v>
      </c>
      <c r="H2187" s="153" t="s">
        <v>308</v>
      </c>
      <c r="I2187" s="156">
        <v>41974</v>
      </c>
    </row>
    <row r="2188" spans="1:9" ht="38.25" hidden="1">
      <c r="A2188" s="133">
        <f>COUNTIF(ORÇAMENTO!B:B,'CPU (2)'!B2188)</f>
        <v>0</v>
      </c>
      <c r="B2188" s="157">
        <v>73413</v>
      </c>
      <c r="C2188" s="158" t="s">
        <v>7599</v>
      </c>
      <c r="D2188" s="157" t="s">
        <v>5361</v>
      </c>
      <c r="E2188" s="157" t="s">
        <v>368</v>
      </c>
      <c r="F2188" s="159">
        <v>11.79</v>
      </c>
      <c r="G2188" s="159">
        <v>11.41</v>
      </c>
      <c r="H2188" s="157" t="s">
        <v>308</v>
      </c>
      <c r="I2188" s="160">
        <v>41974</v>
      </c>
    </row>
    <row r="2189" spans="1:9" ht="25.5" hidden="1">
      <c r="A2189" s="133">
        <f>COUNTIF(ORÇAMENTO!B:B,'CPU (2)'!B2189)</f>
        <v>0</v>
      </c>
      <c r="B2189" s="153">
        <v>79480</v>
      </c>
      <c r="C2189" s="154" t="s">
        <v>7600</v>
      </c>
      <c r="D2189" s="153" t="s">
        <v>5604</v>
      </c>
      <c r="E2189" s="153" t="s">
        <v>368</v>
      </c>
      <c r="F2189" s="155">
        <v>2.7</v>
      </c>
      <c r="G2189" s="155">
        <v>2.69</v>
      </c>
      <c r="H2189" s="153" t="s">
        <v>308</v>
      </c>
      <c r="I2189" s="156">
        <v>41974</v>
      </c>
    </row>
    <row r="2190" spans="1:9" ht="25.5" hidden="1">
      <c r="A2190" s="133">
        <f>COUNTIF(ORÇAMENTO!B:B,'CPU (2)'!B2190)</f>
        <v>0</v>
      </c>
      <c r="B2190" s="157" t="s">
        <v>7601</v>
      </c>
      <c r="C2190" s="158" t="s">
        <v>7602</v>
      </c>
      <c r="D2190" s="157" t="s">
        <v>5604</v>
      </c>
      <c r="E2190" s="157" t="s">
        <v>368</v>
      </c>
      <c r="F2190" s="159">
        <v>1.61</v>
      </c>
      <c r="G2190" s="159">
        <v>1.59</v>
      </c>
      <c r="H2190" s="157" t="s">
        <v>308</v>
      </c>
      <c r="I2190" s="160">
        <v>41974</v>
      </c>
    </row>
    <row r="2191" spans="1:9" ht="25.5" hidden="1">
      <c r="A2191" s="133">
        <f>COUNTIF(ORÇAMENTO!B:B,'CPU (2)'!B2191)</f>
        <v>0</v>
      </c>
      <c r="B2191" s="153">
        <v>72917</v>
      </c>
      <c r="C2191" s="154" t="s">
        <v>7603</v>
      </c>
      <c r="D2191" s="153" t="s">
        <v>5604</v>
      </c>
      <c r="E2191" s="153" t="s">
        <v>368</v>
      </c>
      <c r="F2191" s="155">
        <v>10.91</v>
      </c>
      <c r="G2191" s="155">
        <v>10.63</v>
      </c>
      <c r="H2191" s="153" t="s">
        <v>308</v>
      </c>
      <c r="I2191" s="156">
        <v>41974</v>
      </c>
    </row>
    <row r="2192" spans="1:9" ht="25.5" hidden="1">
      <c r="A2192" s="133">
        <f>COUNTIF(ORÇAMENTO!B:B,'CPU (2)'!B2192)</f>
        <v>0</v>
      </c>
      <c r="B2192" s="157">
        <v>72918</v>
      </c>
      <c r="C2192" s="158" t="s">
        <v>7604</v>
      </c>
      <c r="D2192" s="157" t="s">
        <v>5604</v>
      </c>
      <c r="E2192" s="157" t="s">
        <v>368</v>
      </c>
      <c r="F2192" s="159">
        <v>12.73</v>
      </c>
      <c r="G2192" s="159">
        <v>12.4</v>
      </c>
      <c r="H2192" s="157" t="s">
        <v>308</v>
      </c>
      <c r="I2192" s="160">
        <v>41974</v>
      </c>
    </row>
    <row r="2193" spans="1:9" ht="25.5" hidden="1">
      <c r="A2193" s="133">
        <f>COUNTIF(ORÇAMENTO!B:B,'CPU (2)'!B2193)</f>
        <v>0</v>
      </c>
      <c r="B2193" s="153">
        <v>72915</v>
      </c>
      <c r="C2193" s="154" t="s">
        <v>7605</v>
      </c>
      <c r="D2193" s="153" t="s">
        <v>5604</v>
      </c>
      <c r="E2193" s="153" t="s">
        <v>368</v>
      </c>
      <c r="F2193" s="155">
        <v>9.5500000000000007</v>
      </c>
      <c r="G2193" s="155">
        <v>9.3000000000000007</v>
      </c>
      <c r="H2193" s="153" t="s">
        <v>308</v>
      </c>
      <c r="I2193" s="156">
        <v>41974</v>
      </c>
    </row>
    <row r="2194" spans="1:9" ht="25.5" hidden="1">
      <c r="A2194" s="133">
        <f>COUNTIF(ORÇAMENTO!B:B,'CPU (2)'!B2194)</f>
        <v>0</v>
      </c>
      <c r="B2194" s="157">
        <v>83341</v>
      </c>
      <c r="C2194" s="158" t="s">
        <v>7606</v>
      </c>
      <c r="D2194" s="157" t="s">
        <v>5604</v>
      </c>
      <c r="E2194" s="157" t="s">
        <v>368</v>
      </c>
      <c r="F2194" s="159">
        <v>7.65</v>
      </c>
      <c r="G2194" s="159">
        <v>7.53</v>
      </c>
      <c r="H2194" s="157" t="s">
        <v>308</v>
      </c>
      <c r="I2194" s="160">
        <v>41974</v>
      </c>
    </row>
    <row r="2195" spans="1:9" ht="25.5" hidden="1">
      <c r="A2195" s="133">
        <f>COUNTIF(ORÇAMENTO!B:B,'CPU (2)'!B2195)</f>
        <v>0</v>
      </c>
      <c r="B2195" s="153">
        <v>83342</v>
      </c>
      <c r="C2195" s="154" t="s">
        <v>7607</v>
      </c>
      <c r="D2195" s="153" t="s">
        <v>5604</v>
      </c>
      <c r="E2195" s="153" t="s">
        <v>368</v>
      </c>
      <c r="F2195" s="155">
        <v>7.3</v>
      </c>
      <c r="G2195" s="155">
        <v>7.09</v>
      </c>
      <c r="H2195" s="153" t="s">
        <v>308</v>
      </c>
      <c r="I2195" s="156">
        <v>41974</v>
      </c>
    </row>
    <row r="2196" spans="1:9" ht="25.5" hidden="1">
      <c r="A2196" s="133">
        <f>COUNTIF(ORÇAMENTO!B:B,'CPU (2)'!B2196)</f>
        <v>0</v>
      </c>
      <c r="B2196" s="157">
        <v>83343</v>
      </c>
      <c r="C2196" s="158" t="s">
        <v>7608</v>
      </c>
      <c r="D2196" s="157" t="s">
        <v>5604</v>
      </c>
      <c r="E2196" s="157" t="s">
        <v>368</v>
      </c>
      <c r="F2196" s="159">
        <v>10.96</v>
      </c>
      <c r="G2196" s="159">
        <v>10.63</v>
      </c>
      <c r="H2196" s="157" t="s">
        <v>308</v>
      </c>
      <c r="I2196" s="160">
        <v>41974</v>
      </c>
    </row>
    <row r="2197" spans="1:9" ht="25.5" hidden="1">
      <c r="A2197" s="133">
        <f>COUNTIF(ORÇAMENTO!B:B,'CPU (2)'!B2197)</f>
        <v>0</v>
      </c>
      <c r="B2197" s="153">
        <v>83336</v>
      </c>
      <c r="C2197" s="154" t="s">
        <v>7609</v>
      </c>
      <c r="D2197" s="153" t="s">
        <v>5604</v>
      </c>
      <c r="E2197" s="153" t="s">
        <v>368</v>
      </c>
      <c r="F2197" s="155">
        <v>3.93</v>
      </c>
      <c r="G2197" s="155">
        <v>3.8</v>
      </c>
      <c r="H2197" s="153" t="s">
        <v>308</v>
      </c>
      <c r="I2197" s="156">
        <v>41974</v>
      </c>
    </row>
    <row r="2198" spans="1:9" ht="25.5" hidden="1">
      <c r="A2198" s="133">
        <f>COUNTIF(ORÇAMENTO!B:B,'CPU (2)'!B2198)</f>
        <v>0</v>
      </c>
      <c r="B2198" s="157">
        <v>73599</v>
      </c>
      <c r="C2198" s="158" t="s">
        <v>7610</v>
      </c>
      <c r="D2198" s="157" t="s">
        <v>5604</v>
      </c>
      <c r="E2198" s="157" t="s">
        <v>368</v>
      </c>
      <c r="F2198" s="159">
        <v>8.0500000000000007</v>
      </c>
      <c r="G2198" s="159">
        <v>7.76</v>
      </c>
      <c r="H2198" s="157" t="s">
        <v>308</v>
      </c>
      <c r="I2198" s="160">
        <v>41974</v>
      </c>
    </row>
    <row r="2199" spans="1:9" ht="25.5" hidden="1">
      <c r="A2199" s="133">
        <f>COUNTIF(ORÇAMENTO!B:B,'CPU (2)'!B2199)</f>
        <v>0</v>
      </c>
      <c r="B2199" s="153">
        <v>83338</v>
      </c>
      <c r="C2199" s="154" t="s">
        <v>7611</v>
      </c>
      <c r="D2199" s="153" t="s">
        <v>5604</v>
      </c>
      <c r="E2199" s="153" t="s">
        <v>368</v>
      </c>
      <c r="F2199" s="155">
        <v>2.2200000000000002</v>
      </c>
      <c r="G2199" s="155">
        <v>2.17</v>
      </c>
      <c r="H2199" s="153" t="s">
        <v>308</v>
      </c>
      <c r="I2199" s="156">
        <v>41974</v>
      </c>
    </row>
    <row r="2200" spans="1:9" ht="38.25" hidden="1">
      <c r="A2200" s="133">
        <f>COUNTIF(ORÇAMENTO!B:B,'CPU (2)'!B2200)</f>
        <v>0</v>
      </c>
      <c r="B2200" s="157" t="s">
        <v>7612</v>
      </c>
      <c r="C2200" s="158" t="s">
        <v>7613</v>
      </c>
      <c r="D2200" s="157" t="s">
        <v>5604</v>
      </c>
      <c r="E2200" s="157" t="s">
        <v>368</v>
      </c>
      <c r="F2200" s="159">
        <v>21.78</v>
      </c>
      <c r="G2200" s="159">
        <v>21.45</v>
      </c>
      <c r="H2200" s="157" t="s">
        <v>308</v>
      </c>
      <c r="I2200" s="160">
        <v>41974</v>
      </c>
    </row>
    <row r="2201" spans="1:9" hidden="1">
      <c r="A2201" s="133">
        <f>COUNTIF(ORÇAMENTO!B:B,'CPU (2)'!B2201)</f>
        <v>0</v>
      </c>
      <c r="B2201" s="153">
        <v>83335</v>
      </c>
      <c r="C2201" s="154" t="s">
        <v>7614</v>
      </c>
      <c r="D2201" s="153" t="s">
        <v>5604</v>
      </c>
      <c r="E2201" s="153" t="s">
        <v>368</v>
      </c>
      <c r="F2201" s="155">
        <v>26.56</v>
      </c>
      <c r="G2201" s="155">
        <v>26.41</v>
      </c>
      <c r="H2201" s="153" t="s">
        <v>308</v>
      </c>
      <c r="I2201" s="156">
        <v>41974</v>
      </c>
    </row>
    <row r="2202" spans="1:9" ht="25.5" hidden="1">
      <c r="A2202" s="133">
        <f>COUNTIF(ORÇAMENTO!B:B,'CPU (2)'!B2202)</f>
        <v>0</v>
      </c>
      <c r="B2202" s="157" t="s">
        <v>7615</v>
      </c>
      <c r="C2202" s="158" t="s">
        <v>7616</v>
      </c>
      <c r="D2202" s="157" t="s">
        <v>5604</v>
      </c>
      <c r="E2202" s="157" t="s">
        <v>368</v>
      </c>
      <c r="F2202" s="159">
        <v>4.9800000000000004</v>
      </c>
      <c r="G2202" s="159">
        <v>4.92</v>
      </c>
      <c r="H2202" s="157" t="s">
        <v>308</v>
      </c>
      <c r="I2202" s="160">
        <v>41974</v>
      </c>
    </row>
    <row r="2203" spans="1:9" ht="38.25" hidden="1">
      <c r="A2203" s="133">
        <f>COUNTIF(ORÇAMENTO!B:B,'CPU (2)'!B2203)</f>
        <v>0</v>
      </c>
      <c r="B2203" s="153">
        <v>72821</v>
      </c>
      <c r="C2203" s="154" t="s">
        <v>7617</v>
      </c>
      <c r="D2203" s="153" t="s">
        <v>5604</v>
      </c>
      <c r="E2203" s="153" t="s">
        <v>368</v>
      </c>
      <c r="F2203" s="155">
        <v>4.82</v>
      </c>
      <c r="G2203" s="155">
        <v>4.74</v>
      </c>
      <c r="H2203" s="153" t="s">
        <v>308</v>
      </c>
      <c r="I2203" s="156">
        <v>41974</v>
      </c>
    </row>
    <row r="2204" spans="1:9" ht="38.25" hidden="1">
      <c r="A2204" s="133">
        <f>COUNTIF(ORÇAMENTO!B:B,'CPU (2)'!B2204)</f>
        <v>0</v>
      </c>
      <c r="B2204" s="157">
        <v>72822</v>
      </c>
      <c r="C2204" s="158" t="s">
        <v>7618</v>
      </c>
      <c r="D2204" s="157" t="s">
        <v>5604</v>
      </c>
      <c r="E2204" s="157" t="s">
        <v>368</v>
      </c>
      <c r="F2204" s="159">
        <v>4.91</v>
      </c>
      <c r="G2204" s="159">
        <v>4.83</v>
      </c>
      <c r="H2204" s="157" t="s">
        <v>308</v>
      </c>
      <c r="I2204" s="160">
        <v>41974</v>
      </c>
    </row>
    <row r="2205" spans="1:9" ht="38.25" hidden="1">
      <c r="A2205" s="133">
        <f>COUNTIF(ORÇAMENTO!B:B,'CPU (2)'!B2205)</f>
        <v>0</v>
      </c>
      <c r="B2205" s="153">
        <v>72818</v>
      </c>
      <c r="C2205" s="154" t="s">
        <v>7619</v>
      </c>
      <c r="D2205" s="153" t="s">
        <v>5604</v>
      </c>
      <c r="E2205" s="153" t="s">
        <v>368</v>
      </c>
      <c r="F2205" s="155">
        <v>4.72</v>
      </c>
      <c r="G2205" s="155">
        <v>4.6399999999999997</v>
      </c>
      <c r="H2205" s="153" t="s">
        <v>308</v>
      </c>
      <c r="I2205" s="156">
        <v>41974</v>
      </c>
    </row>
    <row r="2206" spans="1:9" ht="38.25" hidden="1">
      <c r="A2206" s="133">
        <f>COUNTIF(ORÇAMENTO!B:B,'CPU (2)'!B2206)</f>
        <v>0</v>
      </c>
      <c r="B2206" s="157">
        <v>72823</v>
      </c>
      <c r="C2206" s="158" t="s">
        <v>7620</v>
      </c>
      <c r="D2206" s="157" t="s">
        <v>5604</v>
      </c>
      <c r="E2206" s="157" t="s">
        <v>368</v>
      </c>
      <c r="F2206" s="159">
        <v>4.9800000000000004</v>
      </c>
      <c r="G2206" s="159">
        <v>4.9000000000000004</v>
      </c>
      <c r="H2206" s="157" t="s">
        <v>308</v>
      </c>
      <c r="I2206" s="160">
        <v>41974</v>
      </c>
    </row>
    <row r="2207" spans="1:9" ht="38.25" hidden="1">
      <c r="A2207" s="133">
        <f>COUNTIF(ORÇAMENTO!B:B,'CPU (2)'!B2207)</f>
        <v>0</v>
      </c>
      <c r="B2207" s="153">
        <v>72824</v>
      </c>
      <c r="C2207" s="154" t="s">
        <v>7621</v>
      </c>
      <c r="D2207" s="153" t="s">
        <v>5604</v>
      </c>
      <c r="E2207" s="153" t="s">
        <v>368</v>
      </c>
      <c r="F2207" s="155">
        <v>5.13</v>
      </c>
      <c r="G2207" s="155">
        <v>5.05</v>
      </c>
      <c r="H2207" s="153" t="s">
        <v>308</v>
      </c>
      <c r="I2207" s="156">
        <v>41974</v>
      </c>
    </row>
    <row r="2208" spans="1:9" ht="38.25" hidden="1">
      <c r="A2208" s="133">
        <f>COUNTIF(ORÇAMENTO!B:B,'CPU (2)'!B2208)</f>
        <v>0</v>
      </c>
      <c r="B2208" s="157">
        <v>72833</v>
      </c>
      <c r="C2208" s="158" t="s">
        <v>7622</v>
      </c>
      <c r="D2208" s="157" t="s">
        <v>5604</v>
      </c>
      <c r="E2208" s="157" t="s">
        <v>368</v>
      </c>
      <c r="F2208" s="159">
        <v>4.2300000000000004</v>
      </c>
      <c r="G2208" s="159">
        <v>4.16</v>
      </c>
      <c r="H2208" s="157" t="s">
        <v>308</v>
      </c>
      <c r="I2208" s="160">
        <v>41974</v>
      </c>
    </row>
    <row r="2209" spans="1:9" ht="38.25" hidden="1">
      <c r="A2209" s="133">
        <f>COUNTIF(ORÇAMENTO!B:B,'CPU (2)'!B2209)</f>
        <v>0</v>
      </c>
      <c r="B2209" s="153">
        <v>72834</v>
      </c>
      <c r="C2209" s="154" t="s">
        <v>7623</v>
      </c>
      <c r="D2209" s="153" t="s">
        <v>5604</v>
      </c>
      <c r="E2209" s="153" t="s">
        <v>368</v>
      </c>
      <c r="F2209" s="155">
        <v>4.3099999999999996</v>
      </c>
      <c r="G2209" s="155">
        <v>4.24</v>
      </c>
      <c r="H2209" s="153" t="s">
        <v>308</v>
      </c>
      <c r="I2209" s="156">
        <v>41974</v>
      </c>
    </row>
    <row r="2210" spans="1:9" ht="38.25" hidden="1">
      <c r="A2210" s="133">
        <f>COUNTIF(ORÇAMENTO!B:B,'CPU (2)'!B2210)</f>
        <v>0</v>
      </c>
      <c r="B2210" s="157">
        <v>72832</v>
      </c>
      <c r="C2210" s="158" t="s">
        <v>7624</v>
      </c>
      <c r="D2210" s="157" t="s">
        <v>5604</v>
      </c>
      <c r="E2210" s="157" t="s">
        <v>368</v>
      </c>
      <c r="F2210" s="159">
        <v>4.16</v>
      </c>
      <c r="G2210" s="159">
        <v>4.09</v>
      </c>
      <c r="H2210" s="157" t="s">
        <v>308</v>
      </c>
      <c r="I2210" s="160">
        <v>41974</v>
      </c>
    </row>
    <row r="2211" spans="1:9" ht="38.25" hidden="1">
      <c r="A2211" s="133">
        <f>COUNTIF(ORÇAMENTO!B:B,'CPU (2)'!B2211)</f>
        <v>0</v>
      </c>
      <c r="B2211" s="153">
        <v>72835</v>
      </c>
      <c r="C2211" s="154" t="s">
        <v>7625</v>
      </c>
      <c r="D2211" s="153" t="s">
        <v>5604</v>
      </c>
      <c r="E2211" s="153" t="s">
        <v>368</v>
      </c>
      <c r="F2211" s="155">
        <v>4.38</v>
      </c>
      <c r="G2211" s="155">
        <v>4.3099999999999996</v>
      </c>
      <c r="H2211" s="153" t="s">
        <v>308</v>
      </c>
      <c r="I2211" s="156">
        <v>41974</v>
      </c>
    </row>
    <row r="2212" spans="1:9" ht="38.25" hidden="1">
      <c r="A2212" s="133">
        <f>COUNTIF(ORÇAMENTO!B:B,'CPU (2)'!B2212)</f>
        <v>0</v>
      </c>
      <c r="B2212" s="157">
        <v>72836</v>
      </c>
      <c r="C2212" s="158" t="s">
        <v>7626</v>
      </c>
      <c r="D2212" s="157" t="s">
        <v>5604</v>
      </c>
      <c r="E2212" s="157" t="s">
        <v>368</v>
      </c>
      <c r="F2212" s="159">
        <v>4.47</v>
      </c>
      <c r="G2212" s="159">
        <v>4.4000000000000004</v>
      </c>
      <c r="H2212" s="157" t="s">
        <v>308</v>
      </c>
      <c r="I2212" s="160">
        <v>41974</v>
      </c>
    </row>
    <row r="2213" spans="1:9" ht="38.25" hidden="1">
      <c r="A2213" s="133">
        <f>COUNTIF(ORÇAMENTO!B:B,'CPU (2)'!B2213)</f>
        <v>0</v>
      </c>
      <c r="B2213" s="153">
        <v>72826</v>
      </c>
      <c r="C2213" s="154" t="s">
        <v>7627</v>
      </c>
      <c r="D2213" s="153" t="s">
        <v>5604</v>
      </c>
      <c r="E2213" s="153" t="s">
        <v>368</v>
      </c>
      <c r="F2213" s="155">
        <v>4.4800000000000004</v>
      </c>
      <c r="G2213" s="155">
        <v>4.41</v>
      </c>
      <c r="H2213" s="153" t="s">
        <v>308</v>
      </c>
      <c r="I2213" s="156">
        <v>41974</v>
      </c>
    </row>
    <row r="2214" spans="1:9" ht="38.25" hidden="1">
      <c r="A2214" s="133">
        <f>COUNTIF(ORÇAMENTO!B:B,'CPU (2)'!B2214)</f>
        <v>0</v>
      </c>
      <c r="B2214" s="157">
        <v>72827</v>
      </c>
      <c r="C2214" s="158" t="s">
        <v>7628</v>
      </c>
      <c r="D2214" s="157" t="s">
        <v>5604</v>
      </c>
      <c r="E2214" s="157" t="s">
        <v>368</v>
      </c>
      <c r="F2214" s="159">
        <v>4.57</v>
      </c>
      <c r="G2214" s="159">
        <v>4.5</v>
      </c>
      <c r="H2214" s="157" t="s">
        <v>308</v>
      </c>
      <c r="I2214" s="160">
        <v>41974</v>
      </c>
    </row>
    <row r="2215" spans="1:9" ht="38.25" hidden="1">
      <c r="A2215" s="133">
        <f>COUNTIF(ORÇAMENTO!B:B,'CPU (2)'!B2215)</f>
        <v>0</v>
      </c>
      <c r="B2215" s="153">
        <v>72825</v>
      </c>
      <c r="C2215" s="154" t="s">
        <v>7629</v>
      </c>
      <c r="D2215" s="153" t="s">
        <v>5604</v>
      </c>
      <c r="E2215" s="153" t="s">
        <v>368</v>
      </c>
      <c r="F2215" s="155">
        <v>4.41</v>
      </c>
      <c r="G2215" s="155">
        <v>4.34</v>
      </c>
      <c r="H2215" s="153" t="s">
        <v>308</v>
      </c>
      <c r="I2215" s="156">
        <v>41974</v>
      </c>
    </row>
    <row r="2216" spans="1:9" ht="38.25" hidden="1">
      <c r="A2216" s="133">
        <f>COUNTIF(ORÇAMENTO!B:B,'CPU (2)'!B2216)</f>
        <v>0</v>
      </c>
      <c r="B2216" s="157">
        <v>72828</v>
      </c>
      <c r="C2216" s="158" t="s">
        <v>7630</v>
      </c>
      <c r="D2216" s="157" t="s">
        <v>5604</v>
      </c>
      <c r="E2216" s="157" t="s">
        <v>368</v>
      </c>
      <c r="F2216" s="159">
        <v>4.66</v>
      </c>
      <c r="G2216" s="159">
        <v>4.58</v>
      </c>
      <c r="H2216" s="157" t="s">
        <v>308</v>
      </c>
      <c r="I2216" s="160">
        <v>41974</v>
      </c>
    </row>
    <row r="2217" spans="1:9" ht="38.25" hidden="1">
      <c r="A2217" s="133">
        <f>COUNTIF(ORÇAMENTO!B:B,'CPU (2)'!B2217)</f>
        <v>0</v>
      </c>
      <c r="B2217" s="153">
        <v>72829</v>
      </c>
      <c r="C2217" s="154" t="s">
        <v>7631</v>
      </c>
      <c r="D2217" s="153" t="s">
        <v>5604</v>
      </c>
      <c r="E2217" s="153" t="s">
        <v>368</v>
      </c>
      <c r="F2217" s="155">
        <v>4.76</v>
      </c>
      <c r="G2217" s="155">
        <v>4.68</v>
      </c>
      <c r="H2217" s="153" t="s">
        <v>308</v>
      </c>
      <c r="I2217" s="156">
        <v>41974</v>
      </c>
    </row>
    <row r="2218" spans="1:9" ht="25.5" hidden="1">
      <c r="A2218" s="133">
        <f>COUNTIF(ORÇAMENTO!B:B,'CPU (2)'!B2218)</f>
        <v>0</v>
      </c>
      <c r="B2218" s="157">
        <v>5632</v>
      </c>
      <c r="C2218" s="158" t="s">
        <v>7632</v>
      </c>
      <c r="D2218" s="157" t="s">
        <v>5450</v>
      </c>
      <c r="E2218" s="157" t="s">
        <v>6044</v>
      </c>
      <c r="F2218" s="159">
        <v>47.97</v>
      </c>
      <c r="G2218" s="159">
        <v>46.4</v>
      </c>
      <c r="H2218" s="157" t="s">
        <v>308</v>
      </c>
      <c r="I2218" s="160">
        <v>41974</v>
      </c>
    </row>
    <row r="2219" spans="1:9" ht="25.5" hidden="1">
      <c r="A2219" s="133">
        <f>COUNTIF(ORÇAMENTO!B:B,'CPU (2)'!B2219)</f>
        <v>0</v>
      </c>
      <c r="B2219" s="153">
        <v>5631</v>
      </c>
      <c r="C2219" s="154" t="s">
        <v>7633</v>
      </c>
      <c r="D2219" s="153" t="s">
        <v>5450</v>
      </c>
      <c r="E2219" s="153" t="s">
        <v>6046</v>
      </c>
      <c r="F2219" s="155">
        <v>132.13999999999999</v>
      </c>
      <c r="G2219" s="155">
        <v>130.57</v>
      </c>
      <c r="H2219" s="153" t="s">
        <v>308</v>
      </c>
      <c r="I2219" s="156">
        <v>41974</v>
      </c>
    </row>
    <row r="2220" spans="1:9" ht="25.5" hidden="1">
      <c r="A2220" s="133">
        <f>COUNTIF(ORÇAMENTO!B:B,'CPU (2)'!B2220)</f>
        <v>0</v>
      </c>
      <c r="B2220" s="157">
        <v>5627</v>
      </c>
      <c r="C2220" s="158" t="s">
        <v>7634</v>
      </c>
      <c r="D2220" s="157" t="s">
        <v>5450</v>
      </c>
      <c r="E2220" s="157" t="s">
        <v>307</v>
      </c>
      <c r="F2220" s="159">
        <v>26.88</v>
      </c>
      <c r="G2220" s="159">
        <v>26.88</v>
      </c>
      <c r="H2220" s="157" t="s">
        <v>308</v>
      </c>
      <c r="I2220" s="160">
        <v>41974</v>
      </c>
    </row>
    <row r="2221" spans="1:9" ht="25.5" hidden="1">
      <c r="A2221" s="133">
        <f>COUNTIF(ORÇAMENTO!B:B,'CPU (2)'!B2221)</f>
        <v>0</v>
      </c>
      <c r="B2221" s="153">
        <v>5628</v>
      </c>
      <c r="C2221" s="154" t="s">
        <v>7635</v>
      </c>
      <c r="D2221" s="153" t="s">
        <v>5450</v>
      </c>
      <c r="E2221" s="153" t="s">
        <v>307</v>
      </c>
      <c r="F2221" s="155">
        <v>6.05</v>
      </c>
      <c r="G2221" s="155">
        <v>6.04</v>
      </c>
      <c r="H2221" s="153" t="s">
        <v>308</v>
      </c>
      <c r="I2221" s="156">
        <v>41974</v>
      </c>
    </row>
    <row r="2222" spans="1:9" ht="25.5" hidden="1">
      <c r="A2222" s="133">
        <f>COUNTIF(ORÇAMENTO!B:B,'CPU (2)'!B2222)</f>
        <v>0</v>
      </c>
      <c r="B2222" s="157">
        <v>5629</v>
      </c>
      <c r="C2222" s="158" t="s">
        <v>7636</v>
      </c>
      <c r="D2222" s="157" t="s">
        <v>5450</v>
      </c>
      <c r="E2222" s="157" t="s">
        <v>307</v>
      </c>
      <c r="F2222" s="159">
        <v>37.799999999999997</v>
      </c>
      <c r="G2222" s="159">
        <v>37.799999999999997</v>
      </c>
      <c r="H2222" s="157" t="s">
        <v>308</v>
      </c>
      <c r="I2222" s="160">
        <v>41974</v>
      </c>
    </row>
    <row r="2223" spans="1:9" ht="38.25" hidden="1">
      <c r="A2223" s="133">
        <f>COUNTIF(ORÇAMENTO!B:B,'CPU (2)'!B2223)</f>
        <v>0</v>
      </c>
      <c r="B2223" s="153">
        <v>5630</v>
      </c>
      <c r="C2223" s="154" t="s">
        <v>7637</v>
      </c>
      <c r="D2223" s="153" t="s">
        <v>5450</v>
      </c>
      <c r="E2223" s="153" t="s">
        <v>307</v>
      </c>
      <c r="F2223" s="155">
        <v>46.37</v>
      </c>
      <c r="G2223" s="155">
        <v>46.37</v>
      </c>
      <c r="H2223" s="153" t="s">
        <v>308</v>
      </c>
      <c r="I2223" s="156">
        <v>41974</v>
      </c>
    </row>
    <row r="2224" spans="1:9">
      <c r="B2224" s="153"/>
      <c r="C2224" s="154"/>
      <c r="D2224" s="153"/>
      <c r="E2224" s="153"/>
      <c r="F2224" s="155"/>
      <c r="G2224" s="155"/>
      <c r="H2224" s="153"/>
      <c r="I2224" s="156"/>
    </row>
    <row r="2225" spans="1:11" ht="25.5">
      <c r="A2225" s="133">
        <f>COUNTIF(ORÇAMENTO!B:B,'CPU (2)'!B2225)</f>
        <v>0</v>
      </c>
      <c r="B2225" s="175">
        <v>84013</v>
      </c>
      <c r="C2225" s="176" t="s">
        <v>7638</v>
      </c>
      <c r="D2225" s="175" t="s">
        <v>5450</v>
      </c>
      <c r="E2225" s="175" t="s">
        <v>6044</v>
      </c>
      <c r="F2225" s="177">
        <v>46.46</v>
      </c>
      <c r="G2225" s="177">
        <v>44.89</v>
      </c>
      <c r="H2225" s="175" t="s">
        <v>308</v>
      </c>
      <c r="I2225" s="178">
        <v>41974</v>
      </c>
      <c r="J2225" s="191">
        <f>SUM(J2227:J2229)</f>
        <v>44.89282</v>
      </c>
      <c r="K2225" s="192">
        <f>J2225-G2225</f>
        <v>2.8199999999998226E-3</v>
      </c>
    </row>
    <row r="2226" spans="1:11" s="133" customFormat="1" ht="25.5">
      <c r="A2226" s="211"/>
      <c r="B2226" s="202" t="s">
        <v>341</v>
      </c>
      <c r="C2226" s="202" t="s">
        <v>82</v>
      </c>
      <c r="D2226" s="202" t="s">
        <v>342</v>
      </c>
      <c r="E2226" s="202" t="s">
        <v>343</v>
      </c>
      <c r="F2226" s="202" t="s">
        <v>10727</v>
      </c>
      <c r="G2226" s="202" t="s">
        <v>10728</v>
      </c>
      <c r="H2226" s="202" t="s">
        <v>10729</v>
      </c>
      <c r="I2226" s="202" t="s">
        <v>10730</v>
      </c>
      <c r="J2226" s="202" t="s">
        <v>10731</v>
      </c>
    </row>
    <row r="2227" spans="1:11">
      <c r="A2227" s="211"/>
      <c r="B2227" s="172">
        <v>88294</v>
      </c>
      <c r="C2227" s="226" t="str">
        <f>VLOOKUP(B2227,SERVIÇOS_SINAPI_12_14!$A$2:$H$5049,2,0)</f>
        <v>OPERADOR DE ESCAVADEIRA COM ENCARGOS COMPLEMENTARES</v>
      </c>
      <c r="D2227" s="218" t="s">
        <v>5361</v>
      </c>
      <c r="E2227" s="219" t="str">
        <f>VLOOKUP(B2227,SERVIÇOS_SINAPI_12_14!$A$2:$H$5049,4,0)</f>
        <v>H</v>
      </c>
      <c r="F2227" s="220">
        <v>16.03</v>
      </c>
      <c r="G2227" s="224">
        <f>VLOOKUP(B2227,SERVIÇOS_SINAPI_12_14!$A$2:$H$5049,6,0)</f>
        <v>13.47</v>
      </c>
      <c r="H2227" s="219">
        <v>1</v>
      </c>
      <c r="I2227" s="224">
        <v>16.03</v>
      </c>
      <c r="J2227" s="224">
        <f>H2227*G2227</f>
        <v>13.47</v>
      </c>
    </row>
    <row r="2228" spans="1:11" ht="25.5">
      <c r="A2228" s="211"/>
      <c r="B2228" s="172">
        <v>88832</v>
      </c>
      <c r="C2228" s="226" t="str">
        <f>VLOOKUP(B2228,SERVIÇOS_SINAPI_12_14!$A$2:$H$5049,2,0)</f>
        <v>ESCAVADEIRA HIDRÁULICA SOBRE ESTEIRAS, CAÇAMBA 0,80 M3, PESO OPERACIONAL 17,8 T, POTÊNCIA LÍQUIDA 110 HP - DEPRECIAÇÃO. AF_10/2014</v>
      </c>
      <c r="D2228" s="188" t="s">
        <v>316</v>
      </c>
      <c r="E2228" s="219" t="str">
        <f>VLOOKUP(B2228,SERVIÇOS_SINAPI_12_14!$A$2:$H$5049,4,0)</f>
        <v>H</v>
      </c>
      <c r="F2228" s="189">
        <v>391871.43</v>
      </c>
      <c r="G2228" s="224">
        <f>VLOOKUP(B2228,SERVIÇOS_SINAPI_12_14!$A$2:$H$5049,6,0)</f>
        <v>25.64</v>
      </c>
      <c r="H2228" s="244">
        <v>1.0004999999999999</v>
      </c>
      <c r="I2228" s="224">
        <v>45.46</v>
      </c>
      <c r="J2228" s="224">
        <f>H2228*G2228</f>
        <v>25.652819999999998</v>
      </c>
    </row>
    <row r="2229" spans="1:11" ht="25.5">
      <c r="A2229" s="211"/>
      <c r="B2229" s="172">
        <v>88834</v>
      </c>
      <c r="C2229" s="226" t="str">
        <f>VLOOKUP(B2229,SERVIÇOS_SINAPI_12_14!$A$2:$H$5049,2,0)</f>
        <v>ESCAVADEIRA HIDRÁULICA SOBRE ESTEIRAS, CAÇAMBA 0,80 M3, PESO OPERACIONAL 17,8 T, POTÊNCIA LÍQUIDA 110 HP - JUROS. AF_10/2014</v>
      </c>
      <c r="D2229" s="188" t="s">
        <v>316</v>
      </c>
      <c r="E2229" s="219" t="str">
        <f>VLOOKUP(B2229,SERVIÇOS_SINAPI_12_14!$A$2:$H$5049,4,0)</f>
        <v>H</v>
      </c>
      <c r="F2229" s="189">
        <v>391871.43</v>
      </c>
      <c r="G2229" s="224">
        <f>VLOOKUP(B2229,SERVIÇOS_SINAPI_12_14!$A$2:$H$5049,6,0)</f>
        <v>5.77</v>
      </c>
      <c r="H2229" s="219">
        <v>1</v>
      </c>
      <c r="I2229" s="224">
        <v>45.46</v>
      </c>
      <c r="J2229" s="224">
        <f>H2229*G2229</f>
        <v>5.77</v>
      </c>
    </row>
    <row r="2230" spans="1:11">
      <c r="B2230"/>
      <c r="C2230"/>
      <c r="D2230"/>
      <c r="E2230"/>
      <c r="F2230"/>
      <c r="G2230"/>
      <c r="H2230"/>
      <c r="I2230" s="160"/>
    </row>
    <row r="2231" spans="1:11">
      <c r="B2231"/>
      <c r="C2231"/>
      <c r="D2231"/>
      <c r="E2231"/>
      <c r="F2231"/>
      <c r="G2231"/>
      <c r="H2231"/>
      <c r="I2231" s="160"/>
    </row>
    <row r="2232" spans="1:11" ht="25.5">
      <c r="A2232" s="133">
        <f>COUNTIF(ORÇAMENTO!B:B,'CPU (2)'!B2232)</f>
        <v>0</v>
      </c>
      <c r="B2232" s="231" t="s">
        <v>7639</v>
      </c>
      <c r="C2232" s="232" t="s">
        <v>7640</v>
      </c>
      <c r="D2232" s="231" t="s">
        <v>5450</v>
      </c>
      <c r="E2232" s="231" t="s">
        <v>6046</v>
      </c>
      <c r="F2232" s="233">
        <v>128.47999999999999</v>
      </c>
      <c r="G2232" s="233">
        <v>126.9</v>
      </c>
      <c r="H2232" s="231" t="s">
        <v>308</v>
      </c>
      <c r="I2232" s="234">
        <v>41974</v>
      </c>
      <c r="J2232" s="235">
        <f>SUM(J2234:J2238)</f>
        <v>126.904246</v>
      </c>
      <c r="K2232" s="192">
        <f>J2232-G2232</f>
        <v>4.245999999994865E-3</v>
      </c>
    </row>
    <row r="2233" spans="1:11" s="133" customFormat="1" ht="25.5">
      <c r="B2233" s="202" t="s">
        <v>341</v>
      </c>
      <c r="C2233" s="202" t="s">
        <v>82</v>
      </c>
      <c r="D2233" s="202" t="s">
        <v>342</v>
      </c>
      <c r="E2233" s="202" t="s">
        <v>343</v>
      </c>
      <c r="F2233" s="202" t="s">
        <v>10727</v>
      </c>
      <c r="G2233" s="202" t="s">
        <v>10728</v>
      </c>
      <c r="H2233" s="202" t="s">
        <v>10729</v>
      </c>
      <c r="I2233" s="202" t="s">
        <v>10730</v>
      </c>
      <c r="J2233" s="202" t="s">
        <v>10731</v>
      </c>
    </row>
    <row r="2234" spans="1:11">
      <c r="B2234" s="187">
        <v>88294</v>
      </c>
      <c r="C2234" s="226" t="str">
        <f>VLOOKUP(B2234,SERVIÇOS_SINAPI_12_14!$A$2:$H$5049,2,0)</f>
        <v>OPERADOR DE ESCAVADEIRA COM ENCARGOS COMPLEMENTARES</v>
      </c>
      <c r="D2234" s="218" t="s">
        <v>5361</v>
      </c>
      <c r="E2234" s="219" t="str">
        <f>VLOOKUP(B2234,SERVIÇOS_SINAPI_12_14!$A$2:$H$5049,4,0)</f>
        <v>H</v>
      </c>
      <c r="F2234" s="220">
        <v>15.04</v>
      </c>
      <c r="G2234" s="224">
        <f>VLOOKUP(B2234,SERVIÇOS_SINAPI_12_14!$A$2:$H$5049,6,0)</f>
        <v>13.47</v>
      </c>
      <c r="H2234" s="244">
        <v>1.0018</v>
      </c>
      <c r="I2234" s="224">
        <v>15.04</v>
      </c>
      <c r="J2234" s="224">
        <f>H2234*G2234</f>
        <v>13.494246</v>
      </c>
    </row>
    <row r="2235" spans="1:11" ht="25.5">
      <c r="B2235" s="187">
        <v>88832</v>
      </c>
      <c r="C2235" s="217" t="str">
        <f>VLOOKUP(B2235,SERVIÇOS_SINAPI_12_14!$A$2:$H$5049,2,0)</f>
        <v>ESCAVADEIRA HIDRÁULICA SOBRE ESTEIRAS, CAÇAMBA 0,80 M3, PESO OPERACIONAL 17,8 T, POTÊNCIA LÍQUIDA 110 HP - DEPRECIAÇÃO. AF_10/2014</v>
      </c>
      <c r="D2235" s="194" t="s">
        <v>5450</v>
      </c>
      <c r="E2235" s="219" t="str">
        <f>VLOOKUP(B2235,SERVIÇOS_SINAPI_12_14!$A$2:$H$5049,4,0)</f>
        <v>H</v>
      </c>
      <c r="F2235" s="195">
        <v>25.65</v>
      </c>
      <c r="G2235" s="224">
        <f>VLOOKUP(B2235,SERVIÇOS_SINAPI_12_14!$A$2:$H$5049,6,0)</f>
        <v>25.64</v>
      </c>
      <c r="H2235" s="219">
        <v>1</v>
      </c>
      <c r="I2235" s="224">
        <v>25.65</v>
      </c>
      <c r="J2235" s="224">
        <f>H2235*G2235</f>
        <v>25.64</v>
      </c>
    </row>
    <row r="2236" spans="1:11" ht="25.5">
      <c r="B2236" s="187">
        <v>88834</v>
      </c>
      <c r="C2236" s="217" t="str">
        <f>VLOOKUP(B2236,SERVIÇOS_SINAPI_12_14!$A$2:$H$5049,2,0)</f>
        <v>ESCAVADEIRA HIDRÁULICA SOBRE ESTEIRAS, CAÇAMBA 0,80 M3, PESO OPERACIONAL 17,8 T, POTÊNCIA LÍQUIDA 110 HP - JUROS. AF_10/2014</v>
      </c>
      <c r="D2236" s="194" t="s">
        <v>5450</v>
      </c>
      <c r="E2236" s="219" t="str">
        <f>VLOOKUP(B2236,SERVIÇOS_SINAPI_12_14!$A$2:$H$5049,4,0)</f>
        <v>H</v>
      </c>
      <c r="F2236" s="195">
        <v>5.77</v>
      </c>
      <c r="G2236" s="224">
        <f>VLOOKUP(B2236,SERVIÇOS_SINAPI_12_14!$A$2:$H$5049,6,0)</f>
        <v>5.77</v>
      </c>
      <c r="H2236" s="219">
        <v>1</v>
      </c>
      <c r="I2236" s="223">
        <v>5.77</v>
      </c>
      <c r="J2236" s="224">
        <f>H2236*G2236</f>
        <v>5.77</v>
      </c>
    </row>
    <row r="2237" spans="1:11" ht="25.5">
      <c r="B2237" s="187">
        <v>88835</v>
      </c>
      <c r="C2237" s="217" t="str">
        <f>VLOOKUP(B2237,SERVIÇOS_SINAPI_12_14!$A$2:$H$5049,2,0)</f>
        <v>ESCAVADEIRA HIDRÁULICA SOBRE ESTEIRAS, CAÇAMBA 0,80 M3, PESO OPERACIONAL 17,8 T, POTÊNCIA LÍQUIDA 110 HP - MANUTENÇÃO. AF_10/2014</v>
      </c>
      <c r="D2237" s="194" t="s">
        <v>5450</v>
      </c>
      <c r="E2237" s="219" t="str">
        <f>VLOOKUP(B2237,SERVIÇOS_SINAPI_12_14!$A$2:$H$5049,4,0)</f>
        <v>H</v>
      </c>
      <c r="F2237" s="195">
        <v>36.07</v>
      </c>
      <c r="G2237" s="224">
        <f>VLOOKUP(B2237,SERVIÇOS_SINAPI_12_14!$A$2:$H$5049,6,0)</f>
        <v>36.06</v>
      </c>
      <c r="H2237" s="219">
        <v>1</v>
      </c>
      <c r="I2237" s="223">
        <v>36.07</v>
      </c>
      <c r="J2237" s="224">
        <f>H2237*G2237</f>
        <v>36.06</v>
      </c>
    </row>
    <row r="2238" spans="1:11" ht="38.25">
      <c r="B2238" s="187">
        <v>88836</v>
      </c>
      <c r="C2238" s="217" t="str">
        <f>VLOOKUP(B2238,SERVIÇOS_SINAPI_12_14!$A$2:$H$5049,2,0)</f>
        <v>ESCAVADEIRA HIDRÁULICA SOBRE ESTEIRAS, CAÇAMBA 0,80 M3, PESO OPERACIONAL 17,8 T, POTÊNCIA LÍQUIDA 110 HP - MATERIAIS NA OPERAÇÃO. AF_10/2014</v>
      </c>
      <c r="D2238" s="194" t="s">
        <v>5450</v>
      </c>
      <c r="E2238" s="219" t="str">
        <f>VLOOKUP(B2238,SERVIÇOS_SINAPI_12_14!$A$2:$H$5049,4,0)</f>
        <v>H</v>
      </c>
      <c r="F2238" s="195">
        <v>45.95</v>
      </c>
      <c r="G2238" s="224">
        <f>VLOOKUP(B2238,SERVIÇOS_SINAPI_12_14!$A$2:$H$5049,6,0)</f>
        <v>45.94</v>
      </c>
      <c r="H2238" s="219">
        <v>1</v>
      </c>
      <c r="I2238" s="223">
        <v>45.95</v>
      </c>
      <c r="J2238" s="224">
        <f>H2238*G2238</f>
        <v>45.94</v>
      </c>
    </row>
    <row r="2239" spans="1:11">
      <c r="B2239" s="153"/>
      <c r="C2239" s="154"/>
      <c r="D2239" s="153"/>
      <c r="E2239" s="153"/>
      <c r="F2239" s="155"/>
      <c r="G2239" s="155"/>
      <c r="H2239" s="153"/>
      <c r="I2239" s="156"/>
    </row>
    <row r="2240" spans="1:11">
      <c r="B2240" s="153"/>
      <c r="C2240" s="154"/>
      <c r="D2240" s="153"/>
      <c r="E2240" s="153"/>
      <c r="F2240" s="155"/>
      <c r="G2240" s="155"/>
      <c r="H2240" s="153"/>
      <c r="I2240" s="156"/>
    </row>
    <row r="2241" spans="1:11">
      <c r="B2241" s="153"/>
      <c r="C2241" s="154"/>
      <c r="D2241" s="153"/>
      <c r="E2241" s="153"/>
      <c r="F2241" s="155"/>
      <c r="G2241" s="155"/>
      <c r="H2241" s="153"/>
      <c r="I2241" s="156"/>
    </row>
    <row r="2242" spans="1:11" ht="25.5">
      <c r="A2242" s="133">
        <f>COUNTIF(ORÇAMENTO!B:B,'CPU (2)'!B2242)</f>
        <v>0</v>
      </c>
      <c r="B2242" s="231">
        <v>88832</v>
      </c>
      <c r="C2242" s="232" t="s">
        <v>7641</v>
      </c>
      <c r="D2242" s="231" t="s">
        <v>5450</v>
      </c>
      <c r="E2242" s="231" t="s">
        <v>307</v>
      </c>
      <c r="F2242" s="233">
        <v>25.65</v>
      </c>
      <c r="G2242" s="233">
        <v>25.64</v>
      </c>
      <c r="H2242" s="231" t="s">
        <v>308</v>
      </c>
      <c r="I2242" s="234">
        <v>41974</v>
      </c>
      <c r="J2242" s="235">
        <f>SUM(J2244)</f>
        <v>25.642837480500003</v>
      </c>
      <c r="K2242" s="192">
        <f>J2242-G2242</f>
        <v>2.8374805000019876E-3</v>
      </c>
    </row>
    <row r="2243" spans="1:11" s="133" customFormat="1" ht="25.5">
      <c r="B2243" s="202" t="s">
        <v>341</v>
      </c>
      <c r="C2243" s="202" t="s">
        <v>82</v>
      </c>
      <c r="D2243" s="202" t="s">
        <v>342</v>
      </c>
      <c r="E2243" s="202" t="s">
        <v>343</v>
      </c>
      <c r="F2243" s="202" t="s">
        <v>10727</v>
      </c>
      <c r="G2243" s="202" t="s">
        <v>10728</v>
      </c>
      <c r="H2243" s="202" t="s">
        <v>10729</v>
      </c>
      <c r="I2243" s="202" t="s">
        <v>10730</v>
      </c>
      <c r="J2243" s="202" t="s">
        <v>10731</v>
      </c>
    </row>
    <row r="2244" spans="1:11" ht="25.5">
      <c r="B2244" s="172">
        <v>36482</v>
      </c>
      <c r="C2244" s="217" t="str">
        <f>VLOOKUP(B2244,INSUMOS_SINAPI_12_14!$A$2:$H$5049,2,0)</f>
        <v>ESCAVADEIRA HIDRAULICA SOBRE ESTEIRAS, CACAMBA 0,80 M3, PESO OPERACIONAL 17,8 T, POTENCIA LIQUIDA 110 HP</v>
      </c>
      <c r="D2244" s="166" t="s">
        <v>316</v>
      </c>
      <c r="E2244" s="219" t="str">
        <f>VLOOKUP(B2244,INSUMOS_SINAPI_12_14!$A$2:$H$5049,4,0)</f>
        <v>UN</v>
      </c>
      <c r="F2244" s="138">
        <v>400731.95</v>
      </c>
      <c r="G2244" s="224">
        <f>VLOOKUP(B2244,INSUMOS_SINAPI_12_14!$A$2:$H$5049,6,0)</f>
        <v>400731.95</v>
      </c>
      <c r="H2244" s="246">
        <v>6.3990000000000002E-5</v>
      </c>
      <c r="I2244" s="138">
        <v>25.65</v>
      </c>
      <c r="J2244" s="224">
        <f>H2244*G2244</f>
        <v>25.642837480500003</v>
      </c>
    </row>
    <row r="2245" spans="1:11">
      <c r="B2245" s="157"/>
      <c r="C2245" s="158"/>
      <c r="D2245" s="157"/>
      <c r="E2245" s="157"/>
      <c r="F2245" s="159"/>
      <c r="G2245" s="159"/>
      <c r="H2245" s="157"/>
      <c r="I2245" s="160"/>
    </row>
    <row r="2246" spans="1:11">
      <c r="B2246" s="157"/>
      <c r="C2246" s="158"/>
      <c r="D2246" s="157"/>
      <c r="E2246" s="157"/>
      <c r="F2246" s="159"/>
      <c r="G2246" s="159"/>
      <c r="H2246" s="157"/>
      <c r="I2246" s="160"/>
    </row>
    <row r="2247" spans="1:11" ht="25.5">
      <c r="A2247" s="133">
        <f>COUNTIF(ORÇAMENTO!B:B,'CPU (2)'!B2247)</f>
        <v>0</v>
      </c>
      <c r="B2247" s="175">
        <v>88834</v>
      </c>
      <c r="C2247" s="176" t="s">
        <v>7642</v>
      </c>
      <c r="D2247" s="175" t="s">
        <v>5450</v>
      </c>
      <c r="E2247" s="175" t="s">
        <v>307</v>
      </c>
      <c r="F2247" s="177">
        <v>5.77</v>
      </c>
      <c r="G2247" s="177">
        <v>5.77</v>
      </c>
      <c r="H2247" s="175" t="s">
        <v>308</v>
      </c>
      <c r="I2247" s="178">
        <v>41974</v>
      </c>
      <c r="J2247" s="235">
        <f>SUM(J2249)</f>
        <v>5.77054008</v>
      </c>
      <c r="K2247" s="192">
        <f>J2247-G2247</f>
        <v>5.4008000000038692E-4</v>
      </c>
    </row>
    <row r="2248" spans="1:11" ht="25.5">
      <c r="B2248" s="202" t="s">
        <v>341</v>
      </c>
      <c r="C2248" s="202" t="s">
        <v>82</v>
      </c>
      <c r="D2248" s="202" t="s">
        <v>342</v>
      </c>
      <c r="E2248" s="202" t="s">
        <v>343</v>
      </c>
      <c r="F2248" s="202" t="s">
        <v>10727</v>
      </c>
      <c r="G2248" s="202" t="s">
        <v>10728</v>
      </c>
      <c r="H2248" s="202" t="s">
        <v>10729</v>
      </c>
      <c r="I2248" s="202" t="s">
        <v>10730</v>
      </c>
      <c r="J2248" s="202" t="s">
        <v>10731</v>
      </c>
    </row>
    <row r="2249" spans="1:11" ht="25.5">
      <c r="B2249" s="172">
        <v>36482</v>
      </c>
      <c r="C2249" s="217" t="str">
        <f>VLOOKUP(B2249,INSUMOS_SINAPI_12_14!$A$2:$H$5049,2,0)</f>
        <v>ESCAVADEIRA HIDRAULICA SOBRE ESTEIRAS, CACAMBA 0,80 M3, PESO OPERACIONAL 17,8 T, POTENCIA LIQUIDA 110 HP</v>
      </c>
      <c r="D2249" s="166" t="s">
        <v>316</v>
      </c>
      <c r="E2249" s="219" t="str">
        <f>VLOOKUP(B2249,INSUMOS_SINAPI_12_14!$A$2:$H$5049,4,0)</f>
        <v>UN</v>
      </c>
      <c r="F2249" s="138">
        <v>400731.95</v>
      </c>
      <c r="G2249" s="224">
        <f>VLOOKUP(B2249,INSUMOS_SINAPI_12_14!$A$2:$H$5049,6,0)</f>
        <v>400731.95</v>
      </c>
      <c r="H2249" s="219">
        <v>1.4399999999999999E-5</v>
      </c>
      <c r="I2249" s="138">
        <v>25.65</v>
      </c>
      <c r="J2249" s="224">
        <f>H2249*G2249</f>
        <v>5.77054008</v>
      </c>
    </row>
    <row r="2250" spans="1:11">
      <c r="B2250" s="153"/>
      <c r="C2250" s="154"/>
      <c r="D2250" s="153"/>
      <c r="E2250" s="153"/>
      <c r="F2250" s="155"/>
      <c r="G2250" s="155"/>
      <c r="H2250" s="153"/>
      <c r="I2250" s="156"/>
    </row>
    <row r="2251" spans="1:11">
      <c r="B2251" s="153"/>
      <c r="C2251" s="154"/>
      <c r="D2251" s="153"/>
      <c r="E2251" s="153"/>
      <c r="F2251" s="155"/>
      <c r="G2251" s="155"/>
      <c r="H2251" s="153"/>
      <c r="I2251" s="156"/>
    </row>
    <row r="2252" spans="1:11" ht="25.5">
      <c r="A2252" s="133">
        <f>COUNTIF(ORÇAMENTO!B:B,'CPU (2)'!B2252)</f>
        <v>0</v>
      </c>
      <c r="B2252" s="175">
        <v>88835</v>
      </c>
      <c r="C2252" s="176" t="s">
        <v>7643</v>
      </c>
      <c r="D2252" s="175" t="s">
        <v>5450</v>
      </c>
      <c r="E2252" s="175" t="s">
        <v>307</v>
      </c>
      <c r="F2252" s="177">
        <v>36.07</v>
      </c>
      <c r="G2252" s="177">
        <v>36.06</v>
      </c>
      <c r="H2252" s="175" t="s">
        <v>308</v>
      </c>
      <c r="I2252" s="178">
        <v>41974</v>
      </c>
      <c r="J2252" s="235">
        <f>SUM(J2254)</f>
        <v>36.061868180499999</v>
      </c>
      <c r="K2252" s="192">
        <f>J2252-G2252</f>
        <v>1.8681804999971519E-3</v>
      </c>
    </row>
    <row r="2253" spans="1:11" ht="25.5">
      <c r="B2253" s="202" t="s">
        <v>341</v>
      </c>
      <c r="C2253" s="202" t="s">
        <v>82</v>
      </c>
      <c r="D2253" s="202" t="s">
        <v>342</v>
      </c>
      <c r="E2253" s="202" t="s">
        <v>343</v>
      </c>
      <c r="F2253" s="202" t="s">
        <v>10727</v>
      </c>
      <c r="G2253" s="202" t="s">
        <v>10728</v>
      </c>
      <c r="H2253" s="202" t="s">
        <v>10729</v>
      </c>
      <c r="I2253" s="202" t="s">
        <v>10730</v>
      </c>
      <c r="J2253" s="202" t="s">
        <v>10731</v>
      </c>
    </row>
    <row r="2254" spans="1:11" ht="25.5">
      <c r="B2254" s="172">
        <v>36482</v>
      </c>
      <c r="C2254" s="217" t="str">
        <f>VLOOKUP(B2254,INSUMOS_SINAPI_12_14!$A$2:$H$5049,2,0)</f>
        <v>ESCAVADEIRA HIDRAULICA SOBRE ESTEIRAS, CACAMBA 0,80 M3, PESO OPERACIONAL 17,8 T, POTENCIA LIQUIDA 110 HP</v>
      </c>
      <c r="D2254" s="166" t="s">
        <v>316</v>
      </c>
      <c r="E2254" s="219" t="str">
        <f>VLOOKUP(B2254,INSUMOS_SINAPI_12_14!$A$2:$H$5049,4,0)</f>
        <v>UN</v>
      </c>
      <c r="F2254" s="138">
        <v>400731.95</v>
      </c>
      <c r="G2254" s="224">
        <f>VLOOKUP(B2254,INSUMOS_SINAPI_12_14!$A$2:$H$5049,6,0)</f>
        <v>400731.95</v>
      </c>
      <c r="H2254" s="245">
        <v>8.9989999999999997E-5</v>
      </c>
      <c r="I2254" s="138">
        <v>25.65</v>
      </c>
      <c r="J2254" s="224">
        <f>H2254*G2254</f>
        <v>36.061868180499999</v>
      </c>
    </row>
    <row r="2255" spans="1:11">
      <c r="B2255" s="157"/>
      <c r="C2255" s="158"/>
      <c r="D2255" s="157"/>
      <c r="E2255" s="157"/>
      <c r="F2255" s="159"/>
      <c r="G2255" s="159"/>
      <c r="H2255" s="157"/>
      <c r="I2255" s="160"/>
    </row>
    <row r="2256" spans="1:11">
      <c r="B2256" s="157"/>
      <c r="C2256" s="158"/>
      <c r="D2256" s="157"/>
      <c r="E2256" s="157"/>
      <c r="F2256" s="159"/>
      <c r="G2256" s="159"/>
      <c r="H2256" s="157"/>
      <c r="I2256" s="160"/>
    </row>
    <row r="2257" spans="1:11" ht="38.25">
      <c r="A2257" s="133">
        <f>COUNTIF(ORÇAMENTO!B:B,'CPU (2)'!B2257)</f>
        <v>0</v>
      </c>
      <c r="B2257" s="175">
        <v>88836</v>
      </c>
      <c r="C2257" s="176" t="s">
        <v>7644</v>
      </c>
      <c r="D2257" s="175" t="s">
        <v>5450</v>
      </c>
      <c r="E2257" s="175" t="s">
        <v>307</v>
      </c>
      <c r="F2257" s="177">
        <v>45.95</v>
      </c>
      <c r="G2257" s="177">
        <v>45.94</v>
      </c>
      <c r="H2257" s="175" t="s">
        <v>308</v>
      </c>
      <c r="I2257" s="178">
        <v>41974</v>
      </c>
      <c r="J2257" s="235">
        <f>SUM(J2259)</f>
        <v>45.942399999999999</v>
      </c>
      <c r="K2257" s="192">
        <f>J2257-G2257</f>
        <v>2.400000000001512E-3</v>
      </c>
    </row>
    <row r="2258" spans="1:11" ht="25.5">
      <c r="B2258" s="202" t="s">
        <v>341</v>
      </c>
      <c r="C2258" s="202" t="s">
        <v>82</v>
      </c>
      <c r="D2258" s="202" t="s">
        <v>342</v>
      </c>
      <c r="E2258" s="202" t="s">
        <v>343</v>
      </c>
      <c r="F2258" s="202" t="s">
        <v>10727</v>
      </c>
      <c r="G2258" s="202" t="s">
        <v>10728</v>
      </c>
      <c r="H2258" s="202" t="s">
        <v>10729</v>
      </c>
      <c r="I2258" s="202" t="s">
        <v>10730</v>
      </c>
      <c r="J2258" s="202" t="s">
        <v>10731</v>
      </c>
    </row>
    <row r="2259" spans="1:11">
      <c r="B2259" s="172">
        <v>4221</v>
      </c>
      <c r="C2259" s="226" t="str">
        <f>VLOOKUP(B2259,INSUMOS_SINAPI_12_14!$A$2:$H$5049,2,0)</f>
        <v>OLEO DIESEL COMBUSTIVEL COMUM</v>
      </c>
      <c r="D2259" s="166" t="s">
        <v>316</v>
      </c>
      <c r="E2259" s="219" t="str">
        <f>VLOOKUP(B2259,INSUMOS_SINAPI_12_14!$A$2:$H$5049,4,0)</f>
        <v>L</v>
      </c>
      <c r="F2259" s="138">
        <v>400731.95</v>
      </c>
      <c r="G2259" s="224">
        <f>VLOOKUP(B2259,INSUMOS_SINAPI_12_14!$A$2:$H$5049,6,0)</f>
        <v>2.8</v>
      </c>
      <c r="H2259" s="240">
        <v>16.408000000000001</v>
      </c>
      <c r="I2259" s="138">
        <v>25.65</v>
      </c>
      <c r="J2259" s="224">
        <f>H2259*G2259</f>
        <v>45.942399999999999</v>
      </c>
    </row>
    <row r="2260" spans="1:11">
      <c r="B2260" s="153"/>
      <c r="C2260" s="154"/>
      <c r="D2260" s="153"/>
      <c r="E2260" s="153"/>
      <c r="F2260" s="155"/>
      <c r="G2260" s="155"/>
      <c r="H2260" s="153"/>
      <c r="I2260" s="156"/>
    </row>
    <row r="2261" spans="1:11">
      <c r="B2261" s="153"/>
      <c r="C2261" s="154"/>
      <c r="D2261" s="153"/>
      <c r="E2261" s="153"/>
      <c r="F2261" s="155"/>
      <c r="G2261" s="155"/>
      <c r="H2261" s="153"/>
      <c r="I2261" s="156"/>
    </row>
    <row r="2262" spans="1:11" ht="25.5" hidden="1">
      <c r="A2262" s="133">
        <f>COUNTIF(ORÇAMENTO!B:B,'CPU (2)'!B2262)</f>
        <v>0</v>
      </c>
      <c r="B2262" s="157">
        <v>88908</v>
      </c>
      <c r="C2262" s="158" t="s">
        <v>7645</v>
      </c>
      <c r="D2262" s="157" t="s">
        <v>5450</v>
      </c>
      <c r="E2262" s="157" t="s">
        <v>6044</v>
      </c>
      <c r="F2262" s="159">
        <v>51.67</v>
      </c>
      <c r="G2262" s="159">
        <v>50.1</v>
      </c>
      <c r="H2262" s="157" t="s">
        <v>308</v>
      </c>
      <c r="I2262" s="160">
        <v>41974</v>
      </c>
    </row>
    <row r="2263" spans="1:11" ht="25.5" hidden="1">
      <c r="A2263" s="133">
        <f>COUNTIF(ORÇAMENTO!B:B,'CPU (2)'!B2263)</f>
        <v>0</v>
      </c>
      <c r="B2263" s="153">
        <v>88907</v>
      </c>
      <c r="C2263" s="154" t="s">
        <v>7646</v>
      </c>
      <c r="D2263" s="153" t="s">
        <v>5450</v>
      </c>
      <c r="E2263" s="153" t="s">
        <v>6046</v>
      </c>
      <c r="F2263" s="155">
        <v>158.47999999999999</v>
      </c>
      <c r="G2263" s="155">
        <v>156.91999999999999</v>
      </c>
      <c r="H2263" s="153" t="s">
        <v>308</v>
      </c>
      <c r="I2263" s="156">
        <v>41974</v>
      </c>
    </row>
    <row r="2264" spans="1:11" ht="25.5" hidden="1">
      <c r="A2264" s="133">
        <f>COUNTIF(ORÇAMENTO!B:B,'CPU (2)'!B2264)</f>
        <v>0</v>
      </c>
      <c r="B2264" s="157">
        <v>88900</v>
      </c>
      <c r="C2264" s="158" t="s">
        <v>7647</v>
      </c>
      <c r="D2264" s="157" t="s">
        <v>5450</v>
      </c>
      <c r="E2264" s="157" t="s">
        <v>307</v>
      </c>
      <c r="F2264" s="159">
        <v>29.9</v>
      </c>
      <c r="G2264" s="159">
        <v>29.9</v>
      </c>
      <c r="H2264" s="157" t="s">
        <v>308</v>
      </c>
      <c r="I2264" s="160">
        <v>41974</v>
      </c>
    </row>
    <row r="2265" spans="1:11" ht="25.5" hidden="1">
      <c r="A2265" s="133">
        <f>COUNTIF(ORÇAMENTO!B:B,'CPU (2)'!B2265)</f>
        <v>0</v>
      </c>
      <c r="B2265" s="153">
        <v>88902</v>
      </c>
      <c r="C2265" s="154" t="s">
        <v>7648</v>
      </c>
      <c r="D2265" s="153" t="s">
        <v>5450</v>
      </c>
      <c r="E2265" s="153" t="s">
        <v>307</v>
      </c>
      <c r="F2265" s="155">
        <v>6.73</v>
      </c>
      <c r="G2265" s="155">
        <v>6.72</v>
      </c>
      <c r="H2265" s="153" t="s">
        <v>308</v>
      </c>
      <c r="I2265" s="156">
        <v>41974</v>
      </c>
    </row>
    <row r="2266" spans="1:11" ht="25.5" hidden="1">
      <c r="A2266" s="133">
        <f>COUNTIF(ORÇAMENTO!B:B,'CPU (2)'!B2266)</f>
        <v>0</v>
      </c>
      <c r="B2266" s="157">
        <v>88903</v>
      </c>
      <c r="C2266" s="158" t="s">
        <v>7649</v>
      </c>
      <c r="D2266" s="157" t="s">
        <v>5450</v>
      </c>
      <c r="E2266" s="157" t="s">
        <v>307</v>
      </c>
      <c r="F2266" s="159">
        <v>42.05</v>
      </c>
      <c r="G2266" s="159">
        <v>42.05</v>
      </c>
      <c r="H2266" s="157" t="s">
        <v>308</v>
      </c>
      <c r="I2266" s="160">
        <v>41974</v>
      </c>
    </row>
    <row r="2267" spans="1:11" ht="38.25" hidden="1">
      <c r="A2267" s="133">
        <f>COUNTIF(ORÇAMENTO!B:B,'CPU (2)'!B2267)</f>
        <v>0</v>
      </c>
      <c r="B2267" s="153">
        <v>88904</v>
      </c>
      <c r="C2267" s="154" t="s">
        <v>7650</v>
      </c>
      <c r="D2267" s="153" t="s">
        <v>5450</v>
      </c>
      <c r="E2267" s="153" t="s">
        <v>307</v>
      </c>
      <c r="F2267" s="155">
        <v>64.760000000000005</v>
      </c>
      <c r="G2267" s="155">
        <v>64.760000000000005</v>
      </c>
      <c r="H2267" s="153" t="s">
        <v>308</v>
      </c>
      <c r="I2267" s="156">
        <v>41974</v>
      </c>
    </row>
    <row r="2268" spans="1:11" ht="25.5" hidden="1">
      <c r="A2268" s="133">
        <f>COUNTIF(ORÇAMENTO!B:B,'CPU (2)'!B2268)</f>
        <v>0</v>
      </c>
      <c r="B2268" s="157" t="s">
        <v>7651</v>
      </c>
      <c r="C2268" s="158" t="s">
        <v>7652</v>
      </c>
      <c r="D2268" s="157" t="s">
        <v>5604</v>
      </c>
      <c r="E2268" s="157" t="s">
        <v>368</v>
      </c>
      <c r="F2268" s="159">
        <v>97.12</v>
      </c>
      <c r="G2268" s="159">
        <v>88.18</v>
      </c>
      <c r="H2268" s="157" t="s">
        <v>308</v>
      </c>
      <c r="I2268" s="160">
        <v>41974</v>
      </c>
    </row>
    <row r="2269" spans="1:11" ht="25.5" hidden="1">
      <c r="A2269" s="133">
        <f>COUNTIF(ORÇAMENTO!B:B,'CPU (2)'!B2269)</f>
        <v>0</v>
      </c>
      <c r="B2269" s="153" t="s">
        <v>7653</v>
      </c>
      <c r="C2269" s="154" t="s">
        <v>7654</v>
      </c>
      <c r="D2269" s="153" t="s">
        <v>5604</v>
      </c>
      <c r="E2269" s="153" t="s">
        <v>368</v>
      </c>
      <c r="F2269" s="155">
        <v>91.05</v>
      </c>
      <c r="G2269" s="155">
        <v>82.67</v>
      </c>
      <c r="H2269" s="153" t="s">
        <v>308</v>
      </c>
      <c r="I2269" s="156">
        <v>41974</v>
      </c>
    </row>
    <row r="2270" spans="1:11" ht="38.25" hidden="1">
      <c r="A2270" s="133">
        <f>COUNTIF(ORÇAMENTO!B:B,'CPU (2)'!B2270)</f>
        <v>0</v>
      </c>
      <c r="B2270" s="157" t="s">
        <v>7655</v>
      </c>
      <c r="C2270" s="158" t="s">
        <v>7656</v>
      </c>
      <c r="D2270" s="157" t="s">
        <v>5604</v>
      </c>
      <c r="E2270" s="157" t="s">
        <v>368</v>
      </c>
      <c r="F2270" s="159">
        <v>133.54</v>
      </c>
      <c r="G2270" s="159">
        <v>121.25</v>
      </c>
      <c r="H2270" s="157" t="s">
        <v>308</v>
      </c>
      <c r="I2270" s="160">
        <v>41974</v>
      </c>
    </row>
    <row r="2271" spans="1:11" ht="38.25" hidden="1">
      <c r="A2271" s="133">
        <f>COUNTIF(ORÇAMENTO!B:B,'CPU (2)'!B2271)</f>
        <v>0</v>
      </c>
      <c r="B2271" s="153" t="s">
        <v>7657</v>
      </c>
      <c r="C2271" s="154" t="s">
        <v>7658</v>
      </c>
      <c r="D2271" s="153" t="s">
        <v>5604</v>
      </c>
      <c r="E2271" s="153" t="s">
        <v>368</v>
      </c>
      <c r="F2271" s="155">
        <v>157.82</v>
      </c>
      <c r="G2271" s="155">
        <v>143.29</v>
      </c>
      <c r="H2271" s="153" t="s">
        <v>308</v>
      </c>
      <c r="I2271" s="156">
        <v>41974</v>
      </c>
    </row>
    <row r="2272" spans="1:11" ht="25.5" hidden="1">
      <c r="A2272" s="133">
        <f>COUNTIF(ORÇAMENTO!B:B,'CPU (2)'!B2272)</f>
        <v>0</v>
      </c>
      <c r="B2272" s="157" t="s">
        <v>7659</v>
      </c>
      <c r="C2272" s="158" t="s">
        <v>7660</v>
      </c>
      <c r="D2272" s="157" t="s">
        <v>5604</v>
      </c>
      <c r="E2272" s="157" t="s">
        <v>368</v>
      </c>
      <c r="F2272" s="159">
        <v>182.1</v>
      </c>
      <c r="G2272" s="159">
        <v>165.34</v>
      </c>
      <c r="H2272" s="157" t="s">
        <v>308</v>
      </c>
      <c r="I2272" s="160">
        <v>41974</v>
      </c>
    </row>
    <row r="2273" spans="1:9" ht="25.5" hidden="1">
      <c r="A2273" s="133">
        <f>COUNTIF(ORÇAMENTO!B:B,'CPU (2)'!B2273)</f>
        <v>0</v>
      </c>
      <c r="B2273" s="153" t="s">
        <v>7661</v>
      </c>
      <c r="C2273" s="154" t="s">
        <v>7662</v>
      </c>
      <c r="D2273" s="153" t="s">
        <v>5604</v>
      </c>
      <c r="E2273" s="153" t="s">
        <v>368</v>
      </c>
      <c r="F2273" s="155">
        <v>218.52</v>
      </c>
      <c r="G2273" s="155">
        <v>198.41</v>
      </c>
      <c r="H2273" s="153" t="s">
        <v>308</v>
      </c>
      <c r="I2273" s="156">
        <v>41974</v>
      </c>
    </row>
    <row r="2274" spans="1:9" ht="25.5" hidden="1">
      <c r="A2274" s="133">
        <f>COUNTIF(ORÇAMENTO!B:B,'CPU (2)'!B2274)</f>
        <v>0</v>
      </c>
      <c r="B2274" s="157" t="s">
        <v>7663</v>
      </c>
      <c r="C2274" s="158" t="s">
        <v>7664</v>
      </c>
      <c r="D2274" s="157" t="s">
        <v>5604</v>
      </c>
      <c r="E2274" s="157" t="s">
        <v>368</v>
      </c>
      <c r="F2274" s="159">
        <v>254.94</v>
      </c>
      <c r="G2274" s="159">
        <v>231.48</v>
      </c>
      <c r="H2274" s="157" t="s">
        <v>308</v>
      </c>
      <c r="I2274" s="160">
        <v>41974</v>
      </c>
    </row>
    <row r="2275" spans="1:9" ht="25.5" hidden="1">
      <c r="A2275" s="133">
        <f>COUNTIF(ORÇAMENTO!B:B,'CPU (2)'!B2275)</f>
        <v>0</v>
      </c>
      <c r="B2275" s="153" t="s">
        <v>7665</v>
      </c>
      <c r="C2275" s="154" t="s">
        <v>7666</v>
      </c>
      <c r="D2275" s="153" t="s">
        <v>5604</v>
      </c>
      <c r="E2275" s="153" t="s">
        <v>368</v>
      </c>
      <c r="F2275" s="155">
        <v>115.33</v>
      </c>
      <c r="G2275" s="155">
        <v>104.71</v>
      </c>
      <c r="H2275" s="153" t="s">
        <v>308</v>
      </c>
      <c r="I2275" s="156">
        <v>41974</v>
      </c>
    </row>
    <row r="2276" spans="1:9" ht="51" hidden="1">
      <c r="A2276" s="133">
        <f>COUNTIF(ORÇAMENTO!B:B,'CPU (2)'!B2276)</f>
        <v>0</v>
      </c>
      <c r="B2276" s="157">
        <v>89898</v>
      </c>
      <c r="C2276" s="158" t="s">
        <v>7667</v>
      </c>
      <c r="D2276" s="157" t="s">
        <v>5604</v>
      </c>
      <c r="E2276" s="157" t="s">
        <v>368</v>
      </c>
      <c r="F2276" s="159">
        <v>18.32</v>
      </c>
      <c r="G2276" s="159">
        <v>18.059999999999999</v>
      </c>
      <c r="H2276" s="157" t="s">
        <v>308</v>
      </c>
      <c r="I2276" s="160">
        <v>41974</v>
      </c>
    </row>
    <row r="2277" spans="1:9" ht="51" hidden="1">
      <c r="A2277" s="133">
        <f>COUNTIF(ORÇAMENTO!B:B,'CPU (2)'!B2277)</f>
        <v>0</v>
      </c>
      <c r="B2277" s="153">
        <v>89918</v>
      </c>
      <c r="C2277" s="154" t="s">
        <v>7668</v>
      </c>
      <c r="D2277" s="153" t="s">
        <v>5604</v>
      </c>
      <c r="E2277" s="153" t="s">
        <v>368</v>
      </c>
      <c r="F2277" s="155">
        <v>21.85</v>
      </c>
      <c r="G2277" s="155">
        <v>21.6</v>
      </c>
      <c r="H2277" s="153" t="s">
        <v>308</v>
      </c>
      <c r="I2277" s="156">
        <v>41974</v>
      </c>
    </row>
    <row r="2278" spans="1:9" ht="51" hidden="1">
      <c r="A2278" s="133">
        <f>COUNTIF(ORÇAMENTO!B:B,'CPU (2)'!B2278)</f>
        <v>0</v>
      </c>
      <c r="B2278" s="157">
        <v>89900</v>
      </c>
      <c r="C2278" s="158" t="s">
        <v>7669</v>
      </c>
      <c r="D2278" s="157" t="s">
        <v>5604</v>
      </c>
      <c r="E2278" s="157" t="s">
        <v>368</v>
      </c>
      <c r="F2278" s="159">
        <v>23.05</v>
      </c>
      <c r="G2278" s="159">
        <v>22.73</v>
      </c>
      <c r="H2278" s="157" t="s">
        <v>308</v>
      </c>
      <c r="I2278" s="160">
        <v>41974</v>
      </c>
    </row>
    <row r="2279" spans="1:9" ht="51" hidden="1">
      <c r="A2279" s="133">
        <f>COUNTIF(ORÇAMENTO!B:B,'CPU (2)'!B2279)</f>
        <v>0</v>
      </c>
      <c r="B2279" s="153">
        <v>89920</v>
      </c>
      <c r="C2279" s="154" t="s">
        <v>7670</v>
      </c>
      <c r="D2279" s="153" t="s">
        <v>5604</v>
      </c>
      <c r="E2279" s="153" t="s">
        <v>368</v>
      </c>
      <c r="F2279" s="155">
        <v>26.71</v>
      </c>
      <c r="G2279" s="155">
        <v>26.42</v>
      </c>
      <c r="H2279" s="153" t="s">
        <v>308</v>
      </c>
      <c r="I2279" s="156">
        <v>41974</v>
      </c>
    </row>
    <row r="2280" spans="1:9" ht="51" hidden="1">
      <c r="A2280" s="133">
        <f>COUNTIF(ORÇAMENTO!B:B,'CPU (2)'!B2280)</f>
        <v>0</v>
      </c>
      <c r="B2280" s="157">
        <v>89902</v>
      </c>
      <c r="C2280" s="158" t="s">
        <v>7671</v>
      </c>
      <c r="D2280" s="157" t="s">
        <v>5604</v>
      </c>
      <c r="E2280" s="157" t="s">
        <v>368</v>
      </c>
      <c r="F2280" s="159">
        <v>28.54</v>
      </c>
      <c r="G2280" s="159">
        <v>28.17</v>
      </c>
      <c r="H2280" s="157" t="s">
        <v>308</v>
      </c>
      <c r="I2280" s="160">
        <v>41974</v>
      </c>
    </row>
    <row r="2281" spans="1:9" ht="51" hidden="1">
      <c r="A2281" s="133">
        <f>COUNTIF(ORÇAMENTO!B:B,'CPU (2)'!B2281)</f>
        <v>0</v>
      </c>
      <c r="B2281" s="153">
        <v>89903</v>
      </c>
      <c r="C2281" s="154" t="s">
        <v>7672</v>
      </c>
      <c r="D2281" s="153" t="s">
        <v>5604</v>
      </c>
      <c r="E2281" s="153" t="s">
        <v>368</v>
      </c>
      <c r="F2281" s="155">
        <v>5.37</v>
      </c>
      <c r="G2281" s="155">
        <v>5.29</v>
      </c>
      <c r="H2281" s="153" t="s">
        <v>308</v>
      </c>
      <c r="I2281" s="156">
        <v>41974</v>
      </c>
    </row>
    <row r="2282" spans="1:9" ht="51" hidden="1">
      <c r="A2282" s="133">
        <f>COUNTIF(ORÇAMENTO!B:B,'CPU (2)'!B2282)</f>
        <v>0</v>
      </c>
      <c r="B2282" s="157">
        <v>89904</v>
      </c>
      <c r="C2282" s="158" t="s">
        <v>7673</v>
      </c>
      <c r="D2282" s="157" t="s">
        <v>5604</v>
      </c>
      <c r="E2282" s="157" t="s">
        <v>368</v>
      </c>
      <c r="F2282" s="159">
        <v>5.4</v>
      </c>
      <c r="G2282" s="159">
        <v>5.32</v>
      </c>
      <c r="H2282" s="157" t="s">
        <v>308</v>
      </c>
      <c r="I2282" s="160">
        <v>41974</v>
      </c>
    </row>
    <row r="2283" spans="1:9" ht="51" hidden="1">
      <c r="A2283" s="133">
        <f>COUNTIF(ORÇAMENTO!B:B,'CPU (2)'!B2283)</f>
        <v>0</v>
      </c>
      <c r="B2283" s="153">
        <v>89905</v>
      </c>
      <c r="C2283" s="154" t="s">
        <v>7674</v>
      </c>
      <c r="D2283" s="153" t="s">
        <v>5604</v>
      </c>
      <c r="E2283" s="153" t="s">
        <v>368</v>
      </c>
      <c r="F2283" s="155">
        <v>5.55</v>
      </c>
      <c r="G2283" s="155">
        <v>5.47</v>
      </c>
      <c r="H2283" s="153" t="s">
        <v>308</v>
      </c>
      <c r="I2283" s="156">
        <v>41974</v>
      </c>
    </row>
    <row r="2284" spans="1:9" ht="51" hidden="1">
      <c r="A2284" s="133">
        <f>COUNTIF(ORÇAMENTO!B:B,'CPU (2)'!B2284)</f>
        <v>0</v>
      </c>
      <c r="B2284" s="157">
        <v>89906</v>
      </c>
      <c r="C2284" s="158" t="s">
        <v>7675</v>
      </c>
      <c r="D2284" s="157" t="s">
        <v>5604</v>
      </c>
      <c r="E2284" s="157" t="s">
        <v>368</v>
      </c>
      <c r="F2284" s="159">
        <v>5.5</v>
      </c>
      <c r="G2284" s="159">
        <v>5.42</v>
      </c>
      <c r="H2284" s="157" t="s">
        <v>308</v>
      </c>
      <c r="I2284" s="160">
        <v>41974</v>
      </c>
    </row>
    <row r="2285" spans="1:9" ht="51" hidden="1">
      <c r="A2285" s="133">
        <f>COUNTIF(ORÇAMENTO!B:B,'CPU (2)'!B2285)</f>
        <v>0</v>
      </c>
      <c r="B2285" s="153">
        <v>89885</v>
      </c>
      <c r="C2285" s="154" t="s">
        <v>7676</v>
      </c>
      <c r="D2285" s="153" t="s">
        <v>5604</v>
      </c>
      <c r="E2285" s="153" t="s">
        <v>368</v>
      </c>
      <c r="F2285" s="155">
        <v>5.77</v>
      </c>
      <c r="G2285" s="155">
        <v>5.67</v>
      </c>
      <c r="H2285" s="153" t="s">
        <v>308</v>
      </c>
      <c r="I2285" s="156">
        <v>41974</v>
      </c>
    </row>
    <row r="2286" spans="1:9" ht="51" hidden="1">
      <c r="A2286" s="133">
        <f>COUNTIF(ORÇAMENTO!B:B,'CPU (2)'!B2286)</f>
        <v>0</v>
      </c>
      <c r="B2286" s="157">
        <v>89886</v>
      </c>
      <c r="C2286" s="158" t="s">
        <v>7677</v>
      </c>
      <c r="D2286" s="157" t="s">
        <v>5604</v>
      </c>
      <c r="E2286" s="157" t="s">
        <v>368</v>
      </c>
      <c r="F2286" s="159">
        <v>5.79</v>
      </c>
      <c r="G2286" s="159">
        <v>5.69</v>
      </c>
      <c r="H2286" s="157" t="s">
        <v>308</v>
      </c>
      <c r="I2286" s="160">
        <v>41974</v>
      </c>
    </row>
    <row r="2287" spans="1:9" ht="51" hidden="1">
      <c r="A2287" s="133">
        <f>COUNTIF(ORÇAMENTO!B:B,'CPU (2)'!B2287)</f>
        <v>0</v>
      </c>
      <c r="B2287" s="153">
        <v>89887</v>
      </c>
      <c r="C2287" s="154" t="s">
        <v>7678</v>
      </c>
      <c r="D2287" s="153" t="s">
        <v>5604</v>
      </c>
      <c r="E2287" s="153" t="s">
        <v>368</v>
      </c>
      <c r="F2287" s="155">
        <v>5.97</v>
      </c>
      <c r="G2287" s="155">
        <v>5.86</v>
      </c>
      <c r="H2287" s="153" t="s">
        <v>308</v>
      </c>
      <c r="I2287" s="156">
        <v>41974</v>
      </c>
    </row>
    <row r="2288" spans="1:9" ht="51" hidden="1">
      <c r="A2288" s="133">
        <f>COUNTIF(ORÇAMENTO!B:B,'CPU (2)'!B2288)</f>
        <v>0</v>
      </c>
      <c r="B2288" s="157">
        <v>89888</v>
      </c>
      <c r="C2288" s="158" t="s">
        <v>7679</v>
      </c>
      <c r="D2288" s="157" t="s">
        <v>5604</v>
      </c>
      <c r="E2288" s="157" t="s">
        <v>368</v>
      </c>
      <c r="F2288" s="159">
        <v>5.91</v>
      </c>
      <c r="G2288" s="159">
        <v>5.81</v>
      </c>
      <c r="H2288" s="157" t="s">
        <v>308</v>
      </c>
      <c r="I2288" s="160">
        <v>41974</v>
      </c>
    </row>
    <row r="2289" spans="1:9" ht="51" hidden="1">
      <c r="A2289" s="133">
        <f>COUNTIF(ORÇAMENTO!B:B,'CPU (2)'!B2289)</f>
        <v>0</v>
      </c>
      <c r="B2289" s="153">
        <v>89889</v>
      </c>
      <c r="C2289" s="154" t="s">
        <v>7680</v>
      </c>
      <c r="D2289" s="153" t="s">
        <v>5604</v>
      </c>
      <c r="E2289" s="153" t="s">
        <v>368</v>
      </c>
      <c r="F2289" s="155">
        <v>6.1</v>
      </c>
      <c r="G2289" s="155">
        <v>6</v>
      </c>
      <c r="H2289" s="153" t="s">
        <v>308</v>
      </c>
      <c r="I2289" s="156">
        <v>41974</v>
      </c>
    </row>
    <row r="2290" spans="1:9" ht="51" hidden="1">
      <c r="A2290" s="133">
        <f>COUNTIF(ORÇAMENTO!B:B,'CPU (2)'!B2290)</f>
        <v>0</v>
      </c>
      <c r="B2290" s="157">
        <v>89907</v>
      </c>
      <c r="C2290" s="158" t="s">
        <v>7681</v>
      </c>
      <c r="D2290" s="157" t="s">
        <v>5604</v>
      </c>
      <c r="E2290" s="157" t="s">
        <v>368</v>
      </c>
      <c r="F2290" s="159">
        <v>6.21</v>
      </c>
      <c r="G2290" s="159">
        <v>6.11</v>
      </c>
      <c r="H2290" s="157" t="s">
        <v>308</v>
      </c>
      <c r="I2290" s="160">
        <v>41974</v>
      </c>
    </row>
    <row r="2291" spans="1:9" ht="51" hidden="1">
      <c r="A2291" s="133">
        <f>COUNTIF(ORÇAMENTO!B:B,'CPU (2)'!B2291)</f>
        <v>0</v>
      </c>
      <c r="B2291" s="153">
        <v>89910</v>
      </c>
      <c r="C2291" s="154" t="s">
        <v>7682</v>
      </c>
      <c r="D2291" s="153" t="s">
        <v>5604</v>
      </c>
      <c r="E2291" s="153" t="s">
        <v>368</v>
      </c>
      <c r="F2291" s="155">
        <v>7.3</v>
      </c>
      <c r="G2291" s="155">
        <v>7.2</v>
      </c>
      <c r="H2291" s="153" t="s">
        <v>308</v>
      </c>
      <c r="I2291" s="156">
        <v>41974</v>
      </c>
    </row>
    <row r="2292" spans="1:9" ht="51" hidden="1">
      <c r="A2292" s="133">
        <f>COUNTIF(ORÇAMENTO!B:B,'CPU (2)'!B2292)</f>
        <v>0</v>
      </c>
      <c r="B2292" s="157">
        <v>89890</v>
      </c>
      <c r="C2292" s="158" t="s">
        <v>7683</v>
      </c>
      <c r="D2292" s="157" t="s">
        <v>5604</v>
      </c>
      <c r="E2292" s="157" t="s">
        <v>368</v>
      </c>
      <c r="F2292" s="159">
        <v>8.24</v>
      </c>
      <c r="G2292" s="159">
        <v>8.1199999999999992</v>
      </c>
      <c r="H2292" s="157" t="s">
        <v>308</v>
      </c>
      <c r="I2292" s="160">
        <v>41974</v>
      </c>
    </row>
    <row r="2293" spans="1:9" ht="51" hidden="1">
      <c r="A2293" s="133">
        <f>COUNTIF(ORÇAMENTO!B:B,'CPU (2)'!B2293)</f>
        <v>0</v>
      </c>
      <c r="B2293" s="153">
        <v>89891</v>
      </c>
      <c r="C2293" s="154" t="s">
        <v>7684</v>
      </c>
      <c r="D2293" s="153" t="s">
        <v>5604</v>
      </c>
      <c r="E2293" s="153" t="s">
        <v>368</v>
      </c>
      <c r="F2293" s="155">
        <v>8.4</v>
      </c>
      <c r="G2293" s="155">
        <v>8.27</v>
      </c>
      <c r="H2293" s="153" t="s">
        <v>308</v>
      </c>
      <c r="I2293" s="156">
        <v>41974</v>
      </c>
    </row>
    <row r="2294" spans="1:9" ht="51" hidden="1">
      <c r="A2294" s="133">
        <f>COUNTIF(ORÇAMENTO!B:B,'CPU (2)'!B2294)</f>
        <v>0</v>
      </c>
      <c r="B2294" s="157">
        <v>89892</v>
      </c>
      <c r="C2294" s="158" t="s">
        <v>7685</v>
      </c>
      <c r="D2294" s="157" t="s">
        <v>5604</v>
      </c>
      <c r="E2294" s="157" t="s">
        <v>368</v>
      </c>
      <c r="F2294" s="159">
        <v>7.73</v>
      </c>
      <c r="G2294" s="159">
        <v>7.6</v>
      </c>
      <c r="H2294" s="157" t="s">
        <v>308</v>
      </c>
      <c r="I2294" s="160">
        <v>41974</v>
      </c>
    </row>
    <row r="2295" spans="1:9" ht="51" hidden="1">
      <c r="A2295" s="133">
        <f>COUNTIF(ORÇAMENTO!B:B,'CPU (2)'!B2295)</f>
        <v>0</v>
      </c>
      <c r="B2295" s="153">
        <v>89908</v>
      </c>
      <c r="C2295" s="154" t="s">
        <v>7686</v>
      </c>
      <c r="D2295" s="153" t="s">
        <v>5604</v>
      </c>
      <c r="E2295" s="153" t="s">
        <v>368</v>
      </c>
      <c r="F2295" s="155">
        <v>8.3000000000000007</v>
      </c>
      <c r="G2295" s="155">
        <v>8.18</v>
      </c>
      <c r="H2295" s="153" t="s">
        <v>308</v>
      </c>
      <c r="I2295" s="156">
        <v>41974</v>
      </c>
    </row>
    <row r="2296" spans="1:9" ht="51" hidden="1">
      <c r="A2296" s="133">
        <f>COUNTIF(ORÇAMENTO!B:B,'CPU (2)'!B2296)</f>
        <v>0</v>
      </c>
      <c r="B2296" s="157">
        <v>89909</v>
      </c>
      <c r="C2296" s="158" t="s">
        <v>7687</v>
      </c>
      <c r="D2296" s="157" t="s">
        <v>5604</v>
      </c>
      <c r="E2296" s="157" t="s">
        <v>368</v>
      </c>
      <c r="F2296" s="159">
        <v>8.43</v>
      </c>
      <c r="G2296" s="159">
        <v>8.31</v>
      </c>
      <c r="H2296" s="157" t="s">
        <v>308</v>
      </c>
      <c r="I2296" s="160">
        <v>41974</v>
      </c>
    </row>
    <row r="2297" spans="1:9" ht="51" hidden="1">
      <c r="A2297" s="133">
        <f>COUNTIF(ORÇAMENTO!B:B,'CPU (2)'!B2297)</f>
        <v>0</v>
      </c>
      <c r="B2297" s="153">
        <v>89893</v>
      </c>
      <c r="C2297" s="154" t="s">
        <v>7688</v>
      </c>
      <c r="D2297" s="153" t="s">
        <v>5604</v>
      </c>
      <c r="E2297" s="153" t="s">
        <v>368</v>
      </c>
      <c r="F2297" s="155">
        <v>10.02</v>
      </c>
      <c r="G2297" s="155">
        <v>9.8699999999999992</v>
      </c>
      <c r="H2297" s="153" t="s">
        <v>308</v>
      </c>
      <c r="I2297" s="156">
        <v>41974</v>
      </c>
    </row>
    <row r="2298" spans="1:9" ht="51" hidden="1">
      <c r="A2298" s="133">
        <f>COUNTIF(ORÇAMENTO!B:B,'CPU (2)'!B2298)</f>
        <v>0</v>
      </c>
      <c r="B2298" s="157">
        <v>89911</v>
      </c>
      <c r="C2298" s="158" t="s">
        <v>7689</v>
      </c>
      <c r="D2298" s="157" t="s">
        <v>5604</v>
      </c>
      <c r="E2298" s="157" t="s">
        <v>368</v>
      </c>
      <c r="F2298" s="159">
        <v>10.029999999999999</v>
      </c>
      <c r="G2298" s="159">
        <v>9.89</v>
      </c>
      <c r="H2298" s="157" t="s">
        <v>308</v>
      </c>
      <c r="I2298" s="160">
        <v>41974</v>
      </c>
    </row>
    <row r="2299" spans="1:9" ht="51" hidden="1">
      <c r="A2299" s="133">
        <f>COUNTIF(ORÇAMENTO!B:B,'CPU (2)'!B2299)</f>
        <v>0</v>
      </c>
      <c r="B2299" s="153">
        <v>89912</v>
      </c>
      <c r="C2299" s="154" t="s">
        <v>7690</v>
      </c>
      <c r="D2299" s="153" t="s">
        <v>5604</v>
      </c>
      <c r="E2299" s="153" t="s">
        <v>368</v>
      </c>
      <c r="F2299" s="155">
        <v>10.63</v>
      </c>
      <c r="G2299" s="155">
        <v>10.49</v>
      </c>
      <c r="H2299" s="153" t="s">
        <v>308</v>
      </c>
      <c r="I2299" s="156">
        <v>41974</v>
      </c>
    </row>
    <row r="2300" spans="1:9" ht="51" hidden="1">
      <c r="A2300" s="133">
        <f>COUNTIF(ORÇAMENTO!B:B,'CPU (2)'!B2300)</f>
        <v>0</v>
      </c>
      <c r="B2300" s="157">
        <v>89914</v>
      </c>
      <c r="C2300" s="158" t="s">
        <v>7691</v>
      </c>
      <c r="D2300" s="157" t="s">
        <v>5604</v>
      </c>
      <c r="E2300" s="157" t="s">
        <v>368</v>
      </c>
      <c r="F2300" s="159">
        <v>10.43</v>
      </c>
      <c r="G2300" s="159">
        <v>10.29</v>
      </c>
      <c r="H2300" s="157" t="s">
        <v>308</v>
      </c>
      <c r="I2300" s="160">
        <v>41974</v>
      </c>
    </row>
    <row r="2301" spans="1:9" ht="51" hidden="1">
      <c r="A2301" s="133">
        <f>COUNTIF(ORÇAMENTO!B:B,'CPU (2)'!B2301)</f>
        <v>0</v>
      </c>
      <c r="B2301" s="153">
        <v>89894</v>
      </c>
      <c r="C2301" s="154" t="s">
        <v>7692</v>
      </c>
      <c r="D2301" s="153" t="s">
        <v>5604</v>
      </c>
      <c r="E2301" s="153" t="s">
        <v>368</v>
      </c>
      <c r="F2301" s="155">
        <v>11.11</v>
      </c>
      <c r="G2301" s="155">
        <v>10.94</v>
      </c>
      <c r="H2301" s="153" t="s">
        <v>308</v>
      </c>
      <c r="I2301" s="156">
        <v>41974</v>
      </c>
    </row>
    <row r="2302" spans="1:9" ht="51" hidden="1">
      <c r="A2302" s="133">
        <f>COUNTIF(ORÇAMENTO!B:B,'CPU (2)'!B2302)</f>
        <v>0</v>
      </c>
      <c r="B2302" s="157">
        <v>89896</v>
      </c>
      <c r="C2302" s="158" t="s">
        <v>7693</v>
      </c>
      <c r="D2302" s="157" t="s">
        <v>5604</v>
      </c>
      <c r="E2302" s="157" t="s">
        <v>368</v>
      </c>
      <c r="F2302" s="159">
        <v>10.91</v>
      </c>
      <c r="G2302" s="159">
        <v>10.75</v>
      </c>
      <c r="H2302" s="157" t="s">
        <v>308</v>
      </c>
      <c r="I2302" s="160">
        <v>41974</v>
      </c>
    </row>
    <row r="2303" spans="1:9" ht="51" hidden="1">
      <c r="A2303" s="133">
        <f>COUNTIF(ORÇAMENTO!B:B,'CPU (2)'!B2303)</f>
        <v>0</v>
      </c>
      <c r="B2303" s="153">
        <v>89917</v>
      </c>
      <c r="C2303" s="154" t="s">
        <v>7694</v>
      </c>
      <c r="D2303" s="153" t="s">
        <v>5604</v>
      </c>
      <c r="E2303" s="153" t="s">
        <v>368</v>
      </c>
      <c r="F2303" s="155">
        <v>13.04</v>
      </c>
      <c r="G2303" s="155">
        <v>12.88</v>
      </c>
      <c r="H2303" s="153" t="s">
        <v>308</v>
      </c>
      <c r="I2303" s="156">
        <v>41974</v>
      </c>
    </row>
    <row r="2304" spans="1:9" ht="51" hidden="1">
      <c r="A2304" s="133">
        <f>COUNTIF(ORÇAMENTO!B:B,'CPU (2)'!B2304)</f>
        <v>0</v>
      </c>
      <c r="B2304" s="157">
        <v>89913</v>
      </c>
      <c r="C2304" s="158" t="s">
        <v>7695</v>
      </c>
      <c r="D2304" s="157" t="s">
        <v>5604</v>
      </c>
      <c r="E2304" s="157" t="s">
        <v>368</v>
      </c>
      <c r="F2304" s="159">
        <v>12.81</v>
      </c>
      <c r="G2304" s="159">
        <v>12.65</v>
      </c>
      <c r="H2304" s="157" t="s">
        <v>308</v>
      </c>
      <c r="I2304" s="160">
        <v>41974</v>
      </c>
    </row>
    <row r="2305" spans="1:9" ht="51" hidden="1">
      <c r="A2305" s="133">
        <f>COUNTIF(ORÇAMENTO!B:B,'CPU (2)'!B2305)</f>
        <v>0</v>
      </c>
      <c r="B2305" s="153">
        <v>89899</v>
      </c>
      <c r="C2305" s="154" t="s">
        <v>7696</v>
      </c>
      <c r="D2305" s="153" t="s">
        <v>5604</v>
      </c>
      <c r="E2305" s="153" t="s">
        <v>368</v>
      </c>
      <c r="F2305" s="155">
        <v>13.62</v>
      </c>
      <c r="G2305" s="155">
        <v>13.43</v>
      </c>
      <c r="H2305" s="153" t="s">
        <v>308</v>
      </c>
      <c r="I2305" s="156">
        <v>41974</v>
      </c>
    </row>
    <row r="2306" spans="1:9" ht="51" hidden="1">
      <c r="A2306" s="133">
        <f>COUNTIF(ORÇAMENTO!B:B,'CPU (2)'!B2306)</f>
        <v>0</v>
      </c>
      <c r="B2306" s="157">
        <v>89895</v>
      </c>
      <c r="C2306" s="158" t="s">
        <v>7697</v>
      </c>
      <c r="D2306" s="157" t="s">
        <v>5604</v>
      </c>
      <c r="E2306" s="157" t="s">
        <v>368</v>
      </c>
      <c r="F2306" s="159">
        <v>13.35</v>
      </c>
      <c r="G2306" s="159">
        <v>13.16</v>
      </c>
      <c r="H2306" s="157" t="s">
        <v>308</v>
      </c>
      <c r="I2306" s="160">
        <v>41974</v>
      </c>
    </row>
    <row r="2307" spans="1:9" ht="51" hidden="1">
      <c r="A2307" s="133">
        <f>COUNTIF(ORÇAMENTO!B:B,'CPU (2)'!B2307)</f>
        <v>0</v>
      </c>
      <c r="B2307" s="153">
        <v>89919</v>
      </c>
      <c r="C2307" s="154" t="s">
        <v>7698</v>
      </c>
      <c r="D2307" s="153" t="s">
        <v>5604</v>
      </c>
      <c r="E2307" s="153" t="s">
        <v>368</v>
      </c>
      <c r="F2307" s="155">
        <v>14.43</v>
      </c>
      <c r="G2307" s="155">
        <v>14.26</v>
      </c>
      <c r="H2307" s="153" t="s">
        <v>308</v>
      </c>
      <c r="I2307" s="156">
        <v>41974</v>
      </c>
    </row>
    <row r="2308" spans="1:9" ht="51" hidden="1">
      <c r="A2308" s="133">
        <f>COUNTIF(ORÇAMENTO!B:B,'CPU (2)'!B2308)</f>
        <v>0</v>
      </c>
      <c r="B2308" s="157">
        <v>89915</v>
      </c>
      <c r="C2308" s="158" t="s">
        <v>7699</v>
      </c>
      <c r="D2308" s="157" t="s">
        <v>5604</v>
      </c>
      <c r="E2308" s="157" t="s">
        <v>368</v>
      </c>
      <c r="F2308" s="159">
        <v>14.98</v>
      </c>
      <c r="G2308" s="159">
        <v>14.81</v>
      </c>
      <c r="H2308" s="157" t="s">
        <v>308</v>
      </c>
      <c r="I2308" s="160">
        <v>41974</v>
      </c>
    </row>
    <row r="2309" spans="1:9" ht="51" hidden="1">
      <c r="A2309" s="133">
        <f>COUNTIF(ORÇAMENTO!B:B,'CPU (2)'!B2309)</f>
        <v>0</v>
      </c>
      <c r="B2309" s="153">
        <v>89901</v>
      </c>
      <c r="C2309" s="154" t="s">
        <v>7700</v>
      </c>
      <c r="D2309" s="153" t="s">
        <v>5604</v>
      </c>
      <c r="E2309" s="153" t="s">
        <v>368</v>
      </c>
      <c r="F2309" s="155">
        <v>15.02</v>
      </c>
      <c r="G2309" s="155">
        <v>14.81</v>
      </c>
      <c r="H2309" s="153" t="s">
        <v>308</v>
      </c>
      <c r="I2309" s="156">
        <v>41974</v>
      </c>
    </row>
    <row r="2310" spans="1:9" ht="51" hidden="1">
      <c r="A2310" s="133">
        <f>COUNTIF(ORÇAMENTO!B:B,'CPU (2)'!B2310)</f>
        <v>0</v>
      </c>
      <c r="B2310" s="157">
        <v>89897</v>
      </c>
      <c r="C2310" s="158" t="s">
        <v>7701</v>
      </c>
      <c r="D2310" s="157" t="s">
        <v>5604</v>
      </c>
      <c r="E2310" s="157" t="s">
        <v>368</v>
      </c>
      <c r="F2310" s="159">
        <v>16.07</v>
      </c>
      <c r="G2310" s="159">
        <v>15.84</v>
      </c>
      <c r="H2310" s="157" t="s">
        <v>308</v>
      </c>
      <c r="I2310" s="160">
        <v>41974</v>
      </c>
    </row>
    <row r="2311" spans="1:9" ht="51" hidden="1">
      <c r="A2311" s="133">
        <f>COUNTIF(ORÇAMENTO!B:B,'CPU (2)'!B2311)</f>
        <v>0</v>
      </c>
      <c r="B2311" s="153">
        <v>89916</v>
      </c>
      <c r="C2311" s="154" t="s">
        <v>7702</v>
      </c>
      <c r="D2311" s="153" t="s">
        <v>5604</v>
      </c>
      <c r="E2311" s="153" t="s">
        <v>368</v>
      </c>
      <c r="F2311" s="155">
        <v>17.71</v>
      </c>
      <c r="G2311" s="155">
        <v>17.489999999999998</v>
      </c>
      <c r="H2311" s="153" t="s">
        <v>308</v>
      </c>
      <c r="I2311" s="156">
        <v>41974</v>
      </c>
    </row>
    <row r="2312" spans="1:9" ht="51" hidden="1">
      <c r="A2312" s="133">
        <f>COUNTIF(ORÇAMENTO!B:B,'CPU (2)'!B2312)</f>
        <v>0</v>
      </c>
      <c r="B2312" s="157">
        <v>89935</v>
      </c>
      <c r="C2312" s="158" t="s">
        <v>7703</v>
      </c>
      <c r="D2312" s="157" t="s">
        <v>5604</v>
      </c>
      <c r="E2312" s="157" t="s">
        <v>368</v>
      </c>
      <c r="F2312" s="159">
        <v>13.01</v>
      </c>
      <c r="G2312" s="159">
        <v>12.82</v>
      </c>
      <c r="H2312" s="157" t="s">
        <v>308</v>
      </c>
      <c r="I2312" s="160">
        <v>41974</v>
      </c>
    </row>
    <row r="2313" spans="1:9" ht="51" hidden="1">
      <c r="A2313" s="133">
        <f>COUNTIF(ORÇAMENTO!B:B,'CPU (2)'!B2313)</f>
        <v>0</v>
      </c>
      <c r="B2313" s="153">
        <v>89960</v>
      </c>
      <c r="C2313" s="154" t="s">
        <v>7704</v>
      </c>
      <c r="D2313" s="153" t="s">
        <v>5604</v>
      </c>
      <c r="E2313" s="153" t="s">
        <v>368</v>
      </c>
      <c r="F2313" s="155">
        <v>18.97</v>
      </c>
      <c r="G2313" s="155">
        <v>18.760000000000002</v>
      </c>
      <c r="H2313" s="153" t="s">
        <v>308</v>
      </c>
      <c r="I2313" s="156">
        <v>41974</v>
      </c>
    </row>
    <row r="2314" spans="1:9" ht="51" hidden="1">
      <c r="A2314" s="133">
        <f>COUNTIF(ORÇAMENTO!B:B,'CPU (2)'!B2314)</f>
        <v>0</v>
      </c>
      <c r="B2314" s="157">
        <v>89961</v>
      </c>
      <c r="C2314" s="158" t="s">
        <v>7705</v>
      </c>
      <c r="D2314" s="157" t="s">
        <v>5604</v>
      </c>
      <c r="E2314" s="157" t="s">
        <v>368</v>
      </c>
      <c r="F2314" s="159">
        <v>21.88</v>
      </c>
      <c r="G2314" s="159">
        <v>21.63</v>
      </c>
      <c r="H2314" s="157" t="s">
        <v>308</v>
      </c>
      <c r="I2314" s="160">
        <v>41974</v>
      </c>
    </row>
    <row r="2315" spans="1:9" ht="51" hidden="1">
      <c r="A2315" s="133">
        <f>COUNTIF(ORÇAMENTO!B:B,'CPU (2)'!B2315)</f>
        <v>0</v>
      </c>
      <c r="B2315" s="153">
        <v>89963</v>
      </c>
      <c r="C2315" s="154" t="s">
        <v>7706</v>
      </c>
      <c r="D2315" s="153" t="s">
        <v>5604</v>
      </c>
      <c r="E2315" s="153" t="s">
        <v>368</v>
      </c>
      <c r="F2315" s="155">
        <v>24.79</v>
      </c>
      <c r="G2315" s="155">
        <v>24.51</v>
      </c>
      <c r="H2315" s="153" t="s">
        <v>308</v>
      </c>
      <c r="I2315" s="156">
        <v>41974</v>
      </c>
    </row>
    <row r="2316" spans="1:9" ht="51" hidden="1">
      <c r="A2316" s="133">
        <f>COUNTIF(ORÇAMENTO!B:B,'CPU (2)'!B2316)</f>
        <v>0</v>
      </c>
      <c r="B2316" s="157">
        <v>89964</v>
      </c>
      <c r="C2316" s="158" t="s">
        <v>7707</v>
      </c>
      <c r="D2316" s="157" t="s">
        <v>5604</v>
      </c>
      <c r="E2316" s="157" t="s">
        <v>368</v>
      </c>
      <c r="F2316" s="159">
        <v>27.71</v>
      </c>
      <c r="G2316" s="159">
        <v>27.39</v>
      </c>
      <c r="H2316" s="157" t="s">
        <v>308</v>
      </c>
      <c r="I2316" s="160">
        <v>41974</v>
      </c>
    </row>
    <row r="2317" spans="1:9" ht="51" hidden="1">
      <c r="A2317" s="133">
        <f>COUNTIF(ORÇAMENTO!B:B,'CPU (2)'!B2317)</f>
        <v>0</v>
      </c>
      <c r="B2317" s="153">
        <v>89966</v>
      </c>
      <c r="C2317" s="154" t="s">
        <v>7708</v>
      </c>
      <c r="D2317" s="153" t="s">
        <v>5604</v>
      </c>
      <c r="E2317" s="153" t="s">
        <v>368</v>
      </c>
      <c r="F2317" s="155">
        <v>30.6</v>
      </c>
      <c r="G2317" s="155">
        <v>30.25</v>
      </c>
      <c r="H2317" s="153" t="s">
        <v>308</v>
      </c>
      <c r="I2317" s="156">
        <v>41974</v>
      </c>
    </row>
    <row r="2318" spans="1:9" ht="51" hidden="1">
      <c r="A2318" s="133">
        <f>COUNTIF(ORÇAMENTO!B:B,'CPU (2)'!B2318)</f>
        <v>0</v>
      </c>
      <c r="B2318" s="157">
        <v>89967</v>
      </c>
      <c r="C2318" s="158" t="s">
        <v>7709</v>
      </c>
      <c r="D2318" s="157" t="s">
        <v>5604</v>
      </c>
      <c r="E2318" s="157" t="s">
        <v>368</v>
      </c>
      <c r="F2318" s="159">
        <v>33.53</v>
      </c>
      <c r="G2318" s="159">
        <v>33.15</v>
      </c>
      <c r="H2318" s="157" t="s">
        <v>308</v>
      </c>
      <c r="I2318" s="160">
        <v>41974</v>
      </c>
    </row>
    <row r="2319" spans="1:9" ht="51" hidden="1">
      <c r="A2319" s="133">
        <f>COUNTIF(ORÇAMENTO!B:B,'CPU (2)'!B2319)</f>
        <v>0</v>
      </c>
      <c r="B2319" s="153">
        <v>89951</v>
      </c>
      <c r="C2319" s="154" t="s">
        <v>7710</v>
      </c>
      <c r="D2319" s="153" t="s">
        <v>5604</v>
      </c>
      <c r="E2319" s="153" t="s">
        <v>368</v>
      </c>
      <c r="F2319" s="155">
        <v>14.19</v>
      </c>
      <c r="G2319" s="155">
        <v>14.03</v>
      </c>
      <c r="H2319" s="153" t="s">
        <v>308</v>
      </c>
      <c r="I2319" s="156">
        <v>41974</v>
      </c>
    </row>
    <row r="2320" spans="1:9" ht="51" hidden="1">
      <c r="A2320" s="133">
        <f>COUNTIF(ORÇAMENTO!B:B,'CPU (2)'!B2320)</f>
        <v>0</v>
      </c>
      <c r="B2320" s="157">
        <v>89937</v>
      </c>
      <c r="C2320" s="158" t="s">
        <v>7711</v>
      </c>
      <c r="D2320" s="157" t="s">
        <v>5604</v>
      </c>
      <c r="E2320" s="157" t="s">
        <v>368</v>
      </c>
      <c r="F2320" s="159">
        <v>14.27</v>
      </c>
      <c r="G2320" s="159">
        <v>14.07</v>
      </c>
      <c r="H2320" s="157" t="s">
        <v>308</v>
      </c>
      <c r="I2320" s="160">
        <v>41974</v>
      </c>
    </row>
    <row r="2321" spans="1:9" ht="51" hidden="1">
      <c r="A2321" s="133">
        <f>COUNTIF(ORÇAMENTO!B:B,'CPU (2)'!B2321)</f>
        <v>0</v>
      </c>
      <c r="B2321" s="153">
        <v>89933</v>
      </c>
      <c r="C2321" s="154" t="s">
        <v>7712</v>
      </c>
      <c r="D2321" s="153" t="s">
        <v>5604</v>
      </c>
      <c r="E2321" s="153" t="s">
        <v>368</v>
      </c>
      <c r="F2321" s="155">
        <v>14.86</v>
      </c>
      <c r="G2321" s="155">
        <v>14.67</v>
      </c>
      <c r="H2321" s="153" t="s">
        <v>308</v>
      </c>
      <c r="I2321" s="156">
        <v>41974</v>
      </c>
    </row>
    <row r="2322" spans="1:9" ht="51" hidden="1">
      <c r="A2322" s="133">
        <f>COUNTIF(ORÇAMENTO!B:B,'CPU (2)'!B2322)</f>
        <v>0</v>
      </c>
      <c r="B2322" s="157">
        <v>89953</v>
      </c>
      <c r="C2322" s="158" t="s">
        <v>7713</v>
      </c>
      <c r="D2322" s="157" t="s">
        <v>5604</v>
      </c>
      <c r="E2322" s="157" t="s">
        <v>368</v>
      </c>
      <c r="F2322" s="159">
        <v>16.59</v>
      </c>
      <c r="G2322" s="159">
        <v>16.399999999999999</v>
      </c>
      <c r="H2322" s="157" t="s">
        <v>308</v>
      </c>
      <c r="I2322" s="160">
        <v>41974</v>
      </c>
    </row>
    <row r="2323" spans="1:9" ht="51" hidden="1">
      <c r="A2323" s="133">
        <f>COUNTIF(ORÇAMENTO!B:B,'CPU (2)'!B2323)</f>
        <v>0</v>
      </c>
      <c r="B2323" s="153">
        <v>89934</v>
      </c>
      <c r="C2323" s="154" t="s">
        <v>7714</v>
      </c>
      <c r="D2323" s="153" t="s">
        <v>5604</v>
      </c>
      <c r="E2323" s="153" t="s">
        <v>368</v>
      </c>
      <c r="F2323" s="155">
        <v>17.3</v>
      </c>
      <c r="G2323" s="155">
        <v>17.079999999999998</v>
      </c>
      <c r="H2323" s="153" t="s">
        <v>308</v>
      </c>
      <c r="I2323" s="156">
        <v>41974</v>
      </c>
    </row>
    <row r="2324" spans="1:9" ht="51" hidden="1">
      <c r="A2324" s="133">
        <f>COUNTIF(ORÇAMENTO!B:B,'CPU (2)'!B2324)</f>
        <v>0</v>
      </c>
      <c r="B2324" s="157">
        <v>89955</v>
      </c>
      <c r="C2324" s="158" t="s">
        <v>7715</v>
      </c>
      <c r="D2324" s="157" t="s">
        <v>5604</v>
      </c>
      <c r="E2324" s="157" t="s">
        <v>368</v>
      </c>
      <c r="F2324" s="159">
        <v>20.78</v>
      </c>
      <c r="G2324" s="159">
        <v>20.55</v>
      </c>
      <c r="H2324" s="157" t="s">
        <v>308</v>
      </c>
      <c r="I2324" s="160">
        <v>41974</v>
      </c>
    </row>
    <row r="2325" spans="1:9" ht="51" hidden="1">
      <c r="A2325" s="133">
        <f>COUNTIF(ORÇAMENTO!B:B,'CPU (2)'!B2325)</f>
        <v>0</v>
      </c>
      <c r="B2325" s="153">
        <v>89962</v>
      </c>
      <c r="C2325" s="154" t="s">
        <v>7716</v>
      </c>
      <c r="D2325" s="153" t="s">
        <v>5604</v>
      </c>
      <c r="E2325" s="153" t="s">
        <v>368</v>
      </c>
      <c r="F2325" s="155">
        <v>21.58</v>
      </c>
      <c r="G2325" s="155">
        <v>21.35</v>
      </c>
      <c r="H2325" s="153" t="s">
        <v>308</v>
      </c>
      <c r="I2325" s="156">
        <v>41974</v>
      </c>
    </row>
    <row r="2326" spans="1:9" ht="51" hidden="1">
      <c r="A2326" s="133">
        <f>COUNTIF(ORÇAMENTO!B:B,'CPU (2)'!B2326)</f>
        <v>0</v>
      </c>
      <c r="B2326" s="157">
        <v>89965</v>
      </c>
      <c r="C2326" s="158" t="s">
        <v>7717</v>
      </c>
      <c r="D2326" s="157" t="s">
        <v>5604</v>
      </c>
      <c r="E2326" s="157" t="s">
        <v>368</v>
      </c>
      <c r="F2326" s="159">
        <v>27.32</v>
      </c>
      <c r="G2326" s="159">
        <v>27.03</v>
      </c>
      <c r="H2326" s="157" t="s">
        <v>308</v>
      </c>
      <c r="I2326" s="160">
        <v>41974</v>
      </c>
    </row>
    <row r="2327" spans="1:9" ht="51" hidden="1">
      <c r="A2327" s="133">
        <f>COUNTIF(ORÇAMENTO!B:B,'CPU (2)'!B2327)</f>
        <v>0</v>
      </c>
      <c r="B2327" s="153">
        <v>89968</v>
      </c>
      <c r="C2327" s="154" t="s">
        <v>7718</v>
      </c>
      <c r="D2327" s="153" t="s">
        <v>5604</v>
      </c>
      <c r="E2327" s="153" t="s">
        <v>368</v>
      </c>
      <c r="F2327" s="155">
        <v>33.07</v>
      </c>
      <c r="G2327" s="155">
        <v>32.71</v>
      </c>
      <c r="H2327" s="153" t="s">
        <v>308</v>
      </c>
      <c r="I2327" s="156">
        <v>41974</v>
      </c>
    </row>
    <row r="2328" spans="1:9" ht="51" hidden="1">
      <c r="A2328" s="133">
        <f>COUNTIF(ORÇAMENTO!B:B,'CPU (2)'!B2328)</f>
        <v>0</v>
      </c>
      <c r="B2328" s="157">
        <v>89936</v>
      </c>
      <c r="C2328" s="158" t="s">
        <v>7719</v>
      </c>
      <c r="D2328" s="157" t="s">
        <v>5604</v>
      </c>
      <c r="E2328" s="157" t="s">
        <v>368</v>
      </c>
      <c r="F2328" s="159">
        <v>21.98</v>
      </c>
      <c r="G2328" s="159">
        <v>21.69</v>
      </c>
      <c r="H2328" s="157" t="s">
        <v>308</v>
      </c>
      <c r="I2328" s="160">
        <v>41974</v>
      </c>
    </row>
    <row r="2329" spans="1:9" ht="51" hidden="1">
      <c r="A2329" s="133">
        <f>COUNTIF(ORÇAMENTO!B:B,'CPU (2)'!B2329)</f>
        <v>0</v>
      </c>
      <c r="B2329" s="153">
        <v>89958</v>
      </c>
      <c r="C2329" s="154" t="s">
        <v>7720</v>
      </c>
      <c r="D2329" s="153" t="s">
        <v>5604</v>
      </c>
      <c r="E2329" s="153" t="s">
        <v>368</v>
      </c>
      <c r="F2329" s="155">
        <v>26.05</v>
      </c>
      <c r="G2329" s="155">
        <v>25.77</v>
      </c>
      <c r="H2329" s="153" t="s">
        <v>308</v>
      </c>
      <c r="I2329" s="156">
        <v>41974</v>
      </c>
    </row>
    <row r="2330" spans="1:9" ht="51" hidden="1">
      <c r="A2330" s="133">
        <f>COUNTIF(ORÇAMENTO!B:B,'CPU (2)'!B2330)</f>
        <v>0</v>
      </c>
      <c r="B2330" s="157">
        <v>89938</v>
      </c>
      <c r="C2330" s="158" t="s">
        <v>7721</v>
      </c>
      <c r="D2330" s="157" t="s">
        <v>5604</v>
      </c>
      <c r="E2330" s="157" t="s">
        <v>368</v>
      </c>
      <c r="F2330" s="159">
        <v>27.72</v>
      </c>
      <c r="G2330" s="159">
        <v>27.36</v>
      </c>
      <c r="H2330" s="157" t="s">
        <v>308</v>
      </c>
      <c r="I2330" s="160">
        <v>41974</v>
      </c>
    </row>
    <row r="2331" spans="1:9" ht="51" hidden="1">
      <c r="A2331" s="133">
        <f>COUNTIF(ORÇAMENTO!B:B,'CPU (2)'!B2331)</f>
        <v>0</v>
      </c>
      <c r="B2331" s="153">
        <v>89921</v>
      </c>
      <c r="C2331" s="154" t="s">
        <v>7722</v>
      </c>
      <c r="D2331" s="153" t="s">
        <v>5604</v>
      </c>
      <c r="E2331" s="153" t="s">
        <v>368</v>
      </c>
      <c r="F2331" s="155">
        <v>4.7</v>
      </c>
      <c r="G2331" s="155">
        <v>4.62</v>
      </c>
      <c r="H2331" s="153" t="s">
        <v>308</v>
      </c>
      <c r="I2331" s="156">
        <v>41974</v>
      </c>
    </row>
    <row r="2332" spans="1:9" ht="51" hidden="1">
      <c r="A2332" s="133">
        <f>COUNTIF(ORÇAMENTO!B:B,'CPU (2)'!B2332)</f>
        <v>0</v>
      </c>
      <c r="B2332" s="157">
        <v>89922</v>
      </c>
      <c r="C2332" s="158" t="s">
        <v>7723</v>
      </c>
      <c r="D2332" s="157" t="s">
        <v>5604</v>
      </c>
      <c r="E2332" s="157" t="s">
        <v>368</v>
      </c>
      <c r="F2332" s="159">
        <v>4.72</v>
      </c>
      <c r="G2332" s="159">
        <v>4.6500000000000004</v>
      </c>
      <c r="H2332" s="157" t="s">
        <v>308</v>
      </c>
      <c r="I2332" s="160">
        <v>41974</v>
      </c>
    </row>
    <row r="2333" spans="1:9" ht="51" hidden="1">
      <c r="A2333" s="133">
        <f>COUNTIF(ORÇAMENTO!B:B,'CPU (2)'!B2333)</f>
        <v>0</v>
      </c>
      <c r="B2333" s="153">
        <v>89923</v>
      </c>
      <c r="C2333" s="154" t="s">
        <v>7724</v>
      </c>
      <c r="D2333" s="153" t="s">
        <v>5604</v>
      </c>
      <c r="E2333" s="153" t="s">
        <v>368</v>
      </c>
      <c r="F2333" s="155">
        <v>4.9000000000000004</v>
      </c>
      <c r="G2333" s="155">
        <v>4.82</v>
      </c>
      <c r="H2333" s="153" t="s">
        <v>308</v>
      </c>
      <c r="I2333" s="156">
        <v>41974</v>
      </c>
    </row>
    <row r="2334" spans="1:9" ht="51" hidden="1">
      <c r="A2334" s="133">
        <f>COUNTIF(ORÇAMENTO!B:B,'CPU (2)'!B2334)</f>
        <v>0</v>
      </c>
      <c r="B2334" s="157">
        <v>89924</v>
      </c>
      <c r="C2334" s="158" t="s">
        <v>7725</v>
      </c>
      <c r="D2334" s="157" t="s">
        <v>5604</v>
      </c>
      <c r="E2334" s="157" t="s">
        <v>368</v>
      </c>
      <c r="F2334" s="159">
        <v>4.84</v>
      </c>
      <c r="G2334" s="159">
        <v>4.7699999999999996</v>
      </c>
      <c r="H2334" s="157" t="s">
        <v>308</v>
      </c>
      <c r="I2334" s="160">
        <v>41974</v>
      </c>
    </row>
    <row r="2335" spans="1:9" ht="51" hidden="1">
      <c r="A2335" s="133">
        <f>COUNTIF(ORÇAMENTO!B:B,'CPU (2)'!B2335)</f>
        <v>0</v>
      </c>
      <c r="B2335" s="153">
        <v>89925</v>
      </c>
      <c r="C2335" s="154" t="s">
        <v>7726</v>
      </c>
      <c r="D2335" s="153" t="s">
        <v>5604</v>
      </c>
      <c r="E2335" s="153" t="s">
        <v>368</v>
      </c>
      <c r="F2335" s="155">
        <v>5.03</v>
      </c>
      <c r="G2335" s="155">
        <v>4.95</v>
      </c>
      <c r="H2335" s="153" t="s">
        <v>308</v>
      </c>
      <c r="I2335" s="156">
        <v>41974</v>
      </c>
    </row>
    <row r="2336" spans="1:9" ht="51" hidden="1">
      <c r="A2336" s="133">
        <f>COUNTIF(ORÇAMENTO!B:B,'CPU (2)'!B2336)</f>
        <v>0</v>
      </c>
      <c r="B2336" s="157">
        <v>89939</v>
      </c>
      <c r="C2336" s="158" t="s">
        <v>7727</v>
      </c>
      <c r="D2336" s="157" t="s">
        <v>5604</v>
      </c>
      <c r="E2336" s="157" t="s">
        <v>368</v>
      </c>
      <c r="F2336" s="159">
        <v>4.67</v>
      </c>
      <c r="G2336" s="159">
        <v>4.5999999999999996</v>
      </c>
      <c r="H2336" s="157" t="s">
        <v>308</v>
      </c>
      <c r="I2336" s="160">
        <v>41974</v>
      </c>
    </row>
    <row r="2337" spans="1:9" ht="51" hidden="1">
      <c r="A2337" s="133">
        <f>COUNTIF(ORÇAMENTO!B:B,'CPU (2)'!B2337)</f>
        <v>0</v>
      </c>
      <c r="B2337" s="153">
        <v>89940</v>
      </c>
      <c r="C2337" s="154" t="s">
        <v>7728</v>
      </c>
      <c r="D2337" s="153" t="s">
        <v>5604</v>
      </c>
      <c r="E2337" s="153" t="s">
        <v>368</v>
      </c>
      <c r="F2337" s="155">
        <v>4.68</v>
      </c>
      <c r="G2337" s="155">
        <v>4.6100000000000003</v>
      </c>
      <c r="H2337" s="153" t="s">
        <v>308</v>
      </c>
      <c r="I2337" s="156">
        <v>41974</v>
      </c>
    </row>
    <row r="2338" spans="1:9" ht="51" hidden="1">
      <c r="A2338" s="133">
        <f>COUNTIF(ORÇAMENTO!B:B,'CPU (2)'!B2338)</f>
        <v>0</v>
      </c>
      <c r="B2338" s="157">
        <v>89941</v>
      </c>
      <c r="C2338" s="158" t="s">
        <v>7729</v>
      </c>
      <c r="D2338" s="157" t="s">
        <v>5604</v>
      </c>
      <c r="E2338" s="157" t="s">
        <v>368</v>
      </c>
      <c r="F2338" s="159">
        <v>4.8499999999999996</v>
      </c>
      <c r="G2338" s="159">
        <v>4.78</v>
      </c>
      <c r="H2338" s="157" t="s">
        <v>308</v>
      </c>
      <c r="I2338" s="160">
        <v>41974</v>
      </c>
    </row>
    <row r="2339" spans="1:9" ht="51" hidden="1">
      <c r="A2339" s="133">
        <f>COUNTIF(ORÇAMENTO!B:B,'CPU (2)'!B2339)</f>
        <v>0</v>
      </c>
      <c r="B2339" s="153">
        <v>89942</v>
      </c>
      <c r="C2339" s="154" t="s">
        <v>7730</v>
      </c>
      <c r="D2339" s="153" t="s">
        <v>5604</v>
      </c>
      <c r="E2339" s="153" t="s">
        <v>368</v>
      </c>
      <c r="F2339" s="155">
        <v>4.8</v>
      </c>
      <c r="G2339" s="155">
        <v>4.7300000000000004</v>
      </c>
      <c r="H2339" s="153" t="s">
        <v>308</v>
      </c>
      <c r="I2339" s="156">
        <v>41974</v>
      </c>
    </row>
    <row r="2340" spans="1:9" ht="51" hidden="1">
      <c r="A2340" s="133">
        <f>COUNTIF(ORÇAMENTO!B:B,'CPU (2)'!B2340)</f>
        <v>0</v>
      </c>
      <c r="B2340" s="157">
        <v>89943</v>
      </c>
      <c r="C2340" s="158" t="s">
        <v>7731</v>
      </c>
      <c r="D2340" s="157" t="s">
        <v>5604</v>
      </c>
      <c r="E2340" s="157" t="s">
        <v>368</v>
      </c>
      <c r="F2340" s="159">
        <v>4.97</v>
      </c>
      <c r="G2340" s="159">
        <v>4.9000000000000004</v>
      </c>
      <c r="H2340" s="157" t="s">
        <v>308</v>
      </c>
      <c r="I2340" s="160">
        <v>41974</v>
      </c>
    </row>
    <row r="2341" spans="1:9" ht="51" hidden="1">
      <c r="A2341" s="133">
        <f>COUNTIF(ORÇAMENTO!B:B,'CPU (2)'!B2341)</f>
        <v>0</v>
      </c>
      <c r="B2341" s="153">
        <v>89946</v>
      </c>
      <c r="C2341" s="154" t="s">
        <v>7732</v>
      </c>
      <c r="D2341" s="153" t="s">
        <v>5604</v>
      </c>
      <c r="E2341" s="153" t="s">
        <v>368</v>
      </c>
      <c r="F2341" s="155">
        <v>6.43</v>
      </c>
      <c r="G2341" s="155">
        <v>6.34</v>
      </c>
      <c r="H2341" s="153" t="s">
        <v>308</v>
      </c>
      <c r="I2341" s="156">
        <v>41974</v>
      </c>
    </row>
    <row r="2342" spans="1:9" ht="51" hidden="1">
      <c r="A2342" s="133">
        <f>COUNTIF(ORÇAMENTO!B:B,'CPU (2)'!B2342)</f>
        <v>0</v>
      </c>
      <c r="B2342" s="157">
        <v>89926</v>
      </c>
      <c r="C2342" s="158" t="s">
        <v>7733</v>
      </c>
      <c r="D2342" s="157" t="s">
        <v>5604</v>
      </c>
      <c r="E2342" s="157" t="s">
        <v>368</v>
      </c>
      <c r="F2342" s="159">
        <v>7.37</v>
      </c>
      <c r="G2342" s="159">
        <v>7.27</v>
      </c>
      <c r="H2342" s="157" t="s">
        <v>308</v>
      </c>
      <c r="I2342" s="160">
        <v>41974</v>
      </c>
    </row>
    <row r="2343" spans="1:9" ht="51" hidden="1">
      <c r="A2343" s="133">
        <f>COUNTIF(ORÇAMENTO!B:B,'CPU (2)'!B2343)</f>
        <v>0</v>
      </c>
      <c r="B2343" s="153">
        <v>89927</v>
      </c>
      <c r="C2343" s="154" t="s">
        <v>7734</v>
      </c>
      <c r="D2343" s="153" t="s">
        <v>5604</v>
      </c>
      <c r="E2343" s="153" t="s">
        <v>368</v>
      </c>
      <c r="F2343" s="155">
        <v>7.53</v>
      </c>
      <c r="G2343" s="155">
        <v>7.42</v>
      </c>
      <c r="H2343" s="153" t="s">
        <v>308</v>
      </c>
      <c r="I2343" s="156">
        <v>41974</v>
      </c>
    </row>
    <row r="2344" spans="1:9" ht="51" hidden="1">
      <c r="A2344" s="133">
        <f>COUNTIF(ORÇAMENTO!B:B,'CPU (2)'!B2344)</f>
        <v>0</v>
      </c>
      <c r="B2344" s="157">
        <v>89928</v>
      </c>
      <c r="C2344" s="158" t="s">
        <v>7735</v>
      </c>
      <c r="D2344" s="157" t="s">
        <v>5604</v>
      </c>
      <c r="E2344" s="157" t="s">
        <v>368</v>
      </c>
      <c r="F2344" s="159">
        <v>6.87</v>
      </c>
      <c r="G2344" s="159">
        <v>6.76</v>
      </c>
      <c r="H2344" s="157" t="s">
        <v>308</v>
      </c>
      <c r="I2344" s="160">
        <v>41974</v>
      </c>
    </row>
    <row r="2345" spans="1:9" ht="51" hidden="1">
      <c r="A2345" s="133">
        <f>COUNTIF(ORÇAMENTO!B:B,'CPU (2)'!B2345)</f>
        <v>0</v>
      </c>
      <c r="B2345" s="153">
        <v>89944</v>
      </c>
      <c r="C2345" s="154" t="s">
        <v>7736</v>
      </c>
      <c r="D2345" s="153" t="s">
        <v>5604</v>
      </c>
      <c r="E2345" s="153" t="s">
        <v>368</v>
      </c>
      <c r="F2345" s="155">
        <v>7.26</v>
      </c>
      <c r="G2345" s="155">
        <v>7.17</v>
      </c>
      <c r="H2345" s="153" t="s">
        <v>308</v>
      </c>
      <c r="I2345" s="156">
        <v>41974</v>
      </c>
    </row>
    <row r="2346" spans="1:9" ht="51" hidden="1">
      <c r="A2346" s="133">
        <f>COUNTIF(ORÇAMENTO!B:B,'CPU (2)'!B2346)</f>
        <v>0</v>
      </c>
      <c r="B2346" s="157">
        <v>89945</v>
      </c>
      <c r="C2346" s="158" t="s">
        <v>7737</v>
      </c>
      <c r="D2346" s="157" t="s">
        <v>5604</v>
      </c>
      <c r="E2346" s="157" t="s">
        <v>368</v>
      </c>
      <c r="F2346" s="159">
        <v>7.41</v>
      </c>
      <c r="G2346" s="159">
        <v>7.31</v>
      </c>
      <c r="H2346" s="157" t="s">
        <v>308</v>
      </c>
      <c r="I2346" s="160">
        <v>41974</v>
      </c>
    </row>
    <row r="2347" spans="1:9" ht="51" hidden="1">
      <c r="A2347" s="133">
        <f>COUNTIF(ORÇAMENTO!B:B,'CPU (2)'!B2347)</f>
        <v>0</v>
      </c>
      <c r="B2347" s="153">
        <v>89947</v>
      </c>
      <c r="C2347" s="154" t="s">
        <v>7738</v>
      </c>
      <c r="D2347" s="153" t="s">
        <v>5604</v>
      </c>
      <c r="E2347" s="153" t="s">
        <v>368</v>
      </c>
      <c r="F2347" s="155">
        <v>8.85</v>
      </c>
      <c r="G2347" s="155">
        <v>8.74</v>
      </c>
      <c r="H2347" s="153" t="s">
        <v>308</v>
      </c>
      <c r="I2347" s="156">
        <v>41974</v>
      </c>
    </row>
    <row r="2348" spans="1:9" ht="51" hidden="1">
      <c r="A2348" s="133">
        <f>COUNTIF(ORÇAMENTO!B:B,'CPU (2)'!B2348)</f>
        <v>0</v>
      </c>
      <c r="B2348" s="157">
        <v>89950</v>
      </c>
      <c r="C2348" s="158" t="s">
        <v>7739</v>
      </c>
      <c r="D2348" s="157" t="s">
        <v>5604</v>
      </c>
      <c r="E2348" s="157" t="s">
        <v>368</v>
      </c>
      <c r="F2348" s="159">
        <v>9.25</v>
      </c>
      <c r="G2348" s="159">
        <v>9.1300000000000008</v>
      </c>
      <c r="H2348" s="157" t="s">
        <v>308</v>
      </c>
      <c r="I2348" s="160">
        <v>41974</v>
      </c>
    </row>
    <row r="2349" spans="1:9" ht="51" hidden="1">
      <c r="A2349" s="133">
        <f>COUNTIF(ORÇAMENTO!B:B,'CPU (2)'!B2349)</f>
        <v>0</v>
      </c>
      <c r="B2349" s="153">
        <v>89929</v>
      </c>
      <c r="C2349" s="154" t="s">
        <v>7740</v>
      </c>
      <c r="D2349" s="153" t="s">
        <v>5604</v>
      </c>
      <c r="E2349" s="153" t="s">
        <v>368</v>
      </c>
      <c r="F2349" s="155">
        <v>9.36</v>
      </c>
      <c r="G2349" s="155">
        <v>9.2200000000000006</v>
      </c>
      <c r="H2349" s="153" t="s">
        <v>308</v>
      </c>
      <c r="I2349" s="156">
        <v>41974</v>
      </c>
    </row>
    <row r="2350" spans="1:9" ht="51" hidden="1">
      <c r="A2350" s="133">
        <f>COUNTIF(ORÇAMENTO!B:B,'CPU (2)'!B2350)</f>
        <v>0</v>
      </c>
      <c r="B2350" s="157">
        <v>89930</v>
      </c>
      <c r="C2350" s="158" t="s">
        <v>7741</v>
      </c>
      <c r="D2350" s="157" t="s">
        <v>5604</v>
      </c>
      <c r="E2350" s="157" t="s">
        <v>368</v>
      </c>
      <c r="F2350" s="159">
        <v>9.9700000000000006</v>
      </c>
      <c r="G2350" s="159">
        <v>9.83</v>
      </c>
      <c r="H2350" s="157" t="s">
        <v>308</v>
      </c>
      <c r="I2350" s="160">
        <v>41974</v>
      </c>
    </row>
    <row r="2351" spans="1:9" ht="51" hidden="1">
      <c r="A2351" s="133">
        <f>COUNTIF(ORÇAMENTO!B:B,'CPU (2)'!B2351)</f>
        <v>0</v>
      </c>
      <c r="B2351" s="153">
        <v>89932</v>
      </c>
      <c r="C2351" s="154" t="s">
        <v>7742</v>
      </c>
      <c r="D2351" s="153" t="s">
        <v>5604</v>
      </c>
      <c r="E2351" s="153" t="s">
        <v>368</v>
      </c>
      <c r="F2351" s="155">
        <v>9.77</v>
      </c>
      <c r="G2351" s="155">
        <v>9.6300000000000008</v>
      </c>
      <c r="H2351" s="153" t="s">
        <v>308</v>
      </c>
      <c r="I2351" s="156">
        <v>41974</v>
      </c>
    </row>
    <row r="2352" spans="1:9" ht="51" hidden="1">
      <c r="A2352" s="133">
        <f>COUNTIF(ORÇAMENTO!B:B,'CPU (2)'!B2352)</f>
        <v>0</v>
      </c>
      <c r="B2352" s="157">
        <v>89948</v>
      </c>
      <c r="C2352" s="158" t="s">
        <v>7743</v>
      </c>
      <c r="D2352" s="157" t="s">
        <v>5604</v>
      </c>
      <c r="E2352" s="157" t="s">
        <v>368</v>
      </c>
      <c r="F2352" s="159">
        <v>9.7899999999999991</v>
      </c>
      <c r="G2352" s="159">
        <v>9.67</v>
      </c>
      <c r="H2352" s="157" t="s">
        <v>308</v>
      </c>
      <c r="I2352" s="160">
        <v>41974</v>
      </c>
    </row>
    <row r="2353" spans="1:9" ht="51" hidden="1">
      <c r="A2353" s="133">
        <f>COUNTIF(ORÇAMENTO!B:B,'CPU (2)'!B2353)</f>
        <v>0</v>
      </c>
      <c r="B2353" s="153">
        <v>89952</v>
      </c>
      <c r="C2353" s="154" t="s">
        <v>7744</v>
      </c>
      <c r="D2353" s="153" t="s">
        <v>5604</v>
      </c>
      <c r="E2353" s="153" t="s">
        <v>368</v>
      </c>
      <c r="F2353" s="155">
        <v>10.64</v>
      </c>
      <c r="G2353" s="155">
        <v>10.52</v>
      </c>
      <c r="H2353" s="153" t="s">
        <v>308</v>
      </c>
      <c r="I2353" s="156">
        <v>41974</v>
      </c>
    </row>
    <row r="2354" spans="1:9" ht="51" hidden="1">
      <c r="A2354" s="133">
        <f>COUNTIF(ORÇAMENTO!B:B,'CPU (2)'!B2354)</f>
        <v>0</v>
      </c>
      <c r="B2354" s="157">
        <v>89954</v>
      </c>
      <c r="C2354" s="158" t="s">
        <v>7745</v>
      </c>
      <c r="D2354" s="157" t="s">
        <v>5604</v>
      </c>
      <c r="E2354" s="157" t="s">
        <v>368</v>
      </c>
      <c r="F2354" s="159">
        <v>12.05</v>
      </c>
      <c r="G2354" s="159">
        <v>11.91</v>
      </c>
      <c r="H2354" s="157" t="s">
        <v>308</v>
      </c>
      <c r="I2354" s="160">
        <v>41974</v>
      </c>
    </row>
    <row r="2355" spans="1:9" ht="51" hidden="1">
      <c r="A2355" s="133">
        <f>COUNTIF(ORÇAMENTO!B:B,'CPU (2)'!B2355)</f>
        <v>0</v>
      </c>
      <c r="B2355" s="153">
        <v>89949</v>
      </c>
      <c r="C2355" s="154" t="s">
        <v>7746</v>
      </c>
      <c r="D2355" s="153" t="s">
        <v>5604</v>
      </c>
      <c r="E2355" s="153" t="s">
        <v>368</v>
      </c>
      <c r="F2355" s="155">
        <v>11.81</v>
      </c>
      <c r="G2355" s="155">
        <v>11.67</v>
      </c>
      <c r="H2355" s="153" t="s">
        <v>308</v>
      </c>
      <c r="I2355" s="156">
        <v>41974</v>
      </c>
    </row>
    <row r="2356" spans="1:9" ht="51" hidden="1">
      <c r="A2356" s="133">
        <f>COUNTIF(ORÇAMENTO!B:B,'CPU (2)'!B2356)</f>
        <v>0</v>
      </c>
      <c r="B2356" s="157">
        <v>89931</v>
      </c>
      <c r="C2356" s="158" t="s">
        <v>7747</v>
      </c>
      <c r="D2356" s="157" t="s">
        <v>5604</v>
      </c>
      <c r="E2356" s="157" t="s">
        <v>368</v>
      </c>
      <c r="F2356" s="159">
        <v>12.42</v>
      </c>
      <c r="G2356" s="159">
        <v>12.26</v>
      </c>
      <c r="H2356" s="157" t="s">
        <v>308</v>
      </c>
      <c r="I2356" s="160">
        <v>41974</v>
      </c>
    </row>
    <row r="2357" spans="1:9" ht="51" hidden="1">
      <c r="A2357" s="133">
        <f>COUNTIF(ORÇAMENTO!B:B,'CPU (2)'!B2357)</f>
        <v>0</v>
      </c>
      <c r="B2357" s="153">
        <v>89956</v>
      </c>
      <c r="C2357" s="154" t="s">
        <v>7748</v>
      </c>
      <c r="D2357" s="153" t="s">
        <v>5604</v>
      </c>
      <c r="E2357" s="153" t="s">
        <v>368</v>
      </c>
      <c r="F2357" s="155">
        <v>13.28</v>
      </c>
      <c r="G2357" s="155">
        <v>13.12</v>
      </c>
      <c r="H2357" s="153" t="s">
        <v>308</v>
      </c>
      <c r="I2357" s="156">
        <v>41974</v>
      </c>
    </row>
    <row r="2358" spans="1:9" hidden="1">
      <c r="A2358" s="133">
        <f>COUNTIF(ORÇAMENTO!B:B,'CPU (2)'!B2358)</f>
        <v>0</v>
      </c>
      <c r="B2358" s="157">
        <v>83770</v>
      </c>
      <c r="C2358" s="158" t="s">
        <v>7749</v>
      </c>
      <c r="D2358" s="157" t="s">
        <v>7750</v>
      </c>
      <c r="E2358" s="157" t="s">
        <v>335</v>
      </c>
      <c r="F2358" s="159">
        <v>106.08</v>
      </c>
      <c r="G2358" s="159">
        <v>101.41</v>
      </c>
      <c r="H2358" s="157" t="s">
        <v>308</v>
      </c>
      <c r="I2358" s="160">
        <v>41974</v>
      </c>
    </row>
    <row r="2359" spans="1:9" ht="25.5" hidden="1">
      <c r="A2359" s="133">
        <f>COUNTIF(ORÇAMENTO!B:B,'CPU (2)'!B2359)</f>
        <v>0</v>
      </c>
      <c r="B2359" s="153" t="s">
        <v>7751</v>
      </c>
      <c r="C2359" s="154" t="s">
        <v>7752</v>
      </c>
      <c r="D2359" s="153" t="s">
        <v>5418</v>
      </c>
      <c r="E2359" s="153" t="s">
        <v>335</v>
      </c>
      <c r="F2359" s="155">
        <v>20.86</v>
      </c>
      <c r="G2359" s="155">
        <v>19.27</v>
      </c>
      <c r="H2359" s="153" t="s">
        <v>308</v>
      </c>
      <c r="I2359" s="156">
        <v>41974</v>
      </c>
    </row>
    <row r="2360" spans="1:9" hidden="1">
      <c r="A2360" s="133">
        <f>COUNTIF(ORÇAMENTO!B:B,'CPU (2)'!B2360)</f>
        <v>0</v>
      </c>
      <c r="B2360" s="157">
        <v>83769</v>
      </c>
      <c r="C2360" s="158" t="s">
        <v>7753</v>
      </c>
      <c r="D2360" s="157" t="s">
        <v>7750</v>
      </c>
      <c r="E2360" s="157" t="s">
        <v>335</v>
      </c>
      <c r="F2360" s="159">
        <v>7.61</v>
      </c>
      <c r="G2360" s="159">
        <v>7.04</v>
      </c>
      <c r="H2360" s="157" t="s">
        <v>308</v>
      </c>
      <c r="I2360" s="160">
        <v>41974</v>
      </c>
    </row>
    <row r="2361" spans="1:9" ht="38.25" hidden="1">
      <c r="A2361" s="133">
        <f>COUNTIF(ORÇAMENTO!B:B,'CPU (2)'!B2361)</f>
        <v>0</v>
      </c>
      <c r="B2361" s="153">
        <v>83718</v>
      </c>
      <c r="C2361" s="154" t="s">
        <v>7754</v>
      </c>
      <c r="D2361" s="153" t="s">
        <v>5374</v>
      </c>
      <c r="E2361" s="153" t="s">
        <v>370</v>
      </c>
      <c r="F2361" s="155">
        <v>2.79</v>
      </c>
      <c r="G2361" s="155">
        <v>2.5299999999999998</v>
      </c>
      <c r="H2361" s="153" t="s">
        <v>308</v>
      </c>
      <c r="I2361" s="156">
        <v>41974</v>
      </c>
    </row>
    <row r="2362" spans="1:9" ht="25.5" hidden="1">
      <c r="A2362" s="133">
        <f>COUNTIF(ORÇAMENTO!B:B,'CPU (2)'!B2362)</f>
        <v>0</v>
      </c>
      <c r="B2362" s="157" t="s">
        <v>7755</v>
      </c>
      <c r="C2362" s="158" t="s">
        <v>7756</v>
      </c>
      <c r="D2362" s="157" t="s">
        <v>7750</v>
      </c>
      <c r="E2362" s="157" t="s">
        <v>335</v>
      </c>
      <c r="F2362" s="159">
        <v>47.35</v>
      </c>
      <c r="G2362" s="159">
        <v>43.97</v>
      </c>
      <c r="H2362" s="157" t="s">
        <v>308</v>
      </c>
      <c r="I2362" s="160">
        <v>41974</v>
      </c>
    </row>
    <row r="2363" spans="1:9" ht="25.5" hidden="1">
      <c r="A2363" s="133">
        <f>COUNTIF(ORÇAMENTO!B:B,'CPU (2)'!B2363)</f>
        <v>0</v>
      </c>
      <c r="B2363" s="153" t="s">
        <v>7757</v>
      </c>
      <c r="C2363" s="154" t="s">
        <v>7758</v>
      </c>
      <c r="D2363" s="153" t="s">
        <v>7750</v>
      </c>
      <c r="E2363" s="153" t="s">
        <v>335</v>
      </c>
      <c r="F2363" s="155">
        <v>32.729999999999997</v>
      </c>
      <c r="G2363" s="155">
        <v>30.05</v>
      </c>
      <c r="H2363" s="153" t="s">
        <v>308</v>
      </c>
      <c r="I2363" s="156">
        <v>41974</v>
      </c>
    </row>
    <row r="2364" spans="1:9" hidden="1">
      <c r="A2364" s="133">
        <f>COUNTIF(ORÇAMENTO!B:B,'CPU (2)'!B2364)</f>
        <v>0</v>
      </c>
      <c r="B2364" s="157">
        <v>83868</v>
      </c>
      <c r="C2364" s="158" t="s">
        <v>7759</v>
      </c>
      <c r="D2364" s="157" t="s">
        <v>7750</v>
      </c>
      <c r="E2364" s="157" t="s">
        <v>335</v>
      </c>
      <c r="F2364" s="159">
        <v>42.43</v>
      </c>
      <c r="G2364" s="159">
        <v>39.89</v>
      </c>
      <c r="H2364" s="157" t="s">
        <v>308</v>
      </c>
      <c r="I2364" s="160">
        <v>41974</v>
      </c>
    </row>
    <row r="2365" spans="1:9" hidden="1">
      <c r="A2365" s="133">
        <f>COUNTIF(ORÇAMENTO!B:B,'CPU (2)'!B2365)</f>
        <v>0</v>
      </c>
      <c r="B2365" s="153">
        <v>83867</v>
      </c>
      <c r="C2365" s="154" t="s">
        <v>7760</v>
      </c>
      <c r="D2365" s="153" t="s">
        <v>7750</v>
      </c>
      <c r="E2365" s="153" t="s">
        <v>335</v>
      </c>
      <c r="F2365" s="155">
        <v>31.54</v>
      </c>
      <c r="G2365" s="155">
        <v>29.5</v>
      </c>
      <c r="H2365" s="153" t="s">
        <v>308</v>
      </c>
      <c r="I2365" s="156">
        <v>41974</v>
      </c>
    </row>
    <row r="2366" spans="1:9" ht="25.5" hidden="1">
      <c r="A2366" s="133">
        <f>COUNTIF(ORÇAMENTO!B:B,'CPU (2)'!B2366)</f>
        <v>0</v>
      </c>
      <c r="B2366" s="157">
        <v>73301</v>
      </c>
      <c r="C2366" s="158" t="s">
        <v>7761</v>
      </c>
      <c r="D2366" s="157" t="s">
        <v>7750</v>
      </c>
      <c r="E2366" s="157" t="s">
        <v>368</v>
      </c>
      <c r="F2366" s="159">
        <v>7.08</v>
      </c>
      <c r="G2366" s="159">
        <v>6.62</v>
      </c>
      <c r="H2366" s="157" t="s">
        <v>308</v>
      </c>
      <c r="I2366" s="160">
        <v>41974</v>
      </c>
    </row>
    <row r="2367" spans="1:9" ht="25.5" hidden="1">
      <c r="A2367" s="133">
        <f>COUNTIF(ORÇAMENTO!B:B,'CPU (2)'!B2367)</f>
        <v>0</v>
      </c>
      <c r="B2367" s="153">
        <v>83515</v>
      </c>
      <c r="C2367" s="154" t="s">
        <v>7762</v>
      </c>
      <c r="D2367" s="153" t="s">
        <v>5418</v>
      </c>
      <c r="E2367" s="153" t="s">
        <v>368</v>
      </c>
      <c r="F2367" s="155">
        <v>8.9600000000000009</v>
      </c>
      <c r="G2367" s="155">
        <v>8.4600000000000009</v>
      </c>
      <c r="H2367" s="153" t="s">
        <v>308</v>
      </c>
      <c r="I2367" s="156">
        <v>41974</v>
      </c>
    </row>
    <row r="2368" spans="1:9" ht="25.5" hidden="1">
      <c r="A2368" s="133">
        <f>COUNTIF(ORÇAMENTO!B:B,'CPU (2)'!B2368)</f>
        <v>0</v>
      </c>
      <c r="B2368" s="157">
        <v>83516</v>
      </c>
      <c r="C2368" s="158" t="s">
        <v>7763</v>
      </c>
      <c r="D2368" s="157" t="s">
        <v>5418</v>
      </c>
      <c r="E2368" s="157" t="s">
        <v>368</v>
      </c>
      <c r="F2368" s="159">
        <v>10.34</v>
      </c>
      <c r="G2368" s="159">
        <v>9.76</v>
      </c>
      <c r="H2368" s="157" t="s">
        <v>308</v>
      </c>
      <c r="I2368" s="160">
        <v>41974</v>
      </c>
    </row>
    <row r="2369" spans="1:11">
      <c r="B2369" s="157"/>
      <c r="C2369" s="158"/>
      <c r="D2369" s="157"/>
      <c r="E2369" s="157"/>
      <c r="F2369" s="159"/>
      <c r="G2369" s="159"/>
      <c r="H2369" s="157"/>
      <c r="I2369" s="160"/>
    </row>
    <row r="2370" spans="1:11" ht="14.25" customHeight="1">
      <c r="A2370" s="133">
        <f>COUNTIF(ORÇAMENTO!B:B,'CPU (2)'!B2370)</f>
        <v>0</v>
      </c>
      <c r="B2370" s="175" t="s">
        <v>262</v>
      </c>
      <c r="C2370" s="176" t="s">
        <v>263</v>
      </c>
      <c r="D2370" s="175" t="s">
        <v>5374</v>
      </c>
      <c r="E2370" s="175" t="s">
        <v>307</v>
      </c>
      <c r="F2370" s="177">
        <v>5.4</v>
      </c>
      <c r="G2370" s="177">
        <v>5.28</v>
      </c>
      <c r="H2370" s="175" t="s">
        <v>308</v>
      </c>
      <c r="I2370" s="178">
        <v>41974</v>
      </c>
      <c r="J2370" s="191">
        <f>SUM(J2372:J2373)</f>
        <v>5.282</v>
      </c>
      <c r="K2370" s="192">
        <f>J2370-G2370</f>
        <v>1.9999999999997797E-3</v>
      </c>
    </row>
    <row r="2371" spans="1:11" s="183" customFormat="1" ht="29.25" customHeight="1">
      <c r="A2371" s="211"/>
      <c r="B2371" s="184" t="s">
        <v>341</v>
      </c>
      <c r="C2371" s="184" t="s">
        <v>82</v>
      </c>
      <c r="D2371" s="184" t="s">
        <v>342</v>
      </c>
      <c r="E2371" s="184" t="s">
        <v>343</v>
      </c>
      <c r="F2371" s="184" t="s">
        <v>10727</v>
      </c>
      <c r="G2371" s="184" t="s">
        <v>10728</v>
      </c>
      <c r="H2371" s="184" t="s">
        <v>10729</v>
      </c>
      <c r="I2371" s="184" t="s">
        <v>10730</v>
      </c>
      <c r="J2371" s="184" t="s">
        <v>10731</v>
      </c>
    </row>
    <row r="2372" spans="1:11" ht="14.25" customHeight="1">
      <c r="B2372" s="187">
        <v>73536</v>
      </c>
      <c r="C2372" s="226" t="str">
        <f>VLOOKUP(B2372,SERVIÇOS_SINAPI_12_14!$A$2:$H$5049,2,0)</f>
        <v>MOTOBOMBA CENTRÍFUGA, MOTOR A GASOLINA, POTÊNCIA 5,42 HP, BOCAIS 1 1/2 ” X 1”, DIÂMETRO ROTOR 143 MM HM/Q = 6 MCA / 16,8 M3/H A 38 MCA / 6,6 M3/H - CHP DIURNO. AF_06/2014</v>
      </c>
      <c r="D2372" s="194" t="s">
        <v>5450</v>
      </c>
      <c r="E2372" s="219" t="str">
        <f>VLOOKUP(B2372,SERVIÇOS_SINAPI_12_14!$A$2:$H$5049,4,0)</f>
        <v>CHP</v>
      </c>
      <c r="F2372" s="236">
        <v>4.1900000000000004</v>
      </c>
      <c r="G2372" s="224">
        <f>VLOOKUP(B2372,SERVIÇOS_SINAPI_12_14!$A$2:$H$5049,6,0)</f>
        <v>4.18</v>
      </c>
      <c r="H2372" s="219">
        <v>1</v>
      </c>
      <c r="I2372" s="165">
        <v>4.1900000000000004</v>
      </c>
      <c r="J2372" s="224">
        <f>H2372*G2372</f>
        <v>4.18</v>
      </c>
    </row>
    <row r="2373" spans="1:11" ht="14.25" customHeight="1">
      <c r="B2373" s="172">
        <v>88316</v>
      </c>
      <c r="C2373" s="226" t="str">
        <f>VLOOKUP(B2373,SERVIÇOS_SINAPI_12_14!$A$2:$H$5049,2,0)</f>
        <v>SERVENTE COM ENCARGOS COMPLEMENTARES</v>
      </c>
      <c r="D2373" s="218" t="s">
        <v>5361</v>
      </c>
      <c r="E2373" s="219" t="str">
        <f>VLOOKUP(B2373,SERVIÇOS_SINAPI_12_14!$A$2:$H$5049,4,0)</f>
        <v>H</v>
      </c>
      <c r="F2373" s="220">
        <v>12.14</v>
      </c>
      <c r="G2373" s="224">
        <f>VLOOKUP(B2373,SERVIÇOS_SINAPI_12_14!$A$2:$H$5049,6,0)</f>
        <v>11.02</v>
      </c>
      <c r="H2373" s="219">
        <v>0.1</v>
      </c>
      <c r="I2373" s="224">
        <v>1.21</v>
      </c>
      <c r="J2373" s="224">
        <f>H2373*G2373</f>
        <v>1.1020000000000001</v>
      </c>
    </row>
    <row r="2374" spans="1:11" ht="14.25" customHeight="1">
      <c r="B2374" s="153"/>
      <c r="C2374" s="154"/>
      <c r="D2374" s="153"/>
      <c r="E2374" s="153"/>
      <c r="F2374" s="155"/>
      <c r="G2374" s="155"/>
      <c r="H2374" s="153"/>
      <c r="I2374" s="156"/>
    </row>
    <row r="2375" spans="1:11" ht="14.25" customHeight="1">
      <c r="B2375" s="153"/>
      <c r="C2375" s="154"/>
      <c r="D2375" s="153"/>
      <c r="E2375" s="153"/>
      <c r="F2375" s="155"/>
      <c r="G2375" s="155"/>
      <c r="H2375" s="153"/>
      <c r="I2375" s="156"/>
    </row>
    <row r="2376" spans="1:11" ht="14.25" hidden="1" customHeight="1">
      <c r="A2376" s="133">
        <f>COUNTIF(ORÇAMENTO!B:B,'CPU (2)'!B2376)</f>
        <v>0</v>
      </c>
      <c r="B2376" s="157">
        <v>83660</v>
      </c>
      <c r="C2376" s="158" t="s">
        <v>7764</v>
      </c>
      <c r="D2376" s="157" t="s">
        <v>5374</v>
      </c>
      <c r="E2376" s="157" t="s">
        <v>368</v>
      </c>
      <c r="F2376" s="159">
        <v>2.0499999999999998</v>
      </c>
      <c r="G2376" s="159">
        <v>1.85</v>
      </c>
      <c r="H2376" s="157" t="s">
        <v>308</v>
      </c>
      <c r="I2376" s="160">
        <v>41974</v>
      </c>
    </row>
    <row r="2377" spans="1:11" ht="25.5" hidden="1">
      <c r="A2377" s="133">
        <f>COUNTIF(ORÇAMENTO!B:B,'CPU (2)'!B2377)</f>
        <v>0</v>
      </c>
      <c r="B2377" s="153">
        <v>73389</v>
      </c>
      <c r="C2377" s="154" t="s">
        <v>7765</v>
      </c>
      <c r="D2377" s="153" t="s">
        <v>5450</v>
      </c>
      <c r="E2377" s="153" t="s">
        <v>307</v>
      </c>
      <c r="F2377" s="155">
        <v>12.09</v>
      </c>
      <c r="G2377" s="155">
        <v>12.08</v>
      </c>
      <c r="H2377" s="153" t="s">
        <v>308</v>
      </c>
      <c r="I2377" s="156">
        <v>41974</v>
      </c>
    </row>
    <row r="2378" spans="1:11" ht="25.5" hidden="1">
      <c r="A2378" s="133">
        <f>COUNTIF(ORÇAMENTO!B:B,'CPU (2)'!B2378)</f>
        <v>0</v>
      </c>
      <c r="B2378" s="157" t="s">
        <v>7766</v>
      </c>
      <c r="C2378" s="158" t="s">
        <v>7767</v>
      </c>
      <c r="D2378" s="157" t="s">
        <v>5604</v>
      </c>
      <c r="E2378" s="157" t="s">
        <v>368</v>
      </c>
      <c r="F2378" s="159">
        <v>1.99</v>
      </c>
      <c r="G2378" s="159">
        <v>1.96</v>
      </c>
      <c r="H2378" s="157" t="s">
        <v>308</v>
      </c>
      <c r="I2378" s="160">
        <v>41974</v>
      </c>
    </row>
    <row r="2379" spans="1:11" ht="25.5" hidden="1">
      <c r="A2379" s="133">
        <f>COUNTIF(ORÇAMENTO!B:B,'CPU (2)'!B2379)</f>
        <v>0</v>
      </c>
      <c r="B2379" s="153">
        <v>83344</v>
      </c>
      <c r="C2379" s="154" t="s">
        <v>7768</v>
      </c>
      <c r="D2379" s="153" t="s">
        <v>5604</v>
      </c>
      <c r="E2379" s="153" t="s">
        <v>368</v>
      </c>
      <c r="F2379" s="155">
        <v>0.88</v>
      </c>
      <c r="G2379" s="155">
        <v>0.85</v>
      </c>
      <c r="H2379" s="153" t="s">
        <v>308</v>
      </c>
      <c r="I2379" s="156">
        <v>41974</v>
      </c>
    </row>
    <row r="2380" spans="1:11" ht="25.5" hidden="1">
      <c r="A2380" s="133">
        <f>COUNTIF(ORÇAMENTO!B:B,'CPU (2)'!B2380)</f>
        <v>0</v>
      </c>
      <c r="B2380" s="157" t="s">
        <v>7769</v>
      </c>
      <c r="C2380" s="158" t="s">
        <v>7770</v>
      </c>
      <c r="D2380" s="157" t="s">
        <v>5604</v>
      </c>
      <c r="E2380" s="157" t="s">
        <v>335</v>
      </c>
      <c r="F2380" s="159">
        <v>0.2</v>
      </c>
      <c r="G2380" s="159">
        <v>0.19</v>
      </c>
      <c r="H2380" s="157" t="s">
        <v>308</v>
      </c>
      <c r="I2380" s="160">
        <v>41974</v>
      </c>
    </row>
    <row r="2381" spans="1:11" ht="25.5" hidden="1">
      <c r="A2381" s="133">
        <f>COUNTIF(ORÇAMENTO!B:B,'CPU (2)'!B2381)</f>
        <v>0</v>
      </c>
      <c r="B2381" s="153">
        <v>5911</v>
      </c>
      <c r="C2381" s="154" t="s">
        <v>7771</v>
      </c>
      <c r="D2381" s="153" t="s">
        <v>5450</v>
      </c>
      <c r="E2381" s="153" t="s">
        <v>6044</v>
      </c>
      <c r="F2381" s="155">
        <v>17.2</v>
      </c>
      <c r="G2381" s="155">
        <v>16.079999999999998</v>
      </c>
      <c r="H2381" s="153" t="s">
        <v>308</v>
      </c>
      <c r="I2381" s="156">
        <v>41974</v>
      </c>
    </row>
    <row r="2382" spans="1:11" ht="25.5" hidden="1">
      <c r="A2382" s="133">
        <f>COUNTIF(ORÇAMENTO!B:B,'CPU (2)'!B2382)</f>
        <v>0</v>
      </c>
      <c r="B2382" s="157">
        <v>5909</v>
      </c>
      <c r="C2382" s="158" t="s">
        <v>7772</v>
      </c>
      <c r="D2382" s="157" t="s">
        <v>5450</v>
      </c>
      <c r="E2382" s="157" t="s">
        <v>6046</v>
      </c>
      <c r="F2382" s="159">
        <v>24.11</v>
      </c>
      <c r="G2382" s="159">
        <v>22.99</v>
      </c>
      <c r="H2382" s="157" t="s">
        <v>308</v>
      </c>
      <c r="I2382" s="160">
        <v>41974</v>
      </c>
    </row>
    <row r="2383" spans="1:11" ht="25.5" hidden="1">
      <c r="A2383" s="133">
        <f>COUNTIF(ORÇAMENTO!B:B,'CPU (2)'!B2383)</f>
        <v>0</v>
      </c>
      <c r="B2383" s="153">
        <v>88569</v>
      </c>
      <c r="C2383" s="154" t="s">
        <v>7773</v>
      </c>
      <c r="D2383" s="153" t="s">
        <v>5450</v>
      </c>
      <c r="E2383" s="153" t="s">
        <v>307</v>
      </c>
      <c r="F2383" s="155">
        <v>3.58</v>
      </c>
      <c r="G2383" s="155">
        <v>3.58</v>
      </c>
      <c r="H2383" s="153" t="s">
        <v>308</v>
      </c>
      <c r="I2383" s="156">
        <v>41974</v>
      </c>
    </row>
    <row r="2384" spans="1:11" ht="25.5" hidden="1">
      <c r="A2384" s="133">
        <f>COUNTIF(ORÇAMENTO!B:B,'CPU (2)'!B2384)</f>
        <v>0</v>
      </c>
      <c r="B2384" s="157">
        <v>88570</v>
      </c>
      <c r="C2384" s="158" t="s">
        <v>7774</v>
      </c>
      <c r="D2384" s="157" t="s">
        <v>5450</v>
      </c>
      <c r="E2384" s="157" t="s">
        <v>307</v>
      </c>
      <c r="F2384" s="159">
        <v>1.48</v>
      </c>
      <c r="G2384" s="159">
        <v>1.47</v>
      </c>
      <c r="H2384" s="157" t="s">
        <v>308</v>
      </c>
      <c r="I2384" s="160">
        <v>41974</v>
      </c>
    </row>
    <row r="2385" spans="1:9" ht="25.5" hidden="1">
      <c r="A2385" s="133">
        <f>COUNTIF(ORÇAMENTO!B:B,'CPU (2)'!B2385)</f>
        <v>0</v>
      </c>
      <c r="B2385" s="153">
        <v>5765</v>
      </c>
      <c r="C2385" s="154" t="s">
        <v>7775</v>
      </c>
      <c r="D2385" s="153" t="s">
        <v>5450</v>
      </c>
      <c r="E2385" s="153" t="s">
        <v>307</v>
      </c>
      <c r="F2385" s="155">
        <v>4.4800000000000004</v>
      </c>
      <c r="G2385" s="155">
        <v>4.4800000000000004</v>
      </c>
      <c r="H2385" s="153" t="s">
        <v>308</v>
      </c>
      <c r="I2385" s="156">
        <v>41974</v>
      </c>
    </row>
    <row r="2386" spans="1:9" ht="38.25" hidden="1">
      <c r="A2386" s="133">
        <f>COUNTIF(ORÇAMENTO!B:B,'CPU (2)'!B2386)</f>
        <v>0</v>
      </c>
      <c r="B2386" s="157">
        <v>5766</v>
      </c>
      <c r="C2386" s="158" t="s">
        <v>7776</v>
      </c>
      <c r="D2386" s="157" t="s">
        <v>5450</v>
      </c>
      <c r="E2386" s="157" t="s">
        <v>307</v>
      </c>
      <c r="F2386" s="159">
        <v>2.4300000000000002</v>
      </c>
      <c r="G2386" s="159">
        <v>2.4300000000000002</v>
      </c>
      <c r="H2386" s="157" t="s">
        <v>308</v>
      </c>
      <c r="I2386" s="160">
        <v>41974</v>
      </c>
    </row>
    <row r="2387" spans="1:9" ht="38.25" hidden="1">
      <c r="A2387" s="133">
        <f>COUNTIF(ORÇAMENTO!B:B,'CPU (2)'!B2387)</f>
        <v>0</v>
      </c>
      <c r="B2387" s="153">
        <v>5915</v>
      </c>
      <c r="C2387" s="154" t="s">
        <v>7777</v>
      </c>
      <c r="D2387" s="153" t="s">
        <v>5450</v>
      </c>
      <c r="E2387" s="153" t="s">
        <v>6044</v>
      </c>
      <c r="F2387" s="155">
        <v>22.89</v>
      </c>
      <c r="G2387" s="155">
        <v>21.76</v>
      </c>
      <c r="H2387" s="153" t="s">
        <v>308</v>
      </c>
      <c r="I2387" s="156">
        <v>41974</v>
      </c>
    </row>
    <row r="2388" spans="1:9" ht="38.25" hidden="1">
      <c r="A2388" s="133">
        <f>COUNTIF(ORÇAMENTO!B:B,'CPU (2)'!B2388)</f>
        <v>0</v>
      </c>
      <c r="B2388" s="157">
        <v>5913</v>
      </c>
      <c r="C2388" s="158" t="s">
        <v>7778</v>
      </c>
      <c r="D2388" s="157" t="s">
        <v>5450</v>
      </c>
      <c r="E2388" s="157" t="s">
        <v>6046</v>
      </c>
      <c r="F2388" s="159">
        <v>60.4</v>
      </c>
      <c r="G2388" s="159">
        <v>59.27</v>
      </c>
      <c r="H2388" s="157" t="s">
        <v>308</v>
      </c>
      <c r="I2388" s="160">
        <v>41974</v>
      </c>
    </row>
    <row r="2389" spans="1:9" ht="38.25" hidden="1">
      <c r="A2389" s="133">
        <f>COUNTIF(ORÇAMENTO!B:B,'CPU (2)'!B2389)</f>
        <v>0</v>
      </c>
      <c r="B2389" s="153">
        <v>88845</v>
      </c>
      <c r="C2389" s="154" t="s">
        <v>7779</v>
      </c>
      <c r="D2389" s="153" t="s">
        <v>5450</v>
      </c>
      <c r="E2389" s="153" t="s">
        <v>307</v>
      </c>
      <c r="F2389" s="155">
        <v>7.61</v>
      </c>
      <c r="G2389" s="155">
        <v>7.6</v>
      </c>
      <c r="H2389" s="153" t="s">
        <v>308</v>
      </c>
      <c r="I2389" s="156">
        <v>41974</v>
      </c>
    </row>
    <row r="2390" spans="1:9" ht="38.25" hidden="1">
      <c r="A2390" s="133">
        <f>COUNTIF(ORÇAMENTO!B:B,'CPU (2)'!B2390)</f>
        <v>0</v>
      </c>
      <c r="B2390" s="157">
        <v>88846</v>
      </c>
      <c r="C2390" s="158" t="s">
        <v>7780</v>
      </c>
      <c r="D2390" s="157" t="s">
        <v>5450</v>
      </c>
      <c r="E2390" s="157" t="s">
        <v>307</v>
      </c>
      <c r="F2390" s="159">
        <v>3.14</v>
      </c>
      <c r="G2390" s="159">
        <v>3.13</v>
      </c>
      <c r="H2390" s="157" t="s">
        <v>308</v>
      </c>
      <c r="I2390" s="160">
        <v>41974</v>
      </c>
    </row>
    <row r="2391" spans="1:9" ht="38.25" hidden="1">
      <c r="A2391" s="133">
        <f>COUNTIF(ORÇAMENTO!B:B,'CPU (2)'!B2391)</f>
        <v>0</v>
      </c>
      <c r="B2391" s="153">
        <v>5769</v>
      </c>
      <c r="C2391" s="154" t="s">
        <v>7781</v>
      </c>
      <c r="D2391" s="153" t="s">
        <v>5450</v>
      </c>
      <c r="E2391" s="153" t="s">
        <v>307</v>
      </c>
      <c r="F2391" s="155">
        <v>9.51</v>
      </c>
      <c r="G2391" s="155">
        <v>9.51</v>
      </c>
      <c r="H2391" s="153" t="s">
        <v>308</v>
      </c>
      <c r="I2391" s="156">
        <v>41974</v>
      </c>
    </row>
    <row r="2392" spans="1:9" ht="38.25" hidden="1">
      <c r="A2392" s="133">
        <f>COUNTIF(ORÇAMENTO!B:B,'CPU (2)'!B2392)</f>
        <v>0</v>
      </c>
      <c r="B2392" s="157">
        <v>53837</v>
      </c>
      <c r="C2392" s="158" t="s">
        <v>7782</v>
      </c>
      <c r="D2392" s="157" t="s">
        <v>5450</v>
      </c>
      <c r="E2392" s="157" t="s">
        <v>307</v>
      </c>
      <c r="F2392" s="159">
        <v>28</v>
      </c>
      <c r="G2392" s="159">
        <v>28</v>
      </c>
      <c r="H2392" s="157" t="s">
        <v>308</v>
      </c>
      <c r="I2392" s="160">
        <v>41974</v>
      </c>
    </row>
    <row r="2393" spans="1:9" ht="25.5" hidden="1">
      <c r="A2393" s="133">
        <f>COUNTIF(ORÇAMENTO!B:B,'CPU (2)'!B2393)</f>
        <v>0</v>
      </c>
      <c r="B2393" s="153" t="s">
        <v>7783</v>
      </c>
      <c r="C2393" s="154" t="s">
        <v>7784</v>
      </c>
      <c r="D2393" s="153" t="s">
        <v>5410</v>
      </c>
      <c r="E2393" s="153" t="s">
        <v>335</v>
      </c>
      <c r="F2393" s="155">
        <v>221.06</v>
      </c>
      <c r="G2393" s="155">
        <v>215.65</v>
      </c>
      <c r="H2393" s="153" t="s">
        <v>308</v>
      </c>
      <c r="I2393" s="156">
        <v>41974</v>
      </c>
    </row>
    <row r="2394" spans="1:9" ht="25.5" hidden="1">
      <c r="A2394" s="133">
        <f>COUNTIF(ORÇAMENTO!B:B,'CPU (2)'!B2394)</f>
        <v>0</v>
      </c>
      <c r="B2394" s="157" t="s">
        <v>7785</v>
      </c>
      <c r="C2394" s="158" t="s">
        <v>7786</v>
      </c>
      <c r="D2394" s="157" t="s">
        <v>5410</v>
      </c>
      <c r="E2394" s="157" t="s">
        <v>335</v>
      </c>
      <c r="F2394" s="159">
        <v>284.8</v>
      </c>
      <c r="G2394" s="159">
        <v>280.3</v>
      </c>
      <c r="H2394" s="157" t="s">
        <v>308</v>
      </c>
      <c r="I2394" s="160">
        <v>41974</v>
      </c>
    </row>
    <row r="2395" spans="1:9" ht="14.25" hidden="1" customHeight="1">
      <c r="A2395" s="133">
        <f>COUNTIF(ORÇAMENTO!B:B,'CPU (2)'!B2395)</f>
        <v>0</v>
      </c>
      <c r="B2395" s="153">
        <v>85005</v>
      </c>
      <c r="C2395" s="154" t="s">
        <v>7787</v>
      </c>
      <c r="D2395" s="153" t="s">
        <v>5410</v>
      </c>
      <c r="E2395" s="153" t="s">
        <v>335</v>
      </c>
      <c r="F2395" s="155">
        <v>195.48</v>
      </c>
      <c r="G2395" s="155">
        <v>192.34</v>
      </c>
      <c r="H2395" s="153" t="s">
        <v>308</v>
      </c>
      <c r="I2395" s="156">
        <v>41974</v>
      </c>
    </row>
    <row r="2396" spans="1:9" ht="14.25" hidden="1" customHeight="1">
      <c r="A2396" s="133">
        <f>COUNTIF(ORÇAMENTO!B:B,'CPU (2)'!B2396)</f>
        <v>0</v>
      </c>
      <c r="B2396" s="157">
        <v>72335</v>
      </c>
      <c r="C2396" s="158" t="s">
        <v>7788</v>
      </c>
      <c r="D2396" s="157" t="s">
        <v>5368</v>
      </c>
      <c r="E2396" s="157" t="s">
        <v>83</v>
      </c>
      <c r="F2396" s="159">
        <v>2.72</v>
      </c>
      <c r="G2396" s="159">
        <v>2.6</v>
      </c>
      <c r="H2396" s="157" t="s">
        <v>308</v>
      </c>
      <c r="I2396" s="160">
        <v>41974</v>
      </c>
    </row>
    <row r="2397" spans="1:9" ht="14.25" hidden="1" customHeight="1">
      <c r="A2397" s="133">
        <f>COUNTIF(ORÇAMENTO!B:B,'CPU (2)'!B2397)</f>
        <v>0</v>
      </c>
      <c r="B2397" s="153">
        <v>72336</v>
      </c>
      <c r="C2397" s="154" t="s">
        <v>7789</v>
      </c>
      <c r="D2397" s="153" t="s">
        <v>5368</v>
      </c>
      <c r="E2397" s="153" t="s">
        <v>83</v>
      </c>
      <c r="F2397" s="155">
        <v>4.47</v>
      </c>
      <c r="G2397" s="155">
        <v>4.34</v>
      </c>
      <c r="H2397" s="153" t="s">
        <v>308</v>
      </c>
      <c r="I2397" s="156">
        <v>41974</v>
      </c>
    </row>
    <row r="2398" spans="1:9" ht="25.5" hidden="1">
      <c r="A2398" s="133">
        <f>COUNTIF(ORÇAMENTO!B:B,'CPU (2)'!B2398)</f>
        <v>0</v>
      </c>
      <c r="B2398" s="157">
        <v>72819</v>
      </c>
      <c r="C2398" s="158" t="s">
        <v>7790</v>
      </c>
      <c r="D2398" s="157" t="s">
        <v>5418</v>
      </c>
      <c r="E2398" s="157" t="s">
        <v>370</v>
      </c>
      <c r="F2398" s="159">
        <v>84.8</v>
      </c>
      <c r="G2398" s="159">
        <v>79.790000000000006</v>
      </c>
      <c r="H2398" s="157" t="s">
        <v>308</v>
      </c>
      <c r="I2398" s="160">
        <v>41974</v>
      </c>
    </row>
    <row r="2399" spans="1:9" ht="25.5" hidden="1">
      <c r="A2399" s="133">
        <f>COUNTIF(ORÇAMENTO!B:B,'CPU (2)'!B2399)</f>
        <v>0</v>
      </c>
      <c r="B2399" s="153" t="s">
        <v>7791</v>
      </c>
      <c r="C2399" s="154" t="s">
        <v>7792</v>
      </c>
      <c r="D2399" s="153" t="s">
        <v>5418</v>
      </c>
      <c r="E2399" s="153" t="s">
        <v>370</v>
      </c>
      <c r="F2399" s="155">
        <v>41.44</v>
      </c>
      <c r="G2399" s="155">
        <v>38.49</v>
      </c>
      <c r="H2399" s="153" t="s">
        <v>308</v>
      </c>
      <c r="I2399" s="156">
        <v>41974</v>
      </c>
    </row>
    <row r="2400" spans="1:9" ht="25.5" hidden="1">
      <c r="A2400" s="133">
        <f>COUNTIF(ORÇAMENTO!B:B,'CPU (2)'!B2400)</f>
        <v>0</v>
      </c>
      <c r="B2400" s="157" t="s">
        <v>7793</v>
      </c>
      <c r="C2400" s="158" t="s">
        <v>7794</v>
      </c>
      <c r="D2400" s="157" t="s">
        <v>5418</v>
      </c>
      <c r="E2400" s="157" t="s">
        <v>370</v>
      </c>
      <c r="F2400" s="159">
        <v>48.61</v>
      </c>
      <c r="G2400" s="159">
        <v>45.54</v>
      </c>
      <c r="H2400" s="157" t="s">
        <v>308</v>
      </c>
      <c r="I2400" s="160">
        <v>41974</v>
      </c>
    </row>
    <row r="2401" spans="1:9" ht="25.5" hidden="1">
      <c r="A2401" s="133">
        <f>COUNTIF(ORÇAMENTO!B:B,'CPU (2)'!B2401)</f>
        <v>0</v>
      </c>
      <c r="B2401" s="153" t="s">
        <v>7795</v>
      </c>
      <c r="C2401" s="154" t="s">
        <v>7796</v>
      </c>
      <c r="D2401" s="153" t="s">
        <v>5418</v>
      </c>
      <c r="E2401" s="153" t="s">
        <v>370</v>
      </c>
      <c r="F2401" s="155">
        <v>53.87</v>
      </c>
      <c r="G2401" s="155">
        <v>50.68</v>
      </c>
      <c r="H2401" s="153" t="s">
        <v>308</v>
      </c>
      <c r="I2401" s="156">
        <v>41974</v>
      </c>
    </row>
    <row r="2402" spans="1:9" ht="25.5" hidden="1">
      <c r="A2402" s="133">
        <f>COUNTIF(ORÇAMENTO!B:B,'CPU (2)'!B2402)</f>
        <v>0</v>
      </c>
      <c r="B2402" s="157">
        <v>83501</v>
      </c>
      <c r="C2402" s="158" t="s">
        <v>7797</v>
      </c>
      <c r="D2402" s="157" t="s">
        <v>5418</v>
      </c>
      <c r="E2402" s="157" t="s">
        <v>370</v>
      </c>
      <c r="F2402" s="159">
        <v>180.9</v>
      </c>
      <c r="G2402" s="159">
        <v>180.44</v>
      </c>
      <c r="H2402" s="157" t="s">
        <v>308</v>
      </c>
      <c r="I2402" s="160">
        <v>41974</v>
      </c>
    </row>
    <row r="2403" spans="1:9" ht="25.5" hidden="1">
      <c r="A2403" s="133">
        <f>COUNTIF(ORÇAMENTO!B:B,'CPU (2)'!B2403)</f>
        <v>0</v>
      </c>
      <c r="B2403" s="153">
        <v>83502</v>
      </c>
      <c r="C2403" s="154" t="s">
        <v>7798</v>
      </c>
      <c r="D2403" s="153" t="s">
        <v>5418</v>
      </c>
      <c r="E2403" s="153" t="s">
        <v>370</v>
      </c>
      <c r="F2403" s="155">
        <v>202.5</v>
      </c>
      <c r="G2403" s="155">
        <v>202.04</v>
      </c>
      <c r="H2403" s="153" t="s">
        <v>308</v>
      </c>
      <c r="I2403" s="156">
        <v>41974</v>
      </c>
    </row>
    <row r="2404" spans="1:9" ht="25.5" hidden="1">
      <c r="A2404" s="133">
        <f>COUNTIF(ORÇAMENTO!B:B,'CPU (2)'!B2404)</f>
        <v>0</v>
      </c>
      <c r="B2404" s="157">
        <v>83503</v>
      </c>
      <c r="C2404" s="158" t="s">
        <v>7799</v>
      </c>
      <c r="D2404" s="157" t="s">
        <v>5418</v>
      </c>
      <c r="E2404" s="157" t="s">
        <v>370</v>
      </c>
      <c r="F2404" s="159">
        <v>312.93</v>
      </c>
      <c r="G2404" s="159">
        <v>312.47000000000003</v>
      </c>
      <c r="H2404" s="157" t="s">
        <v>308</v>
      </c>
      <c r="I2404" s="160">
        <v>41974</v>
      </c>
    </row>
    <row r="2405" spans="1:9" ht="25.5" hidden="1">
      <c r="A2405" s="133">
        <f>COUNTIF(ORÇAMENTO!B:B,'CPU (2)'!B2405)</f>
        <v>0</v>
      </c>
      <c r="B2405" s="153">
        <v>83504</v>
      </c>
      <c r="C2405" s="154" t="s">
        <v>7800</v>
      </c>
      <c r="D2405" s="153" t="s">
        <v>5418</v>
      </c>
      <c r="E2405" s="153" t="s">
        <v>370</v>
      </c>
      <c r="F2405" s="155">
        <v>382.86</v>
      </c>
      <c r="G2405" s="155">
        <v>382.4</v>
      </c>
      <c r="H2405" s="153" t="s">
        <v>308</v>
      </c>
      <c r="I2405" s="156">
        <v>41974</v>
      </c>
    </row>
    <row r="2406" spans="1:9" ht="25.5" hidden="1">
      <c r="A2406" s="133">
        <f>COUNTIF(ORÇAMENTO!B:B,'CPU (2)'!B2406)</f>
        <v>0</v>
      </c>
      <c r="B2406" s="157">
        <v>83505</v>
      </c>
      <c r="C2406" s="158" t="s">
        <v>7801</v>
      </c>
      <c r="D2406" s="157" t="s">
        <v>5418</v>
      </c>
      <c r="E2406" s="157" t="s">
        <v>370</v>
      </c>
      <c r="F2406" s="159">
        <v>463.86</v>
      </c>
      <c r="G2406" s="159">
        <v>463.4</v>
      </c>
      <c r="H2406" s="157" t="s">
        <v>308</v>
      </c>
      <c r="I2406" s="160">
        <v>41974</v>
      </c>
    </row>
    <row r="2407" spans="1:9" ht="25.5" hidden="1">
      <c r="A2407" s="133">
        <f>COUNTIF(ORÇAMENTO!B:B,'CPU (2)'!B2407)</f>
        <v>0</v>
      </c>
      <c r="B2407" s="153">
        <v>83506</v>
      </c>
      <c r="C2407" s="154" t="s">
        <v>7802</v>
      </c>
      <c r="D2407" s="153" t="s">
        <v>5418</v>
      </c>
      <c r="E2407" s="153" t="s">
        <v>370</v>
      </c>
      <c r="F2407" s="155">
        <v>731.16</v>
      </c>
      <c r="G2407" s="155">
        <v>730.7</v>
      </c>
      <c r="H2407" s="153" t="s">
        <v>308</v>
      </c>
      <c r="I2407" s="156">
        <v>41974</v>
      </c>
    </row>
    <row r="2408" spans="1:9" ht="13.5" hidden="1" customHeight="1">
      <c r="A2408" s="133">
        <f>COUNTIF(ORÇAMENTO!B:B,'CPU (2)'!B2408)</f>
        <v>0</v>
      </c>
      <c r="B2408" s="157" t="s">
        <v>7803</v>
      </c>
      <c r="C2408" s="158" t="s">
        <v>7804</v>
      </c>
      <c r="D2408" s="157" t="s">
        <v>5418</v>
      </c>
      <c r="E2408" s="157" t="s">
        <v>370</v>
      </c>
      <c r="F2408" s="159">
        <v>150.66</v>
      </c>
      <c r="G2408" s="159">
        <v>150.19999999999999</v>
      </c>
      <c r="H2408" s="157" t="s">
        <v>308</v>
      </c>
      <c r="I2408" s="160">
        <v>41974</v>
      </c>
    </row>
    <row r="2409" spans="1:9" ht="13.5" hidden="1" customHeight="1">
      <c r="A2409" s="133">
        <f>COUNTIF(ORÇAMENTO!B:B,'CPU (2)'!B2409)</f>
        <v>0</v>
      </c>
      <c r="B2409" s="153">
        <v>83508</v>
      </c>
      <c r="C2409" s="154" t="s">
        <v>7805</v>
      </c>
      <c r="D2409" s="153" t="s">
        <v>5418</v>
      </c>
      <c r="E2409" s="153" t="s">
        <v>370</v>
      </c>
      <c r="F2409" s="155">
        <v>158.38</v>
      </c>
      <c r="G2409" s="155">
        <v>157.93</v>
      </c>
      <c r="H2409" s="153" t="s">
        <v>308</v>
      </c>
      <c r="I2409" s="156">
        <v>41974</v>
      </c>
    </row>
    <row r="2410" spans="1:9" ht="13.5" hidden="1" customHeight="1">
      <c r="A2410" s="133">
        <f>COUNTIF(ORÇAMENTO!B:B,'CPU (2)'!B2410)</f>
        <v>0</v>
      </c>
      <c r="B2410" s="157">
        <v>83509</v>
      </c>
      <c r="C2410" s="158" t="s">
        <v>7806</v>
      </c>
      <c r="D2410" s="157" t="s">
        <v>5418</v>
      </c>
      <c r="E2410" s="157" t="s">
        <v>370</v>
      </c>
      <c r="F2410" s="159">
        <v>199.26</v>
      </c>
      <c r="G2410" s="159">
        <v>198.8</v>
      </c>
      <c r="H2410" s="157" t="s">
        <v>308</v>
      </c>
      <c r="I2410" s="160">
        <v>41974</v>
      </c>
    </row>
    <row r="2411" spans="1:9" ht="13.5" hidden="1" customHeight="1">
      <c r="A2411" s="133">
        <f>COUNTIF(ORÇAMENTO!B:B,'CPU (2)'!B2411)</f>
        <v>0</v>
      </c>
      <c r="B2411" s="153">
        <v>83510</v>
      </c>
      <c r="C2411" s="154" t="s">
        <v>7807</v>
      </c>
      <c r="D2411" s="153" t="s">
        <v>5418</v>
      </c>
      <c r="E2411" s="153" t="s">
        <v>370</v>
      </c>
      <c r="F2411" s="155">
        <v>211.68</v>
      </c>
      <c r="G2411" s="155">
        <v>211.22</v>
      </c>
      <c r="H2411" s="153" t="s">
        <v>308</v>
      </c>
      <c r="I2411" s="156">
        <v>41974</v>
      </c>
    </row>
    <row r="2412" spans="1:9" ht="13.5" hidden="1" customHeight="1">
      <c r="A2412" s="133">
        <f>COUNTIF(ORÇAMENTO!B:B,'CPU (2)'!B2412)</f>
        <v>0</v>
      </c>
      <c r="B2412" s="157">
        <v>83511</v>
      </c>
      <c r="C2412" s="158" t="s">
        <v>7808</v>
      </c>
      <c r="D2412" s="157" t="s">
        <v>5418</v>
      </c>
      <c r="E2412" s="157" t="s">
        <v>370</v>
      </c>
      <c r="F2412" s="159">
        <v>272.16000000000003</v>
      </c>
      <c r="G2412" s="159">
        <v>271.7</v>
      </c>
      <c r="H2412" s="157" t="s">
        <v>308</v>
      </c>
      <c r="I2412" s="160">
        <v>41974</v>
      </c>
    </row>
    <row r="2413" spans="1:9" ht="13.5" hidden="1" customHeight="1">
      <c r="A2413" s="133">
        <f>COUNTIF(ORÇAMENTO!B:B,'CPU (2)'!B2413)</f>
        <v>0</v>
      </c>
      <c r="B2413" s="153">
        <v>83512</v>
      </c>
      <c r="C2413" s="154" t="s">
        <v>7809</v>
      </c>
      <c r="D2413" s="153" t="s">
        <v>5418</v>
      </c>
      <c r="E2413" s="153" t="s">
        <v>370</v>
      </c>
      <c r="F2413" s="155">
        <v>297</v>
      </c>
      <c r="G2413" s="155">
        <v>296.54000000000002</v>
      </c>
      <c r="H2413" s="153" t="s">
        <v>308</v>
      </c>
      <c r="I2413" s="156">
        <v>41974</v>
      </c>
    </row>
    <row r="2414" spans="1:9" ht="13.5" hidden="1" customHeight="1">
      <c r="A2414" s="133">
        <f>COUNTIF(ORÇAMENTO!B:B,'CPU (2)'!B2414)</f>
        <v>0</v>
      </c>
      <c r="B2414" s="157">
        <v>83494</v>
      </c>
      <c r="C2414" s="158" t="s">
        <v>7810</v>
      </c>
      <c r="D2414" s="157" t="s">
        <v>5418</v>
      </c>
      <c r="E2414" s="157" t="s">
        <v>370</v>
      </c>
      <c r="F2414" s="159">
        <v>314.08999999999997</v>
      </c>
      <c r="G2414" s="159">
        <v>312.13</v>
      </c>
      <c r="H2414" s="157" t="s">
        <v>308</v>
      </c>
      <c r="I2414" s="160">
        <v>41974</v>
      </c>
    </row>
    <row r="2415" spans="1:9" ht="13.5" hidden="1" customHeight="1">
      <c r="A2415" s="133">
        <f>COUNTIF(ORÇAMENTO!B:B,'CPU (2)'!B2415)</f>
        <v>0</v>
      </c>
      <c r="B2415" s="162">
        <v>83495</v>
      </c>
      <c r="C2415" s="154" t="s">
        <v>7811</v>
      </c>
      <c r="D2415" s="153" t="s">
        <v>5418</v>
      </c>
      <c r="E2415" s="153" t="s">
        <v>370</v>
      </c>
      <c r="F2415" s="155">
        <v>364.83</v>
      </c>
      <c r="G2415" s="155">
        <v>362.85</v>
      </c>
      <c r="H2415" s="153" t="s">
        <v>308</v>
      </c>
      <c r="I2415" s="156">
        <v>41974</v>
      </c>
    </row>
    <row r="2416" spans="1:9" ht="13.5" hidden="1" customHeight="1">
      <c r="A2416" s="133">
        <f>COUNTIF(ORÇAMENTO!B:B,'CPU (2)'!B2416)</f>
        <v>0</v>
      </c>
      <c r="B2416" s="157">
        <v>83498</v>
      </c>
      <c r="C2416" s="158" t="s">
        <v>7812</v>
      </c>
      <c r="D2416" s="157" t="s">
        <v>5418</v>
      </c>
      <c r="E2416" s="157" t="s">
        <v>370</v>
      </c>
      <c r="F2416" s="159">
        <v>634.14</v>
      </c>
      <c r="G2416" s="159">
        <v>631.41999999999996</v>
      </c>
      <c r="H2416" s="157" t="s">
        <v>308</v>
      </c>
      <c r="I2416" s="160">
        <v>41974</v>
      </c>
    </row>
    <row r="2417" spans="1:11" ht="13.5" hidden="1" customHeight="1">
      <c r="A2417" s="133">
        <f>COUNTIF(ORÇAMENTO!B:B,'CPU (2)'!B2417)</f>
        <v>0</v>
      </c>
      <c r="B2417" s="153">
        <v>83500</v>
      </c>
      <c r="C2417" s="154" t="s">
        <v>7813</v>
      </c>
      <c r="D2417" s="153" t="s">
        <v>5418</v>
      </c>
      <c r="E2417" s="153" t="s">
        <v>370</v>
      </c>
      <c r="F2417" s="155">
        <v>765.95</v>
      </c>
      <c r="G2417" s="155">
        <v>761.9</v>
      </c>
      <c r="H2417" s="153" t="s">
        <v>308</v>
      </c>
      <c r="I2417" s="156">
        <v>41974</v>
      </c>
    </row>
    <row r="2418" spans="1:11" ht="25.5" hidden="1">
      <c r="A2418" s="133">
        <f>COUNTIF(ORÇAMENTO!B:B,'CPU (2)'!B2418)</f>
        <v>0</v>
      </c>
      <c r="B2418" s="157">
        <v>84031</v>
      </c>
      <c r="C2418" s="158" t="s">
        <v>7814</v>
      </c>
      <c r="D2418" s="157" t="s">
        <v>6231</v>
      </c>
      <c r="E2418" s="157" t="s">
        <v>335</v>
      </c>
      <c r="F2418" s="159">
        <v>74.39</v>
      </c>
      <c r="G2418" s="159">
        <v>71.27</v>
      </c>
      <c r="H2418" s="157" t="s">
        <v>308</v>
      </c>
      <c r="I2418" s="160">
        <v>41974</v>
      </c>
    </row>
    <row r="2419" spans="1:11" ht="25.5" hidden="1">
      <c r="A2419" s="133">
        <f>COUNTIF(ORÇAMENTO!B:B,'CPU (2)'!B2419)</f>
        <v>0</v>
      </c>
      <c r="B2419" s="153">
        <v>72079</v>
      </c>
      <c r="C2419" s="154" t="s">
        <v>7815</v>
      </c>
      <c r="D2419" s="153" t="s">
        <v>6231</v>
      </c>
      <c r="E2419" s="153" t="s">
        <v>335</v>
      </c>
      <c r="F2419" s="155">
        <v>91.84</v>
      </c>
      <c r="G2419" s="155">
        <v>86.96</v>
      </c>
      <c r="H2419" s="153" t="s">
        <v>308</v>
      </c>
      <c r="I2419" s="156">
        <v>41974</v>
      </c>
    </row>
    <row r="2420" spans="1:11" ht="25.5" hidden="1">
      <c r="A2420" s="133">
        <f>COUNTIF(ORÇAMENTO!B:B,'CPU (2)'!B2420)</f>
        <v>0</v>
      </c>
      <c r="B2420" s="157">
        <v>72080</v>
      </c>
      <c r="C2420" s="158" t="s">
        <v>7816</v>
      </c>
      <c r="D2420" s="157" t="s">
        <v>6231</v>
      </c>
      <c r="E2420" s="157" t="s">
        <v>335</v>
      </c>
      <c r="F2420" s="159">
        <v>106.21</v>
      </c>
      <c r="G2420" s="159">
        <v>100.52</v>
      </c>
      <c r="H2420" s="157" t="s">
        <v>308</v>
      </c>
      <c r="I2420" s="160">
        <v>41974</v>
      </c>
    </row>
    <row r="2421" spans="1:11" ht="25.5" hidden="1">
      <c r="A2421" s="133">
        <f>COUNTIF(ORÇAMENTO!B:B,'CPU (2)'!B2421)</f>
        <v>0</v>
      </c>
      <c r="B2421" s="153">
        <v>72078</v>
      </c>
      <c r="C2421" s="154" t="s">
        <v>7817</v>
      </c>
      <c r="D2421" s="153" t="s">
        <v>6231</v>
      </c>
      <c r="E2421" s="153" t="s">
        <v>335</v>
      </c>
      <c r="F2421" s="155">
        <v>83.1</v>
      </c>
      <c r="G2421" s="155">
        <v>79.040000000000006</v>
      </c>
      <c r="H2421" s="153" t="s">
        <v>308</v>
      </c>
      <c r="I2421" s="156">
        <v>41974</v>
      </c>
    </row>
    <row r="2422" spans="1:11" ht="25.5" hidden="1">
      <c r="A2422" s="133">
        <f>COUNTIF(ORÇAMENTO!B:B,'CPU (2)'!B2422)</f>
        <v>0</v>
      </c>
      <c r="B2422" s="157">
        <v>72081</v>
      </c>
      <c r="C2422" s="158" t="s">
        <v>7818</v>
      </c>
      <c r="D2422" s="157" t="s">
        <v>6231</v>
      </c>
      <c r="E2422" s="157" t="s">
        <v>335</v>
      </c>
      <c r="F2422" s="159">
        <v>50.03</v>
      </c>
      <c r="G2422" s="159">
        <v>47.45</v>
      </c>
      <c r="H2422" s="157" t="s">
        <v>308</v>
      </c>
      <c r="I2422" s="160">
        <v>41974</v>
      </c>
    </row>
    <row r="2423" spans="1:11" ht="25.5" hidden="1">
      <c r="A2423" s="133">
        <f>COUNTIF(ORÇAMENTO!B:B,'CPU (2)'!B2423)</f>
        <v>0</v>
      </c>
      <c r="B2423" s="153">
        <v>72083</v>
      </c>
      <c r="C2423" s="154" t="s">
        <v>7819</v>
      </c>
      <c r="D2423" s="153" t="s">
        <v>6231</v>
      </c>
      <c r="E2423" s="153" t="s">
        <v>335</v>
      </c>
      <c r="F2423" s="155">
        <v>63.71</v>
      </c>
      <c r="G2423" s="155">
        <v>60.59</v>
      </c>
      <c r="H2423" s="153" t="s">
        <v>308</v>
      </c>
      <c r="I2423" s="156">
        <v>41974</v>
      </c>
    </row>
    <row r="2424" spans="1:11" ht="25.5" hidden="1">
      <c r="A2424" s="133">
        <f>COUNTIF(ORÇAMENTO!B:B,'CPU (2)'!B2424)</f>
        <v>0</v>
      </c>
      <c r="B2424" s="157">
        <v>72084</v>
      </c>
      <c r="C2424" s="158" t="s">
        <v>7820</v>
      </c>
      <c r="D2424" s="157" t="s">
        <v>6231</v>
      </c>
      <c r="E2424" s="157" t="s">
        <v>335</v>
      </c>
      <c r="F2424" s="159">
        <v>76.180000000000007</v>
      </c>
      <c r="G2424" s="159">
        <v>72.38</v>
      </c>
      <c r="H2424" s="157" t="s">
        <v>308</v>
      </c>
      <c r="I2424" s="160">
        <v>41974</v>
      </c>
    </row>
    <row r="2425" spans="1:11" ht="25.5" hidden="1">
      <c r="A2425" s="133">
        <f>COUNTIF(ORÇAMENTO!B:B,'CPU (2)'!B2425)</f>
        <v>0</v>
      </c>
      <c r="B2425" s="153">
        <v>72082</v>
      </c>
      <c r="C2425" s="154" t="s">
        <v>7821</v>
      </c>
      <c r="D2425" s="153" t="s">
        <v>6231</v>
      </c>
      <c r="E2425" s="153" t="s">
        <v>335</v>
      </c>
      <c r="F2425" s="155">
        <v>54.24</v>
      </c>
      <c r="G2425" s="155">
        <v>51.52</v>
      </c>
      <c r="H2425" s="153" t="s">
        <v>308</v>
      </c>
      <c r="I2425" s="156">
        <v>41974</v>
      </c>
    </row>
    <row r="2426" spans="1:11" ht="25.5" hidden="1">
      <c r="A2426" s="133">
        <f>COUNTIF(ORÇAMENTO!B:B,'CPU (2)'!B2426)</f>
        <v>0</v>
      </c>
      <c r="B2426" s="157">
        <v>72077</v>
      </c>
      <c r="C2426" s="158" t="s">
        <v>7822</v>
      </c>
      <c r="D2426" s="157" t="s">
        <v>6231</v>
      </c>
      <c r="E2426" s="157" t="s">
        <v>335</v>
      </c>
      <c r="F2426" s="159">
        <v>70.069999999999993</v>
      </c>
      <c r="G2426" s="159">
        <v>66.819999999999993</v>
      </c>
      <c r="H2426" s="157" t="s">
        <v>308</v>
      </c>
      <c r="I2426" s="160">
        <v>41974</v>
      </c>
    </row>
    <row r="2427" spans="1:11" ht="25.5" hidden="1">
      <c r="A2427" s="133">
        <f>COUNTIF(ORÇAMENTO!B:B,'CPU (2)'!B2427)</f>
        <v>0</v>
      </c>
      <c r="B2427" s="153">
        <v>72076</v>
      </c>
      <c r="C2427" s="154" t="s">
        <v>7823</v>
      </c>
      <c r="D2427" s="153" t="s">
        <v>6231</v>
      </c>
      <c r="E2427" s="153" t="s">
        <v>335</v>
      </c>
      <c r="F2427" s="155">
        <v>49.07</v>
      </c>
      <c r="G2427" s="155">
        <v>45.8</v>
      </c>
      <c r="H2427" s="153" t="s">
        <v>308</v>
      </c>
      <c r="I2427" s="156">
        <v>41974</v>
      </c>
    </row>
    <row r="2428" spans="1:11" ht="25.5" hidden="1">
      <c r="A2428" s="133">
        <f>COUNTIF(ORÇAMENTO!B:B,'CPU (2)'!B2428)</f>
        <v>0</v>
      </c>
      <c r="B2428" s="157" t="s">
        <v>7824</v>
      </c>
      <c r="C2428" s="158" t="s">
        <v>7825</v>
      </c>
      <c r="D2428" s="157" t="s">
        <v>6231</v>
      </c>
      <c r="E2428" s="157" t="s">
        <v>335</v>
      </c>
      <c r="F2428" s="159">
        <v>65.3</v>
      </c>
      <c r="G2428" s="159">
        <v>62.59</v>
      </c>
      <c r="H2428" s="157" t="s">
        <v>308</v>
      </c>
      <c r="I2428" s="160">
        <v>41974</v>
      </c>
    </row>
    <row r="2429" spans="1:11" ht="25.5" hidden="1">
      <c r="A2429" s="133">
        <f>COUNTIF(ORÇAMENTO!B:B,'CPU (2)'!B2429)</f>
        <v>0</v>
      </c>
      <c r="B2429" s="153" t="s">
        <v>7826</v>
      </c>
      <c r="C2429" s="154" t="s">
        <v>7827</v>
      </c>
      <c r="D2429" s="153" t="s">
        <v>6231</v>
      </c>
      <c r="E2429" s="153" t="s">
        <v>335</v>
      </c>
      <c r="F2429" s="155">
        <v>24.71</v>
      </c>
      <c r="G2429" s="155">
        <v>23.97</v>
      </c>
      <c r="H2429" s="153" t="s">
        <v>308</v>
      </c>
      <c r="I2429" s="156">
        <v>41974</v>
      </c>
    </row>
    <row r="2430" spans="1:11" ht="25.5" hidden="1">
      <c r="A2430" s="133">
        <f>COUNTIF(ORÇAMENTO!B:B,'CPU (2)'!B2430)</f>
        <v>0</v>
      </c>
      <c r="B2430" s="157" t="s">
        <v>7828</v>
      </c>
      <c r="C2430" s="158" t="s">
        <v>7829</v>
      </c>
      <c r="D2430" s="157" t="s">
        <v>6231</v>
      </c>
      <c r="E2430" s="157" t="s">
        <v>335</v>
      </c>
      <c r="F2430" s="159">
        <v>35.4</v>
      </c>
      <c r="G2430" s="159">
        <v>33.85</v>
      </c>
      <c r="H2430" s="157" t="s">
        <v>308</v>
      </c>
      <c r="I2430" s="160">
        <v>41974</v>
      </c>
    </row>
    <row r="2431" spans="1:11">
      <c r="B2431" s="157"/>
      <c r="C2431" s="158"/>
      <c r="D2431" s="157"/>
      <c r="E2431" s="157"/>
      <c r="F2431" s="159"/>
      <c r="G2431" s="159"/>
      <c r="H2431" s="157"/>
      <c r="I2431" s="160"/>
    </row>
    <row r="2432" spans="1:11" ht="25.5">
      <c r="A2432" s="133">
        <f>COUNTIF(ORÇAMENTO!B:B,'CPU (2)'!B2432)</f>
        <v>0</v>
      </c>
      <c r="B2432" s="175" t="s">
        <v>7830</v>
      </c>
      <c r="C2432" s="176" t="s">
        <v>7831</v>
      </c>
      <c r="D2432" s="175" t="s">
        <v>6231</v>
      </c>
      <c r="E2432" s="175" t="s">
        <v>304</v>
      </c>
      <c r="F2432" s="177">
        <v>8.57</v>
      </c>
      <c r="G2432" s="177">
        <v>8.2200000000000006</v>
      </c>
      <c r="H2432" s="175" t="s">
        <v>308</v>
      </c>
      <c r="I2432" s="156">
        <v>41974</v>
      </c>
      <c r="J2432" s="191">
        <f>SUM(J2434:J2437)</f>
        <v>8.2237709999999993</v>
      </c>
      <c r="K2432" s="192">
        <f>J2432-G2432</f>
        <v>3.7709999999986366E-3</v>
      </c>
    </row>
    <row r="2433" spans="1:10" ht="25.5">
      <c r="A2433" s="211"/>
      <c r="B2433" s="325" t="s">
        <v>341</v>
      </c>
      <c r="C2433" s="325" t="s">
        <v>82</v>
      </c>
      <c r="D2433" s="325" t="s">
        <v>342</v>
      </c>
      <c r="E2433" s="325" t="s">
        <v>343</v>
      </c>
      <c r="F2433" s="325" t="s">
        <v>10727</v>
      </c>
      <c r="G2433" s="325" t="s">
        <v>10728</v>
      </c>
      <c r="H2433" s="325" t="s">
        <v>10729</v>
      </c>
      <c r="I2433" s="325" t="s">
        <v>10730</v>
      </c>
      <c r="J2433" s="325" t="s">
        <v>10731</v>
      </c>
    </row>
    <row r="2434" spans="1:10" ht="25.5">
      <c r="A2434" s="211"/>
      <c r="B2434" s="172">
        <v>6391</v>
      </c>
      <c r="C2434" s="226" t="str">
        <f>VLOOKUP(B2434,SERVIÇOS_SINAPI_12_14!$A$2:$H$5049,2,0)</f>
        <v>SOLDA TOPO DESCENDENTE CHANFRADA ESPESSURA=1/4" CHAPA/PERFIL/TUBO ACO COM CONVERSOR DIESEL.</v>
      </c>
      <c r="D2434" s="164" t="s">
        <v>5361</v>
      </c>
      <c r="E2434" s="219" t="str">
        <f>VLOOKUP(B2434,SERVIÇOS_SINAPI_12_14!$A$2:$H$5049,4,0)</f>
        <v>M</v>
      </c>
      <c r="F2434" s="165">
        <v>94.66</v>
      </c>
      <c r="G2434" s="224">
        <f>VLOOKUP(B2434,SERVIÇOS_SINAPI_12_14!$A$2:$H$5049,6,0)</f>
        <v>90.04</v>
      </c>
      <c r="H2434" s="240">
        <v>6.0000000000000001E-3</v>
      </c>
      <c r="I2434" s="165">
        <v>0.56999999999999995</v>
      </c>
      <c r="J2434" s="224">
        <f>H2434*G2434</f>
        <v>0.54024000000000005</v>
      </c>
    </row>
    <row r="2435" spans="1:10">
      <c r="A2435" s="211"/>
      <c r="B2435" s="172">
        <v>88315</v>
      </c>
      <c r="C2435" s="226" t="str">
        <f>VLOOKUP(B2435,SERVIÇOS_SINAPI_12_14!$A$2:$H$5049,2,0)</f>
        <v>SERRALHEIRO COM ENCARGOS COMPLEMENTARES</v>
      </c>
      <c r="D2435" s="164" t="s">
        <v>5361</v>
      </c>
      <c r="E2435" s="219" t="str">
        <f>VLOOKUP(B2435,SERVIÇOS_SINAPI_12_14!$A$2:$H$5049,4,0)</f>
        <v>H</v>
      </c>
      <c r="F2435" s="165">
        <v>14.69</v>
      </c>
      <c r="G2435" s="224">
        <f>VLOOKUP(B2435,SERVIÇOS_SINAPI_12_14!$A$2:$H$5049,6,0)</f>
        <v>13.23</v>
      </c>
      <c r="H2435" s="240">
        <v>0.1197</v>
      </c>
      <c r="I2435" s="165">
        <v>1.76</v>
      </c>
      <c r="J2435" s="224">
        <f>H2435*G2435</f>
        <v>1.583631</v>
      </c>
    </row>
    <row r="2436" spans="1:10">
      <c r="A2436" s="211"/>
      <c r="B2436" s="172">
        <v>88316</v>
      </c>
      <c r="C2436" s="226" t="str">
        <f>VLOOKUP(B2436,SERVIÇOS_SINAPI_12_14!$A$2:$H$5049,2,0)</f>
        <v>SERVENTE COM ENCARGOS COMPLEMENTARES</v>
      </c>
      <c r="D2436" s="164" t="s">
        <v>5361</v>
      </c>
      <c r="E2436" s="219" t="str">
        <f>VLOOKUP(B2436,SERVIÇOS_SINAPI_12_14!$A$2:$H$5049,4,0)</f>
        <v>H</v>
      </c>
      <c r="F2436" s="165">
        <v>12.14</v>
      </c>
      <c r="G2436" s="224">
        <f>VLOOKUP(B2436,SERVIÇOS_SINAPI_12_14!$A$2:$H$5049,6,0)</f>
        <v>11.02</v>
      </c>
      <c r="H2436" s="240">
        <v>0.12</v>
      </c>
      <c r="I2436" s="165">
        <v>1.46</v>
      </c>
      <c r="J2436" s="224">
        <f>H2436*G2436</f>
        <v>1.3223999999999998</v>
      </c>
    </row>
    <row r="2437" spans="1:10">
      <c r="A2437" s="211"/>
      <c r="B2437" s="172">
        <v>4774</v>
      </c>
      <c r="C2437" s="213" t="str">
        <f>VLOOKUP(B2437,INSUMOS_SINAPI_12_14!$A$2:$H$5049,2,0)</f>
        <v>PERFIL ACO ESTRUTURAL "I", 12 " X 5 1/4 " (QUALQUER ESPESSURA)</v>
      </c>
      <c r="D2437" s="166" t="s">
        <v>314</v>
      </c>
      <c r="E2437" s="144" t="str">
        <f>VLOOKUP(B2437,INSUMOS_SINAPI_12_14!$A$2:$H$5049,4,0)</f>
        <v>KG</v>
      </c>
      <c r="F2437" s="328">
        <v>4.55</v>
      </c>
      <c r="G2437" s="210">
        <f>VLOOKUP(B2437,INSUMOS_SINAPI_12_14!$A$2:$H$5049,6,0)</f>
        <v>4.55</v>
      </c>
      <c r="H2437" s="136">
        <v>1.05</v>
      </c>
      <c r="I2437" s="328">
        <v>4.78</v>
      </c>
      <c r="J2437" s="210">
        <f>H2437*G2437</f>
        <v>4.7774999999999999</v>
      </c>
    </row>
    <row r="2438" spans="1:10">
      <c r="B2438"/>
      <c r="C2438"/>
      <c r="D2438"/>
      <c r="E2438"/>
      <c r="F2438"/>
      <c r="G2438"/>
      <c r="H2438"/>
      <c r="I2438" s="156"/>
    </row>
    <row r="2439" spans="1:10">
      <c r="B2439"/>
      <c r="C2439"/>
      <c r="D2439"/>
      <c r="E2439"/>
      <c r="F2439"/>
      <c r="G2439"/>
      <c r="H2439"/>
      <c r="I2439" s="156"/>
    </row>
    <row r="2440" spans="1:10" hidden="1">
      <c r="A2440" s="133">
        <f>COUNTIF(ORÇAMENTO!B:B,'CPU (2)'!B2440)</f>
        <v>0</v>
      </c>
      <c r="B2440" t="s">
        <v>7832</v>
      </c>
      <c r="C2440" t="s">
        <v>7833</v>
      </c>
      <c r="D2440" t="s">
        <v>6231</v>
      </c>
      <c r="E2440" t="s">
        <v>304</v>
      </c>
      <c r="F2440">
        <v>6.42</v>
      </c>
      <c r="G2440">
        <v>6.28</v>
      </c>
      <c r="H2440" t="s">
        <v>308</v>
      </c>
      <c r="I2440" s="160">
        <v>41974</v>
      </c>
    </row>
    <row r="2441" spans="1:10" hidden="1">
      <c r="A2441" s="133">
        <f>COUNTIF(ORÇAMENTO!B:B,'CPU (2)'!B2441)</f>
        <v>0</v>
      </c>
      <c r="B2441">
        <v>72110</v>
      </c>
      <c r="C2441" t="s">
        <v>7834</v>
      </c>
      <c r="D2441" t="s">
        <v>6231</v>
      </c>
      <c r="E2441" t="s">
        <v>335</v>
      </c>
      <c r="F2441">
        <v>67.510000000000005</v>
      </c>
      <c r="G2441">
        <v>65.34</v>
      </c>
      <c r="H2441" t="s">
        <v>308</v>
      </c>
      <c r="I2441" s="156">
        <v>41974</v>
      </c>
    </row>
    <row r="2442" spans="1:10" hidden="1">
      <c r="A2442" s="133">
        <f>COUNTIF(ORÇAMENTO!B:B,'CPU (2)'!B2442)</f>
        <v>0</v>
      </c>
      <c r="B2442">
        <v>72111</v>
      </c>
      <c r="C2442" t="s">
        <v>7835</v>
      </c>
      <c r="D2442" t="s">
        <v>6231</v>
      </c>
      <c r="E2442" t="s">
        <v>335</v>
      </c>
      <c r="F2442">
        <v>73.650000000000006</v>
      </c>
      <c r="G2442">
        <v>71.31</v>
      </c>
      <c r="H2442" t="s">
        <v>308</v>
      </c>
      <c r="I2442" s="160">
        <v>41974</v>
      </c>
    </row>
    <row r="2443" spans="1:10" hidden="1">
      <c r="A2443" s="133">
        <f>COUNTIF(ORÇAMENTO!B:B,'CPU (2)'!B2443)</f>
        <v>0</v>
      </c>
      <c r="B2443">
        <v>72112</v>
      </c>
      <c r="C2443" t="s">
        <v>7836</v>
      </c>
      <c r="D2443" t="s">
        <v>6231</v>
      </c>
      <c r="E2443" t="s">
        <v>335</v>
      </c>
      <c r="F2443">
        <v>79.78</v>
      </c>
      <c r="G2443">
        <v>77.290000000000006</v>
      </c>
      <c r="H2443" t="s">
        <v>308</v>
      </c>
      <c r="I2443" s="156">
        <v>41974</v>
      </c>
    </row>
    <row r="2444" spans="1:10" hidden="1">
      <c r="A2444" s="133">
        <f>COUNTIF(ORÇAMENTO!B:B,'CPU (2)'!B2444)</f>
        <v>0</v>
      </c>
      <c r="B2444">
        <v>72113</v>
      </c>
      <c r="C2444" t="s">
        <v>7837</v>
      </c>
      <c r="D2444" t="s">
        <v>6231</v>
      </c>
      <c r="E2444" t="s">
        <v>335</v>
      </c>
      <c r="F2444">
        <v>89.75</v>
      </c>
      <c r="G2444">
        <v>86.95</v>
      </c>
      <c r="H2444" t="s">
        <v>308</v>
      </c>
      <c r="I2444" s="160">
        <v>41974</v>
      </c>
    </row>
    <row r="2445" spans="1:10" hidden="1">
      <c r="A2445" s="133">
        <f>COUNTIF(ORÇAMENTO!B:B,'CPU (2)'!B2445)</f>
        <v>0</v>
      </c>
      <c r="B2445">
        <v>72114</v>
      </c>
      <c r="C2445" t="s">
        <v>7838</v>
      </c>
      <c r="D2445" t="s">
        <v>6231</v>
      </c>
      <c r="E2445" t="s">
        <v>335</v>
      </c>
      <c r="F2445">
        <v>99.72</v>
      </c>
      <c r="G2445">
        <v>96.61</v>
      </c>
      <c r="H2445" t="s">
        <v>308</v>
      </c>
      <c r="I2445" s="156">
        <v>41974</v>
      </c>
    </row>
    <row r="2446" spans="1:10" hidden="1">
      <c r="A2446" s="133">
        <f>COUNTIF(ORÇAMENTO!B:B,'CPU (2)'!B2446)</f>
        <v>0</v>
      </c>
      <c r="B2446" t="s">
        <v>7839</v>
      </c>
      <c r="C2446" t="s">
        <v>7840</v>
      </c>
      <c r="D2446" t="s">
        <v>6231</v>
      </c>
      <c r="E2446" t="s">
        <v>335</v>
      </c>
      <c r="F2446">
        <v>488.94</v>
      </c>
      <c r="G2446">
        <v>483.48</v>
      </c>
      <c r="H2446" t="s">
        <v>308</v>
      </c>
      <c r="I2446" s="160">
        <v>41974</v>
      </c>
    </row>
    <row r="2447" spans="1:10" hidden="1">
      <c r="A2447" s="133">
        <f>COUNTIF(ORÇAMENTO!B:B,'CPU (2)'!B2447)</f>
        <v>0</v>
      </c>
      <c r="B2447" t="s">
        <v>7841</v>
      </c>
      <c r="C2447" t="s">
        <v>7842</v>
      </c>
      <c r="D2447" t="s">
        <v>6231</v>
      </c>
      <c r="E2447" t="s">
        <v>335</v>
      </c>
      <c r="F2447">
        <v>519.96</v>
      </c>
      <c r="G2447">
        <v>514.14</v>
      </c>
      <c r="H2447" t="s">
        <v>308</v>
      </c>
      <c r="I2447" s="156">
        <v>41974</v>
      </c>
    </row>
    <row r="2448" spans="1:10" hidden="1">
      <c r="A2448" s="133">
        <f>COUNTIF(ORÇAMENTO!B:B,'CPU (2)'!B2448)</f>
        <v>0</v>
      </c>
      <c r="B2448" t="s">
        <v>7843</v>
      </c>
      <c r="C2448" t="s">
        <v>7844</v>
      </c>
      <c r="D2448" t="s">
        <v>6231</v>
      </c>
      <c r="E2448" t="s">
        <v>335</v>
      </c>
      <c r="F2448">
        <v>545.39</v>
      </c>
      <c r="G2448">
        <v>539.37</v>
      </c>
      <c r="H2448" t="s">
        <v>308</v>
      </c>
      <c r="I2448" s="160">
        <v>41974</v>
      </c>
    </row>
    <row r="2449" spans="1:9" hidden="1">
      <c r="A2449" s="133">
        <f>COUNTIF(ORÇAMENTO!B:B,'CPU (2)'!B2449)</f>
        <v>0</v>
      </c>
      <c r="B2449" t="s">
        <v>7845</v>
      </c>
      <c r="C2449" t="s">
        <v>7846</v>
      </c>
      <c r="D2449" t="s">
        <v>6231</v>
      </c>
      <c r="E2449" t="s">
        <v>335</v>
      </c>
      <c r="F2449">
        <v>534.26</v>
      </c>
      <c r="G2449">
        <v>528.17999999999995</v>
      </c>
      <c r="H2449" t="s">
        <v>308</v>
      </c>
      <c r="I2449" s="156">
        <v>41974</v>
      </c>
    </row>
    <row r="2450" spans="1:9" hidden="1">
      <c r="A2450" s="133">
        <f>COUNTIF(ORÇAMENTO!B:B,'CPU (2)'!B2450)</f>
        <v>0</v>
      </c>
      <c r="B2450" t="s">
        <v>7847</v>
      </c>
      <c r="C2450" t="s">
        <v>7848</v>
      </c>
      <c r="D2450" t="s">
        <v>6231</v>
      </c>
      <c r="E2450" t="s">
        <v>335</v>
      </c>
      <c r="F2450">
        <v>560.84</v>
      </c>
      <c r="G2450">
        <v>554.45000000000005</v>
      </c>
      <c r="H2450" t="s">
        <v>308</v>
      </c>
      <c r="I2450" s="160">
        <v>41974</v>
      </c>
    </row>
    <row r="2451" spans="1:9" hidden="1">
      <c r="A2451" s="133">
        <f>COUNTIF(ORÇAMENTO!B:B,'CPU (2)'!B2451)</f>
        <v>0</v>
      </c>
      <c r="B2451" t="s">
        <v>7849</v>
      </c>
      <c r="C2451" t="s">
        <v>7850</v>
      </c>
      <c r="D2451" t="s">
        <v>6231</v>
      </c>
      <c r="E2451" t="s">
        <v>335</v>
      </c>
      <c r="F2451">
        <v>586.35</v>
      </c>
      <c r="G2451">
        <v>579.76</v>
      </c>
      <c r="H2451" t="s">
        <v>308</v>
      </c>
      <c r="I2451" s="156">
        <v>41974</v>
      </c>
    </row>
    <row r="2452" spans="1:9" hidden="1">
      <c r="A2452" s="133">
        <f>COUNTIF(ORÇAMENTO!B:B,'CPU (2)'!B2452)</f>
        <v>0</v>
      </c>
      <c r="B2452" t="s">
        <v>7851</v>
      </c>
      <c r="C2452" t="s">
        <v>7852</v>
      </c>
      <c r="D2452" t="s">
        <v>6231</v>
      </c>
      <c r="E2452" t="s">
        <v>335</v>
      </c>
      <c r="F2452">
        <v>584.91999999999996</v>
      </c>
      <c r="G2452">
        <v>577.27</v>
      </c>
      <c r="H2452" t="s">
        <v>308</v>
      </c>
      <c r="I2452" s="160">
        <v>41974</v>
      </c>
    </row>
    <row r="2453" spans="1:9" hidden="1">
      <c r="A2453" s="133">
        <f>COUNTIF(ORÇAMENTO!B:B,'CPU (2)'!B2453)</f>
        <v>0</v>
      </c>
      <c r="B2453" t="s">
        <v>7853</v>
      </c>
      <c r="C2453" t="s">
        <v>7854</v>
      </c>
      <c r="D2453" t="s">
        <v>6231</v>
      </c>
      <c r="E2453" t="s">
        <v>335</v>
      </c>
      <c r="F2453">
        <v>705.52</v>
      </c>
      <c r="G2453">
        <v>697.58</v>
      </c>
      <c r="H2453" t="s">
        <v>308</v>
      </c>
      <c r="I2453" s="156">
        <v>41974</v>
      </c>
    </row>
    <row r="2454" spans="1:9" hidden="1">
      <c r="A2454" s="133">
        <f>COUNTIF(ORÇAMENTO!B:B,'CPU (2)'!B2454)</f>
        <v>0</v>
      </c>
      <c r="B2454" t="s">
        <v>7855</v>
      </c>
      <c r="C2454" t="s">
        <v>7856</v>
      </c>
      <c r="D2454" t="s">
        <v>6231</v>
      </c>
      <c r="E2454" t="s">
        <v>335</v>
      </c>
      <c r="F2454">
        <v>731.72</v>
      </c>
      <c r="G2454">
        <v>723.51</v>
      </c>
      <c r="H2454" t="s">
        <v>308</v>
      </c>
      <c r="I2454" s="160">
        <v>41974</v>
      </c>
    </row>
    <row r="2455" spans="1:9" hidden="1">
      <c r="A2455" s="133">
        <f>COUNTIF(ORÇAMENTO!B:B,'CPU (2)'!B2455)</f>
        <v>0</v>
      </c>
      <c r="B2455" t="s">
        <v>7857</v>
      </c>
      <c r="C2455" t="s">
        <v>7858</v>
      </c>
      <c r="D2455" t="s">
        <v>6231</v>
      </c>
      <c r="E2455" t="s">
        <v>335</v>
      </c>
      <c r="F2455">
        <v>235.51</v>
      </c>
      <c r="G2455">
        <v>229.43</v>
      </c>
      <c r="H2455" t="s">
        <v>308</v>
      </c>
      <c r="I2455" s="156">
        <v>41974</v>
      </c>
    </row>
    <row r="2456" spans="1:9" hidden="1">
      <c r="A2456" s="133">
        <f>COUNTIF(ORÇAMENTO!B:B,'CPU (2)'!B2456)</f>
        <v>0</v>
      </c>
      <c r="B2456" t="s">
        <v>7859</v>
      </c>
      <c r="C2456" t="s">
        <v>7860</v>
      </c>
      <c r="D2456" t="s">
        <v>6231</v>
      </c>
      <c r="E2456" t="s">
        <v>335</v>
      </c>
      <c r="F2456">
        <v>263.75</v>
      </c>
      <c r="G2456">
        <v>257.68</v>
      </c>
      <c r="H2456" t="s">
        <v>308</v>
      </c>
      <c r="I2456" s="160">
        <v>41974</v>
      </c>
    </row>
    <row r="2457" spans="1:9" hidden="1">
      <c r="A2457" s="133">
        <f>COUNTIF(ORÇAMENTO!B:B,'CPU (2)'!B2457)</f>
        <v>0</v>
      </c>
      <c r="B2457" t="s">
        <v>7861</v>
      </c>
      <c r="C2457" t="s">
        <v>7862</v>
      </c>
      <c r="D2457" t="s">
        <v>6231</v>
      </c>
      <c r="E2457" t="s">
        <v>335</v>
      </c>
      <c r="F2457">
        <v>326.51</v>
      </c>
      <c r="G2457">
        <v>320.45</v>
      </c>
      <c r="H2457" t="s">
        <v>308</v>
      </c>
      <c r="I2457" s="156">
        <v>41974</v>
      </c>
    </row>
    <row r="2458" spans="1:9" hidden="1">
      <c r="A2458" s="133">
        <f>COUNTIF(ORÇAMENTO!B:B,'CPU (2)'!B2458)</f>
        <v>0</v>
      </c>
      <c r="B2458" t="s">
        <v>7863</v>
      </c>
      <c r="C2458" t="s">
        <v>7864</v>
      </c>
      <c r="D2458" t="s">
        <v>6231</v>
      </c>
      <c r="E2458" t="s">
        <v>335</v>
      </c>
      <c r="F2458">
        <v>339.06</v>
      </c>
      <c r="G2458">
        <v>333</v>
      </c>
      <c r="H2458" t="s">
        <v>308</v>
      </c>
      <c r="I2458" s="160">
        <v>41974</v>
      </c>
    </row>
    <row r="2459" spans="1:9" hidden="1">
      <c r="A2459" s="133">
        <f>COUNTIF(ORÇAMENTO!B:B,'CPU (2)'!B2459)</f>
        <v>0</v>
      </c>
      <c r="B2459">
        <v>88268</v>
      </c>
      <c r="C2459" t="s">
        <v>7865</v>
      </c>
      <c r="D2459" t="s">
        <v>5361</v>
      </c>
      <c r="E2459" t="s">
        <v>307</v>
      </c>
      <c r="F2459">
        <v>13.98</v>
      </c>
      <c r="G2459">
        <v>12.61</v>
      </c>
      <c r="H2459" t="s">
        <v>308</v>
      </c>
      <c r="I2459" s="156">
        <v>41974</v>
      </c>
    </row>
    <row r="2460" spans="1:9" hidden="1">
      <c r="A2460" s="133">
        <f>COUNTIF(ORÇAMENTO!B:B,'CPU (2)'!B2460)</f>
        <v>0</v>
      </c>
      <c r="B2460">
        <v>73685</v>
      </c>
      <c r="C2460" t="s">
        <v>7866</v>
      </c>
      <c r="D2460" t="s">
        <v>5418</v>
      </c>
      <c r="E2460" t="s">
        <v>368</v>
      </c>
      <c r="F2460">
        <v>23.13</v>
      </c>
      <c r="G2460">
        <v>21.77</v>
      </c>
      <c r="H2460" t="s">
        <v>308</v>
      </c>
      <c r="I2460" s="160">
        <v>41974</v>
      </c>
    </row>
    <row r="2461" spans="1:9" ht="13.5" hidden="1" customHeight="1">
      <c r="A2461" s="133">
        <f>COUNTIF(ORÇAMENTO!B:B,'CPU (2)'!B2461)</f>
        <v>0</v>
      </c>
      <c r="B2461">
        <v>83662</v>
      </c>
      <c r="C2461" t="s">
        <v>7867</v>
      </c>
      <c r="D2461" t="s">
        <v>5374</v>
      </c>
      <c r="E2461" t="s">
        <v>368</v>
      </c>
      <c r="F2461">
        <v>107.23</v>
      </c>
      <c r="G2461">
        <v>104.85</v>
      </c>
      <c r="H2461" t="s">
        <v>308</v>
      </c>
      <c r="I2461" s="156">
        <v>41974</v>
      </c>
    </row>
    <row r="2462" spans="1:9" ht="13.5" hidden="1" customHeight="1">
      <c r="A2462" s="133">
        <f>COUNTIF(ORÇAMENTO!B:B,'CPU (2)'!B2462)</f>
        <v>0</v>
      </c>
      <c r="B2462" t="s">
        <v>7868</v>
      </c>
      <c r="C2462" t="s">
        <v>7869</v>
      </c>
      <c r="D2462" t="s">
        <v>5374</v>
      </c>
      <c r="E2462" t="s">
        <v>335</v>
      </c>
      <c r="F2462">
        <v>6.47</v>
      </c>
      <c r="G2462">
        <v>6.44</v>
      </c>
      <c r="H2462" t="s">
        <v>308</v>
      </c>
      <c r="I2462" s="160">
        <v>41974</v>
      </c>
    </row>
    <row r="2463" spans="1:9" ht="13.5" hidden="1" customHeight="1">
      <c r="A2463" s="133">
        <f>COUNTIF(ORÇAMENTO!B:B,'CPU (2)'!B2463)</f>
        <v>0</v>
      </c>
      <c r="B2463" t="s">
        <v>7870</v>
      </c>
      <c r="C2463" t="s">
        <v>7871</v>
      </c>
      <c r="D2463" t="s">
        <v>5374</v>
      </c>
      <c r="E2463" t="s">
        <v>335</v>
      </c>
      <c r="F2463">
        <v>9.75</v>
      </c>
      <c r="G2463">
        <v>9.7200000000000006</v>
      </c>
      <c r="H2463" t="s">
        <v>308</v>
      </c>
      <c r="I2463" s="156">
        <v>41974</v>
      </c>
    </row>
    <row r="2464" spans="1:9" ht="13.5" hidden="1" customHeight="1">
      <c r="A2464" s="133">
        <f>COUNTIF(ORÇAMENTO!B:B,'CPU (2)'!B2464)</f>
        <v>0</v>
      </c>
      <c r="B2464" t="s">
        <v>7872</v>
      </c>
      <c r="C2464" t="s">
        <v>7873</v>
      </c>
      <c r="D2464" t="s">
        <v>5374</v>
      </c>
      <c r="E2464" t="s">
        <v>335</v>
      </c>
      <c r="F2464">
        <v>11.87</v>
      </c>
      <c r="G2464">
        <v>11.84</v>
      </c>
      <c r="H2464" t="s">
        <v>308</v>
      </c>
      <c r="I2464" s="160">
        <v>41974</v>
      </c>
    </row>
    <row r="2465" spans="1:9" ht="13.5" hidden="1" customHeight="1">
      <c r="A2465" s="133">
        <f>COUNTIF(ORÇAMENTO!B:B,'CPU (2)'!B2465)</f>
        <v>0</v>
      </c>
      <c r="B2465" t="s">
        <v>7874</v>
      </c>
      <c r="C2465" t="s">
        <v>7875</v>
      </c>
      <c r="D2465" t="s">
        <v>5374</v>
      </c>
      <c r="E2465" t="s">
        <v>370</v>
      </c>
      <c r="F2465">
        <v>25.8</v>
      </c>
      <c r="G2465">
        <v>24.87</v>
      </c>
      <c r="H2465" t="s">
        <v>308</v>
      </c>
      <c r="I2465" s="156">
        <v>41974</v>
      </c>
    </row>
    <row r="2466" spans="1:9" ht="27" hidden="1" customHeight="1">
      <c r="A2466" s="133">
        <f>COUNTIF(ORÇAMENTO!B:B,'CPU (2)'!B2466)</f>
        <v>0</v>
      </c>
      <c r="B2466">
        <v>83664</v>
      </c>
      <c r="C2466" t="s">
        <v>7876</v>
      </c>
      <c r="D2466" t="s">
        <v>5374</v>
      </c>
      <c r="E2466" t="s">
        <v>370</v>
      </c>
      <c r="F2466">
        <v>64.83</v>
      </c>
      <c r="G2466">
        <v>63.36</v>
      </c>
      <c r="H2466" t="s">
        <v>308</v>
      </c>
      <c r="I2466" s="160">
        <v>41974</v>
      </c>
    </row>
    <row r="2467" spans="1:9" ht="13.5" hidden="1" customHeight="1">
      <c r="A2467" s="133">
        <f>COUNTIF(ORÇAMENTO!B:B,'CPU (2)'!B2467)</f>
        <v>0</v>
      </c>
      <c r="B2467" t="s">
        <v>7877</v>
      </c>
      <c r="C2467" t="s">
        <v>7878</v>
      </c>
      <c r="D2467" t="s">
        <v>5374</v>
      </c>
      <c r="E2467" t="s">
        <v>368</v>
      </c>
      <c r="F2467">
        <v>84.78</v>
      </c>
      <c r="G2467">
        <v>83.32</v>
      </c>
      <c r="H2467" t="s">
        <v>308</v>
      </c>
      <c r="I2467" s="156">
        <v>41974</v>
      </c>
    </row>
    <row r="2468" spans="1:9" ht="13.5" hidden="1" customHeight="1">
      <c r="A2468" s="133">
        <f>COUNTIF(ORÇAMENTO!B:B,'CPU (2)'!B2468)</f>
        <v>0</v>
      </c>
      <c r="B2468" t="s">
        <v>7879</v>
      </c>
      <c r="C2468" t="s">
        <v>7880</v>
      </c>
      <c r="D2468" t="s">
        <v>5374</v>
      </c>
      <c r="E2468" t="s">
        <v>368</v>
      </c>
      <c r="F2468">
        <v>145.03</v>
      </c>
      <c r="G2468">
        <v>142.79</v>
      </c>
      <c r="H2468" t="s">
        <v>308</v>
      </c>
      <c r="I2468" s="160">
        <v>41974</v>
      </c>
    </row>
    <row r="2469" spans="1:9" ht="13.5" hidden="1" customHeight="1">
      <c r="A2469" s="133">
        <f>COUNTIF(ORÇAMENTO!B:B,'CPU (2)'!B2469)</f>
        <v>0</v>
      </c>
      <c r="B2469" t="s">
        <v>7881</v>
      </c>
      <c r="C2469" t="s">
        <v>7882</v>
      </c>
      <c r="D2469" t="s">
        <v>5374</v>
      </c>
      <c r="E2469" t="s">
        <v>368</v>
      </c>
      <c r="F2469">
        <v>84.78</v>
      </c>
      <c r="G2469">
        <v>83.32</v>
      </c>
      <c r="H2469" t="s">
        <v>308</v>
      </c>
      <c r="I2469" s="156">
        <v>41974</v>
      </c>
    </row>
    <row r="2470" spans="1:9" ht="13.5" hidden="1" customHeight="1">
      <c r="A2470" s="133">
        <f>COUNTIF(ORÇAMENTO!B:B,'CPU (2)'!B2470)</f>
        <v>0</v>
      </c>
      <c r="B2470">
        <v>83661</v>
      </c>
      <c r="C2470" t="s">
        <v>7883</v>
      </c>
      <c r="D2470" t="s">
        <v>5374</v>
      </c>
      <c r="E2470" t="s">
        <v>370</v>
      </c>
      <c r="F2470">
        <v>98.76</v>
      </c>
      <c r="G2470">
        <v>95.97</v>
      </c>
      <c r="H2470" t="s">
        <v>308</v>
      </c>
      <c r="I2470" s="160">
        <v>41974</v>
      </c>
    </row>
    <row r="2471" spans="1:9" ht="13.5" hidden="1" customHeight="1">
      <c r="A2471" s="133">
        <f>COUNTIF(ORÇAMENTO!B:B,'CPU (2)'!B2471)</f>
        <v>0</v>
      </c>
      <c r="B2471" t="s">
        <v>7884</v>
      </c>
      <c r="C2471" t="s">
        <v>7885</v>
      </c>
      <c r="D2471" t="s">
        <v>5374</v>
      </c>
      <c r="E2471" t="s">
        <v>370</v>
      </c>
      <c r="F2471">
        <v>18.09</v>
      </c>
      <c r="G2471">
        <v>16.97</v>
      </c>
      <c r="H2471" t="s">
        <v>308</v>
      </c>
      <c r="I2471" s="156">
        <v>41974</v>
      </c>
    </row>
    <row r="2472" spans="1:9" hidden="1">
      <c r="A2472" s="133">
        <f>COUNTIF(ORÇAMENTO!B:B,'CPU (2)'!B2472)</f>
        <v>0</v>
      </c>
      <c r="B2472" t="s">
        <v>7886</v>
      </c>
      <c r="C2472" t="s">
        <v>7887</v>
      </c>
      <c r="D2472" t="s">
        <v>5374</v>
      </c>
      <c r="E2472" t="s">
        <v>370</v>
      </c>
      <c r="F2472">
        <v>73.209999999999994</v>
      </c>
      <c r="G2472">
        <v>72.27</v>
      </c>
      <c r="H2472" t="s">
        <v>308</v>
      </c>
      <c r="I2472" s="160">
        <v>41974</v>
      </c>
    </row>
    <row r="2473" spans="1:9" hidden="1">
      <c r="A2473" s="133">
        <f>COUNTIF(ORÇAMENTO!B:B,'CPU (2)'!B2473)</f>
        <v>0</v>
      </c>
      <c r="B2473" t="s">
        <v>7888</v>
      </c>
      <c r="C2473" t="s">
        <v>7889</v>
      </c>
      <c r="D2473" t="s">
        <v>5374</v>
      </c>
      <c r="E2473" t="s">
        <v>370</v>
      </c>
      <c r="F2473">
        <v>47.14</v>
      </c>
      <c r="G2473">
        <v>46.21</v>
      </c>
      <c r="H2473" t="s">
        <v>308</v>
      </c>
      <c r="I2473" s="156">
        <v>41974</v>
      </c>
    </row>
    <row r="2474" spans="1:9" hidden="1">
      <c r="A2474" s="133">
        <f>COUNTIF(ORÇAMENTO!B:B,'CPU (2)'!B2474)</f>
        <v>0</v>
      </c>
      <c r="B2474" t="s">
        <v>7890</v>
      </c>
      <c r="C2474" t="s">
        <v>7891</v>
      </c>
      <c r="D2474" t="s">
        <v>5374</v>
      </c>
      <c r="E2474" t="s">
        <v>370</v>
      </c>
      <c r="F2474">
        <v>64.61</v>
      </c>
      <c r="G2474">
        <v>63.67</v>
      </c>
      <c r="H2474" t="s">
        <v>308</v>
      </c>
      <c r="I2474" s="160">
        <v>41974</v>
      </c>
    </row>
    <row r="2475" spans="1:9" hidden="1">
      <c r="A2475" s="133">
        <f>COUNTIF(ORÇAMENTO!B:B,'CPU (2)'!B2475)</f>
        <v>0</v>
      </c>
      <c r="B2475">
        <v>83658</v>
      </c>
      <c r="C2475" t="s">
        <v>7892</v>
      </c>
      <c r="D2475" t="s">
        <v>5374</v>
      </c>
      <c r="E2475" t="s">
        <v>370</v>
      </c>
      <c r="F2475">
        <v>120.86</v>
      </c>
      <c r="G2475">
        <v>114.11</v>
      </c>
      <c r="H2475" t="s">
        <v>308</v>
      </c>
      <c r="I2475" s="156">
        <v>41974</v>
      </c>
    </row>
    <row r="2476" spans="1:9" hidden="1">
      <c r="A2476" s="133">
        <f>COUNTIF(ORÇAMENTO!B:B,'CPU (2)'!B2476)</f>
        <v>0</v>
      </c>
      <c r="B2476" t="s">
        <v>7893</v>
      </c>
      <c r="C2476" t="s">
        <v>7894</v>
      </c>
      <c r="D2476" t="s">
        <v>5418</v>
      </c>
      <c r="E2476" t="s">
        <v>368</v>
      </c>
      <c r="F2476">
        <v>401.57</v>
      </c>
      <c r="G2476">
        <v>387.31</v>
      </c>
      <c r="H2476" t="s">
        <v>308</v>
      </c>
      <c r="I2476" s="160">
        <v>41974</v>
      </c>
    </row>
    <row r="2477" spans="1:9" hidden="1">
      <c r="A2477" s="133">
        <f>COUNTIF(ORÇAMENTO!B:B,'CPU (2)'!B2477)</f>
        <v>0</v>
      </c>
      <c r="B2477" t="s">
        <v>7895</v>
      </c>
      <c r="C2477" t="s">
        <v>7896</v>
      </c>
      <c r="D2477" t="s">
        <v>5352</v>
      </c>
      <c r="E2477" t="s">
        <v>335</v>
      </c>
      <c r="F2477">
        <v>35.43</v>
      </c>
      <c r="G2477">
        <v>34.11</v>
      </c>
      <c r="H2477" t="s">
        <v>308</v>
      </c>
      <c r="I2477" s="156">
        <v>41974</v>
      </c>
    </row>
    <row r="2478" spans="1:9" hidden="1">
      <c r="A2478" s="133">
        <f>COUNTIF(ORÇAMENTO!B:B,'CPU (2)'!B2478)</f>
        <v>0</v>
      </c>
      <c r="B2478" t="s">
        <v>7897</v>
      </c>
      <c r="C2478" t="s">
        <v>7898</v>
      </c>
      <c r="D2478" t="s">
        <v>5352</v>
      </c>
      <c r="E2478" t="s">
        <v>335</v>
      </c>
      <c r="F2478">
        <v>35.200000000000003</v>
      </c>
      <c r="G2478">
        <v>33.880000000000003</v>
      </c>
      <c r="H2478" t="s">
        <v>308</v>
      </c>
      <c r="I2478" s="160">
        <v>41974</v>
      </c>
    </row>
    <row r="2479" spans="1:9" hidden="1">
      <c r="A2479" s="133">
        <f>COUNTIF(ORÇAMENTO!B:B,'CPU (2)'!B2479)</f>
        <v>0</v>
      </c>
      <c r="B2479" t="s">
        <v>7899</v>
      </c>
      <c r="C2479" t="s">
        <v>7900</v>
      </c>
      <c r="D2479" t="s">
        <v>5604</v>
      </c>
      <c r="E2479" t="s">
        <v>368</v>
      </c>
      <c r="F2479">
        <v>1.95</v>
      </c>
      <c r="G2479">
        <v>1.91</v>
      </c>
      <c r="H2479" t="s">
        <v>308</v>
      </c>
      <c r="I2479" s="156">
        <v>41974</v>
      </c>
    </row>
    <row r="2480" spans="1:9" hidden="1">
      <c r="A2480" s="133">
        <f>COUNTIF(ORÇAMENTO!B:B,'CPU (2)'!B2480)</f>
        <v>0</v>
      </c>
      <c r="B2480">
        <v>72554</v>
      </c>
      <c r="C2480" t="s">
        <v>7901</v>
      </c>
      <c r="D2480" t="s">
        <v>5371</v>
      </c>
      <c r="E2480" t="s">
        <v>83</v>
      </c>
      <c r="F2480">
        <v>646.53</v>
      </c>
      <c r="G2480">
        <v>645.72</v>
      </c>
      <c r="H2480" t="s">
        <v>308</v>
      </c>
      <c r="I2480" s="160">
        <v>41974</v>
      </c>
    </row>
    <row r="2481" spans="1:9" hidden="1">
      <c r="A2481" s="133">
        <f>COUNTIF(ORÇAMENTO!B:B,'CPU (2)'!B2481)</f>
        <v>0</v>
      </c>
      <c r="B2481">
        <v>72553</v>
      </c>
      <c r="C2481" t="s">
        <v>7902</v>
      </c>
      <c r="D2481" t="s">
        <v>5371</v>
      </c>
      <c r="E2481" t="s">
        <v>83</v>
      </c>
      <c r="F2481">
        <v>165.98</v>
      </c>
      <c r="G2481">
        <v>165.17</v>
      </c>
      <c r="H2481" t="s">
        <v>308</v>
      </c>
      <c r="I2481" s="156">
        <v>41974</v>
      </c>
    </row>
    <row r="2482" spans="1:9" hidden="1">
      <c r="A2482" s="133">
        <f>COUNTIF(ORÇAMENTO!B:B,'CPU (2)'!B2482)</f>
        <v>0</v>
      </c>
      <c r="B2482" t="s">
        <v>7903</v>
      </c>
      <c r="C2482" t="s">
        <v>7904</v>
      </c>
      <c r="D2482" t="s">
        <v>5371</v>
      </c>
      <c r="E2482" t="s">
        <v>83</v>
      </c>
      <c r="F2482">
        <v>194.1</v>
      </c>
      <c r="G2482">
        <v>192.76</v>
      </c>
      <c r="H2482" t="s">
        <v>308</v>
      </c>
      <c r="I2482" s="160">
        <v>41974</v>
      </c>
    </row>
    <row r="2483" spans="1:9" hidden="1">
      <c r="A2483" s="133">
        <f>COUNTIF(ORÇAMENTO!B:B,'CPU (2)'!B2483)</f>
        <v>0</v>
      </c>
      <c r="B2483">
        <v>83634</v>
      </c>
      <c r="C2483" t="s">
        <v>7905</v>
      </c>
      <c r="D2483" t="s">
        <v>5371</v>
      </c>
      <c r="E2483" t="s">
        <v>83</v>
      </c>
      <c r="F2483">
        <v>534.79999999999995</v>
      </c>
      <c r="G2483">
        <v>533.46</v>
      </c>
      <c r="H2483" t="s">
        <v>308</v>
      </c>
      <c r="I2483" s="156">
        <v>41974</v>
      </c>
    </row>
    <row r="2484" spans="1:9" hidden="1">
      <c r="A2484" s="133">
        <f>COUNTIF(ORÇAMENTO!B:B,'CPU (2)'!B2484)</f>
        <v>0</v>
      </c>
      <c r="B2484" t="s">
        <v>7906</v>
      </c>
      <c r="C2484" t="s">
        <v>7907</v>
      </c>
      <c r="D2484" t="s">
        <v>5371</v>
      </c>
      <c r="E2484" t="s">
        <v>83</v>
      </c>
      <c r="F2484">
        <v>170.93</v>
      </c>
      <c r="G2484">
        <v>169.6</v>
      </c>
      <c r="H2484" t="s">
        <v>308</v>
      </c>
      <c r="I2484" s="160">
        <v>41974</v>
      </c>
    </row>
    <row r="2485" spans="1:9" hidden="1">
      <c r="A2485" s="133">
        <f>COUNTIF(ORÇAMENTO!B:B,'CPU (2)'!B2485)</f>
        <v>0</v>
      </c>
      <c r="B2485">
        <v>83635</v>
      </c>
      <c r="C2485" t="s">
        <v>7908</v>
      </c>
      <c r="D2485" t="s">
        <v>5371</v>
      </c>
      <c r="E2485" t="s">
        <v>83</v>
      </c>
      <c r="F2485">
        <v>208.73</v>
      </c>
      <c r="G2485">
        <v>207.4</v>
      </c>
      <c r="H2485" t="s">
        <v>308</v>
      </c>
      <c r="I2485" s="156">
        <v>41974</v>
      </c>
    </row>
    <row r="2486" spans="1:9" hidden="1">
      <c r="A2486" s="133">
        <f>COUNTIF(ORÇAMENTO!B:B,'CPU (2)'!B2486)</f>
        <v>0</v>
      </c>
      <c r="B2486">
        <v>72978</v>
      </c>
      <c r="C2486" t="s">
        <v>7909</v>
      </c>
      <c r="D2486" t="s">
        <v>5670</v>
      </c>
      <c r="E2486" t="s">
        <v>370</v>
      </c>
      <c r="F2486">
        <v>4.04</v>
      </c>
      <c r="G2486">
        <v>3.67</v>
      </c>
      <c r="H2486" t="s">
        <v>308</v>
      </c>
      <c r="I2486" s="160">
        <v>41974</v>
      </c>
    </row>
    <row r="2487" spans="1:9" hidden="1">
      <c r="A2487" s="133">
        <f>COUNTIF(ORÇAMENTO!B:B,'CPU (2)'!B2487)</f>
        <v>0</v>
      </c>
      <c r="B2487">
        <v>72979</v>
      </c>
      <c r="C2487" t="s">
        <v>7910</v>
      </c>
      <c r="D2487" t="s">
        <v>5670</v>
      </c>
      <c r="E2487" t="s">
        <v>335</v>
      </c>
      <c r="F2487">
        <v>7.75</v>
      </c>
      <c r="G2487">
        <v>7.02</v>
      </c>
      <c r="H2487" t="s">
        <v>308</v>
      </c>
      <c r="I2487" s="156">
        <v>41974</v>
      </c>
    </row>
    <row r="2488" spans="1:9" hidden="1">
      <c r="A2488" s="133">
        <f>COUNTIF(ORÇAMENTO!B:B,'CPU (2)'!B2488)</f>
        <v>0</v>
      </c>
      <c r="B2488">
        <v>7006</v>
      </c>
      <c r="C2488" t="s">
        <v>7911</v>
      </c>
      <c r="D2488" t="s">
        <v>5450</v>
      </c>
      <c r="E2488" t="s">
        <v>6046</v>
      </c>
      <c r="F2488">
        <v>18.8</v>
      </c>
      <c r="G2488">
        <v>18.8</v>
      </c>
      <c r="H2488" t="s">
        <v>308</v>
      </c>
      <c r="I2488" s="160">
        <v>41974</v>
      </c>
    </row>
    <row r="2489" spans="1:9" hidden="1">
      <c r="A2489" s="133">
        <f>COUNTIF(ORÇAMENTO!B:B,'CPU (2)'!B2489)</f>
        <v>0</v>
      </c>
      <c r="B2489">
        <v>55255</v>
      </c>
      <c r="C2489" t="s">
        <v>7912</v>
      </c>
      <c r="D2489" t="s">
        <v>5450</v>
      </c>
      <c r="E2489" t="s">
        <v>307</v>
      </c>
      <c r="F2489">
        <v>5.66</v>
      </c>
      <c r="G2489">
        <v>5.65</v>
      </c>
      <c r="H2489" t="s">
        <v>308</v>
      </c>
      <c r="I2489" s="156">
        <v>41974</v>
      </c>
    </row>
    <row r="2490" spans="1:9" hidden="1">
      <c r="A2490" s="133">
        <f>COUNTIF(ORÇAMENTO!B:B,'CPU (2)'!B2490)</f>
        <v>0</v>
      </c>
      <c r="B2490">
        <v>7008</v>
      </c>
      <c r="C2490" t="s">
        <v>7913</v>
      </c>
      <c r="D2490" t="s">
        <v>5450</v>
      </c>
      <c r="E2490" t="s">
        <v>307</v>
      </c>
      <c r="F2490">
        <v>7</v>
      </c>
      <c r="G2490">
        <v>7</v>
      </c>
      <c r="H2490" t="s">
        <v>308</v>
      </c>
      <c r="I2490" s="160">
        <v>41974</v>
      </c>
    </row>
    <row r="2491" spans="1:9" hidden="1">
      <c r="A2491" s="133">
        <f>COUNTIF(ORÇAMENTO!B:B,'CPU (2)'!B2491)</f>
        <v>0</v>
      </c>
      <c r="B2491">
        <v>7009</v>
      </c>
      <c r="C2491" t="s">
        <v>7914</v>
      </c>
      <c r="D2491" t="s">
        <v>5450</v>
      </c>
      <c r="E2491" t="s">
        <v>307</v>
      </c>
      <c r="F2491">
        <v>2.64</v>
      </c>
      <c r="G2491">
        <v>2.64</v>
      </c>
      <c r="H2491" t="s">
        <v>308</v>
      </c>
      <c r="I2491" s="156">
        <v>41974</v>
      </c>
    </row>
    <row r="2492" spans="1:9" hidden="1">
      <c r="A2492" s="133">
        <f>COUNTIF(ORÇAMENTO!B:B,'CPU (2)'!B2492)</f>
        <v>0</v>
      </c>
      <c r="B2492">
        <v>7010</v>
      </c>
      <c r="C2492" t="s">
        <v>7915</v>
      </c>
      <c r="D2492" t="s">
        <v>5450</v>
      </c>
      <c r="E2492" t="s">
        <v>307</v>
      </c>
      <c r="F2492">
        <v>3.5</v>
      </c>
      <c r="G2492">
        <v>3.5</v>
      </c>
      <c r="H2492" t="s">
        <v>308</v>
      </c>
      <c r="I2492" s="160">
        <v>41974</v>
      </c>
    </row>
    <row r="2493" spans="1:9" hidden="1">
      <c r="A2493" s="133">
        <f>COUNTIF(ORÇAMENTO!B:B,'CPU (2)'!B2493)</f>
        <v>0</v>
      </c>
      <c r="B2493">
        <v>72965</v>
      </c>
      <c r="C2493" t="s">
        <v>7916</v>
      </c>
      <c r="D2493" t="s">
        <v>5670</v>
      </c>
      <c r="E2493" t="s">
        <v>1512</v>
      </c>
      <c r="F2493">
        <v>220.33</v>
      </c>
      <c r="G2493">
        <v>219.84</v>
      </c>
      <c r="H2493" t="s">
        <v>308</v>
      </c>
      <c r="I2493" s="156">
        <v>41974</v>
      </c>
    </row>
    <row r="2494" spans="1:9" hidden="1">
      <c r="A2494" s="133">
        <f>COUNTIF(ORÇAMENTO!B:B,'CPU (2)'!B2494)</f>
        <v>0</v>
      </c>
      <c r="B2494">
        <v>84879</v>
      </c>
      <c r="C2494" t="s">
        <v>7917</v>
      </c>
      <c r="D2494" t="s">
        <v>5410</v>
      </c>
      <c r="E2494" t="s">
        <v>83</v>
      </c>
      <c r="F2494">
        <v>166.31</v>
      </c>
      <c r="G2494">
        <v>162.26</v>
      </c>
      <c r="H2494" t="s">
        <v>308</v>
      </c>
      <c r="I2494" s="160">
        <v>41974</v>
      </c>
    </row>
    <row r="2495" spans="1:9" hidden="1">
      <c r="A2495" s="133">
        <f>COUNTIF(ORÇAMENTO!B:B,'CPU (2)'!B2495)</f>
        <v>0</v>
      </c>
      <c r="B2495">
        <v>84880</v>
      </c>
      <c r="C2495" t="s">
        <v>7918</v>
      </c>
      <c r="D2495" t="s">
        <v>5410</v>
      </c>
      <c r="E2495" t="s">
        <v>83</v>
      </c>
      <c r="F2495">
        <v>90.74</v>
      </c>
      <c r="G2495">
        <v>88.59</v>
      </c>
      <c r="H2495" t="s">
        <v>308</v>
      </c>
      <c r="I2495" s="156">
        <v>41974</v>
      </c>
    </row>
    <row r="2496" spans="1:9" hidden="1">
      <c r="A2496" s="133">
        <f>COUNTIF(ORÇAMENTO!B:B,'CPU (2)'!B2496)</f>
        <v>0</v>
      </c>
      <c r="B2496">
        <v>84884</v>
      </c>
      <c r="C2496" t="s">
        <v>7919</v>
      </c>
      <c r="D2496" t="s">
        <v>5410</v>
      </c>
      <c r="E2496" t="s">
        <v>83</v>
      </c>
      <c r="F2496">
        <v>559.35</v>
      </c>
      <c r="G2496">
        <v>555.85</v>
      </c>
      <c r="H2496" t="s">
        <v>308</v>
      </c>
      <c r="I2496" s="160">
        <v>41974</v>
      </c>
    </row>
    <row r="2497" spans="1:9" hidden="1">
      <c r="A2497" s="133">
        <f>COUNTIF(ORÇAMENTO!B:B,'CPU (2)'!B2497)</f>
        <v>0</v>
      </c>
      <c r="B2497">
        <v>84955</v>
      </c>
      <c r="C2497" t="s">
        <v>7920</v>
      </c>
      <c r="D2497" t="s">
        <v>5410</v>
      </c>
      <c r="E2497" t="s">
        <v>83</v>
      </c>
      <c r="F2497">
        <v>77.540000000000006</v>
      </c>
      <c r="G2497">
        <v>74.83</v>
      </c>
      <c r="H2497" t="s">
        <v>308</v>
      </c>
      <c r="I2497" s="156">
        <v>41974</v>
      </c>
    </row>
    <row r="2498" spans="1:9" hidden="1">
      <c r="A2498" s="133">
        <f>COUNTIF(ORÇAMENTO!B:B,'CPU (2)'!B2498)</f>
        <v>0</v>
      </c>
      <c r="B2498" t="s">
        <v>7921</v>
      </c>
      <c r="C2498" t="s">
        <v>7922</v>
      </c>
      <c r="D2498" t="s">
        <v>5410</v>
      </c>
      <c r="E2498" t="s">
        <v>83</v>
      </c>
      <c r="F2498">
        <v>61.01</v>
      </c>
      <c r="G2498">
        <v>57.5</v>
      </c>
      <c r="H2498" t="s">
        <v>308</v>
      </c>
      <c r="I2498" s="160">
        <v>41974</v>
      </c>
    </row>
    <row r="2499" spans="1:9" hidden="1">
      <c r="A2499" s="133">
        <f>COUNTIF(ORÇAMENTO!B:B,'CPU (2)'!B2499)</f>
        <v>0</v>
      </c>
      <c r="B2499" t="s">
        <v>7923</v>
      </c>
      <c r="C2499" t="s">
        <v>7924</v>
      </c>
      <c r="D2499" t="s">
        <v>5410</v>
      </c>
      <c r="E2499" t="s">
        <v>83</v>
      </c>
      <c r="F2499">
        <v>185.41</v>
      </c>
      <c r="G2499">
        <v>181.91</v>
      </c>
      <c r="H2499" t="s">
        <v>308</v>
      </c>
      <c r="I2499" s="156">
        <v>41974</v>
      </c>
    </row>
    <row r="2500" spans="1:9" hidden="1">
      <c r="A2500" s="133">
        <f>COUNTIF(ORÇAMENTO!B:B,'CPU (2)'!B2500)</f>
        <v>0</v>
      </c>
      <c r="B2500" t="s">
        <v>7925</v>
      </c>
      <c r="C2500" t="s">
        <v>7926</v>
      </c>
      <c r="D2500" t="s">
        <v>5410</v>
      </c>
      <c r="E2500" t="s">
        <v>83</v>
      </c>
      <c r="F2500">
        <v>170.91</v>
      </c>
      <c r="G2500">
        <v>166.06</v>
      </c>
      <c r="H2500" t="s">
        <v>308</v>
      </c>
      <c r="I2500" s="160">
        <v>41974</v>
      </c>
    </row>
    <row r="2501" spans="1:9" hidden="1">
      <c r="A2501" s="133">
        <f>COUNTIF(ORÇAMENTO!B:B,'CPU (2)'!B2501)</f>
        <v>0</v>
      </c>
      <c r="B2501" t="s">
        <v>7927</v>
      </c>
      <c r="C2501" t="s">
        <v>7928</v>
      </c>
      <c r="D2501" t="s">
        <v>5410</v>
      </c>
      <c r="E2501" t="s">
        <v>83</v>
      </c>
      <c r="F2501">
        <v>131.6</v>
      </c>
      <c r="G2501">
        <v>128.1</v>
      </c>
      <c r="H2501" t="s">
        <v>308</v>
      </c>
      <c r="I2501" s="156">
        <v>41974</v>
      </c>
    </row>
    <row r="2502" spans="1:9" hidden="1">
      <c r="A2502" s="133">
        <f>COUNTIF(ORÇAMENTO!B:B,'CPU (2)'!B2502)</f>
        <v>0</v>
      </c>
      <c r="B2502" t="s">
        <v>7929</v>
      </c>
      <c r="C2502" t="s">
        <v>7930</v>
      </c>
      <c r="D2502" t="s">
        <v>5410</v>
      </c>
      <c r="E2502" t="s">
        <v>83</v>
      </c>
      <c r="F2502">
        <v>68.73</v>
      </c>
      <c r="G2502">
        <v>65.23</v>
      </c>
      <c r="H2502" t="s">
        <v>308</v>
      </c>
      <c r="I2502" s="160">
        <v>41974</v>
      </c>
    </row>
    <row r="2503" spans="1:9" hidden="1">
      <c r="A2503" s="133">
        <f>COUNTIF(ORÇAMENTO!B:B,'CPU (2)'!B2503)</f>
        <v>0</v>
      </c>
      <c r="B2503" t="s">
        <v>7931</v>
      </c>
      <c r="C2503" t="s">
        <v>7932</v>
      </c>
      <c r="D2503" t="s">
        <v>5410</v>
      </c>
      <c r="E2503" t="s">
        <v>83</v>
      </c>
      <c r="F2503">
        <v>217.15</v>
      </c>
      <c r="G2503">
        <v>213.65</v>
      </c>
      <c r="H2503" t="s">
        <v>308</v>
      </c>
      <c r="I2503" s="156">
        <v>41974</v>
      </c>
    </row>
    <row r="2504" spans="1:9" hidden="1">
      <c r="A2504" s="133">
        <f>COUNTIF(ORÇAMENTO!B:B,'CPU (2)'!B2504)</f>
        <v>0</v>
      </c>
      <c r="B2504" t="s">
        <v>7933</v>
      </c>
      <c r="C2504" t="s">
        <v>7934</v>
      </c>
      <c r="D2504" t="s">
        <v>5410</v>
      </c>
      <c r="E2504" t="s">
        <v>83</v>
      </c>
      <c r="F2504">
        <v>162.63999999999999</v>
      </c>
      <c r="G2504">
        <v>157.79</v>
      </c>
      <c r="H2504" t="s">
        <v>308</v>
      </c>
      <c r="I2504" s="160">
        <v>41974</v>
      </c>
    </row>
    <row r="2505" spans="1:9" hidden="1">
      <c r="A2505" s="133">
        <f>COUNTIF(ORÇAMENTO!B:B,'CPU (2)'!B2505)</f>
        <v>0</v>
      </c>
      <c r="B2505" t="s">
        <v>7935</v>
      </c>
      <c r="C2505" t="s">
        <v>7936</v>
      </c>
      <c r="D2505" t="s">
        <v>5410</v>
      </c>
      <c r="E2505" t="s">
        <v>83</v>
      </c>
      <c r="F2505">
        <v>93.79</v>
      </c>
      <c r="G2505">
        <v>90.29</v>
      </c>
      <c r="H2505" t="s">
        <v>308</v>
      </c>
      <c r="I2505" s="156">
        <v>41974</v>
      </c>
    </row>
    <row r="2506" spans="1:9" hidden="1">
      <c r="A2506" s="133">
        <f>COUNTIF(ORÇAMENTO!B:B,'CPU (2)'!B2506)</f>
        <v>0</v>
      </c>
      <c r="B2506" t="s">
        <v>7937</v>
      </c>
      <c r="C2506" t="s">
        <v>7938</v>
      </c>
      <c r="D2506" t="s">
        <v>5410</v>
      </c>
      <c r="E2506" t="s">
        <v>83</v>
      </c>
      <c r="F2506">
        <v>60.46</v>
      </c>
      <c r="G2506">
        <v>56.96</v>
      </c>
      <c r="H2506" t="s">
        <v>308</v>
      </c>
      <c r="I2506" s="160">
        <v>41974</v>
      </c>
    </row>
    <row r="2507" spans="1:9" hidden="1">
      <c r="A2507" s="133">
        <f>COUNTIF(ORÇAMENTO!B:B,'CPU (2)'!B2507)</f>
        <v>0</v>
      </c>
      <c r="B2507" t="s">
        <v>7939</v>
      </c>
      <c r="C2507" t="s">
        <v>7940</v>
      </c>
      <c r="D2507" t="s">
        <v>5410</v>
      </c>
      <c r="E2507" t="s">
        <v>83</v>
      </c>
      <c r="F2507">
        <v>160.04</v>
      </c>
      <c r="G2507">
        <v>156.54</v>
      </c>
      <c r="H2507" t="s">
        <v>308</v>
      </c>
      <c r="I2507" s="156">
        <v>41974</v>
      </c>
    </row>
    <row r="2508" spans="1:9" hidden="1">
      <c r="A2508" s="133">
        <f>COUNTIF(ORÇAMENTO!B:B,'CPU (2)'!B2508)</f>
        <v>0</v>
      </c>
      <c r="B2508">
        <v>84866</v>
      </c>
      <c r="C2508" t="s">
        <v>7941</v>
      </c>
      <c r="D2508" t="s">
        <v>5410</v>
      </c>
      <c r="E2508" t="s">
        <v>83</v>
      </c>
      <c r="F2508">
        <v>160.57</v>
      </c>
      <c r="G2508">
        <v>157.07</v>
      </c>
      <c r="H2508" t="s">
        <v>308</v>
      </c>
      <c r="I2508" s="160">
        <v>41974</v>
      </c>
    </row>
    <row r="2509" spans="1:9" hidden="1">
      <c r="A2509" s="133">
        <f>COUNTIF(ORÇAMENTO!B:B,'CPU (2)'!B2509)</f>
        <v>0</v>
      </c>
      <c r="B2509" t="s">
        <v>7942</v>
      </c>
      <c r="C2509" t="s">
        <v>7943</v>
      </c>
      <c r="D2509" t="s">
        <v>5410</v>
      </c>
      <c r="E2509" t="s">
        <v>83</v>
      </c>
      <c r="F2509">
        <v>61.22</v>
      </c>
      <c r="G2509">
        <v>59.87</v>
      </c>
      <c r="H2509" t="s">
        <v>308</v>
      </c>
      <c r="I2509" s="156">
        <v>41974</v>
      </c>
    </row>
    <row r="2510" spans="1:9" ht="14.25" hidden="1" customHeight="1">
      <c r="A2510" s="133">
        <f>COUNTIF(ORÇAMENTO!B:B,'CPU (2)'!B2510)</f>
        <v>0</v>
      </c>
      <c r="B2510">
        <v>84899</v>
      </c>
      <c r="C2510" t="s">
        <v>7944</v>
      </c>
      <c r="D2510" t="s">
        <v>5410</v>
      </c>
      <c r="E2510" t="s">
        <v>83</v>
      </c>
      <c r="F2510">
        <v>13.82</v>
      </c>
      <c r="G2510">
        <v>13.01</v>
      </c>
      <c r="H2510" t="s">
        <v>308</v>
      </c>
      <c r="I2510" s="160">
        <v>41974</v>
      </c>
    </row>
    <row r="2511" spans="1:9" ht="14.25" hidden="1" customHeight="1">
      <c r="A2511" s="133">
        <f>COUNTIF(ORÇAMENTO!B:B,'CPU (2)'!B2511)</f>
        <v>0</v>
      </c>
      <c r="B2511">
        <v>84952</v>
      </c>
      <c r="C2511" t="s">
        <v>7945</v>
      </c>
      <c r="D2511" t="s">
        <v>5410</v>
      </c>
      <c r="E2511" t="s">
        <v>83</v>
      </c>
      <c r="F2511">
        <v>55.5</v>
      </c>
      <c r="G2511">
        <v>54.38</v>
      </c>
      <c r="H2511" t="s">
        <v>308</v>
      </c>
      <c r="I2511" s="156">
        <v>41974</v>
      </c>
    </row>
    <row r="2512" spans="1:9" ht="14.25" hidden="1" customHeight="1">
      <c r="A2512" s="133">
        <f>COUNTIF(ORÇAMENTO!B:B,'CPU (2)'!B2512)</f>
        <v>0</v>
      </c>
      <c r="B2512">
        <v>84950</v>
      </c>
      <c r="C2512" t="s">
        <v>7946</v>
      </c>
      <c r="D2512" t="s">
        <v>5410</v>
      </c>
      <c r="E2512" t="s">
        <v>83</v>
      </c>
      <c r="F2512">
        <v>65.459999999999994</v>
      </c>
      <c r="G2512">
        <v>64.349999999999994</v>
      </c>
      <c r="H2512" t="s">
        <v>308</v>
      </c>
      <c r="I2512" s="160">
        <v>41974</v>
      </c>
    </row>
    <row r="2513" spans="1:9" ht="14.25" hidden="1" customHeight="1">
      <c r="A2513" s="133">
        <f>COUNTIF(ORÇAMENTO!B:B,'CPU (2)'!B2513)</f>
        <v>0</v>
      </c>
      <c r="B2513">
        <v>88236</v>
      </c>
      <c r="C2513" t="s">
        <v>7947</v>
      </c>
      <c r="D2513" t="s">
        <v>5361</v>
      </c>
      <c r="E2513" t="s">
        <v>307</v>
      </c>
      <c r="F2513">
        <v>0.36</v>
      </c>
      <c r="G2513">
        <v>0.36</v>
      </c>
      <c r="H2513" t="s">
        <v>308</v>
      </c>
      <c r="I2513" s="156">
        <v>41974</v>
      </c>
    </row>
    <row r="2514" spans="1:9" ht="14.25" hidden="1" customHeight="1">
      <c r="A2514" s="133">
        <f>COUNTIF(ORÇAMENTO!B:B,'CPU (2)'!B2514)</f>
        <v>0</v>
      </c>
      <c r="B2514">
        <v>55869</v>
      </c>
      <c r="C2514" t="s">
        <v>7948</v>
      </c>
      <c r="D2514" t="s">
        <v>5368</v>
      </c>
      <c r="E2514" t="s">
        <v>370</v>
      </c>
      <c r="F2514">
        <v>6.81</v>
      </c>
      <c r="G2514">
        <v>6.32</v>
      </c>
      <c r="H2514" t="s">
        <v>308</v>
      </c>
      <c r="I2514" s="160">
        <v>41974</v>
      </c>
    </row>
    <row r="2515" spans="1:9" ht="14.25" hidden="1" customHeight="1">
      <c r="A2515" s="133">
        <f>COUNTIF(ORÇAMENTO!B:B,'CPU (2)'!B2515)</f>
        <v>0</v>
      </c>
      <c r="B2515">
        <v>84682</v>
      </c>
      <c r="C2515" t="s">
        <v>7949</v>
      </c>
      <c r="D2515" t="s">
        <v>5368</v>
      </c>
      <c r="E2515" t="s">
        <v>370</v>
      </c>
      <c r="F2515">
        <v>1.73</v>
      </c>
      <c r="G2515">
        <v>1.56</v>
      </c>
      <c r="H2515" t="s">
        <v>308</v>
      </c>
      <c r="I2515" s="156">
        <v>41974</v>
      </c>
    </row>
    <row r="2516" spans="1:9" hidden="1">
      <c r="A2516" s="133">
        <f>COUNTIF(ORÇAMENTO!B:B,'CPU (2)'!B2516)</f>
        <v>0</v>
      </c>
      <c r="B2516" t="s">
        <v>7950</v>
      </c>
      <c r="C2516" t="s">
        <v>7951</v>
      </c>
      <c r="D2516" t="s">
        <v>5371</v>
      </c>
      <c r="E2516" t="s">
        <v>370</v>
      </c>
      <c r="F2516">
        <v>1.36</v>
      </c>
      <c r="G2516">
        <v>1.28</v>
      </c>
      <c r="H2516" t="s">
        <v>308</v>
      </c>
      <c r="I2516" s="160">
        <v>41974</v>
      </c>
    </row>
    <row r="2517" spans="1:9" hidden="1">
      <c r="A2517" s="133">
        <f>COUNTIF(ORÇAMENTO!B:B,'CPU (2)'!B2517)</f>
        <v>0</v>
      </c>
      <c r="B2517" t="s">
        <v>7952</v>
      </c>
      <c r="C2517" t="s">
        <v>7953</v>
      </c>
      <c r="D2517" t="s">
        <v>5418</v>
      </c>
      <c r="E2517" t="s">
        <v>335</v>
      </c>
      <c r="F2517">
        <v>37.97</v>
      </c>
      <c r="G2517">
        <v>35.22</v>
      </c>
      <c r="H2517" t="s">
        <v>308</v>
      </c>
      <c r="I2517" s="156">
        <v>41974</v>
      </c>
    </row>
    <row r="2518" spans="1:9" hidden="1">
      <c r="A2518" s="133">
        <f>COUNTIF(ORÇAMENTO!B:B,'CPU (2)'!B2518)</f>
        <v>0</v>
      </c>
      <c r="B2518" t="s">
        <v>7954</v>
      </c>
      <c r="C2518" t="s">
        <v>7955</v>
      </c>
      <c r="D2518" t="s">
        <v>5418</v>
      </c>
      <c r="E2518" t="s">
        <v>335</v>
      </c>
      <c r="F2518">
        <v>82.53</v>
      </c>
      <c r="G2518">
        <v>77.2</v>
      </c>
      <c r="H2518" t="s">
        <v>308</v>
      </c>
      <c r="I2518" s="160">
        <v>41974</v>
      </c>
    </row>
    <row r="2519" spans="1:9" hidden="1">
      <c r="A2519" s="133">
        <f>COUNTIF(ORÇAMENTO!B:B,'CPU (2)'!B2519)</f>
        <v>0</v>
      </c>
      <c r="B2519">
        <v>84217</v>
      </c>
      <c r="C2519" t="s">
        <v>7956</v>
      </c>
      <c r="D2519" t="s">
        <v>5418</v>
      </c>
      <c r="E2519" t="s">
        <v>335</v>
      </c>
      <c r="F2519">
        <v>45.85</v>
      </c>
      <c r="G2519">
        <v>43.81</v>
      </c>
      <c r="H2519" t="s">
        <v>308</v>
      </c>
      <c r="I2519" s="156">
        <v>41974</v>
      </c>
    </row>
    <row r="2520" spans="1:9" hidden="1">
      <c r="A2520" s="133">
        <f>COUNTIF(ORÇAMENTO!B:B,'CPU (2)'!B2520)</f>
        <v>0</v>
      </c>
      <c r="B2520">
        <v>84218</v>
      </c>
      <c r="C2520" t="s">
        <v>7957</v>
      </c>
      <c r="D2520" t="s">
        <v>5418</v>
      </c>
      <c r="E2520" t="s">
        <v>335</v>
      </c>
      <c r="F2520">
        <v>34.619999999999997</v>
      </c>
      <c r="G2520">
        <v>32.94</v>
      </c>
      <c r="H2520" t="s">
        <v>308</v>
      </c>
      <c r="I2520" s="160">
        <v>41974</v>
      </c>
    </row>
    <row r="2521" spans="1:9" hidden="1">
      <c r="A2521" s="133">
        <f>COUNTIF(ORÇAMENTO!B:B,'CPU (2)'!B2521)</f>
        <v>0</v>
      </c>
      <c r="B2521">
        <v>84219</v>
      </c>
      <c r="C2521" t="s">
        <v>7958</v>
      </c>
      <c r="D2521" t="s">
        <v>5418</v>
      </c>
      <c r="E2521" t="s">
        <v>335</v>
      </c>
      <c r="F2521">
        <v>25.68</v>
      </c>
      <c r="G2521">
        <v>24.29</v>
      </c>
      <c r="H2521" t="s">
        <v>308</v>
      </c>
      <c r="I2521" s="156">
        <v>41974</v>
      </c>
    </row>
    <row r="2522" spans="1:9" hidden="1">
      <c r="A2522" s="133">
        <f>COUNTIF(ORÇAMENTO!B:B,'CPU (2)'!B2522)</f>
        <v>0</v>
      </c>
      <c r="B2522">
        <v>84220</v>
      </c>
      <c r="C2522" t="s">
        <v>7959</v>
      </c>
      <c r="D2522" t="s">
        <v>5418</v>
      </c>
      <c r="E2522" t="s">
        <v>335</v>
      </c>
      <c r="F2522">
        <v>21.6</v>
      </c>
      <c r="G2522">
        <v>20.39</v>
      </c>
      <c r="H2522" t="s">
        <v>308</v>
      </c>
      <c r="I2522" s="160">
        <v>41974</v>
      </c>
    </row>
    <row r="2523" spans="1:9" hidden="1">
      <c r="A2523" s="133">
        <f>COUNTIF(ORÇAMENTO!B:B,'CPU (2)'!B2523)</f>
        <v>0</v>
      </c>
      <c r="B2523">
        <v>84221</v>
      </c>
      <c r="C2523" t="s">
        <v>7960</v>
      </c>
      <c r="D2523" t="s">
        <v>5418</v>
      </c>
      <c r="E2523" t="s">
        <v>335</v>
      </c>
      <c r="F2523">
        <v>60.53</v>
      </c>
      <c r="G2523">
        <v>57.89</v>
      </c>
      <c r="H2523" t="s">
        <v>308</v>
      </c>
      <c r="I2523" s="156">
        <v>41974</v>
      </c>
    </row>
    <row r="2524" spans="1:9" hidden="1">
      <c r="A2524" s="133">
        <f>COUNTIF(ORÇAMENTO!B:B,'CPU (2)'!B2524)</f>
        <v>0</v>
      </c>
      <c r="B2524">
        <v>84222</v>
      </c>
      <c r="C2524" t="s">
        <v>7961</v>
      </c>
      <c r="D2524" t="s">
        <v>5418</v>
      </c>
      <c r="E2524" t="s">
        <v>335</v>
      </c>
      <c r="F2524">
        <v>45.75</v>
      </c>
      <c r="G2524">
        <v>43.53</v>
      </c>
      <c r="H2524" t="s">
        <v>308</v>
      </c>
      <c r="I2524" s="160">
        <v>41974</v>
      </c>
    </row>
    <row r="2525" spans="1:9" hidden="1">
      <c r="A2525" s="133">
        <f>COUNTIF(ORÇAMENTO!B:B,'CPU (2)'!B2525)</f>
        <v>0</v>
      </c>
      <c r="B2525">
        <v>84223</v>
      </c>
      <c r="C2525" t="s">
        <v>7962</v>
      </c>
      <c r="D2525" t="s">
        <v>5418</v>
      </c>
      <c r="E2525" t="s">
        <v>335</v>
      </c>
      <c r="F2525">
        <v>34.17</v>
      </c>
      <c r="G2525">
        <v>32.299999999999997</v>
      </c>
      <c r="H2525" t="s">
        <v>308</v>
      </c>
      <c r="I2525" s="156">
        <v>41974</v>
      </c>
    </row>
    <row r="2526" spans="1:9" hidden="1">
      <c r="A2526" s="133">
        <f>COUNTIF(ORÇAMENTO!B:B,'CPU (2)'!B2526)</f>
        <v>0</v>
      </c>
      <c r="B2526">
        <v>84224</v>
      </c>
      <c r="C2526" t="s">
        <v>7963</v>
      </c>
      <c r="D2526" t="s">
        <v>5418</v>
      </c>
      <c r="E2526" t="s">
        <v>335</v>
      </c>
      <c r="F2526">
        <v>27.67</v>
      </c>
      <c r="G2526">
        <v>25.98</v>
      </c>
      <c r="H2526" t="s">
        <v>308</v>
      </c>
      <c r="I2526" s="160">
        <v>41974</v>
      </c>
    </row>
    <row r="2527" spans="1:9" hidden="1">
      <c r="A2527" s="133">
        <f>COUNTIF(ORÇAMENTO!B:B,'CPU (2)'!B2527)</f>
        <v>0</v>
      </c>
      <c r="B2527">
        <v>84214</v>
      </c>
      <c r="C2527" t="s">
        <v>7964</v>
      </c>
      <c r="D2527" t="s">
        <v>5418</v>
      </c>
      <c r="E2527" t="s">
        <v>335</v>
      </c>
      <c r="F2527">
        <v>41.12</v>
      </c>
      <c r="G2527">
        <v>39.08</v>
      </c>
      <c r="H2527" t="s">
        <v>308</v>
      </c>
      <c r="I2527" s="156">
        <v>41974</v>
      </c>
    </row>
    <row r="2528" spans="1:9" hidden="1">
      <c r="A2528" s="133">
        <f>COUNTIF(ORÇAMENTO!B:B,'CPU (2)'!B2528)</f>
        <v>0</v>
      </c>
      <c r="B2528">
        <v>84215</v>
      </c>
      <c r="C2528" t="s">
        <v>7965</v>
      </c>
      <c r="D2528" t="s">
        <v>5418</v>
      </c>
      <c r="E2528" t="s">
        <v>335</v>
      </c>
      <c r="F2528">
        <v>31.79</v>
      </c>
      <c r="G2528">
        <v>30.12</v>
      </c>
      <c r="H2528" t="s">
        <v>308</v>
      </c>
      <c r="I2528" s="160">
        <v>41974</v>
      </c>
    </row>
    <row r="2529" spans="1:11" hidden="1">
      <c r="A2529" s="133">
        <f>COUNTIF(ORÇAMENTO!B:B,'CPU (2)'!B2529)</f>
        <v>0</v>
      </c>
      <c r="B2529">
        <v>84216</v>
      </c>
      <c r="C2529" t="s">
        <v>7966</v>
      </c>
      <c r="D2529" t="s">
        <v>5418</v>
      </c>
      <c r="E2529" t="s">
        <v>335</v>
      </c>
      <c r="F2529">
        <v>24.27</v>
      </c>
      <c r="G2529">
        <v>22.89</v>
      </c>
      <c r="H2529" t="s">
        <v>308</v>
      </c>
      <c r="I2529" s="156">
        <v>41974</v>
      </c>
    </row>
    <row r="2530" spans="1:11" hidden="1">
      <c r="A2530" s="133">
        <f>COUNTIF(ORÇAMENTO!B:B,'CPU (2)'!B2530)</f>
        <v>0</v>
      </c>
      <c r="B2530">
        <v>73410</v>
      </c>
      <c r="C2530" t="s">
        <v>7967</v>
      </c>
      <c r="D2530" t="s">
        <v>5361</v>
      </c>
      <c r="E2530" t="s">
        <v>335</v>
      </c>
      <c r="F2530">
        <v>45.93</v>
      </c>
      <c r="G2530">
        <v>42.99</v>
      </c>
      <c r="H2530" t="s">
        <v>308</v>
      </c>
      <c r="I2530" s="160">
        <v>41974</v>
      </c>
    </row>
    <row r="2531" spans="1:11" ht="12.75" hidden="1" customHeight="1">
      <c r="A2531" s="133">
        <f>COUNTIF(ORÇAMENTO!B:B,'CPU (2)'!B2531)</f>
        <v>0</v>
      </c>
      <c r="B2531" t="s">
        <v>7968</v>
      </c>
      <c r="C2531" t="s">
        <v>7969</v>
      </c>
      <c r="D2531" t="s">
        <v>5418</v>
      </c>
      <c r="E2531" t="s">
        <v>335</v>
      </c>
      <c r="F2531">
        <v>19.61</v>
      </c>
      <c r="G2531">
        <v>18.23</v>
      </c>
      <c r="H2531" t="s">
        <v>308</v>
      </c>
      <c r="I2531" s="156">
        <v>41974</v>
      </c>
    </row>
    <row r="2532" spans="1:11" ht="12.75" hidden="1" customHeight="1">
      <c r="A2532" s="133">
        <f>COUNTIF(ORÇAMENTO!B:B,'CPU (2)'!B2532)</f>
        <v>0</v>
      </c>
      <c r="B2532" t="s">
        <v>7970</v>
      </c>
      <c r="C2532" t="s">
        <v>7971</v>
      </c>
      <c r="D2532" t="s">
        <v>5418</v>
      </c>
      <c r="E2532" t="s">
        <v>335</v>
      </c>
      <c r="F2532">
        <v>16.690000000000001</v>
      </c>
      <c r="G2532">
        <v>15.32</v>
      </c>
      <c r="H2532" t="s">
        <v>308</v>
      </c>
      <c r="I2532" s="160">
        <v>41974</v>
      </c>
    </row>
    <row r="2533" spans="1:11" ht="12.75" hidden="1" customHeight="1">
      <c r="A2533" s="133">
        <f>COUNTIF(ORÇAMENTO!B:B,'CPU (2)'!B2533)</f>
        <v>1</v>
      </c>
      <c r="B2533" t="s">
        <v>7972</v>
      </c>
      <c r="C2533" t="s">
        <v>7973</v>
      </c>
      <c r="D2533" t="s">
        <v>5418</v>
      </c>
      <c r="E2533" t="s">
        <v>335</v>
      </c>
      <c r="F2533">
        <v>29.79</v>
      </c>
      <c r="G2533">
        <v>27.83</v>
      </c>
      <c r="H2533" t="s">
        <v>308</v>
      </c>
      <c r="I2533" s="156">
        <v>41974</v>
      </c>
    </row>
    <row r="2534" spans="1:11" ht="12.75" hidden="1" customHeight="1">
      <c r="A2534" s="133">
        <f>COUNTIF(ORÇAMENTO!B:B,'CPU (2)'!B2534)</f>
        <v>0</v>
      </c>
      <c r="B2534" t="s">
        <v>7974</v>
      </c>
      <c r="C2534" t="s">
        <v>7975</v>
      </c>
      <c r="D2534" t="s">
        <v>5418</v>
      </c>
      <c r="E2534" t="s">
        <v>335</v>
      </c>
      <c r="F2534">
        <v>22.28</v>
      </c>
      <c r="G2534">
        <v>20.67</v>
      </c>
      <c r="H2534" t="s">
        <v>308</v>
      </c>
      <c r="I2534" s="160">
        <v>41974</v>
      </c>
    </row>
    <row r="2535" spans="1:11" ht="12.75" hidden="1" customHeight="1">
      <c r="A2535" s="133">
        <f>COUNTIF(ORÇAMENTO!B:B,'CPU (2)'!B2535)</f>
        <v>0</v>
      </c>
      <c r="B2535" t="s">
        <v>7976</v>
      </c>
      <c r="C2535" t="s">
        <v>7977</v>
      </c>
      <c r="D2535" t="s">
        <v>5418</v>
      </c>
      <c r="E2535" t="s">
        <v>335</v>
      </c>
      <c r="F2535">
        <v>53.47</v>
      </c>
      <c r="G2535">
        <v>51.09</v>
      </c>
      <c r="H2535" t="s">
        <v>308</v>
      </c>
      <c r="I2535" s="156">
        <v>41974</v>
      </c>
    </row>
    <row r="2536" spans="1:11" ht="12.75" customHeight="1">
      <c r="B2536"/>
      <c r="C2536"/>
      <c r="D2536"/>
      <c r="E2536"/>
      <c r="F2536"/>
      <c r="G2536"/>
      <c r="H2536"/>
      <c r="I2536" s="156"/>
    </row>
    <row r="2537" spans="1:11" ht="12.75" customHeight="1">
      <c r="A2537" s="133">
        <f>COUNTIF(ORÇAMENTO!B:B,'CPU (2)'!B2537)</f>
        <v>0</v>
      </c>
      <c r="B2537" s="175">
        <v>5651</v>
      </c>
      <c r="C2537" s="176" t="s">
        <v>66</v>
      </c>
      <c r="D2537" s="175" t="s">
        <v>5418</v>
      </c>
      <c r="E2537" s="175" t="s">
        <v>335</v>
      </c>
      <c r="F2537" s="177">
        <v>24.26</v>
      </c>
      <c r="G2537" s="177">
        <v>22.61</v>
      </c>
      <c r="H2537" s="175" t="s">
        <v>308</v>
      </c>
      <c r="I2537" s="178">
        <v>41974</v>
      </c>
      <c r="J2537" s="191">
        <f>SUM(J2539:J2545)</f>
        <v>22.610865</v>
      </c>
      <c r="K2537" s="192">
        <f>J2537-G2537</f>
        <v>8.6500000000100385E-4</v>
      </c>
    </row>
    <row r="2538" spans="1:11" s="8" customFormat="1" ht="27" customHeight="1">
      <c r="A2538" s="133"/>
      <c r="B2538" s="167" t="s">
        <v>341</v>
      </c>
      <c r="C2538" s="167" t="s">
        <v>82</v>
      </c>
      <c r="D2538" s="167" t="s">
        <v>342</v>
      </c>
      <c r="E2538" s="167" t="s">
        <v>343</v>
      </c>
      <c r="F2538" s="167" t="s">
        <v>10727</v>
      </c>
      <c r="G2538" s="167" t="s">
        <v>10728</v>
      </c>
      <c r="H2538" s="167" t="s">
        <v>10729</v>
      </c>
      <c r="I2538" s="167" t="s">
        <v>10730</v>
      </c>
      <c r="J2538" s="167" t="s">
        <v>10731</v>
      </c>
    </row>
    <row r="2539" spans="1:11" ht="12.75" customHeight="1">
      <c r="B2539" s="172">
        <v>88239</v>
      </c>
      <c r="C2539" s="226" t="str">
        <f>VLOOKUP(B2539,SERVIÇOS_SINAPI_12_14!$A$2:$H$5049,2,0)</f>
        <v>AJUDANTE DE CARPINTEIRO COM ENCARGOS COMPLEMENTARES</v>
      </c>
      <c r="D2539" s="219" t="s">
        <v>5361</v>
      </c>
      <c r="E2539" s="219" t="str">
        <f>VLOOKUP(B2539,SERVIÇOS_SINAPI_12_14!$A$2:$H$5049,4,0)</f>
        <v>H</v>
      </c>
      <c r="F2539" s="224">
        <v>12.48</v>
      </c>
      <c r="G2539" s="224">
        <f>VLOOKUP(B2539,SERVIÇOS_SINAPI_12_14!$A$2:$H$5049,6,0)</f>
        <v>11.31</v>
      </c>
      <c r="H2539" s="219">
        <v>0.22500000000000001</v>
      </c>
      <c r="I2539" s="224">
        <v>2.81</v>
      </c>
      <c r="J2539" s="224">
        <f t="shared" ref="J2539:J2545" si="10">H2539*G2539</f>
        <v>2.5447500000000001</v>
      </c>
    </row>
    <row r="2540" spans="1:11" ht="12.75" customHeight="1">
      <c r="B2540" s="172">
        <v>88262</v>
      </c>
      <c r="C2540" s="226" t="str">
        <f>VLOOKUP(B2540,SERVIÇOS_SINAPI_12_14!$A$2:$H$5049,2,0)</f>
        <v>CARPINTEIRO DE FORMAS COM ENCARGOS COMPLEMENTARES</v>
      </c>
      <c r="D2540" s="219" t="s">
        <v>5361</v>
      </c>
      <c r="E2540" s="219" t="str">
        <f>VLOOKUP(B2540,SERVIÇOS_SINAPI_12_14!$A$2:$H$5049,4,0)</f>
        <v>H</v>
      </c>
      <c r="F2540" s="224">
        <v>15.32</v>
      </c>
      <c r="G2540" s="224">
        <f>VLOOKUP(B2540,SERVIÇOS_SINAPI_12_14!$A$2:$H$5049,6,0)</f>
        <v>13.77</v>
      </c>
      <c r="H2540" s="241">
        <v>0.90049999999999997</v>
      </c>
      <c r="I2540" s="224">
        <v>13.79</v>
      </c>
      <c r="J2540" s="224">
        <f t="shared" si="10"/>
        <v>12.399884999999999</v>
      </c>
    </row>
    <row r="2541" spans="1:11" s="171" customFormat="1" ht="12.75" customHeight="1">
      <c r="A2541" s="211"/>
      <c r="B2541" s="187">
        <v>2692</v>
      </c>
      <c r="C2541" s="213" t="str">
        <f>VLOOKUP(B2541,INSUMOS_SINAPI_12_14!$A$2:$H$5049,2,0)</f>
        <v>DESMOLDANTE PROTETOR PARA FORMAS DE MADEIRA, DE BASE OLEOSA EMULSIONADA EM AGUA</v>
      </c>
      <c r="D2541" s="144" t="s">
        <v>314</v>
      </c>
      <c r="E2541" s="144" t="str">
        <f>VLOOKUP(B2541,INSUMOS_SINAPI_12_14!$A$2:$H$5049,4,0)</f>
        <v>L</v>
      </c>
      <c r="F2541" s="210">
        <v>4.7</v>
      </c>
      <c r="G2541" s="210">
        <f>VLOOKUP(B2541,INSUMOS_SINAPI_12_14!$A$2:$H$5049,6,0)</f>
        <v>4.7</v>
      </c>
      <c r="H2541" s="144">
        <v>0.1</v>
      </c>
      <c r="I2541" s="210">
        <v>0.47</v>
      </c>
      <c r="J2541" s="210">
        <f t="shared" si="10"/>
        <v>0.47000000000000003</v>
      </c>
    </row>
    <row r="2542" spans="1:11" ht="12.75" customHeight="1">
      <c r="B2542" s="172">
        <v>4491</v>
      </c>
      <c r="C2542" s="213" t="str">
        <f>VLOOKUP(B2542,INSUMOS_SINAPI_12_14!$A$2:$H$5049,2,0)</f>
        <v>PECA DE MADEIRA NATIVA / REGIONAL 7,5 X 7,5CM (3X3) NAO APARELHADA (P/FORMA)</v>
      </c>
      <c r="D2542" s="136" t="s">
        <v>314</v>
      </c>
      <c r="E2542" s="144" t="str">
        <f>VLOOKUP(B2542,INSUMOS_SINAPI_12_14!$A$2:$H$5049,4,0)</f>
        <v>M</v>
      </c>
      <c r="F2542" s="138">
        <v>2.81</v>
      </c>
      <c r="G2542" s="210">
        <f>VLOOKUP(B2542,INSUMOS_SINAPI_12_14!$A$2:$H$5049,6,0)</f>
        <v>2.81</v>
      </c>
      <c r="H2542" s="136">
        <v>0.27500000000000002</v>
      </c>
      <c r="I2542" s="138">
        <v>0.77</v>
      </c>
      <c r="J2542" s="210">
        <f t="shared" si="10"/>
        <v>0.77275000000000005</v>
      </c>
    </row>
    <row r="2543" spans="1:11" ht="12.75" customHeight="1">
      <c r="B2543" s="172">
        <v>4502</v>
      </c>
      <c r="C2543" s="213" t="str">
        <f>VLOOKUP(B2543,INSUMOS_SINAPI_12_14!$A$2:$H$5049,2,0)</f>
        <v>PECA DE MADEIRA NATIVA/REGIONAL 2,5 X 5CM (1X2") NAO APARELHADA (SARRAFO P/FORMA)</v>
      </c>
      <c r="D2543" s="136" t="s">
        <v>314</v>
      </c>
      <c r="E2543" s="144" t="str">
        <f>VLOOKUP(B2543,INSUMOS_SINAPI_12_14!$A$2:$H$5049,4,0)</f>
        <v>M</v>
      </c>
      <c r="F2543" s="138">
        <v>0.99</v>
      </c>
      <c r="G2543" s="210">
        <f>VLOOKUP(B2543,INSUMOS_SINAPI_12_14!$A$2:$H$5049,6,0)</f>
        <v>0.99</v>
      </c>
      <c r="H2543" s="136">
        <v>0.24</v>
      </c>
      <c r="I2543" s="138">
        <v>0.24</v>
      </c>
      <c r="J2543" s="210">
        <f t="shared" si="10"/>
        <v>0.23759999999999998</v>
      </c>
    </row>
    <row r="2544" spans="1:11" ht="12.75" customHeight="1">
      <c r="B2544" s="172">
        <v>5061</v>
      </c>
      <c r="C2544" s="213" t="str">
        <f>VLOOKUP(B2544,INSUMOS_SINAPI_12_14!$A$2:$H$5049,2,0)</f>
        <v>PREGO POLIDO COM CABECA 18 X 27</v>
      </c>
      <c r="D2544" s="136" t="s">
        <v>314</v>
      </c>
      <c r="E2544" s="144" t="str">
        <f>VLOOKUP(B2544,INSUMOS_SINAPI_12_14!$A$2:$H$5049,4,0)</f>
        <v>KG</v>
      </c>
      <c r="F2544" s="138">
        <v>7.5</v>
      </c>
      <c r="G2544" s="210">
        <f>VLOOKUP(B2544,INSUMOS_SINAPI_12_14!$A$2:$H$5049,6,0)</f>
        <v>7.5</v>
      </c>
      <c r="H2544" s="136">
        <v>0.15</v>
      </c>
      <c r="I2544" s="138">
        <v>1.1299999999999999</v>
      </c>
      <c r="J2544" s="210">
        <f t="shared" si="10"/>
        <v>1.125</v>
      </c>
    </row>
    <row r="2545" spans="1:11" ht="12.75" customHeight="1">
      <c r="B2545" s="172">
        <v>6189</v>
      </c>
      <c r="C2545" s="213" t="str">
        <f>VLOOKUP(B2545,INSUMOS_SINAPI_12_14!$A$2:$H$5049,2,0)</f>
        <v>TABUA MADEIRA 2A QUALIDADE 2,5 X 30,0CM (1 X 12") NAO APARELHADA</v>
      </c>
      <c r="D2545" s="136" t="s">
        <v>314</v>
      </c>
      <c r="E2545" s="144" t="str">
        <f>VLOOKUP(B2545,INSUMOS_SINAPI_12_14!$A$2:$H$5049,4,0)</f>
        <v>M</v>
      </c>
      <c r="F2545" s="138">
        <v>6.39</v>
      </c>
      <c r="G2545" s="210">
        <f>VLOOKUP(B2545,INSUMOS_SINAPI_12_14!$A$2:$H$5049,6,0)</f>
        <v>6.39</v>
      </c>
      <c r="H2545" s="136">
        <v>0.79200000000000004</v>
      </c>
      <c r="I2545" s="138">
        <v>5.0599999999999996</v>
      </c>
      <c r="J2545" s="210">
        <f t="shared" si="10"/>
        <v>5.06088</v>
      </c>
    </row>
    <row r="2546" spans="1:11" ht="12.75" customHeight="1">
      <c r="B2546"/>
      <c r="C2546"/>
      <c r="D2546"/>
      <c r="E2546"/>
      <c r="F2546"/>
      <c r="G2546"/>
      <c r="H2546"/>
      <c r="I2546" s="160"/>
    </row>
    <row r="2547" spans="1:11" ht="12.75" customHeight="1">
      <c r="A2547" s="133">
        <f>COUNTIF(ORÇAMENTO!B:B,'CPU (2)'!B2547)</f>
        <v>0</v>
      </c>
      <c r="B2547" s="175">
        <v>5970</v>
      </c>
      <c r="C2547" s="176" t="s">
        <v>7978</v>
      </c>
      <c r="D2547" s="175" t="s">
        <v>5418</v>
      </c>
      <c r="E2547" s="175" t="s">
        <v>335</v>
      </c>
      <c r="F2547" s="177">
        <v>41.12</v>
      </c>
      <c r="G2547" s="177">
        <v>38.409999999999997</v>
      </c>
      <c r="H2547" s="175" t="s">
        <v>308</v>
      </c>
      <c r="I2547" s="156">
        <v>41974</v>
      </c>
      <c r="J2547" s="191">
        <f>SUM(J2549:J2558)</f>
        <v>38.406027000000002</v>
      </c>
      <c r="K2547" s="192">
        <f>J2547-G2547</f>
        <v>-3.9729999999948973E-3</v>
      </c>
    </row>
    <row r="2548" spans="1:11" ht="25.5">
      <c r="B2548" s="167" t="s">
        <v>341</v>
      </c>
      <c r="C2548" s="167" t="s">
        <v>82</v>
      </c>
      <c r="D2548" s="167" t="s">
        <v>342</v>
      </c>
      <c r="E2548" s="167" t="s">
        <v>343</v>
      </c>
      <c r="F2548" s="167" t="s">
        <v>10727</v>
      </c>
      <c r="G2548" s="167" t="s">
        <v>10728</v>
      </c>
      <c r="H2548" s="167" t="s">
        <v>10729</v>
      </c>
      <c r="I2548" s="167" t="s">
        <v>10730</v>
      </c>
      <c r="J2548" s="167" t="s">
        <v>10731</v>
      </c>
    </row>
    <row r="2549" spans="1:11" ht="12.75" customHeight="1">
      <c r="B2549" s="172">
        <v>88239</v>
      </c>
      <c r="C2549" s="226" t="str">
        <f>VLOOKUP(B2549,SERVIÇOS_SINAPI_12_14!$A$2:$H$5049,2,0)</f>
        <v>AJUDANTE DE CARPINTEIRO COM ENCARGOS COMPLEMENTARES</v>
      </c>
      <c r="D2549" s="164" t="s">
        <v>5361</v>
      </c>
      <c r="E2549" s="219" t="str">
        <f>VLOOKUP(B2549,SERVIÇOS_SINAPI_12_14!$A$2:$H$5049,4,0)</f>
        <v>H</v>
      </c>
      <c r="F2549" s="214">
        <v>12.48</v>
      </c>
      <c r="G2549" s="224">
        <f>VLOOKUP(B2549,SERVIÇOS_SINAPI_12_14!$A$2:$H$5049,6,0)</f>
        <v>11.31</v>
      </c>
      <c r="H2549" s="241">
        <v>1</v>
      </c>
      <c r="I2549" s="214">
        <v>12.48</v>
      </c>
      <c r="J2549" s="224">
        <f t="shared" ref="J2549:J2554" si="11">H2549*G2549</f>
        <v>11.31</v>
      </c>
    </row>
    <row r="2550" spans="1:11" ht="12.75" customHeight="1">
      <c r="B2550" s="172">
        <v>88262</v>
      </c>
      <c r="C2550" s="226" t="str">
        <f>VLOOKUP(B2550,SERVIÇOS_SINAPI_12_14!$A$2:$H$5049,2,0)</f>
        <v>CARPINTEIRO DE FORMAS COM ENCARGOS COMPLEMENTARES</v>
      </c>
      <c r="D2550" s="164" t="s">
        <v>5361</v>
      </c>
      <c r="E2550" s="219" t="str">
        <f>VLOOKUP(B2550,SERVIÇOS_SINAPI_12_14!$A$2:$H$5049,4,0)</f>
        <v>H</v>
      </c>
      <c r="F2550" s="214">
        <v>15.32</v>
      </c>
      <c r="G2550" s="224">
        <f>VLOOKUP(B2550,SERVIÇOS_SINAPI_12_14!$A$2:$H$5049,6,0)</f>
        <v>13.77</v>
      </c>
      <c r="H2550" s="241">
        <v>1.0001</v>
      </c>
      <c r="I2550" s="214">
        <v>15.32</v>
      </c>
      <c r="J2550" s="224">
        <f t="shared" si="11"/>
        <v>13.771376999999999</v>
      </c>
    </row>
    <row r="2551" spans="1:11" ht="12.75" customHeight="1">
      <c r="B2551" s="172">
        <v>4491</v>
      </c>
      <c r="C2551" s="213" t="str">
        <f>VLOOKUP(B2551,INSUMOS_SINAPI_12_14!$A$2:$H$5049,2,0)</f>
        <v>PECA DE MADEIRA NATIVA / REGIONAL 7,5 X 7,5CM (3X3) NAO APARELHADA (P/FORMA)</v>
      </c>
      <c r="D2551" s="166" t="s">
        <v>314</v>
      </c>
      <c r="E2551" s="144" t="str">
        <f>VLOOKUP(B2551,INSUMOS_SINAPI_12_14!$A$2:$H$5049,4,0)</f>
        <v>M</v>
      </c>
      <c r="F2551" s="138">
        <v>2.81</v>
      </c>
      <c r="G2551" s="210">
        <f>VLOOKUP(B2551,INSUMOS_SINAPI_12_14!$A$2:$H$5049,6,0)</f>
        <v>2.81</v>
      </c>
      <c r="H2551" s="136">
        <v>0.56999999999999995</v>
      </c>
      <c r="I2551" s="138">
        <v>1.6</v>
      </c>
      <c r="J2551" s="210">
        <f t="shared" si="11"/>
        <v>1.6016999999999999</v>
      </c>
    </row>
    <row r="2552" spans="1:11" ht="12.75" customHeight="1">
      <c r="B2552" s="172">
        <v>4506</v>
      </c>
      <c r="C2552" s="213" t="str">
        <f>VLOOKUP(B2552,INSUMOS_SINAPI_12_14!$A$2:$H$5049,2,0)</f>
        <v>PECA DE MADEIRANATIVA/REGIONAL 2,5 X 10CM (1X4") NAO APARELHADA (SARRAFO P/FORMA)</v>
      </c>
      <c r="D2552" s="166" t="s">
        <v>314</v>
      </c>
      <c r="E2552" s="144" t="str">
        <f>VLOOKUP(B2552,INSUMOS_SINAPI_12_14!$A$2:$H$5049,4,0)</f>
        <v>M</v>
      </c>
      <c r="F2552" s="138">
        <v>1.74</v>
      </c>
      <c r="G2552" s="210">
        <f>VLOOKUP(B2552,INSUMOS_SINAPI_12_14!$A$2:$H$5049,6,0)</f>
        <v>1.74</v>
      </c>
      <c r="H2552" s="136">
        <v>0.27</v>
      </c>
      <c r="I2552" s="138">
        <v>0.47</v>
      </c>
      <c r="J2552" s="210">
        <f t="shared" si="11"/>
        <v>0.46980000000000005</v>
      </c>
    </row>
    <row r="2553" spans="1:11" ht="12.75" customHeight="1">
      <c r="B2553" s="172">
        <v>5061</v>
      </c>
      <c r="C2553" s="213" t="str">
        <f>VLOOKUP(B2553,INSUMOS_SINAPI_12_14!$A$2:$H$5049,2,0)</f>
        <v>PREGO POLIDO COM CABECA 18 X 27</v>
      </c>
      <c r="D2553" s="166" t="s">
        <v>314</v>
      </c>
      <c r="E2553" s="144" t="str">
        <f>VLOOKUP(B2553,INSUMOS_SINAPI_12_14!$A$2:$H$5049,4,0)</f>
        <v>KG</v>
      </c>
      <c r="F2553" s="138">
        <v>7.5</v>
      </c>
      <c r="G2553" s="210">
        <f>VLOOKUP(B2553,INSUMOS_SINAPI_12_14!$A$2:$H$5049,6,0)</f>
        <v>7.5</v>
      </c>
      <c r="H2553" s="136">
        <v>0.15</v>
      </c>
      <c r="I2553" s="138">
        <v>1.1299999999999999</v>
      </c>
      <c r="J2553" s="210">
        <f t="shared" si="11"/>
        <v>1.125</v>
      </c>
    </row>
    <row r="2554" spans="1:11" ht="12.75" customHeight="1">
      <c r="B2554" s="172">
        <v>6189</v>
      </c>
      <c r="C2554" s="213" t="str">
        <f>VLOOKUP(B2554,INSUMOS_SINAPI_12_14!$A$2:$H$5049,2,0)</f>
        <v>TABUA MADEIRA 2A QUALIDADE 2,5 X 30,0CM (1 X 12") NAO APARELHADA</v>
      </c>
      <c r="D2554" s="166" t="s">
        <v>314</v>
      </c>
      <c r="E2554" s="144" t="str">
        <f>VLOOKUP(B2554,INSUMOS_SINAPI_12_14!$A$2:$H$5049,4,0)</f>
        <v>M</v>
      </c>
      <c r="F2554" s="138">
        <v>6.39</v>
      </c>
      <c r="G2554" s="210">
        <f>VLOOKUP(B2554,INSUMOS_SINAPI_12_14!$A$2:$H$5049,6,0)</f>
        <v>6.39</v>
      </c>
      <c r="H2554" s="136">
        <v>1.585</v>
      </c>
      <c r="I2554" s="138">
        <v>10.130000000000001</v>
      </c>
      <c r="J2554" s="210">
        <f t="shared" si="11"/>
        <v>10.12815</v>
      </c>
    </row>
    <row r="2555" spans="1:11" ht="12.75" customHeight="1">
      <c r="B2555"/>
      <c r="C2555"/>
      <c r="D2555"/>
      <c r="E2555"/>
      <c r="F2555"/>
      <c r="G2555"/>
      <c r="H2555"/>
      <c r="I2555"/>
    </row>
    <row r="2556" spans="1:11" ht="12.75" customHeight="1">
      <c r="B2556"/>
      <c r="C2556"/>
      <c r="D2556"/>
      <c r="E2556"/>
      <c r="F2556"/>
      <c r="G2556"/>
      <c r="H2556"/>
      <c r="I2556"/>
    </row>
    <row r="2557" spans="1:11" hidden="1">
      <c r="A2557" s="133">
        <f>COUNTIF(ORÇAMENTO!B:B,'CPU (2)'!B2557)</f>
        <v>0</v>
      </c>
      <c r="B2557" t="s">
        <v>7979</v>
      </c>
      <c r="C2557" t="s">
        <v>7980</v>
      </c>
      <c r="D2557" t="s">
        <v>5418</v>
      </c>
      <c r="E2557" t="s">
        <v>335</v>
      </c>
      <c r="F2557">
        <v>41.77</v>
      </c>
      <c r="G2557">
        <v>39.1</v>
      </c>
      <c r="H2557" t="s">
        <v>308</v>
      </c>
      <c r="I2557">
        <v>41974</v>
      </c>
    </row>
    <row r="2558" spans="1:11" ht="12" hidden="1" customHeight="1">
      <c r="A2558" s="133">
        <f>COUNTIF(ORÇAMENTO!B:B,'CPU (2)'!B2558)</f>
        <v>0</v>
      </c>
      <c r="B2558">
        <v>73653</v>
      </c>
      <c r="C2558" t="s">
        <v>7981</v>
      </c>
      <c r="D2558" t="s">
        <v>5418</v>
      </c>
      <c r="E2558" t="s">
        <v>335</v>
      </c>
      <c r="F2558">
        <v>12.44</v>
      </c>
      <c r="G2558">
        <v>11.37</v>
      </c>
      <c r="H2558" t="s">
        <v>308</v>
      </c>
      <c r="I2558">
        <v>41974</v>
      </c>
    </row>
    <row r="2559" spans="1:11" ht="12" hidden="1" customHeight="1">
      <c r="A2559" s="133">
        <f>COUNTIF(ORÇAMENTO!B:B,'CPU (2)'!B2559)</f>
        <v>0</v>
      </c>
      <c r="B2559">
        <v>83514</v>
      </c>
      <c r="C2559" t="s">
        <v>7982</v>
      </c>
      <c r="D2559" t="s">
        <v>5418</v>
      </c>
      <c r="E2559" t="s">
        <v>304</v>
      </c>
      <c r="F2559">
        <v>5.21</v>
      </c>
      <c r="G2559">
        <v>5.19</v>
      </c>
      <c r="H2559" t="s">
        <v>308</v>
      </c>
      <c r="I2559">
        <v>41974</v>
      </c>
    </row>
    <row r="2560" spans="1:11" ht="12" hidden="1" customHeight="1">
      <c r="A2560" s="133">
        <f>COUNTIF(ORÇAMENTO!B:B,'CPU (2)'!B2560)</f>
        <v>0</v>
      </c>
      <c r="B2560">
        <v>83513</v>
      </c>
      <c r="C2560" t="s">
        <v>7983</v>
      </c>
      <c r="D2560" t="s">
        <v>5418</v>
      </c>
      <c r="E2560" t="s">
        <v>304</v>
      </c>
      <c r="F2560">
        <v>5.94</v>
      </c>
      <c r="G2560">
        <v>5.89</v>
      </c>
      <c r="H2560" t="s">
        <v>308</v>
      </c>
      <c r="I2560">
        <v>41974</v>
      </c>
    </row>
    <row r="2561" spans="1:9" hidden="1">
      <c r="A2561" s="133">
        <f>COUNTIF(ORÇAMENTO!B:B,'CPU (2)'!B2561)</f>
        <v>0</v>
      </c>
      <c r="B2561">
        <v>88549</v>
      </c>
      <c r="C2561" t="s">
        <v>7984</v>
      </c>
      <c r="D2561" t="s">
        <v>5604</v>
      </c>
      <c r="E2561" t="s">
        <v>368</v>
      </c>
      <c r="F2561">
        <v>122.39</v>
      </c>
      <c r="G2561">
        <v>121.27</v>
      </c>
      <c r="H2561" t="s">
        <v>308</v>
      </c>
      <c r="I2561">
        <v>41974</v>
      </c>
    </row>
    <row r="2562" spans="1:9" hidden="1">
      <c r="A2562" s="133">
        <f>COUNTIF(ORÇAMENTO!B:B,'CPU (2)'!B2562)</f>
        <v>0</v>
      </c>
      <c r="B2562" t="s">
        <v>7985</v>
      </c>
      <c r="C2562" t="s">
        <v>7986</v>
      </c>
      <c r="D2562" t="s">
        <v>5604</v>
      </c>
      <c r="E2562" t="s">
        <v>368</v>
      </c>
      <c r="F2562">
        <v>157.91999999999999</v>
      </c>
      <c r="G2562">
        <v>151.21</v>
      </c>
      <c r="H2562" t="s">
        <v>308</v>
      </c>
      <c r="I2562">
        <v>41974</v>
      </c>
    </row>
    <row r="2563" spans="1:9" hidden="1">
      <c r="A2563" s="133">
        <f>COUNTIF(ORÇAMENTO!B:B,'CPU (2)'!B2563)</f>
        <v>0</v>
      </c>
      <c r="B2563" t="s">
        <v>7987</v>
      </c>
      <c r="C2563" t="s">
        <v>7988</v>
      </c>
      <c r="D2563" t="s">
        <v>5604</v>
      </c>
      <c r="E2563" t="s">
        <v>368</v>
      </c>
      <c r="F2563">
        <v>133.63999999999999</v>
      </c>
      <c r="G2563">
        <v>129.16999999999999</v>
      </c>
      <c r="H2563" t="s">
        <v>308</v>
      </c>
      <c r="I2563">
        <v>41974</v>
      </c>
    </row>
    <row r="2564" spans="1:9" hidden="1">
      <c r="A2564" s="133">
        <f>COUNTIF(ORÇAMENTO!B:B,'CPU (2)'!B2564)</f>
        <v>0</v>
      </c>
      <c r="B2564">
        <v>84135</v>
      </c>
      <c r="C2564" t="s">
        <v>7989</v>
      </c>
      <c r="D2564" t="s">
        <v>5361</v>
      </c>
      <c r="E2564" t="s">
        <v>83</v>
      </c>
      <c r="F2564">
        <v>188.26</v>
      </c>
      <c r="G2564">
        <v>178.03</v>
      </c>
      <c r="H2564" t="s">
        <v>308</v>
      </c>
      <c r="I2564">
        <v>41974</v>
      </c>
    </row>
    <row r="2565" spans="1:9" ht="12" hidden="1" customHeight="1">
      <c r="A2565" s="133">
        <f>COUNTIF(ORÇAMENTO!B:B,'CPU (2)'!B2565)</f>
        <v>0</v>
      </c>
      <c r="B2565">
        <v>83665</v>
      </c>
      <c r="C2565" t="s">
        <v>7990</v>
      </c>
      <c r="D2565" t="s">
        <v>5374</v>
      </c>
      <c r="E2565" t="s">
        <v>335</v>
      </c>
      <c r="F2565">
        <v>7.33</v>
      </c>
      <c r="G2565">
        <v>7.29</v>
      </c>
      <c r="H2565" t="s">
        <v>308</v>
      </c>
      <c r="I2565">
        <v>41974</v>
      </c>
    </row>
    <row r="2566" spans="1:9" ht="12" hidden="1" customHeight="1">
      <c r="A2566" s="133">
        <f>COUNTIF(ORÇAMENTO!B:B,'CPU (2)'!B2566)</f>
        <v>0</v>
      </c>
      <c r="B2566">
        <v>73661</v>
      </c>
      <c r="C2566" t="s">
        <v>7991</v>
      </c>
      <c r="D2566" t="s">
        <v>7992</v>
      </c>
      <c r="E2566" t="s">
        <v>83</v>
      </c>
      <c r="F2566">
        <v>1057.26</v>
      </c>
      <c r="G2566">
        <v>1047.58</v>
      </c>
      <c r="H2566" t="s">
        <v>308</v>
      </c>
      <c r="I2566">
        <v>41974</v>
      </c>
    </row>
    <row r="2567" spans="1:9" ht="12" hidden="1" customHeight="1">
      <c r="A2567" s="133">
        <f>COUNTIF(ORÇAMENTO!B:B,'CPU (2)'!B2567)</f>
        <v>0</v>
      </c>
      <c r="B2567">
        <v>6514</v>
      </c>
      <c r="C2567" t="s">
        <v>7993</v>
      </c>
      <c r="D2567" t="s">
        <v>5604</v>
      </c>
      <c r="E2567" t="s">
        <v>368</v>
      </c>
      <c r="F2567">
        <v>141.88</v>
      </c>
      <c r="G2567">
        <v>139.63999999999999</v>
      </c>
      <c r="H2567" t="s">
        <v>308</v>
      </c>
      <c r="I2567">
        <v>41974</v>
      </c>
    </row>
    <row r="2568" spans="1:9" ht="12" hidden="1" customHeight="1">
      <c r="A2568" s="133">
        <f>COUNTIF(ORÇAMENTO!B:B,'CPU (2)'!B2568)</f>
        <v>0</v>
      </c>
      <c r="B2568">
        <v>6454</v>
      </c>
      <c r="C2568" t="s">
        <v>7994</v>
      </c>
      <c r="D2568" t="s">
        <v>5374</v>
      </c>
      <c r="E2568" t="s">
        <v>368</v>
      </c>
      <c r="F2568">
        <v>166.43</v>
      </c>
      <c r="G2568">
        <v>159.72</v>
      </c>
      <c r="H2568" t="s">
        <v>308</v>
      </c>
      <c r="I2568">
        <v>41974</v>
      </c>
    </row>
    <row r="2569" spans="1:9" ht="12" hidden="1" customHeight="1">
      <c r="A2569" s="133">
        <f>COUNTIF(ORÇAMENTO!B:B,'CPU (2)'!B2569)</f>
        <v>0</v>
      </c>
      <c r="B2569" t="s">
        <v>7995</v>
      </c>
      <c r="C2569" t="s">
        <v>7996</v>
      </c>
      <c r="D2569" t="s">
        <v>5604</v>
      </c>
      <c r="E2569" t="s">
        <v>368</v>
      </c>
      <c r="F2569">
        <v>151.31</v>
      </c>
      <c r="G2569">
        <v>148.51</v>
      </c>
      <c r="H2569" t="s">
        <v>308</v>
      </c>
      <c r="I2569">
        <v>41974</v>
      </c>
    </row>
    <row r="2570" spans="1:9" ht="12" hidden="1" customHeight="1">
      <c r="A2570" s="133">
        <f>COUNTIF(ORÇAMENTO!B:B,'CPU (2)'!B2570)</f>
        <v>0</v>
      </c>
      <c r="B2570">
        <v>83739</v>
      </c>
      <c r="C2570" t="s">
        <v>7997</v>
      </c>
      <c r="D2570" t="s">
        <v>5374</v>
      </c>
      <c r="E2570" t="s">
        <v>335</v>
      </c>
      <c r="F2570">
        <v>6.77</v>
      </c>
      <c r="G2570">
        <v>6.73</v>
      </c>
      <c r="H2570" t="s">
        <v>308</v>
      </c>
      <c r="I2570">
        <v>41974</v>
      </c>
    </row>
    <row r="2571" spans="1:9" ht="12" hidden="1" customHeight="1">
      <c r="A2571" s="133">
        <f>COUNTIF(ORÇAMENTO!B:B,'CPU (2)'!B2571)</f>
        <v>0</v>
      </c>
      <c r="B2571">
        <v>83729</v>
      </c>
      <c r="C2571" t="s">
        <v>7998</v>
      </c>
      <c r="D2571" t="s">
        <v>5374</v>
      </c>
      <c r="E2571" t="s">
        <v>335</v>
      </c>
      <c r="F2571">
        <v>18.95</v>
      </c>
      <c r="G2571">
        <v>18.91</v>
      </c>
      <c r="H2571" t="s">
        <v>308</v>
      </c>
      <c r="I2571">
        <v>41974</v>
      </c>
    </row>
    <row r="2572" spans="1:9" hidden="1">
      <c r="A2572" s="133">
        <f>COUNTIF(ORÇAMENTO!B:B,'CPU (2)'!B2572)</f>
        <v>0</v>
      </c>
      <c r="B2572">
        <v>68053</v>
      </c>
      <c r="C2572" t="s">
        <v>7999</v>
      </c>
      <c r="D2572" t="s">
        <v>8000</v>
      </c>
      <c r="E2572" t="s">
        <v>335</v>
      </c>
      <c r="F2572">
        <v>3.92</v>
      </c>
      <c r="G2572">
        <v>3.59</v>
      </c>
      <c r="H2572" t="s">
        <v>308</v>
      </c>
      <c r="I2572">
        <v>41974</v>
      </c>
    </row>
    <row r="2573" spans="1:9" ht="12.75" hidden="1" customHeight="1">
      <c r="A2573" s="133">
        <f>COUNTIF(ORÇAMENTO!B:B,'CPU (2)'!B2573)</f>
        <v>0</v>
      </c>
      <c r="B2573">
        <v>83669</v>
      </c>
      <c r="C2573" t="s">
        <v>8001</v>
      </c>
      <c r="D2573" t="s">
        <v>5374</v>
      </c>
      <c r="E2573" t="s">
        <v>335</v>
      </c>
      <c r="F2573">
        <v>10.14</v>
      </c>
      <c r="G2573">
        <v>10.1</v>
      </c>
      <c r="H2573" t="s">
        <v>308</v>
      </c>
      <c r="I2573">
        <v>41974</v>
      </c>
    </row>
    <row r="2574" spans="1:9" hidden="1">
      <c r="A2574" s="133">
        <f>COUNTIF(ORÇAMENTO!B:B,'CPU (2)'!B2574)</f>
        <v>0</v>
      </c>
      <c r="B2574" t="s">
        <v>8002</v>
      </c>
      <c r="C2574" t="s">
        <v>8003</v>
      </c>
      <c r="D2574" t="s">
        <v>5350</v>
      </c>
      <c r="E2574" t="s">
        <v>335</v>
      </c>
      <c r="F2574">
        <v>31.51</v>
      </c>
      <c r="G2574">
        <v>30.26</v>
      </c>
      <c r="H2574" t="s">
        <v>308</v>
      </c>
      <c r="I2574">
        <v>41974</v>
      </c>
    </row>
    <row r="2575" spans="1:9" hidden="1">
      <c r="A2575" s="133">
        <f>COUNTIF(ORÇAMENTO!B:B,'CPU (2)'!B2575)</f>
        <v>0</v>
      </c>
      <c r="B2575">
        <v>84090</v>
      </c>
      <c r="C2575" t="s">
        <v>8004</v>
      </c>
      <c r="D2575" t="s">
        <v>5350</v>
      </c>
      <c r="E2575" t="s">
        <v>335</v>
      </c>
      <c r="F2575">
        <v>67.510000000000005</v>
      </c>
      <c r="G2575">
        <v>64.53</v>
      </c>
      <c r="H2575" t="s">
        <v>308</v>
      </c>
      <c r="I2575">
        <v>41974</v>
      </c>
    </row>
    <row r="2576" spans="1:9" hidden="1">
      <c r="A2576" s="133">
        <f>COUNTIF(ORÇAMENTO!B:B,'CPU (2)'!B2576)</f>
        <v>0</v>
      </c>
      <c r="B2576">
        <v>9536</v>
      </c>
      <c r="C2576" t="s">
        <v>8005</v>
      </c>
      <c r="D2576" t="s">
        <v>5350</v>
      </c>
      <c r="E2576" t="s">
        <v>335</v>
      </c>
      <c r="F2576">
        <v>82.46</v>
      </c>
      <c r="G2576">
        <v>79.290000000000006</v>
      </c>
      <c r="H2576" t="s">
        <v>308</v>
      </c>
      <c r="I2576">
        <v>41974</v>
      </c>
    </row>
    <row r="2577" spans="1:9" hidden="1">
      <c r="A2577" s="133">
        <f>COUNTIF(ORÇAMENTO!B:B,'CPU (2)'!B2577)</f>
        <v>0</v>
      </c>
      <c r="B2577" t="s">
        <v>8006</v>
      </c>
      <c r="C2577" t="s">
        <v>8007</v>
      </c>
      <c r="D2577" t="s">
        <v>5350</v>
      </c>
      <c r="E2577" t="s">
        <v>335</v>
      </c>
      <c r="F2577">
        <v>47.93</v>
      </c>
      <c r="G2577">
        <v>46.3</v>
      </c>
      <c r="H2577" t="s">
        <v>308</v>
      </c>
      <c r="I2577">
        <v>41974</v>
      </c>
    </row>
    <row r="2578" spans="1:9" hidden="1">
      <c r="A2578" s="133">
        <f>COUNTIF(ORÇAMENTO!B:B,'CPU (2)'!B2578)</f>
        <v>0</v>
      </c>
      <c r="B2578" t="s">
        <v>8008</v>
      </c>
      <c r="C2578" t="s">
        <v>8009</v>
      </c>
      <c r="D2578" t="s">
        <v>5350</v>
      </c>
      <c r="E2578" t="s">
        <v>335</v>
      </c>
      <c r="F2578">
        <v>55.61</v>
      </c>
      <c r="G2578">
        <v>54</v>
      </c>
      <c r="H2578" t="s">
        <v>308</v>
      </c>
      <c r="I2578">
        <v>41974</v>
      </c>
    </row>
    <row r="2579" spans="1:9" hidden="1">
      <c r="A2579" s="133">
        <f>COUNTIF(ORÇAMENTO!B:B,'CPU (2)'!B2579)</f>
        <v>0</v>
      </c>
      <c r="B2579" t="s">
        <v>8010</v>
      </c>
      <c r="C2579" t="s">
        <v>8011</v>
      </c>
      <c r="D2579" t="s">
        <v>5350</v>
      </c>
      <c r="E2579" t="s">
        <v>335</v>
      </c>
      <c r="F2579">
        <v>61.35</v>
      </c>
      <c r="G2579">
        <v>58.21</v>
      </c>
      <c r="H2579" t="s">
        <v>308</v>
      </c>
      <c r="I2579">
        <v>41974</v>
      </c>
    </row>
    <row r="2580" spans="1:9" hidden="1">
      <c r="A2580" s="133">
        <f>COUNTIF(ORÇAMENTO!B:B,'CPU (2)'!B2580)</f>
        <v>0</v>
      </c>
      <c r="B2580" t="s">
        <v>8012</v>
      </c>
      <c r="C2580" t="s">
        <v>8013</v>
      </c>
      <c r="D2580" t="s">
        <v>5366</v>
      </c>
      <c r="E2580" t="s">
        <v>83</v>
      </c>
      <c r="F2580">
        <v>1118.4000000000001</v>
      </c>
      <c r="G2580">
        <v>1075.5899999999999</v>
      </c>
      <c r="H2580" t="s">
        <v>308</v>
      </c>
      <c r="I2580">
        <v>41974</v>
      </c>
    </row>
    <row r="2581" spans="1:9" hidden="1">
      <c r="A2581" s="133">
        <f>COUNTIF(ORÇAMENTO!B:B,'CPU (2)'!B2581)</f>
        <v>0</v>
      </c>
      <c r="B2581">
        <v>89235</v>
      </c>
      <c r="C2581" t="s">
        <v>8014</v>
      </c>
      <c r="D2581" t="s">
        <v>5450</v>
      </c>
      <c r="E2581" t="s">
        <v>6044</v>
      </c>
      <c r="F2581">
        <v>96.12</v>
      </c>
      <c r="G2581">
        <v>94.78</v>
      </c>
      <c r="H2581" t="s">
        <v>308</v>
      </c>
      <c r="I2581">
        <v>41974</v>
      </c>
    </row>
    <row r="2582" spans="1:9" hidden="1">
      <c r="A2582" s="133">
        <f>COUNTIF(ORÇAMENTO!B:B,'CPU (2)'!B2582)</f>
        <v>0</v>
      </c>
      <c r="B2582">
        <v>89234</v>
      </c>
      <c r="C2582" t="s">
        <v>8015</v>
      </c>
      <c r="D2582" t="s">
        <v>5450</v>
      </c>
      <c r="E2582" t="s">
        <v>6046</v>
      </c>
      <c r="F2582">
        <v>288.62</v>
      </c>
      <c r="G2582">
        <v>287.29000000000002</v>
      </c>
      <c r="H2582" t="s">
        <v>308</v>
      </c>
      <c r="I2582">
        <v>41974</v>
      </c>
    </row>
    <row r="2583" spans="1:9" hidden="1">
      <c r="A2583" s="133">
        <f>COUNTIF(ORÇAMENTO!B:B,'CPU (2)'!B2583)</f>
        <v>0</v>
      </c>
      <c r="B2583">
        <v>89230</v>
      </c>
      <c r="C2583" t="s">
        <v>8016</v>
      </c>
      <c r="D2583" t="s">
        <v>5450</v>
      </c>
      <c r="E2583" t="s">
        <v>307</v>
      </c>
      <c r="F2583">
        <v>67.599999999999994</v>
      </c>
      <c r="G2583">
        <v>67.59</v>
      </c>
      <c r="H2583" t="s">
        <v>308</v>
      </c>
      <c r="I2583">
        <v>41974</v>
      </c>
    </row>
    <row r="2584" spans="1:9" hidden="1">
      <c r="A2584" s="133">
        <f>COUNTIF(ORÇAMENTO!B:B,'CPU (2)'!B2584)</f>
        <v>0</v>
      </c>
      <c r="B2584">
        <v>89231</v>
      </c>
      <c r="C2584" t="s">
        <v>8017</v>
      </c>
      <c r="D2584" t="s">
        <v>5450</v>
      </c>
      <c r="E2584" t="s">
        <v>307</v>
      </c>
      <c r="F2584">
        <v>15.21</v>
      </c>
      <c r="G2584">
        <v>15.2</v>
      </c>
      <c r="H2584" t="s">
        <v>308</v>
      </c>
      <c r="I2584">
        <v>41974</v>
      </c>
    </row>
    <row r="2585" spans="1:9" hidden="1">
      <c r="A2585" s="133">
        <f>COUNTIF(ORÇAMENTO!B:B,'CPU (2)'!B2585)</f>
        <v>0</v>
      </c>
      <c r="B2585">
        <v>89232</v>
      </c>
      <c r="C2585" t="s">
        <v>8018</v>
      </c>
      <c r="D2585" t="s">
        <v>5450</v>
      </c>
      <c r="E2585" t="s">
        <v>307</v>
      </c>
      <c r="F2585">
        <v>105.62</v>
      </c>
      <c r="G2585">
        <v>105.61</v>
      </c>
      <c r="H2585" t="s">
        <v>308</v>
      </c>
      <c r="I2585">
        <v>41974</v>
      </c>
    </row>
    <row r="2586" spans="1:9" hidden="1">
      <c r="A2586" s="133">
        <f>COUNTIF(ORÇAMENTO!B:B,'CPU (2)'!B2586)</f>
        <v>0</v>
      </c>
      <c r="B2586">
        <v>89233</v>
      </c>
      <c r="C2586" t="s">
        <v>8019</v>
      </c>
      <c r="D2586" t="s">
        <v>5450</v>
      </c>
      <c r="E2586" t="s">
        <v>307</v>
      </c>
      <c r="F2586">
        <v>86.88</v>
      </c>
      <c r="G2586">
        <v>86.88</v>
      </c>
      <c r="H2586" t="s">
        <v>308</v>
      </c>
      <c r="I2586">
        <v>41974</v>
      </c>
    </row>
    <row r="2587" spans="1:9" hidden="1">
      <c r="A2587" s="133">
        <f>COUNTIF(ORÇAMENTO!B:B,'CPU (2)'!B2587)</f>
        <v>0</v>
      </c>
      <c r="B2587">
        <v>89243</v>
      </c>
      <c r="C2587" t="s">
        <v>8020</v>
      </c>
      <c r="D2587" t="s">
        <v>5450</v>
      </c>
      <c r="E2587" t="s">
        <v>6044</v>
      </c>
      <c r="F2587">
        <v>206.74</v>
      </c>
      <c r="G2587">
        <v>205.41</v>
      </c>
      <c r="H2587" t="s">
        <v>308</v>
      </c>
      <c r="I2587">
        <v>41974</v>
      </c>
    </row>
    <row r="2588" spans="1:9" hidden="1">
      <c r="A2588" s="133">
        <f>COUNTIF(ORÇAMENTO!B:B,'CPU (2)'!B2588)</f>
        <v>0</v>
      </c>
      <c r="B2588">
        <v>89242</v>
      </c>
      <c r="C2588" t="s">
        <v>8021</v>
      </c>
      <c r="D2588" t="s">
        <v>5450</v>
      </c>
      <c r="E2588" t="s">
        <v>6046</v>
      </c>
      <c r="F2588">
        <v>683.23</v>
      </c>
      <c r="G2588">
        <v>681.9</v>
      </c>
      <c r="H2588" t="s">
        <v>308</v>
      </c>
      <c r="I2588">
        <v>41974</v>
      </c>
    </row>
    <row r="2589" spans="1:9" hidden="1">
      <c r="A2589" s="133">
        <f>COUNTIF(ORÇAMENTO!B:B,'CPU (2)'!B2589)</f>
        <v>0</v>
      </c>
      <c r="B2589">
        <v>89236</v>
      </c>
      <c r="C2589" t="s">
        <v>8022</v>
      </c>
      <c r="D2589" t="s">
        <v>5450</v>
      </c>
      <c r="E2589" t="s">
        <v>307</v>
      </c>
      <c r="F2589">
        <v>157.9</v>
      </c>
      <c r="G2589">
        <v>157.9</v>
      </c>
      <c r="H2589" t="s">
        <v>308</v>
      </c>
      <c r="I2589">
        <v>41974</v>
      </c>
    </row>
    <row r="2590" spans="1:9" hidden="1">
      <c r="A2590" s="133">
        <f>COUNTIF(ORÇAMENTO!B:B,'CPU (2)'!B2590)</f>
        <v>0</v>
      </c>
      <c r="B2590">
        <v>89237</v>
      </c>
      <c r="C2590" t="s">
        <v>8023</v>
      </c>
      <c r="D2590" t="s">
        <v>5450</v>
      </c>
      <c r="E2590" t="s">
        <v>307</v>
      </c>
      <c r="F2590">
        <v>35.53</v>
      </c>
      <c r="G2590">
        <v>35.520000000000003</v>
      </c>
      <c r="H2590" t="s">
        <v>308</v>
      </c>
      <c r="I2590">
        <v>41974</v>
      </c>
    </row>
    <row r="2591" spans="1:9" hidden="1">
      <c r="A2591" s="133">
        <f>COUNTIF(ORÇAMENTO!B:B,'CPU (2)'!B2591)</f>
        <v>0</v>
      </c>
      <c r="B2591">
        <v>89238</v>
      </c>
      <c r="C2591" t="s">
        <v>8024</v>
      </c>
      <c r="D2591" t="s">
        <v>5450</v>
      </c>
      <c r="E2591" t="s">
        <v>307</v>
      </c>
      <c r="F2591">
        <v>246.72</v>
      </c>
      <c r="G2591">
        <v>246.72</v>
      </c>
      <c r="H2591" t="s">
        <v>308</v>
      </c>
      <c r="I2591">
        <v>41974</v>
      </c>
    </row>
    <row r="2592" spans="1:9" hidden="1">
      <c r="A2592" s="133">
        <f>COUNTIF(ORÇAMENTO!B:B,'CPU (2)'!B2592)</f>
        <v>0</v>
      </c>
      <c r="B2592">
        <v>89239</v>
      </c>
      <c r="C2592" t="s">
        <v>8025</v>
      </c>
      <c r="D2592" t="s">
        <v>5450</v>
      </c>
      <c r="E2592" t="s">
        <v>307</v>
      </c>
      <c r="F2592">
        <v>229.77</v>
      </c>
      <c r="G2592">
        <v>229.76</v>
      </c>
      <c r="H2592" t="s">
        <v>308</v>
      </c>
      <c r="I2592">
        <v>41974</v>
      </c>
    </row>
    <row r="2593" spans="1:11">
      <c r="B2593"/>
      <c r="C2593"/>
      <c r="D2593"/>
      <c r="E2593"/>
      <c r="F2593"/>
      <c r="G2593"/>
      <c r="H2593"/>
      <c r="I2593"/>
    </row>
    <row r="2594" spans="1:11">
      <c r="A2594" s="133">
        <f>COUNTIF(ORÇAMENTO!B:B,'CPU (2)'!B2594)</f>
        <v>0</v>
      </c>
      <c r="B2594" s="336" t="s">
        <v>8026</v>
      </c>
      <c r="C2594" s="337" t="s">
        <v>8027</v>
      </c>
      <c r="D2594" s="336" t="s">
        <v>5609</v>
      </c>
      <c r="E2594" s="336" t="s">
        <v>335</v>
      </c>
      <c r="F2594" s="336">
        <v>13.86</v>
      </c>
      <c r="G2594" s="336">
        <v>12.9</v>
      </c>
      <c r="H2594" s="336" t="s">
        <v>308</v>
      </c>
      <c r="I2594" s="334">
        <v>41974</v>
      </c>
      <c r="J2594" s="191">
        <f>SUM(J2596:J2598)</f>
        <v>12.904622999999997</v>
      </c>
      <c r="K2594" s="192">
        <f>J2594-G2594</f>
        <v>4.6229999999969351E-3</v>
      </c>
    </row>
    <row r="2595" spans="1:11" ht="25.5">
      <c r="B2595" s="167" t="s">
        <v>341</v>
      </c>
      <c r="C2595" s="167" t="s">
        <v>82</v>
      </c>
      <c r="D2595" s="167" t="s">
        <v>342</v>
      </c>
      <c r="E2595" s="167" t="s">
        <v>343</v>
      </c>
      <c r="F2595" s="167" t="s">
        <v>10727</v>
      </c>
      <c r="G2595" s="167" t="s">
        <v>10728</v>
      </c>
      <c r="H2595" s="167" t="s">
        <v>10729</v>
      </c>
      <c r="I2595" s="167" t="s">
        <v>10730</v>
      </c>
      <c r="J2595" s="167" t="s">
        <v>10731</v>
      </c>
    </row>
    <row r="2596" spans="1:11">
      <c r="B2596" s="172">
        <v>88310</v>
      </c>
      <c r="C2596" s="226" t="str">
        <f>VLOOKUP(B2596,SERVIÇOS_SINAPI_12_14!$A$2:$H$5049,2,0)</f>
        <v>PINTOR COM ENCARGOS COMPLEMENTARES</v>
      </c>
      <c r="D2596" s="164" t="s">
        <v>5361</v>
      </c>
      <c r="E2596" s="219" t="str">
        <f>VLOOKUP(B2596,SERVIÇOS_SINAPI_12_14!$A$2:$H$5049,4,0)</f>
        <v>H</v>
      </c>
      <c r="F2596" s="214">
        <v>15.32</v>
      </c>
      <c r="G2596" s="224">
        <f>VLOOKUP(B2596,SERVIÇOS_SINAPI_12_14!$A$2:$H$5049,6,0)</f>
        <v>13.77</v>
      </c>
      <c r="H2596" s="241">
        <v>0.39989999999999998</v>
      </c>
      <c r="I2596" s="214">
        <v>6.13</v>
      </c>
      <c r="J2596" s="224">
        <f>H2596*G2596</f>
        <v>5.5066229999999994</v>
      </c>
    </row>
    <row r="2597" spans="1:11">
      <c r="B2597" s="172">
        <v>88316</v>
      </c>
      <c r="C2597" s="226" t="str">
        <f>VLOOKUP(B2597,SERVIÇOS_SINAPI_12_14!$A$2:$H$5049,2,0)</f>
        <v>SERVENTE COM ENCARGOS COMPLEMENTARES</v>
      </c>
      <c r="D2597" s="164" t="s">
        <v>5361</v>
      </c>
      <c r="E2597" s="219" t="str">
        <f>VLOOKUP(B2597,SERVIÇOS_SINAPI_12_14!$A$2:$H$5049,4,0)</f>
        <v>H</v>
      </c>
      <c r="F2597" s="214">
        <v>12.14</v>
      </c>
      <c r="G2597" s="224">
        <f>VLOOKUP(B2597,SERVIÇOS_SINAPI_12_14!$A$2:$H$5049,6,0)</f>
        <v>11.02</v>
      </c>
      <c r="H2597" s="241">
        <v>0.3</v>
      </c>
      <c r="I2597" s="214">
        <v>3.64</v>
      </c>
      <c r="J2597" s="224">
        <f>H2597*G2597</f>
        <v>3.3059999999999996</v>
      </c>
    </row>
    <row r="2598" spans="1:11">
      <c r="B2598" s="172">
        <v>7307</v>
      </c>
      <c r="C2598" s="213" t="str">
        <f>VLOOKUP(B2598,INSUMOS_SINAPI_12_14!$A$2:$H$5049,2,0)</f>
        <v>FUNDO ANTICORROSIVO TIPO ZARCAO OU EQUIV</v>
      </c>
      <c r="D2598" s="166" t="s">
        <v>314</v>
      </c>
      <c r="E2598" s="144" t="str">
        <f>VLOOKUP(B2598,INSUMOS_SINAPI_12_14!$A$2:$H$5049,4,0)</f>
        <v>L</v>
      </c>
      <c r="F2598" s="138">
        <v>17.05</v>
      </c>
      <c r="G2598" s="210">
        <f>VLOOKUP(B2598,INSUMOS_SINAPI_12_14!$A$2:$H$5049,6,0)</f>
        <v>17.05</v>
      </c>
      <c r="H2598" s="136">
        <v>0.24</v>
      </c>
      <c r="I2598" s="138">
        <v>4.09</v>
      </c>
      <c r="J2598" s="210">
        <f>H2598*G2598</f>
        <v>4.0919999999999996</v>
      </c>
    </row>
    <row r="2599" spans="1:11">
      <c r="B2599"/>
      <c r="C2599"/>
      <c r="D2599"/>
      <c r="E2599"/>
      <c r="F2599"/>
      <c r="G2599"/>
      <c r="H2599"/>
      <c r="I2599"/>
    </row>
    <row r="2600" spans="1:11">
      <c r="B2600"/>
      <c r="C2600"/>
      <c r="D2600"/>
      <c r="E2600"/>
      <c r="F2600"/>
      <c r="G2600"/>
      <c r="H2600"/>
      <c r="I2600"/>
    </row>
    <row r="2601" spans="1:11" hidden="1">
      <c r="A2601" s="133">
        <f>COUNTIF(ORÇAMENTO!B:B,'CPU (2)'!B2601)</f>
        <v>0</v>
      </c>
      <c r="B2601" t="s">
        <v>8028</v>
      </c>
      <c r="C2601" t="s">
        <v>8029</v>
      </c>
      <c r="D2601" t="s">
        <v>5609</v>
      </c>
      <c r="E2601" t="s">
        <v>335</v>
      </c>
      <c r="F2601">
        <v>9.07</v>
      </c>
      <c r="G2601">
        <v>8.3800000000000008</v>
      </c>
      <c r="H2601" t="s">
        <v>308</v>
      </c>
      <c r="I2601">
        <v>41974</v>
      </c>
    </row>
    <row r="2602" spans="1:11" hidden="1">
      <c r="A2602" s="133">
        <f>COUNTIF(ORÇAMENTO!B:B,'CPU (2)'!B2602)</f>
        <v>0</v>
      </c>
      <c r="B2602" t="s">
        <v>8030</v>
      </c>
      <c r="C2602" t="s">
        <v>8031</v>
      </c>
      <c r="D2602" t="s">
        <v>5609</v>
      </c>
      <c r="E2602" t="s">
        <v>335</v>
      </c>
      <c r="F2602">
        <v>6.77</v>
      </c>
      <c r="G2602">
        <v>6.6</v>
      </c>
      <c r="H2602" t="s">
        <v>308</v>
      </c>
      <c r="I2602">
        <v>41974</v>
      </c>
    </row>
    <row r="2603" spans="1:11" hidden="1">
      <c r="A2603" s="133">
        <f>COUNTIF(ORÇAMENTO!B:B,'CPU (2)'!B2603)</f>
        <v>0</v>
      </c>
      <c r="B2603">
        <v>84660</v>
      </c>
      <c r="C2603" t="s">
        <v>8032</v>
      </c>
      <c r="D2603" t="s">
        <v>5609</v>
      </c>
      <c r="E2603" t="s">
        <v>335</v>
      </c>
      <c r="F2603">
        <v>4.8099999999999996</v>
      </c>
      <c r="G2603">
        <v>4.6399999999999997</v>
      </c>
      <c r="H2603" t="s">
        <v>308</v>
      </c>
      <c r="I2603">
        <v>41974</v>
      </c>
    </row>
    <row r="2604" spans="1:11" hidden="1">
      <c r="A2604" s="133">
        <f>COUNTIF(ORÇAMENTO!B:B,'CPU (2)'!B2604)</f>
        <v>0</v>
      </c>
      <c r="B2604">
        <v>84657</v>
      </c>
      <c r="C2604" t="s">
        <v>8033</v>
      </c>
      <c r="D2604" t="s">
        <v>5609</v>
      </c>
      <c r="E2604" t="s">
        <v>335</v>
      </c>
      <c r="F2604">
        <v>7.59</v>
      </c>
      <c r="G2604">
        <v>7.25</v>
      </c>
      <c r="H2604" t="s">
        <v>308</v>
      </c>
      <c r="I2604">
        <v>41974</v>
      </c>
    </row>
    <row r="2605" spans="1:11" ht="12" hidden="1" customHeight="1">
      <c r="A2605" s="133">
        <f>COUNTIF(ORÇAMENTO!B:B,'CPU (2)'!B2605)</f>
        <v>0</v>
      </c>
      <c r="B2605">
        <v>83482</v>
      </c>
      <c r="C2605" t="s">
        <v>8034</v>
      </c>
      <c r="D2605" t="s">
        <v>5368</v>
      </c>
      <c r="E2605" t="s">
        <v>83</v>
      </c>
      <c r="F2605">
        <v>10.119999999999999</v>
      </c>
      <c r="G2605">
        <v>9.81</v>
      </c>
      <c r="H2605" t="s">
        <v>308</v>
      </c>
      <c r="I2605">
        <v>41974</v>
      </c>
    </row>
    <row r="2606" spans="1:11" ht="12" hidden="1" customHeight="1">
      <c r="A2606" s="133">
        <f>COUNTIF(ORÇAMENTO!B:B,'CPU (2)'!B2606)</f>
        <v>0</v>
      </c>
      <c r="B2606">
        <v>83493</v>
      </c>
      <c r="C2606" t="s">
        <v>8035</v>
      </c>
      <c r="D2606" t="s">
        <v>5368</v>
      </c>
      <c r="E2606" t="s">
        <v>83</v>
      </c>
      <c r="F2606">
        <v>12.15</v>
      </c>
      <c r="G2606">
        <v>11.84</v>
      </c>
      <c r="H2606" t="s">
        <v>308</v>
      </c>
      <c r="I2606">
        <v>41974</v>
      </c>
    </row>
    <row r="2607" spans="1:11" hidden="1">
      <c r="A2607" s="133">
        <f>COUNTIF(ORÇAMENTO!B:B,'CPU (2)'!B2607)</f>
        <v>0</v>
      </c>
      <c r="B2607">
        <v>72327</v>
      </c>
      <c r="C2607" t="s">
        <v>8036</v>
      </c>
      <c r="D2607" t="s">
        <v>5368</v>
      </c>
      <c r="E2607" t="s">
        <v>83</v>
      </c>
      <c r="F2607">
        <v>3.65</v>
      </c>
      <c r="G2607">
        <v>3.34</v>
      </c>
      <c r="H2607" t="s">
        <v>308</v>
      </c>
      <c r="I2607">
        <v>41974</v>
      </c>
    </row>
    <row r="2608" spans="1:11" hidden="1">
      <c r="A2608" s="133">
        <f>COUNTIF(ORÇAMENTO!B:B,'CPU (2)'!B2608)</f>
        <v>0</v>
      </c>
      <c r="B2608">
        <v>72328</v>
      </c>
      <c r="C2608" t="s">
        <v>8037</v>
      </c>
      <c r="D2608" t="s">
        <v>5368</v>
      </c>
      <c r="E2608" t="s">
        <v>83</v>
      </c>
      <c r="F2608">
        <v>3.82</v>
      </c>
      <c r="G2608">
        <v>3.51</v>
      </c>
      <c r="H2608" t="s">
        <v>308</v>
      </c>
      <c r="I2608">
        <v>41974</v>
      </c>
    </row>
    <row r="2609" spans="1:9" ht="12" hidden="1" customHeight="1">
      <c r="A2609" s="133">
        <f>COUNTIF(ORÇAMENTO!B:B,'CPU (2)'!B2609)</f>
        <v>0</v>
      </c>
      <c r="B2609">
        <v>72330</v>
      </c>
      <c r="C2609" t="s">
        <v>8038</v>
      </c>
      <c r="D2609" t="s">
        <v>5368</v>
      </c>
      <c r="E2609" t="s">
        <v>83</v>
      </c>
      <c r="F2609">
        <v>12.15</v>
      </c>
      <c r="G2609">
        <v>11.84</v>
      </c>
      <c r="H2609" t="s">
        <v>308</v>
      </c>
      <c r="I2609">
        <v>41974</v>
      </c>
    </row>
    <row r="2610" spans="1:9" hidden="1">
      <c r="A2610" s="133">
        <f>COUNTIF(ORÇAMENTO!B:B,'CPU (2)'!B2610)</f>
        <v>0</v>
      </c>
      <c r="B2610" t="s">
        <v>8039</v>
      </c>
      <c r="C2610" t="s">
        <v>8040</v>
      </c>
      <c r="D2610" t="s">
        <v>5374</v>
      </c>
      <c r="E2610" t="s">
        <v>368</v>
      </c>
      <c r="F2610">
        <v>460.98</v>
      </c>
      <c r="G2610">
        <v>453.26</v>
      </c>
      <c r="H2610" t="s">
        <v>308</v>
      </c>
      <c r="I2610">
        <v>41974</v>
      </c>
    </row>
    <row r="2611" spans="1:9" hidden="1">
      <c r="A2611" s="133">
        <f>COUNTIF(ORÇAMENTO!B:B,'CPU (2)'!B2611)</f>
        <v>0</v>
      </c>
      <c r="B2611">
        <v>73666</v>
      </c>
      <c r="C2611" t="s">
        <v>8041</v>
      </c>
      <c r="D2611" t="s">
        <v>5374</v>
      </c>
      <c r="E2611" t="s">
        <v>368</v>
      </c>
      <c r="F2611">
        <v>411.84</v>
      </c>
      <c r="G2611">
        <v>404.12</v>
      </c>
      <c r="H2611" t="s">
        <v>308</v>
      </c>
      <c r="I2611">
        <v>41974</v>
      </c>
    </row>
    <row r="2612" spans="1:9" hidden="1">
      <c r="A2612" s="133">
        <f>COUNTIF(ORÇAMENTO!B:B,'CPU (2)'!B2612)</f>
        <v>0</v>
      </c>
      <c r="B2612" t="s">
        <v>8042</v>
      </c>
      <c r="C2612" t="s">
        <v>8043</v>
      </c>
      <c r="D2612" t="s">
        <v>5374</v>
      </c>
      <c r="E2612" t="s">
        <v>335</v>
      </c>
      <c r="F2612">
        <v>151.56</v>
      </c>
      <c r="G2612">
        <v>148.47999999999999</v>
      </c>
      <c r="H2612" t="s">
        <v>308</v>
      </c>
      <c r="I2612">
        <v>41974</v>
      </c>
    </row>
    <row r="2613" spans="1:9" hidden="1">
      <c r="A2613" s="133">
        <f>COUNTIF(ORÇAMENTO!B:B,'CPU (2)'!B2613)</f>
        <v>0</v>
      </c>
      <c r="B2613" t="s">
        <v>8044</v>
      </c>
      <c r="C2613" t="s">
        <v>8045</v>
      </c>
      <c r="D2613" t="s">
        <v>5374</v>
      </c>
      <c r="E2613" t="s">
        <v>335</v>
      </c>
      <c r="F2613">
        <v>152.47999999999999</v>
      </c>
      <c r="G2613">
        <v>149.94</v>
      </c>
      <c r="H2613" t="s">
        <v>308</v>
      </c>
      <c r="I2613">
        <v>41974</v>
      </c>
    </row>
    <row r="2614" spans="1:9" hidden="1">
      <c r="A2614" s="133">
        <f>COUNTIF(ORÇAMENTO!B:B,'CPU (2)'!B2614)</f>
        <v>0</v>
      </c>
      <c r="B2614" t="s">
        <v>8046</v>
      </c>
      <c r="C2614" t="s">
        <v>8047</v>
      </c>
      <c r="D2614" t="s">
        <v>5374</v>
      </c>
      <c r="E2614" t="s">
        <v>335</v>
      </c>
      <c r="F2614">
        <v>159.69</v>
      </c>
      <c r="G2614">
        <v>157.41</v>
      </c>
      <c r="H2614" t="s">
        <v>308</v>
      </c>
      <c r="I2614">
        <v>41974</v>
      </c>
    </row>
    <row r="2615" spans="1:9" hidden="1">
      <c r="A2615" s="133">
        <f>COUNTIF(ORÇAMENTO!B:B,'CPU (2)'!B2615)</f>
        <v>0</v>
      </c>
      <c r="B2615">
        <v>85253</v>
      </c>
      <c r="C2615" t="s">
        <v>8048</v>
      </c>
      <c r="D2615" t="s">
        <v>5457</v>
      </c>
      <c r="E2615" t="s">
        <v>335</v>
      </c>
      <c r="F2615">
        <v>171.69</v>
      </c>
      <c r="G2615">
        <v>157.01</v>
      </c>
      <c r="H2615" t="s">
        <v>308</v>
      </c>
      <c r="I2615">
        <v>41974</v>
      </c>
    </row>
    <row r="2616" spans="1:9" hidden="1">
      <c r="A2616" s="133">
        <f>COUNTIF(ORÇAMENTO!B:B,'CPU (2)'!B2616)</f>
        <v>0</v>
      </c>
      <c r="B2616" t="s">
        <v>8049</v>
      </c>
      <c r="C2616" t="s">
        <v>8050</v>
      </c>
      <c r="D2616" t="s">
        <v>5457</v>
      </c>
      <c r="E2616" t="s">
        <v>335</v>
      </c>
      <c r="F2616">
        <v>201.94</v>
      </c>
      <c r="G2616">
        <v>187.27</v>
      </c>
      <c r="H2616" t="s">
        <v>308</v>
      </c>
      <c r="I2616">
        <v>41974</v>
      </c>
    </row>
    <row r="2617" spans="1:9" hidden="1">
      <c r="A2617" s="133">
        <f>COUNTIF(ORÇAMENTO!B:B,'CPU (2)'!B2617)</f>
        <v>0</v>
      </c>
      <c r="B2617">
        <v>88269</v>
      </c>
      <c r="C2617" t="s">
        <v>8051</v>
      </c>
      <c r="D2617" t="s">
        <v>5361</v>
      </c>
      <c r="E2617" t="s">
        <v>307</v>
      </c>
      <c r="F2617">
        <v>13.98</v>
      </c>
      <c r="G2617">
        <v>12.61</v>
      </c>
      <c r="H2617" t="s">
        <v>308</v>
      </c>
      <c r="I2617">
        <v>41974</v>
      </c>
    </row>
    <row r="2618" spans="1:9" hidden="1">
      <c r="A2618" s="133">
        <f>COUNTIF(ORÇAMENTO!B:B,'CPU (2)'!B2618)</f>
        <v>0</v>
      </c>
      <c r="B2618">
        <v>5690</v>
      </c>
      <c r="C2618" t="s">
        <v>8052</v>
      </c>
      <c r="D2618" t="s">
        <v>5450</v>
      </c>
      <c r="E2618" t="s">
        <v>6044</v>
      </c>
      <c r="F2618">
        <v>2.71</v>
      </c>
      <c r="G2618">
        <v>2.7</v>
      </c>
      <c r="H2618" t="s">
        <v>308</v>
      </c>
      <c r="I2618">
        <v>41974</v>
      </c>
    </row>
    <row r="2619" spans="1:9" hidden="1">
      <c r="A2619" s="133">
        <f>COUNTIF(ORÇAMENTO!B:B,'CPU (2)'!B2619)</f>
        <v>0</v>
      </c>
      <c r="B2619">
        <v>88855</v>
      </c>
      <c r="C2619" t="s">
        <v>8053</v>
      </c>
      <c r="D2619" t="s">
        <v>5450</v>
      </c>
      <c r="E2619" t="s">
        <v>307</v>
      </c>
      <c r="F2619">
        <v>2.0099999999999998</v>
      </c>
      <c r="G2619">
        <v>2</v>
      </c>
      <c r="H2619" t="s">
        <v>308</v>
      </c>
      <c r="I2619">
        <v>41974</v>
      </c>
    </row>
    <row r="2620" spans="1:9" hidden="1">
      <c r="A2620" s="133">
        <f>COUNTIF(ORÇAMENTO!B:B,'CPU (2)'!B2620)</f>
        <v>0</v>
      </c>
      <c r="B2620">
        <v>88856</v>
      </c>
      <c r="C2620" t="s">
        <v>8054</v>
      </c>
      <c r="D2620" t="s">
        <v>5450</v>
      </c>
      <c r="E2620" t="s">
        <v>307</v>
      </c>
      <c r="F2620">
        <v>0.7</v>
      </c>
      <c r="G2620">
        <v>0.69</v>
      </c>
      <c r="H2620" t="s">
        <v>308</v>
      </c>
      <c r="I2620">
        <v>41974</v>
      </c>
    </row>
    <row r="2621" spans="1:9" hidden="1">
      <c r="A2621" s="133">
        <f>COUNTIF(ORÇAMENTO!B:B,'CPU (2)'!B2621)</f>
        <v>0</v>
      </c>
      <c r="B2621">
        <v>5658</v>
      </c>
      <c r="C2621" t="s">
        <v>8055</v>
      </c>
      <c r="D2621" t="s">
        <v>5450</v>
      </c>
      <c r="E2621" t="s">
        <v>307</v>
      </c>
      <c r="F2621">
        <v>1.58</v>
      </c>
      <c r="G2621">
        <v>1.58</v>
      </c>
      <c r="H2621" t="s">
        <v>308</v>
      </c>
      <c r="I2621">
        <v>41974</v>
      </c>
    </row>
    <row r="2622" spans="1:9" hidden="1">
      <c r="A2622" s="133">
        <f>COUNTIF(ORÇAMENTO!B:B,'CPU (2)'!B2622)</f>
        <v>0</v>
      </c>
      <c r="B2622">
        <v>5689</v>
      </c>
      <c r="C2622" t="s">
        <v>8056</v>
      </c>
      <c r="D2622" t="s">
        <v>5450</v>
      </c>
      <c r="E2622" t="s">
        <v>6046</v>
      </c>
      <c r="F2622">
        <v>4.29</v>
      </c>
      <c r="G2622">
        <v>4.28</v>
      </c>
      <c r="H2622" t="s">
        <v>308</v>
      </c>
      <c r="I2622">
        <v>41974</v>
      </c>
    </row>
    <row r="2623" spans="1:9" hidden="1">
      <c r="A2623" s="133">
        <f>COUNTIF(ORÇAMENTO!B:B,'CPU (2)'!B2623)</f>
        <v>0</v>
      </c>
      <c r="B2623">
        <v>5923</v>
      </c>
      <c r="C2623" t="s">
        <v>8057</v>
      </c>
      <c r="D2623" t="s">
        <v>5450</v>
      </c>
      <c r="E2623" t="s">
        <v>6044</v>
      </c>
      <c r="F2623">
        <v>2.12</v>
      </c>
      <c r="G2623">
        <v>2.12</v>
      </c>
      <c r="H2623" t="s">
        <v>308</v>
      </c>
      <c r="I2623">
        <v>41974</v>
      </c>
    </row>
    <row r="2624" spans="1:9" hidden="1">
      <c r="A2624" s="133">
        <f>COUNTIF(ORÇAMENTO!B:B,'CPU (2)'!B2624)</f>
        <v>0</v>
      </c>
      <c r="B2624">
        <v>5921</v>
      </c>
      <c r="C2624" t="s">
        <v>8058</v>
      </c>
      <c r="D2624" t="s">
        <v>5450</v>
      </c>
      <c r="E2624" t="s">
        <v>6046</v>
      </c>
      <c r="F2624">
        <v>3.36</v>
      </c>
      <c r="G2624">
        <v>3.36</v>
      </c>
      <c r="H2624" t="s">
        <v>308</v>
      </c>
      <c r="I2624">
        <v>41974</v>
      </c>
    </row>
    <row r="2625" spans="1:9" hidden="1">
      <c r="A2625" s="133">
        <f>COUNTIF(ORÇAMENTO!B:B,'CPU (2)'!B2625)</f>
        <v>0</v>
      </c>
      <c r="B2625">
        <v>53840</v>
      </c>
      <c r="C2625" t="s">
        <v>8059</v>
      </c>
      <c r="D2625" t="s">
        <v>5450</v>
      </c>
      <c r="E2625" t="s">
        <v>307</v>
      </c>
      <c r="F2625">
        <v>1.57</v>
      </c>
      <c r="G2625">
        <v>1.57</v>
      </c>
      <c r="H2625" t="s">
        <v>308</v>
      </c>
      <c r="I2625">
        <v>41974</v>
      </c>
    </row>
    <row r="2626" spans="1:9" hidden="1">
      <c r="A2626" s="133">
        <f>COUNTIF(ORÇAMENTO!B:B,'CPU (2)'!B2626)</f>
        <v>0</v>
      </c>
      <c r="B2626">
        <v>87026</v>
      </c>
      <c r="C2626" t="s">
        <v>8060</v>
      </c>
      <c r="D2626" t="s">
        <v>5450</v>
      </c>
      <c r="E2626" t="s">
        <v>307</v>
      </c>
      <c r="F2626">
        <v>0.55000000000000004</v>
      </c>
      <c r="G2626">
        <v>0.54</v>
      </c>
      <c r="H2626" t="s">
        <v>308</v>
      </c>
      <c r="I2626">
        <v>41974</v>
      </c>
    </row>
    <row r="2627" spans="1:9" hidden="1">
      <c r="A2627" s="133">
        <f>COUNTIF(ORÇAMENTO!B:B,'CPU (2)'!B2627)</f>
        <v>0</v>
      </c>
      <c r="B2627">
        <v>53841</v>
      </c>
      <c r="C2627" t="s">
        <v>8061</v>
      </c>
      <c r="D2627" t="s">
        <v>5450</v>
      </c>
      <c r="E2627" t="s">
        <v>307</v>
      </c>
      <c r="F2627">
        <v>1.24</v>
      </c>
      <c r="G2627">
        <v>1.24</v>
      </c>
      <c r="H2627" t="s">
        <v>308</v>
      </c>
      <c r="I2627">
        <v>41974</v>
      </c>
    </row>
    <row r="2628" spans="1:9" ht="12" hidden="1" customHeight="1">
      <c r="A2628" s="133">
        <f>COUNTIF(ORÇAMENTO!B:B,'CPU (2)'!B2628)</f>
        <v>0</v>
      </c>
      <c r="B2628" t="s">
        <v>8062</v>
      </c>
      <c r="C2628" t="s">
        <v>8063</v>
      </c>
      <c r="D2628" t="s">
        <v>5410</v>
      </c>
      <c r="E2628" t="s">
        <v>335</v>
      </c>
      <c r="F2628">
        <v>219.51</v>
      </c>
      <c r="G2628">
        <v>215.47</v>
      </c>
      <c r="H2628" t="s">
        <v>308</v>
      </c>
      <c r="I2628">
        <v>41974</v>
      </c>
    </row>
    <row r="2629" spans="1:9" ht="12" hidden="1" customHeight="1">
      <c r="A2629" s="133">
        <f>COUNTIF(ORÇAMENTO!B:B,'CPU (2)'!B2629)</f>
        <v>0</v>
      </c>
      <c r="B2629" t="s">
        <v>8064</v>
      </c>
      <c r="C2629" t="s">
        <v>8065</v>
      </c>
      <c r="D2629" t="s">
        <v>5429</v>
      </c>
      <c r="E2629" t="s">
        <v>83</v>
      </c>
      <c r="F2629">
        <v>67.69</v>
      </c>
      <c r="G2629">
        <v>64.599999999999994</v>
      </c>
      <c r="H2629" t="s">
        <v>308</v>
      </c>
      <c r="I2629">
        <v>41974</v>
      </c>
    </row>
    <row r="2630" spans="1:9" ht="12" hidden="1" customHeight="1">
      <c r="A2630" s="133">
        <f>COUNTIF(ORÇAMENTO!B:B,'CPU (2)'!B2630)</f>
        <v>0</v>
      </c>
      <c r="B2630">
        <v>84005</v>
      </c>
      <c r="C2630" t="s">
        <v>8066</v>
      </c>
      <c r="D2630" t="s">
        <v>6231</v>
      </c>
      <c r="E2630" t="s">
        <v>335</v>
      </c>
      <c r="F2630">
        <v>25.39</v>
      </c>
      <c r="G2630">
        <v>24.4</v>
      </c>
      <c r="H2630" t="s">
        <v>308</v>
      </c>
      <c r="I2630">
        <v>41974</v>
      </c>
    </row>
    <row r="2631" spans="1:9" ht="12" hidden="1" customHeight="1">
      <c r="A2631" s="133">
        <f>COUNTIF(ORÇAMENTO!B:B,'CPU (2)'!B2631)</f>
        <v>0</v>
      </c>
      <c r="B2631">
        <v>85096</v>
      </c>
      <c r="C2631" t="s">
        <v>8067</v>
      </c>
      <c r="D2631" t="s">
        <v>5410</v>
      </c>
      <c r="E2631" t="s">
        <v>335</v>
      </c>
      <c r="F2631">
        <v>344.91</v>
      </c>
      <c r="G2631">
        <v>341.87</v>
      </c>
      <c r="H2631" t="s">
        <v>308</v>
      </c>
      <c r="I2631">
        <v>41974</v>
      </c>
    </row>
    <row r="2632" spans="1:9" ht="12" hidden="1" customHeight="1">
      <c r="A2632" s="133">
        <f>COUNTIF(ORÇAMENTO!B:B,'CPU (2)'!B2632)</f>
        <v>0</v>
      </c>
      <c r="B2632" t="s">
        <v>8068</v>
      </c>
      <c r="C2632" t="s">
        <v>8069</v>
      </c>
      <c r="D2632" t="s">
        <v>5410</v>
      </c>
      <c r="E2632" t="s">
        <v>370</v>
      </c>
      <c r="F2632">
        <v>156.81</v>
      </c>
      <c r="G2632">
        <v>153.79</v>
      </c>
      <c r="H2632" t="s">
        <v>308</v>
      </c>
      <c r="I2632">
        <v>41974</v>
      </c>
    </row>
    <row r="2633" spans="1:9" ht="12" hidden="1" customHeight="1">
      <c r="A2633" s="133">
        <f>COUNTIF(ORÇAMENTO!B:B,'CPU (2)'!B2633)</f>
        <v>0</v>
      </c>
      <c r="B2633" t="s">
        <v>8070</v>
      </c>
      <c r="C2633" t="s">
        <v>8071</v>
      </c>
      <c r="D2633" t="s">
        <v>5410</v>
      </c>
      <c r="E2633" t="s">
        <v>370</v>
      </c>
      <c r="F2633">
        <v>341.77</v>
      </c>
      <c r="G2633">
        <v>338.8</v>
      </c>
      <c r="H2633" t="s">
        <v>308</v>
      </c>
      <c r="I2633">
        <v>41974</v>
      </c>
    </row>
    <row r="2634" spans="1:9" ht="12" hidden="1" customHeight="1">
      <c r="A2634" s="133">
        <f>COUNTIF(ORÇAMENTO!B:B,'CPU (2)'!B2634)</f>
        <v>0</v>
      </c>
      <c r="B2634" t="s">
        <v>8072</v>
      </c>
      <c r="C2634" t="s">
        <v>8073</v>
      </c>
      <c r="D2634" t="s">
        <v>5410</v>
      </c>
      <c r="E2634" t="s">
        <v>370</v>
      </c>
      <c r="F2634">
        <v>401.39</v>
      </c>
      <c r="G2634">
        <v>398.43</v>
      </c>
      <c r="H2634" t="s">
        <v>308</v>
      </c>
      <c r="I2634">
        <v>41974</v>
      </c>
    </row>
    <row r="2635" spans="1:9" hidden="1">
      <c r="A2635" s="133">
        <f>COUNTIF(ORÇAMENTO!B:B,'CPU (2)'!B2635)</f>
        <v>0</v>
      </c>
      <c r="B2635" t="s">
        <v>8074</v>
      </c>
      <c r="C2635" t="s">
        <v>8075</v>
      </c>
      <c r="D2635" t="s">
        <v>5368</v>
      </c>
      <c r="E2635" t="s">
        <v>83</v>
      </c>
      <c r="F2635">
        <v>5.69</v>
      </c>
      <c r="G2635">
        <v>5.48</v>
      </c>
      <c r="H2635" t="s">
        <v>308</v>
      </c>
      <c r="I2635">
        <v>41974</v>
      </c>
    </row>
    <row r="2636" spans="1:9" hidden="1">
      <c r="A2636" s="133">
        <f>COUNTIF(ORÇAMENTO!B:B,'CPU (2)'!B2636)</f>
        <v>0</v>
      </c>
      <c r="B2636">
        <v>83626</v>
      </c>
      <c r="C2636" t="s">
        <v>8076</v>
      </c>
      <c r="D2636" t="s">
        <v>5818</v>
      </c>
      <c r="E2636" t="s">
        <v>370</v>
      </c>
      <c r="F2636">
        <v>51.35</v>
      </c>
      <c r="G2636">
        <v>51.17</v>
      </c>
      <c r="H2636" t="s">
        <v>308</v>
      </c>
      <c r="I2636">
        <v>41974</v>
      </c>
    </row>
    <row r="2637" spans="1:9" hidden="1">
      <c r="A2637" s="133">
        <f>COUNTIF(ORÇAMENTO!B:B,'CPU (2)'!B2637)</f>
        <v>0</v>
      </c>
      <c r="B2637">
        <v>83624</v>
      </c>
      <c r="C2637" t="s">
        <v>8077</v>
      </c>
      <c r="D2637" t="s">
        <v>5818</v>
      </c>
      <c r="E2637" t="s">
        <v>370</v>
      </c>
      <c r="F2637">
        <v>66.38</v>
      </c>
      <c r="G2637">
        <v>66.2</v>
      </c>
      <c r="H2637" t="s">
        <v>308</v>
      </c>
      <c r="I2637">
        <v>41974</v>
      </c>
    </row>
    <row r="2638" spans="1:9" hidden="1">
      <c r="A2638" s="133">
        <f>COUNTIF(ORÇAMENTO!B:B,'CPU (2)'!B2638)</f>
        <v>0</v>
      </c>
      <c r="B2638">
        <v>83623</v>
      </c>
      <c r="C2638" t="s">
        <v>8078</v>
      </c>
      <c r="D2638" t="s">
        <v>5818</v>
      </c>
      <c r="E2638" t="s">
        <v>370</v>
      </c>
      <c r="F2638">
        <v>130.83000000000001</v>
      </c>
      <c r="G2638">
        <v>130.65</v>
      </c>
      <c r="H2638" t="s">
        <v>308</v>
      </c>
      <c r="I2638">
        <v>41974</v>
      </c>
    </row>
    <row r="2639" spans="1:9" hidden="1">
      <c r="A2639" s="133">
        <f>COUNTIF(ORÇAMENTO!B:B,'CPU (2)'!B2639)</f>
        <v>0</v>
      </c>
      <c r="B2639">
        <v>83622</v>
      </c>
      <c r="C2639" t="s">
        <v>8079</v>
      </c>
      <c r="D2639" t="s">
        <v>5818</v>
      </c>
      <c r="E2639" t="s">
        <v>370</v>
      </c>
      <c r="F2639">
        <v>177.66</v>
      </c>
      <c r="G2639">
        <v>177.48</v>
      </c>
      <c r="H2639" t="s">
        <v>308</v>
      </c>
      <c r="I2639">
        <v>41974</v>
      </c>
    </row>
    <row r="2640" spans="1:9" hidden="1">
      <c r="A2640" s="133">
        <f>COUNTIF(ORÇAMENTO!B:B,'CPU (2)'!B2640)</f>
        <v>0</v>
      </c>
      <c r="B2640" t="s">
        <v>8080</v>
      </c>
      <c r="C2640" t="s">
        <v>8081</v>
      </c>
      <c r="D2640" t="s">
        <v>5374</v>
      </c>
      <c r="E2640" t="s">
        <v>83</v>
      </c>
      <c r="F2640">
        <v>364.5</v>
      </c>
      <c r="G2640">
        <v>357.48</v>
      </c>
      <c r="H2640" t="s">
        <v>308</v>
      </c>
      <c r="I2640">
        <v>41974</v>
      </c>
    </row>
    <row r="2641" spans="1:9" hidden="1">
      <c r="A2641" s="133">
        <f>COUNTIF(ORÇAMENTO!B:B,'CPU (2)'!B2641)</f>
        <v>0</v>
      </c>
      <c r="B2641">
        <v>83716</v>
      </c>
      <c r="C2641" t="s">
        <v>8082</v>
      </c>
      <c r="D2641" t="s">
        <v>5374</v>
      </c>
      <c r="E2641" t="s">
        <v>83</v>
      </c>
      <c r="F2641">
        <v>411.14</v>
      </c>
      <c r="G2641">
        <v>404.17</v>
      </c>
      <c r="H2641" t="s">
        <v>308</v>
      </c>
      <c r="I2641">
        <v>41974</v>
      </c>
    </row>
    <row r="2642" spans="1:9" hidden="1">
      <c r="A2642" s="133">
        <f>COUNTIF(ORÇAMENTO!B:B,'CPU (2)'!B2642)</f>
        <v>0</v>
      </c>
      <c r="B2642">
        <v>73395</v>
      </c>
      <c r="C2642" t="s">
        <v>8083</v>
      </c>
      <c r="D2642" t="s">
        <v>5450</v>
      </c>
      <c r="E2642" t="s">
        <v>6044</v>
      </c>
      <c r="F2642">
        <v>4.5999999999999996</v>
      </c>
      <c r="G2642">
        <v>4.59</v>
      </c>
      <c r="H2642" t="s">
        <v>308</v>
      </c>
      <c r="I2642">
        <v>41974</v>
      </c>
    </row>
    <row r="2643" spans="1:9" hidden="1">
      <c r="A2643" s="133">
        <f>COUNTIF(ORÇAMENTO!B:B,'CPU (2)'!B2643)</f>
        <v>0</v>
      </c>
      <c r="B2643">
        <v>73417</v>
      </c>
      <c r="C2643" t="s">
        <v>8084</v>
      </c>
      <c r="D2643" t="s">
        <v>5450</v>
      </c>
      <c r="E2643" t="s">
        <v>6046</v>
      </c>
      <c r="F2643">
        <v>96.94</v>
      </c>
      <c r="G2643">
        <v>96.94</v>
      </c>
      <c r="H2643" t="s">
        <v>308</v>
      </c>
      <c r="I2643">
        <v>41974</v>
      </c>
    </row>
    <row r="2644" spans="1:9" hidden="1">
      <c r="A2644" s="133">
        <f>COUNTIF(ORÇAMENTO!B:B,'CPU (2)'!B2644)</f>
        <v>0</v>
      </c>
      <c r="B2644" t="s">
        <v>8085</v>
      </c>
      <c r="C2644" t="s">
        <v>8086</v>
      </c>
      <c r="D2644" t="s">
        <v>5368</v>
      </c>
      <c r="E2644" t="s">
        <v>307</v>
      </c>
      <c r="F2644">
        <v>5.41</v>
      </c>
      <c r="G2644">
        <v>5.41</v>
      </c>
      <c r="H2644" t="s">
        <v>308</v>
      </c>
      <c r="I2644">
        <v>41974</v>
      </c>
    </row>
    <row r="2645" spans="1:9" hidden="1">
      <c r="A2645" s="133">
        <f>COUNTIF(ORÇAMENTO!B:B,'CPU (2)'!B2645)</f>
        <v>0</v>
      </c>
      <c r="B2645" t="s">
        <v>8087</v>
      </c>
      <c r="C2645" t="s">
        <v>8088</v>
      </c>
      <c r="D2645" t="s">
        <v>5368</v>
      </c>
      <c r="E2645" t="s">
        <v>307</v>
      </c>
      <c r="F2645">
        <v>2.04</v>
      </c>
      <c r="G2645">
        <v>2.0299999999999998</v>
      </c>
      <c r="H2645" t="s">
        <v>308</v>
      </c>
      <c r="I2645">
        <v>41974</v>
      </c>
    </row>
    <row r="2646" spans="1:9" hidden="1">
      <c r="A2646" s="133">
        <f>COUNTIF(ORÇAMENTO!B:B,'CPU (2)'!B2646)</f>
        <v>0</v>
      </c>
      <c r="B2646" t="s">
        <v>8089</v>
      </c>
      <c r="C2646" t="s">
        <v>8090</v>
      </c>
      <c r="D2646" t="s">
        <v>5368</v>
      </c>
      <c r="E2646" t="s">
        <v>307</v>
      </c>
      <c r="F2646">
        <v>2.71</v>
      </c>
      <c r="G2646">
        <v>2.7</v>
      </c>
      <c r="H2646" t="s">
        <v>308</v>
      </c>
      <c r="I2646">
        <v>41974</v>
      </c>
    </row>
    <row r="2647" spans="1:9" hidden="1">
      <c r="A2647" s="133">
        <f>COUNTIF(ORÇAMENTO!B:B,'CPU (2)'!B2647)</f>
        <v>0</v>
      </c>
      <c r="B2647" t="s">
        <v>8091</v>
      </c>
      <c r="C2647" t="s">
        <v>8092</v>
      </c>
      <c r="D2647" t="s">
        <v>5368</v>
      </c>
      <c r="E2647" t="s">
        <v>307</v>
      </c>
      <c r="F2647">
        <v>84.67</v>
      </c>
      <c r="G2647">
        <v>84.67</v>
      </c>
      <c r="H2647" t="s">
        <v>308</v>
      </c>
      <c r="I2647">
        <v>41974</v>
      </c>
    </row>
    <row r="2648" spans="1:9" hidden="1">
      <c r="A2648" s="133">
        <f>COUNTIF(ORÇAMENTO!B:B,'CPU (2)'!B2648)</f>
        <v>0</v>
      </c>
      <c r="B2648" t="s">
        <v>8093</v>
      </c>
      <c r="C2648" t="s">
        <v>8094</v>
      </c>
      <c r="D2648" t="s">
        <v>5368</v>
      </c>
      <c r="E2648" t="s">
        <v>6046</v>
      </c>
      <c r="F2648">
        <v>94.83</v>
      </c>
      <c r="G2648">
        <v>94.83</v>
      </c>
      <c r="H2648" t="s">
        <v>308</v>
      </c>
      <c r="I2648">
        <v>41974</v>
      </c>
    </row>
    <row r="2649" spans="1:9" hidden="1">
      <c r="A2649" s="133">
        <f>COUNTIF(ORÇAMENTO!B:B,'CPU (2)'!B2649)</f>
        <v>0</v>
      </c>
      <c r="B2649" t="s">
        <v>8095</v>
      </c>
      <c r="C2649" t="s">
        <v>8096</v>
      </c>
      <c r="D2649" t="s">
        <v>5368</v>
      </c>
      <c r="E2649" t="s">
        <v>307</v>
      </c>
      <c r="F2649">
        <v>2.68</v>
      </c>
      <c r="G2649">
        <v>2.68</v>
      </c>
      <c r="H2649" t="s">
        <v>308</v>
      </c>
      <c r="I2649">
        <v>41974</v>
      </c>
    </row>
    <row r="2650" spans="1:9" hidden="1">
      <c r="A2650" s="133">
        <f>COUNTIF(ORÇAMENTO!B:B,'CPU (2)'!B2650)</f>
        <v>0</v>
      </c>
      <c r="B2650" t="s">
        <v>8097</v>
      </c>
      <c r="C2650" t="s">
        <v>8098</v>
      </c>
      <c r="D2650" t="s">
        <v>5368</v>
      </c>
      <c r="E2650" t="s">
        <v>307</v>
      </c>
      <c r="F2650">
        <v>0.95</v>
      </c>
      <c r="G2650">
        <v>0.94</v>
      </c>
      <c r="H2650" t="s">
        <v>308</v>
      </c>
      <c r="I2650">
        <v>41974</v>
      </c>
    </row>
    <row r="2651" spans="1:9" hidden="1">
      <c r="A2651" s="133">
        <f>COUNTIF(ORÇAMENTO!B:B,'CPU (2)'!B2651)</f>
        <v>0</v>
      </c>
      <c r="B2651" t="s">
        <v>8099</v>
      </c>
      <c r="C2651" t="s">
        <v>8100</v>
      </c>
      <c r="D2651" t="s">
        <v>5368</v>
      </c>
      <c r="E2651" t="s">
        <v>307</v>
      </c>
      <c r="F2651">
        <v>27.72</v>
      </c>
      <c r="G2651">
        <v>27.72</v>
      </c>
      <c r="H2651" t="s">
        <v>308</v>
      </c>
      <c r="I2651">
        <v>41974</v>
      </c>
    </row>
    <row r="2652" spans="1:9" hidden="1">
      <c r="A2652" s="133">
        <f>COUNTIF(ORÇAMENTO!B:B,'CPU (2)'!B2652)</f>
        <v>0</v>
      </c>
      <c r="B2652" t="s">
        <v>8101</v>
      </c>
      <c r="C2652" t="s">
        <v>8102</v>
      </c>
      <c r="D2652" t="s">
        <v>5368</v>
      </c>
      <c r="E2652" t="s">
        <v>6046</v>
      </c>
      <c r="F2652">
        <v>31.35</v>
      </c>
      <c r="G2652">
        <v>31.35</v>
      </c>
      <c r="H2652" t="s">
        <v>308</v>
      </c>
      <c r="I2652">
        <v>41974</v>
      </c>
    </row>
    <row r="2653" spans="1:9" hidden="1">
      <c r="A2653" s="133">
        <f>COUNTIF(ORÇAMENTO!B:B,'CPU (2)'!B2653)</f>
        <v>0</v>
      </c>
      <c r="B2653">
        <v>73333</v>
      </c>
      <c r="C2653" t="s">
        <v>8103</v>
      </c>
      <c r="D2653" t="s">
        <v>5450</v>
      </c>
      <c r="E2653" t="s">
        <v>307</v>
      </c>
      <c r="F2653">
        <v>0.63</v>
      </c>
      <c r="G2653">
        <v>0.62</v>
      </c>
      <c r="H2653" t="s">
        <v>308</v>
      </c>
      <c r="I2653">
        <v>41974</v>
      </c>
    </row>
    <row r="2654" spans="1:9" hidden="1">
      <c r="A2654" s="133">
        <f>COUNTIF(ORÇAMENTO!B:B,'CPU (2)'!B2654)</f>
        <v>0</v>
      </c>
      <c r="B2654">
        <v>73387</v>
      </c>
      <c r="C2654" t="s">
        <v>8104</v>
      </c>
      <c r="D2654" t="s">
        <v>5450</v>
      </c>
      <c r="E2654" t="s">
        <v>307</v>
      </c>
      <c r="F2654">
        <v>5.72</v>
      </c>
      <c r="G2654">
        <v>5.71</v>
      </c>
      <c r="H2654" t="s">
        <v>308</v>
      </c>
      <c r="I2654">
        <v>41974</v>
      </c>
    </row>
    <row r="2655" spans="1:9" hidden="1">
      <c r="A2655" s="133">
        <f>COUNTIF(ORÇAMENTO!B:B,'CPU (2)'!B2655)</f>
        <v>0</v>
      </c>
      <c r="B2655">
        <v>73709</v>
      </c>
      <c r="C2655" t="s">
        <v>8105</v>
      </c>
      <c r="D2655" t="s">
        <v>5450</v>
      </c>
      <c r="E2655" t="s">
        <v>307</v>
      </c>
      <c r="F2655">
        <v>6.02</v>
      </c>
      <c r="G2655">
        <v>6.02</v>
      </c>
      <c r="H2655" t="s">
        <v>308</v>
      </c>
      <c r="I2655">
        <v>41974</v>
      </c>
    </row>
    <row r="2656" spans="1:9" hidden="1">
      <c r="A2656" s="133">
        <f>COUNTIF(ORÇAMENTO!B:B,'CPU (2)'!B2656)</f>
        <v>0</v>
      </c>
      <c r="B2656">
        <v>73344</v>
      </c>
      <c r="C2656" t="s">
        <v>8106</v>
      </c>
      <c r="D2656" t="s">
        <v>5450</v>
      </c>
      <c r="E2656" t="s">
        <v>307</v>
      </c>
      <c r="F2656">
        <v>106.74</v>
      </c>
      <c r="G2656">
        <v>106.73</v>
      </c>
      <c r="H2656" t="s">
        <v>308</v>
      </c>
      <c r="I2656">
        <v>41974</v>
      </c>
    </row>
    <row r="2657" spans="1:9" hidden="1">
      <c r="A2657" s="133">
        <f>COUNTIF(ORÇAMENTO!B:B,'CPU (2)'!B2657)</f>
        <v>0</v>
      </c>
      <c r="B2657">
        <v>73601</v>
      </c>
      <c r="C2657" t="s">
        <v>8107</v>
      </c>
      <c r="D2657" t="s">
        <v>5450</v>
      </c>
      <c r="E2657" t="s">
        <v>307</v>
      </c>
      <c r="F2657">
        <v>4.0599999999999996</v>
      </c>
      <c r="G2657">
        <v>4.05</v>
      </c>
      <c r="H2657" t="s">
        <v>308</v>
      </c>
      <c r="I2657">
        <v>41974</v>
      </c>
    </row>
    <row r="2658" spans="1:9" hidden="1">
      <c r="A2658" s="133">
        <f>COUNTIF(ORÇAMENTO!B:B,'CPU (2)'!B2658)</f>
        <v>0</v>
      </c>
      <c r="B2658">
        <v>73321</v>
      </c>
      <c r="C2658" t="s">
        <v>8108</v>
      </c>
      <c r="D2658" t="s">
        <v>5450</v>
      </c>
      <c r="E2658" t="s">
        <v>307</v>
      </c>
      <c r="F2658">
        <v>51.24</v>
      </c>
      <c r="G2658">
        <v>51.23</v>
      </c>
      <c r="H2658" t="s">
        <v>308</v>
      </c>
      <c r="I2658">
        <v>41974</v>
      </c>
    </row>
    <row r="2659" spans="1:9" hidden="1">
      <c r="A2659" s="133">
        <f>COUNTIF(ORÇAMENTO!B:B,'CPU (2)'!B2659)</f>
        <v>0</v>
      </c>
      <c r="B2659" t="s">
        <v>8109</v>
      </c>
      <c r="C2659" t="s">
        <v>8110</v>
      </c>
      <c r="D2659" t="s">
        <v>5410</v>
      </c>
      <c r="E2659" t="s">
        <v>370</v>
      </c>
      <c r="F2659">
        <v>261.47000000000003</v>
      </c>
      <c r="G2659">
        <v>257.31</v>
      </c>
      <c r="H2659" t="s">
        <v>308</v>
      </c>
      <c r="I2659">
        <v>41974</v>
      </c>
    </row>
    <row r="2660" spans="1:9" hidden="1">
      <c r="A2660" s="133">
        <f>COUNTIF(ORÇAMENTO!B:B,'CPU (2)'!B2660)</f>
        <v>0</v>
      </c>
      <c r="B2660">
        <v>84862</v>
      </c>
      <c r="C2660" t="s">
        <v>8111</v>
      </c>
      <c r="D2660" t="s">
        <v>5410</v>
      </c>
      <c r="E2660" t="s">
        <v>370</v>
      </c>
      <c r="F2660">
        <v>174.18</v>
      </c>
      <c r="G2660">
        <v>170.82</v>
      </c>
      <c r="H2660" t="s">
        <v>308</v>
      </c>
      <c r="I2660">
        <v>41974</v>
      </c>
    </row>
    <row r="2661" spans="1:9" hidden="1">
      <c r="A2661" s="133">
        <f>COUNTIF(ORÇAMENTO!B:B,'CPU (2)'!B2661)</f>
        <v>0</v>
      </c>
      <c r="B2661">
        <v>84863</v>
      </c>
      <c r="C2661" t="s">
        <v>8112</v>
      </c>
      <c r="D2661" t="s">
        <v>5410</v>
      </c>
      <c r="E2661" t="s">
        <v>370</v>
      </c>
      <c r="F2661">
        <v>86.98</v>
      </c>
      <c r="G2661">
        <v>84.41</v>
      </c>
      <c r="H2661" t="s">
        <v>308</v>
      </c>
      <c r="I2661">
        <v>41974</v>
      </c>
    </row>
    <row r="2662" spans="1:9" hidden="1">
      <c r="A2662" s="133">
        <f>COUNTIF(ORÇAMENTO!B:B,'CPU (2)'!B2662)</f>
        <v>0</v>
      </c>
      <c r="B2662">
        <v>73631</v>
      </c>
      <c r="C2662" t="s">
        <v>8113</v>
      </c>
      <c r="D2662" t="s">
        <v>5410</v>
      </c>
      <c r="E2662" t="s">
        <v>335</v>
      </c>
      <c r="F2662">
        <v>257.98</v>
      </c>
      <c r="G2662">
        <v>243.11</v>
      </c>
      <c r="H2662" t="s">
        <v>308</v>
      </c>
      <c r="I2662">
        <v>41974</v>
      </c>
    </row>
    <row r="2663" spans="1:9" hidden="1">
      <c r="A2663" s="133">
        <f>COUNTIF(ORÇAMENTO!B:B,'CPU (2)'!B2663)</f>
        <v>0</v>
      </c>
      <c r="B2663">
        <v>89273</v>
      </c>
      <c r="C2663" t="s">
        <v>8114</v>
      </c>
      <c r="D2663" t="s">
        <v>5450</v>
      </c>
      <c r="E2663" t="s">
        <v>6044</v>
      </c>
      <c r="F2663">
        <v>64.73</v>
      </c>
      <c r="G2663">
        <v>63.02</v>
      </c>
      <c r="H2663" t="s">
        <v>308</v>
      </c>
      <c r="I2663">
        <v>41974</v>
      </c>
    </row>
    <row r="2664" spans="1:9" hidden="1">
      <c r="A2664" s="133">
        <f>COUNTIF(ORÇAMENTO!B:B,'CPU (2)'!B2664)</f>
        <v>0</v>
      </c>
      <c r="B2664">
        <v>89269</v>
      </c>
      <c r="C2664" t="s">
        <v>8115</v>
      </c>
      <c r="D2664" t="s">
        <v>5450</v>
      </c>
      <c r="E2664" t="s">
        <v>307</v>
      </c>
      <c r="F2664">
        <v>1.96</v>
      </c>
      <c r="G2664">
        <v>1.95</v>
      </c>
      <c r="H2664" t="s">
        <v>308</v>
      </c>
      <c r="I2664">
        <v>41974</v>
      </c>
    </row>
    <row r="2665" spans="1:9" hidden="1">
      <c r="A2665" s="133">
        <f>COUNTIF(ORÇAMENTO!B:B,'CPU (2)'!B2665)</f>
        <v>0</v>
      </c>
      <c r="B2665">
        <v>89272</v>
      </c>
      <c r="C2665" t="s">
        <v>8116</v>
      </c>
      <c r="D2665" t="s">
        <v>5450</v>
      </c>
      <c r="E2665" t="s">
        <v>6046</v>
      </c>
      <c r="F2665">
        <v>152.1</v>
      </c>
      <c r="G2665">
        <v>150.4</v>
      </c>
      <c r="H2665" t="s">
        <v>308</v>
      </c>
      <c r="I2665">
        <v>41974</v>
      </c>
    </row>
    <row r="2666" spans="1:9" hidden="1">
      <c r="A2666" s="133">
        <f>COUNTIF(ORÇAMENTO!B:B,'CPU (2)'!B2666)</f>
        <v>0</v>
      </c>
      <c r="B2666">
        <v>89267</v>
      </c>
      <c r="C2666" t="s">
        <v>8117</v>
      </c>
      <c r="D2666" t="s">
        <v>5450</v>
      </c>
      <c r="E2666" t="s">
        <v>307</v>
      </c>
      <c r="F2666">
        <v>37.17</v>
      </c>
      <c r="G2666">
        <v>37.17</v>
      </c>
      <c r="H2666" t="s">
        <v>308</v>
      </c>
      <c r="I2666">
        <v>41974</v>
      </c>
    </row>
    <row r="2667" spans="1:9" hidden="1">
      <c r="A2667" s="133">
        <f>COUNTIF(ORÇAMENTO!B:B,'CPU (2)'!B2667)</f>
        <v>0</v>
      </c>
      <c r="B2667">
        <v>89268</v>
      </c>
      <c r="C2667" t="s">
        <v>8118</v>
      </c>
      <c r="D2667" t="s">
        <v>5450</v>
      </c>
      <c r="E2667" t="s">
        <v>307</v>
      </c>
      <c r="F2667">
        <v>9.5299999999999994</v>
      </c>
      <c r="G2667">
        <v>9.52</v>
      </c>
      <c r="H2667" t="s">
        <v>308</v>
      </c>
      <c r="I2667">
        <v>41974</v>
      </c>
    </row>
    <row r="2668" spans="1:9" hidden="1">
      <c r="A2668" s="133">
        <f>COUNTIF(ORÇAMENTO!B:B,'CPU (2)'!B2668)</f>
        <v>0</v>
      </c>
      <c r="B2668">
        <v>89270</v>
      </c>
      <c r="C2668" t="s">
        <v>8119</v>
      </c>
      <c r="D2668" t="s">
        <v>5450</v>
      </c>
      <c r="E2668" t="s">
        <v>307</v>
      </c>
      <c r="F2668">
        <v>46.63</v>
      </c>
      <c r="G2668">
        <v>46.63</v>
      </c>
      <c r="H2668" t="s">
        <v>308</v>
      </c>
      <c r="I2668">
        <v>41974</v>
      </c>
    </row>
    <row r="2669" spans="1:9" hidden="1">
      <c r="A2669" s="133">
        <f>COUNTIF(ORÇAMENTO!B:B,'CPU (2)'!B2669)</f>
        <v>0</v>
      </c>
      <c r="B2669">
        <v>89271</v>
      </c>
      <c r="C2669" t="s">
        <v>8120</v>
      </c>
      <c r="D2669" t="s">
        <v>5450</v>
      </c>
      <c r="E2669" t="s">
        <v>307</v>
      </c>
      <c r="F2669">
        <v>40.74</v>
      </c>
      <c r="G2669">
        <v>40.74</v>
      </c>
      <c r="H2669" t="s">
        <v>308</v>
      </c>
      <c r="I2669">
        <v>41974</v>
      </c>
    </row>
    <row r="2670" spans="1:9" hidden="1">
      <c r="A2670" s="133">
        <f>COUNTIF(ORÇAMENTO!B:B,'CPU (2)'!B2670)</f>
        <v>0</v>
      </c>
      <c r="B2670">
        <v>53846</v>
      </c>
      <c r="C2670" t="s">
        <v>8121</v>
      </c>
      <c r="D2670" t="s">
        <v>5450</v>
      </c>
      <c r="E2670" t="s">
        <v>307</v>
      </c>
      <c r="F2670">
        <v>65.52</v>
      </c>
      <c r="G2670">
        <v>65.52</v>
      </c>
      <c r="H2670" t="s">
        <v>308</v>
      </c>
      <c r="I2670">
        <v>41974</v>
      </c>
    </row>
    <row r="2671" spans="1:9" hidden="1">
      <c r="A2671" s="133">
        <f>COUNTIF(ORÇAMENTO!B:B,'CPU (2)'!B2671)</f>
        <v>0</v>
      </c>
      <c r="B2671">
        <v>53845</v>
      </c>
      <c r="C2671" t="s">
        <v>8122</v>
      </c>
      <c r="D2671" t="s">
        <v>5450</v>
      </c>
      <c r="E2671" t="s">
        <v>307</v>
      </c>
      <c r="F2671">
        <v>29.87</v>
      </c>
      <c r="G2671">
        <v>29.87</v>
      </c>
      <c r="H2671" t="s">
        <v>308</v>
      </c>
      <c r="I2671">
        <v>41974</v>
      </c>
    </row>
    <row r="2672" spans="1:9" hidden="1">
      <c r="A2672" s="133">
        <f>COUNTIF(ORÇAMENTO!B:B,'CPU (2)'!B2672)</f>
        <v>0</v>
      </c>
      <c r="B2672">
        <v>53848</v>
      </c>
      <c r="C2672" t="s">
        <v>8123</v>
      </c>
      <c r="D2672" t="s">
        <v>5450</v>
      </c>
      <c r="E2672" t="s">
        <v>307</v>
      </c>
      <c r="F2672">
        <v>16.64</v>
      </c>
      <c r="G2672">
        <v>14.72</v>
      </c>
      <c r="H2672" t="s">
        <v>308</v>
      </c>
      <c r="I2672">
        <v>41974</v>
      </c>
    </row>
    <row r="2673" spans="1:9" hidden="1">
      <c r="A2673" s="133">
        <f>COUNTIF(ORÇAMENTO!B:B,'CPU (2)'!B2673)</f>
        <v>0</v>
      </c>
      <c r="B2673">
        <v>53847</v>
      </c>
      <c r="C2673" t="s">
        <v>8124</v>
      </c>
      <c r="D2673" t="s">
        <v>5450</v>
      </c>
      <c r="E2673" t="s">
        <v>307</v>
      </c>
      <c r="F2673">
        <v>13.87</v>
      </c>
      <c r="G2673">
        <v>12.27</v>
      </c>
      <c r="H2673" t="s">
        <v>308</v>
      </c>
      <c r="I2673">
        <v>41974</v>
      </c>
    </row>
    <row r="2674" spans="1:9" hidden="1">
      <c r="A2674" s="133">
        <f>COUNTIF(ORÇAMENTO!B:B,'CPU (2)'!B2674)</f>
        <v>0</v>
      </c>
      <c r="B2674">
        <v>5777</v>
      </c>
      <c r="C2674" t="s">
        <v>8125</v>
      </c>
      <c r="D2674" t="s">
        <v>5450</v>
      </c>
      <c r="E2674" t="s">
        <v>307</v>
      </c>
      <c r="F2674">
        <v>16.22</v>
      </c>
      <c r="G2674">
        <v>16.21</v>
      </c>
      <c r="H2674" t="s">
        <v>308</v>
      </c>
      <c r="I2674">
        <v>41974</v>
      </c>
    </row>
    <row r="2675" spans="1:9" hidden="1">
      <c r="A2675" s="133">
        <f>COUNTIF(ORÇAMENTO!B:B,'CPU (2)'!B2675)</f>
        <v>0</v>
      </c>
      <c r="B2675" t="s">
        <v>8126</v>
      </c>
      <c r="C2675" t="s">
        <v>8127</v>
      </c>
      <c r="D2675" t="s">
        <v>5450</v>
      </c>
      <c r="E2675" t="s">
        <v>307</v>
      </c>
      <c r="F2675">
        <v>31.61</v>
      </c>
      <c r="G2675">
        <v>29.37</v>
      </c>
      <c r="H2675" t="s">
        <v>308</v>
      </c>
      <c r="I2675">
        <v>41974</v>
      </c>
    </row>
    <row r="2676" spans="1:9" hidden="1">
      <c r="A2676" s="133">
        <f>COUNTIF(ORÇAMENTO!B:B,'CPU (2)'!B2676)</f>
        <v>0</v>
      </c>
      <c r="B2676" t="s">
        <v>8128</v>
      </c>
      <c r="C2676" t="s">
        <v>8129</v>
      </c>
      <c r="D2676" t="s">
        <v>5450</v>
      </c>
      <c r="E2676" t="s">
        <v>307</v>
      </c>
      <c r="F2676">
        <v>35.590000000000003</v>
      </c>
      <c r="G2676">
        <v>33.35</v>
      </c>
      <c r="H2676" t="s">
        <v>308</v>
      </c>
      <c r="I2676">
        <v>41974</v>
      </c>
    </row>
    <row r="2677" spans="1:9" hidden="1">
      <c r="A2677" s="133">
        <f>COUNTIF(ORÇAMENTO!B:B,'CPU (2)'!B2677)</f>
        <v>0</v>
      </c>
      <c r="B2677">
        <v>5930</v>
      </c>
      <c r="C2677" t="s">
        <v>8130</v>
      </c>
      <c r="D2677" t="s">
        <v>5450</v>
      </c>
      <c r="E2677" t="s">
        <v>6044</v>
      </c>
      <c r="F2677">
        <v>32.659999999999997</v>
      </c>
      <c r="G2677">
        <v>30.93</v>
      </c>
      <c r="H2677" t="s">
        <v>308</v>
      </c>
      <c r="I2677">
        <v>41974</v>
      </c>
    </row>
    <row r="2678" spans="1:9" hidden="1">
      <c r="A2678" s="133">
        <f>COUNTIF(ORÇAMENTO!B:B,'CPU (2)'!B2678)</f>
        <v>0</v>
      </c>
      <c r="B2678">
        <v>5928</v>
      </c>
      <c r="C2678" t="s">
        <v>8131</v>
      </c>
      <c r="D2678" t="s">
        <v>5450</v>
      </c>
      <c r="E2678" t="s">
        <v>6046</v>
      </c>
      <c r="F2678">
        <v>108.37</v>
      </c>
      <c r="G2678">
        <v>106.63</v>
      </c>
      <c r="H2678" t="s">
        <v>308</v>
      </c>
      <c r="I2678">
        <v>41974</v>
      </c>
    </row>
    <row r="2679" spans="1:9" hidden="1">
      <c r="A2679" s="133">
        <f>COUNTIF(ORÇAMENTO!B:B,'CPU (2)'!B2679)</f>
        <v>0</v>
      </c>
      <c r="B2679">
        <v>89259</v>
      </c>
      <c r="C2679" t="s">
        <v>8132</v>
      </c>
      <c r="D2679" t="s">
        <v>5450</v>
      </c>
      <c r="E2679" t="s">
        <v>307</v>
      </c>
      <c r="F2679">
        <v>4.1399999999999997</v>
      </c>
      <c r="G2679">
        <v>4.1399999999999997</v>
      </c>
      <c r="H2679" t="s">
        <v>308</v>
      </c>
      <c r="I2679">
        <v>41974</v>
      </c>
    </row>
    <row r="2680" spans="1:9" hidden="1">
      <c r="A2680" s="133">
        <f>COUNTIF(ORÇAMENTO!B:B,'CPU (2)'!B2680)</f>
        <v>0</v>
      </c>
      <c r="B2680">
        <v>89260</v>
      </c>
      <c r="C2680" t="s">
        <v>8133</v>
      </c>
      <c r="D2680" t="s">
        <v>5450</v>
      </c>
      <c r="E2680" t="s">
        <v>307</v>
      </c>
      <c r="F2680">
        <v>1.06</v>
      </c>
      <c r="G2680">
        <v>1.05</v>
      </c>
      <c r="H2680" t="s">
        <v>308</v>
      </c>
      <c r="I2680">
        <v>41974</v>
      </c>
    </row>
    <row r="2681" spans="1:9" hidden="1">
      <c r="A2681" s="133">
        <f>COUNTIF(ORÇAMENTO!B:B,'CPU (2)'!B2681)</f>
        <v>0</v>
      </c>
      <c r="B2681">
        <v>89262</v>
      </c>
      <c r="C2681" t="s">
        <v>8134</v>
      </c>
      <c r="D2681" t="s">
        <v>5450</v>
      </c>
      <c r="E2681" t="s">
        <v>307</v>
      </c>
      <c r="F2681">
        <v>5.18</v>
      </c>
      <c r="G2681">
        <v>5.17</v>
      </c>
      <c r="H2681" t="s">
        <v>308</v>
      </c>
      <c r="I2681">
        <v>41974</v>
      </c>
    </row>
    <row r="2682" spans="1:9" hidden="1">
      <c r="A2682" s="133">
        <f>COUNTIF(ORÇAMENTO!B:B,'CPU (2)'!B2682)</f>
        <v>0</v>
      </c>
      <c r="B2682">
        <v>83484</v>
      </c>
      <c r="C2682" t="s">
        <v>8135</v>
      </c>
      <c r="D2682" t="s">
        <v>5368</v>
      </c>
      <c r="E2682" t="s">
        <v>83</v>
      </c>
      <c r="F2682">
        <v>54.63</v>
      </c>
      <c r="G2682">
        <v>53.53</v>
      </c>
      <c r="H2682" t="s">
        <v>308</v>
      </c>
      <c r="I2682">
        <v>41974</v>
      </c>
    </row>
    <row r="2683" spans="1:9" hidden="1">
      <c r="A2683" s="133">
        <f>COUNTIF(ORÇAMENTO!B:B,'CPU (2)'!B2683)</f>
        <v>0</v>
      </c>
      <c r="B2683">
        <v>83485</v>
      </c>
      <c r="C2683" t="s">
        <v>8136</v>
      </c>
      <c r="D2683" t="s">
        <v>5368</v>
      </c>
      <c r="E2683" t="s">
        <v>83</v>
      </c>
      <c r="F2683">
        <v>35.9</v>
      </c>
      <c r="G2683">
        <v>34.81</v>
      </c>
      <c r="H2683" t="s">
        <v>308</v>
      </c>
      <c r="I2683">
        <v>41974</v>
      </c>
    </row>
    <row r="2684" spans="1:9" hidden="1">
      <c r="A2684" s="133">
        <f>COUNTIF(ORÇAMENTO!B:B,'CPU (2)'!B2684)</f>
        <v>0</v>
      </c>
      <c r="B2684">
        <v>68069</v>
      </c>
      <c r="C2684" t="s">
        <v>8137</v>
      </c>
      <c r="D2684" t="s">
        <v>5368</v>
      </c>
      <c r="E2684" t="s">
        <v>83</v>
      </c>
      <c r="F2684">
        <v>40.67</v>
      </c>
      <c r="G2684">
        <v>39.58</v>
      </c>
      <c r="H2684" t="s">
        <v>308</v>
      </c>
      <c r="I2684">
        <v>41974</v>
      </c>
    </row>
    <row r="2685" spans="1:9" hidden="1">
      <c r="A2685" s="133">
        <f>COUNTIF(ORÇAMENTO!B:B,'CPU (2)'!B2685)</f>
        <v>0</v>
      </c>
      <c r="B2685">
        <v>83483</v>
      </c>
      <c r="C2685" t="s">
        <v>8138</v>
      </c>
      <c r="D2685" t="s">
        <v>5368</v>
      </c>
      <c r="E2685" t="s">
        <v>83</v>
      </c>
      <c r="F2685">
        <v>49.74</v>
      </c>
      <c r="G2685">
        <v>48.65</v>
      </c>
      <c r="H2685" t="s">
        <v>308</v>
      </c>
      <c r="I2685">
        <v>41974</v>
      </c>
    </row>
    <row r="2686" spans="1:9" hidden="1">
      <c r="A2686" s="133">
        <f>COUNTIF(ORÇAMENTO!B:B,'CPU (2)'!B2686)</f>
        <v>0</v>
      </c>
      <c r="B2686">
        <v>83633</v>
      </c>
      <c r="C2686" t="s">
        <v>8139</v>
      </c>
      <c r="D2686" t="s">
        <v>5371</v>
      </c>
      <c r="E2686" t="s">
        <v>83</v>
      </c>
      <c r="F2686">
        <v>3408.39</v>
      </c>
      <c r="G2686">
        <v>3405.27</v>
      </c>
      <c r="H2686" t="s">
        <v>308</v>
      </c>
      <c r="I2686">
        <v>41974</v>
      </c>
    </row>
    <row r="2687" spans="1:9" hidden="1">
      <c r="A2687" s="133">
        <f>COUNTIF(ORÇAMENTO!B:B,'CPU (2)'!B2687)</f>
        <v>0</v>
      </c>
      <c r="B2687" t="s">
        <v>8140</v>
      </c>
      <c r="C2687" t="s">
        <v>8141</v>
      </c>
      <c r="D2687" t="s">
        <v>6285</v>
      </c>
      <c r="E2687" t="s">
        <v>83</v>
      </c>
      <c r="F2687">
        <v>80.58</v>
      </c>
      <c r="G2687">
        <v>80.11</v>
      </c>
      <c r="H2687" t="s">
        <v>308</v>
      </c>
      <c r="I2687">
        <v>41974</v>
      </c>
    </row>
    <row r="2688" spans="1:9" hidden="1">
      <c r="A2688" s="133">
        <f>COUNTIF(ORÇAMENTO!B:B,'CPU (2)'!B2688)</f>
        <v>0</v>
      </c>
      <c r="B2688" t="s">
        <v>8142</v>
      </c>
      <c r="C2688" t="s">
        <v>8143</v>
      </c>
      <c r="D2688" t="s">
        <v>6285</v>
      </c>
      <c r="E2688" t="s">
        <v>83</v>
      </c>
      <c r="F2688">
        <v>84.17</v>
      </c>
      <c r="G2688">
        <v>83.7</v>
      </c>
      <c r="H2688" t="s">
        <v>308</v>
      </c>
      <c r="I2688">
        <v>41974</v>
      </c>
    </row>
    <row r="2689" spans="1:9" hidden="1">
      <c r="A2689" s="133">
        <f>COUNTIF(ORÇAMENTO!B:B,'CPU (2)'!B2689)</f>
        <v>0</v>
      </c>
      <c r="B2689" t="s">
        <v>8144</v>
      </c>
      <c r="C2689" t="s">
        <v>8145</v>
      </c>
      <c r="D2689" t="s">
        <v>6285</v>
      </c>
      <c r="E2689" t="s">
        <v>83</v>
      </c>
      <c r="F2689">
        <v>107.69</v>
      </c>
      <c r="G2689">
        <v>107.22</v>
      </c>
      <c r="H2689" t="s">
        <v>308</v>
      </c>
      <c r="I2689">
        <v>41974</v>
      </c>
    </row>
    <row r="2690" spans="1:9" hidden="1">
      <c r="A2690" s="133">
        <f>COUNTIF(ORÇAMENTO!B:B,'CPU (2)'!B2690)</f>
        <v>0</v>
      </c>
      <c r="B2690">
        <v>72280</v>
      </c>
      <c r="C2690" t="s">
        <v>8146</v>
      </c>
      <c r="D2690" t="s">
        <v>5368</v>
      </c>
      <c r="E2690" t="s">
        <v>83</v>
      </c>
      <c r="F2690">
        <v>38.909999999999997</v>
      </c>
      <c r="G2690">
        <v>37.549999999999997</v>
      </c>
      <c r="H2690" t="s">
        <v>308</v>
      </c>
      <c r="I2690">
        <v>41974</v>
      </c>
    </row>
    <row r="2691" spans="1:9" hidden="1">
      <c r="A2691" s="133">
        <f>COUNTIF(ORÇAMENTO!B:B,'CPU (2)'!B2691)</f>
        <v>0</v>
      </c>
      <c r="B2691">
        <v>83740</v>
      </c>
      <c r="C2691" t="s">
        <v>8147</v>
      </c>
      <c r="D2691" t="s">
        <v>8000</v>
      </c>
      <c r="E2691" t="s">
        <v>335</v>
      </c>
      <c r="F2691">
        <v>32.32</v>
      </c>
      <c r="G2691">
        <v>30.49</v>
      </c>
      <c r="H2691" t="s">
        <v>308</v>
      </c>
      <c r="I2691">
        <v>41974</v>
      </c>
    </row>
    <row r="2692" spans="1:9" hidden="1">
      <c r="A2692" s="133">
        <f>COUNTIF(ORÇAMENTO!B:B,'CPU (2)'!B2692)</f>
        <v>0</v>
      </c>
      <c r="B2692" t="s">
        <v>8148</v>
      </c>
      <c r="C2692" t="s">
        <v>8149</v>
      </c>
      <c r="D2692" t="s">
        <v>8000</v>
      </c>
      <c r="E2692" t="s">
        <v>335</v>
      </c>
      <c r="F2692">
        <v>42.48</v>
      </c>
      <c r="G2692">
        <v>39.840000000000003</v>
      </c>
      <c r="H2692" t="s">
        <v>308</v>
      </c>
      <c r="I2692">
        <v>41974</v>
      </c>
    </row>
    <row r="2693" spans="1:9" hidden="1">
      <c r="A2693" s="133">
        <f>COUNTIF(ORÇAMENTO!B:B,'CPU (2)'!B2693)</f>
        <v>0</v>
      </c>
      <c r="B2693" t="s">
        <v>8150</v>
      </c>
      <c r="C2693" t="s">
        <v>8151</v>
      </c>
      <c r="D2693" t="s">
        <v>8000</v>
      </c>
      <c r="E2693" t="s">
        <v>335</v>
      </c>
      <c r="F2693">
        <v>21.82</v>
      </c>
      <c r="G2693">
        <v>20.5</v>
      </c>
      <c r="H2693" t="s">
        <v>308</v>
      </c>
      <c r="I2693">
        <v>41974</v>
      </c>
    </row>
    <row r="2694" spans="1:9" hidden="1">
      <c r="A2694" s="133">
        <f>COUNTIF(ORÇAMENTO!B:B,'CPU (2)'!B2694)</f>
        <v>0</v>
      </c>
      <c r="B2694">
        <v>6225</v>
      </c>
      <c r="C2694" t="s">
        <v>8152</v>
      </c>
      <c r="D2694" t="s">
        <v>8000</v>
      </c>
      <c r="E2694" t="s">
        <v>335</v>
      </c>
      <c r="F2694">
        <v>29.54</v>
      </c>
      <c r="G2694">
        <v>27.55</v>
      </c>
      <c r="H2694" t="s">
        <v>308</v>
      </c>
      <c r="I2694">
        <v>41974</v>
      </c>
    </row>
    <row r="2695" spans="1:9" hidden="1">
      <c r="A2695" s="133">
        <f>COUNTIF(ORÇAMENTO!B:B,'CPU (2)'!B2695)</f>
        <v>0</v>
      </c>
      <c r="B2695" t="s">
        <v>8153</v>
      </c>
      <c r="C2695" t="s">
        <v>8154</v>
      </c>
      <c r="D2695" t="s">
        <v>8000</v>
      </c>
      <c r="E2695" t="s">
        <v>335</v>
      </c>
      <c r="F2695">
        <v>40.93</v>
      </c>
      <c r="G2695">
        <v>37.659999999999997</v>
      </c>
      <c r="H2695" t="s">
        <v>308</v>
      </c>
      <c r="I2695">
        <v>41974</v>
      </c>
    </row>
    <row r="2696" spans="1:9" hidden="1">
      <c r="A2696" s="133">
        <f>COUNTIF(ORÇAMENTO!B:B,'CPU (2)'!B2696)</f>
        <v>0</v>
      </c>
      <c r="B2696" t="s">
        <v>8155</v>
      </c>
      <c r="C2696" t="s">
        <v>8156</v>
      </c>
      <c r="D2696" t="s">
        <v>8000</v>
      </c>
      <c r="E2696" t="s">
        <v>335</v>
      </c>
      <c r="F2696">
        <v>7.66</v>
      </c>
      <c r="G2696">
        <v>7.21</v>
      </c>
      <c r="H2696" t="s">
        <v>308</v>
      </c>
      <c r="I2696">
        <v>41974</v>
      </c>
    </row>
    <row r="2697" spans="1:9" hidden="1">
      <c r="A2697" s="133">
        <f>COUNTIF(ORÇAMENTO!B:B,'CPU (2)'!B2697)</f>
        <v>0</v>
      </c>
      <c r="B2697">
        <v>83733</v>
      </c>
      <c r="C2697" t="s">
        <v>8157</v>
      </c>
      <c r="D2697" t="s">
        <v>8000</v>
      </c>
      <c r="E2697" t="s">
        <v>335</v>
      </c>
      <c r="F2697">
        <v>30.82</v>
      </c>
      <c r="G2697">
        <v>28.53</v>
      </c>
      <c r="H2697" t="s">
        <v>308</v>
      </c>
      <c r="I2697">
        <v>41974</v>
      </c>
    </row>
    <row r="2698" spans="1:9" hidden="1">
      <c r="A2698" s="133">
        <f>COUNTIF(ORÇAMENTO!B:B,'CPU (2)'!B2698)</f>
        <v>0</v>
      </c>
      <c r="B2698">
        <v>6130</v>
      </c>
      <c r="C2698" t="s">
        <v>8158</v>
      </c>
      <c r="D2698" t="s">
        <v>8000</v>
      </c>
      <c r="E2698" t="s">
        <v>335</v>
      </c>
      <c r="F2698">
        <v>18.18</v>
      </c>
      <c r="G2698">
        <v>17.260000000000002</v>
      </c>
      <c r="H2698" t="s">
        <v>308</v>
      </c>
      <c r="I2698">
        <v>41974</v>
      </c>
    </row>
    <row r="2699" spans="1:9" hidden="1">
      <c r="A2699" s="133">
        <f>COUNTIF(ORÇAMENTO!B:B,'CPU (2)'!B2699)</f>
        <v>0</v>
      </c>
      <c r="B2699">
        <v>5968</v>
      </c>
      <c r="C2699" t="s">
        <v>8159</v>
      </c>
      <c r="D2699" t="s">
        <v>8000</v>
      </c>
      <c r="E2699" t="s">
        <v>335</v>
      </c>
      <c r="F2699">
        <v>22.18</v>
      </c>
      <c r="G2699">
        <v>29.99</v>
      </c>
      <c r="H2699" t="s">
        <v>308</v>
      </c>
      <c r="I2699">
        <v>41974</v>
      </c>
    </row>
    <row r="2700" spans="1:9" hidden="1">
      <c r="A2700" s="133">
        <f>COUNTIF(ORÇAMENTO!B:B,'CPU (2)'!B2700)</f>
        <v>0</v>
      </c>
      <c r="B2700">
        <v>83732</v>
      </c>
      <c r="C2700" t="s">
        <v>8160</v>
      </c>
      <c r="D2700" t="s">
        <v>8000</v>
      </c>
      <c r="E2700" t="s">
        <v>335</v>
      </c>
      <c r="F2700">
        <v>26.09</v>
      </c>
      <c r="G2700">
        <v>23.95</v>
      </c>
      <c r="H2700" t="s">
        <v>308</v>
      </c>
      <c r="I2700">
        <v>41974</v>
      </c>
    </row>
    <row r="2701" spans="1:9" hidden="1">
      <c r="A2701" s="133">
        <f>COUNTIF(ORÇAMENTO!B:B,'CPU (2)'!B2701)</f>
        <v>0</v>
      </c>
      <c r="B2701">
        <v>83731</v>
      </c>
      <c r="C2701" t="s">
        <v>8161</v>
      </c>
      <c r="D2701" t="s">
        <v>8000</v>
      </c>
      <c r="E2701" t="s">
        <v>335</v>
      </c>
      <c r="F2701">
        <v>37.07</v>
      </c>
      <c r="G2701">
        <v>34.659999999999997</v>
      </c>
      <c r="H2701" t="s">
        <v>308</v>
      </c>
      <c r="I2701">
        <v>41974</v>
      </c>
    </row>
    <row r="2702" spans="1:9" hidden="1">
      <c r="A2702" s="133">
        <f>COUNTIF(ORÇAMENTO!B:B,'CPU (2)'!B2702)</f>
        <v>0</v>
      </c>
      <c r="B2702" t="s">
        <v>8162</v>
      </c>
      <c r="C2702" t="s">
        <v>8163</v>
      </c>
      <c r="D2702" t="s">
        <v>8000</v>
      </c>
      <c r="E2702" t="s">
        <v>335</v>
      </c>
      <c r="F2702">
        <v>41.77</v>
      </c>
      <c r="G2702">
        <v>38.630000000000003</v>
      </c>
      <c r="H2702" t="s">
        <v>308</v>
      </c>
      <c r="I2702">
        <v>41974</v>
      </c>
    </row>
    <row r="2703" spans="1:9" hidden="1">
      <c r="A2703" s="133">
        <f>COUNTIF(ORÇAMENTO!B:B,'CPU (2)'!B2703)</f>
        <v>0</v>
      </c>
      <c r="B2703" t="s">
        <v>8164</v>
      </c>
      <c r="C2703" t="s">
        <v>8165</v>
      </c>
      <c r="D2703" t="s">
        <v>8000</v>
      </c>
      <c r="E2703" t="s">
        <v>335</v>
      </c>
      <c r="F2703">
        <v>92.37</v>
      </c>
      <c r="G2703">
        <v>89.07</v>
      </c>
      <c r="H2703" t="s">
        <v>308</v>
      </c>
      <c r="I2703">
        <v>41974</v>
      </c>
    </row>
    <row r="2704" spans="1:9" hidden="1">
      <c r="A2704" s="133">
        <f>COUNTIF(ORÇAMENTO!B:B,'CPU (2)'!B2704)</f>
        <v>0</v>
      </c>
      <c r="B2704" t="s">
        <v>8166</v>
      </c>
      <c r="C2704" t="s">
        <v>8167</v>
      </c>
      <c r="D2704" t="s">
        <v>8000</v>
      </c>
      <c r="E2704" t="s">
        <v>335</v>
      </c>
      <c r="F2704">
        <v>69.099999999999994</v>
      </c>
      <c r="G2704">
        <v>67.209999999999994</v>
      </c>
      <c r="H2704" t="s">
        <v>308</v>
      </c>
      <c r="I2704">
        <v>41974</v>
      </c>
    </row>
    <row r="2705" spans="1:10" hidden="1">
      <c r="A2705" s="133">
        <f>COUNTIF(ORÇAMENTO!B:B,'CPU (2)'!B2705)</f>
        <v>0</v>
      </c>
      <c r="B2705" t="s">
        <v>8168</v>
      </c>
      <c r="C2705" t="s">
        <v>8169</v>
      </c>
      <c r="D2705" t="s">
        <v>8000</v>
      </c>
      <c r="E2705" t="s">
        <v>335</v>
      </c>
      <c r="F2705">
        <v>23.03</v>
      </c>
      <c r="G2705">
        <v>21.39</v>
      </c>
      <c r="H2705" t="s">
        <v>308</v>
      </c>
      <c r="I2705">
        <v>41974</v>
      </c>
    </row>
    <row r="2706" spans="1:10" hidden="1">
      <c r="A2706" s="133">
        <f>COUNTIF(ORÇAMENTO!B:B,'CPU (2)'!B2706)</f>
        <v>0</v>
      </c>
      <c r="B2706">
        <v>83735</v>
      </c>
      <c r="C2706" t="s">
        <v>8170</v>
      </c>
      <c r="D2706" t="s">
        <v>8000</v>
      </c>
      <c r="E2706" t="s">
        <v>335</v>
      </c>
      <c r="F2706">
        <v>40.24</v>
      </c>
      <c r="G2706">
        <v>38.630000000000003</v>
      </c>
      <c r="H2706" t="s">
        <v>308</v>
      </c>
      <c r="I2706">
        <v>41974</v>
      </c>
    </row>
    <row r="2707" spans="1:10" hidden="1">
      <c r="A2707" s="133">
        <f>COUNTIF(ORÇAMENTO!B:B,'CPU (2)'!B2707)</f>
        <v>0</v>
      </c>
      <c r="B2707" t="s">
        <v>8171</v>
      </c>
      <c r="C2707" t="s">
        <v>8172</v>
      </c>
      <c r="D2707" t="s">
        <v>8000</v>
      </c>
      <c r="E2707" t="s">
        <v>335</v>
      </c>
      <c r="F2707">
        <v>48.28</v>
      </c>
      <c r="G2707">
        <v>45.66</v>
      </c>
      <c r="H2707" t="s">
        <v>308</v>
      </c>
      <c r="I2707">
        <v>41974</v>
      </c>
    </row>
    <row r="2708" spans="1:10" hidden="1">
      <c r="A2708" s="133">
        <f>COUNTIF(ORÇAMENTO!B:B,'CPU (2)'!B2708)</f>
        <v>0</v>
      </c>
      <c r="B2708" t="s">
        <v>8173</v>
      </c>
      <c r="C2708" t="s">
        <v>8174</v>
      </c>
      <c r="D2708" t="s">
        <v>8000</v>
      </c>
      <c r="E2708" t="s">
        <v>335</v>
      </c>
      <c r="F2708">
        <v>85.42</v>
      </c>
      <c r="G2708">
        <v>82.35</v>
      </c>
      <c r="H2708" t="s">
        <v>308</v>
      </c>
      <c r="I2708">
        <v>41974</v>
      </c>
      <c r="J2708">
        <v>4324</v>
      </c>
    </row>
    <row r="2709" spans="1:10" hidden="1">
      <c r="A2709" s="133">
        <f>COUNTIF(ORÇAMENTO!B:B,'CPU (2)'!B2709)</f>
        <v>0</v>
      </c>
      <c r="B2709" t="s">
        <v>8175</v>
      </c>
      <c r="C2709" t="s">
        <v>8176</v>
      </c>
      <c r="D2709" t="s">
        <v>8000</v>
      </c>
      <c r="E2709" t="s">
        <v>335</v>
      </c>
      <c r="F2709">
        <v>47.38</v>
      </c>
      <c r="G2709">
        <v>44.29</v>
      </c>
      <c r="H2709" t="s">
        <v>308</v>
      </c>
      <c r="I2709">
        <v>41974</v>
      </c>
      <c r="J2709">
        <f>2302-J2708</f>
        <v>-2022</v>
      </c>
    </row>
    <row r="2710" spans="1:10" hidden="1">
      <c r="A2710" s="133">
        <f>COUNTIF(ORÇAMENTO!B:B,'CPU (2)'!B2710)</f>
        <v>0</v>
      </c>
      <c r="B2710">
        <v>83742</v>
      </c>
      <c r="C2710" t="s">
        <v>8177</v>
      </c>
      <c r="D2710" t="s">
        <v>8000</v>
      </c>
      <c r="E2710" t="s">
        <v>335</v>
      </c>
      <c r="F2710">
        <v>19.41</v>
      </c>
      <c r="G2710">
        <v>18.3</v>
      </c>
      <c r="H2710" t="s">
        <v>308</v>
      </c>
      <c r="I2710">
        <v>41974</v>
      </c>
      <c r="J2710">
        <f>2302-750</f>
        <v>1552</v>
      </c>
    </row>
    <row r="2711" spans="1:10" hidden="1">
      <c r="A2711" s="133">
        <f>COUNTIF(ORÇAMENTO!B:B,'CPU (2)'!B2711)</f>
        <v>0</v>
      </c>
      <c r="B2711">
        <v>83741</v>
      </c>
      <c r="C2711" t="s">
        <v>8178</v>
      </c>
      <c r="D2711" t="s">
        <v>8000</v>
      </c>
      <c r="E2711" t="s">
        <v>335</v>
      </c>
      <c r="F2711">
        <v>66.959999999999994</v>
      </c>
      <c r="G2711">
        <v>64.989999999999995</v>
      </c>
      <c r="H2711" t="s">
        <v>308</v>
      </c>
      <c r="I2711">
        <v>41974</v>
      </c>
    </row>
    <row r="2712" spans="1:10" hidden="1">
      <c r="A2712" s="133">
        <f>COUNTIF(ORÇAMENTO!B:B,'CPU (2)'!B2712)</f>
        <v>0</v>
      </c>
      <c r="B2712" t="s">
        <v>8179</v>
      </c>
      <c r="C2712" t="s">
        <v>8180</v>
      </c>
      <c r="D2712" t="s">
        <v>8000</v>
      </c>
      <c r="E2712" t="s">
        <v>335</v>
      </c>
      <c r="F2712">
        <v>20.7</v>
      </c>
      <c r="G2712">
        <v>20.16</v>
      </c>
      <c r="H2712" t="s">
        <v>308</v>
      </c>
      <c r="I2712">
        <v>41974</v>
      </c>
    </row>
    <row r="2713" spans="1:10" hidden="1">
      <c r="A2713" s="133">
        <f>COUNTIF(ORÇAMENTO!B:B,'CPU (2)'!B2713)</f>
        <v>0</v>
      </c>
      <c r="B2713">
        <v>83737</v>
      </c>
      <c r="C2713" t="s">
        <v>8181</v>
      </c>
      <c r="D2713" t="s">
        <v>8000</v>
      </c>
      <c r="E2713" t="s">
        <v>335</v>
      </c>
      <c r="F2713">
        <v>53.98</v>
      </c>
      <c r="G2713">
        <v>52.79</v>
      </c>
      <c r="H2713" t="s">
        <v>308</v>
      </c>
      <c r="I2713">
        <v>41974</v>
      </c>
    </row>
    <row r="2714" spans="1:10" hidden="1">
      <c r="A2714" s="133">
        <f>COUNTIF(ORÇAMENTO!B:B,'CPU (2)'!B2714)</f>
        <v>0</v>
      </c>
      <c r="B2714">
        <v>83738</v>
      </c>
      <c r="C2714" t="s">
        <v>8182</v>
      </c>
      <c r="D2714" t="s">
        <v>8000</v>
      </c>
      <c r="E2714" t="s">
        <v>335</v>
      </c>
      <c r="F2714">
        <v>62.97</v>
      </c>
      <c r="G2714">
        <v>61.36</v>
      </c>
      <c r="H2714" t="s">
        <v>308</v>
      </c>
      <c r="I2714">
        <v>41974</v>
      </c>
    </row>
    <row r="2715" spans="1:10" hidden="1">
      <c r="A2715" s="133">
        <f>COUNTIF(ORÇAMENTO!B:B,'CPU (2)'!B2715)</f>
        <v>0</v>
      </c>
      <c r="B2715" t="s">
        <v>8183</v>
      </c>
      <c r="C2715" t="s">
        <v>8184</v>
      </c>
      <c r="D2715" t="s">
        <v>8000</v>
      </c>
      <c r="E2715" t="s">
        <v>335</v>
      </c>
      <c r="F2715">
        <v>64.66</v>
      </c>
      <c r="G2715">
        <v>61.71</v>
      </c>
      <c r="H2715" t="s">
        <v>308</v>
      </c>
      <c r="I2715">
        <v>41974</v>
      </c>
    </row>
    <row r="2716" spans="1:10" hidden="1">
      <c r="A2716" s="133">
        <f>COUNTIF(ORÇAMENTO!B:B,'CPU (2)'!B2716)</f>
        <v>0</v>
      </c>
      <c r="B2716" t="s">
        <v>8185</v>
      </c>
      <c r="C2716" t="s">
        <v>8186</v>
      </c>
      <c r="D2716" t="s">
        <v>8000</v>
      </c>
      <c r="E2716" t="s">
        <v>335</v>
      </c>
      <c r="F2716">
        <v>104.11</v>
      </c>
      <c r="G2716">
        <v>100.81</v>
      </c>
      <c r="H2716" t="s">
        <v>308</v>
      </c>
      <c r="I2716">
        <v>41974</v>
      </c>
    </row>
    <row r="2717" spans="1:10" hidden="1">
      <c r="A2717" s="133">
        <f>COUNTIF(ORÇAMENTO!B:B,'CPU (2)'!B2717)</f>
        <v>0</v>
      </c>
      <c r="B2717" t="s">
        <v>8187</v>
      </c>
      <c r="C2717" t="s">
        <v>8188</v>
      </c>
      <c r="D2717" t="s">
        <v>8000</v>
      </c>
      <c r="E2717" t="s">
        <v>335</v>
      </c>
      <c r="F2717">
        <v>116.81</v>
      </c>
      <c r="G2717">
        <v>111.78</v>
      </c>
      <c r="H2717" t="s">
        <v>308</v>
      </c>
      <c r="I2717">
        <v>41974</v>
      </c>
    </row>
    <row r="2718" spans="1:10" hidden="1">
      <c r="A2718" s="133">
        <f>COUNTIF(ORÇAMENTO!B:B,'CPU (2)'!B2718)</f>
        <v>0</v>
      </c>
      <c r="B2718" t="s">
        <v>8189</v>
      </c>
      <c r="C2718" t="s">
        <v>8190</v>
      </c>
      <c r="D2718" t="s">
        <v>8000</v>
      </c>
      <c r="E2718" t="s">
        <v>370</v>
      </c>
      <c r="F2718">
        <v>34.880000000000003</v>
      </c>
      <c r="G2718">
        <v>33.36</v>
      </c>
      <c r="H2718" t="s">
        <v>308</v>
      </c>
      <c r="I2718">
        <v>41974</v>
      </c>
    </row>
    <row r="2719" spans="1:10" hidden="1">
      <c r="A2719" s="133">
        <f>COUNTIF(ORÇAMENTO!B:B,'CPU (2)'!B2719)</f>
        <v>0</v>
      </c>
      <c r="B2719">
        <v>72124</v>
      </c>
      <c r="C2719" t="s">
        <v>8191</v>
      </c>
      <c r="D2719" t="s">
        <v>8000</v>
      </c>
      <c r="E2719" t="s">
        <v>625</v>
      </c>
      <c r="F2719">
        <v>81.61</v>
      </c>
      <c r="G2719">
        <v>81.069999999999993</v>
      </c>
      <c r="H2719" t="s">
        <v>308</v>
      </c>
      <c r="I2719">
        <v>41974</v>
      </c>
    </row>
    <row r="2720" spans="1:10" hidden="1">
      <c r="A2720" s="133">
        <f>COUNTIF(ORÇAMENTO!B:B,'CPU (2)'!B2720)</f>
        <v>0</v>
      </c>
      <c r="B2720">
        <v>72075</v>
      </c>
      <c r="C2720" t="s">
        <v>8192</v>
      </c>
      <c r="D2720" t="s">
        <v>8000</v>
      </c>
      <c r="E2720" t="s">
        <v>335</v>
      </c>
      <c r="F2720">
        <v>8.1300000000000008</v>
      </c>
      <c r="G2720">
        <v>7.71</v>
      </c>
      <c r="H2720" t="s">
        <v>308</v>
      </c>
      <c r="I2720">
        <v>41974</v>
      </c>
    </row>
    <row r="2721" spans="1:11" hidden="1">
      <c r="A2721" s="133">
        <f>COUNTIF(ORÇAMENTO!B:B,'CPU (2)'!B2721)</f>
        <v>0</v>
      </c>
      <c r="B2721" t="s">
        <v>8193</v>
      </c>
      <c r="C2721" t="s">
        <v>8194</v>
      </c>
      <c r="D2721" t="s">
        <v>8000</v>
      </c>
      <c r="E2721" t="s">
        <v>335</v>
      </c>
      <c r="F2721">
        <v>29.54</v>
      </c>
      <c r="G2721">
        <v>27.55</v>
      </c>
      <c r="H2721" t="s">
        <v>308</v>
      </c>
      <c r="I2721">
        <v>41974</v>
      </c>
    </row>
    <row r="2722" spans="1:11" hidden="1">
      <c r="A2722" s="133">
        <f>COUNTIF(ORÇAMENTO!B:B,'CPU (2)'!B2722)</f>
        <v>0</v>
      </c>
      <c r="B2722" t="s">
        <v>8195</v>
      </c>
      <c r="C2722" t="s">
        <v>8196</v>
      </c>
      <c r="D2722" t="s">
        <v>8000</v>
      </c>
      <c r="E2722" t="s">
        <v>335</v>
      </c>
      <c r="F2722">
        <v>60.81</v>
      </c>
      <c r="G2722">
        <v>57.73</v>
      </c>
      <c r="H2722" t="s">
        <v>308</v>
      </c>
      <c r="I2722">
        <v>41974</v>
      </c>
    </row>
    <row r="2723" spans="1:11" hidden="1">
      <c r="A2723" s="133">
        <f>COUNTIF(ORÇAMENTO!B:B,'CPU (2)'!B2723)</f>
        <v>0</v>
      </c>
      <c r="B2723" t="s">
        <v>8197</v>
      </c>
      <c r="C2723" t="s">
        <v>8198</v>
      </c>
      <c r="D2723" t="s">
        <v>8000</v>
      </c>
      <c r="E2723" t="s">
        <v>335</v>
      </c>
      <c r="F2723">
        <v>47.61</v>
      </c>
      <c r="G2723">
        <v>44.99</v>
      </c>
      <c r="H2723" t="s">
        <v>308</v>
      </c>
      <c r="I2723">
        <v>41974</v>
      </c>
    </row>
    <row r="2724" spans="1:11" hidden="1">
      <c r="A2724" s="133">
        <f>COUNTIF(ORÇAMENTO!B:B,'CPU (2)'!B2724)</f>
        <v>0</v>
      </c>
      <c r="B2724">
        <v>88270</v>
      </c>
      <c r="C2724" t="s">
        <v>8199</v>
      </c>
      <c r="D2724" t="s">
        <v>5361</v>
      </c>
      <c r="E2724" t="s">
        <v>307</v>
      </c>
      <c r="F2724">
        <v>15.92</v>
      </c>
      <c r="G2724">
        <v>14.28</v>
      </c>
      <c r="H2724" t="s">
        <v>308</v>
      </c>
      <c r="I2724">
        <v>41974</v>
      </c>
    </row>
    <row r="2725" spans="1:11" hidden="1">
      <c r="A2725" s="133">
        <f>COUNTIF(ORÇAMENTO!B:B,'CPU (2)'!B2725)</f>
        <v>0</v>
      </c>
      <c r="B2725">
        <v>72945</v>
      </c>
      <c r="C2725" t="s">
        <v>8200</v>
      </c>
      <c r="D2725" t="s">
        <v>5670</v>
      </c>
      <c r="E2725" t="s">
        <v>335</v>
      </c>
      <c r="F2725">
        <v>4.32</v>
      </c>
      <c r="G2725">
        <v>4.29</v>
      </c>
      <c r="H2725" t="s">
        <v>308</v>
      </c>
      <c r="I2725">
        <v>41974</v>
      </c>
    </row>
    <row r="2726" spans="1:11" hidden="1">
      <c r="A2726" s="133">
        <f>COUNTIF(ORÇAMENTO!B:B,'CPU (2)'!B2726)</f>
        <v>1</v>
      </c>
      <c r="B2726">
        <v>55960</v>
      </c>
      <c r="C2726" t="s">
        <v>8201</v>
      </c>
      <c r="D2726" t="s">
        <v>6231</v>
      </c>
      <c r="E2726" t="s">
        <v>335</v>
      </c>
      <c r="F2726">
        <v>4.72</v>
      </c>
      <c r="G2726">
        <v>4.49</v>
      </c>
      <c r="H2726" t="s">
        <v>308</v>
      </c>
      <c r="I2726">
        <v>41974</v>
      </c>
    </row>
    <row r="2727" spans="1:11">
      <c r="B2727"/>
      <c r="C2727"/>
      <c r="D2727"/>
      <c r="E2727"/>
      <c r="F2727"/>
      <c r="G2727"/>
      <c r="H2727"/>
      <c r="I2727"/>
    </row>
    <row r="2728" spans="1:11" ht="25.5">
      <c r="A2728" s="133">
        <f>COUNTIF(ORÇAMENTO!B:B,'CPU (2)'!B2728)</f>
        <v>0</v>
      </c>
      <c r="B2728" s="175" t="s">
        <v>273</v>
      </c>
      <c r="C2728" s="176" t="s">
        <v>8202</v>
      </c>
      <c r="D2728" s="175" t="s">
        <v>6454</v>
      </c>
      <c r="E2728" s="175" t="s">
        <v>83</v>
      </c>
      <c r="F2728" s="177">
        <v>1203.52</v>
      </c>
      <c r="G2728" s="177">
        <v>1139.72</v>
      </c>
      <c r="H2728" s="175" t="s">
        <v>308</v>
      </c>
      <c r="I2728" s="178">
        <v>41974</v>
      </c>
      <c r="J2728" s="191">
        <f>SUM(J2730:J2743)</f>
        <v>1139.7176479999998</v>
      </c>
      <c r="K2728" s="192">
        <f>J2728-G2728</f>
        <v>-2.3520000002008601E-3</v>
      </c>
    </row>
    <row r="2729" spans="1:11" s="8" customFormat="1" ht="28.5" customHeight="1">
      <c r="A2729" s="133"/>
      <c r="B2729" s="167" t="s">
        <v>341</v>
      </c>
      <c r="C2729" s="167" t="s">
        <v>82</v>
      </c>
      <c r="D2729" s="167" t="s">
        <v>342</v>
      </c>
      <c r="E2729" s="167" t="s">
        <v>343</v>
      </c>
      <c r="F2729" s="167" t="s">
        <v>10727</v>
      </c>
      <c r="G2729" s="167" t="s">
        <v>10728</v>
      </c>
      <c r="H2729" s="167" t="s">
        <v>10729</v>
      </c>
      <c r="I2729" s="167" t="s">
        <v>10730</v>
      </c>
      <c r="J2729" s="167" t="s">
        <v>10731</v>
      </c>
    </row>
    <row r="2730" spans="1:11">
      <c r="B2730" s="172">
        <v>88264</v>
      </c>
      <c r="C2730" s="226" t="str">
        <f>VLOOKUP(B2730,SERVIÇOS_SINAPI_12_14!$A$2:$H$5049,2,0)</f>
        <v>ELETRICISTA COM ENCARGOS COMPLEMENTARES</v>
      </c>
      <c r="D2730" s="219" t="s">
        <v>5361</v>
      </c>
      <c r="E2730" s="219" t="str">
        <f>VLOOKUP(B2730,SERVIÇOS_SINAPI_12_14!$A$2:$H$5049,4,0)</f>
        <v>H</v>
      </c>
      <c r="F2730" s="224">
        <v>15.32</v>
      </c>
      <c r="G2730" s="224">
        <f>VLOOKUP(B2730,SERVIÇOS_SINAPI_12_14!$A$2:$H$5049,6,0)</f>
        <v>13.77</v>
      </c>
      <c r="H2730" s="244">
        <v>24.011199999999999</v>
      </c>
      <c r="I2730" s="224">
        <v>367.68</v>
      </c>
      <c r="J2730" s="224">
        <f t="shared" ref="J2730:J2743" si="12">H2730*G2730</f>
        <v>330.63422399999996</v>
      </c>
    </row>
    <row r="2731" spans="1:11">
      <c r="B2731" s="172">
        <v>88316</v>
      </c>
      <c r="C2731" s="226" t="str">
        <f>VLOOKUP(B2731,SERVIÇOS_SINAPI_12_14!$A$2:$H$5049,2,0)</f>
        <v>SERVENTE COM ENCARGOS COMPLEMENTARES</v>
      </c>
      <c r="D2731" s="219" t="s">
        <v>5361</v>
      </c>
      <c r="E2731" s="219" t="str">
        <f>VLOOKUP(B2731,SERVIÇOS_SINAPI_12_14!$A$2:$H$5049,4,0)</f>
        <v>H</v>
      </c>
      <c r="F2731" s="224">
        <v>12.14</v>
      </c>
      <c r="G2731" s="224">
        <f>VLOOKUP(B2731,SERVIÇOS_SINAPI_12_14!$A$2:$H$5049,6,0)</f>
        <v>11.02</v>
      </c>
      <c r="H2731" s="244">
        <v>24.011199999999999</v>
      </c>
      <c r="I2731" s="224">
        <v>291.36</v>
      </c>
      <c r="J2731" s="224">
        <f t="shared" si="12"/>
        <v>264.60342399999996</v>
      </c>
    </row>
    <row r="2732" spans="1:11" s="171" customFormat="1">
      <c r="A2732" s="211"/>
      <c r="B2732" s="187">
        <v>392</v>
      </c>
      <c r="C2732" s="213" t="str">
        <f>VLOOKUP(B2732,INSUMOS_SINAPI_12_14!$A$2:$H$5049,2,0)</f>
        <v>ABRACADEIRA TIPO D 1/2" C/ PARAFUSO"</v>
      </c>
      <c r="D2732" s="144" t="s">
        <v>314</v>
      </c>
      <c r="E2732" s="144" t="str">
        <f>VLOOKUP(B2732,INSUMOS_SINAPI_12_14!$A$2:$H$5049,4,0)</f>
        <v>UN</v>
      </c>
      <c r="F2732" s="210">
        <v>0.64</v>
      </c>
      <c r="G2732" s="210">
        <f>VLOOKUP(B2732,INSUMOS_SINAPI_12_14!$A$2:$H$5049,6,0)</f>
        <v>0.64</v>
      </c>
      <c r="H2732" s="144">
        <v>1</v>
      </c>
      <c r="I2732" s="210">
        <v>0.64</v>
      </c>
      <c r="J2732" s="210">
        <f t="shared" si="12"/>
        <v>0.64</v>
      </c>
    </row>
    <row r="2733" spans="1:11">
      <c r="B2733" s="172">
        <v>979</v>
      </c>
      <c r="C2733" s="213" t="str">
        <f>VLOOKUP(B2733,INSUMOS_SINAPI_12_14!$A$2:$H$5049,2,0)</f>
        <v>CABO DE COBRE FLEXÍVEL DE 16 MM2, COM ISOLAMENTO ANTI-CHAMA 450/750 V</v>
      </c>
      <c r="D2733" s="136" t="s">
        <v>314</v>
      </c>
      <c r="E2733" s="144" t="str">
        <f>VLOOKUP(B2733,INSUMOS_SINAPI_12_14!$A$2:$H$5049,4,0)</f>
        <v>M</v>
      </c>
      <c r="F2733" s="138">
        <v>6.73</v>
      </c>
      <c r="G2733" s="210">
        <f>VLOOKUP(B2733,INSUMOS_SINAPI_12_14!$A$2:$H$5049,6,0)</f>
        <v>6.73</v>
      </c>
      <c r="H2733" s="136">
        <v>20</v>
      </c>
      <c r="I2733" s="138">
        <v>134.6</v>
      </c>
      <c r="J2733" s="210">
        <f t="shared" si="12"/>
        <v>134.60000000000002</v>
      </c>
    </row>
    <row r="2734" spans="1:11">
      <c r="B2734" s="172">
        <v>1875</v>
      </c>
      <c r="C2734" s="213" t="str">
        <f>VLOOKUP(B2734,INSUMOS_SINAPI_12_14!$A$2:$H$5049,2,0)</f>
        <v>CURVA PVC 90G P/ ELETRODUTO ROSCAVEL 1 1/2"</v>
      </c>
      <c r="D2734" s="136" t="s">
        <v>314</v>
      </c>
      <c r="E2734" s="144" t="str">
        <f>VLOOKUP(B2734,INSUMOS_SINAPI_12_14!$A$2:$H$5049,4,0)</f>
        <v>UN</v>
      </c>
      <c r="F2734" s="138">
        <v>6.03</v>
      </c>
      <c r="G2734" s="210">
        <f>VLOOKUP(B2734,INSUMOS_SINAPI_12_14!$A$2:$H$5049,6,0)</f>
        <v>6.03</v>
      </c>
      <c r="H2734" s="136">
        <v>2</v>
      </c>
      <c r="I2734" s="138">
        <v>12.06</v>
      </c>
      <c r="J2734" s="210">
        <f t="shared" si="12"/>
        <v>12.06</v>
      </c>
    </row>
    <row r="2735" spans="1:11">
      <c r="B2735" s="172">
        <v>2673</v>
      </c>
      <c r="C2735" s="213" t="str">
        <f>VLOOKUP(B2735,INSUMOS_SINAPI_12_14!$A$2:$H$5049,2,0)</f>
        <v>ELETRODUTO DE PVC ROSCÁVEL DE 1/2, SEM LUVA</v>
      </c>
      <c r="D2735" s="136" t="s">
        <v>314</v>
      </c>
      <c r="E2735" s="144" t="str">
        <f>VLOOKUP(B2735,INSUMOS_SINAPI_12_14!$A$2:$H$5049,4,0)</f>
        <v>M</v>
      </c>
      <c r="F2735" s="138">
        <v>1.56</v>
      </c>
      <c r="G2735" s="210">
        <f>VLOOKUP(B2735,INSUMOS_SINAPI_12_14!$A$2:$H$5049,6,0)</f>
        <v>1.56</v>
      </c>
      <c r="H2735" s="136">
        <v>12</v>
      </c>
      <c r="I2735" s="138">
        <v>18.72</v>
      </c>
      <c r="J2735" s="210">
        <f t="shared" si="12"/>
        <v>18.72</v>
      </c>
    </row>
    <row r="2736" spans="1:11">
      <c r="B2736" s="172">
        <v>3406</v>
      </c>
      <c r="C2736" s="213" t="str">
        <f>VLOOKUP(B2736,INSUMOS_SINAPI_12_14!$A$2:$H$5049,2,0)</f>
        <v>ISOLADOR DE PORCELANA, TIPO PINO, DE 15 KV</v>
      </c>
      <c r="D2736" s="136" t="s">
        <v>314</v>
      </c>
      <c r="E2736" s="144" t="str">
        <f>VLOOKUP(B2736,INSUMOS_SINAPI_12_14!$A$2:$H$5049,4,0)</f>
        <v>UN</v>
      </c>
      <c r="F2736" s="138">
        <v>12.75</v>
      </c>
      <c r="G2736" s="210">
        <f>VLOOKUP(B2736,INSUMOS_SINAPI_12_14!$A$2:$H$5049,6,0)</f>
        <v>12.75</v>
      </c>
      <c r="H2736" s="136">
        <v>4</v>
      </c>
      <c r="I2736" s="138">
        <v>51</v>
      </c>
      <c r="J2736" s="210">
        <f t="shared" si="12"/>
        <v>51</v>
      </c>
    </row>
    <row r="2737" spans="1:10" ht="25.5">
      <c r="B2737" s="172">
        <v>4481</v>
      </c>
      <c r="C2737" s="213" t="str">
        <f>VLOOKUP(B2737,INSUMOS_SINAPI_12_14!$A$2:$H$5049,2,0)</f>
        <v>PECA DE MADEIRA DE LEI *7,5 X 15* CM ( 3" X 6" ), NÃO APARELHADA, (P/TELHADO, ESTRUTURAS PERMANENTES)</v>
      </c>
      <c r="D2737" s="136" t="s">
        <v>314</v>
      </c>
      <c r="E2737" s="144" t="str">
        <f>VLOOKUP(B2737,INSUMOS_SINAPI_12_14!$A$2:$H$5049,4,0)</f>
        <v>M</v>
      </c>
      <c r="F2737" s="138">
        <v>20.23</v>
      </c>
      <c r="G2737" s="210">
        <f>VLOOKUP(B2737,INSUMOS_SINAPI_12_14!$A$2:$H$5049,6,0)</f>
        <v>20.23</v>
      </c>
      <c r="H2737" s="136">
        <v>6</v>
      </c>
      <c r="I2737" s="138">
        <v>121.38</v>
      </c>
      <c r="J2737" s="210">
        <f t="shared" si="12"/>
        <v>121.38</v>
      </c>
    </row>
    <row r="2738" spans="1:10" ht="25.5">
      <c r="B2738" s="172">
        <v>7701</v>
      </c>
      <c r="C2738" s="213" t="str">
        <f>VLOOKUP(B2738,INSUMOS_SINAPI_12_14!$A$2:$H$5049,2,0)</f>
        <v>TUBO ACO GALV C/ COSTURA DIN 2440/NBR 5580 CLASSE MEDIA DN 2.1/2" (65MM) E=3,65MM - 6,51KG/M</v>
      </c>
      <c r="D2738" s="136" t="s">
        <v>314</v>
      </c>
      <c r="E2738" s="144" t="str">
        <f>VLOOKUP(B2738,INSUMOS_SINAPI_12_14!$A$2:$H$5049,4,0)</f>
        <v>M</v>
      </c>
      <c r="F2738" s="138">
        <v>47.94</v>
      </c>
      <c r="G2738" s="210">
        <f>VLOOKUP(B2738,INSUMOS_SINAPI_12_14!$A$2:$H$5049,6,0)</f>
        <v>47.94</v>
      </c>
      <c r="H2738" s="136">
        <v>2</v>
      </c>
      <c r="I2738" s="138">
        <v>95.88</v>
      </c>
      <c r="J2738" s="210">
        <f t="shared" si="12"/>
        <v>95.88</v>
      </c>
    </row>
    <row r="2739" spans="1:10">
      <c r="B2739" s="172">
        <v>12056</v>
      </c>
      <c r="C2739" s="213" t="str">
        <f>VLOOKUP(B2739,INSUMOS_SINAPI_12_14!$A$2:$H$5049,2,0)</f>
        <v>ELETRODUTO METALICO FLEXIVEL TIPO CONDUITE D = 1 1/2"</v>
      </c>
      <c r="D2739" s="136" t="s">
        <v>314</v>
      </c>
      <c r="E2739" s="144" t="str">
        <f>VLOOKUP(B2739,INSUMOS_SINAPI_12_14!$A$2:$H$5049,4,0)</f>
        <v>M</v>
      </c>
      <c r="F2739" s="138">
        <v>9.27</v>
      </c>
      <c r="G2739" s="210">
        <f>VLOOKUP(B2739,INSUMOS_SINAPI_12_14!$A$2:$H$5049,6,0)</f>
        <v>9.27</v>
      </c>
      <c r="H2739" s="136">
        <v>1</v>
      </c>
      <c r="I2739" s="138">
        <v>9.27</v>
      </c>
      <c r="J2739" s="210">
        <f t="shared" si="12"/>
        <v>9.27</v>
      </c>
    </row>
    <row r="2740" spans="1:10">
      <c r="B2740" s="172">
        <v>12092</v>
      </c>
      <c r="C2740" s="213" t="str">
        <f>VLOOKUP(B2740,INSUMOS_SINAPI_12_14!$A$2:$H$5049,2,0)</f>
        <v>CHAVE FACA TRIPOLAR C/BASE DE ARDOSIA/MARMORE 100A/250V</v>
      </c>
      <c r="D2740" s="136" t="s">
        <v>314</v>
      </c>
      <c r="E2740" s="144" t="str">
        <f>VLOOKUP(B2740,INSUMOS_SINAPI_12_14!$A$2:$H$5049,4,0)</f>
        <v>UN</v>
      </c>
      <c r="F2740" s="138">
        <v>68.87</v>
      </c>
      <c r="G2740" s="210">
        <f>VLOOKUP(B2740,INSUMOS_SINAPI_12_14!$A$2:$H$5049,6,0)</f>
        <v>68.87</v>
      </c>
      <c r="H2740" s="136">
        <v>1</v>
      </c>
      <c r="I2740" s="138">
        <v>68.87</v>
      </c>
      <c r="J2740" s="210">
        <f t="shared" si="12"/>
        <v>68.87</v>
      </c>
    </row>
    <row r="2741" spans="1:10">
      <c r="B2741" s="172">
        <v>12346</v>
      </c>
      <c r="C2741" s="213" t="str">
        <f>VLOOKUP(B2741,INSUMOS_SINAPI_12_14!$A$2:$H$5049,2,0)</f>
        <v>FUSIVEL FACA 100A - 250V FIXO</v>
      </c>
      <c r="D2741" s="136" t="s">
        <v>314</v>
      </c>
      <c r="E2741" s="144" t="str">
        <f>VLOOKUP(B2741,INSUMOS_SINAPI_12_14!$A$2:$H$5049,4,0)</f>
        <v>UN</v>
      </c>
      <c r="F2741" s="138">
        <v>3.98</v>
      </c>
      <c r="G2741" s="210">
        <f>VLOOKUP(B2741,INSUMOS_SINAPI_12_14!$A$2:$H$5049,6,0)</f>
        <v>3.98</v>
      </c>
      <c r="H2741" s="136">
        <v>3</v>
      </c>
      <c r="I2741" s="138">
        <v>11.94</v>
      </c>
      <c r="J2741" s="210">
        <f t="shared" si="12"/>
        <v>11.94</v>
      </c>
    </row>
    <row r="2742" spans="1:10">
      <c r="B2742" s="172">
        <v>12353</v>
      </c>
      <c r="C2742" s="213" t="str">
        <f>VLOOKUP(B2742,INSUMOS_SINAPI_12_14!$A$2:$H$5049,2,0)</f>
        <v>FUSIVEL ROSCA 15A - 250V FIXO</v>
      </c>
      <c r="D2742" s="136" t="s">
        <v>314</v>
      </c>
      <c r="E2742" s="144" t="str">
        <f>VLOOKUP(B2742,INSUMOS_SINAPI_12_14!$A$2:$H$5049,4,0)</f>
        <v>UN</v>
      </c>
      <c r="F2742" s="138">
        <v>0.94</v>
      </c>
      <c r="G2742" s="210">
        <f>VLOOKUP(B2742,INSUMOS_SINAPI_12_14!$A$2:$H$5049,6,0)</f>
        <v>0.94</v>
      </c>
      <c r="H2742" s="136">
        <v>4</v>
      </c>
      <c r="I2742" s="138">
        <v>3.76</v>
      </c>
      <c r="J2742" s="210">
        <f t="shared" si="12"/>
        <v>3.76</v>
      </c>
    </row>
    <row r="2743" spans="1:10">
      <c r="B2743" s="172">
        <v>12365</v>
      </c>
      <c r="C2743" s="213" t="str">
        <f>VLOOKUP(B2743,INSUMOS_SINAPI_12_14!$A$2:$H$5049,2,0)</f>
        <v>ISOLADOR TIPO CARRETILHA - MARROM 72 X 72 MM</v>
      </c>
      <c r="D2743" s="136" t="s">
        <v>314</v>
      </c>
      <c r="E2743" s="144" t="str">
        <f>VLOOKUP(B2743,INSUMOS_SINAPI_12_14!$A$2:$H$5049,4,0)</f>
        <v>UN</v>
      </c>
      <c r="F2743" s="138">
        <v>4.09</v>
      </c>
      <c r="G2743" s="210">
        <f>VLOOKUP(B2743,INSUMOS_SINAPI_12_14!$A$2:$H$5049,6,0)</f>
        <v>4.09</v>
      </c>
      <c r="H2743" s="136">
        <v>4</v>
      </c>
      <c r="I2743" s="138">
        <v>16.36</v>
      </c>
      <c r="J2743" s="210">
        <f t="shared" si="12"/>
        <v>16.36</v>
      </c>
    </row>
    <row r="2744" spans="1:10">
      <c r="B2744" s="153"/>
      <c r="C2744" s="154"/>
      <c r="D2744" s="153"/>
      <c r="E2744" s="153"/>
      <c r="F2744" s="155"/>
      <c r="G2744" s="155"/>
      <c r="H2744" s="153"/>
      <c r="I2744" s="156"/>
    </row>
    <row r="2745" spans="1:10">
      <c r="B2745" s="153"/>
      <c r="C2745" s="154"/>
      <c r="D2745" s="153"/>
      <c r="E2745" s="153"/>
      <c r="F2745" s="155"/>
      <c r="G2745" s="155"/>
      <c r="H2745" s="153"/>
      <c r="I2745" s="156"/>
    </row>
    <row r="2746" spans="1:10" ht="25.5" hidden="1">
      <c r="A2746" s="133">
        <f>COUNTIF(ORÇAMENTO!B:B,'CPU (2)'!B2746)</f>
        <v>0</v>
      </c>
      <c r="B2746" s="157">
        <v>73695</v>
      </c>
      <c r="C2746" s="158" t="s">
        <v>8203</v>
      </c>
      <c r="D2746" s="157" t="s">
        <v>7992</v>
      </c>
      <c r="E2746" s="157" t="s">
        <v>83</v>
      </c>
      <c r="F2746" s="159">
        <v>56.93</v>
      </c>
      <c r="G2746" s="159">
        <v>51.13</v>
      </c>
      <c r="H2746" s="157" t="s">
        <v>308</v>
      </c>
      <c r="I2746" s="160">
        <v>41974</v>
      </c>
    </row>
    <row r="2747" spans="1:10" ht="25.5" hidden="1">
      <c r="A2747" s="133">
        <f>COUNTIF(ORÇAMENTO!B:B,'CPU (2)'!B2747)</f>
        <v>0</v>
      </c>
      <c r="B2747" s="153">
        <v>73529</v>
      </c>
      <c r="C2747" s="154" t="s">
        <v>8204</v>
      </c>
      <c r="D2747" s="153" t="s">
        <v>5450</v>
      </c>
      <c r="E2747" s="153" t="s">
        <v>307</v>
      </c>
      <c r="F2747" s="155">
        <v>85.97</v>
      </c>
      <c r="G2747" s="155">
        <v>84.42</v>
      </c>
      <c r="H2747" s="153" t="s">
        <v>308</v>
      </c>
      <c r="I2747" s="156">
        <v>41974</v>
      </c>
    </row>
    <row r="2748" spans="1:10" ht="25.5" hidden="1">
      <c r="A2748" s="133">
        <f>COUNTIF(ORÇAMENTO!B:B,'CPU (2)'!B2748)</f>
        <v>0</v>
      </c>
      <c r="B2748" s="157">
        <v>73694</v>
      </c>
      <c r="C2748" s="158" t="s">
        <v>8205</v>
      </c>
      <c r="D2748" s="157" t="s">
        <v>7992</v>
      </c>
      <c r="E2748" s="157" t="s">
        <v>83</v>
      </c>
      <c r="F2748" s="159">
        <v>110.7</v>
      </c>
      <c r="G2748" s="159">
        <v>99.41</v>
      </c>
      <c r="H2748" s="157" t="s">
        <v>308</v>
      </c>
      <c r="I2748" s="160">
        <v>41974</v>
      </c>
    </row>
    <row r="2749" spans="1:10" ht="25.5" hidden="1">
      <c r="A2749" s="133">
        <f>COUNTIF(ORÇAMENTO!B:B,'CPU (2)'!B2749)</f>
        <v>0</v>
      </c>
      <c r="B2749" s="153">
        <v>73612</v>
      </c>
      <c r="C2749" s="154" t="s">
        <v>8206</v>
      </c>
      <c r="D2749" s="153" t="s">
        <v>7992</v>
      </c>
      <c r="E2749" s="153" t="s">
        <v>83</v>
      </c>
      <c r="F2749" s="155">
        <v>310.2</v>
      </c>
      <c r="G2749" s="155">
        <v>278.73</v>
      </c>
      <c r="H2749" s="153" t="s">
        <v>308</v>
      </c>
      <c r="I2749" s="156">
        <v>41974</v>
      </c>
    </row>
    <row r="2750" spans="1:10" ht="25.5" hidden="1">
      <c r="A2750" s="133">
        <f>COUNTIF(ORÇAMENTO!B:B,'CPU (2)'!B2750)</f>
        <v>0</v>
      </c>
      <c r="B2750" s="157" t="s">
        <v>8207</v>
      </c>
      <c r="C2750" s="158" t="s">
        <v>8208</v>
      </c>
      <c r="D2750" s="157" t="s">
        <v>7992</v>
      </c>
      <c r="E2750" s="157" t="s">
        <v>83</v>
      </c>
      <c r="F2750" s="159">
        <v>406.1</v>
      </c>
      <c r="G2750" s="159">
        <v>364.48</v>
      </c>
      <c r="H2750" s="157" t="s">
        <v>308</v>
      </c>
      <c r="I2750" s="160">
        <v>41974</v>
      </c>
    </row>
    <row r="2751" spans="1:10" ht="25.5" hidden="1">
      <c r="A2751" s="133">
        <f>COUNTIF(ORÇAMENTO!B:B,'CPU (2)'!B2751)</f>
        <v>0</v>
      </c>
      <c r="B2751" s="153" t="s">
        <v>8209</v>
      </c>
      <c r="C2751" s="154" t="s">
        <v>8210</v>
      </c>
      <c r="D2751" s="153" t="s">
        <v>7992</v>
      </c>
      <c r="E2751" s="153" t="s">
        <v>83</v>
      </c>
      <c r="F2751" s="155">
        <v>527.92999999999995</v>
      </c>
      <c r="G2751" s="155">
        <v>473.83</v>
      </c>
      <c r="H2751" s="153" t="s">
        <v>308</v>
      </c>
      <c r="I2751" s="156">
        <v>41974</v>
      </c>
    </row>
    <row r="2752" spans="1:10" ht="25.5" hidden="1">
      <c r="A2752" s="133">
        <f>COUNTIF(ORÇAMENTO!B:B,'CPU (2)'!B2752)</f>
        <v>0</v>
      </c>
      <c r="B2752" s="157" t="s">
        <v>8211</v>
      </c>
      <c r="C2752" s="158" t="s">
        <v>8212</v>
      </c>
      <c r="D2752" s="157" t="s">
        <v>7992</v>
      </c>
      <c r="E2752" s="157" t="s">
        <v>83</v>
      </c>
      <c r="F2752" s="159">
        <v>388.3</v>
      </c>
      <c r="G2752" s="159">
        <v>349.12</v>
      </c>
      <c r="H2752" s="157" t="s">
        <v>308</v>
      </c>
      <c r="I2752" s="160">
        <v>41974</v>
      </c>
    </row>
    <row r="2753" spans="1:9" ht="25.5" hidden="1">
      <c r="A2753" s="133">
        <f>COUNTIF(ORÇAMENTO!B:B,'CPU (2)'!B2753)</f>
        <v>0</v>
      </c>
      <c r="B2753" s="153" t="s">
        <v>8213</v>
      </c>
      <c r="C2753" s="154" t="s">
        <v>8214</v>
      </c>
      <c r="D2753" s="153" t="s">
        <v>7992</v>
      </c>
      <c r="E2753" s="153" t="s">
        <v>83</v>
      </c>
      <c r="F2753" s="155">
        <v>1242.56</v>
      </c>
      <c r="G2753" s="155">
        <v>1117.18</v>
      </c>
      <c r="H2753" s="153" t="s">
        <v>308</v>
      </c>
      <c r="I2753" s="156">
        <v>41974</v>
      </c>
    </row>
    <row r="2754" spans="1:9" ht="25.5" hidden="1">
      <c r="A2754" s="133">
        <f>COUNTIF(ORÇAMENTO!B:B,'CPU (2)'!B2754)</f>
        <v>0</v>
      </c>
      <c r="B2754" s="157" t="s">
        <v>8215</v>
      </c>
      <c r="C2754" s="158" t="s">
        <v>8216</v>
      </c>
      <c r="D2754" s="157" t="s">
        <v>7992</v>
      </c>
      <c r="E2754" s="157" t="s">
        <v>83</v>
      </c>
      <c r="F2754" s="159">
        <v>504.79</v>
      </c>
      <c r="G2754" s="159">
        <v>453.85</v>
      </c>
      <c r="H2754" s="157" t="s">
        <v>308</v>
      </c>
      <c r="I2754" s="160">
        <v>41974</v>
      </c>
    </row>
    <row r="2755" spans="1:9" ht="25.5" hidden="1">
      <c r="A2755" s="133">
        <f>COUNTIF(ORÇAMENTO!B:B,'CPU (2)'!B2755)</f>
        <v>0</v>
      </c>
      <c r="B2755" s="153" t="s">
        <v>8217</v>
      </c>
      <c r="C2755" s="154" t="s">
        <v>8218</v>
      </c>
      <c r="D2755" s="153" t="s">
        <v>7992</v>
      </c>
      <c r="E2755" s="153" t="s">
        <v>83</v>
      </c>
      <c r="F2755" s="155">
        <v>776.6</v>
      </c>
      <c r="G2755" s="155">
        <v>698.24</v>
      </c>
      <c r="H2755" s="153" t="s">
        <v>308</v>
      </c>
      <c r="I2755" s="156">
        <v>41974</v>
      </c>
    </row>
    <row r="2756" spans="1:9" ht="25.5" hidden="1">
      <c r="A2756" s="133">
        <f>COUNTIF(ORÇAMENTO!B:B,'CPU (2)'!B2756)</f>
        <v>0</v>
      </c>
      <c r="B2756" s="157" t="s">
        <v>8219</v>
      </c>
      <c r="C2756" s="158" t="s">
        <v>8220</v>
      </c>
      <c r="D2756" s="157" t="s">
        <v>7992</v>
      </c>
      <c r="E2756" s="157" t="s">
        <v>83</v>
      </c>
      <c r="F2756" s="159">
        <v>146.94999999999999</v>
      </c>
      <c r="G2756" s="159">
        <v>132.43</v>
      </c>
      <c r="H2756" s="157" t="s">
        <v>308</v>
      </c>
      <c r="I2756" s="160">
        <v>41974</v>
      </c>
    </row>
    <row r="2757" spans="1:9" ht="25.5" hidden="1">
      <c r="A2757" s="133">
        <f>COUNTIF(ORÇAMENTO!B:B,'CPU (2)'!B2757)</f>
        <v>0</v>
      </c>
      <c r="B2757" s="153" t="s">
        <v>8221</v>
      </c>
      <c r="C2757" s="154" t="s">
        <v>8222</v>
      </c>
      <c r="D2757" s="153" t="s">
        <v>7992</v>
      </c>
      <c r="E2757" s="153" t="s">
        <v>83</v>
      </c>
      <c r="F2757" s="155">
        <v>235.12</v>
      </c>
      <c r="G2757" s="155">
        <v>211.89</v>
      </c>
      <c r="H2757" s="153" t="s">
        <v>308</v>
      </c>
      <c r="I2757" s="156">
        <v>41974</v>
      </c>
    </row>
    <row r="2758" spans="1:9" ht="25.5" hidden="1">
      <c r="A2758" s="133">
        <f>COUNTIF(ORÇAMENTO!B:B,'CPU (2)'!B2758)</f>
        <v>0</v>
      </c>
      <c r="B2758" s="157" t="s">
        <v>8223</v>
      </c>
      <c r="C2758" s="158" t="s">
        <v>8224</v>
      </c>
      <c r="D2758" s="157" t="s">
        <v>7992</v>
      </c>
      <c r="E2758" s="157" t="s">
        <v>83</v>
      </c>
      <c r="F2758" s="159">
        <v>470.24</v>
      </c>
      <c r="G2758" s="159">
        <v>423.78</v>
      </c>
      <c r="H2758" s="157" t="s">
        <v>308</v>
      </c>
      <c r="I2758" s="160">
        <v>41974</v>
      </c>
    </row>
    <row r="2759" spans="1:9" ht="25.5" hidden="1">
      <c r="A2759" s="133">
        <f>COUNTIF(ORÇAMENTO!B:B,'CPU (2)'!B2759)</f>
        <v>0</v>
      </c>
      <c r="B2759" s="153" t="s">
        <v>8225</v>
      </c>
      <c r="C2759" s="154" t="s">
        <v>8226</v>
      </c>
      <c r="D2759" s="153" t="s">
        <v>7992</v>
      </c>
      <c r="E2759" s="153" t="s">
        <v>83</v>
      </c>
      <c r="F2759" s="155">
        <v>705.36</v>
      </c>
      <c r="G2759" s="155">
        <v>635.66999999999996</v>
      </c>
      <c r="H2759" s="153" t="s">
        <v>308</v>
      </c>
      <c r="I2759" s="156">
        <v>41974</v>
      </c>
    </row>
    <row r="2760" spans="1:9" ht="25.5" hidden="1">
      <c r="A2760" s="133">
        <f>COUNTIF(ORÇAMENTO!B:B,'CPU (2)'!B2760)</f>
        <v>0</v>
      </c>
      <c r="B2760" s="157" t="s">
        <v>8227</v>
      </c>
      <c r="C2760" s="158" t="s">
        <v>8228</v>
      </c>
      <c r="D2760" s="157" t="s">
        <v>7992</v>
      </c>
      <c r="E2760" s="157" t="s">
        <v>83</v>
      </c>
      <c r="F2760" s="159">
        <v>146.94999999999999</v>
      </c>
      <c r="G2760" s="159">
        <v>132.43</v>
      </c>
      <c r="H2760" s="157" t="s">
        <v>308</v>
      </c>
      <c r="I2760" s="160">
        <v>41974</v>
      </c>
    </row>
    <row r="2761" spans="1:9" ht="25.5" hidden="1">
      <c r="A2761" s="133">
        <f>COUNTIF(ORÇAMENTO!B:B,'CPU (2)'!B2761)</f>
        <v>0</v>
      </c>
      <c r="B2761" s="153" t="s">
        <v>8229</v>
      </c>
      <c r="C2761" s="154" t="s">
        <v>8230</v>
      </c>
      <c r="D2761" s="153" t="s">
        <v>7992</v>
      </c>
      <c r="E2761" s="153" t="s">
        <v>83</v>
      </c>
      <c r="F2761" s="155">
        <v>587.79999999999995</v>
      </c>
      <c r="G2761" s="155">
        <v>529.73</v>
      </c>
      <c r="H2761" s="153" t="s">
        <v>308</v>
      </c>
      <c r="I2761" s="156">
        <v>41974</v>
      </c>
    </row>
    <row r="2762" spans="1:9" ht="25.5" hidden="1">
      <c r="A2762" s="133">
        <f>COUNTIF(ORÇAMENTO!B:B,'CPU (2)'!B2762)</f>
        <v>0</v>
      </c>
      <c r="B2762" s="157" t="s">
        <v>8231</v>
      </c>
      <c r="C2762" s="158" t="s">
        <v>8232</v>
      </c>
      <c r="D2762" s="157" t="s">
        <v>7992</v>
      </c>
      <c r="E2762" s="157" t="s">
        <v>83</v>
      </c>
      <c r="F2762" s="159">
        <v>293.89999999999998</v>
      </c>
      <c r="G2762" s="159">
        <v>264.86</v>
      </c>
      <c r="H2762" s="157" t="s">
        <v>308</v>
      </c>
      <c r="I2762" s="160">
        <v>41974</v>
      </c>
    </row>
    <row r="2763" spans="1:9" ht="25.5" hidden="1">
      <c r="A2763" s="133">
        <f>COUNTIF(ORÇAMENTO!B:B,'CPU (2)'!B2763)</f>
        <v>0</v>
      </c>
      <c r="B2763" s="153" t="s">
        <v>8233</v>
      </c>
      <c r="C2763" s="154" t="s">
        <v>8234</v>
      </c>
      <c r="D2763" s="153" t="s">
        <v>7992</v>
      </c>
      <c r="E2763" s="153" t="s">
        <v>83</v>
      </c>
      <c r="F2763" s="155">
        <v>1320.22</v>
      </c>
      <c r="G2763" s="155">
        <v>1187.01</v>
      </c>
      <c r="H2763" s="153" t="s">
        <v>308</v>
      </c>
      <c r="I2763" s="156">
        <v>41974</v>
      </c>
    </row>
    <row r="2764" spans="1:9" ht="25.5" hidden="1">
      <c r="A2764" s="133">
        <f>COUNTIF(ORÇAMENTO!B:B,'CPU (2)'!B2764)</f>
        <v>0</v>
      </c>
      <c r="B2764" s="157" t="s">
        <v>8235</v>
      </c>
      <c r="C2764" s="158" t="s">
        <v>8236</v>
      </c>
      <c r="D2764" s="157" t="s">
        <v>7992</v>
      </c>
      <c r="E2764" s="157" t="s">
        <v>83</v>
      </c>
      <c r="F2764" s="159">
        <v>1475.54</v>
      </c>
      <c r="G2764" s="159">
        <v>1326.65</v>
      </c>
      <c r="H2764" s="157" t="s">
        <v>308</v>
      </c>
      <c r="I2764" s="160">
        <v>41974</v>
      </c>
    </row>
    <row r="2765" spans="1:9" ht="25.5" hidden="1">
      <c r="A2765" s="133">
        <f>COUNTIF(ORÇAMENTO!B:B,'CPU (2)'!B2765)</f>
        <v>0</v>
      </c>
      <c r="B2765" s="153" t="s">
        <v>8237</v>
      </c>
      <c r="C2765" s="154" t="s">
        <v>8238</v>
      </c>
      <c r="D2765" s="153" t="s">
        <v>7992</v>
      </c>
      <c r="E2765" s="153" t="s">
        <v>83</v>
      </c>
      <c r="F2765" s="155">
        <v>970.75</v>
      </c>
      <c r="G2765" s="155">
        <v>872.8</v>
      </c>
      <c r="H2765" s="153" t="s">
        <v>308</v>
      </c>
      <c r="I2765" s="156">
        <v>41974</v>
      </c>
    </row>
    <row r="2766" spans="1:9" ht="25.5" hidden="1">
      <c r="A2766" s="133">
        <f>COUNTIF(ORÇAMENTO!B:B,'CPU (2)'!B2766)</f>
        <v>0</v>
      </c>
      <c r="B2766" s="157" t="s">
        <v>8239</v>
      </c>
      <c r="C2766" s="158" t="s">
        <v>8240</v>
      </c>
      <c r="D2766" s="157" t="s">
        <v>7992</v>
      </c>
      <c r="E2766" s="157" t="s">
        <v>83</v>
      </c>
      <c r="F2766" s="159">
        <v>310.2</v>
      </c>
      <c r="G2766" s="159">
        <v>278.73</v>
      </c>
      <c r="H2766" s="157" t="s">
        <v>308</v>
      </c>
      <c r="I2766" s="160">
        <v>41974</v>
      </c>
    </row>
    <row r="2767" spans="1:9" ht="38.25" hidden="1">
      <c r="A2767" s="133">
        <f>COUNTIF(ORÇAMENTO!B:B,'CPU (2)'!B2767)</f>
        <v>0</v>
      </c>
      <c r="B2767" s="153">
        <v>8260</v>
      </c>
      <c r="C2767" s="154" t="s">
        <v>8241</v>
      </c>
      <c r="D2767" s="153" t="s">
        <v>5368</v>
      </c>
      <c r="E2767" s="153" t="s">
        <v>83</v>
      </c>
      <c r="F2767" s="155">
        <v>2322.66</v>
      </c>
      <c r="G2767" s="155">
        <v>2297.4499999999998</v>
      </c>
      <c r="H2767" s="153" t="s">
        <v>308</v>
      </c>
      <c r="I2767" s="156">
        <v>41974</v>
      </c>
    </row>
    <row r="2768" spans="1:9" ht="25.5" hidden="1">
      <c r="A2768" s="133">
        <f>COUNTIF(ORÇAMENTO!B:B,'CPU (2)'!B2768)</f>
        <v>0</v>
      </c>
      <c r="B2768" s="157" t="s">
        <v>8242</v>
      </c>
      <c r="C2768" s="158" t="s">
        <v>8243</v>
      </c>
      <c r="D2768" s="157" t="s">
        <v>5371</v>
      </c>
      <c r="E2768" s="157" t="s">
        <v>83</v>
      </c>
      <c r="F2768" s="159">
        <v>4003.02</v>
      </c>
      <c r="G2768" s="159">
        <v>3814.04</v>
      </c>
      <c r="H2768" s="157" t="s">
        <v>308</v>
      </c>
      <c r="I2768" s="160">
        <v>41974</v>
      </c>
    </row>
    <row r="2769" spans="1:9" ht="25.5" hidden="1">
      <c r="A2769" s="133">
        <f>COUNTIF(ORÇAMENTO!B:B,'CPU (2)'!B2769)</f>
        <v>0</v>
      </c>
      <c r="B2769" s="153">
        <v>73683</v>
      </c>
      <c r="C2769" s="154" t="s">
        <v>8244</v>
      </c>
      <c r="D2769" s="153" t="s">
        <v>6454</v>
      </c>
      <c r="E2769" s="153" t="s">
        <v>83</v>
      </c>
      <c r="F2769" s="155">
        <v>36.61</v>
      </c>
      <c r="G2769" s="155">
        <v>35.08</v>
      </c>
      <c r="H2769" s="153" t="s">
        <v>308</v>
      </c>
      <c r="I2769" s="156">
        <v>41974</v>
      </c>
    </row>
    <row r="2770" spans="1:9" ht="25.5" hidden="1">
      <c r="A2770" s="133">
        <f>COUNTIF(ORÇAMENTO!B:B,'CPU (2)'!B2770)</f>
        <v>0</v>
      </c>
      <c r="B2770" s="157" t="s">
        <v>8245</v>
      </c>
      <c r="C2770" s="158" t="s">
        <v>8246</v>
      </c>
      <c r="D2770" s="157" t="s">
        <v>5818</v>
      </c>
      <c r="E2770" s="157" t="s">
        <v>83</v>
      </c>
      <c r="F2770" s="159">
        <v>29.55</v>
      </c>
      <c r="G2770" s="159">
        <v>26.65</v>
      </c>
      <c r="H2770" s="157" t="s">
        <v>308</v>
      </c>
      <c r="I2770" s="160">
        <v>41974</v>
      </c>
    </row>
    <row r="2771" spans="1:9" ht="25.5" hidden="1">
      <c r="A2771" s="133">
        <f>COUNTIF(ORÇAMENTO!B:B,'CPU (2)'!B2771)</f>
        <v>0</v>
      </c>
      <c r="B2771" s="153" t="s">
        <v>8247</v>
      </c>
      <c r="C2771" s="154" t="s">
        <v>8248</v>
      </c>
      <c r="D2771" s="153" t="s">
        <v>5818</v>
      </c>
      <c r="E2771" s="153" t="s">
        <v>83</v>
      </c>
      <c r="F2771" s="155">
        <v>141.51</v>
      </c>
      <c r="G2771" s="155">
        <v>136.63999999999999</v>
      </c>
      <c r="H2771" s="153" t="s">
        <v>308</v>
      </c>
      <c r="I2771" s="156">
        <v>41974</v>
      </c>
    </row>
    <row r="2772" spans="1:9" ht="25.5" hidden="1">
      <c r="A2772" s="133">
        <f>COUNTIF(ORÇAMENTO!B:B,'CPU (2)'!B2772)</f>
        <v>0</v>
      </c>
      <c r="B2772" s="157" t="s">
        <v>8249</v>
      </c>
      <c r="C2772" s="158" t="s">
        <v>8250</v>
      </c>
      <c r="D2772" s="157" t="s">
        <v>5818</v>
      </c>
      <c r="E2772" s="157" t="s">
        <v>83</v>
      </c>
      <c r="F2772" s="159">
        <v>183.32</v>
      </c>
      <c r="G2772" s="159">
        <v>177.02</v>
      </c>
      <c r="H2772" s="157" t="s">
        <v>308</v>
      </c>
      <c r="I2772" s="160">
        <v>41974</v>
      </c>
    </row>
    <row r="2773" spans="1:9" ht="25.5" hidden="1">
      <c r="A2773" s="133">
        <f>COUNTIF(ORÇAMENTO!B:B,'CPU (2)'!B2773)</f>
        <v>0</v>
      </c>
      <c r="B2773" s="153" t="s">
        <v>8251</v>
      </c>
      <c r="C2773" s="154" t="s">
        <v>8252</v>
      </c>
      <c r="D2773" s="153" t="s">
        <v>5818</v>
      </c>
      <c r="E2773" s="153" t="s">
        <v>83</v>
      </c>
      <c r="F2773" s="155">
        <v>215.49</v>
      </c>
      <c r="G2773" s="155">
        <v>208.08</v>
      </c>
      <c r="H2773" s="153" t="s">
        <v>308</v>
      </c>
      <c r="I2773" s="156">
        <v>41974</v>
      </c>
    </row>
    <row r="2774" spans="1:9" ht="25.5" hidden="1">
      <c r="A2774" s="133">
        <f>COUNTIF(ORÇAMENTO!B:B,'CPU (2)'!B2774)</f>
        <v>0</v>
      </c>
      <c r="B2774" s="157" t="s">
        <v>8253</v>
      </c>
      <c r="C2774" s="158" t="s">
        <v>8254</v>
      </c>
      <c r="D2774" s="157" t="s">
        <v>5818</v>
      </c>
      <c r="E2774" s="157" t="s">
        <v>83</v>
      </c>
      <c r="F2774" s="159">
        <v>234.78</v>
      </c>
      <c r="G2774" s="159">
        <v>226.71</v>
      </c>
      <c r="H2774" s="157" t="s">
        <v>308</v>
      </c>
      <c r="I2774" s="160">
        <v>41974</v>
      </c>
    </row>
    <row r="2775" spans="1:9" ht="25.5" hidden="1">
      <c r="A2775" s="133">
        <f>COUNTIF(ORÇAMENTO!B:B,'CPU (2)'!B2775)</f>
        <v>0</v>
      </c>
      <c r="B2775" s="153" t="s">
        <v>8255</v>
      </c>
      <c r="C2775" s="154" t="s">
        <v>8256</v>
      </c>
      <c r="D2775" s="153" t="s">
        <v>5818</v>
      </c>
      <c r="E2775" s="153" t="s">
        <v>83</v>
      </c>
      <c r="F2775" s="155">
        <v>257.3</v>
      </c>
      <c r="G2775" s="155">
        <v>248.45</v>
      </c>
      <c r="H2775" s="153" t="s">
        <v>308</v>
      </c>
      <c r="I2775" s="156">
        <v>41974</v>
      </c>
    </row>
    <row r="2776" spans="1:9" ht="25.5" hidden="1">
      <c r="A2776" s="133">
        <f>COUNTIF(ORÇAMENTO!B:B,'CPU (2)'!B2776)</f>
        <v>0</v>
      </c>
      <c r="B2776" s="157" t="s">
        <v>8257</v>
      </c>
      <c r="C2776" s="158" t="s">
        <v>8258</v>
      </c>
      <c r="D2776" s="157" t="s">
        <v>5818</v>
      </c>
      <c r="E2776" s="157" t="s">
        <v>83</v>
      </c>
      <c r="F2776" s="159">
        <v>283.02999999999997</v>
      </c>
      <c r="G2776" s="159">
        <v>273.29000000000002</v>
      </c>
      <c r="H2776" s="157" t="s">
        <v>308</v>
      </c>
      <c r="I2776" s="160">
        <v>41974</v>
      </c>
    </row>
    <row r="2777" spans="1:9" ht="25.5" hidden="1">
      <c r="A2777" s="133">
        <f>COUNTIF(ORÇAMENTO!B:B,'CPU (2)'!B2777)</f>
        <v>0</v>
      </c>
      <c r="B2777" s="153" t="s">
        <v>8259</v>
      </c>
      <c r="C2777" s="154" t="s">
        <v>8260</v>
      </c>
      <c r="D2777" s="153" t="s">
        <v>5818</v>
      </c>
      <c r="E2777" s="153" t="s">
        <v>83</v>
      </c>
      <c r="F2777" s="155">
        <v>305.54000000000002</v>
      </c>
      <c r="G2777" s="155">
        <v>295.02999999999997</v>
      </c>
      <c r="H2777" s="153" t="s">
        <v>308</v>
      </c>
      <c r="I2777" s="156">
        <v>41974</v>
      </c>
    </row>
    <row r="2778" spans="1:9" ht="25.5" hidden="1">
      <c r="A2778" s="133">
        <f>COUNTIF(ORÇAMENTO!B:B,'CPU (2)'!B2778)</f>
        <v>0</v>
      </c>
      <c r="B2778" s="157" t="s">
        <v>8261</v>
      </c>
      <c r="C2778" s="158" t="s">
        <v>8262</v>
      </c>
      <c r="D2778" s="157" t="s">
        <v>5818</v>
      </c>
      <c r="E2778" s="157" t="s">
        <v>83</v>
      </c>
      <c r="F2778" s="159">
        <v>21.58</v>
      </c>
      <c r="G2778" s="159">
        <v>19.440000000000001</v>
      </c>
      <c r="H2778" s="157" t="s">
        <v>308</v>
      </c>
      <c r="I2778" s="160">
        <v>41974</v>
      </c>
    </row>
    <row r="2779" spans="1:9" ht="25.5" hidden="1">
      <c r="A2779" s="133">
        <f>COUNTIF(ORÇAMENTO!B:B,'CPU (2)'!B2779)</f>
        <v>0</v>
      </c>
      <c r="B2779" s="153" t="s">
        <v>8263</v>
      </c>
      <c r="C2779" s="154" t="s">
        <v>8264</v>
      </c>
      <c r="D2779" s="153" t="s">
        <v>5818</v>
      </c>
      <c r="E2779" s="153" t="s">
        <v>83</v>
      </c>
      <c r="F2779" s="155">
        <v>321.62</v>
      </c>
      <c r="G2779" s="155">
        <v>310.56</v>
      </c>
      <c r="H2779" s="153" t="s">
        <v>308</v>
      </c>
      <c r="I2779" s="156">
        <v>41974</v>
      </c>
    </row>
    <row r="2780" spans="1:9" ht="25.5" hidden="1">
      <c r="A2780" s="133">
        <f>COUNTIF(ORÇAMENTO!B:B,'CPU (2)'!B2780)</f>
        <v>0</v>
      </c>
      <c r="B2780" s="157" t="s">
        <v>8265</v>
      </c>
      <c r="C2780" s="158" t="s">
        <v>8266</v>
      </c>
      <c r="D2780" s="157" t="s">
        <v>5818</v>
      </c>
      <c r="E2780" s="157" t="s">
        <v>83</v>
      </c>
      <c r="F2780" s="159">
        <v>366.65</v>
      </c>
      <c r="G2780" s="159">
        <v>354.04</v>
      </c>
      <c r="H2780" s="157" t="s">
        <v>308</v>
      </c>
      <c r="I2780" s="160">
        <v>41974</v>
      </c>
    </row>
    <row r="2781" spans="1:9" ht="25.5" hidden="1">
      <c r="A2781" s="133">
        <f>COUNTIF(ORÇAMENTO!B:B,'CPU (2)'!B2781)</f>
        <v>0</v>
      </c>
      <c r="B2781" s="153" t="s">
        <v>8267</v>
      </c>
      <c r="C2781" s="154" t="s">
        <v>8268</v>
      </c>
      <c r="D2781" s="153" t="s">
        <v>5818</v>
      </c>
      <c r="E2781" s="153" t="s">
        <v>83</v>
      </c>
      <c r="F2781" s="155">
        <v>26.08</v>
      </c>
      <c r="G2781" s="155">
        <v>23.51</v>
      </c>
      <c r="H2781" s="153" t="s">
        <v>308</v>
      </c>
      <c r="I2781" s="156">
        <v>41974</v>
      </c>
    </row>
    <row r="2782" spans="1:9" ht="25.5" hidden="1">
      <c r="A2782" s="133">
        <f>COUNTIF(ORÇAMENTO!B:B,'CPU (2)'!B2782)</f>
        <v>0</v>
      </c>
      <c r="B2782" s="157" t="s">
        <v>8269</v>
      </c>
      <c r="C2782" s="158" t="s">
        <v>8270</v>
      </c>
      <c r="D2782" s="157" t="s">
        <v>5818</v>
      </c>
      <c r="E2782" s="157" t="s">
        <v>83</v>
      </c>
      <c r="F2782" s="159">
        <v>86.92</v>
      </c>
      <c r="G2782" s="159">
        <v>78.39</v>
      </c>
      <c r="H2782" s="157" t="s">
        <v>308</v>
      </c>
      <c r="I2782" s="160">
        <v>41974</v>
      </c>
    </row>
    <row r="2783" spans="1:9" ht="25.5" hidden="1">
      <c r="A2783" s="133">
        <f>COUNTIF(ORÇAMENTO!B:B,'CPU (2)'!B2783)</f>
        <v>0</v>
      </c>
      <c r="B2783" s="153" t="s">
        <v>8271</v>
      </c>
      <c r="C2783" s="154" t="s">
        <v>8272</v>
      </c>
      <c r="D2783" s="153" t="s">
        <v>5818</v>
      </c>
      <c r="E2783" s="153" t="s">
        <v>83</v>
      </c>
      <c r="F2783" s="155">
        <v>1106.8800000000001</v>
      </c>
      <c r="G2783" s="155">
        <v>1064.3599999999999</v>
      </c>
      <c r="H2783" s="153" t="s">
        <v>308</v>
      </c>
      <c r="I2783" s="156">
        <v>41974</v>
      </c>
    </row>
    <row r="2784" spans="1:9" ht="25.5" hidden="1">
      <c r="A2784" s="133">
        <f>COUNTIF(ORÇAMENTO!B:B,'CPU (2)'!B2784)</f>
        <v>0</v>
      </c>
      <c r="B2784" s="157" t="s">
        <v>8273</v>
      </c>
      <c r="C2784" s="158" t="s">
        <v>8274</v>
      </c>
      <c r="D2784" s="157" t="s">
        <v>5818</v>
      </c>
      <c r="E2784" s="157" t="s">
        <v>83</v>
      </c>
      <c r="F2784" s="159">
        <v>385.94</v>
      </c>
      <c r="G2784" s="159">
        <v>372.68</v>
      </c>
      <c r="H2784" s="157" t="s">
        <v>308</v>
      </c>
      <c r="I2784" s="160">
        <v>41974</v>
      </c>
    </row>
    <row r="2785" spans="1:9" ht="25.5" hidden="1">
      <c r="A2785" s="133">
        <f>COUNTIF(ORÇAMENTO!B:B,'CPU (2)'!B2785)</f>
        <v>0</v>
      </c>
      <c r="B2785" s="153" t="s">
        <v>8275</v>
      </c>
      <c r="C2785" s="154" t="s">
        <v>8276</v>
      </c>
      <c r="D2785" s="153" t="s">
        <v>5818</v>
      </c>
      <c r="E2785" s="153" t="s">
        <v>83</v>
      </c>
      <c r="F2785" s="155">
        <v>450.27</v>
      </c>
      <c r="G2785" s="155">
        <v>434.79</v>
      </c>
      <c r="H2785" s="153" t="s">
        <v>308</v>
      </c>
      <c r="I2785" s="156">
        <v>41974</v>
      </c>
    </row>
    <row r="2786" spans="1:9" ht="25.5" hidden="1">
      <c r="A2786" s="133">
        <f>COUNTIF(ORÇAMENTO!B:B,'CPU (2)'!B2786)</f>
        <v>0</v>
      </c>
      <c r="B2786" s="157" t="s">
        <v>8277</v>
      </c>
      <c r="C2786" s="158" t="s">
        <v>8278</v>
      </c>
      <c r="D2786" s="157" t="s">
        <v>5818</v>
      </c>
      <c r="E2786" s="157" t="s">
        <v>83</v>
      </c>
      <c r="F2786" s="159">
        <v>546.75</v>
      </c>
      <c r="G2786" s="159">
        <v>527.96</v>
      </c>
      <c r="H2786" s="157" t="s">
        <v>308</v>
      </c>
      <c r="I2786" s="160">
        <v>41974</v>
      </c>
    </row>
    <row r="2787" spans="1:9" ht="25.5" hidden="1">
      <c r="A2787" s="133">
        <f>COUNTIF(ORÇAMENTO!B:B,'CPU (2)'!B2787)</f>
        <v>0</v>
      </c>
      <c r="B2787" s="153" t="s">
        <v>8279</v>
      </c>
      <c r="C2787" s="154" t="s">
        <v>8280</v>
      </c>
      <c r="D2787" s="153" t="s">
        <v>5818</v>
      </c>
      <c r="E2787" s="153" t="s">
        <v>83</v>
      </c>
      <c r="F2787" s="155">
        <v>611.08000000000004</v>
      </c>
      <c r="G2787" s="155">
        <v>590.07000000000005</v>
      </c>
      <c r="H2787" s="153" t="s">
        <v>308</v>
      </c>
      <c r="I2787" s="156">
        <v>41974</v>
      </c>
    </row>
    <row r="2788" spans="1:9" ht="25.5" hidden="1">
      <c r="A2788" s="133">
        <f>COUNTIF(ORÇAMENTO!B:B,'CPU (2)'!B2788)</f>
        <v>0</v>
      </c>
      <c r="B2788" s="157" t="s">
        <v>8281</v>
      </c>
      <c r="C2788" s="158" t="s">
        <v>8282</v>
      </c>
      <c r="D2788" s="157" t="s">
        <v>5818</v>
      </c>
      <c r="E2788" s="157" t="s">
        <v>83</v>
      </c>
      <c r="F2788" s="159">
        <v>643.24</v>
      </c>
      <c r="G2788" s="159">
        <v>621.13</v>
      </c>
      <c r="H2788" s="157" t="s">
        <v>308</v>
      </c>
      <c r="I2788" s="160">
        <v>41974</v>
      </c>
    </row>
    <row r="2789" spans="1:9" ht="25.5" hidden="1">
      <c r="A2789" s="133">
        <f>COUNTIF(ORÇAMENTO!B:B,'CPU (2)'!B2789)</f>
        <v>0</v>
      </c>
      <c r="B2789" s="153" t="s">
        <v>8283</v>
      </c>
      <c r="C2789" s="154" t="s">
        <v>8284</v>
      </c>
      <c r="D2789" s="153" t="s">
        <v>5818</v>
      </c>
      <c r="E2789" s="153" t="s">
        <v>83</v>
      </c>
      <c r="F2789" s="155">
        <v>707.56</v>
      </c>
      <c r="G2789" s="155">
        <v>683.24</v>
      </c>
      <c r="H2789" s="153" t="s">
        <v>308</v>
      </c>
      <c r="I2789" s="156">
        <v>41974</v>
      </c>
    </row>
    <row r="2790" spans="1:9" ht="25.5" hidden="1">
      <c r="A2790" s="133">
        <f>COUNTIF(ORÇAMENTO!B:B,'CPU (2)'!B2790)</f>
        <v>0</v>
      </c>
      <c r="B2790" s="157" t="s">
        <v>8285</v>
      </c>
      <c r="C2790" s="158" t="s">
        <v>8286</v>
      </c>
      <c r="D2790" s="157" t="s">
        <v>5818</v>
      </c>
      <c r="E2790" s="157" t="s">
        <v>83</v>
      </c>
      <c r="F2790" s="159">
        <v>739.73</v>
      </c>
      <c r="G2790" s="159">
        <v>714.3</v>
      </c>
      <c r="H2790" s="157" t="s">
        <v>308</v>
      </c>
      <c r="I2790" s="160">
        <v>41974</v>
      </c>
    </row>
    <row r="2791" spans="1:9" ht="25.5" hidden="1">
      <c r="A2791" s="133">
        <f>COUNTIF(ORÇAMENTO!B:B,'CPU (2)'!B2791)</f>
        <v>0</v>
      </c>
      <c r="B2791" s="153" t="s">
        <v>8287</v>
      </c>
      <c r="C2791" s="154" t="s">
        <v>8288</v>
      </c>
      <c r="D2791" s="153" t="s">
        <v>5818</v>
      </c>
      <c r="E2791" s="153" t="s">
        <v>83</v>
      </c>
      <c r="F2791" s="155">
        <v>44.78</v>
      </c>
      <c r="G2791" s="155">
        <v>40.18</v>
      </c>
      <c r="H2791" s="153" t="s">
        <v>308</v>
      </c>
      <c r="I2791" s="156">
        <v>41974</v>
      </c>
    </row>
    <row r="2792" spans="1:9" ht="25.5" hidden="1">
      <c r="A2792" s="133">
        <f>COUNTIF(ORÇAMENTO!B:B,'CPU (2)'!B2792)</f>
        <v>0</v>
      </c>
      <c r="B2792" s="157" t="s">
        <v>8289</v>
      </c>
      <c r="C2792" s="158" t="s">
        <v>8290</v>
      </c>
      <c r="D2792" s="157" t="s">
        <v>5818</v>
      </c>
      <c r="E2792" s="157" t="s">
        <v>83</v>
      </c>
      <c r="F2792" s="159">
        <v>804.05</v>
      </c>
      <c r="G2792" s="159">
        <v>776.41</v>
      </c>
      <c r="H2792" s="157" t="s">
        <v>308</v>
      </c>
      <c r="I2792" s="160">
        <v>41974</v>
      </c>
    </row>
    <row r="2793" spans="1:9" ht="25.5" hidden="1">
      <c r="A2793" s="133">
        <f>COUNTIF(ORÇAMENTO!B:B,'CPU (2)'!B2793)</f>
        <v>0</v>
      </c>
      <c r="B2793" s="153" t="s">
        <v>8291</v>
      </c>
      <c r="C2793" s="154" t="s">
        <v>8292</v>
      </c>
      <c r="D2793" s="153" t="s">
        <v>5818</v>
      </c>
      <c r="E2793" s="153" t="s">
        <v>83</v>
      </c>
      <c r="F2793" s="155">
        <v>868.37</v>
      </c>
      <c r="G2793" s="155">
        <v>838.53</v>
      </c>
      <c r="H2793" s="153" t="s">
        <v>308</v>
      </c>
      <c r="I2793" s="156">
        <v>41974</v>
      </c>
    </row>
    <row r="2794" spans="1:9" ht="25.5" hidden="1">
      <c r="A2794" s="133">
        <f>COUNTIF(ORÇAMENTO!B:B,'CPU (2)'!B2794)</f>
        <v>0</v>
      </c>
      <c r="B2794" s="157" t="s">
        <v>8293</v>
      </c>
      <c r="C2794" s="158" t="s">
        <v>8294</v>
      </c>
      <c r="D2794" s="157" t="s">
        <v>5818</v>
      </c>
      <c r="E2794" s="157" t="s">
        <v>83</v>
      </c>
      <c r="F2794" s="159">
        <v>968.52</v>
      </c>
      <c r="G2794" s="159">
        <v>931.31</v>
      </c>
      <c r="H2794" s="157" t="s">
        <v>308</v>
      </c>
      <c r="I2794" s="160">
        <v>41974</v>
      </c>
    </row>
    <row r="2795" spans="1:9" ht="25.5" hidden="1">
      <c r="A2795" s="133">
        <f>COUNTIF(ORÇAMENTO!B:B,'CPU (2)'!B2795)</f>
        <v>0</v>
      </c>
      <c r="B2795" s="153" t="s">
        <v>8295</v>
      </c>
      <c r="C2795" s="154" t="s">
        <v>8296</v>
      </c>
      <c r="D2795" s="153" t="s">
        <v>5818</v>
      </c>
      <c r="E2795" s="153" t="s">
        <v>83</v>
      </c>
      <c r="F2795" s="155">
        <v>69.540000000000006</v>
      </c>
      <c r="G2795" s="155">
        <v>62.71</v>
      </c>
      <c r="H2795" s="153" t="s">
        <v>308</v>
      </c>
      <c r="I2795" s="156">
        <v>41974</v>
      </c>
    </row>
    <row r="2796" spans="1:9" ht="25.5" hidden="1">
      <c r="A2796" s="133">
        <f>COUNTIF(ORÇAMENTO!B:B,'CPU (2)'!B2796)</f>
        <v>0</v>
      </c>
      <c r="B2796" s="157" t="s">
        <v>8297</v>
      </c>
      <c r="C2796" s="158" t="s">
        <v>8298</v>
      </c>
      <c r="D2796" s="157" t="s">
        <v>5818</v>
      </c>
      <c r="E2796" s="157" t="s">
        <v>83</v>
      </c>
      <c r="F2796" s="159">
        <v>968.52</v>
      </c>
      <c r="G2796" s="159">
        <v>931.31</v>
      </c>
      <c r="H2796" s="157" t="s">
        <v>308</v>
      </c>
      <c r="I2796" s="160">
        <v>41974</v>
      </c>
    </row>
    <row r="2797" spans="1:9" ht="25.5" hidden="1">
      <c r="A2797" s="133">
        <f>COUNTIF(ORÇAMENTO!B:B,'CPU (2)'!B2797)</f>
        <v>0</v>
      </c>
      <c r="B2797" s="153" t="s">
        <v>8299</v>
      </c>
      <c r="C2797" s="154" t="s">
        <v>8300</v>
      </c>
      <c r="D2797" s="153" t="s">
        <v>5818</v>
      </c>
      <c r="E2797" s="153" t="s">
        <v>83</v>
      </c>
      <c r="F2797" s="155">
        <v>1003.11</v>
      </c>
      <c r="G2797" s="155">
        <v>964.57</v>
      </c>
      <c r="H2797" s="153" t="s">
        <v>308</v>
      </c>
      <c r="I2797" s="156">
        <v>41974</v>
      </c>
    </row>
    <row r="2798" spans="1:9" ht="38.25" hidden="1">
      <c r="A2798" s="133">
        <f>COUNTIF(ORÇAMENTO!B:B,'CPU (2)'!B2798)</f>
        <v>0</v>
      </c>
      <c r="B2798" s="157">
        <v>72333</v>
      </c>
      <c r="C2798" s="158" t="s">
        <v>8301</v>
      </c>
      <c r="D2798" s="157" t="s">
        <v>5368</v>
      </c>
      <c r="E2798" s="157" t="s">
        <v>83</v>
      </c>
      <c r="F2798" s="159">
        <v>26.03</v>
      </c>
      <c r="G2798" s="159">
        <v>25.07</v>
      </c>
      <c r="H2798" s="157" t="s">
        <v>308</v>
      </c>
      <c r="I2798" s="160">
        <v>41974</v>
      </c>
    </row>
    <row r="2799" spans="1:9" ht="38.25" hidden="1">
      <c r="A2799" s="133">
        <f>COUNTIF(ORÇAMENTO!B:B,'CPU (2)'!B2799)</f>
        <v>0</v>
      </c>
      <c r="B2799" s="153">
        <v>83465</v>
      </c>
      <c r="C2799" s="154" t="s">
        <v>8302</v>
      </c>
      <c r="D2799" s="153" t="s">
        <v>5368</v>
      </c>
      <c r="E2799" s="153" t="s">
        <v>83</v>
      </c>
      <c r="F2799" s="155">
        <v>29.89</v>
      </c>
      <c r="G2799" s="155">
        <v>28.45</v>
      </c>
      <c r="H2799" s="153" t="s">
        <v>308</v>
      </c>
      <c r="I2799" s="156">
        <v>41974</v>
      </c>
    </row>
    <row r="2800" spans="1:9" ht="38.25" hidden="1">
      <c r="A2800" s="133">
        <f>COUNTIF(ORÇAMENTO!B:B,'CPU (2)'!B2800)</f>
        <v>0</v>
      </c>
      <c r="B2800" s="157">
        <v>84227</v>
      </c>
      <c r="C2800" s="158" t="s">
        <v>8303</v>
      </c>
      <c r="D2800" s="157" t="s">
        <v>5368</v>
      </c>
      <c r="E2800" s="157" t="s">
        <v>83</v>
      </c>
      <c r="F2800" s="159">
        <v>29.74</v>
      </c>
      <c r="G2800" s="159">
        <v>27.86</v>
      </c>
      <c r="H2800" s="157" t="s">
        <v>308</v>
      </c>
      <c r="I2800" s="160">
        <v>41974</v>
      </c>
    </row>
    <row r="2801" spans="1:9" ht="38.25" hidden="1">
      <c r="A2801" s="133">
        <f>COUNTIF(ORÇAMENTO!B:B,'CPU (2)'!B2801)</f>
        <v>0</v>
      </c>
      <c r="B2801" s="153">
        <v>84226</v>
      </c>
      <c r="C2801" s="154" t="s">
        <v>8304</v>
      </c>
      <c r="D2801" s="153" t="s">
        <v>5368</v>
      </c>
      <c r="E2801" s="153" t="s">
        <v>83</v>
      </c>
      <c r="F2801" s="155">
        <v>19.05</v>
      </c>
      <c r="G2801" s="155">
        <v>18.05</v>
      </c>
      <c r="H2801" s="153" t="s">
        <v>308</v>
      </c>
      <c r="I2801" s="156">
        <v>41974</v>
      </c>
    </row>
    <row r="2802" spans="1:9" ht="38.25" hidden="1">
      <c r="A2802" s="133">
        <f>COUNTIF(ORÇAMENTO!B:B,'CPU (2)'!B2802)</f>
        <v>0</v>
      </c>
      <c r="B2802" s="157">
        <v>72334</v>
      </c>
      <c r="C2802" s="158" t="s">
        <v>8305</v>
      </c>
      <c r="D2802" s="157" t="s">
        <v>5368</v>
      </c>
      <c r="E2802" s="157" t="s">
        <v>83</v>
      </c>
      <c r="F2802" s="159">
        <v>10.33</v>
      </c>
      <c r="G2802" s="159">
        <v>9.76</v>
      </c>
      <c r="H2802" s="157" t="s">
        <v>308</v>
      </c>
      <c r="I2802" s="160">
        <v>41974</v>
      </c>
    </row>
    <row r="2803" spans="1:9" ht="38.25" hidden="1">
      <c r="A2803" s="133">
        <f>COUNTIF(ORÇAMENTO!B:B,'CPU (2)'!B2803)</f>
        <v>0</v>
      </c>
      <c r="B2803" s="153">
        <v>84542</v>
      </c>
      <c r="C2803" s="154" t="s">
        <v>8306</v>
      </c>
      <c r="D2803" s="153" t="s">
        <v>5368</v>
      </c>
      <c r="E2803" s="153" t="s">
        <v>83</v>
      </c>
      <c r="F2803" s="155">
        <v>25.75</v>
      </c>
      <c r="G2803" s="155">
        <v>24.31</v>
      </c>
      <c r="H2803" s="153" t="s">
        <v>308</v>
      </c>
      <c r="I2803" s="156">
        <v>41974</v>
      </c>
    </row>
    <row r="2804" spans="1:9" ht="38.25" hidden="1">
      <c r="A2804" s="133">
        <f>COUNTIF(ORÇAMENTO!B:B,'CPU (2)'!B2804)</f>
        <v>0</v>
      </c>
      <c r="B2804" s="157">
        <v>83403</v>
      </c>
      <c r="C2804" s="158" t="s">
        <v>8307</v>
      </c>
      <c r="D2804" s="157" t="s">
        <v>5368</v>
      </c>
      <c r="E2804" s="157" t="s">
        <v>83</v>
      </c>
      <c r="F2804" s="159">
        <v>12.2</v>
      </c>
      <c r="G2804" s="159">
        <v>11.62</v>
      </c>
      <c r="H2804" s="157" t="s">
        <v>308</v>
      </c>
      <c r="I2804" s="160">
        <v>41974</v>
      </c>
    </row>
    <row r="2805" spans="1:9" ht="38.25" hidden="1">
      <c r="A2805" s="133">
        <f>COUNTIF(ORÇAMENTO!B:B,'CPU (2)'!B2805)</f>
        <v>0</v>
      </c>
      <c r="B2805" s="153">
        <v>85049</v>
      </c>
      <c r="C2805" s="154" t="s">
        <v>8308</v>
      </c>
      <c r="D2805" s="153" t="s">
        <v>5368</v>
      </c>
      <c r="E2805" s="153" t="s">
        <v>83</v>
      </c>
      <c r="F2805" s="155">
        <v>26.36</v>
      </c>
      <c r="G2805" s="155">
        <v>24.92</v>
      </c>
      <c r="H2805" s="153" t="s">
        <v>308</v>
      </c>
      <c r="I2805" s="156">
        <v>41974</v>
      </c>
    </row>
    <row r="2806" spans="1:9" ht="38.25" hidden="1">
      <c r="A2806" s="133">
        <f>COUNTIF(ORÇAMENTO!B:B,'CPU (2)'!B2806)</f>
        <v>0</v>
      </c>
      <c r="B2806" s="157">
        <v>83466</v>
      </c>
      <c r="C2806" s="158" t="s">
        <v>8309</v>
      </c>
      <c r="D2806" s="157" t="s">
        <v>5368</v>
      </c>
      <c r="E2806" s="157" t="s">
        <v>83</v>
      </c>
      <c r="F2806" s="159">
        <v>19.07</v>
      </c>
      <c r="G2806" s="159">
        <v>18.07</v>
      </c>
      <c r="H2806" s="157" t="s">
        <v>308</v>
      </c>
      <c r="I2806" s="160">
        <v>41974</v>
      </c>
    </row>
    <row r="2807" spans="1:9" ht="38.25" hidden="1">
      <c r="A2807" s="133">
        <f>COUNTIF(ORÇAMENTO!B:B,'CPU (2)'!B2807)</f>
        <v>0</v>
      </c>
      <c r="B2807" s="153">
        <v>84379</v>
      </c>
      <c r="C2807" s="154" t="s">
        <v>8310</v>
      </c>
      <c r="D2807" s="153" t="s">
        <v>5368</v>
      </c>
      <c r="E2807" s="153" t="s">
        <v>83</v>
      </c>
      <c r="F2807" s="155">
        <v>21.57</v>
      </c>
      <c r="G2807" s="155">
        <v>20.350000000000001</v>
      </c>
      <c r="H2807" s="153" t="s">
        <v>308</v>
      </c>
      <c r="I2807" s="156">
        <v>41974</v>
      </c>
    </row>
    <row r="2808" spans="1:9" ht="38.25" hidden="1">
      <c r="A2808" s="133">
        <f>COUNTIF(ORÇAMENTO!B:B,'CPU (2)'!B2808)</f>
        <v>0</v>
      </c>
      <c r="B2808" s="157">
        <v>72331</v>
      </c>
      <c r="C2808" s="158" t="s">
        <v>8311</v>
      </c>
      <c r="D2808" s="157" t="s">
        <v>5368</v>
      </c>
      <c r="E2808" s="157" t="s">
        <v>83</v>
      </c>
      <c r="F2808" s="159">
        <v>8.85</v>
      </c>
      <c r="G2808" s="159">
        <v>8.2899999999999991</v>
      </c>
      <c r="H2808" s="157" t="s">
        <v>308</v>
      </c>
      <c r="I2808" s="160">
        <v>41974</v>
      </c>
    </row>
    <row r="2809" spans="1:9" ht="38.25" hidden="1">
      <c r="A2809" s="133">
        <f>COUNTIF(ORÇAMENTO!B:B,'CPU (2)'!B2809)</f>
        <v>0</v>
      </c>
      <c r="B2809" s="153">
        <v>72332</v>
      </c>
      <c r="C2809" s="154" t="s">
        <v>8312</v>
      </c>
      <c r="D2809" s="153" t="s">
        <v>5368</v>
      </c>
      <c r="E2809" s="153" t="s">
        <v>83</v>
      </c>
      <c r="F2809" s="155">
        <v>16.41</v>
      </c>
      <c r="G2809" s="155">
        <v>15.57</v>
      </c>
      <c r="H2809" s="153" t="s">
        <v>308</v>
      </c>
      <c r="I2809" s="156">
        <v>41974</v>
      </c>
    </row>
    <row r="2810" spans="1:9" ht="38.25" hidden="1">
      <c r="A2810" s="133">
        <f>COUNTIF(ORÇAMENTO!B:B,'CPU (2)'!B2810)</f>
        <v>0</v>
      </c>
      <c r="B2810" s="157">
        <v>83467</v>
      </c>
      <c r="C2810" s="158" t="s">
        <v>8313</v>
      </c>
      <c r="D2810" s="157" t="s">
        <v>5368</v>
      </c>
      <c r="E2810" s="157" t="s">
        <v>83</v>
      </c>
      <c r="F2810" s="159">
        <v>25.67</v>
      </c>
      <c r="G2810" s="159">
        <v>24.23</v>
      </c>
      <c r="H2810" s="157" t="s">
        <v>308</v>
      </c>
      <c r="I2810" s="160">
        <v>41974</v>
      </c>
    </row>
    <row r="2811" spans="1:9" ht="25.5" hidden="1">
      <c r="A2811" s="133">
        <f>COUNTIF(ORÇAMENTO!B:B,'CPU (2)'!B2811)</f>
        <v>0</v>
      </c>
      <c r="B2811" s="153" t="s">
        <v>8314</v>
      </c>
      <c r="C2811" s="154" t="s">
        <v>8315</v>
      </c>
      <c r="D2811" s="153" t="s">
        <v>5429</v>
      </c>
      <c r="E2811" s="153" t="s">
        <v>83</v>
      </c>
      <c r="F2811" s="155">
        <v>0.27</v>
      </c>
      <c r="G2811" s="155">
        <v>0.25</v>
      </c>
      <c r="H2811" s="153" t="s">
        <v>308</v>
      </c>
      <c r="I2811" s="156">
        <v>41974</v>
      </c>
    </row>
    <row r="2812" spans="1:9" ht="38.25" hidden="1">
      <c r="A2812" s="133">
        <f>COUNTIF(ORÇAMENTO!B:B,'CPU (2)'!B2812)</f>
        <v>0</v>
      </c>
      <c r="B2812" s="157" t="s">
        <v>8316</v>
      </c>
      <c r="C2812" s="158" t="s">
        <v>8317</v>
      </c>
      <c r="D2812" s="157" t="s">
        <v>5368</v>
      </c>
      <c r="E2812" s="157" t="s">
        <v>83</v>
      </c>
      <c r="F2812" s="159">
        <v>18.239999999999998</v>
      </c>
      <c r="G2812" s="159">
        <v>17.71</v>
      </c>
      <c r="H2812" s="157" t="s">
        <v>308</v>
      </c>
      <c r="I2812" s="160">
        <v>41974</v>
      </c>
    </row>
    <row r="2813" spans="1:9" ht="38.25" hidden="1">
      <c r="A2813" s="133">
        <f>COUNTIF(ORÇAMENTO!B:B,'CPU (2)'!B2813)</f>
        <v>0</v>
      </c>
      <c r="B2813" s="153" t="s">
        <v>8318</v>
      </c>
      <c r="C2813" s="154" t="s">
        <v>8319</v>
      </c>
      <c r="D2813" s="153" t="s">
        <v>5368</v>
      </c>
      <c r="E2813" s="153" t="s">
        <v>83</v>
      </c>
      <c r="F2813" s="155">
        <v>64.89</v>
      </c>
      <c r="G2813" s="155">
        <v>63.55</v>
      </c>
      <c r="H2813" s="153" t="s">
        <v>308</v>
      </c>
      <c r="I2813" s="156">
        <v>41974</v>
      </c>
    </row>
    <row r="2814" spans="1:9" ht="25.5" hidden="1">
      <c r="A2814" s="133">
        <f>COUNTIF(ORÇAMENTO!B:B,'CPU (2)'!B2814)</f>
        <v>0</v>
      </c>
      <c r="B2814" s="157">
        <v>84098</v>
      </c>
      <c r="C2814" s="158" t="s">
        <v>8320</v>
      </c>
      <c r="D2814" s="157" t="s">
        <v>5350</v>
      </c>
      <c r="E2814" s="157" t="s">
        <v>335</v>
      </c>
      <c r="F2814" s="159">
        <v>40.03</v>
      </c>
      <c r="G2814" s="159">
        <v>39.6</v>
      </c>
      <c r="H2814" s="157" t="s">
        <v>308</v>
      </c>
      <c r="I2814" s="160">
        <v>41974</v>
      </c>
    </row>
    <row r="2815" spans="1:9" ht="25.5" hidden="1">
      <c r="A2815" s="133">
        <f>COUNTIF(ORÇAMENTO!B:B,'CPU (2)'!B2815)</f>
        <v>0</v>
      </c>
      <c r="B2815" s="153" t="s">
        <v>8321</v>
      </c>
      <c r="C2815" s="154" t="s">
        <v>8322</v>
      </c>
      <c r="D2815" s="153" t="s">
        <v>5350</v>
      </c>
      <c r="E2815" s="153" t="s">
        <v>335</v>
      </c>
      <c r="F2815" s="155">
        <v>40.49</v>
      </c>
      <c r="G2815" s="155">
        <v>39.99</v>
      </c>
      <c r="H2815" s="153" t="s">
        <v>308</v>
      </c>
      <c r="I2815" s="156">
        <v>41974</v>
      </c>
    </row>
    <row r="2816" spans="1:9" hidden="1">
      <c r="A2816" s="133">
        <f>COUNTIF(ORÇAMENTO!B:B,'CPU (2)'!B2816)</f>
        <v>0</v>
      </c>
      <c r="B2816" s="157">
        <v>85423</v>
      </c>
      <c r="C2816" s="158" t="s">
        <v>8323</v>
      </c>
      <c r="D2816" s="157" t="s">
        <v>6454</v>
      </c>
      <c r="E2816" s="157" t="s">
        <v>335</v>
      </c>
      <c r="F2816" s="159">
        <v>4.75</v>
      </c>
      <c r="G2816" s="159">
        <v>4.45</v>
      </c>
      <c r="H2816" s="157" t="s">
        <v>308</v>
      </c>
      <c r="I2816" s="160">
        <v>41974</v>
      </c>
    </row>
    <row r="2817" spans="1:10" ht="25.5" hidden="1">
      <c r="A2817" s="133">
        <f>COUNTIF(ORÇAMENTO!B:B,'CPU (2)'!B2817)</f>
        <v>0</v>
      </c>
      <c r="B2817" s="153">
        <v>85424</v>
      </c>
      <c r="C2817" s="154" t="s">
        <v>8324</v>
      </c>
      <c r="D2817" s="153" t="s">
        <v>6454</v>
      </c>
      <c r="E2817" s="153" t="s">
        <v>335</v>
      </c>
      <c r="F2817" s="155">
        <v>15.21</v>
      </c>
      <c r="G2817" s="155">
        <v>13.91</v>
      </c>
      <c r="H2817" s="153" t="s">
        <v>308</v>
      </c>
      <c r="I2817" s="156">
        <v>41974</v>
      </c>
    </row>
    <row r="2818" spans="1:10" ht="38.25" hidden="1">
      <c r="A2818" s="133">
        <f>COUNTIF(ORÇAMENTO!B:B,'CPU (2)'!B2818)</f>
        <v>0</v>
      </c>
      <c r="B2818" s="157">
        <v>72198</v>
      </c>
      <c r="C2818" s="158" t="s">
        <v>8325</v>
      </c>
      <c r="D2818" s="157" t="s">
        <v>5350</v>
      </c>
      <c r="E2818" s="157" t="s">
        <v>335</v>
      </c>
      <c r="F2818" s="159">
        <v>79.56</v>
      </c>
      <c r="G2818" s="159">
        <v>75.14</v>
      </c>
      <c r="H2818" s="157" t="s">
        <v>308</v>
      </c>
      <c r="I2818" s="160">
        <v>41974</v>
      </c>
    </row>
    <row r="2819" spans="1:10" ht="25.5" hidden="1">
      <c r="A2819" s="133">
        <f>COUNTIF(ORÇAMENTO!B:B,'CPU (2)'!B2819)</f>
        <v>0</v>
      </c>
      <c r="B2819" s="153" t="s">
        <v>8326</v>
      </c>
      <c r="C2819" s="154" t="s">
        <v>8327</v>
      </c>
      <c r="D2819" s="153" t="s">
        <v>5350</v>
      </c>
      <c r="E2819" s="153" t="s">
        <v>335</v>
      </c>
      <c r="F2819" s="155">
        <v>59.21</v>
      </c>
      <c r="G2819" s="155">
        <v>57.55</v>
      </c>
      <c r="H2819" s="153" t="s">
        <v>308</v>
      </c>
      <c r="I2819" s="156">
        <v>41974</v>
      </c>
    </row>
    <row r="2820" spans="1:10" ht="25.5" hidden="1">
      <c r="A2820" s="133">
        <f>COUNTIF(ORÇAMENTO!B:B,'CPU (2)'!B2820)</f>
        <v>0</v>
      </c>
      <c r="B2820" s="157">
        <v>68052</v>
      </c>
      <c r="C2820" s="158" t="s">
        <v>8328</v>
      </c>
      <c r="D2820" s="157" t="s">
        <v>5410</v>
      </c>
      <c r="E2820" s="157" t="s">
        <v>335</v>
      </c>
      <c r="F2820" s="159">
        <v>356.4</v>
      </c>
      <c r="G2820" s="159">
        <v>353.34</v>
      </c>
      <c r="H2820" s="157" t="s">
        <v>308</v>
      </c>
      <c r="I2820" s="160">
        <v>41974</v>
      </c>
    </row>
    <row r="2821" spans="1:10" ht="25.5" hidden="1">
      <c r="A2821" s="133">
        <f>COUNTIF(ORÇAMENTO!B:B,'CPU (2)'!B2821)</f>
        <v>0</v>
      </c>
      <c r="B2821" s="153">
        <v>6103</v>
      </c>
      <c r="C2821" s="154" t="s">
        <v>8329</v>
      </c>
      <c r="D2821" s="153" t="s">
        <v>5410</v>
      </c>
      <c r="E2821" s="153" t="s">
        <v>335</v>
      </c>
      <c r="F2821" s="155">
        <v>338.03</v>
      </c>
      <c r="G2821" s="155">
        <v>335.59</v>
      </c>
      <c r="H2821" s="153" t="s">
        <v>308</v>
      </c>
      <c r="I2821" s="156">
        <v>41974</v>
      </c>
    </row>
    <row r="2822" spans="1:10" ht="25.5" hidden="1">
      <c r="A2822" s="133">
        <f>COUNTIF(ORÇAMENTO!B:B,'CPU (2)'!B2822)</f>
        <v>0</v>
      </c>
      <c r="B2822" s="157">
        <v>6104</v>
      </c>
      <c r="C2822" s="158" t="s">
        <v>8330</v>
      </c>
      <c r="D2822" s="157" t="s">
        <v>5410</v>
      </c>
      <c r="E2822" s="157" t="s">
        <v>335</v>
      </c>
      <c r="F2822" s="159">
        <v>323.55</v>
      </c>
      <c r="G2822" s="159">
        <v>321.12</v>
      </c>
      <c r="H2822" s="157" t="s">
        <v>308</v>
      </c>
      <c r="I2822" s="160">
        <v>41974</v>
      </c>
    </row>
    <row r="2823" spans="1:10" ht="25.5" hidden="1">
      <c r="A2823" s="133">
        <f>COUNTIF(ORÇAMENTO!B:B,'CPU (2)'!B2823)</f>
        <v>0</v>
      </c>
      <c r="B2823" s="153" t="s">
        <v>8331</v>
      </c>
      <c r="C2823" s="154" t="s">
        <v>8332</v>
      </c>
      <c r="D2823" s="153" t="s">
        <v>5410</v>
      </c>
      <c r="E2823" s="153" t="s">
        <v>335</v>
      </c>
      <c r="F2823" s="155">
        <v>379.84</v>
      </c>
      <c r="G2823" s="155">
        <v>377.06</v>
      </c>
      <c r="H2823" s="153" t="s">
        <v>308</v>
      </c>
      <c r="I2823" s="156">
        <v>41974</v>
      </c>
    </row>
    <row r="2824" spans="1:10" ht="25.5" hidden="1">
      <c r="A2824" s="133">
        <f>COUNTIF(ORÇAMENTO!B:B,'CPU (2)'!B2824)</f>
        <v>0</v>
      </c>
      <c r="B2824" s="157" t="s">
        <v>8333</v>
      </c>
      <c r="C2824" s="158" t="s">
        <v>8334</v>
      </c>
      <c r="D2824" s="157" t="s">
        <v>5410</v>
      </c>
      <c r="E2824" s="157" t="s">
        <v>335</v>
      </c>
      <c r="F2824" s="159">
        <v>412.56</v>
      </c>
      <c r="G2824" s="159">
        <v>407.55</v>
      </c>
      <c r="H2824" s="157" t="s">
        <v>308</v>
      </c>
      <c r="I2824" s="160">
        <v>41974</v>
      </c>
    </row>
    <row r="2825" spans="1:10" ht="25.5" hidden="1">
      <c r="A2825" s="133">
        <f>COUNTIF(ORÇAMENTO!B:B,'CPU (2)'!B2825)</f>
        <v>0</v>
      </c>
      <c r="B2825" s="153" t="s">
        <v>8335</v>
      </c>
      <c r="C2825" s="154" t="s">
        <v>8336</v>
      </c>
      <c r="D2825" s="153" t="s">
        <v>5410</v>
      </c>
      <c r="E2825" s="153" t="s">
        <v>335</v>
      </c>
      <c r="F2825" s="155">
        <v>364.94</v>
      </c>
      <c r="G2825" s="155">
        <v>360.35</v>
      </c>
      <c r="H2825" s="153" t="s">
        <v>308</v>
      </c>
      <c r="I2825" s="156">
        <v>41974</v>
      </c>
    </row>
    <row r="2826" spans="1:10" ht="25.5" hidden="1">
      <c r="A2826" s="133">
        <f>COUNTIF(ORÇAMENTO!B:B,'CPU (2)'!B2826)</f>
        <v>0</v>
      </c>
      <c r="B2826" s="157" t="s">
        <v>8337</v>
      </c>
      <c r="C2826" s="158" t="s">
        <v>8338</v>
      </c>
      <c r="D2826" s="157" t="s">
        <v>5410</v>
      </c>
      <c r="E2826" s="157" t="s">
        <v>335</v>
      </c>
      <c r="F2826" s="159">
        <v>450.76</v>
      </c>
      <c r="G2826" s="159">
        <v>446.17</v>
      </c>
      <c r="H2826" s="157" t="s">
        <v>308</v>
      </c>
      <c r="I2826" s="160">
        <v>41974</v>
      </c>
      <c r="J2826">
        <v>4324</v>
      </c>
    </row>
    <row r="2827" spans="1:10" ht="25.5" hidden="1">
      <c r="A2827" s="133">
        <f>COUNTIF(ORÇAMENTO!B:B,'CPU (2)'!B2827)</f>
        <v>0</v>
      </c>
      <c r="B2827" s="161" t="s">
        <v>8339</v>
      </c>
      <c r="C2827" s="154" t="s">
        <v>8340</v>
      </c>
      <c r="D2827" s="153" t="s">
        <v>5410</v>
      </c>
      <c r="E2827" s="153" t="s">
        <v>335</v>
      </c>
      <c r="F2827" s="155">
        <v>539.91</v>
      </c>
      <c r="G2827" s="155">
        <v>535.32000000000005</v>
      </c>
      <c r="H2827" s="153" t="s">
        <v>308</v>
      </c>
      <c r="I2827" s="156">
        <v>41974</v>
      </c>
      <c r="J2827">
        <f>2402-J2826</f>
        <v>-1922</v>
      </c>
    </row>
    <row r="2828" spans="1:10" ht="25.5" hidden="1">
      <c r="A2828" s="133">
        <f>COUNTIF(ORÇAMENTO!B:B,'CPU (2)'!B2828)</f>
        <v>0</v>
      </c>
      <c r="B2828" s="157" t="s">
        <v>8341</v>
      </c>
      <c r="C2828" s="158" t="s">
        <v>8342</v>
      </c>
      <c r="D2828" s="157" t="s">
        <v>5410</v>
      </c>
      <c r="E2828" s="157" t="s">
        <v>335</v>
      </c>
      <c r="F2828" s="159">
        <v>472.03</v>
      </c>
      <c r="G2828" s="159">
        <v>467.44</v>
      </c>
      <c r="H2828" s="157" t="s">
        <v>308</v>
      </c>
      <c r="I2828" s="160">
        <v>41974</v>
      </c>
      <c r="J2828">
        <f>2402-750</f>
        <v>1652</v>
      </c>
    </row>
    <row r="2829" spans="1:10" ht="25.5" hidden="1">
      <c r="A2829" s="133">
        <f>COUNTIF(ORÇAMENTO!B:B,'CPU (2)'!B2829)</f>
        <v>0</v>
      </c>
      <c r="B2829" s="153">
        <v>84858</v>
      </c>
      <c r="C2829" s="154" t="s">
        <v>8343</v>
      </c>
      <c r="D2829" s="153" t="s">
        <v>5410</v>
      </c>
      <c r="E2829" s="153" t="s">
        <v>83</v>
      </c>
      <c r="F2829" s="155">
        <v>636.58000000000004</v>
      </c>
      <c r="G2829" s="155">
        <v>624.74</v>
      </c>
      <c r="H2829" s="153" t="s">
        <v>308</v>
      </c>
      <c r="I2829" s="156">
        <v>41974</v>
      </c>
    </row>
    <row r="2830" spans="1:10" ht="25.5" hidden="1">
      <c r="A2830" s="133">
        <f>COUNTIF(ORÇAMENTO!B:B,'CPU (2)'!B2830)</f>
        <v>0</v>
      </c>
      <c r="B2830" s="157">
        <v>84860</v>
      </c>
      <c r="C2830" s="158" t="s">
        <v>8344</v>
      </c>
      <c r="D2830" s="157" t="s">
        <v>5410</v>
      </c>
      <c r="E2830" s="157" t="s">
        <v>83</v>
      </c>
      <c r="F2830" s="159">
        <v>625.84</v>
      </c>
      <c r="G2830" s="159">
        <v>613.99</v>
      </c>
      <c r="H2830" s="157" t="s">
        <v>308</v>
      </c>
      <c r="I2830" s="160">
        <v>41974</v>
      </c>
    </row>
    <row r="2831" spans="1:10" ht="25.5" hidden="1">
      <c r="A2831" s="133">
        <f>COUNTIF(ORÇAMENTO!B:B,'CPU (2)'!B2831)</f>
        <v>0</v>
      </c>
      <c r="B2831" s="153" t="s">
        <v>8345</v>
      </c>
      <c r="C2831" s="154" t="s">
        <v>8346</v>
      </c>
      <c r="D2831" s="153" t="s">
        <v>5410</v>
      </c>
      <c r="E2831" s="153" t="s">
        <v>335</v>
      </c>
      <c r="F2831" s="155">
        <v>424.6</v>
      </c>
      <c r="G2831" s="155">
        <v>419.59</v>
      </c>
      <c r="H2831" s="153" t="s">
        <v>308</v>
      </c>
      <c r="I2831" s="156">
        <v>41974</v>
      </c>
    </row>
    <row r="2832" spans="1:10" ht="25.5" hidden="1">
      <c r="A2832" s="133">
        <f>COUNTIF(ORÇAMENTO!B:B,'CPU (2)'!B2832)</f>
        <v>0</v>
      </c>
      <c r="B2832" s="157" t="s">
        <v>8347</v>
      </c>
      <c r="C2832" s="158" t="s">
        <v>8348</v>
      </c>
      <c r="D2832" s="157" t="s">
        <v>5410</v>
      </c>
      <c r="E2832" s="157" t="s">
        <v>83</v>
      </c>
      <c r="F2832" s="159">
        <v>446.82</v>
      </c>
      <c r="G2832" s="159">
        <v>437.35</v>
      </c>
      <c r="H2832" s="157" t="s">
        <v>308</v>
      </c>
      <c r="I2832" s="160">
        <v>41974</v>
      </c>
    </row>
    <row r="2833" spans="1:9" ht="25.5" hidden="1">
      <c r="A2833" s="133">
        <f>COUNTIF(ORÇAMENTO!B:B,'CPU (2)'!B2833)</f>
        <v>0</v>
      </c>
      <c r="B2833" s="153">
        <v>6126</v>
      </c>
      <c r="C2833" s="154" t="s">
        <v>8349</v>
      </c>
      <c r="D2833" s="153" t="s">
        <v>5410</v>
      </c>
      <c r="E2833" s="153" t="s">
        <v>335</v>
      </c>
      <c r="F2833" s="155">
        <v>519.39</v>
      </c>
      <c r="G2833" s="155">
        <v>514.39</v>
      </c>
      <c r="H2833" s="153" t="s">
        <v>308</v>
      </c>
      <c r="I2833" s="156">
        <v>41974</v>
      </c>
    </row>
    <row r="2834" spans="1:9" ht="25.5" hidden="1">
      <c r="A2834" s="133">
        <f>COUNTIF(ORÇAMENTO!B:B,'CPU (2)'!B2834)</f>
        <v>0</v>
      </c>
      <c r="B2834" s="157" t="s">
        <v>8350</v>
      </c>
      <c r="C2834" s="158" t="s">
        <v>8351</v>
      </c>
      <c r="D2834" s="157" t="s">
        <v>5410</v>
      </c>
      <c r="E2834" s="157" t="s">
        <v>335</v>
      </c>
      <c r="F2834" s="159">
        <v>525.26</v>
      </c>
      <c r="G2834" s="159">
        <v>520.26</v>
      </c>
      <c r="H2834" s="157" t="s">
        <v>308</v>
      </c>
      <c r="I2834" s="160">
        <v>41974</v>
      </c>
    </row>
    <row r="2835" spans="1:9" ht="25.5" hidden="1">
      <c r="A2835" s="133">
        <f>COUNTIF(ORÇAMENTO!B:B,'CPU (2)'!B2835)</f>
        <v>0</v>
      </c>
      <c r="B2835" s="153" t="s">
        <v>8352</v>
      </c>
      <c r="C2835" s="154" t="s">
        <v>8353</v>
      </c>
      <c r="D2835" s="153" t="s">
        <v>5410</v>
      </c>
      <c r="E2835" s="153" t="s">
        <v>83</v>
      </c>
      <c r="F2835" s="155">
        <v>610.44000000000005</v>
      </c>
      <c r="G2835" s="155">
        <v>596.30999999999995</v>
      </c>
      <c r="H2835" s="153" t="s">
        <v>308</v>
      </c>
      <c r="I2835" s="156">
        <v>41974</v>
      </c>
    </row>
    <row r="2836" spans="1:9" ht="25.5" hidden="1">
      <c r="A2836" s="133">
        <f>COUNTIF(ORÇAMENTO!B:B,'CPU (2)'!B2836)</f>
        <v>0</v>
      </c>
      <c r="B2836" s="157">
        <v>84847</v>
      </c>
      <c r="C2836" s="158" t="s">
        <v>8354</v>
      </c>
      <c r="D2836" s="157" t="s">
        <v>5410</v>
      </c>
      <c r="E2836" s="157" t="s">
        <v>335</v>
      </c>
      <c r="F2836" s="159">
        <v>299.8</v>
      </c>
      <c r="G2836" s="159">
        <v>292.75</v>
      </c>
      <c r="H2836" s="157" t="s">
        <v>308</v>
      </c>
      <c r="I2836" s="160">
        <v>41974</v>
      </c>
    </row>
    <row r="2837" spans="1:9" ht="25.5" hidden="1">
      <c r="A2837" s="133">
        <f>COUNTIF(ORÇAMENTO!B:B,'CPU (2)'!B2837)</f>
        <v>0</v>
      </c>
      <c r="B2837" s="153">
        <v>84843</v>
      </c>
      <c r="C2837" s="154" t="s">
        <v>8355</v>
      </c>
      <c r="D2837" s="153" t="s">
        <v>5410</v>
      </c>
      <c r="E2837" s="153" t="s">
        <v>335</v>
      </c>
      <c r="F2837" s="155">
        <v>363.14</v>
      </c>
      <c r="G2837" s="155">
        <v>353.4</v>
      </c>
      <c r="H2837" s="153" t="s">
        <v>308</v>
      </c>
      <c r="I2837" s="156">
        <v>41974</v>
      </c>
    </row>
    <row r="2838" spans="1:9" ht="25.5" hidden="1">
      <c r="A2838" s="133">
        <f>COUNTIF(ORÇAMENTO!B:B,'CPU (2)'!B2838)</f>
        <v>0</v>
      </c>
      <c r="B2838" s="157">
        <v>84842</v>
      </c>
      <c r="C2838" s="158" t="s">
        <v>8356</v>
      </c>
      <c r="D2838" s="157" t="s">
        <v>5410</v>
      </c>
      <c r="E2838" s="157" t="s">
        <v>335</v>
      </c>
      <c r="F2838" s="159">
        <v>363.88</v>
      </c>
      <c r="G2838" s="159">
        <v>354.14</v>
      </c>
      <c r="H2838" s="157" t="s">
        <v>308</v>
      </c>
      <c r="I2838" s="160">
        <v>41974</v>
      </c>
    </row>
    <row r="2839" spans="1:9" ht="25.5" hidden="1">
      <c r="A2839" s="133">
        <f>COUNTIF(ORÇAMENTO!B:B,'CPU (2)'!B2839)</f>
        <v>0</v>
      </c>
      <c r="B2839" s="153">
        <v>84844</v>
      </c>
      <c r="C2839" s="154" t="s">
        <v>8357</v>
      </c>
      <c r="D2839" s="153" t="s">
        <v>5410</v>
      </c>
      <c r="E2839" s="153" t="s">
        <v>335</v>
      </c>
      <c r="F2839" s="155">
        <v>313.08999999999997</v>
      </c>
      <c r="G2839" s="155">
        <v>306.04000000000002</v>
      </c>
      <c r="H2839" s="153" t="s">
        <v>308</v>
      </c>
      <c r="I2839" s="156">
        <v>41974</v>
      </c>
    </row>
    <row r="2840" spans="1:9" ht="25.5" hidden="1">
      <c r="A2840" s="133">
        <f>COUNTIF(ORÇAMENTO!B:B,'CPU (2)'!B2840)</f>
        <v>0</v>
      </c>
      <c r="B2840" s="157">
        <v>84845</v>
      </c>
      <c r="C2840" s="158" t="s">
        <v>8358</v>
      </c>
      <c r="D2840" s="157" t="s">
        <v>5410</v>
      </c>
      <c r="E2840" s="157" t="s">
        <v>335</v>
      </c>
      <c r="F2840" s="159">
        <v>277.64999999999998</v>
      </c>
      <c r="G2840" s="159">
        <v>270.60000000000002</v>
      </c>
      <c r="H2840" s="157" t="s">
        <v>308</v>
      </c>
      <c r="I2840" s="160">
        <v>41974</v>
      </c>
    </row>
    <row r="2841" spans="1:9" ht="25.5" hidden="1">
      <c r="A2841" s="133">
        <f>COUNTIF(ORÇAMENTO!B:B,'CPU (2)'!B2841)</f>
        <v>0</v>
      </c>
      <c r="B2841" s="153">
        <v>84848</v>
      </c>
      <c r="C2841" s="154" t="s">
        <v>8359</v>
      </c>
      <c r="D2841" s="153" t="s">
        <v>5410</v>
      </c>
      <c r="E2841" s="153" t="s">
        <v>335</v>
      </c>
      <c r="F2841" s="155">
        <v>234.58</v>
      </c>
      <c r="G2841" s="155">
        <v>227.52</v>
      </c>
      <c r="H2841" s="153" t="s">
        <v>308</v>
      </c>
      <c r="I2841" s="156">
        <v>41974</v>
      </c>
    </row>
    <row r="2842" spans="1:9" ht="25.5" hidden="1">
      <c r="A2842" s="133">
        <f>COUNTIF(ORÇAMENTO!B:B,'CPU (2)'!B2842)</f>
        <v>0</v>
      </c>
      <c r="B2842" s="157">
        <v>84846</v>
      </c>
      <c r="C2842" s="158" t="s">
        <v>8360</v>
      </c>
      <c r="D2842" s="157" t="s">
        <v>5410</v>
      </c>
      <c r="E2842" s="157" t="s">
        <v>335</v>
      </c>
      <c r="F2842" s="159">
        <v>358.86</v>
      </c>
      <c r="G2842" s="159">
        <v>351.81</v>
      </c>
      <c r="H2842" s="157" t="s">
        <v>308</v>
      </c>
      <c r="I2842" s="160">
        <v>41974</v>
      </c>
    </row>
    <row r="2843" spans="1:9" ht="25.5" hidden="1">
      <c r="A2843" s="133">
        <f>COUNTIF(ORÇAMENTO!B:B,'CPU (2)'!B2843)</f>
        <v>0</v>
      </c>
      <c r="B2843" s="153" t="s">
        <v>8361</v>
      </c>
      <c r="C2843" s="154" t="s">
        <v>8362</v>
      </c>
      <c r="D2843" s="153" t="s">
        <v>5410</v>
      </c>
      <c r="E2843" s="153" t="s">
        <v>335</v>
      </c>
      <c r="F2843" s="155">
        <v>599.49</v>
      </c>
      <c r="G2843" s="155">
        <v>594.97</v>
      </c>
      <c r="H2843" s="153" t="s">
        <v>308</v>
      </c>
      <c r="I2843" s="156">
        <v>41974</v>
      </c>
    </row>
    <row r="2844" spans="1:9" hidden="1">
      <c r="A2844" s="133">
        <f>COUNTIF(ORÇAMENTO!B:B,'CPU (2)'!B2844)</f>
        <v>0</v>
      </c>
      <c r="B2844" s="157">
        <v>88441</v>
      </c>
      <c r="C2844" s="158" t="s">
        <v>8363</v>
      </c>
      <c r="D2844" s="157" t="s">
        <v>5361</v>
      </c>
      <c r="E2844" s="157" t="s">
        <v>307</v>
      </c>
      <c r="F2844" s="159">
        <v>12.55</v>
      </c>
      <c r="G2844" s="159">
        <v>11.38</v>
      </c>
      <c r="H2844" s="157" t="s">
        <v>308</v>
      </c>
      <c r="I2844" s="160">
        <v>41974</v>
      </c>
    </row>
    <row r="2845" spans="1:9" hidden="1">
      <c r="A2845" s="133">
        <f>COUNTIF(ORÇAMENTO!B:B,'CPU (2)'!B2845)</f>
        <v>0</v>
      </c>
      <c r="B2845" s="153">
        <v>73656</v>
      </c>
      <c r="C2845" s="154" t="s">
        <v>8364</v>
      </c>
      <c r="D2845" s="153" t="s">
        <v>5609</v>
      </c>
      <c r="E2845" s="153" t="s">
        <v>335</v>
      </c>
      <c r="F2845" s="155">
        <v>7.09</v>
      </c>
      <c r="G2845" s="155">
        <v>6.76</v>
      </c>
      <c r="H2845" s="153" t="s">
        <v>308</v>
      </c>
      <c r="I2845" s="156">
        <v>41974</v>
      </c>
    </row>
    <row r="2846" spans="1:9" ht="38.25" hidden="1">
      <c r="A2846" s="133">
        <f>COUNTIF(ORÇAMENTO!B:B,'CPU (2)'!B2846)</f>
        <v>0</v>
      </c>
      <c r="B2846" s="157">
        <v>89810</v>
      </c>
      <c r="C2846" s="158" t="s">
        <v>8365</v>
      </c>
      <c r="D2846" s="157" t="s">
        <v>5366</v>
      </c>
      <c r="E2846" s="157" t="s">
        <v>83</v>
      </c>
      <c r="F2846" s="159">
        <v>9.57</v>
      </c>
      <c r="G2846" s="159">
        <v>9.24</v>
      </c>
      <c r="H2846" s="157" t="s">
        <v>308</v>
      </c>
      <c r="I2846" s="160">
        <v>41974</v>
      </c>
    </row>
    <row r="2847" spans="1:9" ht="38.25" hidden="1">
      <c r="A2847" s="133">
        <f>COUNTIF(ORÇAMENTO!B:B,'CPU (2)'!B2847)</f>
        <v>0</v>
      </c>
      <c r="B2847" s="153">
        <v>89746</v>
      </c>
      <c r="C2847" s="154" t="s">
        <v>8366</v>
      </c>
      <c r="D2847" s="153" t="s">
        <v>5366</v>
      </c>
      <c r="E2847" s="153" t="s">
        <v>83</v>
      </c>
      <c r="F2847" s="155">
        <v>13.19</v>
      </c>
      <c r="G2847" s="155">
        <v>12.5</v>
      </c>
      <c r="H2847" s="153" t="s">
        <v>308</v>
      </c>
      <c r="I2847" s="156">
        <v>41974</v>
      </c>
    </row>
    <row r="2848" spans="1:9" ht="38.25" hidden="1">
      <c r="A2848" s="133">
        <f>COUNTIF(ORÇAMENTO!B:B,'CPU (2)'!B2848)</f>
        <v>0</v>
      </c>
      <c r="B2848" s="157">
        <v>89851</v>
      </c>
      <c r="C2848" s="158" t="s">
        <v>8367</v>
      </c>
      <c r="D2848" s="157" t="s">
        <v>5366</v>
      </c>
      <c r="E2848" s="157" t="s">
        <v>83</v>
      </c>
      <c r="F2848" s="159">
        <v>12.91</v>
      </c>
      <c r="G2848" s="159">
        <v>12.25</v>
      </c>
      <c r="H2848" s="157" t="s">
        <v>308</v>
      </c>
      <c r="I2848" s="160">
        <v>41974</v>
      </c>
    </row>
    <row r="2849" spans="1:9" ht="38.25" hidden="1">
      <c r="A2849" s="133">
        <f>COUNTIF(ORÇAMENTO!B:B,'CPU (2)'!B2849)</f>
        <v>0</v>
      </c>
      <c r="B2849" s="153">
        <v>89855</v>
      </c>
      <c r="C2849" s="154" t="s">
        <v>8368</v>
      </c>
      <c r="D2849" s="153" t="s">
        <v>5366</v>
      </c>
      <c r="E2849" s="153" t="s">
        <v>83</v>
      </c>
      <c r="F2849" s="155">
        <v>49.3</v>
      </c>
      <c r="G2849" s="155">
        <v>48.4</v>
      </c>
      <c r="H2849" s="153" t="s">
        <v>308</v>
      </c>
      <c r="I2849" s="156">
        <v>41974</v>
      </c>
    </row>
    <row r="2850" spans="1:9" ht="38.25" hidden="1">
      <c r="A2850" s="133">
        <f>COUNTIF(ORÇAMENTO!B:B,'CPU (2)'!B2850)</f>
        <v>0</v>
      </c>
      <c r="B2850" s="157">
        <v>89726</v>
      </c>
      <c r="C2850" s="158" t="s">
        <v>8369</v>
      </c>
      <c r="D2850" s="157" t="s">
        <v>5366</v>
      </c>
      <c r="E2850" s="157" t="s">
        <v>83</v>
      </c>
      <c r="F2850" s="159">
        <v>4.53</v>
      </c>
      <c r="G2850" s="159">
        <v>4.26</v>
      </c>
      <c r="H2850" s="157" t="s">
        <v>308</v>
      </c>
      <c r="I2850" s="160">
        <v>41974</v>
      </c>
    </row>
    <row r="2851" spans="1:9" ht="38.25" hidden="1">
      <c r="A2851" s="133">
        <f>COUNTIF(ORÇAMENTO!B:B,'CPU (2)'!B2851)</f>
        <v>0</v>
      </c>
      <c r="B2851" s="153">
        <v>89802</v>
      </c>
      <c r="C2851" s="154" t="s">
        <v>8370</v>
      </c>
      <c r="D2851" s="153" t="s">
        <v>5366</v>
      </c>
      <c r="E2851" s="153" t="s">
        <v>83</v>
      </c>
      <c r="F2851" s="155">
        <v>4</v>
      </c>
      <c r="G2851" s="155">
        <v>3.89</v>
      </c>
      <c r="H2851" s="153" t="s">
        <v>308</v>
      </c>
      <c r="I2851" s="156">
        <v>41974</v>
      </c>
    </row>
    <row r="2852" spans="1:9" ht="38.25" hidden="1">
      <c r="A2852" s="133">
        <f>COUNTIF(ORÇAMENTO!B:B,'CPU (2)'!B2852)</f>
        <v>0</v>
      </c>
      <c r="B2852" s="157">
        <v>89732</v>
      </c>
      <c r="C2852" s="158" t="s">
        <v>8371</v>
      </c>
      <c r="D2852" s="157" t="s">
        <v>5366</v>
      </c>
      <c r="E2852" s="157" t="s">
        <v>83</v>
      </c>
      <c r="F2852" s="159">
        <v>6.5</v>
      </c>
      <c r="G2852" s="159">
        <v>6.14</v>
      </c>
      <c r="H2852" s="157" t="s">
        <v>308</v>
      </c>
      <c r="I2852" s="160">
        <v>41974</v>
      </c>
    </row>
    <row r="2853" spans="1:9" ht="38.25" hidden="1">
      <c r="A2853" s="133">
        <f>COUNTIF(ORÇAMENTO!B:B,'CPU (2)'!B2853)</f>
        <v>0</v>
      </c>
      <c r="B2853" s="153">
        <v>89806</v>
      </c>
      <c r="C2853" s="154" t="s">
        <v>8372</v>
      </c>
      <c r="D2853" s="153" t="s">
        <v>5366</v>
      </c>
      <c r="E2853" s="153" t="s">
        <v>83</v>
      </c>
      <c r="F2853" s="155">
        <v>7.4</v>
      </c>
      <c r="G2853" s="155">
        <v>7.17</v>
      </c>
      <c r="H2853" s="153" t="s">
        <v>308</v>
      </c>
      <c r="I2853" s="156">
        <v>41974</v>
      </c>
    </row>
    <row r="2854" spans="1:9" ht="38.25" hidden="1">
      <c r="A2854" s="133">
        <f>COUNTIF(ORÇAMENTO!B:B,'CPU (2)'!B2854)</f>
        <v>0</v>
      </c>
      <c r="B2854" s="157">
        <v>89739</v>
      </c>
      <c r="C2854" s="158" t="s">
        <v>8373</v>
      </c>
      <c r="D2854" s="157" t="s">
        <v>5366</v>
      </c>
      <c r="E2854" s="157" t="s">
        <v>83</v>
      </c>
      <c r="F2854" s="159">
        <v>10.46</v>
      </c>
      <c r="G2854" s="159">
        <v>9.93</v>
      </c>
      <c r="H2854" s="157" t="s">
        <v>308</v>
      </c>
      <c r="I2854" s="160">
        <v>41974</v>
      </c>
    </row>
    <row r="2855" spans="1:9" ht="38.25" hidden="1">
      <c r="A2855" s="133">
        <f>COUNTIF(ORÇAMENTO!B:B,'CPU (2)'!B2855)</f>
        <v>0</v>
      </c>
      <c r="B2855" s="153">
        <v>89585</v>
      </c>
      <c r="C2855" s="154" t="s">
        <v>8374</v>
      </c>
      <c r="D2855" s="153" t="s">
        <v>5366</v>
      </c>
      <c r="E2855" s="153" t="s">
        <v>83</v>
      </c>
      <c r="F2855" s="155">
        <v>16.34</v>
      </c>
      <c r="G2855" s="155">
        <v>16.059999999999999</v>
      </c>
      <c r="H2855" s="153" t="s">
        <v>308</v>
      </c>
      <c r="I2855" s="156">
        <v>41974</v>
      </c>
    </row>
    <row r="2856" spans="1:9" ht="25.5" hidden="1">
      <c r="A2856" s="133">
        <f>COUNTIF(ORÇAMENTO!B:B,'CPU (2)'!B2856)</f>
        <v>0</v>
      </c>
      <c r="B2856" s="157">
        <v>89531</v>
      </c>
      <c r="C2856" s="158" t="s">
        <v>8375</v>
      </c>
      <c r="D2856" s="157" t="s">
        <v>5366</v>
      </c>
      <c r="E2856" s="157" t="s">
        <v>83</v>
      </c>
      <c r="F2856" s="159">
        <v>17.45</v>
      </c>
      <c r="G2856" s="159">
        <v>17.07</v>
      </c>
      <c r="H2856" s="157" t="s">
        <v>308</v>
      </c>
      <c r="I2856" s="160">
        <v>41974</v>
      </c>
    </row>
    <row r="2857" spans="1:9" ht="38.25" hidden="1">
      <c r="A2857" s="133">
        <f>COUNTIF(ORÇAMENTO!B:B,'CPU (2)'!B2857)</f>
        <v>0</v>
      </c>
      <c r="B2857" s="153">
        <v>89591</v>
      </c>
      <c r="C2857" s="154" t="s">
        <v>8376</v>
      </c>
      <c r="D2857" s="153" t="s">
        <v>5366</v>
      </c>
      <c r="E2857" s="153" t="s">
        <v>83</v>
      </c>
      <c r="F2857" s="155">
        <v>46.62</v>
      </c>
      <c r="G2857" s="155">
        <v>46.15</v>
      </c>
      <c r="H2857" s="153" t="s">
        <v>308</v>
      </c>
      <c r="I2857" s="156">
        <v>41974</v>
      </c>
    </row>
    <row r="2858" spans="1:9" ht="25.5" hidden="1">
      <c r="A2858" s="133">
        <f>COUNTIF(ORÇAMENTO!B:B,'CPU (2)'!B2858)</f>
        <v>0</v>
      </c>
      <c r="B2858" s="157">
        <v>89516</v>
      </c>
      <c r="C2858" s="158" t="s">
        <v>8377</v>
      </c>
      <c r="D2858" s="157" t="s">
        <v>5366</v>
      </c>
      <c r="E2858" s="157" t="s">
        <v>83</v>
      </c>
      <c r="F2858" s="159">
        <v>4.42</v>
      </c>
      <c r="G2858" s="159">
        <v>4.2699999999999996</v>
      </c>
      <c r="H2858" s="157" t="s">
        <v>308</v>
      </c>
      <c r="I2858" s="160">
        <v>41974</v>
      </c>
    </row>
    <row r="2859" spans="1:9" ht="25.5" hidden="1">
      <c r="A2859" s="133">
        <f>COUNTIF(ORÇAMENTO!B:B,'CPU (2)'!B2859)</f>
        <v>0</v>
      </c>
      <c r="B2859" s="153">
        <v>89520</v>
      </c>
      <c r="C2859" s="154" t="s">
        <v>8378</v>
      </c>
      <c r="D2859" s="153" t="s">
        <v>5366</v>
      </c>
      <c r="E2859" s="153" t="s">
        <v>83</v>
      </c>
      <c r="F2859" s="155">
        <v>6.41</v>
      </c>
      <c r="G2859" s="155">
        <v>6.23</v>
      </c>
      <c r="H2859" s="153" t="s">
        <v>308</v>
      </c>
      <c r="I2859" s="156">
        <v>41974</v>
      </c>
    </row>
    <row r="2860" spans="1:9" ht="38.25" hidden="1">
      <c r="A2860" s="133">
        <f>COUNTIF(ORÇAMENTO!B:B,'CPU (2)'!B2860)</f>
        <v>0</v>
      </c>
      <c r="B2860" s="157">
        <v>89582</v>
      </c>
      <c r="C2860" s="158" t="s">
        <v>8379</v>
      </c>
      <c r="D2860" s="157" t="s">
        <v>5366</v>
      </c>
      <c r="E2860" s="157" t="s">
        <v>83</v>
      </c>
      <c r="F2860" s="159">
        <v>11.54</v>
      </c>
      <c r="G2860" s="159">
        <v>11.37</v>
      </c>
      <c r="H2860" s="157" t="s">
        <v>308</v>
      </c>
      <c r="I2860" s="160">
        <v>41974</v>
      </c>
    </row>
    <row r="2861" spans="1:9" ht="25.5" hidden="1">
      <c r="A2861" s="133">
        <f>COUNTIF(ORÇAMENTO!B:B,'CPU (2)'!B2861)</f>
        <v>0</v>
      </c>
      <c r="B2861" s="153">
        <v>89524</v>
      </c>
      <c r="C2861" s="154" t="s">
        <v>8380</v>
      </c>
      <c r="D2861" s="153" t="s">
        <v>5366</v>
      </c>
      <c r="E2861" s="153" t="s">
        <v>83</v>
      </c>
      <c r="F2861" s="155">
        <v>12.65</v>
      </c>
      <c r="G2861" s="155">
        <v>12.38</v>
      </c>
      <c r="H2861" s="153" t="s">
        <v>308</v>
      </c>
      <c r="I2861" s="156">
        <v>41974</v>
      </c>
    </row>
    <row r="2862" spans="1:9" ht="25.5" hidden="1">
      <c r="A2862" s="133">
        <f>COUNTIF(ORÇAMENTO!B:B,'CPU (2)'!B2862)</f>
        <v>0</v>
      </c>
      <c r="B2862" s="157">
        <v>89405</v>
      </c>
      <c r="C2862" s="158" t="s">
        <v>8381</v>
      </c>
      <c r="D2862" s="157" t="s">
        <v>5366</v>
      </c>
      <c r="E2862" s="157" t="s">
        <v>83</v>
      </c>
      <c r="F2862" s="159">
        <v>2.92</v>
      </c>
      <c r="G2862" s="159">
        <v>2.71</v>
      </c>
      <c r="H2862" s="157" t="s">
        <v>308</v>
      </c>
      <c r="I2862" s="160">
        <v>41974</v>
      </c>
    </row>
    <row r="2863" spans="1:9" ht="25.5" hidden="1">
      <c r="A2863" s="133">
        <f>COUNTIF(ORÇAMENTO!B:B,'CPU (2)'!B2863)</f>
        <v>0</v>
      </c>
      <c r="B2863" s="153">
        <v>89359</v>
      </c>
      <c r="C2863" s="154" t="s">
        <v>8382</v>
      </c>
      <c r="D2863" s="153" t="s">
        <v>5366</v>
      </c>
      <c r="E2863" s="153" t="s">
        <v>83</v>
      </c>
      <c r="F2863" s="155">
        <v>4.38</v>
      </c>
      <c r="G2863" s="155">
        <v>4.03</v>
      </c>
      <c r="H2863" s="153" t="s">
        <v>308</v>
      </c>
      <c r="I2863" s="156">
        <v>41974</v>
      </c>
    </row>
    <row r="2864" spans="1:9" ht="25.5" hidden="1">
      <c r="A2864" s="133">
        <f>COUNTIF(ORÇAMENTO!B:B,'CPU (2)'!B2864)</f>
        <v>0</v>
      </c>
      <c r="B2864" s="157">
        <v>89867</v>
      </c>
      <c r="C2864" s="158" t="s">
        <v>8383</v>
      </c>
      <c r="D2864" s="157" t="s">
        <v>5366</v>
      </c>
      <c r="E2864" s="157" t="s">
        <v>83</v>
      </c>
      <c r="F2864" s="159">
        <v>3.15</v>
      </c>
      <c r="G2864" s="159">
        <v>2.95</v>
      </c>
      <c r="H2864" s="157" t="s">
        <v>308</v>
      </c>
      <c r="I2864" s="160">
        <v>41974</v>
      </c>
    </row>
    <row r="2865" spans="1:11" ht="25.5" hidden="1">
      <c r="A2865" s="133">
        <f>COUNTIF(ORÇAMENTO!B:B,'CPU (2)'!B2865)</f>
        <v>0</v>
      </c>
      <c r="B2865" s="153">
        <v>89485</v>
      </c>
      <c r="C2865" s="154" t="s">
        <v>8384</v>
      </c>
      <c r="D2865" s="153" t="s">
        <v>5366</v>
      </c>
      <c r="E2865" s="153" t="s">
        <v>83</v>
      </c>
      <c r="F2865" s="155">
        <v>2.86</v>
      </c>
      <c r="G2865" s="155">
        <v>2.69</v>
      </c>
      <c r="H2865" s="153" t="s">
        <v>308</v>
      </c>
      <c r="I2865" s="156">
        <v>41974</v>
      </c>
    </row>
    <row r="2866" spans="1:11" ht="25.5" hidden="1">
      <c r="A2866" s="133">
        <f>COUNTIF(ORÇAMENTO!B:B,'CPU (2)'!B2866)</f>
        <v>0</v>
      </c>
      <c r="B2866" s="157">
        <v>89409</v>
      </c>
      <c r="C2866" s="158" t="s">
        <v>8385</v>
      </c>
      <c r="D2866" s="157" t="s">
        <v>5366</v>
      </c>
      <c r="E2866" s="157" t="s">
        <v>83</v>
      </c>
      <c r="F2866" s="159">
        <v>3.71</v>
      </c>
      <c r="G2866" s="159">
        <v>3.46</v>
      </c>
      <c r="H2866" s="157" t="s">
        <v>308</v>
      </c>
      <c r="I2866" s="160">
        <v>41974</v>
      </c>
    </row>
    <row r="2867" spans="1:11" ht="25.5" hidden="1">
      <c r="A2867" s="133">
        <f>COUNTIF(ORÇAMENTO!B:B,'CPU (2)'!B2867)</f>
        <v>0</v>
      </c>
      <c r="B2867" s="153">
        <v>89363</v>
      </c>
      <c r="C2867" s="154" t="s">
        <v>8386</v>
      </c>
      <c r="D2867" s="153" t="s">
        <v>5366</v>
      </c>
      <c r="E2867" s="153" t="s">
        <v>83</v>
      </c>
      <c r="F2867" s="155">
        <v>5.39</v>
      </c>
      <c r="G2867" s="155">
        <v>4.97</v>
      </c>
      <c r="H2867" s="153" t="s">
        <v>308</v>
      </c>
      <c r="I2867" s="156">
        <v>41974</v>
      </c>
    </row>
    <row r="2868" spans="1:11" ht="25.5" hidden="1">
      <c r="A2868" s="133">
        <f>COUNTIF(ORÇAMENTO!B:B,'CPU (2)'!B2868)</f>
        <v>0</v>
      </c>
      <c r="B2868" s="157">
        <v>89493</v>
      </c>
      <c r="C2868" s="158" t="s">
        <v>8387</v>
      </c>
      <c r="D2868" s="157" t="s">
        <v>5366</v>
      </c>
      <c r="E2868" s="157" t="s">
        <v>83</v>
      </c>
      <c r="F2868" s="159">
        <v>4.3099999999999996</v>
      </c>
      <c r="G2868" s="159">
        <v>4.1100000000000003</v>
      </c>
      <c r="H2868" s="157" t="s">
        <v>308</v>
      </c>
      <c r="I2868" s="160">
        <v>41974</v>
      </c>
    </row>
    <row r="2869" spans="1:11" ht="25.5" hidden="1">
      <c r="A2869" s="133">
        <f>COUNTIF(ORÇAMENTO!B:B,'CPU (2)'!B2869)</f>
        <v>0</v>
      </c>
      <c r="B2869" s="153">
        <v>89414</v>
      </c>
      <c r="C2869" s="154" t="s">
        <v>8388</v>
      </c>
      <c r="D2869" s="153" t="s">
        <v>5366</v>
      </c>
      <c r="E2869" s="153" t="s">
        <v>83</v>
      </c>
      <c r="F2869" s="155">
        <v>5.27</v>
      </c>
      <c r="G2869" s="155">
        <v>4.9800000000000004</v>
      </c>
      <c r="H2869" s="153" t="s">
        <v>308</v>
      </c>
      <c r="I2869" s="156">
        <v>41974</v>
      </c>
    </row>
    <row r="2870" spans="1:11" ht="25.5" hidden="1">
      <c r="A2870" s="133">
        <f>COUNTIF(ORÇAMENTO!B:B,'CPU (2)'!B2870)</f>
        <v>0</v>
      </c>
      <c r="B2870" s="157">
        <v>89368</v>
      </c>
      <c r="C2870" s="158" t="s">
        <v>8389</v>
      </c>
      <c r="D2870" s="157" t="s">
        <v>5366</v>
      </c>
      <c r="E2870" s="157" t="s">
        <v>83</v>
      </c>
      <c r="F2870" s="159">
        <v>7.28</v>
      </c>
      <c r="G2870" s="159">
        <v>6.8</v>
      </c>
      <c r="H2870" s="157" t="s">
        <v>308</v>
      </c>
      <c r="I2870" s="160">
        <v>41974</v>
      </c>
    </row>
    <row r="2871" spans="1:11" ht="25.5" hidden="1">
      <c r="A2871" s="133">
        <f>COUNTIF(ORÇAMENTO!B:B,'CPU (2)'!B2871)</f>
        <v>0</v>
      </c>
      <c r="B2871" s="153">
        <v>89498</v>
      </c>
      <c r="C2871" s="154" t="s">
        <v>8390</v>
      </c>
      <c r="D2871" s="153" t="s">
        <v>5366</v>
      </c>
      <c r="E2871" s="153" t="s">
        <v>83</v>
      </c>
      <c r="F2871" s="155">
        <v>5.71</v>
      </c>
      <c r="G2871" s="155">
        <v>5.46</v>
      </c>
      <c r="H2871" s="153" t="s">
        <v>308</v>
      </c>
      <c r="I2871" s="156">
        <v>41974</v>
      </c>
    </row>
    <row r="2872" spans="1:11" ht="25.5" hidden="1">
      <c r="A2872" s="133">
        <f>COUNTIF(ORÇAMENTO!B:B,'CPU (2)'!B2872)</f>
        <v>0</v>
      </c>
      <c r="B2872" s="157">
        <v>89502</v>
      </c>
      <c r="C2872" s="158" t="s">
        <v>8391</v>
      </c>
      <c r="D2872" s="157" t="s">
        <v>5366</v>
      </c>
      <c r="E2872" s="157" t="s">
        <v>83</v>
      </c>
      <c r="F2872" s="159">
        <v>7.36</v>
      </c>
      <c r="G2872" s="159">
        <v>7.06</v>
      </c>
      <c r="H2872" s="157" t="s">
        <v>308</v>
      </c>
      <c r="I2872" s="160">
        <v>41974</v>
      </c>
    </row>
    <row r="2873" spans="1:11" ht="25.5" hidden="1">
      <c r="A2873" s="133">
        <f>COUNTIF(ORÇAMENTO!B:B,'CPU (2)'!B2873)</f>
        <v>0</v>
      </c>
      <c r="B2873" s="153">
        <v>89506</v>
      </c>
      <c r="C2873" s="154" t="s">
        <v>8392</v>
      </c>
      <c r="D2873" s="153" t="s">
        <v>5366</v>
      </c>
      <c r="E2873" s="153" t="s">
        <v>83</v>
      </c>
      <c r="F2873" s="155">
        <v>15.64</v>
      </c>
      <c r="G2873" s="155">
        <v>15.29</v>
      </c>
      <c r="H2873" s="153" t="s">
        <v>308</v>
      </c>
      <c r="I2873" s="156">
        <v>41974</v>
      </c>
    </row>
    <row r="2874" spans="1:11" ht="25.5" hidden="1">
      <c r="A2874" s="133">
        <f>COUNTIF(ORÇAMENTO!B:B,'CPU (2)'!B2874)</f>
        <v>0</v>
      </c>
      <c r="B2874" s="157">
        <v>89515</v>
      </c>
      <c r="C2874" s="158" t="s">
        <v>8393</v>
      </c>
      <c r="D2874" s="157" t="s">
        <v>5366</v>
      </c>
      <c r="E2874" s="157" t="s">
        <v>83</v>
      </c>
      <c r="F2874" s="159">
        <v>32.31</v>
      </c>
      <c r="G2874" s="159">
        <v>31.88</v>
      </c>
      <c r="H2874" s="157" t="s">
        <v>308</v>
      </c>
      <c r="I2874" s="160">
        <v>41974</v>
      </c>
    </row>
    <row r="2875" spans="1:11" ht="25.5" hidden="1">
      <c r="A2875" s="133">
        <f>COUNTIF(ORÇAMENTO!B:B,'CPU (2)'!B2875)</f>
        <v>0</v>
      </c>
      <c r="B2875" s="153">
        <v>89523</v>
      </c>
      <c r="C2875" s="154" t="s">
        <v>8394</v>
      </c>
      <c r="D2875" s="153" t="s">
        <v>5366</v>
      </c>
      <c r="E2875" s="153" t="s">
        <v>83</v>
      </c>
      <c r="F2875" s="155">
        <v>36.69</v>
      </c>
      <c r="G2875" s="155">
        <v>36.21</v>
      </c>
      <c r="H2875" s="153" t="s">
        <v>308</v>
      </c>
      <c r="I2875" s="156">
        <v>41974</v>
      </c>
    </row>
    <row r="2876" spans="1:11">
      <c r="B2876" s="153"/>
      <c r="C2876" s="154"/>
      <c r="D2876" s="153"/>
      <c r="E2876" s="153"/>
      <c r="F2876" s="155"/>
      <c r="G2876" s="155"/>
      <c r="H2876" s="153"/>
      <c r="I2876" s="156"/>
    </row>
    <row r="2877" spans="1:11" ht="38.25">
      <c r="A2877" s="133">
        <f>COUNTIF(ORÇAMENTO!B:B,'CPU (2)'!B2877)</f>
        <v>0</v>
      </c>
      <c r="B2877" s="175">
        <v>89366</v>
      </c>
      <c r="C2877" s="176" t="s">
        <v>8395</v>
      </c>
      <c r="D2877" s="175" t="s">
        <v>5366</v>
      </c>
      <c r="E2877" s="175" t="s">
        <v>83</v>
      </c>
      <c r="F2877" s="177">
        <v>7.84</v>
      </c>
      <c r="G2877" s="177">
        <v>7.42</v>
      </c>
      <c r="H2877" s="175" t="s">
        <v>308</v>
      </c>
      <c r="I2877" s="178">
        <v>41974</v>
      </c>
      <c r="J2877" s="191">
        <f>SUM(J2879:J2884)</f>
        <v>7.4242839999999992</v>
      </c>
      <c r="K2877" s="192">
        <f>J2877-G2877</f>
        <v>4.2839999999992884E-3</v>
      </c>
    </row>
    <row r="2878" spans="1:11" s="8" customFormat="1" ht="30" customHeight="1">
      <c r="A2878" s="133"/>
      <c r="B2878" s="184" t="s">
        <v>341</v>
      </c>
      <c r="C2878" s="184" t="s">
        <v>82</v>
      </c>
      <c r="D2878" s="184" t="s">
        <v>342</v>
      </c>
      <c r="E2878" s="184" t="s">
        <v>343</v>
      </c>
      <c r="F2878" s="184" t="s">
        <v>10727</v>
      </c>
      <c r="G2878" s="184" t="s">
        <v>10728</v>
      </c>
      <c r="H2878" s="184" t="s">
        <v>10729</v>
      </c>
      <c r="I2878" s="184" t="s">
        <v>10730</v>
      </c>
      <c r="J2878" s="184" t="s">
        <v>10731</v>
      </c>
    </row>
    <row r="2879" spans="1:11" ht="25.5">
      <c r="B2879" s="172">
        <v>88248</v>
      </c>
      <c r="C2879" s="226" t="str">
        <f>VLOOKUP(B2879,SERVIÇOS_SINAPI_12_14!$A$2:$H$5049,2,0)</f>
        <v>AUXILIAR DE ENCANADOR OU BOMBEIRO HIDRÁULICO COM ENCARGOS COMPLEMENTARES</v>
      </c>
      <c r="D2879" s="219" t="s">
        <v>5361</v>
      </c>
      <c r="E2879" s="219" t="str">
        <f>VLOOKUP(B2879,SERVIÇOS_SINAPI_12_14!$A$2:$H$5049,4,0)</f>
        <v>H</v>
      </c>
      <c r="F2879" s="224">
        <v>12.48</v>
      </c>
      <c r="G2879" s="224">
        <f>VLOOKUP(B2879,SERVIÇOS_SINAPI_12_14!$A$2:$H$5049,6,0)</f>
        <v>11.31</v>
      </c>
      <c r="H2879" s="240">
        <v>0.14979999999999999</v>
      </c>
      <c r="I2879" s="224">
        <v>1.87</v>
      </c>
      <c r="J2879" s="224">
        <f t="shared" ref="J2879:J2884" si="13">H2879*G2879</f>
        <v>1.6942379999999999</v>
      </c>
    </row>
    <row r="2880" spans="1:11">
      <c r="B2880" s="172">
        <v>88267</v>
      </c>
      <c r="C2880" s="226" t="str">
        <f>VLOOKUP(B2880,SERVIÇOS_SINAPI_12_14!$A$2:$H$5049,2,0)</f>
        <v>ENCANADOR OU BOMBEIRO HIDRÁULICO COM ENCARGOS COMPLEMENTARES</v>
      </c>
      <c r="D2880" s="219" t="s">
        <v>5361</v>
      </c>
      <c r="E2880" s="219" t="str">
        <f>VLOOKUP(B2880,SERVIÇOS_SINAPI_12_14!$A$2:$H$5049,4,0)</f>
        <v>H</v>
      </c>
      <c r="F2880" s="224">
        <v>15.32</v>
      </c>
      <c r="G2880" s="224">
        <f>VLOOKUP(B2880,SERVIÇOS_SINAPI_12_14!$A$2:$H$5049,6,0)</f>
        <v>13.77</v>
      </c>
      <c r="H2880" s="240">
        <v>0.14979999999999999</v>
      </c>
      <c r="I2880" s="224">
        <v>2.2999999999999998</v>
      </c>
      <c r="J2880" s="224">
        <f t="shared" si="13"/>
        <v>2.0627459999999997</v>
      </c>
    </row>
    <row r="2881" spans="1:10">
      <c r="B2881" s="172">
        <v>122</v>
      </c>
      <c r="C2881" s="213" t="str">
        <f>VLOOKUP(B2881,INSUMOS_SINAPI_12_14!$A$2:$H$5049,2,0)</f>
        <v>ADESIVO PVC FRASCO C/ 850G</v>
      </c>
      <c r="D2881" s="136" t="s">
        <v>314</v>
      </c>
      <c r="E2881" s="144" t="str">
        <f>VLOOKUP(B2881,INSUMOS_SINAPI_12_14!$A$2:$H$5049,4,0)</f>
        <v>UN</v>
      </c>
      <c r="F2881" s="138">
        <v>33.340000000000003</v>
      </c>
      <c r="G2881" s="210">
        <f>VLOOKUP(B2881,INSUMOS_SINAPI_12_14!$A$2:$H$5049,6,0)</f>
        <v>33.340000000000003</v>
      </c>
      <c r="H2881" s="136">
        <v>7.0000000000000001E-3</v>
      </c>
      <c r="I2881" s="138">
        <v>0.23</v>
      </c>
      <c r="J2881" s="210">
        <f t="shared" si="13"/>
        <v>0.23338000000000003</v>
      </c>
    </row>
    <row r="2882" spans="1:10">
      <c r="B2882" s="172">
        <v>3524</v>
      </c>
      <c r="C2882" s="213" t="str">
        <f>VLOOKUP(B2882,INSUMOS_SINAPI_12_14!$A$2:$H$5049,2,0)</f>
        <v>JOELHO PVC SOLD 90G C/BUCHA DE LATAO 25MM X 3/4"</v>
      </c>
      <c r="D2882" s="136" t="s">
        <v>314</v>
      </c>
      <c r="E2882" s="144" t="str">
        <f>VLOOKUP(B2882,INSUMOS_SINAPI_12_14!$A$2:$H$5049,4,0)</f>
        <v>UN</v>
      </c>
      <c r="F2882" s="138">
        <v>3.09</v>
      </c>
      <c r="G2882" s="210">
        <f>VLOOKUP(B2882,INSUMOS_SINAPI_12_14!$A$2:$H$5049,6,0)</f>
        <v>3.09</v>
      </c>
      <c r="H2882" s="136">
        <v>1</v>
      </c>
      <c r="I2882" s="138">
        <v>3.09</v>
      </c>
      <c r="J2882" s="210">
        <f t="shared" si="13"/>
        <v>3.09</v>
      </c>
    </row>
    <row r="2883" spans="1:10">
      <c r="B2883" s="172">
        <v>3767</v>
      </c>
      <c r="C2883" s="213" t="str">
        <f>VLOOKUP(B2883,INSUMOS_SINAPI_12_14!$A$2:$H$5049,2,0)</f>
        <v>LIXA EM FOLHA PARA PAREDE OU MADEIRA, NUMERO 120 (COR VERMELHA)</v>
      </c>
      <c r="D2883" s="136" t="s">
        <v>314</v>
      </c>
      <c r="E2883" s="144" t="str">
        <f>VLOOKUP(B2883,INSUMOS_SINAPI_12_14!$A$2:$H$5049,4,0)</f>
        <v>UN</v>
      </c>
      <c r="F2883" s="138">
        <v>0.56000000000000005</v>
      </c>
      <c r="G2883" s="210">
        <f>VLOOKUP(B2883,INSUMOS_SINAPI_12_14!$A$2:$H$5049,6,0)</f>
        <v>0.56000000000000005</v>
      </c>
      <c r="H2883" s="136">
        <v>0.05</v>
      </c>
      <c r="I2883" s="138">
        <v>0.03</v>
      </c>
      <c r="J2883" s="210">
        <f t="shared" si="13"/>
        <v>2.8000000000000004E-2</v>
      </c>
    </row>
    <row r="2884" spans="1:10">
      <c r="B2884" s="172">
        <v>20083</v>
      </c>
      <c r="C2884" s="213" t="str">
        <f>VLOOKUP(B2884,INSUMOS_SINAPI_12_14!$A$2:$H$5049,2,0)</f>
        <v>SOLUCAO LIMPADORA FRASCO PLASTICO C/ 1000CM3</v>
      </c>
      <c r="D2884" s="136" t="s">
        <v>314</v>
      </c>
      <c r="E2884" s="144" t="str">
        <f>VLOOKUP(B2884,INSUMOS_SINAPI_12_14!$A$2:$H$5049,4,0)</f>
        <v>UN</v>
      </c>
      <c r="F2884" s="138">
        <v>39.49</v>
      </c>
      <c r="G2884" s="210">
        <f>VLOOKUP(B2884,INSUMOS_SINAPI_12_14!$A$2:$H$5049,6,0)</f>
        <v>39.49</v>
      </c>
      <c r="H2884" s="136">
        <v>8.0000000000000002E-3</v>
      </c>
      <c r="I2884" s="138">
        <v>0.32</v>
      </c>
      <c r="J2884" s="210">
        <f t="shared" si="13"/>
        <v>0.31592000000000003</v>
      </c>
    </row>
    <row r="2885" spans="1:10">
      <c r="B2885" s="157"/>
      <c r="C2885" s="158"/>
      <c r="D2885" s="157"/>
      <c r="E2885" s="157"/>
      <c r="F2885" s="159"/>
      <c r="G2885" s="159"/>
      <c r="H2885" s="157"/>
      <c r="I2885" s="160"/>
    </row>
    <row r="2886" spans="1:10">
      <c r="B2886" s="157"/>
      <c r="C2886" s="158"/>
      <c r="D2886" s="157"/>
      <c r="E2886" s="157"/>
      <c r="F2886" s="159"/>
      <c r="G2886" s="159"/>
      <c r="H2886" s="157"/>
      <c r="I2886" s="160"/>
    </row>
    <row r="2887" spans="1:10" ht="25.5" hidden="1">
      <c r="A2887" s="133">
        <f>COUNTIF(ORÇAMENTO!B:B,'CPU (2)'!B2887)</f>
        <v>0</v>
      </c>
      <c r="B2887" s="153">
        <v>89637</v>
      </c>
      <c r="C2887" s="154" t="s">
        <v>8396</v>
      </c>
      <c r="D2887" s="153" t="s">
        <v>5366</v>
      </c>
      <c r="E2887" s="153" t="s">
        <v>83</v>
      </c>
      <c r="F2887" s="155">
        <v>4.96</v>
      </c>
      <c r="G2887" s="155">
        <v>4.66</v>
      </c>
      <c r="H2887" s="153" t="s">
        <v>308</v>
      </c>
      <c r="I2887" s="156">
        <v>41974</v>
      </c>
    </row>
    <row r="2888" spans="1:10" ht="25.5" hidden="1">
      <c r="A2888" s="133">
        <f>COUNTIF(ORÇAMENTO!B:B,'CPU (2)'!B2888)</f>
        <v>0</v>
      </c>
      <c r="B2888" s="157">
        <v>89641</v>
      </c>
      <c r="C2888" s="158" t="s">
        <v>8397</v>
      </c>
      <c r="D2888" s="157" t="s">
        <v>5366</v>
      </c>
      <c r="E2888" s="157" t="s">
        <v>83</v>
      </c>
      <c r="F2888" s="159">
        <v>8.33</v>
      </c>
      <c r="G2888" s="159">
        <v>7.95</v>
      </c>
      <c r="H2888" s="157" t="s">
        <v>308</v>
      </c>
      <c r="I2888" s="160">
        <v>41974</v>
      </c>
    </row>
    <row r="2889" spans="1:10" ht="38.25" hidden="1">
      <c r="A2889" s="133">
        <f>COUNTIF(ORÇAMENTO!B:B,'CPU (2)'!B2889)</f>
        <v>0</v>
      </c>
      <c r="B2889" s="153">
        <v>89809</v>
      </c>
      <c r="C2889" s="154" t="s">
        <v>8398</v>
      </c>
      <c r="D2889" s="153" t="s">
        <v>5366</v>
      </c>
      <c r="E2889" s="153" t="s">
        <v>83</v>
      </c>
      <c r="F2889" s="155">
        <v>9.84</v>
      </c>
      <c r="G2889" s="155">
        <v>9.51</v>
      </c>
      <c r="H2889" s="153" t="s">
        <v>308</v>
      </c>
      <c r="I2889" s="156">
        <v>41974</v>
      </c>
    </row>
    <row r="2890" spans="1:10" ht="38.25" hidden="1">
      <c r="A2890" s="133">
        <f>COUNTIF(ORÇAMENTO!B:B,'CPU (2)'!B2890)</f>
        <v>0</v>
      </c>
      <c r="B2890" s="157">
        <v>89744</v>
      </c>
      <c r="C2890" s="158" t="s">
        <v>8399</v>
      </c>
      <c r="D2890" s="157" t="s">
        <v>5366</v>
      </c>
      <c r="E2890" s="157" t="s">
        <v>83</v>
      </c>
      <c r="F2890" s="159">
        <v>13.46</v>
      </c>
      <c r="G2890" s="159">
        <v>12.77</v>
      </c>
      <c r="H2890" s="157" t="s">
        <v>308</v>
      </c>
      <c r="I2890" s="160">
        <v>41974</v>
      </c>
    </row>
    <row r="2891" spans="1:10" ht="38.25" hidden="1">
      <c r="A2891" s="133">
        <f>COUNTIF(ORÇAMENTO!B:B,'CPU (2)'!B2891)</f>
        <v>0</v>
      </c>
      <c r="B2891" s="153">
        <v>89850</v>
      </c>
      <c r="C2891" s="154" t="s">
        <v>8400</v>
      </c>
      <c r="D2891" s="153" t="s">
        <v>5366</v>
      </c>
      <c r="E2891" s="153" t="s">
        <v>83</v>
      </c>
      <c r="F2891" s="155">
        <v>13.18</v>
      </c>
      <c r="G2891" s="155">
        <v>12.52</v>
      </c>
      <c r="H2891" s="153" t="s">
        <v>308</v>
      </c>
      <c r="I2891" s="156">
        <v>41974</v>
      </c>
    </row>
    <row r="2892" spans="1:10" ht="38.25" hidden="1">
      <c r="A2892" s="133">
        <f>COUNTIF(ORÇAMENTO!B:B,'CPU (2)'!B2892)</f>
        <v>0</v>
      </c>
      <c r="B2892" s="157">
        <v>89854</v>
      </c>
      <c r="C2892" s="158" t="s">
        <v>8401</v>
      </c>
      <c r="D2892" s="157" t="s">
        <v>5366</v>
      </c>
      <c r="E2892" s="157" t="s">
        <v>83</v>
      </c>
      <c r="F2892" s="159">
        <v>50.87</v>
      </c>
      <c r="G2892" s="159">
        <v>49.97</v>
      </c>
      <c r="H2892" s="157" t="s">
        <v>308</v>
      </c>
      <c r="I2892" s="160">
        <v>41974</v>
      </c>
    </row>
    <row r="2893" spans="1:10" ht="38.25" hidden="1">
      <c r="A2893" s="133">
        <f>COUNTIF(ORÇAMENTO!B:B,'CPU (2)'!B2893)</f>
        <v>0</v>
      </c>
      <c r="B2893" s="153">
        <v>89724</v>
      </c>
      <c r="C2893" s="154" t="s">
        <v>8402</v>
      </c>
      <c r="D2893" s="153" t="s">
        <v>5366</v>
      </c>
      <c r="E2893" s="153" t="s">
        <v>83</v>
      </c>
      <c r="F2893" s="155">
        <v>4.41</v>
      </c>
      <c r="G2893" s="155">
        <v>4.13</v>
      </c>
      <c r="H2893" s="153" t="s">
        <v>308</v>
      </c>
      <c r="I2893" s="156">
        <v>41974</v>
      </c>
    </row>
    <row r="2894" spans="1:10" ht="38.25" hidden="1">
      <c r="A2894" s="133">
        <f>COUNTIF(ORÇAMENTO!B:B,'CPU (2)'!B2894)</f>
        <v>0</v>
      </c>
      <c r="B2894" s="157">
        <v>89801</v>
      </c>
      <c r="C2894" s="158" t="s">
        <v>8403</v>
      </c>
      <c r="D2894" s="157" t="s">
        <v>5366</v>
      </c>
      <c r="E2894" s="157" t="s">
        <v>83</v>
      </c>
      <c r="F2894" s="159">
        <v>3.7</v>
      </c>
      <c r="G2894" s="159">
        <v>3.58</v>
      </c>
      <c r="H2894" s="157" t="s">
        <v>308</v>
      </c>
      <c r="I2894" s="160">
        <v>41974</v>
      </c>
    </row>
    <row r="2895" spans="1:10" ht="38.25" hidden="1">
      <c r="A2895" s="133">
        <f>COUNTIF(ORÇAMENTO!B:B,'CPU (2)'!B2895)</f>
        <v>0</v>
      </c>
      <c r="B2895" s="153">
        <v>89731</v>
      </c>
      <c r="C2895" s="154" t="s">
        <v>8404</v>
      </c>
      <c r="D2895" s="153" t="s">
        <v>5366</v>
      </c>
      <c r="E2895" s="153" t="s">
        <v>83</v>
      </c>
      <c r="F2895" s="155">
        <v>6.2</v>
      </c>
      <c r="G2895" s="155">
        <v>5.84</v>
      </c>
      <c r="H2895" s="153" t="s">
        <v>308</v>
      </c>
      <c r="I2895" s="156">
        <v>41974</v>
      </c>
    </row>
    <row r="2896" spans="1:10" ht="38.25" hidden="1">
      <c r="A2896" s="133">
        <f>COUNTIF(ORÇAMENTO!B:B,'CPU (2)'!B2896)</f>
        <v>0</v>
      </c>
      <c r="B2896" s="157">
        <v>89805</v>
      </c>
      <c r="C2896" s="158" t="s">
        <v>8405</v>
      </c>
      <c r="D2896" s="157" t="s">
        <v>5366</v>
      </c>
      <c r="E2896" s="157" t="s">
        <v>83</v>
      </c>
      <c r="F2896" s="159">
        <v>7</v>
      </c>
      <c r="G2896" s="159">
        <v>6.78</v>
      </c>
      <c r="H2896" s="157" t="s">
        <v>308</v>
      </c>
      <c r="I2896" s="160">
        <v>41974</v>
      </c>
    </row>
    <row r="2897" spans="1:11" ht="38.25" hidden="1">
      <c r="A2897" s="133">
        <f>COUNTIF(ORÇAMENTO!B:B,'CPU (2)'!B2897)</f>
        <v>0</v>
      </c>
      <c r="B2897" s="153">
        <v>89737</v>
      </c>
      <c r="C2897" s="154" t="s">
        <v>8406</v>
      </c>
      <c r="D2897" s="153" t="s">
        <v>5366</v>
      </c>
      <c r="E2897" s="153" t="s">
        <v>83</v>
      </c>
      <c r="F2897" s="155">
        <v>10.06</v>
      </c>
      <c r="G2897" s="155">
        <v>9.5399999999999991</v>
      </c>
      <c r="H2897" s="153" t="s">
        <v>308</v>
      </c>
      <c r="I2897" s="156">
        <v>41974</v>
      </c>
    </row>
    <row r="2898" spans="1:11" ht="38.25" hidden="1">
      <c r="A2898" s="133">
        <f>COUNTIF(ORÇAMENTO!B:B,'CPU (2)'!B2898)</f>
        <v>0</v>
      </c>
      <c r="B2898" s="157">
        <v>89584</v>
      </c>
      <c r="C2898" s="158" t="s">
        <v>8407</v>
      </c>
      <c r="D2898" s="157" t="s">
        <v>5366</v>
      </c>
      <c r="E2898" s="157" t="s">
        <v>83</v>
      </c>
      <c r="F2898" s="159">
        <v>18.670000000000002</v>
      </c>
      <c r="G2898" s="159">
        <v>18.39</v>
      </c>
      <c r="H2898" s="157" t="s">
        <v>308</v>
      </c>
      <c r="I2898" s="160">
        <v>41974</v>
      </c>
    </row>
    <row r="2899" spans="1:11" ht="25.5" hidden="1">
      <c r="A2899" s="133">
        <f>COUNTIF(ORÇAMENTO!B:B,'CPU (2)'!B2899)</f>
        <v>0</v>
      </c>
      <c r="B2899" s="153">
        <v>89529</v>
      </c>
      <c r="C2899" s="154" t="s">
        <v>8408</v>
      </c>
      <c r="D2899" s="153" t="s">
        <v>5366</v>
      </c>
      <c r="E2899" s="153" t="s">
        <v>83</v>
      </c>
      <c r="F2899" s="155">
        <v>19.78</v>
      </c>
      <c r="G2899" s="155">
        <v>19.399999999999999</v>
      </c>
      <c r="H2899" s="153" t="s">
        <v>308</v>
      </c>
      <c r="I2899" s="156">
        <v>41974</v>
      </c>
    </row>
    <row r="2900" spans="1:11" ht="38.25" hidden="1">
      <c r="A2900" s="133">
        <f>COUNTIF(ORÇAMENTO!B:B,'CPU (2)'!B2900)</f>
        <v>0</v>
      </c>
      <c r="B2900" s="157">
        <v>89590</v>
      </c>
      <c r="C2900" s="158" t="s">
        <v>8409</v>
      </c>
      <c r="D2900" s="157" t="s">
        <v>5366</v>
      </c>
      <c r="E2900" s="157" t="s">
        <v>83</v>
      </c>
      <c r="F2900" s="159">
        <v>61.87</v>
      </c>
      <c r="G2900" s="159">
        <v>61.4</v>
      </c>
      <c r="H2900" s="157" t="s">
        <v>308</v>
      </c>
      <c r="I2900" s="160">
        <v>41974</v>
      </c>
    </row>
    <row r="2901" spans="1:11" ht="25.5" hidden="1">
      <c r="A2901" s="133">
        <f>COUNTIF(ORÇAMENTO!B:B,'CPU (2)'!B2901)</f>
        <v>0</v>
      </c>
      <c r="B2901" s="153">
        <v>89514</v>
      </c>
      <c r="C2901" s="154" t="s">
        <v>8410</v>
      </c>
      <c r="D2901" s="153" t="s">
        <v>5366</v>
      </c>
      <c r="E2901" s="153" t="s">
        <v>83</v>
      </c>
      <c r="F2901" s="155">
        <v>4.63</v>
      </c>
      <c r="G2901" s="155">
        <v>4.49</v>
      </c>
      <c r="H2901" s="153" t="s">
        <v>308</v>
      </c>
      <c r="I2901" s="156">
        <v>41974</v>
      </c>
    </row>
    <row r="2902" spans="1:11" ht="25.5" hidden="1">
      <c r="A2902" s="133">
        <f>COUNTIF(ORÇAMENTO!B:B,'CPU (2)'!B2902)</f>
        <v>0</v>
      </c>
      <c r="B2902" s="157">
        <v>89518</v>
      </c>
      <c r="C2902" s="158" t="s">
        <v>8411</v>
      </c>
      <c r="D2902" s="157" t="s">
        <v>5366</v>
      </c>
      <c r="E2902" s="157" t="s">
        <v>83</v>
      </c>
      <c r="F2902" s="159">
        <v>6.86</v>
      </c>
      <c r="G2902" s="159">
        <v>6.68</v>
      </c>
      <c r="H2902" s="157" t="s">
        <v>308</v>
      </c>
      <c r="I2902" s="160">
        <v>41974</v>
      </c>
    </row>
    <row r="2903" spans="1:11" ht="38.25" hidden="1">
      <c r="A2903" s="133">
        <f>COUNTIF(ORÇAMENTO!B:B,'CPU (2)'!B2903)</f>
        <v>0</v>
      </c>
      <c r="B2903" s="153">
        <v>89581</v>
      </c>
      <c r="C2903" s="154" t="s">
        <v>8412</v>
      </c>
      <c r="D2903" s="153" t="s">
        <v>5366</v>
      </c>
      <c r="E2903" s="153" t="s">
        <v>83</v>
      </c>
      <c r="F2903" s="155">
        <v>11.84</v>
      </c>
      <c r="G2903" s="155">
        <v>11.68</v>
      </c>
      <c r="H2903" s="153" t="s">
        <v>308</v>
      </c>
      <c r="I2903" s="156">
        <v>41974</v>
      </c>
    </row>
    <row r="2904" spans="1:11" ht="25.5" hidden="1">
      <c r="A2904" s="133">
        <f>COUNTIF(ORÇAMENTO!B:B,'CPU (2)'!B2904)</f>
        <v>0</v>
      </c>
      <c r="B2904" s="157">
        <v>89522</v>
      </c>
      <c r="C2904" s="158" t="s">
        <v>8413</v>
      </c>
      <c r="D2904" s="157" t="s">
        <v>5366</v>
      </c>
      <c r="E2904" s="157" t="s">
        <v>83</v>
      </c>
      <c r="F2904" s="159">
        <v>12.95</v>
      </c>
      <c r="G2904" s="159">
        <v>12.68</v>
      </c>
      <c r="H2904" s="157" t="s">
        <v>308</v>
      </c>
      <c r="I2904" s="160">
        <v>41974</v>
      </c>
    </row>
    <row r="2905" spans="1:11" ht="25.5" hidden="1">
      <c r="A2905" s="133">
        <f>COUNTIF(ORÇAMENTO!B:B,'CPU (2)'!B2905)</f>
        <v>0</v>
      </c>
      <c r="B2905" s="153">
        <v>89404</v>
      </c>
      <c r="C2905" s="154" t="s">
        <v>8414</v>
      </c>
      <c r="D2905" s="153" t="s">
        <v>5366</v>
      </c>
      <c r="E2905" s="153" t="s">
        <v>83</v>
      </c>
      <c r="F2905" s="155">
        <v>2.83</v>
      </c>
      <c r="G2905" s="155">
        <v>2.62</v>
      </c>
      <c r="H2905" s="153" t="s">
        <v>308</v>
      </c>
      <c r="I2905" s="156">
        <v>41974</v>
      </c>
    </row>
    <row r="2906" spans="1:11" ht="25.5" hidden="1">
      <c r="A2906" s="133">
        <f>COUNTIF(ORÇAMENTO!B:B,'CPU (2)'!B2906)</f>
        <v>0</v>
      </c>
      <c r="B2906" s="157">
        <v>89358</v>
      </c>
      <c r="C2906" s="158" t="s">
        <v>8415</v>
      </c>
      <c r="D2906" s="157" t="s">
        <v>5366</v>
      </c>
      <c r="E2906" s="157" t="s">
        <v>83</v>
      </c>
      <c r="F2906" s="159">
        <v>4.29</v>
      </c>
      <c r="G2906" s="159">
        <v>3.94</v>
      </c>
      <c r="H2906" s="157" t="s">
        <v>308</v>
      </c>
      <c r="I2906" s="160">
        <v>41974</v>
      </c>
    </row>
    <row r="2907" spans="1:11" ht="25.5" hidden="1">
      <c r="A2907" s="133">
        <f>COUNTIF(ORÇAMENTO!B:B,'CPU (2)'!B2907)</f>
        <v>0</v>
      </c>
      <c r="B2907" s="153">
        <v>89866</v>
      </c>
      <c r="C2907" s="154" t="s">
        <v>8416</v>
      </c>
      <c r="D2907" s="153" t="s">
        <v>5366</v>
      </c>
      <c r="E2907" s="153" t="s">
        <v>83</v>
      </c>
      <c r="F2907" s="155">
        <v>2.81</v>
      </c>
      <c r="G2907" s="155">
        <v>2.62</v>
      </c>
      <c r="H2907" s="153" t="s">
        <v>308</v>
      </c>
      <c r="I2907" s="156">
        <v>41974</v>
      </c>
    </row>
    <row r="2908" spans="1:11" ht="25.5" hidden="1">
      <c r="A2908" s="133">
        <f>COUNTIF(ORÇAMENTO!B:B,'CPU (2)'!B2908)</f>
        <v>0</v>
      </c>
      <c r="B2908" s="157">
        <v>89481</v>
      </c>
      <c r="C2908" s="158" t="s">
        <v>8417</v>
      </c>
      <c r="D2908" s="157" t="s">
        <v>5366</v>
      </c>
      <c r="E2908" s="157" t="s">
        <v>83</v>
      </c>
      <c r="F2908" s="159">
        <v>2.52</v>
      </c>
      <c r="G2908" s="159">
        <v>2.36</v>
      </c>
      <c r="H2908" s="157" t="s">
        <v>308</v>
      </c>
      <c r="I2908" s="160">
        <v>41974</v>
      </c>
    </row>
    <row r="2909" spans="1:11" ht="25.5" hidden="1">
      <c r="A2909" s="133">
        <f>COUNTIF(ORÇAMENTO!B:B,'CPU (2)'!B2909)</f>
        <v>0</v>
      </c>
      <c r="B2909" s="153">
        <v>89408</v>
      </c>
      <c r="C2909" s="154" t="s">
        <v>8418</v>
      </c>
      <c r="D2909" s="153" t="s">
        <v>5366</v>
      </c>
      <c r="E2909" s="153" t="s">
        <v>83</v>
      </c>
      <c r="F2909" s="155">
        <v>3.37</v>
      </c>
      <c r="G2909" s="155">
        <v>3.12</v>
      </c>
      <c r="H2909" s="153" t="s">
        <v>308</v>
      </c>
      <c r="I2909" s="156">
        <v>41974</v>
      </c>
    </row>
    <row r="2910" spans="1:11">
      <c r="B2910" s="153"/>
      <c r="C2910" s="154"/>
      <c r="D2910" s="153"/>
      <c r="E2910" s="153"/>
      <c r="F2910" s="155"/>
      <c r="G2910" s="155"/>
      <c r="H2910" s="153"/>
      <c r="I2910" s="156"/>
    </row>
    <row r="2911" spans="1:11" ht="25.5">
      <c r="A2911" s="133">
        <f>COUNTIF(ORÇAMENTO!B:B,'CPU (2)'!B2911)</f>
        <v>0</v>
      </c>
      <c r="B2911" s="175">
        <v>89362</v>
      </c>
      <c r="C2911" s="176" t="s">
        <v>8419</v>
      </c>
      <c r="D2911" s="175" t="s">
        <v>5366</v>
      </c>
      <c r="E2911" s="175" t="s">
        <v>83</v>
      </c>
      <c r="F2911" s="177">
        <v>5.05</v>
      </c>
      <c r="G2911" s="177">
        <v>4.6399999999999997</v>
      </c>
      <c r="H2911" s="175" t="s">
        <v>308</v>
      </c>
      <c r="I2911" s="178">
        <v>41974</v>
      </c>
      <c r="J2911" s="191">
        <f>SUM(J2913:J2918)</f>
        <v>4.6392999999999995</v>
      </c>
      <c r="K2911" s="192">
        <f>J2911-G2911</f>
        <v>-7.0000000000014495E-4</v>
      </c>
    </row>
    <row r="2912" spans="1:11" s="8" customFormat="1" ht="31.5" customHeight="1">
      <c r="A2912" s="133"/>
      <c r="B2912" s="184" t="s">
        <v>341</v>
      </c>
      <c r="C2912" s="184" t="s">
        <v>82</v>
      </c>
      <c r="D2912" s="184" t="s">
        <v>342</v>
      </c>
      <c r="E2912" s="184" t="s">
        <v>343</v>
      </c>
      <c r="F2912" s="184" t="s">
        <v>10727</v>
      </c>
      <c r="G2912" s="184" t="s">
        <v>10728</v>
      </c>
      <c r="H2912" s="184" t="s">
        <v>10729</v>
      </c>
      <c r="I2912" s="184" t="s">
        <v>10730</v>
      </c>
      <c r="J2912" s="184" t="s">
        <v>10731</v>
      </c>
    </row>
    <row r="2913" spans="1:10" ht="25.5">
      <c r="B2913" s="172">
        <v>88248</v>
      </c>
      <c r="C2913" s="226" t="str">
        <f>VLOOKUP(B2913,SERVIÇOS_SINAPI_12_14!$A$2:$H$5049,2,0)</f>
        <v>AUXILIAR DE ENCANADOR OU BOMBEIRO HIDRÁULICO COM ENCARGOS COMPLEMENTARES</v>
      </c>
      <c r="D2913" s="219" t="s">
        <v>5361</v>
      </c>
      <c r="E2913" s="219" t="str">
        <f>VLOOKUP(B2913,SERVIÇOS_SINAPI_12_14!$A$2:$H$5049,4,0)</f>
        <v>H</v>
      </c>
      <c r="F2913" s="224">
        <v>12.48</v>
      </c>
      <c r="G2913" s="224">
        <f>VLOOKUP(B2913,SERVIÇOS_SINAPI_12_14!$A$2:$H$5049,6,0)</f>
        <v>11.31</v>
      </c>
      <c r="H2913" s="219">
        <v>0.15</v>
      </c>
      <c r="I2913" s="224">
        <v>1.87</v>
      </c>
      <c r="J2913" s="224">
        <f t="shared" ref="J2913:J2918" si="14">H2913*G2913</f>
        <v>1.6965000000000001</v>
      </c>
    </row>
    <row r="2914" spans="1:10">
      <c r="B2914" s="172">
        <v>88267</v>
      </c>
      <c r="C2914" s="226" t="str">
        <f>VLOOKUP(B2914,SERVIÇOS_SINAPI_12_14!$A$2:$H$5049,2,0)</f>
        <v>ENCANADOR OU BOMBEIRO HIDRÁULICO COM ENCARGOS COMPLEMENTARES</v>
      </c>
      <c r="D2914" s="219" t="s">
        <v>5361</v>
      </c>
      <c r="E2914" s="219" t="str">
        <f>VLOOKUP(B2914,SERVIÇOS_SINAPI_12_14!$A$2:$H$5049,4,0)</f>
        <v>H</v>
      </c>
      <c r="F2914" s="224">
        <v>15.32</v>
      </c>
      <c r="G2914" s="224">
        <f>VLOOKUP(B2914,SERVIÇOS_SINAPI_12_14!$A$2:$H$5049,6,0)</f>
        <v>13.77</v>
      </c>
      <c r="H2914" s="219">
        <v>0.15</v>
      </c>
      <c r="I2914" s="224">
        <v>2.2999999999999998</v>
      </c>
      <c r="J2914" s="224">
        <f t="shared" si="14"/>
        <v>2.0654999999999997</v>
      </c>
    </row>
    <row r="2915" spans="1:10">
      <c r="B2915" s="172">
        <v>122</v>
      </c>
      <c r="C2915" s="227" t="str">
        <f>VLOOKUP(B2915,INSUMOS_SINAPI_12_14!$A$2:$H$5049,2,0)</f>
        <v>ADESIVO PVC FRASCO C/ 850G</v>
      </c>
      <c r="D2915" s="166" t="s">
        <v>314</v>
      </c>
      <c r="E2915" s="144" t="str">
        <f>VLOOKUP(B2915,INSUMOS_SINAPI_12_14!$A$2:$H$5049,4,0)</f>
        <v>UN</v>
      </c>
      <c r="F2915" s="138">
        <v>33.340000000000003</v>
      </c>
      <c r="G2915" s="210">
        <f>VLOOKUP(B2915,INSUMOS_SINAPI_12_14!$A$2:$H$5049,6,0)</f>
        <v>33.340000000000003</v>
      </c>
      <c r="H2915" s="136">
        <v>7.0000000000000001E-3</v>
      </c>
      <c r="I2915" s="138">
        <v>0.23</v>
      </c>
      <c r="J2915" s="210">
        <f t="shared" si="14"/>
        <v>0.23338000000000003</v>
      </c>
    </row>
    <row r="2916" spans="1:10">
      <c r="B2916" s="172">
        <v>3529</v>
      </c>
      <c r="C2916" s="227" t="str">
        <f>VLOOKUP(B2916,INSUMOS_SINAPI_12_14!$A$2:$H$5049,2,0)</f>
        <v>JOELHO PVC SOLD 90G P/ AGUA FRIA PREDIAL 25 MM</v>
      </c>
      <c r="D2916" s="166" t="s">
        <v>314</v>
      </c>
      <c r="E2916" s="144" t="str">
        <f>VLOOKUP(B2916,INSUMOS_SINAPI_12_14!$A$2:$H$5049,4,0)</f>
        <v>UN</v>
      </c>
      <c r="F2916" s="138">
        <v>0.3</v>
      </c>
      <c r="G2916" s="210">
        <f>VLOOKUP(B2916,INSUMOS_SINAPI_12_14!$A$2:$H$5049,6,0)</f>
        <v>0.3</v>
      </c>
      <c r="H2916" s="136">
        <v>1</v>
      </c>
      <c r="I2916" s="138">
        <v>0.3</v>
      </c>
      <c r="J2916" s="210">
        <f t="shared" si="14"/>
        <v>0.3</v>
      </c>
    </row>
    <row r="2917" spans="1:10">
      <c r="B2917" s="172">
        <v>3767</v>
      </c>
      <c r="C2917" s="227" t="str">
        <f>VLOOKUP(B2917,INSUMOS_SINAPI_12_14!$A$2:$H$5049,2,0)</f>
        <v>LIXA EM FOLHA PARA PAREDE OU MADEIRA, NUMERO 120 (COR VERMELHA)</v>
      </c>
      <c r="D2917" s="166" t="s">
        <v>314</v>
      </c>
      <c r="E2917" s="144" t="str">
        <f>VLOOKUP(B2917,INSUMOS_SINAPI_12_14!$A$2:$H$5049,4,0)</f>
        <v>UN</v>
      </c>
      <c r="F2917" s="138">
        <v>0.56000000000000005</v>
      </c>
      <c r="G2917" s="210">
        <f>VLOOKUP(B2917,INSUMOS_SINAPI_12_14!$A$2:$H$5049,6,0)</f>
        <v>0.56000000000000005</v>
      </c>
      <c r="H2917" s="136">
        <v>0.05</v>
      </c>
      <c r="I2917" s="138">
        <v>0.03</v>
      </c>
      <c r="J2917" s="210">
        <f t="shared" si="14"/>
        <v>2.8000000000000004E-2</v>
      </c>
    </row>
    <row r="2918" spans="1:10">
      <c r="B2918" s="172">
        <v>20083</v>
      </c>
      <c r="C2918" s="227" t="str">
        <f>VLOOKUP(B2918,INSUMOS_SINAPI_12_14!$A$2:$H$5049,2,0)</f>
        <v>SOLUCAO LIMPADORA FRASCO PLASTICO C/ 1000CM3</v>
      </c>
      <c r="D2918" s="166" t="s">
        <v>314</v>
      </c>
      <c r="E2918" s="144" t="str">
        <f>VLOOKUP(B2918,INSUMOS_SINAPI_12_14!$A$2:$H$5049,4,0)</f>
        <v>UN</v>
      </c>
      <c r="F2918" s="138">
        <v>39.49</v>
      </c>
      <c r="G2918" s="210">
        <f>VLOOKUP(B2918,INSUMOS_SINAPI_12_14!$A$2:$H$5049,6,0)</f>
        <v>39.49</v>
      </c>
      <c r="H2918" s="136">
        <v>8.0000000000000002E-3</v>
      </c>
      <c r="I2918" s="138">
        <v>0.32</v>
      </c>
      <c r="J2918" s="210">
        <f t="shared" si="14"/>
        <v>0.31592000000000003</v>
      </c>
    </row>
    <row r="2919" spans="1:10">
      <c r="B2919" s="157"/>
      <c r="C2919" s="158"/>
      <c r="D2919" s="157"/>
      <c r="E2919" s="157"/>
      <c r="F2919" s="159"/>
      <c r="G2919" s="159"/>
      <c r="H2919" s="157"/>
      <c r="I2919" s="160"/>
    </row>
    <row r="2920" spans="1:10">
      <c r="B2920" s="157"/>
      <c r="C2920" s="158"/>
      <c r="D2920" s="157"/>
      <c r="E2920" s="157"/>
      <c r="F2920" s="159"/>
      <c r="G2920" s="159"/>
      <c r="H2920" s="157"/>
      <c r="I2920" s="160"/>
    </row>
    <row r="2921" spans="1:10" ht="25.5" hidden="1">
      <c r="A2921" s="133">
        <f>COUNTIF(ORÇAMENTO!B:B,'CPU (2)'!B2921)</f>
        <v>0</v>
      </c>
      <c r="B2921" s="153">
        <v>89412</v>
      </c>
      <c r="C2921" s="154" t="s">
        <v>8420</v>
      </c>
      <c r="D2921" s="153" t="s">
        <v>5366</v>
      </c>
      <c r="E2921" s="153" t="s">
        <v>83</v>
      </c>
      <c r="F2921" s="155">
        <v>4.22</v>
      </c>
      <c r="G2921" s="155">
        <v>3.97</v>
      </c>
      <c r="H2921" s="153" t="s">
        <v>308</v>
      </c>
      <c r="I2921" s="156">
        <v>41974</v>
      </c>
    </row>
    <row r="2922" spans="1:10" ht="25.5" hidden="1">
      <c r="A2922" s="133">
        <f>COUNTIF(ORÇAMENTO!B:B,'CPU (2)'!B2922)</f>
        <v>0</v>
      </c>
      <c r="B2922" s="157">
        <v>89492</v>
      </c>
      <c r="C2922" s="158" t="s">
        <v>8421</v>
      </c>
      <c r="D2922" s="157" t="s">
        <v>5366</v>
      </c>
      <c r="E2922" s="157" t="s">
        <v>83</v>
      </c>
      <c r="F2922" s="159">
        <v>3.56</v>
      </c>
      <c r="G2922" s="159">
        <v>3.36</v>
      </c>
      <c r="H2922" s="157" t="s">
        <v>308</v>
      </c>
      <c r="I2922" s="160">
        <v>41974</v>
      </c>
    </row>
    <row r="2923" spans="1:10" ht="25.5" hidden="1">
      <c r="A2923" s="133">
        <f>COUNTIF(ORÇAMENTO!B:B,'CPU (2)'!B2923)</f>
        <v>0</v>
      </c>
      <c r="B2923" s="153">
        <v>89413</v>
      </c>
      <c r="C2923" s="154" t="s">
        <v>8422</v>
      </c>
      <c r="D2923" s="153" t="s">
        <v>5366</v>
      </c>
      <c r="E2923" s="153" t="s">
        <v>83</v>
      </c>
      <c r="F2923" s="155">
        <v>4.5199999999999996</v>
      </c>
      <c r="G2923" s="155">
        <v>4.22</v>
      </c>
      <c r="H2923" s="153" t="s">
        <v>308</v>
      </c>
      <c r="I2923" s="156">
        <v>41974</v>
      </c>
    </row>
    <row r="2924" spans="1:10" ht="25.5" hidden="1">
      <c r="A2924" s="133">
        <f>COUNTIF(ORÇAMENTO!B:B,'CPU (2)'!B2924)</f>
        <v>0</v>
      </c>
      <c r="B2924" s="157">
        <v>89367</v>
      </c>
      <c r="C2924" s="158" t="s">
        <v>8423</v>
      </c>
      <c r="D2924" s="157" t="s">
        <v>5366</v>
      </c>
      <c r="E2924" s="157" t="s">
        <v>83</v>
      </c>
      <c r="F2924" s="159">
        <v>6.53</v>
      </c>
      <c r="G2924" s="159">
        <v>6.04</v>
      </c>
      <c r="H2924" s="157" t="s">
        <v>308</v>
      </c>
      <c r="I2924" s="160">
        <v>41974</v>
      </c>
    </row>
    <row r="2925" spans="1:10" ht="25.5" hidden="1">
      <c r="A2925" s="133">
        <f>COUNTIF(ORÇAMENTO!B:B,'CPU (2)'!B2925)</f>
        <v>0</v>
      </c>
      <c r="B2925" s="153">
        <v>89497</v>
      </c>
      <c r="C2925" s="154" t="s">
        <v>8424</v>
      </c>
      <c r="D2925" s="153" t="s">
        <v>5366</v>
      </c>
      <c r="E2925" s="153" t="s">
        <v>83</v>
      </c>
      <c r="F2925" s="155">
        <v>5.26</v>
      </c>
      <c r="G2925" s="155">
        <v>5.01</v>
      </c>
      <c r="H2925" s="153" t="s">
        <v>308</v>
      </c>
      <c r="I2925" s="156">
        <v>41974</v>
      </c>
    </row>
    <row r="2926" spans="1:10" ht="25.5" hidden="1">
      <c r="A2926" s="133">
        <f>COUNTIF(ORÇAMENTO!B:B,'CPU (2)'!B2926)</f>
        <v>0</v>
      </c>
      <c r="B2926" s="157">
        <v>89501</v>
      </c>
      <c r="C2926" s="158" t="s">
        <v>8425</v>
      </c>
      <c r="D2926" s="157" t="s">
        <v>5366</v>
      </c>
      <c r="E2926" s="157" t="s">
        <v>83</v>
      </c>
      <c r="F2926" s="159">
        <v>6.6</v>
      </c>
      <c r="G2926" s="159">
        <v>6.31</v>
      </c>
      <c r="H2926" s="157" t="s">
        <v>308</v>
      </c>
      <c r="I2926" s="160">
        <v>41974</v>
      </c>
    </row>
    <row r="2927" spans="1:10" ht="25.5" hidden="1">
      <c r="A2927" s="133">
        <f>COUNTIF(ORÇAMENTO!B:B,'CPU (2)'!B2927)</f>
        <v>0</v>
      </c>
      <c r="B2927" s="153">
        <v>89505</v>
      </c>
      <c r="C2927" s="154" t="s">
        <v>8426</v>
      </c>
      <c r="D2927" s="153" t="s">
        <v>5366</v>
      </c>
      <c r="E2927" s="153" t="s">
        <v>83</v>
      </c>
      <c r="F2927" s="155">
        <v>15.88</v>
      </c>
      <c r="G2927" s="155">
        <v>15.53</v>
      </c>
      <c r="H2927" s="153" t="s">
        <v>308</v>
      </c>
      <c r="I2927" s="156">
        <v>41974</v>
      </c>
    </row>
    <row r="2928" spans="1:10" ht="25.5" hidden="1">
      <c r="A2928" s="133">
        <f>COUNTIF(ORÇAMENTO!B:B,'CPU (2)'!B2928)</f>
        <v>0</v>
      </c>
      <c r="B2928" s="157">
        <v>89513</v>
      </c>
      <c r="C2928" s="158" t="s">
        <v>8427</v>
      </c>
      <c r="D2928" s="157" t="s">
        <v>5366</v>
      </c>
      <c r="E2928" s="157" t="s">
        <v>83</v>
      </c>
      <c r="F2928" s="159">
        <v>41.06</v>
      </c>
      <c r="G2928" s="159">
        <v>40.630000000000003</v>
      </c>
      <c r="H2928" s="157" t="s">
        <v>308</v>
      </c>
      <c r="I2928" s="160">
        <v>41974</v>
      </c>
    </row>
    <row r="2929" spans="1:9" ht="25.5" hidden="1">
      <c r="A2929" s="133">
        <f>COUNTIF(ORÇAMENTO!B:B,'CPU (2)'!B2929)</f>
        <v>0</v>
      </c>
      <c r="B2929" s="153">
        <v>89521</v>
      </c>
      <c r="C2929" s="154" t="s">
        <v>8428</v>
      </c>
      <c r="D2929" s="153" t="s">
        <v>5366</v>
      </c>
      <c r="E2929" s="153" t="s">
        <v>83</v>
      </c>
      <c r="F2929" s="155">
        <v>46.38</v>
      </c>
      <c r="G2929" s="155">
        <v>45.9</v>
      </c>
      <c r="H2929" s="153" t="s">
        <v>308</v>
      </c>
      <c r="I2929" s="156">
        <v>41974</v>
      </c>
    </row>
    <row r="2930" spans="1:9" ht="38.25" hidden="1">
      <c r="A2930" s="133">
        <f>COUNTIF(ORÇAMENTO!B:B,'CPU (2)'!B2930)</f>
        <v>0</v>
      </c>
      <c r="B2930" s="157">
        <v>89645</v>
      </c>
      <c r="C2930" s="158" t="s">
        <v>8429</v>
      </c>
      <c r="D2930" s="157" t="s">
        <v>5366</v>
      </c>
      <c r="E2930" s="157" t="s">
        <v>83</v>
      </c>
      <c r="F2930" s="159">
        <v>14.93</v>
      </c>
      <c r="G2930" s="159">
        <v>14.63</v>
      </c>
      <c r="H2930" s="157" t="s">
        <v>308</v>
      </c>
      <c r="I2930" s="160">
        <v>41974</v>
      </c>
    </row>
    <row r="2931" spans="1:9" ht="38.25" hidden="1">
      <c r="A2931" s="133">
        <f>COUNTIF(ORÇAMENTO!B:B,'CPU (2)'!B2931)</f>
        <v>0</v>
      </c>
      <c r="B2931" s="153">
        <v>84885</v>
      </c>
      <c r="C2931" s="154" t="s">
        <v>8430</v>
      </c>
      <c r="D2931" s="153" t="s">
        <v>5410</v>
      </c>
      <c r="E2931" s="153" t="s">
        <v>83</v>
      </c>
      <c r="F2931" s="155">
        <v>469.59</v>
      </c>
      <c r="G2931" s="155">
        <v>450.78</v>
      </c>
      <c r="H2931" s="153" t="s">
        <v>308</v>
      </c>
      <c r="I2931" s="156">
        <v>41974</v>
      </c>
    </row>
    <row r="2932" spans="1:9" ht="25.5" hidden="1">
      <c r="A2932" s="133">
        <f>COUNTIF(ORÇAMENTO!B:B,'CPU (2)'!B2932)</f>
        <v>0</v>
      </c>
      <c r="B2932" s="157">
        <v>84176</v>
      </c>
      <c r="C2932" s="158" t="s">
        <v>8431</v>
      </c>
      <c r="D2932" s="157" t="s">
        <v>5352</v>
      </c>
      <c r="E2932" s="157" t="s">
        <v>370</v>
      </c>
      <c r="F2932" s="159">
        <v>16.02</v>
      </c>
      <c r="G2932" s="159">
        <v>14.85</v>
      </c>
      <c r="H2932" s="157" t="s">
        <v>308</v>
      </c>
      <c r="I2932" s="160">
        <v>41974</v>
      </c>
    </row>
    <row r="2933" spans="1:9" ht="25.5" hidden="1">
      <c r="A2933" s="133">
        <f>COUNTIF(ORÇAMENTO!B:B,'CPU (2)'!B2933)</f>
        <v>0</v>
      </c>
      <c r="B2933" s="153">
        <v>84175</v>
      </c>
      <c r="C2933" s="154" t="s">
        <v>8432</v>
      </c>
      <c r="D2933" s="153" t="s">
        <v>5352</v>
      </c>
      <c r="E2933" s="153" t="s">
        <v>370</v>
      </c>
      <c r="F2933" s="155">
        <v>8.25</v>
      </c>
      <c r="G2933" s="155">
        <v>8.67</v>
      </c>
      <c r="H2933" s="153" t="s">
        <v>308</v>
      </c>
      <c r="I2933" s="156">
        <v>41974</v>
      </c>
    </row>
    <row r="2934" spans="1:9" ht="25.5" hidden="1">
      <c r="A2934" s="133">
        <f>COUNTIF(ORÇAMENTO!B:B,'CPU (2)'!B2934)</f>
        <v>0</v>
      </c>
      <c r="B2934" s="157">
        <v>68328</v>
      </c>
      <c r="C2934" s="158" t="s">
        <v>8433</v>
      </c>
      <c r="D2934" s="157" t="s">
        <v>5418</v>
      </c>
      <c r="E2934" s="157" t="s">
        <v>335</v>
      </c>
      <c r="F2934" s="159">
        <v>9.1300000000000008</v>
      </c>
      <c r="G2934" s="159">
        <v>8.9700000000000006</v>
      </c>
      <c r="H2934" s="157" t="s">
        <v>308</v>
      </c>
      <c r="I2934" s="160">
        <v>41974</v>
      </c>
    </row>
    <row r="2935" spans="1:9" ht="25.5" hidden="1">
      <c r="A2935" s="133">
        <f>COUNTIF(ORÇAMENTO!B:B,'CPU (2)'!B2935)</f>
        <v>0</v>
      </c>
      <c r="B2935" s="153">
        <v>83499</v>
      </c>
      <c r="C2935" s="154" t="s">
        <v>8434</v>
      </c>
      <c r="D2935" s="153" t="s">
        <v>5418</v>
      </c>
      <c r="E2935" s="153" t="s">
        <v>370</v>
      </c>
      <c r="F2935" s="155">
        <v>362.75</v>
      </c>
      <c r="G2935" s="155">
        <v>355.83</v>
      </c>
      <c r="H2935" s="153" t="s">
        <v>308</v>
      </c>
      <c r="I2935" s="156">
        <v>41974</v>
      </c>
    </row>
    <row r="2936" spans="1:9" ht="25.5" hidden="1">
      <c r="A2936" s="133">
        <f>COUNTIF(ORÇAMENTO!B:B,'CPU (2)'!B2936)</f>
        <v>0</v>
      </c>
      <c r="B2936" s="157" t="s">
        <v>8435</v>
      </c>
      <c r="C2936" s="158" t="s">
        <v>8436</v>
      </c>
      <c r="D2936" s="157" t="s">
        <v>5418</v>
      </c>
      <c r="E2936" s="157" t="s">
        <v>370</v>
      </c>
      <c r="F2936" s="159">
        <v>160.56</v>
      </c>
      <c r="G2936" s="159">
        <v>160.24</v>
      </c>
      <c r="H2936" s="157" t="s">
        <v>308</v>
      </c>
      <c r="I2936" s="160">
        <v>41974</v>
      </c>
    </row>
    <row r="2937" spans="1:9" ht="25.5" hidden="1">
      <c r="A2937" s="133">
        <f>COUNTIF(ORÇAMENTO!B:B,'CPU (2)'!B2937)</f>
        <v>0</v>
      </c>
      <c r="B2937" s="153">
        <v>83743</v>
      </c>
      <c r="C2937" s="154" t="s">
        <v>8437</v>
      </c>
      <c r="D2937" s="153" t="s">
        <v>8000</v>
      </c>
      <c r="E2937" s="153" t="s">
        <v>370</v>
      </c>
      <c r="F2937" s="155">
        <v>14.49</v>
      </c>
      <c r="G2937" s="155">
        <v>13.38</v>
      </c>
      <c r="H2937" s="153" t="s">
        <v>308</v>
      </c>
      <c r="I2937" s="156">
        <v>41974</v>
      </c>
    </row>
    <row r="2938" spans="1:9" ht="25.5" hidden="1">
      <c r="A2938" s="133">
        <f>COUNTIF(ORÇAMENTO!B:B,'CPU (2)'!B2938)</f>
        <v>0</v>
      </c>
      <c r="B2938" s="157" t="s">
        <v>8438</v>
      </c>
      <c r="C2938" s="158" t="s">
        <v>8439</v>
      </c>
      <c r="D2938" s="157" t="s">
        <v>5418</v>
      </c>
      <c r="E2938" s="157" t="s">
        <v>370</v>
      </c>
      <c r="F2938" s="159">
        <v>15.32</v>
      </c>
      <c r="G2938" s="159">
        <v>14.59</v>
      </c>
      <c r="H2938" s="157" t="s">
        <v>308</v>
      </c>
      <c r="I2938" s="160">
        <v>41974</v>
      </c>
    </row>
    <row r="2939" spans="1:9" hidden="1">
      <c r="A2939" s="133">
        <f>COUNTIF(ORÇAMENTO!B:B,'CPU (2)'!B2939)</f>
        <v>0</v>
      </c>
      <c r="B2939" s="153">
        <v>84177</v>
      </c>
      <c r="C2939" s="154" t="s">
        <v>8440</v>
      </c>
      <c r="D2939" s="153" t="s">
        <v>5352</v>
      </c>
      <c r="E2939" s="153" t="s">
        <v>370</v>
      </c>
      <c r="F2939" s="155">
        <v>11.63</v>
      </c>
      <c r="G2939" s="155">
        <v>10.56</v>
      </c>
      <c r="H2939" s="153" t="s">
        <v>308</v>
      </c>
      <c r="I2939" s="156">
        <v>41974</v>
      </c>
    </row>
    <row r="2940" spans="1:9" ht="38.25" hidden="1">
      <c r="A2940" s="133">
        <f>COUNTIF(ORÇAMENTO!B:B,'CPU (2)'!B2940)</f>
        <v>0</v>
      </c>
      <c r="B2940" s="157">
        <v>89574</v>
      </c>
      <c r="C2940" s="158" t="s">
        <v>8441</v>
      </c>
      <c r="D2940" s="157" t="s">
        <v>5366</v>
      </c>
      <c r="E2940" s="157" t="s">
        <v>83</v>
      </c>
      <c r="F2940" s="159">
        <v>46.99</v>
      </c>
      <c r="G2940" s="159">
        <v>46.22</v>
      </c>
      <c r="H2940" s="157" t="s">
        <v>308</v>
      </c>
      <c r="I2940" s="160">
        <v>41974</v>
      </c>
    </row>
    <row r="2941" spans="1:9" ht="38.25" hidden="1">
      <c r="A2941" s="133">
        <f>COUNTIF(ORÇAMENTO!B:B,'CPU (2)'!B2941)</f>
        <v>0</v>
      </c>
      <c r="B2941" s="153">
        <v>89834</v>
      </c>
      <c r="C2941" s="154" t="s">
        <v>8442</v>
      </c>
      <c r="D2941" s="153" t="s">
        <v>5366</v>
      </c>
      <c r="E2941" s="153" t="s">
        <v>83</v>
      </c>
      <c r="F2941" s="155">
        <v>19.03</v>
      </c>
      <c r="G2941" s="155">
        <v>18.600000000000001</v>
      </c>
      <c r="H2941" s="153" t="s">
        <v>308</v>
      </c>
      <c r="I2941" s="156">
        <v>41974</v>
      </c>
    </row>
    <row r="2942" spans="1:9" ht="38.25" hidden="1">
      <c r="A2942" s="133">
        <f>COUNTIF(ORÇAMENTO!B:B,'CPU (2)'!B2942)</f>
        <v>0</v>
      </c>
      <c r="B2942" s="157">
        <v>89797</v>
      </c>
      <c r="C2942" s="158" t="s">
        <v>8443</v>
      </c>
      <c r="D2942" s="157" t="s">
        <v>5366</v>
      </c>
      <c r="E2942" s="157" t="s">
        <v>83</v>
      </c>
      <c r="F2942" s="159">
        <v>23.75</v>
      </c>
      <c r="G2942" s="159">
        <v>22.86</v>
      </c>
      <c r="H2942" s="157" t="s">
        <v>308</v>
      </c>
      <c r="I2942" s="160">
        <v>41974</v>
      </c>
    </row>
    <row r="2943" spans="1:9" ht="38.25" hidden="1">
      <c r="A2943" s="133">
        <f>COUNTIF(ORÇAMENTO!B:B,'CPU (2)'!B2943)</f>
        <v>0</v>
      </c>
      <c r="B2943" s="153">
        <v>89861</v>
      </c>
      <c r="C2943" s="154" t="s">
        <v>8444</v>
      </c>
      <c r="D2943" s="153" t="s">
        <v>5366</v>
      </c>
      <c r="E2943" s="153" t="s">
        <v>83</v>
      </c>
      <c r="F2943" s="155">
        <v>23.48</v>
      </c>
      <c r="G2943" s="155">
        <v>22.61</v>
      </c>
      <c r="H2943" s="153" t="s">
        <v>308</v>
      </c>
      <c r="I2943" s="156">
        <v>41974</v>
      </c>
    </row>
    <row r="2944" spans="1:9" ht="38.25" hidden="1">
      <c r="A2944" s="133">
        <f>COUNTIF(ORÇAMENTO!B:B,'CPU (2)'!B2944)</f>
        <v>0</v>
      </c>
      <c r="B2944" s="157">
        <v>89863</v>
      </c>
      <c r="C2944" s="158" t="s">
        <v>8445</v>
      </c>
      <c r="D2944" s="157" t="s">
        <v>5366</v>
      </c>
      <c r="E2944" s="157" t="s">
        <v>83</v>
      </c>
      <c r="F2944" s="159">
        <v>98.98</v>
      </c>
      <c r="G2944" s="159">
        <v>97.79</v>
      </c>
      <c r="H2944" s="157" t="s">
        <v>308</v>
      </c>
      <c r="I2944" s="160">
        <v>41974</v>
      </c>
    </row>
    <row r="2945" spans="1:9" ht="38.25" hidden="1">
      <c r="A2945" s="133">
        <f>COUNTIF(ORÇAMENTO!B:B,'CPU (2)'!B2945)</f>
        <v>0</v>
      </c>
      <c r="B2945" s="153">
        <v>89783</v>
      </c>
      <c r="C2945" s="154" t="s">
        <v>8446</v>
      </c>
      <c r="D2945" s="153" t="s">
        <v>5366</v>
      </c>
      <c r="E2945" s="153" t="s">
        <v>83</v>
      </c>
      <c r="F2945" s="155">
        <v>6.49</v>
      </c>
      <c r="G2945" s="155">
        <v>6.11</v>
      </c>
      <c r="H2945" s="153" t="s">
        <v>308</v>
      </c>
      <c r="I2945" s="156">
        <v>41974</v>
      </c>
    </row>
    <row r="2946" spans="1:9" ht="38.25" hidden="1">
      <c r="A2946" s="133">
        <f>COUNTIF(ORÇAMENTO!B:B,'CPU (2)'!B2946)</f>
        <v>0</v>
      </c>
      <c r="B2946" s="157">
        <v>89827</v>
      </c>
      <c r="C2946" s="158" t="s">
        <v>8447</v>
      </c>
      <c r="D2946" s="157" t="s">
        <v>5366</v>
      </c>
      <c r="E2946" s="157" t="s">
        <v>83</v>
      </c>
      <c r="F2946" s="159">
        <v>7.98</v>
      </c>
      <c r="G2946" s="159">
        <v>7.82</v>
      </c>
      <c r="H2946" s="157" t="s">
        <v>308</v>
      </c>
      <c r="I2946" s="160">
        <v>41974</v>
      </c>
    </row>
    <row r="2947" spans="1:9" ht="38.25" hidden="1">
      <c r="A2947" s="133">
        <f>COUNTIF(ORÇAMENTO!B:B,'CPU (2)'!B2947)</f>
        <v>0</v>
      </c>
      <c r="B2947" s="153">
        <v>89785</v>
      </c>
      <c r="C2947" s="154" t="s">
        <v>8448</v>
      </c>
      <c r="D2947" s="153" t="s">
        <v>5366</v>
      </c>
      <c r="E2947" s="153" t="s">
        <v>83</v>
      </c>
      <c r="F2947" s="155">
        <v>11.04</v>
      </c>
      <c r="G2947" s="155">
        <v>10.58</v>
      </c>
      <c r="H2947" s="153" t="s">
        <v>308</v>
      </c>
      <c r="I2947" s="156">
        <v>41974</v>
      </c>
    </row>
    <row r="2948" spans="1:9" ht="38.25" hidden="1">
      <c r="A2948" s="133">
        <f>COUNTIF(ORÇAMENTO!B:B,'CPU (2)'!B2948)</f>
        <v>0</v>
      </c>
      <c r="B2948" s="157">
        <v>89830</v>
      </c>
      <c r="C2948" s="158" t="s">
        <v>8449</v>
      </c>
      <c r="D2948" s="157" t="s">
        <v>5366</v>
      </c>
      <c r="E2948" s="157" t="s">
        <v>83</v>
      </c>
      <c r="F2948" s="159">
        <v>13.98</v>
      </c>
      <c r="G2948" s="159">
        <v>13.66</v>
      </c>
      <c r="H2948" s="157" t="s">
        <v>308</v>
      </c>
      <c r="I2948" s="160">
        <v>41974</v>
      </c>
    </row>
    <row r="2949" spans="1:9" ht="38.25" hidden="1">
      <c r="A2949" s="133">
        <f>COUNTIF(ORÇAMENTO!B:B,'CPU (2)'!B2949)</f>
        <v>0</v>
      </c>
      <c r="B2949" s="153">
        <v>89795</v>
      </c>
      <c r="C2949" s="154" t="s">
        <v>8450</v>
      </c>
      <c r="D2949" s="153" t="s">
        <v>5366</v>
      </c>
      <c r="E2949" s="153" t="s">
        <v>83</v>
      </c>
      <c r="F2949" s="155">
        <v>17.87</v>
      </c>
      <c r="G2949" s="155">
        <v>17.18</v>
      </c>
      <c r="H2949" s="153" t="s">
        <v>308</v>
      </c>
      <c r="I2949" s="156">
        <v>41974</v>
      </c>
    </row>
    <row r="2950" spans="1:9" ht="38.25" hidden="1">
      <c r="A2950" s="133">
        <f>COUNTIF(ORÇAMENTO!B:B,'CPU (2)'!B2950)</f>
        <v>0</v>
      </c>
      <c r="B2950" s="157">
        <v>89690</v>
      </c>
      <c r="C2950" s="158" t="s">
        <v>8451</v>
      </c>
      <c r="D2950" s="157" t="s">
        <v>5366</v>
      </c>
      <c r="E2950" s="157" t="s">
        <v>83</v>
      </c>
      <c r="F2950" s="159">
        <v>33.21</v>
      </c>
      <c r="G2950" s="159">
        <v>32.85</v>
      </c>
      <c r="H2950" s="157" t="s">
        <v>308</v>
      </c>
      <c r="I2950" s="160">
        <v>41974</v>
      </c>
    </row>
    <row r="2951" spans="1:9" ht="38.25" hidden="1">
      <c r="A2951" s="133">
        <f>COUNTIF(ORÇAMENTO!B:B,'CPU (2)'!B2951)</f>
        <v>0</v>
      </c>
      <c r="B2951" s="153">
        <v>89567</v>
      </c>
      <c r="C2951" s="154" t="s">
        <v>8452</v>
      </c>
      <c r="D2951" s="153" t="s">
        <v>5366</v>
      </c>
      <c r="E2951" s="153" t="s">
        <v>83</v>
      </c>
      <c r="F2951" s="155">
        <v>34.74</v>
      </c>
      <c r="G2951" s="155">
        <v>34.229999999999997</v>
      </c>
      <c r="H2951" s="153" t="s">
        <v>308</v>
      </c>
      <c r="I2951" s="156">
        <v>41974</v>
      </c>
    </row>
    <row r="2952" spans="1:9" ht="38.25" hidden="1">
      <c r="A2952" s="133">
        <f>COUNTIF(ORÇAMENTO!B:B,'CPU (2)'!B2952)</f>
        <v>0</v>
      </c>
      <c r="B2952" s="157">
        <v>89692</v>
      </c>
      <c r="C2952" s="158" t="s">
        <v>8453</v>
      </c>
      <c r="D2952" s="157" t="s">
        <v>5366</v>
      </c>
      <c r="E2952" s="157" t="s">
        <v>83</v>
      </c>
      <c r="F2952" s="159">
        <v>34.21</v>
      </c>
      <c r="G2952" s="159">
        <v>33.86</v>
      </c>
      <c r="H2952" s="157" t="s">
        <v>308</v>
      </c>
      <c r="I2952" s="160">
        <v>41974</v>
      </c>
    </row>
    <row r="2953" spans="1:9" ht="38.25" hidden="1">
      <c r="A2953" s="133">
        <f>COUNTIF(ORÇAMENTO!B:B,'CPU (2)'!B2953)</f>
        <v>0</v>
      </c>
      <c r="B2953" s="153">
        <v>89569</v>
      </c>
      <c r="C2953" s="154" t="s">
        <v>8454</v>
      </c>
      <c r="D2953" s="153" t="s">
        <v>5366</v>
      </c>
      <c r="E2953" s="153" t="s">
        <v>83</v>
      </c>
      <c r="F2953" s="155">
        <v>35.74</v>
      </c>
      <c r="G2953" s="155">
        <v>35.24</v>
      </c>
      <c r="H2953" s="153" t="s">
        <v>308</v>
      </c>
      <c r="I2953" s="156">
        <v>41974</v>
      </c>
    </row>
    <row r="2954" spans="1:9" ht="38.25" hidden="1">
      <c r="A2954" s="133">
        <f>COUNTIF(ORÇAMENTO!B:B,'CPU (2)'!B2954)</f>
        <v>0</v>
      </c>
      <c r="B2954" s="157">
        <v>89699</v>
      </c>
      <c r="C2954" s="158" t="s">
        <v>8455</v>
      </c>
      <c r="D2954" s="157" t="s">
        <v>5366</v>
      </c>
      <c r="E2954" s="157" t="s">
        <v>83</v>
      </c>
      <c r="F2954" s="159">
        <v>80.22</v>
      </c>
      <c r="G2954" s="159">
        <v>79.59</v>
      </c>
      <c r="H2954" s="157" t="s">
        <v>308</v>
      </c>
      <c r="I2954" s="160">
        <v>41974</v>
      </c>
    </row>
    <row r="2955" spans="1:9" ht="38.25" hidden="1">
      <c r="A2955" s="133">
        <f>COUNTIF(ORÇAMENTO!B:B,'CPU (2)'!B2955)</f>
        <v>0</v>
      </c>
      <c r="B2955" s="153">
        <v>89698</v>
      </c>
      <c r="C2955" s="154" t="s">
        <v>8456</v>
      </c>
      <c r="D2955" s="153" t="s">
        <v>5366</v>
      </c>
      <c r="E2955" s="153" t="s">
        <v>83</v>
      </c>
      <c r="F2955" s="155">
        <v>87.78</v>
      </c>
      <c r="G2955" s="155">
        <v>87.16</v>
      </c>
      <c r="H2955" s="153" t="s">
        <v>308</v>
      </c>
      <c r="I2955" s="156">
        <v>41974</v>
      </c>
    </row>
    <row r="2956" spans="1:9" ht="25.5" hidden="1">
      <c r="A2956" s="133">
        <f>COUNTIF(ORÇAMENTO!B:B,'CPU (2)'!B2956)</f>
        <v>0</v>
      </c>
      <c r="B2956" s="157">
        <v>89561</v>
      </c>
      <c r="C2956" s="158" t="s">
        <v>8457</v>
      </c>
      <c r="D2956" s="157" t="s">
        <v>5366</v>
      </c>
      <c r="E2956" s="157" t="s">
        <v>83</v>
      </c>
      <c r="F2956" s="159">
        <v>7.59</v>
      </c>
      <c r="G2956" s="159">
        <v>7.39</v>
      </c>
      <c r="H2956" s="157" t="s">
        <v>308</v>
      </c>
      <c r="I2956" s="160">
        <v>41974</v>
      </c>
    </row>
    <row r="2957" spans="1:9" ht="25.5" hidden="1">
      <c r="A2957" s="133">
        <f>COUNTIF(ORÇAMENTO!B:B,'CPU (2)'!B2957)</f>
        <v>0</v>
      </c>
      <c r="B2957" s="153">
        <v>89563</v>
      </c>
      <c r="C2957" s="154" t="s">
        <v>8458</v>
      </c>
      <c r="D2957" s="153" t="s">
        <v>5366</v>
      </c>
      <c r="E2957" s="153" t="s">
        <v>83</v>
      </c>
      <c r="F2957" s="155">
        <v>11.89</v>
      </c>
      <c r="G2957" s="155">
        <v>11.63</v>
      </c>
      <c r="H2957" s="153" t="s">
        <v>308</v>
      </c>
      <c r="I2957" s="156">
        <v>41974</v>
      </c>
    </row>
    <row r="2958" spans="1:9" ht="38.25" hidden="1">
      <c r="A2958" s="133">
        <f>COUNTIF(ORÇAMENTO!B:B,'CPU (2)'!B2958)</f>
        <v>0</v>
      </c>
      <c r="B2958" s="157">
        <v>89685</v>
      </c>
      <c r="C2958" s="158" t="s">
        <v>8459</v>
      </c>
      <c r="D2958" s="157" t="s">
        <v>5366</v>
      </c>
      <c r="E2958" s="157" t="s">
        <v>83</v>
      </c>
      <c r="F2958" s="159">
        <v>22.5</v>
      </c>
      <c r="G2958" s="159">
        <v>22.29</v>
      </c>
      <c r="H2958" s="157" t="s">
        <v>308</v>
      </c>
      <c r="I2958" s="160">
        <v>41974</v>
      </c>
    </row>
    <row r="2959" spans="1:9" ht="25.5" hidden="1">
      <c r="A2959" s="133">
        <f>COUNTIF(ORÇAMENTO!B:B,'CPU (2)'!B2959)</f>
        <v>0</v>
      </c>
      <c r="B2959" s="153">
        <v>89565</v>
      </c>
      <c r="C2959" s="154" t="s">
        <v>8460</v>
      </c>
      <c r="D2959" s="153" t="s">
        <v>5366</v>
      </c>
      <c r="E2959" s="153" t="s">
        <v>83</v>
      </c>
      <c r="F2959" s="155">
        <v>24.03</v>
      </c>
      <c r="G2959" s="155">
        <v>23.68</v>
      </c>
      <c r="H2959" s="153" t="s">
        <v>308</v>
      </c>
      <c r="I2959" s="156">
        <v>41974</v>
      </c>
    </row>
    <row r="2960" spans="1:9" ht="38.25" hidden="1">
      <c r="A2960" s="133">
        <f>COUNTIF(ORÇAMENTO!B:B,'CPU (2)'!B2960)</f>
        <v>0</v>
      </c>
      <c r="B2960" s="157">
        <v>84143</v>
      </c>
      <c r="C2960" s="158" t="s">
        <v>8461</v>
      </c>
      <c r="D2960" s="157" t="s">
        <v>5450</v>
      </c>
      <c r="E2960" s="157" t="s">
        <v>307</v>
      </c>
      <c r="F2960" s="159">
        <v>5.88</v>
      </c>
      <c r="G2960" s="159">
        <v>5.88</v>
      </c>
      <c r="H2960" s="157" t="s">
        <v>308</v>
      </c>
      <c r="I2960" s="160">
        <v>41974</v>
      </c>
    </row>
    <row r="2961" spans="1:11" ht="25.5" hidden="1">
      <c r="A2961" s="133">
        <f>COUNTIF(ORÇAMENTO!B:B,'CPU (2)'!B2961)</f>
        <v>0</v>
      </c>
      <c r="B2961" s="153">
        <v>84138</v>
      </c>
      <c r="C2961" s="154" t="s">
        <v>8462</v>
      </c>
      <c r="D2961" s="153" t="s">
        <v>5450</v>
      </c>
      <c r="E2961" s="153" t="s">
        <v>307</v>
      </c>
      <c r="F2961" s="155">
        <v>5.36</v>
      </c>
      <c r="G2961" s="155">
        <v>5.35</v>
      </c>
      <c r="H2961" s="153" t="s">
        <v>308</v>
      </c>
      <c r="I2961" s="156">
        <v>41974</v>
      </c>
    </row>
    <row r="2962" spans="1:11" ht="25.5" hidden="1">
      <c r="A2962" s="133">
        <f>COUNTIF(ORÇAMENTO!B:B,'CPU (2)'!B2962)</f>
        <v>0</v>
      </c>
      <c r="B2962" s="157">
        <v>83764</v>
      </c>
      <c r="C2962" s="158" t="s">
        <v>8463</v>
      </c>
      <c r="D2962" s="157" t="s">
        <v>5450</v>
      </c>
      <c r="E2962" s="157" t="s">
        <v>307</v>
      </c>
      <c r="F2962" s="159">
        <v>3.78</v>
      </c>
      <c r="G2962" s="159">
        <v>3.78</v>
      </c>
      <c r="H2962" s="157" t="s">
        <v>308</v>
      </c>
      <c r="I2962" s="160">
        <v>41974</v>
      </c>
    </row>
    <row r="2963" spans="1:11">
      <c r="B2963" s="157"/>
      <c r="C2963" s="158"/>
      <c r="D2963" s="157"/>
      <c r="E2963" s="157"/>
      <c r="F2963" s="159"/>
      <c r="G2963" s="159"/>
      <c r="H2963" s="157"/>
      <c r="I2963" s="160"/>
    </row>
    <row r="2964" spans="1:11" ht="25.5">
      <c r="A2964" s="133">
        <f>COUNTIF(ORÇAMENTO!B:B,'CPU (2)'!B2964)</f>
        <v>0</v>
      </c>
      <c r="B2964" s="175">
        <v>83756</v>
      </c>
      <c r="C2964" s="176" t="s">
        <v>8464</v>
      </c>
      <c r="D2964" s="175" t="s">
        <v>5450</v>
      </c>
      <c r="E2964" s="175" t="s">
        <v>307</v>
      </c>
      <c r="F2964" s="177">
        <v>19.510000000000002</v>
      </c>
      <c r="G2964" s="177">
        <v>19.5</v>
      </c>
      <c r="H2964" s="175" t="s">
        <v>308</v>
      </c>
      <c r="I2964" s="156">
        <v>41974</v>
      </c>
      <c r="J2964" s="191">
        <f>SUM(J2966)</f>
        <v>19.501705387999998</v>
      </c>
      <c r="K2964" s="192">
        <f>J2964-G2964</f>
        <v>1.7053879999977539E-3</v>
      </c>
    </row>
    <row r="2965" spans="1:11" ht="25.5">
      <c r="A2965" s="211"/>
      <c r="B2965" s="184" t="s">
        <v>341</v>
      </c>
      <c r="C2965" s="184" t="s">
        <v>82</v>
      </c>
      <c r="D2965" s="184" t="s">
        <v>342</v>
      </c>
      <c r="E2965" s="184" t="s">
        <v>343</v>
      </c>
      <c r="F2965" s="184" t="s">
        <v>10727</v>
      </c>
      <c r="G2965" s="184" t="s">
        <v>10728</v>
      </c>
      <c r="H2965" s="184" t="s">
        <v>10729</v>
      </c>
      <c r="I2965" s="184" t="s">
        <v>10730</v>
      </c>
      <c r="J2965" s="184" t="s">
        <v>10731</v>
      </c>
    </row>
    <row r="2966" spans="1:11" ht="51">
      <c r="A2966" s="211"/>
      <c r="B2966" s="172">
        <v>10713</v>
      </c>
      <c r="C2966" s="227" t="str">
        <f>VLOOKUP(B2966,INSUMOS_SINAPI_12_14!$A$2:$H$5049,2,0)</f>
        <v>!EM PROCESSO DE DESATIVACAO! GUINDASTE HIDRAULICO VEICULAR, C/LANCA TELESCOPICA DE ACIONAMENTO HIDRAULICO E LANCAS MANUAIS, MOMENTO MAXIMO DE ELEVACAO 23.000 KG, COM PBT A PARTIR DE 18.000 KG, MONTADO SOBRE CAM</v>
      </c>
      <c r="D2966" s="136" t="s">
        <v>316</v>
      </c>
      <c r="E2966" s="144" t="str">
        <f>VLOOKUP(B2966,INSUMOS_SINAPI_12_14!$A$2:$H$5049,4,0)</f>
        <v>UN</v>
      </c>
      <c r="F2966" s="138">
        <v>507989.2</v>
      </c>
      <c r="G2966" s="210">
        <f>VLOOKUP(B2966,INSUMOS_SINAPI_12_14!$A$2:$H$5049,6,0)</f>
        <v>507989.2</v>
      </c>
      <c r="H2966" s="332">
        <v>3.8389999999999997E-5</v>
      </c>
      <c r="I2966" s="138">
        <v>19.510000000000002</v>
      </c>
      <c r="J2966" s="210">
        <f>H2966*G2966</f>
        <v>19.501705387999998</v>
      </c>
    </row>
    <row r="2967" spans="1:11">
      <c r="B2967" s="153"/>
      <c r="C2967" s="154"/>
      <c r="D2967" s="153"/>
      <c r="E2967" s="153"/>
      <c r="F2967" s="155"/>
      <c r="G2967" s="155"/>
      <c r="H2967" s="153"/>
      <c r="I2967" s="156"/>
    </row>
    <row r="2968" spans="1:11">
      <c r="B2968" s="153"/>
      <c r="C2968" s="154"/>
      <c r="D2968" s="153"/>
      <c r="E2968" s="153"/>
      <c r="F2968" s="155"/>
      <c r="G2968" s="155"/>
      <c r="H2968" s="153"/>
      <c r="I2968" s="156"/>
    </row>
    <row r="2969" spans="1:11" ht="25.5" hidden="1">
      <c r="A2969" s="133">
        <f>COUNTIF(ORÇAMENTO!B:B,'CPU (2)'!B2969)</f>
        <v>0</v>
      </c>
      <c r="B2969" s="157">
        <v>73407</v>
      </c>
      <c r="C2969" s="158" t="s">
        <v>8465</v>
      </c>
      <c r="D2969" s="157" t="s">
        <v>5450</v>
      </c>
      <c r="E2969" s="157" t="s">
        <v>307</v>
      </c>
      <c r="F2969" s="159">
        <v>5.53</v>
      </c>
      <c r="G2969" s="159">
        <v>5.53</v>
      </c>
      <c r="H2969" s="157" t="s">
        <v>308</v>
      </c>
      <c r="I2969" s="160">
        <v>41974</v>
      </c>
    </row>
    <row r="2970" spans="1:11" ht="38.25" hidden="1">
      <c r="A2970" s="133">
        <f>COUNTIF(ORÇAMENTO!B:B,'CPU (2)'!B2970)</f>
        <v>0</v>
      </c>
      <c r="B2970" s="153" t="s">
        <v>8466</v>
      </c>
      <c r="C2970" s="154" t="s">
        <v>8467</v>
      </c>
      <c r="D2970" s="153" t="s">
        <v>6285</v>
      </c>
      <c r="E2970" s="153" t="s">
        <v>83</v>
      </c>
      <c r="F2970" s="155">
        <v>59.71</v>
      </c>
      <c r="G2970" s="155">
        <v>58.36</v>
      </c>
      <c r="H2970" s="153" t="s">
        <v>308</v>
      </c>
      <c r="I2970" s="156">
        <v>41974</v>
      </c>
    </row>
    <row r="2971" spans="1:11" ht="38.25" hidden="1">
      <c r="A2971" s="133">
        <f>COUNTIF(ORÇAMENTO!B:B,'CPU (2)'!B2971)</f>
        <v>0</v>
      </c>
      <c r="B2971" s="157" t="s">
        <v>8468</v>
      </c>
      <c r="C2971" s="158" t="s">
        <v>8469</v>
      </c>
      <c r="D2971" s="157" t="s">
        <v>6285</v>
      </c>
      <c r="E2971" s="157" t="s">
        <v>83</v>
      </c>
      <c r="F2971" s="159">
        <v>63.8</v>
      </c>
      <c r="G2971" s="159">
        <v>62.87</v>
      </c>
      <c r="H2971" s="157" t="s">
        <v>308</v>
      </c>
      <c r="I2971" s="160">
        <v>41974</v>
      </c>
    </row>
    <row r="2972" spans="1:11" ht="38.25" hidden="1">
      <c r="A2972" s="133">
        <f>COUNTIF(ORÇAMENTO!B:B,'CPU (2)'!B2972)</f>
        <v>0</v>
      </c>
      <c r="B2972" s="153">
        <v>89973</v>
      </c>
      <c r="C2972" s="154" t="s">
        <v>8470</v>
      </c>
      <c r="D2972" s="153" t="s">
        <v>5366</v>
      </c>
      <c r="E2972" s="153" t="s">
        <v>83</v>
      </c>
      <c r="F2972" s="155">
        <v>171.15</v>
      </c>
      <c r="G2972" s="155">
        <v>166.57</v>
      </c>
      <c r="H2972" s="153" t="s">
        <v>308</v>
      </c>
      <c r="I2972" s="156">
        <v>41974</v>
      </c>
    </row>
    <row r="2973" spans="1:11" ht="38.25" hidden="1">
      <c r="A2973" s="133">
        <f>COUNTIF(ORÇAMENTO!B:B,'CPU (2)'!B2973)</f>
        <v>0</v>
      </c>
      <c r="B2973" s="157">
        <v>89971</v>
      </c>
      <c r="C2973" s="158" t="s">
        <v>8471</v>
      </c>
      <c r="D2973" s="157" t="s">
        <v>5366</v>
      </c>
      <c r="E2973" s="157" t="s">
        <v>83</v>
      </c>
      <c r="F2973" s="159">
        <v>29.46</v>
      </c>
      <c r="G2973" s="159">
        <v>28.46</v>
      </c>
      <c r="H2973" s="157" t="s">
        <v>308</v>
      </c>
      <c r="I2973" s="160">
        <v>41974</v>
      </c>
    </row>
    <row r="2974" spans="1:11" ht="38.25" hidden="1">
      <c r="A2974" s="133">
        <f>COUNTIF(ORÇAMENTO!B:B,'CPU (2)'!B2974)</f>
        <v>0</v>
      </c>
      <c r="B2974" s="153">
        <v>89972</v>
      </c>
      <c r="C2974" s="154" t="s">
        <v>8472</v>
      </c>
      <c r="D2974" s="153" t="s">
        <v>5366</v>
      </c>
      <c r="E2974" s="153" t="s">
        <v>83</v>
      </c>
      <c r="F2974" s="155">
        <v>31.66</v>
      </c>
      <c r="G2974" s="155">
        <v>30.57</v>
      </c>
      <c r="H2974" s="153" t="s">
        <v>308</v>
      </c>
      <c r="I2974" s="156">
        <v>41974</v>
      </c>
    </row>
    <row r="2975" spans="1:11" ht="38.25" hidden="1">
      <c r="A2975" s="133">
        <f>COUNTIF(ORÇAMENTO!B:B,'CPU (2)'!B2975)</f>
        <v>0</v>
      </c>
      <c r="B2975" s="157">
        <v>89969</v>
      </c>
      <c r="C2975" s="158" t="s">
        <v>8473</v>
      </c>
      <c r="D2975" s="157" t="s">
        <v>5366</v>
      </c>
      <c r="E2975" s="157" t="s">
        <v>83</v>
      </c>
      <c r="F2975" s="159">
        <v>26.28</v>
      </c>
      <c r="G2975" s="159">
        <v>25.37</v>
      </c>
      <c r="H2975" s="157" t="s">
        <v>308</v>
      </c>
      <c r="I2975" s="160">
        <v>41974</v>
      </c>
    </row>
    <row r="2976" spans="1:11" ht="38.25" hidden="1">
      <c r="A2976" s="133">
        <f>COUNTIF(ORÇAMENTO!B:B,'CPU (2)'!B2976)</f>
        <v>0</v>
      </c>
      <c r="B2976" s="153">
        <v>89970</v>
      </c>
      <c r="C2976" s="154" t="s">
        <v>8474</v>
      </c>
      <c r="D2976" s="153" t="s">
        <v>5366</v>
      </c>
      <c r="E2976" s="153" t="s">
        <v>83</v>
      </c>
      <c r="F2976" s="155">
        <v>28.29</v>
      </c>
      <c r="G2976" s="155">
        <v>27.21</v>
      </c>
      <c r="H2976" s="153" t="s">
        <v>308</v>
      </c>
      <c r="I2976" s="156">
        <v>41974</v>
      </c>
    </row>
    <row r="2977" spans="1:9" ht="38.25" hidden="1">
      <c r="A2977" s="133">
        <f>COUNTIF(ORÇAMENTO!B:B,'CPU (2)'!B2977)</f>
        <v>0</v>
      </c>
      <c r="B2977" s="157">
        <v>89974</v>
      </c>
      <c r="C2977" s="158" t="s">
        <v>8475</v>
      </c>
      <c r="D2977" s="157" t="s">
        <v>5366</v>
      </c>
      <c r="E2977" s="157" t="s">
        <v>83</v>
      </c>
      <c r="F2977" s="159">
        <v>170.17</v>
      </c>
      <c r="G2977" s="159">
        <v>165.36</v>
      </c>
      <c r="H2977" s="157" t="s">
        <v>308</v>
      </c>
      <c r="I2977" s="160">
        <v>41974</v>
      </c>
    </row>
    <row r="2978" spans="1:9" ht="38.25" hidden="1">
      <c r="A2978" s="133">
        <f>COUNTIF(ORÇAMENTO!B:B,'CPU (2)'!B2978)</f>
        <v>0</v>
      </c>
      <c r="B2978" s="153" t="s">
        <v>8476</v>
      </c>
      <c r="C2978" s="154" t="s">
        <v>8477</v>
      </c>
      <c r="D2978" s="153" t="s">
        <v>5368</v>
      </c>
      <c r="E2978" s="153" t="s">
        <v>83</v>
      </c>
      <c r="F2978" s="155">
        <v>4.41</v>
      </c>
      <c r="G2978" s="155">
        <v>4.2</v>
      </c>
      <c r="H2978" s="153" t="s">
        <v>308</v>
      </c>
      <c r="I2978" s="156">
        <v>41974</v>
      </c>
    </row>
    <row r="2979" spans="1:9" ht="38.25" hidden="1">
      <c r="A2979" s="133">
        <f>COUNTIF(ORÇAMENTO!B:B,'CPU (2)'!B2979)</f>
        <v>0</v>
      </c>
      <c r="B2979" s="157" t="s">
        <v>8478</v>
      </c>
      <c r="C2979" s="158" t="s">
        <v>8479</v>
      </c>
      <c r="D2979" s="157" t="s">
        <v>5418</v>
      </c>
      <c r="E2979" s="157" t="s">
        <v>335</v>
      </c>
      <c r="F2979" s="159">
        <v>69.44</v>
      </c>
      <c r="G2979" s="159">
        <v>67.33</v>
      </c>
      <c r="H2979" s="157" t="s">
        <v>308</v>
      </c>
      <c r="I2979" s="160">
        <v>41974</v>
      </c>
    </row>
    <row r="2980" spans="1:9" ht="38.25" hidden="1">
      <c r="A2980" s="133">
        <f>COUNTIF(ORÇAMENTO!B:B,'CPU (2)'!B2980)</f>
        <v>0</v>
      </c>
      <c r="B2980" s="153" t="s">
        <v>8480</v>
      </c>
      <c r="C2980" s="154" t="s">
        <v>8481</v>
      </c>
      <c r="D2980" s="153" t="s">
        <v>5418</v>
      </c>
      <c r="E2980" s="153" t="s">
        <v>335</v>
      </c>
      <c r="F2980" s="155">
        <v>78.45</v>
      </c>
      <c r="G2980" s="155">
        <v>76.02</v>
      </c>
      <c r="H2980" s="153" t="s">
        <v>308</v>
      </c>
      <c r="I2980" s="156">
        <v>41974</v>
      </c>
    </row>
    <row r="2981" spans="1:9" ht="38.25" hidden="1">
      <c r="A2981" s="133">
        <f>COUNTIF(ORÇAMENTO!B:B,'CPU (2)'!B2981)</f>
        <v>0</v>
      </c>
      <c r="B2981" s="157" t="s">
        <v>8482</v>
      </c>
      <c r="C2981" s="158" t="s">
        <v>8483</v>
      </c>
      <c r="D2981" s="157" t="s">
        <v>5418</v>
      </c>
      <c r="E2981" s="157" t="s">
        <v>335</v>
      </c>
      <c r="F2981" s="159">
        <v>88.37</v>
      </c>
      <c r="G2981" s="159">
        <v>85.57</v>
      </c>
      <c r="H2981" s="157" t="s">
        <v>308</v>
      </c>
      <c r="I2981" s="160">
        <v>41974</v>
      </c>
    </row>
    <row r="2982" spans="1:9" ht="38.25" hidden="1">
      <c r="A2982" s="133">
        <f>COUNTIF(ORÇAMENTO!B:B,'CPU (2)'!B2982)</f>
        <v>0</v>
      </c>
      <c r="B2982" s="153" t="s">
        <v>8484</v>
      </c>
      <c r="C2982" s="154" t="s">
        <v>8485</v>
      </c>
      <c r="D2982" s="153" t="s">
        <v>5418</v>
      </c>
      <c r="E2982" s="153" t="s">
        <v>335</v>
      </c>
      <c r="F2982" s="155">
        <v>114.3</v>
      </c>
      <c r="G2982" s="155">
        <v>111.25</v>
      </c>
      <c r="H2982" s="153" t="s">
        <v>308</v>
      </c>
      <c r="I2982" s="156">
        <v>41974</v>
      </c>
    </row>
    <row r="2983" spans="1:9" ht="38.25" hidden="1">
      <c r="A2983" s="133">
        <f>COUNTIF(ORÇAMENTO!B:B,'CPU (2)'!B2983)</f>
        <v>0</v>
      </c>
      <c r="B2983" s="157" t="s">
        <v>8486</v>
      </c>
      <c r="C2983" s="158" t="s">
        <v>8487</v>
      </c>
      <c r="D2983" s="157" t="s">
        <v>5418</v>
      </c>
      <c r="E2983" s="157" t="s">
        <v>335</v>
      </c>
      <c r="F2983" s="159">
        <v>60.69</v>
      </c>
      <c r="G2983" s="159">
        <v>58.84</v>
      </c>
      <c r="H2983" s="157" t="s">
        <v>308</v>
      </c>
      <c r="I2983" s="160">
        <v>41974</v>
      </c>
    </row>
    <row r="2984" spans="1:9" ht="38.25" hidden="1">
      <c r="A2984" s="133">
        <f>COUNTIF(ORÇAMENTO!B:B,'CPU (2)'!B2984)</f>
        <v>0</v>
      </c>
      <c r="B2984" s="153" t="s">
        <v>8488</v>
      </c>
      <c r="C2984" s="154" t="s">
        <v>8489</v>
      </c>
      <c r="D2984" s="153" t="s">
        <v>5418</v>
      </c>
      <c r="E2984" s="153" t="s">
        <v>335</v>
      </c>
      <c r="F2984" s="155">
        <v>69.39</v>
      </c>
      <c r="G2984" s="155">
        <v>67.23</v>
      </c>
      <c r="H2984" s="153" t="s">
        <v>308</v>
      </c>
      <c r="I2984" s="156">
        <v>41974</v>
      </c>
    </row>
    <row r="2985" spans="1:9" ht="25.5" hidden="1">
      <c r="A2985" s="133">
        <f>COUNTIF(ORÇAMENTO!B:B,'CPU (2)'!B2985)</f>
        <v>0</v>
      </c>
      <c r="B2985" s="157">
        <v>7101</v>
      </c>
      <c r="C2985" s="158" t="s">
        <v>8490</v>
      </c>
      <c r="D2985" s="157" t="s">
        <v>5410</v>
      </c>
      <c r="E2985" s="157" t="s">
        <v>335</v>
      </c>
      <c r="F2985" s="159">
        <v>35.659999999999997</v>
      </c>
      <c r="G2985" s="159">
        <v>35.17</v>
      </c>
      <c r="H2985" s="157" t="s">
        <v>308</v>
      </c>
      <c r="I2985" s="160">
        <v>41974</v>
      </c>
    </row>
    <row r="2986" spans="1:9" ht="25.5" hidden="1">
      <c r="A2986" s="133">
        <f>COUNTIF(ORÇAMENTO!B:B,'CPU (2)'!B2986)</f>
        <v>0</v>
      </c>
      <c r="B2986" s="153">
        <v>7100</v>
      </c>
      <c r="C2986" s="154" t="s">
        <v>8491</v>
      </c>
      <c r="D2986" s="153" t="s">
        <v>5410</v>
      </c>
      <c r="E2986" s="153" t="s">
        <v>335</v>
      </c>
      <c r="F2986" s="155">
        <v>35.020000000000003</v>
      </c>
      <c r="G2986" s="155">
        <v>34.53</v>
      </c>
      <c r="H2986" s="153" t="s">
        <v>308</v>
      </c>
      <c r="I2986" s="156">
        <v>41974</v>
      </c>
    </row>
    <row r="2987" spans="1:9" ht="12.75" hidden="1" customHeight="1">
      <c r="A2987" s="133">
        <f>COUNTIF(ORÇAMENTO!B:B,'CPU (2)'!B2987)</f>
        <v>0</v>
      </c>
      <c r="B2987" s="157" t="s">
        <v>8492</v>
      </c>
      <c r="C2987" s="158" t="s">
        <v>8493</v>
      </c>
      <c r="D2987" s="157" t="s">
        <v>5368</v>
      </c>
      <c r="E2987" s="157" t="s">
        <v>83</v>
      </c>
      <c r="F2987" s="159">
        <v>11.64</v>
      </c>
      <c r="G2987" s="159">
        <v>11.4</v>
      </c>
      <c r="H2987" s="157" t="s">
        <v>308</v>
      </c>
      <c r="I2987" s="160">
        <v>41974</v>
      </c>
    </row>
    <row r="2988" spans="1:9" ht="12.75" hidden="1" customHeight="1">
      <c r="A2988" s="133">
        <f>COUNTIF(ORÇAMENTO!B:B,'CPU (2)'!B2988)</f>
        <v>0</v>
      </c>
      <c r="B2988" s="153" t="s">
        <v>8494</v>
      </c>
      <c r="C2988" s="154" t="s">
        <v>8495</v>
      </c>
      <c r="D2988" s="153" t="s">
        <v>5368</v>
      </c>
      <c r="E2988" s="153" t="s">
        <v>83</v>
      </c>
      <c r="F2988" s="155">
        <v>21.56</v>
      </c>
      <c r="G2988" s="155">
        <v>21.25</v>
      </c>
      <c r="H2988" s="153" t="s">
        <v>308</v>
      </c>
      <c r="I2988" s="156">
        <v>41974</v>
      </c>
    </row>
    <row r="2989" spans="1:9" ht="12.75" hidden="1" customHeight="1">
      <c r="A2989" s="133">
        <f>COUNTIF(ORÇAMENTO!B:B,'CPU (2)'!B2989)</f>
        <v>0</v>
      </c>
      <c r="B2989" s="157" t="s">
        <v>8496</v>
      </c>
      <c r="C2989" s="158" t="s">
        <v>8497</v>
      </c>
      <c r="D2989" s="157" t="s">
        <v>5368</v>
      </c>
      <c r="E2989" s="157" t="s">
        <v>83</v>
      </c>
      <c r="F2989" s="159">
        <v>30.92</v>
      </c>
      <c r="G2989" s="159">
        <v>30.61</v>
      </c>
      <c r="H2989" s="157" t="s">
        <v>308</v>
      </c>
      <c r="I2989" s="160">
        <v>41974</v>
      </c>
    </row>
    <row r="2990" spans="1:9" ht="12.75" hidden="1" customHeight="1">
      <c r="A2990" s="133">
        <f>COUNTIF(ORÇAMENTO!B:B,'CPU (2)'!B2990)</f>
        <v>0</v>
      </c>
      <c r="B2990" s="153" t="s">
        <v>8498</v>
      </c>
      <c r="C2990" s="154" t="s">
        <v>8499</v>
      </c>
      <c r="D2990" s="153" t="s">
        <v>5368</v>
      </c>
      <c r="E2990" s="153" t="s">
        <v>83</v>
      </c>
      <c r="F2990" s="155">
        <v>30.15</v>
      </c>
      <c r="G2990" s="155">
        <v>29.84</v>
      </c>
      <c r="H2990" s="153" t="s">
        <v>308</v>
      </c>
      <c r="I2990" s="156">
        <v>41974</v>
      </c>
    </row>
    <row r="2991" spans="1:9" ht="12.75" hidden="1" customHeight="1">
      <c r="A2991" s="133">
        <f>COUNTIF(ORÇAMENTO!B:B,'CPU (2)'!B2991)</f>
        <v>0</v>
      </c>
      <c r="B2991" s="157" t="s">
        <v>8500</v>
      </c>
      <c r="C2991" s="158" t="s">
        <v>8501</v>
      </c>
      <c r="D2991" s="157" t="s">
        <v>5368</v>
      </c>
      <c r="E2991" s="157" t="s">
        <v>83</v>
      </c>
      <c r="F2991" s="159">
        <v>33.950000000000003</v>
      </c>
      <c r="G2991" s="159">
        <v>33.64</v>
      </c>
      <c r="H2991" s="157" t="s">
        <v>308</v>
      </c>
      <c r="I2991" s="160">
        <v>41974</v>
      </c>
    </row>
    <row r="2992" spans="1:9" ht="12.75" hidden="1" customHeight="1">
      <c r="A2992" s="133">
        <f>COUNTIF(ORÇAMENTO!B:B,'CPU (2)'!B2992)</f>
        <v>0</v>
      </c>
      <c r="B2992" s="153" t="s">
        <v>8502</v>
      </c>
      <c r="C2992" s="154" t="s">
        <v>8503</v>
      </c>
      <c r="D2992" s="153" t="s">
        <v>5368</v>
      </c>
      <c r="E2992" s="153" t="s">
        <v>83</v>
      </c>
      <c r="F2992" s="155">
        <v>40</v>
      </c>
      <c r="G2992" s="155">
        <v>39.69</v>
      </c>
      <c r="H2992" s="153" t="s">
        <v>308</v>
      </c>
      <c r="I2992" s="156">
        <v>41974</v>
      </c>
    </row>
    <row r="2993" spans="1:9" ht="12.75" hidden="1" customHeight="1">
      <c r="A2993" s="133">
        <f>COUNTIF(ORÇAMENTO!B:B,'CPU (2)'!B2993)</f>
        <v>0</v>
      </c>
      <c r="B2993" s="157">
        <v>83468</v>
      </c>
      <c r="C2993" s="158" t="s">
        <v>8504</v>
      </c>
      <c r="D2993" s="157" t="s">
        <v>5368</v>
      </c>
      <c r="E2993" s="157" t="s">
        <v>83</v>
      </c>
      <c r="F2993" s="159">
        <v>3.84</v>
      </c>
      <c r="G2993" s="159">
        <v>3.79</v>
      </c>
      <c r="H2993" s="157" t="s">
        <v>308</v>
      </c>
      <c r="I2993" s="160">
        <v>41974</v>
      </c>
    </row>
    <row r="2994" spans="1:9" ht="12.75" hidden="1" customHeight="1">
      <c r="A2994" s="133">
        <f>COUNTIF(ORÇAMENTO!B:B,'CPU (2)'!B2994)</f>
        <v>0</v>
      </c>
      <c r="B2994" s="153">
        <v>83469</v>
      </c>
      <c r="C2994" s="154" t="s">
        <v>8505</v>
      </c>
      <c r="D2994" s="153" t="s">
        <v>5368</v>
      </c>
      <c r="E2994" s="153" t="s">
        <v>83</v>
      </c>
      <c r="F2994" s="155">
        <v>3.84</v>
      </c>
      <c r="G2994" s="155">
        <v>3.79</v>
      </c>
      <c r="H2994" s="153" t="s">
        <v>308</v>
      </c>
      <c r="I2994" s="156">
        <v>41974</v>
      </c>
    </row>
    <row r="2995" spans="1:9" ht="12.75" hidden="1" customHeight="1">
      <c r="A2995" s="133">
        <f>COUNTIF(ORÇAMENTO!B:B,'CPU (2)'!B2995)</f>
        <v>0</v>
      </c>
      <c r="B2995" s="157">
        <v>83470</v>
      </c>
      <c r="C2995" s="158" t="s">
        <v>8506</v>
      </c>
      <c r="D2995" s="157" t="s">
        <v>5368</v>
      </c>
      <c r="E2995" s="157" t="s">
        <v>83</v>
      </c>
      <c r="F2995" s="159">
        <v>8.99</v>
      </c>
      <c r="G2995" s="159">
        <v>8.83</v>
      </c>
      <c r="H2995" s="157" t="s">
        <v>308</v>
      </c>
      <c r="I2995" s="160">
        <v>41974</v>
      </c>
    </row>
    <row r="2996" spans="1:9" ht="12.75" hidden="1" customHeight="1">
      <c r="A2996" s="133">
        <f>COUNTIF(ORÇAMENTO!B:B,'CPU (2)'!B2996)</f>
        <v>0</v>
      </c>
      <c r="B2996" s="153">
        <v>72274</v>
      </c>
      <c r="C2996" s="154" t="s">
        <v>8507</v>
      </c>
      <c r="D2996" s="153" t="s">
        <v>5368</v>
      </c>
      <c r="E2996" s="153" t="s">
        <v>83</v>
      </c>
      <c r="F2996" s="155">
        <v>2.2799999999999998</v>
      </c>
      <c r="G2996" s="155">
        <v>2.15</v>
      </c>
      <c r="H2996" s="153" t="s">
        <v>308</v>
      </c>
      <c r="I2996" s="156">
        <v>41974</v>
      </c>
    </row>
    <row r="2997" spans="1:9" ht="12.75" hidden="1" customHeight="1">
      <c r="A2997" s="133">
        <f>COUNTIF(ORÇAMENTO!B:B,'CPU (2)'!B2997)</f>
        <v>0</v>
      </c>
      <c r="B2997" s="157">
        <v>72275</v>
      </c>
      <c r="C2997" s="158" t="s">
        <v>8508</v>
      </c>
      <c r="D2997" s="157" t="s">
        <v>5368</v>
      </c>
      <c r="E2997" s="157" t="s">
        <v>83</v>
      </c>
      <c r="F2997" s="159">
        <v>2.73</v>
      </c>
      <c r="G2997" s="159">
        <v>2.61</v>
      </c>
      <c r="H2997" s="157" t="s">
        <v>308</v>
      </c>
      <c r="I2997" s="160">
        <v>41974</v>
      </c>
    </row>
    <row r="2998" spans="1:9" ht="12.75" hidden="1" customHeight="1">
      <c r="A2998" s="133">
        <f>COUNTIF(ORÇAMENTO!B:B,'CPU (2)'!B2998)</f>
        <v>0</v>
      </c>
      <c r="B2998" s="153">
        <v>72277</v>
      </c>
      <c r="C2998" s="154" t="s">
        <v>8509</v>
      </c>
      <c r="D2998" s="153" t="s">
        <v>5368</v>
      </c>
      <c r="E2998" s="153" t="s">
        <v>83</v>
      </c>
      <c r="F2998" s="155">
        <v>3.11</v>
      </c>
      <c r="G2998" s="155">
        <v>2.98</v>
      </c>
      <c r="H2998" s="153" t="s">
        <v>308</v>
      </c>
      <c r="I2998" s="156">
        <v>41974</v>
      </c>
    </row>
    <row r="2999" spans="1:9" ht="12.75" hidden="1" customHeight="1">
      <c r="A2999" s="133">
        <f>COUNTIF(ORÇAMENTO!B:B,'CPU (2)'!B2999)</f>
        <v>0</v>
      </c>
      <c r="B2999" s="157">
        <v>72248</v>
      </c>
      <c r="C2999" s="158" t="s">
        <v>8510</v>
      </c>
      <c r="D2999" s="157" t="s">
        <v>5368</v>
      </c>
      <c r="E2999" s="157" t="s">
        <v>83</v>
      </c>
      <c r="F2999" s="159">
        <v>2.0499999999999998</v>
      </c>
      <c r="G2999" s="159">
        <v>1.92</v>
      </c>
      <c r="H2999" s="157" t="s">
        <v>308</v>
      </c>
      <c r="I2999" s="160">
        <v>41974</v>
      </c>
    </row>
    <row r="3000" spans="1:9" ht="12.75" hidden="1" customHeight="1">
      <c r="A3000" s="133">
        <f>COUNTIF(ORÇAMENTO!B:B,'CPU (2)'!B3000)</f>
        <v>0</v>
      </c>
      <c r="B3000" s="153" t="s">
        <v>8511</v>
      </c>
      <c r="C3000" s="154" t="s">
        <v>8512</v>
      </c>
      <c r="D3000" s="153" t="s">
        <v>5368</v>
      </c>
      <c r="E3000" s="153" t="s">
        <v>83</v>
      </c>
      <c r="F3000" s="155">
        <v>12.14</v>
      </c>
      <c r="G3000" s="155">
        <v>11.9</v>
      </c>
      <c r="H3000" s="153" t="s">
        <v>308</v>
      </c>
      <c r="I3000" s="156">
        <v>41974</v>
      </c>
    </row>
    <row r="3001" spans="1:9" ht="12.75" hidden="1" customHeight="1">
      <c r="A3001" s="133">
        <f>COUNTIF(ORÇAMENTO!B:B,'CPU (2)'!B3001)</f>
        <v>0</v>
      </c>
      <c r="B3001" s="157" t="s">
        <v>8513</v>
      </c>
      <c r="C3001" s="158" t="s">
        <v>8514</v>
      </c>
      <c r="D3001" s="157" t="s">
        <v>5368</v>
      </c>
      <c r="E3001" s="157" t="s">
        <v>83</v>
      </c>
      <c r="F3001" s="159">
        <v>15.2</v>
      </c>
      <c r="G3001" s="159">
        <v>14.96</v>
      </c>
      <c r="H3001" s="157" t="s">
        <v>308</v>
      </c>
      <c r="I3001" s="160">
        <v>41974</v>
      </c>
    </row>
    <row r="3002" spans="1:9" ht="12.75" hidden="1" customHeight="1">
      <c r="A3002" s="133">
        <f>COUNTIF(ORÇAMENTO!B:B,'CPU (2)'!B3002)</f>
        <v>0</v>
      </c>
      <c r="B3002" s="153" t="s">
        <v>8515</v>
      </c>
      <c r="C3002" s="154" t="s">
        <v>8516</v>
      </c>
      <c r="D3002" s="153" t="s">
        <v>5368</v>
      </c>
      <c r="E3002" s="153" t="s">
        <v>83</v>
      </c>
      <c r="F3002" s="155">
        <v>31.18</v>
      </c>
      <c r="G3002" s="155">
        <v>30.96</v>
      </c>
      <c r="H3002" s="153" t="s">
        <v>308</v>
      </c>
      <c r="I3002" s="156">
        <v>41974</v>
      </c>
    </row>
    <row r="3003" spans="1:9" ht="12.75" hidden="1" customHeight="1">
      <c r="A3003" s="133">
        <f>COUNTIF(ORÇAMENTO!B:B,'CPU (2)'!B3003)</f>
        <v>0</v>
      </c>
      <c r="B3003" s="157">
        <v>72278</v>
      </c>
      <c r="C3003" s="158" t="s">
        <v>8517</v>
      </c>
      <c r="D3003" s="157" t="s">
        <v>5368</v>
      </c>
      <c r="E3003" s="157" t="s">
        <v>83</v>
      </c>
      <c r="F3003" s="159">
        <v>86.18</v>
      </c>
      <c r="G3003" s="159">
        <v>85.36</v>
      </c>
      <c r="H3003" s="157" t="s">
        <v>308</v>
      </c>
      <c r="I3003" s="160">
        <v>41974</v>
      </c>
    </row>
    <row r="3004" spans="1:9" ht="38.25" hidden="1">
      <c r="A3004" s="133">
        <f>COUNTIF(ORÇAMENTO!B:B,'CPU (2)'!B3004)</f>
        <v>0</v>
      </c>
      <c r="B3004" s="161">
        <v>5926</v>
      </c>
      <c r="C3004" s="154" t="s">
        <v>8518</v>
      </c>
      <c r="D3004" s="153" t="s">
        <v>5450</v>
      </c>
      <c r="E3004" s="153" t="s">
        <v>6044</v>
      </c>
      <c r="F3004" s="155">
        <v>268</v>
      </c>
      <c r="G3004" s="155">
        <v>266.39999999999998</v>
      </c>
      <c r="H3004" s="153" t="s">
        <v>308</v>
      </c>
      <c r="I3004" s="156">
        <v>41974</v>
      </c>
    </row>
    <row r="3005" spans="1:9" ht="38.25" hidden="1">
      <c r="A3005" s="133">
        <f>COUNTIF(ORÇAMENTO!B:B,'CPU (2)'!B3005)</f>
        <v>0</v>
      </c>
      <c r="B3005" s="157">
        <v>5927</v>
      </c>
      <c r="C3005" s="158" t="s">
        <v>8519</v>
      </c>
      <c r="D3005" s="157" t="s">
        <v>5450</v>
      </c>
      <c r="E3005" s="157" t="s">
        <v>6355</v>
      </c>
      <c r="F3005" s="159">
        <v>270.77</v>
      </c>
      <c r="G3005" s="159">
        <v>268.85000000000002</v>
      </c>
      <c r="H3005" s="157" t="s">
        <v>308</v>
      </c>
      <c r="I3005" s="160">
        <v>41974</v>
      </c>
    </row>
    <row r="3006" spans="1:9" ht="38.25" hidden="1">
      <c r="A3006" s="133">
        <f>COUNTIF(ORÇAMENTO!B:B,'CPU (2)'!B3006)</f>
        <v>0</v>
      </c>
      <c r="B3006" s="153">
        <v>5924</v>
      </c>
      <c r="C3006" s="154" t="s">
        <v>8520</v>
      </c>
      <c r="D3006" s="153" t="s">
        <v>5450</v>
      </c>
      <c r="E3006" s="153" t="s">
        <v>6046</v>
      </c>
      <c r="F3006" s="155">
        <v>457.52</v>
      </c>
      <c r="G3006" s="155">
        <v>455.92</v>
      </c>
      <c r="H3006" s="153" t="s">
        <v>308</v>
      </c>
      <c r="I3006" s="156">
        <v>41974</v>
      </c>
    </row>
    <row r="3007" spans="1:9" ht="38.25" hidden="1">
      <c r="A3007" s="133">
        <f>COUNTIF(ORÇAMENTO!B:B,'CPU (2)'!B3007)</f>
        <v>0</v>
      </c>
      <c r="B3007" s="157">
        <v>5925</v>
      </c>
      <c r="C3007" s="158" t="s">
        <v>8521</v>
      </c>
      <c r="D3007" s="157" t="s">
        <v>5450</v>
      </c>
      <c r="E3007" s="157" t="s">
        <v>6358</v>
      </c>
      <c r="F3007" s="159">
        <v>460.29</v>
      </c>
      <c r="G3007" s="159">
        <v>458.37</v>
      </c>
      <c r="H3007" s="157" t="s">
        <v>308</v>
      </c>
      <c r="I3007" s="160">
        <v>41974</v>
      </c>
    </row>
    <row r="3008" spans="1:9" ht="38.25" hidden="1">
      <c r="A3008" s="133">
        <f>COUNTIF(ORÇAMENTO!B:B,'CPU (2)'!B3008)</f>
        <v>0</v>
      </c>
      <c r="B3008" s="153">
        <v>53843</v>
      </c>
      <c r="C3008" s="154" t="s">
        <v>8522</v>
      </c>
      <c r="D3008" s="153" t="s">
        <v>5450</v>
      </c>
      <c r="E3008" s="153" t="s">
        <v>307</v>
      </c>
      <c r="F3008" s="155">
        <v>13.87</v>
      </c>
      <c r="G3008" s="155">
        <v>12.27</v>
      </c>
      <c r="H3008" s="153" t="s">
        <v>308</v>
      </c>
      <c r="I3008" s="156">
        <v>41974</v>
      </c>
    </row>
    <row r="3009" spans="1:11" ht="38.25" hidden="1">
      <c r="A3009" s="133">
        <f>COUNTIF(ORÇAMENTO!B:B,'CPU (2)'!B3009)</f>
        <v>0</v>
      </c>
      <c r="B3009" s="157">
        <v>53844</v>
      </c>
      <c r="C3009" s="158" t="s">
        <v>8523</v>
      </c>
      <c r="D3009" s="157" t="s">
        <v>5450</v>
      </c>
      <c r="E3009" s="157" t="s">
        <v>307</v>
      </c>
      <c r="F3009" s="159">
        <v>16.64</v>
      </c>
      <c r="G3009" s="159">
        <v>14.72</v>
      </c>
      <c r="H3009" s="157" t="s">
        <v>308</v>
      </c>
      <c r="I3009" s="160">
        <v>41974</v>
      </c>
    </row>
    <row r="3010" spans="1:11" ht="38.25" hidden="1">
      <c r="A3010" s="133">
        <f>COUNTIF(ORÇAMENTO!B:B,'CPU (2)'!B3010)</f>
        <v>0</v>
      </c>
      <c r="B3010" s="153">
        <v>5776</v>
      </c>
      <c r="C3010" s="154" t="s">
        <v>8524</v>
      </c>
      <c r="D3010" s="153" t="s">
        <v>5450</v>
      </c>
      <c r="E3010" s="153" t="s">
        <v>307</v>
      </c>
      <c r="F3010" s="155">
        <v>66.53</v>
      </c>
      <c r="G3010" s="155">
        <v>66.52</v>
      </c>
      <c r="H3010" s="153" t="s">
        <v>308</v>
      </c>
      <c r="I3010" s="156">
        <v>41974</v>
      </c>
    </row>
    <row r="3011" spans="1:11" ht="38.25" hidden="1">
      <c r="A3011" s="133">
        <f>COUNTIF(ORÇAMENTO!B:B,'CPU (2)'!B3011)</f>
        <v>0</v>
      </c>
      <c r="B3011" s="157">
        <v>53842</v>
      </c>
      <c r="C3011" s="158" t="s">
        <v>8525</v>
      </c>
      <c r="D3011" s="157" t="s">
        <v>5450</v>
      </c>
      <c r="E3011" s="157" t="s">
        <v>307</v>
      </c>
      <c r="F3011" s="159">
        <v>254.13</v>
      </c>
      <c r="G3011" s="159">
        <v>254.12</v>
      </c>
      <c r="H3011" s="157" t="s">
        <v>308</v>
      </c>
      <c r="I3011" s="160">
        <v>41974</v>
      </c>
    </row>
    <row r="3012" spans="1:11" ht="38.25" hidden="1">
      <c r="A3012" s="133">
        <f>COUNTIF(ORÇAMENTO!B:B,'CPU (2)'!B3012)</f>
        <v>0</v>
      </c>
      <c r="B3012" s="153">
        <v>5775</v>
      </c>
      <c r="C3012" s="154" t="s">
        <v>8526</v>
      </c>
      <c r="D3012" s="153" t="s">
        <v>5450</v>
      </c>
      <c r="E3012" s="153" t="s">
        <v>307</v>
      </c>
      <c r="F3012" s="155">
        <v>122.99</v>
      </c>
      <c r="G3012" s="155">
        <v>122.99</v>
      </c>
      <c r="H3012" s="153" t="s">
        <v>308</v>
      </c>
      <c r="I3012" s="156">
        <v>41974</v>
      </c>
    </row>
    <row r="3013" spans="1:11">
      <c r="B3013" s="153"/>
      <c r="C3013" s="154"/>
      <c r="D3013" s="153"/>
      <c r="E3013" s="153"/>
      <c r="F3013" s="155"/>
      <c r="G3013" s="155"/>
      <c r="H3013" s="153"/>
      <c r="I3013" s="156"/>
    </row>
    <row r="3014" spans="1:11" ht="12.75" customHeight="1">
      <c r="A3014" s="133">
        <f>COUNTIF(ORÇAMENTO!B:B,'CPU (2)'!B3014)</f>
        <v>0</v>
      </c>
      <c r="B3014" s="175" t="s">
        <v>74</v>
      </c>
      <c r="C3014" s="176" t="s">
        <v>75</v>
      </c>
      <c r="D3014" s="175" t="s">
        <v>5418</v>
      </c>
      <c r="E3014" s="175" t="s">
        <v>368</v>
      </c>
      <c r="F3014" s="177">
        <v>80.42</v>
      </c>
      <c r="G3014" s="177">
        <v>72.84</v>
      </c>
      <c r="H3014" s="175" t="s">
        <v>308</v>
      </c>
      <c r="I3014" s="178">
        <v>41974</v>
      </c>
      <c r="J3014" s="191">
        <f>SUM(J3016:J3018)</f>
        <v>72.83954</v>
      </c>
      <c r="K3014" s="192">
        <f>J3014-G3014</f>
        <v>-4.6000000000390173E-4</v>
      </c>
    </row>
    <row r="3015" spans="1:11" s="8" customFormat="1" ht="28.5" customHeight="1">
      <c r="A3015" s="133"/>
      <c r="B3015" s="167" t="s">
        <v>341</v>
      </c>
      <c r="C3015" s="167" t="s">
        <v>82</v>
      </c>
      <c r="D3015" s="167" t="s">
        <v>342</v>
      </c>
      <c r="E3015" s="167" t="s">
        <v>343</v>
      </c>
      <c r="F3015" s="167" t="s">
        <v>10727</v>
      </c>
      <c r="G3015" s="167" t="s">
        <v>10728</v>
      </c>
      <c r="H3015" s="167" t="s">
        <v>10729</v>
      </c>
      <c r="I3015" s="167" t="s">
        <v>10730</v>
      </c>
      <c r="J3015" s="167" t="s">
        <v>10731</v>
      </c>
    </row>
    <row r="3016" spans="1:11" ht="12.75" customHeight="1">
      <c r="B3016" s="172">
        <v>88309</v>
      </c>
      <c r="C3016" s="226" t="str">
        <f>VLOOKUP(B3016,SERVIÇOS_SINAPI_12_14!$A$2:$H$5049,2,0)</f>
        <v>PEDREIRO COM ENCARGOS COMPLEMENTARES</v>
      </c>
      <c r="D3016" s="219" t="s">
        <v>5361</v>
      </c>
      <c r="E3016" s="219" t="str">
        <f>VLOOKUP(B3016,SERVIÇOS_SINAPI_12_14!$A$2:$H$5049,4,0)</f>
        <v>H</v>
      </c>
      <c r="F3016" s="224">
        <v>15.32</v>
      </c>
      <c r="G3016" s="224">
        <f>VLOOKUP(B3016,SERVIÇOS_SINAPI_12_14!$A$2:$H$5049,6,0)</f>
        <v>13.77</v>
      </c>
      <c r="H3016" s="219">
        <v>1.65</v>
      </c>
      <c r="I3016" s="224">
        <v>25.28</v>
      </c>
      <c r="J3016" s="224">
        <f>H3016*G3016</f>
        <v>22.720499999999998</v>
      </c>
    </row>
    <row r="3017" spans="1:11" ht="12.75" customHeight="1">
      <c r="B3017" s="172">
        <v>88316</v>
      </c>
      <c r="C3017" s="226" t="str">
        <f>VLOOKUP(B3017,SERVIÇOS_SINAPI_12_14!$A$2:$H$5049,2,0)</f>
        <v>SERVENTE COM ENCARGOS COMPLEMENTARES</v>
      </c>
      <c r="D3017" s="219" t="s">
        <v>5361</v>
      </c>
      <c r="E3017" s="219" t="str">
        <f>VLOOKUP(B3017,SERVIÇOS_SINAPI_12_14!$A$2:$H$5049,4,0)</f>
        <v>H</v>
      </c>
      <c r="F3017" s="224">
        <v>12.14</v>
      </c>
      <c r="G3017" s="224">
        <f>VLOOKUP(B3017,SERVIÇOS_SINAPI_12_14!$A$2:$H$5049,6,0)</f>
        <v>11.02</v>
      </c>
      <c r="H3017" s="240">
        <v>4.5019999999999998</v>
      </c>
      <c r="I3017" s="224">
        <v>54.63</v>
      </c>
      <c r="J3017" s="224">
        <f>H3017*G3017</f>
        <v>49.612039999999993</v>
      </c>
    </row>
    <row r="3018" spans="1:11" ht="12.75" customHeight="1">
      <c r="B3018" s="172">
        <v>10485</v>
      </c>
      <c r="C3018" s="213" t="str">
        <f>VLOOKUP(B3018,INSUMOS_SINAPI_12_14!$A$2:$H$5049,2,0)</f>
        <v>VIBRADOR DE IMERSAO C/ MOTOR ELETRICO 2HP MONOFASICO QUALQUER DIAM C/ MANGOTE</v>
      </c>
      <c r="D3018" s="136" t="s">
        <v>316</v>
      </c>
      <c r="E3018" s="144" t="str">
        <f>VLOOKUP(B3018,INSUMOS_SINAPI_12_14!$A$2:$H$5049,4,0)</f>
        <v>H</v>
      </c>
      <c r="F3018" s="138">
        <v>1.69</v>
      </c>
      <c r="G3018" s="210">
        <f>VLOOKUP(B3018,INSUMOS_SINAPI_12_14!$A$2:$H$5049,6,0)</f>
        <v>1.69</v>
      </c>
      <c r="H3018" s="136">
        <v>0.3</v>
      </c>
      <c r="I3018" s="138">
        <v>0.51</v>
      </c>
      <c r="J3018" s="210">
        <f>H3018*G3018</f>
        <v>0.50700000000000001</v>
      </c>
    </row>
    <row r="3019" spans="1:11" ht="12.75" customHeight="1">
      <c r="B3019" s="157"/>
      <c r="C3019" s="158"/>
      <c r="D3019" s="157"/>
      <c r="E3019" s="157"/>
      <c r="F3019" s="159"/>
      <c r="G3019" s="159"/>
      <c r="H3019" s="157"/>
      <c r="I3019" s="160"/>
    </row>
    <row r="3020" spans="1:11" ht="12.75" customHeight="1">
      <c r="B3020" s="157"/>
      <c r="C3020" s="158"/>
      <c r="D3020" s="157"/>
      <c r="E3020" s="157"/>
      <c r="F3020" s="159"/>
      <c r="G3020" s="159"/>
      <c r="H3020" s="157"/>
      <c r="I3020" s="160"/>
    </row>
    <row r="3021" spans="1:11" ht="12.75" hidden="1" customHeight="1">
      <c r="A3021" s="133">
        <f>COUNTIF(ORÇAMENTO!B:B,'CPU (2)'!B3021)</f>
        <v>1</v>
      </c>
      <c r="B3021" s="153" t="s">
        <v>8527</v>
      </c>
      <c r="C3021" s="154" t="s">
        <v>8528</v>
      </c>
      <c r="D3021" s="153" t="s">
        <v>5418</v>
      </c>
      <c r="E3021" s="153" t="s">
        <v>368</v>
      </c>
      <c r="F3021" s="155">
        <v>80.42</v>
      </c>
      <c r="G3021" s="155">
        <v>72.84</v>
      </c>
      <c r="H3021" s="153" t="s">
        <v>308</v>
      </c>
      <c r="I3021" s="156">
        <v>41974</v>
      </c>
    </row>
    <row r="3022" spans="1:11" ht="12.75" customHeight="1">
      <c r="B3022" s="153"/>
      <c r="C3022" s="154"/>
      <c r="D3022" s="153"/>
      <c r="E3022" s="153"/>
      <c r="F3022" s="155"/>
      <c r="G3022" s="155"/>
      <c r="H3022" s="153"/>
      <c r="I3022" s="156"/>
    </row>
    <row r="3023" spans="1:11" ht="12.75" customHeight="1">
      <c r="A3023" s="133">
        <f>COUNTIF(ORÇAMENTO!B:B,'CPU (2)'!B3023)</f>
        <v>0</v>
      </c>
      <c r="B3023" s="175">
        <v>73692</v>
      </c>
      <c r="C3023" s="176" t="s">
        <v>260</v>
      </c>
      <c r="D3023" s="175" t="s">
        <v>5418</v>
      </c>
      <c r="E3023" s="175" t="s">
        <v>368</v>
      </c>
      <c r="F3023" s="177">
        <v>90.41</v>
      </c>
      <c r="G3023" s="177">
        <v>88.17</v>
      </c>
      <c r="H3023" s="175" t="s">
        <v>308</v>
      </c>
      <c r="I3023" s="178">
        <v>41974</v>
      </c>
      <c r="J3023" s="191">
        <f>SUM(J3025:J3026)</f>
        <v>88.166101999999995</v>
      </c>
      <c r="K3023" s="192">
        <f>J3023-G3023</f>
        <v>-3.8980000000066184E-3</v>
      </c>
    </row>
    <row r="3024" spans="1:11" s="8" customFormat="1" ht="29.25" customHeight="1">
      <c r="A3024" s="133"/>
      <c r="B3024" s="167" t="s">
        <v>341</v>
      </c>
      <c r="C3024" s="167" t="s">
        <v>82</v>
      </c>
      <c r="D3024" s="167" t="s">
        <v>342</v>
      </c>
      <c r="E3024" s="167" t="s">
        <v>343</v>
      </c>
      <c r="F3024" s="167" t="s">
        <v>10727</v>
      </c>
      <c r="G3024" s="167" t="s">
        <v>10728</v>
      </c>
      <c r="H3024" s="167" t="s">
        <v>10729</v>
      </c>
      <c r="I3024" s="167" t="s">
        <v>10730</v>
      </c>
      <c r="J3024" s="167" t="s">
        <v>10731</v>
      </c>
    </row>
    <row r="3025" spans="1:11" ht="12.75" customHeight="1">
      <c r="B3025" s="172">
        <v>88316</v>
      </c>
      <c r="C3025" s="226" t="str">
        <f>VLOOKUP(B3025,SERVIÇOS_SINAPI_12_14!$A$2:$H$5049,2,0)</f>
        <v>SERVENTE COM ENCARGOS COMPLEMENTARES</v>
      </c>
      <c r="D3025" s="219" t="s">
        <v>5361</v>
      </c>
      <c r="E3025" s="219" t="str">
        <f>VLOOKUP(B3025,SERVIÇOS_SINAPI_12_14!$A$2:$H$5049,4,0)</f>
        <v>H</v>
      </c>
      <c r="F3025" s="224">
        <v>12.14</v>
      </c>
      <c r="G3025" s="224">
        <f>VLOOKUP(B3025,SERVIÇOS_SINAPI_12_14!$A$2:$H$5049,6,0)</f>
        <v>11.02</v>
      </c>
      <c r="H3025" s="244">
        <v>2.0001000000000002</v>
      </c>
      <c r="I3025" s="224">
        <v>24.28</v>
      </c>
      <c r="J3025" s="224">
        <f>H3025*G3025</f>
        <v>22.041102000000002</v>
      </c>
    </row>
    <row r="3026" spans="1:11" ht="12.75" customHeight="1">
      <c r="B3026" s="172">
        <v>370</v>
      </c>
      <c r="C3026" s="213" t="str">
        <f>VLOOKUP(B3026,INSUMOS_SINAPI_12_14!$A$2:$H$5049,2,0)</f>
        <v>AREIA MEDIA - POSTO JAZIDA/FORNECEDOR (SEM FRETE)</v>
      </c>
      <c r="D3026" s="136" t="s">
        <v>314</v>
      </c>
      <c r="E3026" s="144" t="str">
        <f>VLOOKUP(B3026,INSUMOS_SINAPI_12_14!$A$2:$H$5049,4,0)</f>
        <v>M³</v>
      </c>
      <c r="F3026" s="138">
        <v>57.5</v>
      </c>
      <c r="G3026" s="210">
        <f>VLOOKUP(B3026,INSUMOS_SINAPI_12_14!$A$2:$H$5049,6,0)</f>
        <v>57.5</v>
      </c>
      <c r="H3026" s="136">
        <v>1.1499999999999999</v>
      </c>
      <c r="I3026" s="138">
        <v>66.13</v>
      </c>
      <c r="J3026" s="210">
        <f>H3026*G3026</f>
        <v>66.125</v>
      </c>
    </row>
    <row r="3027" spans="1:11" ht="12.75" customHeight="1">
      <c r="B3027" s="157"/>
      <c r="C3027" s="158"/>
      <c r="D3027" s="157"/>
      <c r="E3027" s="157"/>
      <c r="F3027" s="159"/>
      <c r="G3027" s="159"/>
      <c r="H3027" s="157"/>
      <c r="I3027" s="160"/>
    </row>
    <row r="3028" spans="1:11" ht="12.75" hidden="1" customHeight="1">
      <c r="A3028" s="133">
        <f>COUNTIF(ORÇAMENTO!B:B,'CPU (2)'!B3028)</f>
        <v>0</v>
      </c>
      <c r="B3028" s="153" t="s">
        <v>8529</v>
      </c>
      <c r="C3028" s="154" t="s">
        <v>8530</v>
      </c>
      <c r="D3028" s="153" t="s">
        <v>5418</v>
      </c>
      <c r="E3028" s="153" t="s">
        <v>368</v>
      </c>
      <c r="F3028" s="155">
        <v>134.53</v>
      </c>
      <c r="G3028" s="155">
        <v>132.29</v>
      </c>
      <c r="H3028" s="153" t="s">
        <v>308</v>
      </c>
      <c r="I3028" s="156">
        <v>41974</v>
      </c>
    </row>
    <row r="3029" spans="1:11" ht="25.5" hidden="1">
      <c r="A3029" s="133">
        <f>COUNTIF(ORÇAMENTO!B:B,'CPU (2)'!B3029)</f>
        <v>0</v>
      </c>
      <c r="B3029" s="157" t="s">
        <v>8531</v>
      </c>
      <c r="C3029" s="158" t="s">
        <v>8532</v>
      </c>
      <c r="D3029" s="157" t="s">
        <v>5352</v>
      </c>
      <c r="E3029" s="157" t="s">
        <v>335</v>
      </c>
      <c r="F3029" s="159">
        <v>21.31</v>
      </c>
      <c r="G3029" s="159">
        <v>20.16</v>
      </c>
      <c r="H3029" s="157" t="s">
        <v>308</v>
      </c>
      <c r="I3029" s="160">
        <v>41974</v>
      </c>
    </row>
    <row r="3030" spans="1:11">
      <c r="B3030" s="157"/>
      <c r="C3030" s="158"/>
      <c r="D3030" s="157"/>
      <c r="E3030" s="157"/>
      <c r="F3030" s="159"/>
      <c r="G3030" s="159"/>
      <c r="H3030" s="157"/>
      <c r="I3030" s="160"/>
    </row>
    <row r="3031" spans="1:11" ht="25.5">
      <c r="A3031" s="133">
        <f>COUNTIF(ORÇAMENTO!B:B,'CPU (2)'!B3031)</f>
        <v>0</v>
      </c>
      <c r="B3031" s="175" t="s">
        <v>17</v>
      </c>
      <c r="C3031" s="176" t="s">
        <v>65</v>
      </c>
      <c r="D3031" s="175" t="s">
        <v>5352</v>
      </c>
      <c r="E3031" s="175" t="s">
        <v>335</v>
      </c>
      <c r="F3031" s="177">
        <v>18.95</v>
      </c>
      <c r="G3031" s="177">
        <v>17.8</v>
      </c>
      <c r="H3031" s="175" t="s">
        <v>308</v>
      </c>
      <c r="I3031" s="178">
        <v>41974</v>
      </c>
      <c r="J3031" s="191">
        <f>SUM(J3033:J3035)</f>
        <v>17.801900000000003</v>
      </c>
      <c r="K3031" s="192">
        <f>J3031-G3031</f>
        <v>1.9000000000026773E-3</v>
      </c>
    </row>
    <row r="3032" spans="1:11" s="8" customFormat="1" ht="29.25" customHeight="1">
      <c r="A3032" s="133"/>
      <c r="B3032" s="167" t="s">
        <v>341</v>
      </c>
      <c r="C3032" s="167" t="s">
        <v>82</v>
      </c>
      <c r="D3032" s="167" t="s">
        <v>342</v>
      </c>
      <c r="E3032" s="167" t="s">
        <v>343</v>
      </c>
      <c r="F3032" s="167" t="s">
        <v>10727</v>
      </c>
      <c r="G3032" s="167" t="s">
        <v>10728</v>
      </c>
      <c r="H3032" s="167" t="s">
        <v>10729</v>
      </c>
      <c r="I3032" s="167" t="s">
        <v>10730</v>
      </c>
      <c r="J3032" s="167" t="s">
        <v>10731</v>
      </c>
    </row>
    <row r="3033" spans="1:11" ht="25.5">
      <c r="B3033" s="172">
        <v>5652</v>
      </c>
      <c r="C3033" s="226" t="str">
        <f>VLOOKUP(B3033,SERVIÇOS_SINAPI_12_14!$A$2:$H$5049,2,0)</f>
        <v>CONCRETO NAO ESTRUTURAL, CONSUMO 150KG/M3, PREPARO COM BETONEIRA, SEM LANCAMENTO</v>
      </c>
      <c r="D3033" s="194" t="s">
        <v>5418</v>
      </c>
      <c r="E3033" s="219" t="str">
        <f>VLOOKUP(B3033,SERVIÇOS_SINAPI_12_14!$A$2:$H$5049,4,0)</f>
        <v>M³</v>
      </c>
      <c r="F3033" s="195">
        <v>301.69</v>
      </c>
      <c r="G3033" s="224">
        <f>VLOOKUP(B3033,SERVIÇOS_SINAPI_12_14!$A$2:$H$5049,6,0)</f>
        <v>294.98</v>
      </c>
      <c r="H3033" s="219">
        <v>0.03</v>
      </c>
      <c r="I3033" s="214">
        <v>9.0500000000000007</v>
      </c>
      <c r="J3033" s="224">
        <f>H3033*G3033</f>
        <v>8.849400000000001</v>
      </c>
    </row>
    <row r="3034" spans="1:11">
      <c r="B3034" s="172">
        <v>88309</v>
      </c>
      <c r="C3034" s="226" t="str">
        <f>VLOOKUP(B3034,SERVIÇOS_SINAPI_12_14!$A$2:$H$5049,2,0)</f>
        <v>PEDREIRO COM ENCARGOS COMPLEMENTARES</v>
      </c>
      <c r="D3034" s="218" t="s">
        <v>5361</v>
      </c>
      <c r="E3034" s="219" t="str">
        <f>VLOOKUP(B3034,SERVIÇOS_SINAPI_12_14!$A$2:$H$5049,4,0)</f>
        <v>H</v>
      </c>
      <c r="F3034" s="220">
        <v>15.32</v>
      </c>
      <c r="G3034" s="224">
        <f>VLOOKUP(B3034,SERVIÇOS_SINAPI_12_14!$A$2:$H$5049,6,0)</f>
        <v>13.77</v>
      </c>
      <c r="H3034" s="219">
        <v>0.25</v>
      </c>
      <c r="I3034" s="224">
        <v>3.83</v>
      </c>
      <c r="J3034" s="224">
        <f>H3034*G3034</f>
        <v>3.4424999999999999</v>
      </c>
    </row>
    <row r="3035" spans="1:11">
      <c r="B3035" s="172">
        <v>88316</v>
      </c>
      <c r="C3035" s="226" t="str">
        <f>VLOOKUP(B3035,SERVIÇOS_SINAPI_12_14!$A$2:$H$5049,2,0)</f>
        <v>SERVENTE COM ENCARGOS COMPLEMENTARES</v>
      </c>
      <c r="D3035" s="218" t="s">
        <v>5361</v>
      </c>
      <c r="E3035" s="219" t="str">
        <f>VLOOKUP(B3035,SERVIÇOS_SINAPI_12_14!$A$2:$H$5049,4,0)</f>
        <v>H</v>
      </c>
      <c r="F3035" s="220">
        <v>12.14</v>
      </c>
      <c r="G3035" s="224">
        <f>VLOOKUP(B3035,SERVIÇOS_SINAPI_12_14!$A$2:$H$5049,6,0)</f>
        <v>11.02</v>
      </c>
      <c r="H3035" s="219">
        <v>0.5</v>
      </c>
      <c r="I3035" s="224">
        <v>6.07</v>
      </c>
      <c r="J3035" s="224">
        <f>H3035*G3035</f>
        <v>5.51</v>
      </c>
    </row>
    <row r="3036" spans="1:11">
      <c r="B3036" s="153"/>
      <c r="C3036" s="154"/>
      <c r="D3036" s="153"/>
      <c r="E3036" s="153"/>
      <c r="F3036" s="155"/>
      <c r="G3036" s="155"/>
      <c r="H3036" s="153"/>
      <c r="I3036" s="156"/>
    </row>
    <row r="3037" spans="1:11" ht="12.75" hidden="1" customHeight="1">
      <c r="A3037" s="133">
        <f>COUNTIF(ORÇAMENTO!B:B,'CPU (2)'!B3037)</f>
        <v>0</v>
      </c>
      <c r="B3037" s="157">
        <v>83532</v>
      </c>
      <c r="C3037" s="158" t="s">
        <v>8533</v>
      </c>
      <c r="D3037" s="157" t="s">
        <v>5418</v>
      </c>
      <c r="E3037" s="157" t="s">
        <v>368</v>
      </c>
      <c r="F3037" s="159">
        <v>405.17</v>
      </c>
      <c r="G3037" s="159">
        <v>388.68</v>
      </c>
      <c r="H3037" s="157" t="s">
        <v>308</v>
      </c>
      <c r="I3037" s="160">
        <v>41974</v>
      </c>
    </row>
    <row r="3038" spans="1:11" ht="12.75" hidden="1" customHeight="1">
      <c r="A3038" s="133">
        <f>COUNTIF(ORÇAMENTO!B:B,'CPU (2)'!B3038)</f>
        <v>0</v>
      </c>
      <c r="B3038" s="153">
        <v>83534</v>
      </c>
      <c r="C3038" s="154" t="s">
        <v>8534</v>
      </c>
      <c r="D3038" s="153" t="s">
        <v>5418</v>
      </c>
      <c r="E3038" s="153" t="s">
        <v>368</v>
      </c>
      <c r="F3038" s="155">
        <v>483.97</v>
      </c>
      <c r="G3038" s="155">
        <v>467.42</v>
      </c>
      <c r="H3038" s="153" t="s">
        <v>308</v>
      </c>
      <c r="I3038" s="156">
        <v>41974</v>
      </c>
    </row>
    <row r="3039" spans="1:11" ht="25.5" hidden="1">
      <c r="A3039" s="133">
        <f>COUNTIF(ORÇAMENTO!B:B,'CPU (2)'!B3039)</f>
        <v>0</v>
      </c>
      <c r="B3039" s="157">
        <v>86902</v>
      </c>
      <c r="C3039" s="158" t="s">
        <v>8535</v>
      </c>
      <c r="D3039" s="157" t="s">
        <v>5366</v>
      </c>
      <c r="E3039" s="157" t="s">
        <v>83</v>
      </c>
      <c r="F3039" s="159">
        <v>131.91</v>
      </c>
      <c r="G3039" s="159">
        <v>130</v>
      </c>
      <c r="H3039" s="157" t="s">
        <v>308</v>
      </c>
      <c r="I3039" s="160">
        <v>41974</v>
      </c>
    </row>
    <row r="3040" spans="1:11" ht="51" hidden="1">
      <c r="A3040" s="133">
        <f>COUNTIF(ORÇAMENTO!B:B,'CPU (2)'!B3040)</f>
        <v>0</v>
      </c>
      <c r="B3040" s="153">
        <v>86939</v>
      </c>
      <c r="C3040" s="154" t="s">
        <v>8536</v>
      </c>
      <c r="D3040" s="153" t="s">
        <v>5366</v>
      </c>
      <c r="E3040" s="153" t="s">
        <v>83</v>
      </c>
      <c r="F3040" s="155">
        <v>184.91</v>
      </c>
      <c r="G3040" s="155">
        <v>182.14</v>
      </c>
      <c r="H3040" s="153" t="s">
        <v>308</v>
      </c>
      <c r="I3040" s="156">
        <v>41974</v>
      </c>
    </row>
    <row r="3041" spans="1:9" ht="25.5" hidden="1">
      <c r="A3041" s="133">
        <f>COUNTIF(ORÇAMENTO!B:B,'CPU (2)'!B3041)</f>
        <v>0</v>
      </c>
      <c r="B3041" s="157">
        <v>86903</v>
      </c>
      <c r="C3041" s="158" t="s">
        <v>8537</v>
      </c>
      <c r="D3041" s="157" t="s">
        <v>5366</v>
      </c>
      <c r="E3041" s="157" t="s">
        <v>83</v>
      </c>
      <c r="F3041" s="159">
        <v>186.35</v>
      </c>
      <c r="G3041" s="159">
        <v>183.36</v>
      </c>
      <c r="H3041" s="157" t="s">
        <v>308</v>
      </c>
      <c r="I3041" s="160">
        <v>41974</v>
      </c>
    </row>
    <row r="3042" spans="1:9" ht="25.5" hidden="1">
      <c r="A3042" s="133">
        <f>COUNTIF(ORÇAMENTO!B:B,'CPU (2)'!B3042)</f>
        <v>0</v>
      </c>
      <c r="B3042" s="153">
        <v>86904</v>
      </c>
      <c r="C3042" s="154" t="s">
        <v>8538</v>
      </c>
      <c r="D3042" s="153" t="s">
        <v>5366</v>
      </c>
      <c r="E3042" s="153" t="s">
        <v>83</v>
      </c>
      <c r="F3042" s="155">
        <v>75.56</v>
      </c>
      <c r="G3042" s="155">
        <v>74.75</v>
      </c>
      <c r="H3042" s="153" t="s">
        <v>308</v>
      </c>
      <c r="I3042" s="156">
        <v>41974</v>
      </c>
    </row>
    <row r="3043" spans="1:9" ht="51" hidden="1">
      <c r="A3043" s="133">
        <f>COUNTIF(ORÇAMENTO!B:B,'CPU (2)'!B3043)</f>
        <v>0</v>
      </c>
      <c r="B3043" s="157">
        <v>86943</v>
      </c>
      <c r="C3043" s="158" t="s">
        <v>8539</v>
      </c>
      <c r="D3043" s="157" t="s">
        <v>5366</v>
      </c>
      <c r="E3043" s="157" t="s">
        <v>83</v>
      </c>
      <c r="F3043" s="159">
        <v>128.56</v>
      </c>
      <c r="G3043" s="159">
        <v>126.88</v>
      </c>
      <c r="H3043" s="157" t="s">
        <v>308</v>
      </c>
      <c r="I3043" s="160">
        <v>41974</v>
      </c>
    </row>
    <row r="3044" spans="1:9" ht="51" hidden="1">
      <c r="A3044" s="133">
        <f>COUNTIF(ORÇAMENTO!B:B,'CPU (2)'!B3044)</f>
        <v>0</v>
      </c>
      <c r="B3044" s="153">
        <v>86942</v>
      </c>
      <c r="C3044" s="154" t="s">
        <v>8540</v>
      </c>
      <c r="D3044" s="153" t="s">
        <v>5366</v>
      </c>
      <c r="E3044" s="153" t="s">
        <v>83</v>
      </c>
      <c r="F3044" s="155">
        <v>121.61</v>
      </c>
      <c r="G3044" s="155">
        <v>119.84</v>
      </c>
      <c r="H3044" s="153" t="s">
        <v>308</v>
      </c>
      <c r="I3044" s="156">
        <v>41974</v>
      </c>
    </row>
    <row r="3045" spans="1:9" ht="25.5" hidden="1">
      <c r="A3045" s="133">
        <f>COUNTIF(ORÇAMENTO!B:B,'CPU (2)'!B3045)</f>
        <v>0</v>
      </c>
      <c r="B3045" s="157">
        <v>73660</v>
      </c>
      <c r="C3045" s="158" t="s">
        <v>8541</v>
      </c>
      <c r="D3045" s="157" t="s">
        <v>7992</v>
      </c>
      <c r="E3045" s="157" t="s">
        <v>335</v>
      </c>
      <c r="F3045" s="159">
        <v>58.04</v>
      </c>
      <c r="G3045" s="159">
        <v>55</v>
      </c>
      <c r="H3045" s="157" t="s">
        <v>308</v>
      </c>
      <c r="I3045" s="160">
        <v>41974</v>
      </c>
    </row>
    <row r="3046" spans="1:9" ht="25.5" hidden="1">
      <c r="A3046" s="133">
        <f>COUNTIF(ORÇAMENTO!B:B,'CPU (2)'!B3046)</f>
        <v>0</v>
      </c>
      <c r="B3046" s="153" t="s">
        <v>8542</v>
      </c>
      <c r="C3046" s="154" t="s">
        <v>8543</v>
      </c>
      <c r="D3046" s="153" t="s">
        <v>7992</v>
      </c>
      <c r="E3046" s="153" t="s">
        <v>368</v>
      </c>
      <c r="F3046" s="155">
        <v>57.67</v>
      </c>
      <c r="G3046" s="155">
        <v>52.08</v>
      </c>
      <c r="H3046" s="153" t="s">
        <v>308</v>
      </c>
      <c r="I3046" s="156">
        <v>41974</v>
      </c>
    </row>
    <row r="3047" spans="1:9" ht="25.5" hidden="1">
      <c r="A3047" s="133">
        <f>COUNTIF(ORÇAMENTO!B:B,'CPU (2)'!B3047)</f>
        <v>0</v>
      </c>
      <c r="B3047" s="157" t="s">
        <v>8544</v>
      </c>
      <c r="C3047" s="158" t="s">
        <v>8545</v>
      </c>
      <c r="D3047" s="157" t="s">
        <v>7992</v>
      </c>
      <c r="E3047" s="157" t="s">
        <v>368</v>
      </c>
      <c r="F3047" s="159">
        <v>57.67</v>
      </c>
      <c r="G3047" s="159">
        <v>52.08</v>
      </c>
      <c r="H3047" s="157" t="s">
        <v>308</v>
      </c>
      <c r="I3047" s="160">
        <v>41974</v>
      </c>
    </row>
    <row r="3048" spans="1:9" ht="25.5" hidden="1">
      <c r="A3048" s="133">
        <f>COUNTIF(ORÇAMENTO!B:B,'CPU (2)'!B3048)</f>
        <v>0</v>
      </c>
      <c r="B3048" s="153">
        <v>73693</v>
      </c>
      <c r="C3048" s="154" t="s">
        <v>8546</v>
      </c>
      <c r="D3048" s="153" t="s">
        <v>7992</v>
      </c>
      <c r="E3048" s="153" t="s">
        <v>335</v>
      </c>
      <c r="F3048" s="155">
        <v>14.8</v>
      </c>
      <c r="G3048" s="155">
        <v>13.6</v>
      </c>
      <c r="H3048" s="153" t="s">
        <v>308</v>
      </c>
      <c r="I3048" s="156">
        <v>41974</v>
      </c>
    </row>
    <row r="3049" spans="1:9" ht="25.5" hidden="1">
      <c r="A3049" s="133">
        <f>COUNTIF(ORÇAMENTO!B:B,'CPU (2)'!B3049)</f>
        <v>0</v>
      </c>
      <c r="B3049" s="157" t="s">
        <v>8547</v>
      </c>
      <c r="C3049" s="158" t="s">
        <v>8548</v>
      </c>
      <c r="D3049" s="157" t="s">
        <v>7992</v>
      </c>
      <c r="E3049" s="157" t="s">
        <v>368</v>
      </c>
      <c r="F3049" s="159">
        <v>63.16</v>
      </c>
      <c r="G3049" s="159">
        <v>57.04</v>
      </c>
      <c r="H3049" s="157" t="s">
        <v>308</v>
      </c>
      <c r="I3049" s="160">
        <v>41974</v>
      </c>
    </row>
    <row r="3050" spans="1:9" ht="25.5" hidden="1">
      <c r="A3050" s="133">
        <f>COUNTIF(ORÇAMENTO!B:B,'CPU (2)'!B3050)</f>
        <v>0</v>
      </c>
      <c r="B3050" s="153" t="s">
        <v>8549</v>
      </c>
      <c r="C3050" s="154" t="s">
        <v>8550</v>
      </c>
      <c r="D3050" s="153" t="s">
        <v>7992</v>
      </c>
      <c r="E3050" s="153" t="s">
        <v>368</v>
      </c>
      <c r="F3050" s="155">
        <v>57.67</v>
      </c>
      <c r="G3050" s="155">
        <v>52.08</v>
      </c>
      <c r="H3050" s="153" t="s">
        <v>308</v>
      </c>
      <c r="I3050" s="156">
        <v>41974</v>
      </c>
    </row>
    <row r="3051" spans="1:9" ht="25.5" hidden="1">
      <c r="A3051" s="133">
        <f>COUNTIF(ORÇAMENTO!B:B,'CPU (2)'!B3051)</f>
        <v>0</v>
      </c>
      <c r="B3051" s="157" t="s">
        <v>8551</v>
      </c>
      <c r="C3051" s="158" t="s">
        <v>8552</v>
      </c>
      <c r="D3051" s="157" t="s">
        <v>7992</v>
      </c>
      <c r="E3051" s="157" t="s">
        <v>368</v>
      </c>
      <c r="F3051" s="159">
        <v>186.25</v>
      </c>
      <c r="G3051" s="159">
        <v>179.6</v>
      </c>
      <c r="H3051" s="157" t="s">
        <v>308</v>
      </c>
      <c r="I3051" s="160">
        <v>41974</v>
      </c>
    </row>
    <row r="3052" spans="1:9" hidden="1">
      <c r="A3052" s="133">
        <f>COUNTIF(ORÇAMENTO!B:B,'CPU (2)'!B3052)</f>
        <v>0</v>
      </c>
      <c r="B3052" s="153">
        <v>84124</v>
      </c>
      <c r="C3052" s="154" t="s">
        <v>8553</v>
      </c>
      <c r="D3052" s="153" t="s">
        <v>5361</v>
      </c>
      <c r="E3052" s="153" t="s">
        <v>83</v>
      </c>
      <c r="F3052" s="155">
        <v>82</v>
      </c>
      <c r="G3052" s="155">
        <v>80.66</v>
      </c>
      <c r="H3052" s="153" t="s">
        <v>308</v>
      </c>
      <c r="I3052" s="156">
        <v>41974</v>
      </c>
    </row>
    <row r="3053" spans="1:9" ht="25.5" hidden="1">
      <c r="A3053" s="133">
        <f>COUNTIF(ORÇAMENTO!B:B,'CPU (2)'!B3053)</f>
        <v>0</v>
      </c>
      <c r="B3053" s="157">
        <v>84892</v>
      </c>
      <c r="C3053" s="158" t="s">
        <v>8554</v>
      </c>
      <c r="D3053" s="157" t="s">
        <v>5410</v>
      </c>
      <c r="E3053" s="157" t="s">
        <v>83</v>
      </c>
      <c r="F3053" s="159">
        <v>76.66</v>
      </c>
      <c r="G3053" s="159">
        <v>72.36</v>
      </c>
      <c r="H3053" s="157" t="s">
        <v>308</v>
      </c>
      <c r="I3053" s="160">
        <v>41974</v>
      </c>
    </row>
    <row r="3054" spans="1:9" ht="51" hidden="1">
      <c r="A3054" s="133">
        <f>COUNTIF(ORÇAMENTO!B:B,'CPU (2)'!B3054)</f>
        <v>0</v>
      </c>
      <c r="B3054" s="153" t="s">
        <v>8555</v>
      </c>
      <c r="C3054" s="154" t="s">
        <v>8556</v>
      </c>
      <c r="D3054" s="153" t="s">
        <v>6226</v>
      </c>
      <c r="E3054" s="153" t="s">
        <v>370</v>
      </c>
      <c r="F3054" s="155">
        <v>1.73</v>
      </c>
      <c r="G3054" s="155">
        <v>1.55</v>
      </c>
      <c r="H3054" s="153" t="s">
        <v>308</v>
      </c>
      <c r="I3054" s="156">
        <v>41974</v>
      </c>
    </row>
    <row r="3055" spans="1:9" ht="38.25" hidden="1">
      <c r="A3055" s="133">
        <f>COUNTIF(ORÇAMENTO!B:B,'CPU (2)'!B3055)</f>
        <v>0</v>
      </c>
      <c r="B3055" s="157">
        <v>83878</v>
      </c>
      <c r="C3055" s="158" t="s">
        <v>8557</v>
      </c>
      <c r="D3055" s="157" t="s">
        <v>6285</v>
      </c>
      <c r="E3055" s="157" t="s">
        <v>83</v>
      </c>
      <c r="F3055" s="159">
        <v>30.32</v>
      </c>
      <c r="G3055" s="159">
        <v>28.97</v>
      </c>
      <c r="H3055" s="157" t="s">
        <v>308</v>
      </c>
      <c r="I3055" s="160">
        <v>41974</v>
      </c>
    </row>
    <row r="3056" spans="1:9" ht="38.25" hidden="1">
      <c r="A3056" s="133">
        <f>COUNTIF(ORÇAMENTO!B:B,'CPU (2)'!B3056)</f>
        <v>0</v>
      </c>
      <c r="B3056" s="153">
        <v>83879</v>
      </c>
      <c r="C3056" s="154" t="s">
        <v>8558</v>
      </c>
      <c r="D3056" s="153" t="s">
        <v>6285</v>
      </c>
      <c r="E3056" s="153" t="s">
        <v>83</v>
      </c>
      <c r="F3056" s="155">
        <v>35.159999999999997</v>
      </c>
      <c r="G3056" s="155">
        <v>33.549999999999997</v>
      </c>
      <c r="H3056" s="153" t="s">
        <v>308</v>
      </c>
      <c r="I3056" s="156">
        <v>41974</v>
      </c>
    </row>
    <row r="3057" spans="1:11" ht="51" hidden="1">
      <c r="A3057" s="133">
        <f>COUNTIF(ORÇAMENTO!B:B,'CPU (2)'!B3057)</f>
        <v>0</v>
      </c>
      <c r="B3057" s="157" t="s">
        <v>8559</v>
      </c>
      <c r="C3057" s="158" t="s">
        <v>8560</v>
      </c>
      <c r="D3057" s="157" t="s">
        <v>6285</v>
      </c>
      <c r="E3057" s="157" t="s">
        <v>83</v>
      </c>
      <c r="F3057" s="159">
        <v>806.85</v>
      </c>
      <c r="G3057" s="159">
        <v>765.66</v>
      </c>
      <c r="H3057" s="157" t="s">
        <v>308</v>
      </c>
      <c r="I3057" s="160">
        <v>41974</v>
      </c>
    </row>
    <row r="3058" spans="1:11" ht="38.25" hidden="1">
      <c r="A3058" s="133">
        <f>COUNTIF(ORÇAMENTO!B:B,'CPU (2)'!B3058)</f>
        <v>0</v>
      </c>
      <c r="B3058" s="153" t="s">
        <v>8561</v>
      </c>
      <c r="C3058" s="154" t="s">
        <v>8562</v>
      </c>
      <c r="D3058" s="153" t="s">
        <v>6285</v>
      </c>
      <c r="E3058" s="153" t="s">
        <v>83</v>
      </c>
      <c r="F3058" s="155">
        <v>1209.53</v>
      </c>
      <c r="G3058" s="155">
        <v>1161.9100000000001</v>
      </c>
      <c r="H3058" s="153" t="s">
        <v>308</v>
      </c>
      <c r="I3058" s="156">
        <v>41974</v>
      </c>
    </row>
    <row r="3059" spans="1:11" ht="38.25" hidden="1">
      <c r="A3059" s="133">
        <f>COUNTIF(ORÇAMENTO!B:B,'CPU (2)'!B3059)</f>
        <v>0</v>
      </c>
      <c r="B3059" s="157">
        <v>73658</v>
      </c>
      <c r="C3059" s="158" t="s">
        <v>8563</v>
      </c>
      <c r="D3059" s="157" t="s">
        <v>6285</v>
      </c>
      <c r="E3059" s="157" t="s">
        <v>83</v>
      </c>
      <c r="F3059" s="159">
        <v>434.57</v>
      </c>
      <c r="G3059" s="159">
        <v>407.97</v>
      </c>
      <c r="H3059" s="157" t="s">
        <v>308</v>
      </c>
      <c r="I3059" s="160">
        <v>41974</v>
      </c>
    </row>
    <row r="3060" spans="1:11" ht="25.5" hidden="1">
      <c r="A3060" s="133">
        <f>COUNTIF(ORÇAMENTO!B:B,'CPU (2)'!B3060)</f>
        <v>0</v>
      </c>
      <c r="B3060" s="153" t="s">
        <v>8564</v>
      </c>
      <c r="C3060" s="154" t="s">
        <v>8565</v>
      </c>
      <c r="D3060" s="153" t="s">
        <v>5361</v>
      </c>
      <c r="E3060" s="153" t="s">
        <v>335</v>
      </c>
      <c r="F3060" s="155">
        <v>4.24</v>
      </c>
      <c r="G3060" s="155">
        <v>3.9</v>
      </c>
      <c r="H3060" s="153" t="s">
        <v>308</v>
      </c>
      <c r="I3060" s="156">
        <v>41974</v>
      </c>
    </row>
    <row r="3061" spans="1:11" ht="25.5" hidden="1">
      <c r="A3061" s="133">
        <f>COUNTIF(ORÇAMENTO!B:B,'CPU (2)'!B3061)</f>
        <v>0</v>
      </c>
      <c r="B3061" s="157" t="s">
        <v>8566</v>
      </c>
      <c r="C3061" s="158" t="s">
        <v>8567</v>
      </c>
      <c r="D3061" s="157" t="s">
        <v>5361</v>
      </c>
      <c r="E3061" s="157" t="s">
        <v>335</v>
      </c>
      <c r="F3061" s="159">
        <v>4.3</v>
      </c>
      <c r="G3061" s="159">
        <v>3.98</v>
      </c>
      <c r="H3061" s="157" t="s">
        <v>308</v>
      </c>
      <c r="I3061" s="160">
        <v>41974</v>
      </c>
    </row>
    <row r="3062" spans="1:11" hidden="1">
      <c r="A3062" s="133">
        <f>COUNTIF(ORÇAMENTO!B:B,'CPU (2)'!B3062)</f>
        <v>0</v>
      </c>
      <c r="B3062" s="153">
        <v>84115</v>
      </c>
      <c r="C3062" s="154" t="s">
        <v>8568</v>
      </c>
      <c r="D3062" s="153" t="s">
        <v>5361</v>
      </c>
      <c r="E3062" s="153" t="s">
        <v>335</v>
      </c>
      <c r="F3062" s="155">
        <v>2.2400000000000002</v>
      </c>
      <c r="G3062" s="155">
        <v>2.0299999999999998</v>
      </c>
      <c r="H3062" s="153" t="s">
        <v>308</v>
      </c>
      <c r="I3062" s="156">
        <v>41974</v>
      </c>
    </row>
    <row r="3063" spans="1:11" ht="25.5" hidden="1">
      <c r="A3063" s="133">
        <f>COUNTIF(ORÇAMENTO!B:B,'CPU (2)'!B3063)</f>
        <v>0</v>
      </c>
      <c r="B3063" s="157" t="s">
        <v>8569</v>
      </c>
      <c r="C3063" s="158" t="s">
        <v>8570</v>
      </c>
      <c r="D3063" s="157" t="s">
        <v>5361</v>
      </c>
      <c r="E3063" s="157" t="s">
        <v>335</v>
      </c>
      <c r="F3063" s="159">
        <v>7.97</v>
      </c>
      <c r="G3063" s="159">
        <v>7.66</v>
      </c>
      <c r="H3063" s="157" t="s">
        <v>308</v>
      </c>
      <c r="I3063" s="160">
        <v>41974</v>
      </c>
    </row>
    <row r="3064" spans="1:11" ht="25.5" hidden="1">
      <c r="A3064" s="133">
        <f>COUNTIF(ORÇAMENTO!B:B,'CPU (2)'!B3064)</f>
        <v>0</v>
      </c>
      <c r="B3064" s="153">
        <v>84125</v>
      </c>
      <c r="C3064" s="154" t="s">
        <v>8571</v>
      </c>
      <c r="D3064" s="153" t="s">
        <v>5361</v>
      </c>
      <c r="E3064" s="153" t="s">
        <v>335</v>
      </c>
      <c r="F3064" s="155">
        <v>5.77</v>
      </c>
      <c r="G3064" s="155">
        <v>5.32</v>
      </c>
      <c r="H3064" s="153" t="s">
        <v>308</v>
      </c>
      <c r="I3064" s="156">
        <v>41974</v>
      </c>
    </row>
    <row r="3065" spans="1:11" ht="25.5" hidden="1">
      <c r="A3065" s="133">
        <f>COUNTIF(ORÇAMENTO!B:B,'CPU (2)'!B3065)</f>
        <v>0</v>
      </c>
      <c r="B3065" s="157" t="s">
        <v>8572</v>
      </c>
      <c r="C3065" s="158" t="s">
        <v>8573</v>
      </c>
      <c r="D3065" s="157" t="s">
        <v>5361</v>
      </c>
      <c r="E3065" s="157" t="s">
        <v>335</v>
      </c>
      <c r="F3065" s="159">
        <v>1.25</v>
      </c>
      <c r="G3065" s="159">
        <v>1.1399999999999999</v>
      </c>
      <c r="H3065" s="157" t="s">
        <v>308</v>
      </c>
      <c r="I3065" s="160">
        <v>41974</v>
      </c>
    </row>
    <row r="3066" spans="1:11" ht="25.5" hidden="1">
      <c r="A3066" s="133">
        <f>COUNTIF(ORÇAMENTO!B:B,'CPU (2)'!B3066)</f>
        <v>0</v>
      </c>
      <c r="B3066" s="153" t="s">
        <v>8574</v>
      </c>
      <c r="C3066" s="154" t="s">
        <v>8575</v>
      </c>
      <c r="D3066" s="153" t="s">
        <v>5361</v>
      </c>
      <c r="E3066" s="153" t="s">
        <v>335</v>
      </c>
      <c r="F3066" s="155">
        <v>6.37</v>
      </c>
      <c r="G3066" s="155">
        <v>5.81</v>
      </c>
      <c r="H3066" s="153" t="s">
        <v>308</v>
      </c>
      <c r="I3066" s="156">
        <v>41974</v>
      </c>
    </row>
    <row r="3067" spans="1:11" ht="25.5" hidden="1">
      <c r="A3067" s="133">
        <f>COUNTIF(ORÇAMENTO!B:B,'CPU (2)'!B3067)</f>
        <v>0</v>
      </c>
      <c r="B3067" s="157" t="s">
        <v>8576</v>
      </c>
      <c r="C3067" s="158" t="s">
        <v>8577</v>
      </c>
      <c r="D3067" s="157" t="s">
        <v>5361</v>
      </c>
      <c r="E3067" s="157" t="s">
        <v>335</v>
      </c>
      <c r="F3067" s="159">
        <v>29.31</v>
      </c>
      <c r="G3067" s="159">
        <v>27.72</v>
      </c>
      <c r="H3067" s="157" t="s">
        <v>308</v>
      </c>
      <c r="I3067" s="160">
        <v>41974</v>
      </c>
    </row>
    <row r="3068" spans="1:11" ht="25.5" hidden="1">
      <c r="A3068" s="133">
        <f>COUNTIF(ORÇAMENTO!B:B,'CPU (2)'!B3068)</f>
        <v>0</v>
      </c>
      <c r="B3068" s="153" t="s">
        <v>8578</v>
      </c>
      <c r="C3068" s="154" t="s">
        <v>8579</v>
      </c>
      <c r="D3068" s="153" t="s">
        <v>5361</v>
      </c>
      <c r="E3068" s="153" t="s">
        <v>335</v>
      </c>
      <c r="F3068" s="155">
        <v>17.489999999999998</v>
      </c>
      <c r="G3068" s="155">
        <v>16.14</v>
      </c>
      <c r="H3068" s="153" t="s">
        <v>308</v>
      </c>
      <c r="I3068" s="156">
        <v>41974</v>
      </c>
    </row>
    <row r="3069" spans="1:11">
      <c r="B3069" s="153"/>
      <c r="C3069" s="154"/>
      <c r="D3069" s="153"/>
      <c r="E3069" s="153"/>
      <c r="F3069" s="155"/>
      <c r="G3069" s="155"/>
      <c r="H3069" s="153"/>
      <c r="I3069" s="156"/>
    </row>
    <row r="3070" spans="1:11">
      <c r="A3070" s="133">
        <f>COUNTIF(ORÇAMENTO!B:B,'CPU (2)'!B3070)</f>
        <v>0</v>
      </c>
      <c r="B3070" s="175">
        <v>9537</v>
      </c>
      <c r="C3070" s="176" t="s">
        <v>67</v>
      </c>
      <c r="D3070" s="175" t="s">
        <v>5361</v>
      </c>
      <c r="E3070" s="175" t="s">
        <v>335</v>
      </c>
      <c r="F3070" s="177">
        <v>1.85</v>
      </c>
      <c r="G3070" s="177">
        <v>1.69</v>
      </c>
      <c r="H3070" s="175" t="s">
        <v>308</v>
      </c>
      <c r="I3070" s="178">
        <v>41974</v>
      </c>
      <c r="J3070" s="191">
        <f>SUM(J3072:J3073)</f>
        <v>1.6943000000000001</v>
      </c>
      <c r="K3070" s="192">
        <f>J3070-G3070</f>
        <v>4.3000000000001926E-3</v>
      </c>
    </row>
    <row r="3071" spans="1:11" s="8" customFormat="1" ht="27.75" customHeight="1">
      <c r="A3071" s="133"/>
      <c r="B3071" s="184" t="s">
        <v>341</v>
      </c>
      <c r="C3071" s="184" t="s">
        <v>82</v>
      </c>
      <c r="D3071" s="184" t="s">
        <v>342</v>
      </c>
      <c r="E3071" s="184" t="s">
        <v>343</v>
      </c>
      <c r="F3071" s="184" t="s">
        <v>10727</v>
      </c>
      <c r="G3071" s="184" t="s">
        <v>10728</v>
      </c>
      <c r="H3071" s="184" t="s">
        <v>10729</v>
      </c>
      <c r="I3071" s="184" t="s">
        <v>10730</v>
      </c>
      <c r="J3071" s="184" t="s">
        <v>10731</v>
      </c>
    </row>
    <row r="3072" spans="1:11">
      <c r="B3072" s="172">
        <v>88316</v>
      </c>
      <c r="C3072" s="226" t="str">
        <f>VLOOKUP(B3072,SERVIÇOS_SINAPI_12_14!$A$2:$H$5049,2,0)</f>
        <v>SERVENTE COM ENCARGOS COMPLEMENTARES</v>
      </c>
      <c r="D3072" s="219" t="s">
        <v>5361</v>
      </c>
      <c r="E3072" s="219" t="str">
        <f>VLOOKUP(B3072,SERVIÇOS_SINAPI_12_14!$A$2:$H$5049,4,0)</f>
        <v>H</v>
      </c>
      <c r="F3072" s="224">
        <v>12.14</v>
      </c>
      <c r="G3072" s="224">
        <f>VLOOKUP(B3072,SERVIÇOS_SINAPI_12_14!$A$2:$H$5049,6,0)</f>
        <v>11.02</v>
      </c>
      <c r="H3072" s="219">
        <v>0.14000000000000001</v>
      </c>
      <c r="I3072" s="224">
        <v>1.7</v>
      </c>
      <c r="J3072" s="224">
        <f>H3072*G3072</f>
        <v>1.5428000000000002</v>
      </c>
    </row>
    <row r="3073" spans="1:10">
      <c r="B3073" s="172">
        <v>3</v>
      </c>
      <c r="C3073" s="213" t="str">
        <f>VLOOKUP(B3073,INSUMOS_SINAPI_12_14!$A$2:$H$5049,2,0)</f>
        <v>ACIDO MURIATICO (SOLUCAO ACIDA)</v>
      </c>
      <c r="D3073" s="136" t="s">
        <v>314</v>
      </c>
      <c r="E3073" s="144" t="str">
        <f>VLOOKUP(B3073,INSUMOS_SINAPI_12_14!$A$2:$H$5049,4,0)</f>
        <v>L</v>
      </c>
      <c r="F3073" s="138">
        <v>3.03</v>
      </c>
      <c r="G3073" s="210">
        <f>VLOOKUP(B3073,INSUMOS_SINAPI_12_14!$A$2:$H$5049,6,0)</f>
        <v>3.03</v>
      </c>
      <c r="H3073" s="136">
        <v>0.05</v>
      </c>
      <c r="I3073" s="138">
        <v>0.15</v>
      </c>
      <c r="J3073" s="210">
        <f>H3073*G3073</f>
        <v>0.1515</v>
      </c>
    </row>
    <row r="3074" spans="1:10">
      <c r="B3074" s="157"/>
      <c r="C3074" s="158"/>
      <c r="D3074" s="157"/>
      <c r="E3074" s="157"/>
      <c r="F3074" s="159"/>
      <c r="G3074" s="159"/>
      <c r="H3074" s="157"/>
      <c r="I3074" s="160"/>
    </row>
    <row r="3075" spans="1:10">
      <c r="B3075" s="157"/>
      <c r="C3075" s="158"/>
      <c r="D3075" s="157"/>
      <c r="E3075" s="157"/>
      <c r="F3075" s="159"/>
      <c r="G3075" s="159"/>
      <c r="H3075" s="157"/>
      <c r="I3075" s="160"/>
    </row>
    <row r="3076" spans="1:10" ht="25.5" hidden="1">
      <c r="A3076" s="133">
        <f>COUNTIF(ORÇAMENTO!B:B,'CPU (2)'!B3076)</f>
        <v>0</v>
      </c>
      <c r="B3076" s="153" t="s">
        <v>8580</v>
      </c>
      <c r="C3076" s="154" t="s">
        <v>8581</v>
      </c>
      <c r="D3076" s="153" t="s">
        <v>5361</v>
      </c>
      <c r="E3076" s="153" t="s">
        <v>335</v>
      </c>
      <c r="F3076" s="155">
        <v>18.510000000000002</v>
      </c>
      <c r="G3076" s="155">
        <v>16.829999999999998</v>
      </c>
      <c r="H3076" s="153" t="s">
        <v>308</v>
      </c>
      <c r="I3076" s="156">
        <v>41974</v>
      </c>
    </row>
    <row r="3077" spans="1:10" ht="25.5" hidden="1">
      <c r="A3077" s="133">
        <f>COUNTIF(ORÇAMENTO!B:B,'CPU (2)'!B3077)</f>
        <v>0</v>
      </c>
      <c r="B3077" s="157" t="s">
        <v>8582</v>
      </c>
      <c r="C3077" s="158" t="s">
        <v>8583</v>
      </c>
      <c r="D3077" s="157" t="s">
        <v>5361</v>
      </c>
      <c r="E3077" s="157" t="s">
        <v>335</v>
      </c>
      <c r="F3077" s="159">
        <v>1.7</v>
      </c>
      <c r="G3077" s="159">
        <v>1.54</v>
      </c>
      <c r="H3077" s="157" t="s">
        <v>308</v>
      </c>
      <c r="I3077" s="160">
        <v>41974</v>
      </c>
    </row>
    <row r="3078" spans="1:10" ht="25.5" hidden="1">
      <c r="A3078" s="133">
        <f>COUNTIF(ORÇAMENTO!B:B,'CPU (2)'!B3078)</f>
        <v>0</v>
      </c>
      <c r="B3078" s="153" t="s">
        <v>8584</v>
      </c>
      <c r="C3078" s="154" t="s">
        <v>8585</v>
      </c>
      <c r="D3078" s="153" t="s">
        <v>5361</v>
      </c>
      <c r="E3078" s="153" t="s">
        <v>335</v>
      </c>
      <c r="F3078" s="155">
        <v>9.7200000000000006</v>
      </c>
      <c r="G3078" s="155">
        <v>8.99</v>
      </c>
      <c r="H3078" s="153" t="s">
        <v>308</v>
      </c>
      <c r="I3078" s="156">
        <v>41974</v>
      </c>
    </row>
    <row r="3079" spans="1:10" ht="25.5" hidden="1">
      <c r="A3079" s="133">
        <f>COUNTIF(ORÇAMENTO!B:B,'CPU (2)'!B3079)</f>
        <v>0</v>
      </c>
      <c r="B3079" s="157" t="s">
        <v>8586</v>
      </c>
      <c r="C3079" s="158" t="s">
        <v>8587</v>
      </c>
      <c r="D3079" s="157" t="s">
        <v>5361</v>
      </c>
      <c r="E3079" s="157" t="s">
        <v>83</v>
      </c>
      <c r="F3079" s="159">
        <v>18.8</v>
      </c>
      <c r="G3079" s="159">
        <v>17.34</v>
      </c>
      <c r="H3079" s="157" t="s">
        <v>308</v>
      </c>
      <c r="I3079" s="160">
        <v>41974</v>
      </c>
    </row>
    <row r="3080" spans="1:10" ht="25.5" hidden="1">
      <c r="A3080" s="133">
        <f>COUNTIF(ORÇAMENTO!B:B,'CPU (2)'!B3080)</f>
        <v>0</v>
      </c>
      <c r="B3080" s="153" t="s">
        <v>8588</v>
      </c>
      <c r="C3080" s="154" t="s">
        <v>8589</v>
      </c>
      <c r="D3080" s="153" t="s">
        <v>5361</v>
      </c>
      <c r="E3080" s="153" t="s">
        <v>335</v>
      </c>
      <c r="F3080" s="155">
        <v>3.04</v>
      </c>
      <c r="G3080" s="155">
        <v>2.75</v>
      </c>
      <c r="H3080" s="153" t="s">
        <v>308</v>
      </c>
      <c r="I3080" s="156">
        <v>41974</v>
      </c>
    </row>
    <row r="3081" spans="1:10" hidden="1">
      <c r="A3081" s="133">
        <f>COUNTIF(ORÇAMENTO!B:B,'CPU (2)'!B3081)</f>
        <v>0</v>
      </c>
      <c r="B3081" s="157">
        <v>72213</v>
      </c>
      <c r="C3081" s="158" t="s">
        <v>8590</v>
      </c>
      <c r="D3081" s="157" t="s">
        <v>6454</v>
      </c>
      <c r="E3081" s="157" t="s">
        <v>335</v>
      </c>
      <c r="F3081" s="159">
        <v>3.04</v>
      </c>
      <c r="G3081" s="159">
        <v>2.75</v>
      </c>
      <c r="H3081" s="157" t="s">
        <v>308</v>
      </c>
      <c r="I3081" s="160">
        <v>41974</v>
      </c>
    </row>
    <row r="3082" spans="1:10" ht="25.5" hidden="1">
      <c r="A3082" s="133">
        <f>COUNTIF(ORÇAMENTO!B:B,'CPU (2)'!B3082)</f>
        <v>0</v>
      </c>
      <c r="B3082" s="153" t="s">
        <v>8591</v>
      </c>
      <c r="C3082" s="154" t="s">
        <v>8592</v>
      </c>
      <c r="D3082" s="153" t="s">
        <v>6454</v>
      </c>
      <c r="E3082" s="153" t="s">
        <v>335</v>
      </c>
      <c r="F3082" s="155">
        <v>0.46</v>
      </c>
      <c r="G3082" s="155">
        <v>0.45</v>
      </c>
      <c r="H3082" s="153" t="s">
        <v>308</v>
      </c>
      <c r="I3082" s="156">
        <v>41974</v>
      </c>
    </row>
    <row r="3083" spans="1:10" ht="25.5" hidden="1">
      <c r="A3083" s="133">
        <f>COUNTIF(ORÇAMENTO!B:B,'CPU (2)'!B3083)</f>
        <v>0</v>
      </c>
      <c r="B3083" s="157" t="s">
        <v>8593</v>
      </c>
      <c r="C3083" s="158" t="s">
        <v>8594</v>
      </c>
      <c r="D3083" s="157" t="s">
        <v>5361</v>
      </c>
      <c r="E3083" s="157" t="s">
        <v>335</v>
      </c>
      <c r="F3083" s="159">
        <v>15.39</v>
      </c>
      <c r="G3083" s="159">
        <v>14.05</v>
      </c>
      <c r="H3083" s="157" t="s">
        <v>308</v>
      </c>
      <c r="I3083" s="160">
        <v>41974</v>
      </c>
    </row>
    <row r="3084" spans="1:10" ht="25.5" hidden="1">
      <c r="A3084" s="133">
        <f>COUNTIF(ORÇAMENTO!B:B,'CPU (2)'!B3084)</f>
        <v>0</v>
      </c>
      <c r="B3084" s="153" t="s">
        <v>8595</v>
      </c>
      <c r="C3084" s="154" t="s">
        <v>8596</v>
      </c>
      <c r="D3084" s="153" t="s">
        <v>5361</v>
      </c>
      <c r="E3084" s="153" t="s">
        <v>335</v>
      </c>
      <c r="F3084" s="155">
        <v>8.01</v>
      </c>
      <c r="G3084" s="155">
        <v>7.47</v>
      </c>
      <c r="H3084" s="153" t="s">
        <v>308</v>
      </c>
      <c r="I3084" s="156">
        <v>41974</v>
      </c>
    </row>
    <row r="3085" spans="1:10" ht="25.5" hidden="1">
      <c r="A3085" s="133">
        <f>COUNTIF(ORÇAMENTO!B:B,'CPU (2)'!B3085)</f>
        <v>0</v>
      </c>
      <c r="B3085" s="157" t="s">
        <v>8597</v>
      </c>
      <c r="C3085" s="158" t="s">
        <v>8598</v>
      </c>
      <c r="D3085" s="157" t="s">
        <v>5361</v>
      </c>
      <c r="E3085" s="157" t="s">
        <v>335</v>
      </c>
      <c r="F3085" s="159">
        <v>16.28</v>
      </c>
      <c r="G3085" s="159">
        <v>15.05</v>
      </c>
      <c r="H3085" s="157" t="s">
        <v>308</v>
      </c>
      <c r="I3085" s="160">
        <v>41974</v>
      </c>
    </row>
    <row r="3086" spans="1:10" ht="25.5" hidden="1">
      <c r="A3086" s="133">
        <f>COUNTIF(ORÇAMENTO!B:B,'CPU (2)'!B3086)</f>
        <v>0</v>
      </c>
      <c r="B3086" s="153" t="s">
        <v>8599</v>
      </c>
      <c r="C3086" s="154" t="s">
        <v>8600</v>
      </c>
      <c r="D3086" s="153" t="s">
        <v>5361</v>
      </c>
      <c r="E3086" s="153" t="s">
        <v>335</v>
      </c>
      <c r="F3086" s="155">
        <v>10.050000000000001</v>
      </c>
      <c r="G3086" s="155">
        <v>9.26</v>
      </c>
      <c r="H3086" s="153" t="s">
        <v>308</v>
      </c>
      <c r="I3086" s="156">
        <v>41974</v>
      </c>
    </row>
    <row r="3087" spans="1:10" ht="25.5" hidden="1">
      <c r="A3087" s="133">
        <f>COUNTIF(ORÇAMENTO!B:B,'CPU (2)'!B3087)</f>
        <v>0</v>
      </c>
      <c r="B3087" s="157" t="s">
        <v>8601</v>
      </c>
      <c r="C3087" s="158" t="s">
        <v>8602</v>
      </c>
      <c r="D3087" s="157" t="s">
        <v>5361</v>
      </c>
      <c r="E3087" s="157" t="s">
        <v>335</v>
      </c>
      <c r="F3087" s="159">
        <v>6.46</v>
      </c>
      <c r="G3087" s="159">
        <v>6.01</v>
      </c>
      <c r="H3087" s="157" t="s">
        <v>308</v>
      </c>
      <c r="I3087" s="160">
        <v>41974</v>
      </c>
    </row>
    <row r="3088" spans="1:10" ht="25.5" hidden="1">
      <c r="A3088" s="133">
        <f>COUNTIF(ORÇAMENTO!B:B,'CPU (2)'!B3088)</f>
        <v>0</v>
      </c>
      <c r="B3088" s="153" t="s">
        <v>8603</v>
      </c>
      <c r="C3088" s="154" t="s">
        <v>8604</v>
      </c>
      <c r="D3088" s="153" t="s">
        <v>5361</v>
      </c>
      <c r="E3088" s="153" t="s">
        <v>335</v>
      </c>
      <c r="F3088" s="155">
        <v>17.100000000000001</v>
      </c>
      <c r="G3088" s="155">
        <v>16.02</v>
      </c>
      <c r="H3088" s="153" t="s">
        <v>308</v>
      </c>
      <c r="I3088" s="156">
        <v>41974</v>
      </c>
    </row>
    <row r="3089" spans="1:11" ht="25.5" hidden="1">
      <c r="A3089" s="133">
        <f>COUNTIF(ORÇAMENTO!B:B,'CPU (2)'!B3089)</f>
        <v>0</v>
      </c>
      <c r="B3089" s="157" t="s">
        <v>8605</v>
      </c>
      <c r="C3089" s="158" t="s">
        <v>8606</v>
      </c>
      <c r="D3089" s="157" t="s">
        <v>5604</v>
      </c>
      <c r="E3089" s="157" t="s">
        <v>335</v>
      </c>
      <c r="F3089" s="159">
        <v>0.37</v>
      </c>
      <c r="G3089" s="159">
        <v>0.36</v>
      </c>
      <c r="H3089" s="157" t="s">
        <v>308</v>
      </c>
      <c r="I3089" s="160">
        <v>41974</v>
      </c>
    </row>
    <row r="3090" spans="1:11" ht="25.5" hidden="1">
      <c r="A3090" s="133">
        <f>COUNTIF(ORÇAMENTO!B:B,'CPU (2)'!B3090)</f>
        <v>0</v>
      </c>
      <c r="B3090" s="153" t="s">
        <v>8607</v>
      </c>
      <c r="C3090" s="154" t="s">
        <v>8608</v>
      </c>
      <c r="D3090" s="153" t="s">
        <v>5361</v>
      </c>
      <c r="E3090" s="153" t="s">
        <v>335</v>
      </c>
      <c r="F3090" s="155">
        <v>8.4700000000000006</v>
      </c>
      <c r="G3090" s="155">
        <v>7.79</v>
      </c>
      <c r="H3090" s="153" t="s">
        <v>308</v>
      </c>
      <c r="I3090" s="156">
        <v>41974</v>
      </c>
    </row>
    <row r="3091" spans="1:11" ht="25.5" hidden="1">
      <c r="A3091" s="133">
        <f>COUNTIF(ORÇAMENTO!B:B,'CPU (2)'!B3091)</f>
        <v>0</v>
      </c>
      <c r="B3091" s="157" t="s">
        <v>8609</v>
      </c>
      <c r="C3091" s="158" t="s">
        <v>8610</v>
      </c>
      <c r="D3091" s="157" t="s">
        <v>5361</v>
      </c>
      <c r="E3091" s="157" t="s">
        <v>335</v>
      </c>
      <c r="F3091" s="159">
        <v>6.37</v>
      </c>
      <c r="G3091" s="159">
        <v>5.8</v>
      </c>
      <c r="H3091" s="157" t="s">
        <v>308</v>
      </c>
      <c r="I3091" s="160">
        <v>41974</v>
      </c>
    </row>
    <row r="3092" spans="1:11" ht="38.25" hidden="1">
      <c r="A3092" s="133">
        <f>COUNTIF(ORÇAMENTO!B:B,'CPU (2)'!B3092)</f>
        <v>0</v>
      </c>
      <c r="B3092" s="153" t="s">
        <v>8611</v>
      </c>
      <c r="C3092" s="154" t="s">
        <v>8612</v>
      </c>
      <c r="D3092" s="153" t="s">
        <v>5374</v>
      </c>
      <c r="E3092" s="153" t="s">
        <v>370</v>
      </c>
      <c r="F3092" s="155">
        <v>34.520000000000003</v>
      </c>
      <c r="G3092" s="155">
        <v>33.32</v>
      </c>
      <c r="H3092" s="153" t="s">
        <v>308</v>
      </c>
      <c r="I3092" s="156">
        <v>41974</v>
      </c>
    </row>
    <row r="3093" spans="1:11" hidden="1">
      <c r="A3093" s="133">
        <f>COUNTIF(ORÇAMENTO!B:B,'CPU (2)'!B3093)</f>
        <v>0</v>
      </c>
      <c r="B3093" s="157">
        <v>84123</v>
      </c>
      <c r="C3093" s="158" t="s">
        <v>8613</v>
      </c>
      <c r="D3093" s="157" t="s">
        <v>5361</v>
      </c>
      <c r="E3093" s="157" t="s">
        <v>335</v>
      </c>
      <c r="F3093" s="159">
        <v>4.3899999999999997</v>
      </c>
      <c r="G3093" s="159">
        <v>3.96</v>
      </c>
      <c r="H3093" s="157" t="s">
        <v>308</v>
      </c>
      <c r="I3093" s="160">
        <v>41974</v>
      </c>
    </row>
    <row r="3094" spans="1:11" hidden="1">
      <c r="A3094" s="133">
        <f>COUNTIF(ORÇAMENTO!B:B,'CPU (2)'!B3094)</f>
        <v>0</v>
      </c>
      <c r="B3094" s="153">
        <v>68051</v>
      </c>
      <c r="C3094" s="154" t="s">
        <v>8614</v>
      </c>
      <c r="D3094" s="153" t="s">
        <v>6226</v>
      </c>
      <c r="E3094" s="153" t="s">
        <v>370</v>
      </c>
      <c r="F3094" s="155">
        <v>4.3899999999999997</v>
      </c>
      <c r="G3094" s="155">
        <v>3.96</v>
      </c>
      <c r="H3094" s="153" t="s">
        <v>308</v>
      </c>
      <c r="I3094" s="156">
        <v>41974</v>
      </c>
    </row>
    <row r="3095" spans="1:11" ht="25.5" hidden="1">
      <c r="A3095" s="133">
        <f>COUNTIF(ORÇAMENTO!B:B,'CPU (2)'!B3095)</f>
        <v>0</v>
      </c>
      <c r="B3095" s="157" t="s">
        <v>8615</v>
      </c>
      <c r="C3095" s="158" t="s">
        <v>8616</v>
      </c>
      <c r="D3095" s="157" t="s">
        <v>6226</v>
      </c>
      <c r="E3095" s="157" t="s">
        <v>335</v>
      </c>
      <c r="F3095" s="159">
        <v>6.51</v>
      </c>
      <c r="G3095" s="159">
        <v>6.16</v>
      </c>
      <c r="H3095" s="157" t="s">
        <v>308</v>
      </c>
      <c r="I3095" s="160">
        <v>41974</v>
      </c>
    </row>
    <row r="3096" spans="1:11" ht="25.5" hidden="1">
      <c r="A3096" s="133">
        <f>COUNTIF(ORÇAMENTO!B:B,'CPU (2)'!B3096)</f>
        <v>0</v>
      </c>
      <c r="B3096" s="153" t="s">
        <v>8617</v>
      </c>
      <c r="C3096" s="154" t="s">
        <v>8618</v>
      </c>
      <c r="D3096" s="153" t="s">
        <v>6226</v>
      </c>
      <c r="E3096" s="153" t="s">
        <v>335</v>
      </c>
      <c r="F3096" s="155">
        <v>3.2</v>
      </c>
      <c r="G3096" s="155">
        <v>2.93</v>
      </c>
      <c r="H3096" s="153" t="s">
        <v>308</v>
      </c>
      <c r="I3096" s="156">
        <v>41974</v>
      </c>
    </row>
    <row r="3097" spans="1:11" ht="25.5" hidden="1">
      <c r="A3097" s="133">
        <f>COUNTIF(ORÇAMENTO!B:B,'CPU (2)'!B3097)</f>
        <v>0</v>
      </c>
      <c r="B3097" s="157" t="s">
        <v>8619</v>
      </c>
      <c r="C3097" s="158" t="s">
        <v>8620</v>
      </c>
      <c r="D3097" s="157" t="s">
        <v>6226</v>
      </c>
      <c r="E3097" s="157" t="s">
        <v>335</v>
      </c>
      <c r="F3097" s="159">
        <v>3.76</v>
      </c>
      <c r="G3097" s="159">
        <v>3.49</v>
      </c>
      <c r="H3097" s="157" t="s">
        <v>308</v>
      </c>
      <c r="I3097" s="160">
        <v>41974</v>
      </c>
    </row>
    <row r="3098" spans="1:11" ht="25.5" hidden="1">
      <c r="A3098" s="133">
        <f>COUNTIF(ORÇAMENTO!B:B,'CPU (2)'!B3098)</f>
        <v>0</v>
      </c>
      <c r="B3098" s="153" t="s">
        <v>8621</v>
      </c>
      <c r="C3098" s="154" t="s">
        <v>8622</v>
      </c>
      <c r="D3098" s="153" t="s">
        <v>6226</v>
      </c>
      <c r="E3098" s="153" t="s">
        <v>335</v>
      </c>
      <c r="F3098" s="155">
        <v>5.36</v>
      </c>
      <c r="G3098" s="155">
        <v>5.09</v>
      </c>
      <c r="H3098" s="153" t="s">
        <v>308</v>
      </c>
      <c r="I3098" s="156">
        <v>41974</v>
      </c>
    </row>
    <row r="3099" spans="1:11">
      <c r="B3099" s="153"/>
      <c r="C3099" s="154"/>
      <c r="D3099" s="153"/>
      <c r="E3099" s="153"/>
      <c r="F3099" s="155"/>
      <c r="G3099" s="155"/>
      <c r="H3099" s="153"/>
      <c r="I3099" s="156"/>
    </row>
    <row r="3100" spans="1:11" ht="25.5">
      <c r="A3100" s="133">
        <f>COUNTIF(ORÇAMENTO!B:B,'CPU (2)'!B3100)</f>
        <v>0</v>
      </c>
      <c r="B3100" s="231">
        <v>73686</v>
      </c>
      <c r="C3100" s="232" t="s">
        <v>8623</v>
      </c>
      <c r="D3100" s="231" t="s">
        <v>6226</v>
      </c>
      <c r="E3100" s="231" t="s">
        <v>335</v>
      </c>
      <c r="F3100" s="233">
        <v>20.34</v>
      </c>
      <c r="G3100" s="233">
        <v>18.46</v>
      </c>
      <c r="H3100" s="231" t="s">
        <v>308</v>
      </c>
      <c r="I3100" s="234">
        <v>41974</v>
      </c>
      <c r="J3100" s="235">
        <f>SUM(J3102:J3111)</f>
        <v>18.459567000000003</v>
      </c>
      <c r="K3100" s="192">
        <f>J3100-G3100</f>
        <v>-4.3299999999746319E-4</v>
      </c>
    </row>
    <row r="3101" spans="1:11" s="8" customFormat="1" ht="25.5">
      <c r="A3101" s="133"/>
      <c r="B3101" s="315" t="s">
        <v>341</v>
      </c>
      <c r="C3101" s="315" t="s">
        <v>82</v>
      </c>
      <c r="D3101" s="315" t="s">
        <v>342</v>
      </c>
      <c r="E3101" s="315" t="s">
        <v>343</v>
      </c>
      <c r="F3101" s="315" t="s">
        <v>10727</v>
      </c>
      <c r="G3101" s="315" t="s">
        <v>10728</v>
      </c>
      <c r="H3101" s="315" t="s">
        <v>10729</v>
      </c>
      <c r="I3101" s="315" t="s">
        <v>10730</v>
      </c>
      <c r="J3101" s="315" t="s">
        <v>10731</v>
      </c>
    </row>
    <row r="3102" spans="1:11">
      <c r="B3102" s="172">
        <v>88253</v>
      </c>
      <c r="C3102" s="226" t="str">
        <f>VLOOKUP(B3102,SERVIÇOS_SINAPI_12_14!$A$2:$H$5049,2,0)</f>
        <v>AUXILIAR DE TOPÓGRAFO COM ENCARGOS COMPLEMENTARES</v>
      </c>
      <c r="D3102" s="218" t="s">
        <v>5361</v>
      </c>
      <c r="E3102" s="219" t="str">
        <f>VLOOKUP(B3102,SERVIÇOS_SINAPI_12_14!$A$2:$H$5049,4,0)</f>
        <v>H</v>
      </c>
      <c r="F3102" s="224">
        <v>19.86</v>
      </c>
      <c r="G3102" s="224">
        <f>VLOOKUP(B3102,SERVIÇOS_SINAPI_12_14!$A$2:$H$5049,6,0)</f>
        <v>17.690000000000001</v>
      </c>
      <c r="H3102" s="219">
        <v>0.6</v>
      </c>
      <c r="I3102" s="224">
        <v>11.92</v>
      </c>
      <c r="J3102" s="224">
        <f t="shared" ref="J3102:J3111" si="15">H3102*G3102</f>
        <v>10.614000000000001</v>
      </c>
    </row>
    <row r="3103" spans="1:11">
      <c r="B3103" s="172">
        <v>88262</v>
      </c>
      <c r="C3103" s="226" t="str">
        <f>VLOOKUP(B3103,SERVIÇOS_SINAPI_12_14!$A$2:$H$5049,2,0)</f>
        <v>CARPINTEIRO DE FORMAS COM ENCARGOS COMPLEMENTARES</v>
      </c>
      <c r="D3103" s="218" t="s">
        <v>5361</v>
      </c>
      <c r="E3103" s="219" t="str">
        <f>VLOOKUP(B3103,SERVIÇOS_SINAPI_12_14!$A$2:$H$5049,4,0)</f>
        <v>H</v>
      </c>
      <c r="F3103" s="224">
        <v>15.32</v>
      </c>
      <c r="G3103" s="224">
        <f>VLOOKUP(B3103,SERVIÇOS_SINAPI_12_14!$A$2:$H$5049,6,0)</f>
        <v>13.77</v>
      </c>
      <c r="H3103" s="219">
        <v>0.13</v>
      </c>
      <c r="I3103" s="224">
        <v>1.99</v>
      </c>
      <c r="J3103" s="224">
        <f t="shared" si="15"/>
        <v>1.7901</v>
      </c>
    </row>
    <row r="3104" spans="1:11">
      <c r="B3104" s="172">
        <v>88288</v>
      </c>
      <c r="C3104" s="226" t="str">
        <f>VLOOKUP(B3104,SERVIÇOS_SINAPI_12_14!$A$2:$H$5049,2,0)</f>
        <v>NIVELADOR COM ENCARGOS COMPLEMENTARES</v>
      </c>
      <c r="D3104" s="218" t="s">
        <v>5361</v>
      </c>
      <c r="E3104" s="219" t="str">
        <f>VLOOKUP(B3104,SERVIÇOS_SINAPI_12_14!$A$2:$H$5049,4,0)</f>
        <v>H</v>
      </c>
      <c r="F3104" s="224">
        <v>21.15</v>
      </c>
      <c r="G3104" s="224">
        <f>VLOOKUP(B3104,SERVIÇOS_SINAPI_12_14!$A$2:$H$5049,6,0)</f>
        <v>18.809999999999999</v>
      </c>
      <c r="H3104" s="219">
        <v>0.1</v>
      </c>
      <c r="I3104" s="224">
        <v>2.11</v>
      </c>
      <c r="J3104" s="224">
        <f t="shared" si="15"/>
        <v>1.881</v>
      </c>
    </row>
    <row r="3105" spans="1:10">
      <c r="B3105" s="172">
        <v>88316</v>
      </c>
      <c r="C3105" s="226" t="str">
        <f>VLOOKUP(B3105,SERVIÇOS_SINAPI_12_14!$A$2:$H$5049,2,0)</f>
        <v>SERVENTE COM ENCARGOS COMPLEMENTARES</v>
      </c>
      <c r="D3105" s="218" t="s">
        <v>5361</v>
      </c>
      <c r="E3105" s="219" t="str">
        <f>VLOOKUP(B3105,SERVIÇOS_SINAPI_12_14!$A$2:$H$5049,4,0)</f>
        <v>H</v>
      </c>
      <c r="F3105" s="224">
        <v>12.14</v>
      </c>
      <c r="G3105" s="224">
        <f>VLOOKUP(B3105,SERVIÇOS_SINAPI_12_14!$A$2:$H$5049,6,0)</f>
        <v>11.02</v>
      </c>
      <c r="H3105" s="219">
        <v>0.13</v>
      </c>
      <c r="I3105" s="224">
        <v>1.58</v>
      </c>
      <c r="J3105" s="224">
        <f t="shared" si="15"/>
        <v>1.4326000000000001</v>
      </c>
    </row>
    <row r="3106" spans="1:10">
      <c r="B3106" s="172">
        <v>344</v>
      </c>
      <c r="C3106" s="213" t="str">
        <f>VLOOKUP(B3106,INSUMOS_SINAPI_12_14!$A$2:$H$5049,2,0)</f>
        <v>ARAME GALVANIZADO 16 BWG, 1,65MM (0,0166 KG/M)</v>
      </c>
      <c r="D3106" s="166" t="s">
        <v>314</v>
      </c>
      <c r="E3106" s="144" t="str">
        <f>VLOOKUP(B3106,INSUMOS_SINAPI_12_14!$A$2:$H$5049,4,0)</f>
        <v>KG</v>
      </c>
      <c r="F3106" s="138">
        <v>7.75</v>
      </c>
      <c r="G3106" s="210">
        <f>VLOOKUP(B3106,INSUMOS_SINAPI_12_14!$A$2:$H$5049,6,0)</f>
        <v>7.75</v>
      </c>
      <c r="H3106" s="136">
        <v>0.02</v>
      </c>
      <c r="I3106" s="138">
        <v>0.16</v>
      </c>
      <c r="J3106" s="210">
        <f t="shared" si="15"/>
        <v>0.155</v>
      </c>
    </row>
    <row r="3107" spans="1:10" ht="25.5">
      <c r="B3107" s="172">
        <v>4433</v>
      </c>
      <c r="C3107" s="213" t="str">
        <f>VLOOKUP(B3107,INSUMOS_SINAPI_12_14!$A$2:$H$5049,2,0)</f>
        <v>PECA DE MADEIRA DE LEI *7,5 X 7,5* CM, NÃO APARELHADA, (P/TELHADO, ESTRUTURAS PERMANENTES)</v>
      </c>
      <c r="D3107" s="166" t="s">
        <v>314</v>
      </c>
      <c r="E3107" s="144" t="str">
        <f>VLOOKUP(B3107,INSUMOS_SINAPI_12_14!$A$2:$H$5049,4,0)</f>
        <v>M</v>
      </c>
      <c r="F3107" s="138">
        <v>7.49</v>
      </c>
      <c r="G3107" s="210">
        <f>VLOOKUP(B3107,INSUMOS_SINAPI_12_14!$A$2:$H$5049,6,0)</f>
        <v>7.49</v>
      </c>
      <c r="H3107" s="136">
        <v>0.04</v>
      </c>
      <c r="I3107" s="138">
        <v>0.3</v>
      </c>
      <c r="J3107" s="210">
        <f t="shared" si="15"/>
        <v>0.29960000000000003</v>
      </c>
    </row>
    <row r="3108" spans="1:10">
      <c r="B3108" s="172">
        <v>5074</v>
      </c>
      <c r="C3108" s="213" t="str">
        <f>VLOOKUP(B3108,INSUMOS_SINAPI_12_14!$A$2:$H$5049,2,0)</f>
        <v>PREGO POLIDO COM CABECA 1 1/2" X 13"</v>
      </c>
      <c r="D3108" s="166" t="s">
        <v>314</v>
      </c>
      <c r="E3108" s="144" t="str">
        <f>VLOOKUP(B3108,INSUMOS_SINAPI_12_14!$A$2:$H$5049,4,0)</f>
        <v>KG</v>
      </c>
      <c r="F3108" s="138">
        <v>9.1</v>
      </c>
      <c r="G3108" s="210">
        <f>VLOOKUP(B3108,INSUMOS_SINAPI_12_14!$A$2:$H$5049,6,0)</f>
        <v>9.1</v>
      </c>
      <c r="H3108" s="136">
        <v>1.2E-2</v>
      </c>
      <c r="I3108" s="138">
        <v>0.11</v>
      </c>
      <c r="J3108" s="210">
        <f t="shared" si="15"/>
        <v>0.10919999999999999</v>
      </c>
    </row>
    <row r="3109" spans="1:10">
      <c r="B3109" s="172">
        <v>6189</v>
      </c>
      <c r="C3109" s="213" t="str">
        <f>VLOOKUP(B3109,INSUMOS_SINAPI_12_14!$A$2:$H$5049,2,0)</f>
        <v>TABUA MADEIRA 2A QUALIDADE 2,5 X 30,0CM (1 X 12") NAO APARELHADA</v>
      </c>
      <c r="D3109" s="166" t="s">
        <v>314</v>
      </c>
      <c r="E3109" s="144" t="str">
        <f>VLOOKUP(B3109,INSUMOS_SINAPI_12_14!$A$2:$H$5049,4,0)</f>
        <v>M</v>
      </c>
      <c r="F3109" s="138">
        <v>6.39</v>
      </c>
      <c r="G3109" s="210">
        <f>VLOOKUP(B3109,INSUMOS_SINAPI_12_14!$A$2:$H$5049,6,0)</f>
        <v>6.39</v>
      </c>
      <c r="H3109" s="136">
        <v>0.2853</v>
      </c>
      <c r="I3109" s="138">
        <v>1.82</v>
      </c>
      <c r="J3109" s="210">
        <f t="shared" si="15"/>
        <v>1.823067</v>
      </c>
    </row>
    <row r="3110" spans="1:10">
      <c r="B3110" s="172">
        <v>7247</v>
      </c>
      <c r="C3110" s="213" t="str">
        <f>VLOOKUP(B3110,INSUMOS_SINAPI_12_14!$A$2:$H$5049,2,0)</f>
        <v>TEODOLITO COM PRECISAO DE + / - 6 SEGUNDOS, INCLUSIVE TRIPE (LOCACAO)</v>
      </c>
      <c r="D3110" s="166" t="s">
        <v>316</v>
      </c>
      <c r="E3110" s="144" t="str">
        <f>VLOOKUP(B3110,INSUMOS_SINAPI_12_14!$A$2:$H$5049,4,0)</f>
        <v>H</v>
      </c>
      <c r="F3110" s="138">
        <v>2.25</v>
      </c>
      <c r="G3110" s="210">
        <f>VLOOKUP(B3110,INSUMOS_SINAPI_12_14!$A$2:$H$5049,6,0)</f>
        <v>2.25</v>
      </c>
      <c r="H3110" s="136">
        <v>0.1</v>
      </c>
      <c r="I3110" s="138">
        <v>0.23</v>
      </c>
      <c r="J3110" s="210">
        <f t="shared" si="15"/>
        <v>0.22500000000000001</v>
      </c>
    </row>
    <row r="3111" spans="1:10">
      <c r="B3111" s="172">
        <v>7252</v>
      </c>
      <c r="C3111" s="213" t="str">
        <f>VLOOKUP(B3111,INSUMOS_SINAPI_12_14!$A$2:$H$5049,2,0)</f>
        <v>NIVEL OTICO C/ PRECISAO +/- 0,7MM TIPO WILD NA-2 OU EQUIV</v>
      </c>
      <c r="D3111" s="166" t="s">
        <v>314</v>
      </c>
      <c r="E3111" s="144" t="str">
        <f>VLOOKUP(B3111,INSUMOS_SINAPI_12_14!$A$2:$H$5049,4,0)</f>
        <v>H</v>
      </c>
      <c r="F3111" s="138">
        <v>1.3</v>
      </c>
      <c r="G3111" s="210">
        <f>VLOOKUP(B3111,INSUMOS_SINAPI_12_14!$A$2:$H$5049,6,0)</f>
        <v>1.3</v>
      </c>
      <c r="H3111" s="136">
        <v>0.1</v>
      </c>
      <c r="I3111" s="138">
        <v>0.13</v>
      </c>
      <c r="J3111" s="210">
        <f t="shared" si="15"/>
        <v>0.13</v>
      </c>
    </row>
    <row r="3112" spans="1:10">
      <c r="B3112"/>
      <c r="C3112"/>
      <c r="D3112"/>
      <c r="E3112"/>
      <c r="F3112"/>
      <c r="G3112"/>
      <c r="H3112"/>
      <c r="I3112" s="160"/>
    </row>
    <row r="3113" spans="1:10">
      <c r="B3113"/>
      <c r="C3113"/>
      <c r="D3113"/>
      <c r="E3113"/>
      <c r="F3113"/>
      <c r="G3113"/>
      <c r="H3113"/>
      <c r="I3113" s="160"/>
    </row>
    <row r="3114" spans="1:10" hidden="1">
      <c r="A3114" s="133">
        <f>COUNTIF(ORÇAMENTO!B:B,'CPU (2)'!B3114)</f>
        <v>0</v>
      </c>
      <c r="B3114" t="s">
        <v>8624</v>
      </c>
      <c r="C3114" t="s">
        <v>8625</v>
      </c>
      <c r="D3114" t="s">
        <v>6454</v>
      </c>
      <c r="E3114" t="s">
        <v>575</v>
      </c>
      <c r="F3114">
        <v>16.07</v>
      </c>
      <c r="G3114">
        <v>15.51</v>
      </c>
      <c r="H3114" t="s">
        <v>308</v>
      </c>
      <c r="I3114" s="156">
        <v>41974</v>
      </c>
    </row>
    <row r="3115" spans="1:10" hidden="1">
      <c r="A3115" s="133">
        <f>COUNTIF(ORÇAMENTO!B:B,'CPU (2)'!B3115)</f>
        <v>0</v>
      </c>
      <c r="B3115">
        <v>79895</v>
      </c>
      <c r="C3115" t="s">
        <v>8626</v>
      </c>
      <c r="D3115" t="s">
        <v>5374</v>
      </c>
      <c r="E3115" t="s">
        <v>307</v>
      </c>
      <c r="F3115">
        <v>14.4</v>
      </c>
      <c r="G3115">
        <v>14.39</v>
      </c>
      <c r="H3115" t="s">
        <v>308</v>
      </c>
      <c r="I3115" s="160">
        <v>41974</v>
      </c>
    </row>
    <row r="3116" spans="1:10" hidden="1">
      <c r="A3116" s="133">
        <f>COUNTIF(ORÇAMENTO!B:B,'CPU (2)'!B3116)</f>
        <v>0</v>
      </c>
      <c r="B3116">
        <v>85323</v>
      </c>
      <c r="C3116" t="s">
        <v>8627</v>
      </c>
      <c r="D3116" t="s">
        <v>6226</v>
      </c>
      <c r="E3116" t="s">
        <v>370</v>
      </c>
      <c r="F3116">
        <v>1.94</v>
      </c>
      <c r="G3116">
        <v>1.71</v>
      </c>
      <c r="H3116" t="s">
        <v>308</v>
      </c>
      <c r="I3116" s="156">
        <v>41974</v>
      </c>
    </row>
    <row r="3117" spans="1:10" hidden="1">
      <c r="A3117" s="133">
        <f>COUNTIF(ORÇAMENTO!B:B,'CPU (2)'!B3117)</f>
        <v>0</v>
      </c>
      <c r="B3117">
        <v>73618</v>
      </c>
      <c r="C3117" t="s">
        <v>8628</v>
      </c>
      <c r="D3117" t="s">
        <v>5361</v>
      </c>
      <c r="E3117" t="s">
        <v>335</v>
      </c>
      <c r="F3117">
        <v>6.4</v>
      </c>
      <c r="G3117">
        <v>6.05</v>
      </c>
      <c r="H3117" t="s">
        <v>308</v>
      </c>
      <c r="I3117" s="160">
        <v>41974</v>
      </c>
    </row>
    <row r="3118" spans="1:10" hidden="1">
      <c r="A3118" s="133">
        <f>COUNTIF(ORÇAMENTO!B:B,'CPU (2)'!B3118)</f>
        <v>0</v>
      </c>
      <c r="B3118">
        <v>73679</v>
      </c>
      <c r="C3118" t="s">
        <v>8629</v>
      </c>
      <c r="D3118" t="s">
        <v>6226</v>
      </c>
      <c r="E3118" t="s">
        <v>370</v>
      </c>
      <c r="F3118">
        <v>0.89</v>
      </c>
      <c r="G3118">
        <v>0.86</v>
      </c>
      <c r="H3118" t="s">
        <v>308</v>
      </c>
      <c r="I3118" s="156">
        <v>41974</v>
      </c>
    </row>
    <row r="3119" spans="1:10" hidden="1">
      <c r="A3119" s="133">
        <f>COUNTIF(ORÇAMENTO!B:B,'CPU (2)'!B3119)</f>
        <v>0</v>
      </c>
      <c r="B3119">
        <v>73558</v>
      </c>
      <c r="C3119" t="s">
        <v>8630</v>
      </c>
      <c r="D3119" t="s">
        <v>5450</v>
      </c>
      <c r="E3119" t="s">
        <v>307</v>
      </c>
      <c r="F3119">
        <v>5.53</v>
      </c>
      <c r="G3119">
        <v>5.52</v>
      </c>
      <c r="H3119" t="s">
        <v>308</v>
      </c>
      <c r="I3119" s="160">
        <v>41974</v>
      </c>
    </row>
    <row r="3120" spans="1:10">
      <c r="B3120"/>
      <c r="C3120"/>
      <c r="D3120"/>
      <c r="E3120"/>
      <c r="F3120"/>
      <c r="G3120"/>
      <c r="H3120"/>
      <c r="I3120" s="160"/>
    </row>
    <row r="3121" spans="1:11">
      <c r="A3121" s="133">
        <f>COUNTIF(ORÇAMENTO!B:B,'CPU (2)'!B3121)</f>
        <v>0</v>
      </c>
      <c r="B3121" s="175">
        <v>73610</v>
      </c>
      <c r="C3121" s="176" t="s">
        <v>8631</v>
      </c>
      <c r="D3121" s="175" t="s">
        <v>6226</v>
      </c>
      <c r="E3121" s="175" t="s">
        <v>370</v>
      </c>
      <c r="F3121" s="177">
        <v>0.89</v>
      </c>
      <c r="G3121" s="177">
        <v>0.8</v>
      </c>
      <c r="H3121" s="175" t="s">
        <v>308</v>
      </c>
      <c r="I3121" s="178">
        <v>41974</v>
      </c>
      <c r="J3121" s="191">
        <f>SUM(J3123:J3124)</f>
        <v>0.80433300000000019</v>
      </c>
      <c r="K3121" s="192">
        <f>J3121-G3121</f>
        <v>4.3330000000001423E-3</v>
      </c>
    </row>
    <row r="3122" spans="1:11" s="8" customFormat="1" ht="28.5" customHeight="1">
      <c r="A3122" s="133"/>
      <c r="B3122" s="184" t="s">
        <v>341</v>
      </c>
      <c r="C3122" s="184" t="s">
        <v>82</v>
      </c>
      <c r="D3122" s="184" t="s">
        <v>342</v>
      </c>
      <c r="E3122" s="184" t="s">
        <v>343</v>
      </c>
      <c r="F3122" s="184" t="s">
        <v>10727</v>
      </c>
      <c r="G3122" s="184" t="s">
        <v>10728</v>
      </c>
      <c r="H3122" s="184" t="s">
        <v>10729</v>
      </c>
      <c r="I3122" s="184" t="s">
        <v>10730</v>
      </c>
      <c r="J3122" s="184" t="s">
        <v>10731</v>
      </c>
    </row>
    <row r="3123" spans="1:11">
      <c r="B3123" s="172">
        <v>88253</v>
      </c>
      <c r="C3123" s="226" t="str">
        <f>VLOOKUP(B3123,SERVIÇOS_SINAPI_12_14!$A$2:$H$5049,2,0)</f>
        <v>AUXILIAR DE TOPÓGRAFO COM ENCARGOS COMPLEMENTARES</v>
      </c>
      <c r="D3123" s="219" t="s">
        <v>5361</v>
      </c>
      <c r="E3123" s="219" t="str">
        <f>VLOOKUP(B3123,SERVIÇOS_SINAPI_12_14!$A$2:$H$5049,4,0)</f>
        <v>H</v>
      </c>
      <c r="F3123" s="224">
        <v>19.86</v>
      </c>
      <c r="G3123" s="224">
        <f>VLOOKUP(B3123,SERVIÇOS_SINAPI_12_14!$A$2:$H$5049,6,0)</f>
        <v>17.690000000000001</v>
      </c>
      <c r="H3123" s="239">
        <v>3.5700000000000003E-2</v>
      </c>
      <c r="I3123" s="224">
        <v>0.71</v>
      </c>
      <c r="J3123" s="224">
        <f>H3123*G3123</f>
        <v>0.63153300000000012</v>
      </c>
    </row>
    <row r="3124" spans="1:11" ht="25.5">
      <c r="B3124" s="172">
        <v>1158</v>
      </c>
      <c r="C3124" s="213" t="str">
        <f>VLOOKUP(B3124,INSUMOS_SINAPI_12_14!$A$2:$H$5049,2,0)</f>
        <v>CAMINHONETE DE CARGA ATE 1,2 T C/ MOTOR DIESEL TIPO GM D-10 OU EQUIV (INCL MANUT/OPERACAO)</v>
      </c>
      <c r="D3124" s="136" t="s">
        <v>316</v>
      </c>
      <c r="E3124" s="144" t="str">
        <f>VLOOKUP(B3124,INSUMOS_SINAPI_12_14!$A$2:$H$5049,4,0)</f>
        <v>H</v>
      </c>
      <c r="F3124" s="138">
        <v>43.2</v>
      </c>
      <c r="G3124" s="210">
        <f>VLOOKUP(B3124,INSUMOS_SINAPI_12_14!$A$2:$H$5049,6,0)</f>
        <v>43.2</v>
      </c>
      <c r="H3124" s="136">
        <v>4.0000000000000001E-3</v>
      </c>
      <c r="I3124" s="138">
        <v>0.17</v>
      </c>
      <c r="J3124" s="210">
        <f>H3124*G3124</f>
        <v>0.17280000000000001</v>
      </c>
    </row>
    <row r="3125" spans="1:11">
      <c r="B3125" s="153"/>
      <c r="C3125" s="154"/>
      <c r="D3125" s="153"/>
      <c r="E3125" s="153"/>
      <c r="F3125" s="155"/>
      <c r="G3125" s="155"/>
      <c r="H3125" s="153"/>
      <c r="I3125" s="156"/>
    </row>
    <row r="3126" spans="1:11">
      <c r="B3126" s="153"/>
      <c r="C3126" s="154"/>
      <c r="D3126" s="153"/>
      <c r="E3126" s="153"/>
      <c r="F3126" s="155"/>
      <c r="G3126" s="155"/>
      <c r="H3126" s="153"/>
      <c r="I3126" s="156"/>
    </row>
    <row r="3127" spans="1:11" ht="38.25" hidden="1">
      <c r="A3127" s="133">
        <f>COUNTIF(ORÇAMENTO!B:B,'CPU (2)'!B3127)</f>
        <v>0</v>
      </c>
      <c r="B3127" s="157">
        <v>83476</v>
      </c>
      <c r="C3127" s="158" t="s">
        <v>8632</v>
      </c>
      <c r="D3127" s="157" t="s">
        <v>5368</v>
      </c>
      <c r="E3127" s="157" t="s">
        <v>83</v>
      </c>
      <c r="F3127" s="159">
        <v>112.38</v>
      </c>
      <c r="G3127" s="159">
        <v>111.05</v>
      </c>
      <c r="H3127" s="157" t="s">
        <v>308</v>
      </c>
      <c r="I3127" s="160">
        <v>41974</v>
      </c>
    </row>
    <row r="3128" spans="1:11" ht="38.25" hidden="1">
      <c r="A3128" s="133">
        <f>COUNTIF(ORÇAMENTO!B:B,'CPU (2)'!B3128)</f>
        <v>0</v>
      </c>
      <c r="B3128" s="153">
        <v>83477</v>
      </c>
      <c r="C3128" s="154" t="s">
        <v>8633</v>
      </c>
      <c r="D3128" s="153" t="s">
        <v>5368</v>
      </c>
      <c r="E3128" s="153" t="s">
        <v>83</v>
      </c>
      <c r="F3128" s="155">
        <v>140.74</v>
      </c>
      <c r="G3128" s="155">
        <v>139.41</v>
      </c>
      <c r="H3128" s="153" t="s">
        <v>308</v>
      </c>
      <c r="I3128" s="156">
        <v>41974</v>
      </c>
    </row>
    <row r="3129" spans="1:11" ht="51" hidden="1">
      <c r="A3129" s="133">
        <f>COUNTIF(ORÇAMENTO!B:B,'CPU (2)'!B3129)</f>
        <v>0</v>
      </c>
      <c r="B3129" s="157" t="s">
        <v>8634</v>
      </c>
      <c r="C3129" s="158" t="s">
        <v>8635</v>
      </c>
      <c r="D3129" s="157" t="s">
        <v>5368</v>
      </c>
      <c r="E3129" s="157" t="s">
        <v>83</v>
      </c>
      <c r="F3129" s="159">
        <v>118</v>
      </c>
      <c r="G3129" s="159">
        <v>112.67</v>
      </c>
      <c r="H3129" s="157" t="s">
        <v>308</v>
      </c>
      <c r="I3129" s="160">
        <v>41974</v>
      </c>
    </row>
    <row r="3130" spans="1:11" ht="38.25" hidden="1">
      <c r="A3130" s="133">
        <f>COUNTIF(ORÇAMENTO!B:B,'CPU (2)'!B3130)</f>
        <v>0</v>
      </c>
      <c r="B3130" s="153">
        <v>83479</v>
      </c>
      <c r="C3130" s="154" t="s">
        <v>8636</v>
      </c>
      <c r="D3130" s="153" t="s">
        <v>5368</v>
      </c>
      <c r="E3130" s="153" t="s">
        <v>83</v>
      </c>
      <c r="F3130" s="155">
        <v>151.08000000000001</v>
      </c>
      <c r="G3130" s="155">
        <v>148.91999999999999</v>
      </c>
      <c r="H3130" s="153" t="s">
        <v>308</v>
      </c>
      <c r="I3130" s="156">
        <v>41974</v>
      </c>
    </row>
    <row r="3131" spans="1:11" ht="38.25" hidden="1">
      <c r="A3131" s="133">
        <f>COUNTIF(ORÇAMENTO!B:B,'CPU (2)'!B3131)</f>
        <v>0</v>
      </c>
      <c r="B3131" s="157">
        <v>83478</v>
      </c>
      <c r="C3131" s="158" t="s">
        <v>8637</v>
      </c>
      <c r="D3131" s="157" t="s">
        <v>5368</v>
      </c>
      <c r="E3131" s="157" t="s">
        <v>83</v>
      </c>
      <c r="F3131" s="159">
        <v>229.99</v>
      </c>
      <c r="G3131" s="159">
        <v>225.98</v>
      </c>
      <c r="H3131" s="157" t="s">
        <v>308</v>
      </c>
      <c r="I3131" s="160">
        <v>41974</v>
      </c>
    </row>
    <row r="3132" spans="1:11" ht="38.25" hidden="1">
      <c r="A3132" s="133">
        <f>COUNTIF(ORÇAMENTO!B:B,'CPU (2)'!B3132)</f>
        <v>0</v>
      </c>
      <c r="B3132" s="153">
        <v>83475</v>
      </c>
      <c r="C3132" s="154" t="s">
        <v>8638</v>
      </c>
      <c r="D3132" s="153" t="s">
        <v>5368</v>
      </c>
      <c r="E3132" s="153" t="s">
        <v>83</v>
      </c>
      <c r="F3132" s="155">
        <v>316.87</v>
      </c>
      <c r="G3132" s="155">
        <v>314.69</v>
      </c>
      <c r="H3132" s="153" t="s">
        <v>308</v>
      </c>
      <c r="I3132" s="156">
        <v>41974</v>
      </c>
    </row>
    <row r="3133" spans="1:11" ht="38.25" hidden="1">
      <c r="A3133" s="133">
        <f>COUNTIF(ORÇAMENTO!B:B,'CPU (2)'!B3133)</f>
        <v>0</v>
      </c>
      <c r="B3133" s="157" t="s">
        <v>8639</v>
      </c>
      <c r="C3133" s="158" t="s">
        <v>8640</v>
      </c>
      <c r="D3133" s="157" t="s">
        <v>5368</v>
      </c>
      <c r="E3133" s="157" t="s">
        <v>83</v>
      </c>
      <c r="F3133" s="159">
        <v>47.29</v>
      </c>
      <c r="G3133" s="159">
        <v>45.12</v>
      </c>
      <c r="H3133" s="157" t="s">
        <v>308</v>
      </c>
      <c r="I3133" s="160">
        <v>41974</v>
      </c>
    </row>
    <row r="3134" spans="1:11" ht="38.25" hidden="1">
      <c r="A3134" s="133">
        <f>COUNTIF(ORÇAMENTO!B:B,'CPU (2)'!B3134)</f>
        <v>0</v>
      </c>
      <c r="B3134" s="153" t="s">
        <v>8641</v>
      </c>
      <c r="C3134" s="154" t="s">
        <v>8642</v>
      </c>
      <c r="D3134" s="153" t="s">
        <v>5368</v>
      </c>
      <c r="E3134" s="153" t="s">
        <v>83</v>
      </c>
      <c r="F3134" s="155">
        <v>47.06</v>
      </c>
      <c r="G3134" s="155">
        <v>44.9</v>
      </c>
      <c r="H3134" s="153" t="s">
        <v>308</v>
      </c>
      <c r="I3134" s="156">
        <v>41974</v>
      </c>
    </row>
    <row r="3135" spans="1:11" ht="38.25" hidden="1">
      <c r="A3135" s="133">
        <f>COUNTIF(ORÇAMENTO!B:B,'CPU (2)'!B3135)</f>
        <v>0</v>
      </c>
      <c r="B3135" s="157" t="s">
        <v>8643</v>
      </c>
      <c r="C3135" s="158" t="s">
        <v>8644</v>
      </c>
      <c r="D3135" s="157" t="s">
        <v>5368</v>
      </c>
      <c r="E3135" s="157" t="s">
        <v>83</v>
      </c>
      <c r="F3135" s="159">
        <v>53.79</v>
      </c>
      <c r="G3135" s="159">
        <v>52.45</v>
      </c>
      <c r="H3135" s="157" t="s">
        <v>308</v>
      </c>
      <c r="I3135" s="160">
        <v>41974</v>
      </c>
    </row>
    <row r="3136" spans="1:11" ht="38.25" hidden="1">
      <c r="A3136" s="133">
        <f>COUNTIF(ORÇAMENTO!B:B,'CPU (2)'!B3136)</f>
        <v>0</v>
      </c>
      <c r="B3136" s="153" t="s">
        <v>8645</v>
      </c>
      <c r="C3136" s="154" t="s">
        <v>8646</v>
      </c>
      <c r="D3136" s="153" t="s">
        <v>5368</v>
      </c>
      <c r="E3136" s="153" t="s">
        <v>83</v>
      </c>
      <c r="F3136" s="155">
        <v>59.28</v>
      </c>
      <c r="G3136" s="155">
        <v>57.41</v>
      </c>
      <c r="H3136" s="153" t="s">
        <v>308</v>
      </c>
      <c r="I3136" s="156">
        <v>41974</v>
      </c>
    </row>
    <row r="3137" spans="1:9" ht="38.25" hidden="1">
      <c r="A3137" s="133">
        <f>COUNTIF(ORÇAMENTO!B:B,'CPU (2)'!B3137)</f>
        <v>0</v>
      </c>
      <c r="B3137" s="157" t="s">
        <v>8647</v>
      </c>
      <c r="C3137" s="158" t="s">
        <v>8648</v>
      </c>
      <c r="D3137" s="157" t="s">
        <v>5368</v>
      </c>
      <c r="E3137" s="157" t="s">
        <v>83</v>
      </c>
      <c r="F3137" s="159">
        <v>69.14</v>
      </c>
      <c r="G3137" s="159">
        <v>66.88</v>
      </c>
      <c r="H3137" s="157" t="s">
        <v>308</v>
      </c>
      <c r="I3137" s="160">
        <v>41974</v>
      </c>
    </row>
    <row r="3138" spans="1:9" ht="38.25" hidden="1">
      <c r="A3138" s="133">
        <f>COUNTIF(ORÇAMENTO!B:B,'CPU (2)'!B3138)</f>
        <v>0</v>
      </c>
      <c r="B3138" s="153" t="s">
        <v>8649</v>
      </c>
      <c r="C3138" s="154" t="s">
        <v>8650</v>
      </c>
      <c r="D3138" s="153" t="s">
        <v>5368</v>
      </c>
      <c r="E3138" s="153" t="s">
        <v>83</v>
      </c>
      <c r="F3138" s="155">
        <v>87.91</v>
      </c>
      <c r="G3138" s="155">
        <v>85.65</v>
      </c>
      <c r="H3138" s="153" t="s">
        <v>308</v>
      </c>
      <c r="I3138" s="156">
        <v>41974</v>
      </c>
    </row>
    <row r="3139" spans="1:9" ht="38.25" hidden="1">
      <c r="A3139" s="133">
        <f>COUNTIF(ORÇAMENTO!B:B,'CPU (2)'!B3139)</f>
        <v>0</v>
      </c>
      <c r="B3139" s="157" t="s">
        <v>8651</v>
      </c>
      <c r="C3139" s="158" t="s">
        <v>8652</v>
      </c>
      <c r="D3139" s="157" t="s">
        <v>5368</v>
      </c>
      <c r="E3139" s="157" t="s">
        <v>83</v>
      </c>
      <c r="F3139" s="159">
        <v>95.4</v>
      </c>
      <c r="G3139" s="159">
        <v>92.73</v>
      </c>
      <c r="H3139" s="157" t="s">
        <v>308</v>
      </c>
      <c r="I3139" s="160">
        <v>41974</v>
      </c>
    </row>
    <row r="3140" spans="1:9" ht="38.25" hidden="1">
      <c r="A3140" s="133">
        <f>COUNTIF(ORÇAMENTO!B:B,'CPU (2)'!B3140)</f>
        <v>0</v>
      </c>
      <c r="B3140" s="153" t="s">
        <v>8653</v>
      </c>
      <c r="C3140" s="154" t="s">
        <v>8654</v>
      </c>
      <c r="D3140" s="153" t="s">
        <v>5368</v>
      </c>
      <c r="E3140" s="153" t="s">
        <v>83</v>
      </c>
      <c r="F3140" s="155">
        <v>130.54</v>
      </c>
      <c r="G3140" s="155">
        <v>127.88</v>
      </c>
      <c r="H3140" s="153" t="s">
        <v>308</v>
      </c>
      <c r="I3140" s="156">
        <v>41974</v>
      </c>
    </row>
    <row r="3141" spans="1:9" ht="38.25" hidden="1">
      <c r="A3141" s="133">
        <f>COUNTIF(ORÇAMENTO!B:B,'CPU (2)'!B3141)</f>
        <v>0</v>
      </c>
      <c r="B3141" s="157" t="s">
        <v>8655</v>
      </c>
      <c r="C3141" s="158" t="s">
        <v>8656</v>
      </c>
      <c r="D3141" s="157" t="s">
        <v>5368</v>
      </c>
      <c r="E3141" s="157" t="s">
        <v>83</v>
      </c>
      <c r="F3141" s="159">
        <v>130.83000000000001</v>
      </c>
      <c r="G3141" s="159">
        <v>127.63</v>
      </c>
      <c r="H3141" s="157" t="s">
        <v>308</v>
      </c>
      <c r="I3141" s="160">
        <v>41974</v>
      </c>
    </row>
    <row r="3142" spans="1:9" ht="38.25" hidden="1">
      <c r="A3142" s="133">
        <f>COUNTIF(ORÇAMENTO!B:B,'CPU (2)'!B3142)</f>
        <v>0</v>
      </c>
      <c r="B3142" s="153" t="s">
        <v>8657</v>
      </c>
      <c r="C3142" s="154" t="s">
        <v>8658</v>
      </c>
      <c r="D3142" s="153" t="s">
        <v>5368</v>
      </c>
      <c r="E3142" s="153" t="s">
        <v>83</v>
      </c>
      <c r="F3142" s="155">
        <v>140.71</v>
      </c>
      <c r="G3142" s="155">
        <v>137.51</v>
      </c>
      <c r="H3142" s="153" t="s">
        <v>308</v>
      </c>
      <c r="I3142" s="156">
        <v>41974</v>
      </c>
    </row>
    <row r="3143" spans="1:9" ht="38.25" hidden="1">
      <c r="A3143" s="133">
        <f>COUNTIF(ORÇAMENTO!B:B,'CPU (2)'!B3143)</f>
        <v>0</v>
      </c>
      <c r="B3143" s="157" t="s">
        <v>8659</v>
      </c>
      <c r="C3143" s="158" t="s">
        <v>8660</v>
      </c>
      <c r="D3143" s="157" t="s">
        <v>5368</v>
      </c>
      <c r="E3143" s="157" t="s">
        <v>83</v>
      </c>
      <c r="F3143" s="159">
        <v>162.53</v>
      </c>
      <c r="G3143" s="159">
        <v>158.94</v>
      </c>
      <c r="H3143" s="157" t="s">
        <v>308</v>
      </c>
      <c r="I3143" s="160">
        <v>41974</v>
      </c>
    </row>
    <row r="3144" spans="1:9" ht="38.25" hidden="1">
      <c r="A3144" s="133">
        <f>COUNTIF(ORÇAMENTO!B:B,'CPU (2)'!B3144)</f>
        <v>0</v>
      </c>
      <c r="B3144" s="153" t="s">
        <v>8661</v>
      </c>
      <c r="C3144" s="154" t="s">
        <v>8662</v>
      </c>
      <c r="D3144" s="153" t="s">
        <v>5368</v>
      </c>
      <c r="E3144" s="153" t="s">
        <v>83</v>
      </c>
      <c r="F3144" s="155">
        <v>25.63</v>
      </c>
      <c r="G3144" s="155">
        <v>24.28</v>
      </c>
      <c r="H3144" s="153" t="s">
        <v>308</v>
      </c>
      <c r="I3144" s="156">
        <v>41974</v>
      </c>
    </row>
    <row r="3145" spans="1:9" ht="25.5" hidden="1">
      <c r="A3145" s="133">
        <f>COUNTIF(ORÇAMENTO!B:B,'CPU (2)'!B3145)</f>
        <v>0</v>
      </c>
      <c r="B3145" s="157">
        <v>89374</v>
      </c>
      <c r="C3145" s="158" t="s">
        <v>8663</v>
      </c>
      <c r="D3145" s="157" t="s">
        <v>5366</v>
      </c>
      <c r="E3145" s="157" t="s">
        <v>83</v>
      </c>
      <c r="F3145" s="159">
        <v>6.09</v>
      </c>
      <c r="G3145" s="159">
        <v>5.86</v>
      </c>
      <c r="H3145" s="157" t="s">
        <v>308</v>
      </c>
      <c r="I3145" s="160">
        <v>41974</v>
      </c>
    </row>
    <row r="3146" spans="1:9" ht="25.5" hidden="1">
      <c r="A3146" s="133">
        <f>COUNTIF(ORÇAMENTO!B:B,'CPU (2)'!B3146)</f>
        <v>0</v>
      </c>
      <c r="B3146" s="153">
        <v>89420</v>
      </c>
      <c r="C3146" s="154" t="s">
        <v>8664</v>
      </c>
      <c r="D3146" s="153" t="s">
        <v>5366</v>
      </c>
      <c r="E3146" s="153" t="s">
        <v>83</v>
      </c>
      <c r="F3146" s="155">
        <v>5.14</v>
      </c>
      <c r="G3146" s="155">
        <v>4.99</v>
      </c>
      <c r="H3146" s="153" t="s">
        <v>308</v>
      </c>
      <c r="I3146" s="156">
        <v>41974</v>
      </c>
    </row>
    <row r="3147" spans="1:9" ht="25.5" hidden="1">
      <c r="A3147" s="133">
        <f>COUNTIF(ORÇAMENTO!B:B,'CPU (2)'!B3147)</f>
        <v>0</v>
      </c>
      <c r="B3147" s="157">
        <v>89980</v>
      </c>
      <c r="C3147" s="158" t="s">
        <v>8665</v>
      </c>
      <c r="D3147" s="157" t="s">
        <v>5366</v>
      </c>
      <c r="E3147" s="157" t="s">
        <v>83</v>
      </c>
      <c r="F3147" s="159">
        <v>5.99</v>
      </c>
      <c r="G3147" s="159">
        <v>5.88</v>
      </c>
      <c r="H3147" s="157" t="s">
        <v>308</v>
      </c>
      <c r="I3147" s="160">
        <v>41974</v>
      </c>
    </row>
    <row r="3148" spans="1:9" ht="25.5" hidden="1">
      <c r="A3148" s="133">
        <f>COUNTIF(ORÇAMENTO!B:B,'CPU (2)'!B3148)</f>
        <v>0</v>
      </c>
      <c r="B3148" s="153">
        <v>89381</v>
      </c>
      <c r="C3148" s="154" t="s">
        <v>8666</v>
      </c>
      <c r="D3148" s="153" t="s">
        <v>5366</v>
      </c>
      <c r="E3148" s="153" t="s">
        <v>83</v>
      </c>
      <c r="F3148" s="155">
        <v>7.68</v>
      </c>
      <c r="G3148" s="155">
        <v>7.41</v>
      </c>
      <c r="H3148" s="153" t="s">
        <v>308</v>
      </c>
      <c r="I3148" s="156">
        <v>41974</v>
      </c>
    </row>
    <row r="3149" spans="1:9" ht="25.5" hidden="1">
      <c r="A3149" s="133">
        <f>COUNTIF(ORÇAMENTO!B:B,'CPU (2)'!B3149)</f>
        <v>0</v>
      </c>
      <c r="B3149" s="157">
        <v>89427</v>
      </c>
      <c r="C3149" s="158" t="s">
        <v>8667</v>
      </c>
      <c r="D3149" s="157" t="s">
        <v>5366</v>
      </c>
      <c r="E3149" s="157" t="s">
        <v>83</v>
      </c>
      <c r="F3149" s="159">
        <v>6.55</v>
      </c>
      <c r="G3149" s="159">
        <v>6.39</v>
      </c>
      <c r="H3149" s="157" t="s">
        <v>308</v>
      </c>
      <c r="I3149" s="160">
        <v>41974</v>
      </c>
    </row>
    <row r="3150" spans="1:9" ht="25.5" hidden="1">
      <c r="A3150" s="133">
        <f>COUNTIF(ORÇAMENTO!B:B,'CPU (2)'!B3150)</f>
        <v>0</v>
      </c>
      <c r="B3150" s="153">
        <v>89564</v>
      </c>
      <c r="C3150" s="154" t="s">
        <v>8668</v>
      </c>
      <c r="D3150" s="153" t="s">
        <v>5366</v>
      </c>
      <c r="E3150" s="153" t="s">
        <v>83</v>
      </c>
      <c r="F3150" s="155">
        <v>9.31</v>
      </c>
      <c r="G3150" s="155">
        <v>9.15</v>
      </c>
      <c r="H3150" s="153" t="s">
        <v>308</v>
      </c>
      <c r="I3150" s="156">
        <v>41974</v>
      </c>
    </row>
    <row r="3151" spans="1:9" ht="25.5" hidden="1">
      <c r="A3151" s="133">
        <f>COUNTIF(ORÇAMENTO!B:B,'CPU (2)'!B3151)</f>
        <v>0</v>
      </c>
      <c r="B3151" s="157">
        <v>89593</v>
      </c>
      <c r="C3151" s="158" t="s">
        <v>8669</v>
      </c>
      <c r="D3151" s="157" t="s">
        <v>5366</v>
      </c>
      <c r="E3151" s="157" t="s">
        <v>83</v>
      </c>
      <c r="F3151" s="159">
        <v>19.829999999999998</v>
      </c>
      <c r="G3151" s="159">
        <v>19.63</v>
      </c>
      <c r="H3151" s="157" t="s">
        <v>308</v>
      </c>
      <c r="I3151" s="160">
        <v>41974</v>
      </c>
    </row>
    <row r="3152" spans="1:9" ht="12.75" hidden="1" customHeight="1">
      <c r="A3152" s="133">
        <f>COUNTIF(ORÇAMENTO!B:B,'CPU (2)'!B3152)</f>
        <v>0</v>
      </c>
      <c r="B3152" s="153">
        <v>72613</v>
      </c>
      <c r="C3152" s="154" t="s">
        <v>8670</v>
      </c>
      <c r="D3152" s="153" t="s">
        <v>5366</v>
      </c>
      <c r="E3152" s="153" t="s">
        <v>83</v>
      </c>
      <c r="F3152" s="155">
        <v>14.04</v>
      </c>
      <c r="G3152" s="155">
        <v>13.29</v>
      </c>
      <c r="H3152" s="153" t="s">
        <v>308</v>
      </c>
      <c r="I3152" s="156">
        <v>41974</v>
      </c>
    </row>
    <row r="3153" spans="1:9" ht="12.75" hidden="1" customHeight="1">
      <c r="A3153" s="133">
        <f>COUNTIF(ORÇAMENTO!B:B,'CPU (2)'!B3153)</f>
        <v>0</v>
      </c>
      <c r="B3153" s="157">
        <v>72611</v>
      </c>
      <c r="C3153" s="158" t="s">
        <v>8671</v>
      </c>
      <c r="D3153" s="157" t="s">
        <v>5366</v>
      </c>
      <c r="E3153" s="157" t="s">
        <v>83</v>
      </c>
      <c r="F3153" s="159">
        <v>20.88</v>
      </c>
      <c r="G3153" s="159">
        <v>20.02</v>
      </c>
      <c r="H3153" s="157" t="s">
        <v>308</v>
      </c>
      <c r="I3153" s="160">
        <v>41974</v>
      </c>
    </row>
    <row r="3154" spans="1:9" ht="12.75" hidden="1" customHeight="1">
      <c r="A3154" s="133">
        <f>COUNTIF(ORÇAMENTO!B:B,'CPU (2)'!B3154)</f>
        <v>0</v>
      </c>
      <c r="B3154" s="153">
        <v>72612</v>
      </c>
      <c r="C3154" s="154" t="s">
        <v>8672</v>
      </c>
      <c r="D3154" s="153" t="s">
        <v>5366</v>
      </c>
      <c r="E3154" s="153" t="s">
        <v>83</v>
      </c>
      <c r="F3154" s="155">
        <v>17.22</v>
      </c>
      <c r="G3154" s="155">
        <v>16.420000000000002</v>
      </c>
      <c r="H3154" s="153" t="s">
        <v>308</v>
      </c>
      <c r="I3154" s="156">
        <v>41974</v>
      </c>
    </row>
    <row r="3155" spans="1:9" ht="12.75" hidden="1" customHeight="1">
      <c r="A3155" s="133">
        <f>COUNTIF(ORÇAMENTO!B:B,'CPU (2)'!B3155)</f>
        <v>0</v>
      </c>
      <c r="B3155" s="157">
        <v>72614</v>
      </c>
      <c r="C3155" s="158" t="s">
        <v>8673</v>
      </c>
      <c r="D3155" s="157" t="s">
        <v>5366</v>
      </c>
      <c r="E3155" s="157" t="s">
        <v>83</v>
      </c>
      <c r="F3155" s="159">
        <v>9.5399999999999991</v>
      </c>
      <c r="G3155" s="159">
        <v>8.9</v>
      </c>
      <c r="H3155" s="157" t="s">
        <v>308</v>
      </c>
      <c r="I3155" s="160">
        <v>41974</v>
      </c>
    </row>
    <row r="3156" spans="1:9" ht="12.75" hidden="1" customHeight="1">
      <c r="A3156" s="133">
        <f>COUNTIF(ORÇAMENTO!B:B,'CPU (2)'!B3156)</f>
        <v>0</v>
      </c>
      <c r="B3156" s="153">
        <v>72616</v>
      </c>
      <c r="C3156" s="154" t="s">
        <v>8674</v>
      </c>
      <c r="D3156" s="153" t="s">
        <v>5366</v>
      </c>
      <c r="E3156" s="153" t="s">
        <v>83</v>
      </c>
      <c r="F3156" s="155">
        <v>27.54</v>
      </c>
      <c r="G3156" s="155">
        <v>26.63</v>
      </c>
      <c r="H3156" s="153" t="s">
        <v>308</v>
      </c>
      <c r="I3156" s="156">
        <v>41974</v>
      </c>
    </row>
    <row r="3157" spans="1:9" ht="12.75" hidden="1" customHeight="1">
      <c r="A3157" s="133">
        <f>COUNTIF(ORÇAMENTO!B:B,'CPU (2)'!B3157)</f>
        <v>0</v>
      </c>
      <c r="B3157" s="157">
        <v>72615</v>
      </c>
      <c r="C3157" s="158" t="s">
        <v>8675</v>
      </c>
      <c r="D3157" s="157" t="s">
        <v>5366</v>
      </c>
      <c r="E3157" s="157" t="s">
        <v>83</v>
      </c>
      <c r="F3157" s="159">
        <v>44.73</v>
      </c>
      <c r="G3157" s="159">
        <v>43.77</v>
      </c>
      <c r="H3157" s="157" t="s">
        <v>308</v>
      </c>
      <c r="I3157" s="160">
        <v>41974</v>
      </c>
    </row>
    <row r="3158" spans="1:9" ht="12.75" hidden="1" customHeight="1">
      <c r="A3158" s="133">
        <f>COUNTIF(ORÇAMENTO!B:B,'CPU (2)'!B3158)</f>
        <v>0</v>
      </c>
      <c r="B3158" s="153">
        <v>72617</v>
      </c>
      <c r="C3158" s="154" t="s">
        <v>8676</v>
      </c>
      <c r="D3158" s="153" t="s">
        <v>5366</v>
      </c>
      <c r="E3158" s="153" t="s">
        <v>83</v>
      </c>
      <c r="F3158" s="155">
        <v>61.84</v>
      </c>
      <c r="G3158" s="155">
        <v>60.83</v>
      </c>
      <c r="H3158" s="153" t="s">
        <v>308</v>
      </c>
      <c r="I3158" s="156">
        <v>41974</v>
      </c>
    </row>
    <row r="3159" spans="1:9" ht="12.75" hidden="1" customHeight="1">
      <c r="A3159" s="133">
        <f>COUNTIF(ORÇAMENTO!B:B,'CPU (2)'!B3159)</f>
        <v>0</v>
      </c>
      <c r="B3159" s="157">
        <v>72618</v>
      </c>
      <c r="C3159" s="158" t="s">
        <v>8677</v>
      </c>
      <c r="D3159" s="157" t="s">
        <v>5366</v>
      </c>
      <c r="E3159" s="157" t="s">
        <v>83</v>
      </c>
      <c r="F3159" s="159">
        <v>11.45</v>
      </c>
      <c r="G3159" s="159">
        <v>10.75</v>
      </c>
      <c r="H3159" s="157" t="s">
        <v>308</v>
      </c>
      <c r="I3159" s="160">
        <v>41974</v>
      </c>
    </row>
    <row r="3160" spans="1:9" ht="12.75" hidden="1" customHeight="1">
      <c r="A3160" s="133">
        <f>COUNTIF(ORÇAMENTO!B:B,'CPU (2)'!B3160)</f>
        <v>0</v>
      </c>
      <c r="B3160" s="153">
        <v>72619</v>
      </c>
      <c r="C3160" s="154" t="s">
        <v>8678</v>
      </c>
      <c r="D3160" s="153" t="s">
        <v>5366</v>
      </c>
      <c r="E3160" s="153" t="s">
        <v>83</v>
      </c>
      <c r="F3160" s="155">
        <v>87.09</v>
      </c>
      <c r="G3160" s="155">
        <v>86.03</v>
      </c>
      <c r="H3160" s="153" t="s">
        <v>308</v>
      </c>
      <c r="I3160" s="156">
        <v>41974</v>
      </c>
    </row>
    <row r="3161" spans="1:9" ht="12.75" hidden="1" customHeight="1">
      <c r="A3161" s="133">
        <f>COUNTIF(ORÇAMENTO!B:B,'CPU (2)'!B3161)</f>
        <v>0</v>
      </c>
      <c r="B3161" s="157">
        <v>72620</v>
      </c>
      <c r="C3161" s="158" t="s">
        <v>8679</v>
      </c>
      <c r="D3161" s="157" t="s">
        <v>5366</v>
      </c>
      <c r="E3161" s="157" t="s">
        <v>83</v>
      </c>
      <c r="F3161" s="159">
        <v>163.12</v>
      </c>
      <c r="G3161" s="159">
        <v>161.79</v>
      </c>
      <c r="H3161" s="157" t="s">
        <v>308</v>
      </c>
      <c r="I3161" s="160">
        <v>41974</v>
      </c>
    </row>
    <row r="3162" spans="1:9" ht="12.75" hidden="1" customHeight="1">
      <c r="A3162" s="133">
        <f>COUNTIF(ORÇAMENTO!B:B,'CPU (2)'!B3162)</f>
        <v>0</v>
      </c>
      <c r="B3162" s="153">
        <v>72621</v>
      </c>
      <c r="C3162" s="154" t="s">
        <v>8680</v>
      </c>
      <c r="D3162" s="153" t="s">
        <v>5366</v>
      </c>
      <c r="E3162" s="153" t="s">
        <v>83</v>
      </c>
      <c r="F3162" s="155">
        <v>229.74</v>
      </c>
      <c r="G3162" s="155">
        <v>228.13</v>
      </c>
      <c r="H3162" s="153" t="s">
        <v>308</v>
      </c>
      <c r="I3162" s="156">
        <v>41974</v>
      </c>
    </row>
    <row r="3163" spans="1:9" ht="12.75" hidden="1" customHeight="1">
      <c r="A3163" s="133">
        <f>COUNTIF(ORÇAMENTO!B:B,'CPU (2)'!B3163)</f>
        <v>0</v>
      </c>
      <c r="B3163" s="157">
        <v>72622</v>
      </c>
      <c r="C3163" s="158" t="s">
        <v>8681</v>
      </c>
      <c r="D3163" s="157" t="s">
        <v>5366</v>
      </c>
      <c r="E3163" s="157" t="s">
        <v>83</v>
      </c>
      <c r="F3163" s="159">
        <v>5.29</v>
      </c>
      <c r="G3163" s="159">
        <v>4.91</v>
      </c>
      <c r="H3163" s="157" t="s">
        <v>308</v>
      </c>
      <c r="I3163" s="160">
        <v>41974</v>
      </c>
    </row>
    <row r="3164" spans="1:9" ht="12.75" hidden="1" customHeight="1">
      <c r="A3164" s="133">
        <f>COUNTIF(ORÇAMENTO!B:B,'CPU (2)'!B3164)</f>
        <v>0</v>
      </c>
      <c r="B3164" s="153" t="s">
        <v>8682</v>
      </c>
      <c r="C3164" s="154" t="s">
        <v>8683</v>
      </c>
      <c r="D3164" s="153" t="s">
        <v>5366</v>
      </c>
      <c r="E3164" s="153" t="s">
        <v>83</v>
      </c>
      <c r="F3164" s="155">
        <v>7.49</v>
      </c>
      <c r="G3164" s="155">
        <v>6.99</v>
      </c>
      <c r="H3164" s="153" t="s">
        <v>308</v>
      </c>
      <c r="I3164" s="156">
        <v>41974</v>
      </c>
    </row>
    <row r="3165" spans="1:9" ht="12.75" hidden="1" customHeight="1">
      <c r="A3165" s="133">
        <f>COUNTIF(ORÇAMENTO!B:B,'CPU (2)'!B3165)</f>
        <v>0</v>
      </c>
      <c r="B3165" s="157">
        <v>72623</v>
      </c>
      <c r="C3165" s="158" t="s">
        <v>8684</v>
      </c>
      <c r="D3165" s="157" t="s">
        <v>5366</v>
      </c>
      <c r="E3165" s="157" t="s">
        <v>83</v>
      </c>
      <c r="F3165" s="159">
        <v>9.93</v>
      </c>
      <c r="G3165" s="159">
        <v>9.4499999999999993</v>
      </c>
      <c r="H3165" s="157" t="s">
        <v>308</v>
      </c>
      <c r="I3165" s="160">
        <v>41974</v>
      </c>
    </row>
    <row r="3166" spans="1:9" ht="12.75" hidden="1" customHeight="1">
      <c r="A3166" s="133">
        <f>COUNTIF(ORÇAMENTO!B:B,'CPU (2)'!B3166)</f>
        <v>0</v>
      </c>
      <c r="B3166" s="153" t="s">
        <v>8685</v>
      </c>
      <c r="C3166" s="154" t="s">
        <v>8686</v>
      </c>
      <c r="D3166" s="153" t="s">
        <v>5366</v>
      </c>
      <c r="E3166" s="153" t="s">
        <v>83</v>
      </c>
      <c r="F3166" s="155">
        <v>19.829999999999998</v>
      </c>
      <c r="G3166" s="155">
        <v>19.04</v>
      </c>
      <c r="H3166" s="153" t="s">
        <v>308</v>
      </c>
      <c r="I3166" s="156">
        <v>41974</v>
      </c>
    </row>
    <row r="3167" spans="1:9" ht="12.75" hidden="1" customHeight="1">
      <c r="A3167" s="133">
        <f>COUNTIF(ORÇAMENTO!B:B,'CPU (2)'!B3167)</f>
        <v>0</v>
      </c>
      <c r="B3167" s="157">
        <v>72624</v>
      </c>
      <c r="C3167" s="158" t="s">
        <v>8687</v>
      </c>
      <c r="D3167" s="157" t="s">
        <v>5366</v>
      </c>
      <c r="E3167" s="157" t="s">
        <v>83</v>
      </c>
      <c r="F3167" s="159">
        <v>23.54</v>
      </c>
      <c r="G3167" s="159">
        <v>22.9</v>
      </c>
      <c r="H3167" s="157" t="s">
        <v>308</v>
      </c>
      <c r="I3167" s="160">
        <v>41974</v>
      </c>
    </row>
    <row r="3168" spans="1:9" ht="12.75" hidden="1" customHeight="1">
      <c r="A3168" s="133">
        <f>COUNTIF(ORÇAMENTO!B:B,'CPU (2)'!B3168)</f>
        <v>0</v>
      </c>
      <c r="B3168" s="153">
        <v>72625</v>
      </c>
      <c r="C3168" s="154" t="s">
        <v>8688</v>
      </c>
      <c r="D3168" s="153" t="s">
        <v>5366</v>
      </c>
      <c r="E3168" s="153" t="s">
        <v>83</v>
      </c>
      <c r="F3168" s="155">
        <v>33.700000000000003</v>
      </c>
      <c r="G3168" s="155">
        <v>32.94</v>
      </c>
      <c r="H3168" s="153" t="s">
        <v>308</v>
      </c>
      <c r="I3168" s="156">
        <v>41974</v>
      </c>
    </row>
    <row r="3169" spans="1:9" ht="12.75" hidden="1" customHeight="1">
      <c r="A3169" s="133">
        <f>COUNTIF(ORÇAMENTO!B:B,'CPU (2)'!B3169)</f>
        <v>0</v>
      </c>
      <c r="B3169" s="157">
        <v>72626</v>
      </c>
      <c r="C3169" s="158" t="s">
        <v>8689</v>
      </c>
      <c r="D3169" s="157" t="s">
        <v>5366</v>
      </c>
      <c r="E3169" s="157" t="s">
        <v>83</v>
      </c>
      <c r="F3169" s="159">
        <v>84.84</v>
      </c>
      <c r="G3169" s="159">
        <v>84</v>
      </c>
      <c r="H3169" s="157" t="s">
        <v>308</v>
      </c>
      <c r="I3169" s="160">
        <v>41974</v>
      </c>
    </row>
    <row r="3170" spans="1:9" ht="12.75" hidden="1" customHeight="1">
      <c r="A3170" s="133">
        <f>COUNTIF(ORÇAMENTO!B:B,'CPU (2)'!B3170)</f>
        <v>0</v>
      </c>
      <c r="B3170" s="153">
        <v>72627</v>
      </c>
      <c r="C3170" s="154" t="s">
        <v>8690</v>
      </c>
      <c r="D3170" s="153" t="s">
        <v>5366</v>
      </c>
      <c r="E3170" s="153" t="s">
        <v>83</v>
      </c>
      <c r="F3170" s="155">
        <v>114.18</v>
      </c>
      <c r="G3170" s="155">
        <v>113.28</v>
      </c>
      <c r="H3170" s="153" t="s">
        <v>308</v>
      </c>
      <c r="I3170" s="156">
        <v>41974</v>
      </c>
    </row>
    <row r="3171" spans="1:9" ht="38.25" hidden="1">
      <c r="A3171" s="133">
        <f>COUNTIF(ORÇAMENTO!B:B,'CPU (2)'!B3171)</f>
        <v>0</v>
      </c>
      <c r="B3171" s="157">
        <v>89823</v>
      </c>
      <c r="C3171" s="158" t="s">
        <v>8691</v>
      </c>
      <c r="D3171" s="157" t="s">
        <v>5366</v>
      </c>
      <c r="E3171" s="157" t="s">
        <v>83</v>
      </c>
      <c r="F3171" s="159">
        <v>19.63</v>
      </c>
      <c r="G3171" s="159">
        <v>19.41</v>
      </c>
      <c r="H3171" s="157" t="s">
        <v>308</v>
      </c>
      <c r="I3171" s="160">
        <v>41974</v>
      </c>
    </row>
    <row r="3172" spans="1:9" ht="38.25" hidden="1">
      <c r="A3172" s="133">
        <f>COUNTIF(ORÇAMENTO!B:B,'CPU (2)'!B3172)</f>
        <v>0</v>
      </c>
      <c r="B3172" s="161">
        <v>89779</v>
      </c>
      <c r="C3172" s="154" t="s">
        <v>8692</v>
      </c>
      <c r="D3172" s="153" t="s">
        <v>5366</v>
      </c>
      <c r="E3172" s="153" t="s">
        <v>83</v>
      </c>
      <c r="F3172" s="155">
        <v>22.13</v>
      </c>
      <c r="G3172" s="155">
        <v>21.67</v>
      </c>
      <c r="H3172" s="153" t="s">
        <v>308</v>
      </c>
      <c r="I3172" s="156">
        <v>41974</v>
      </c>
    </row>
    <row r="3173" spans="1:9" ht="38.25" hidden="1">
      <c r="A3173" s="133">
        <f>COUNTIF(ORÇAMENTO!B:B,'CPU (2)'!B3173)</f>
        <v>0</v>
      </c>
      <c r="B3173" s="157">
        <v>89857</v>
      </c>
      <c r="C3173" s="158" t="s">
        <v>8693</v>
      </c>
      <c r="D3173" s="157" t="s">
        <v>5366</v>
      </c>
      <c r="E3173" s="157" t="s">
        <v>83</v>
      </c>
      <c r="F3173" s="159">
        <v>21.85</v>
      </c>
      <c r="G3173" s="159">
        <v>21.42</v>
      </c>
      <c r="H3173" s="157" t="s">
        <v>308</v>
      </c>
      <c r="I3173" s="160">
        <v>41974</v>
      </c>
    </row>
    <row r="3174" spans="1:9" ht="38.25" hidden="1">
      <c r="A3174" s="133">
        <f>COUNTIF(ORÇAMENTO!B:B,'CPU (2)'!B3174)</f>
        <v>0</v>
      </c>
      <c r="B3174" s="153">
        <v>89859</v>
      </c>
      <c r="C3174" s="154" t="s">
        <v>8694</v>
      </c>
      <c r="D3174" s="153" t="s">
        <v>5366</v>
      </c>
      <c r="E3174" s="153" t="s">
        <v>83</v>
      </c>
      <c r="F3174" s="155">
        <v>36.56</v>
      </c>
      <c r="G3174" s="155">
        <v>35.97</v>
      </c>
      <c r="H3174" s="153" t="s">
        <v>308</v>
      </c>
      <c r="I3174" s="156">
        <v>41974</v>
      </c>
    </row>
    <row r="3175" spans="1:9" ht="38.25" hidden="1">
      <c r="A3175" s="133">
        <f>COUNTIF(ORÇAMENTO!B:B,'CPU (2)'!B3175)</f>
        <v>0</v>
      </c>
      <c r="B3175" s="157">
        <v>89814</v>
      </c>
      <c r="C3175" s="158" t="s">
        <v>8695</v>
      </c>
      <c r="D3175" s="157" t="s">
        <v>5366</v>
      </c>
      <c r="E3175" s="157" t="s">
        <v>83</v>
      </c>
      <c r="F3175" s="159">
        <v>6.86</v>
      </c>
      <c r="G3175" s="159">
        <v>6.78</v>
      </c>
      <c r="H3175" s="157" t="s">
        <v>308</v>
      </c>
      <c r="I3175" s="160">
        <v>41974</v>
      </c>
    </row>
    <row r="3176" spans="1:9" ht="38.25" hidden="1">
      <c r="A3176" s="133">
        <f>COUNTIF(ORÇAMENTO!B:B,'CPU (2)'!B3176)</f>
        <v>0</v>
      </c>
      <c r="B3176" s="153">
        <v>89754</v>
      </c>
      <c r="C3176" s="154" t="s">
        <v>8696</v>
      </c>
      <c r="D3176" s="153" t="s">
        <v>5366</v>
      </c>
      <c r="E3176" s="153" t="s">
        <v>83</v>
      </c>
      <c r="F3176" s="155">
        <v>8.25</v>
      </c>
      <c r="G3176" s="155">
        <v>8.0299999999999994</v>
      </c>
      <c r="H3176" s="153" t="s">
        <v>308</v>
      </c>
      <c r="I3176" s="156">
        <v>41974</v>
      </c>
    </row>
    <row r="3177" spans="1:9" ht="38.25" hidden="1">
      <c r="A3177" s="133">
        <f>COUNTIF(ORÇAMENTO!B:B,'CPU (2)'!B3177)</f>
        <v>0</v>
      </c>
      <c r="B3177" s="157">
        <v>89819</v>
      </c>
      <c r="C3177" s="158" t="s">
        <v>8697</v>
      </c>
      <c r="D3177" s="157" t="s">
        <v>5366</v>
      </c>
      <c r="E3177" s="157" t="s">
        <v>83</v>
      </c>
      <c r="F3177" s="159">
        <v>10.76</v>
      </c>
      <c r="G3177" s="159">
        <v>10.59</v>
      </c>
      <c r="H3177" s="157" t="s">
        <v>308</v>
      </c>
      <c r="I3177" s="160">
        <v>41974</v>
      </c>
    </row>
    <row r="3178" spans="1:9" ht="38.25" hidden="1">
      <c r="A3178" s="133">
        <f>COUNTIF(ORÇAMENTO!B:B,'CPU (2)'!B3178)</f>
        <v>0</v>
      </c>
      <c r="B3178" s="153">
        <v>89776</v>
      </c>
      <c r="C3178" s="154" t="s">
        <v>8698</v>
      </c>
      <c r="D3178" s="153" t="s">
        <v>5366</v>
      </c>
      <c r="E3178" s="153" t="s">
        <v>83</v>
      </c>
      <c r="F3178" s="155">
        <v>12.71</v>
      </c>
      <c r="G3178" s="155">
        <v>12.35</v>
      </c>
      <c r="H3178" s="153" t="s">
        <v>308</v>
      </c>
      <c r="I3178" s="156">
        <v>41974</v>
      </c>
    </row>
    <row r="3179" spans="1:9" ht="38.25" hidden="1">
      <c r="A3179" s="133">
        <f>COUNTIF(ORÇAMENTO!B:B,'CPU (2)'!B3179)</f>
        <v>0</v>
      </c>
      <c r="B3179" s="157">
        <v>89671</v>
      </c>
      <c r="C3179" s="158" t="s">
        <v>8699</v>
      </c>
      <c r="D3179" s="157" t="s">
        <v>5366</v>
      </c>
      <c r="E3179" s="157" t="s">
        <v>83</v>
      </c>
      <c r="F3179" s="159">
        <v>14.08</v>
      </c>
      <c r="G3179" s="159">
        <v>13.89</v>
      </c>
      <c r="H3179" s="157" t="s">
        <v>308</v>
      </c>
      <c r="I3179" s="160">
        <v>41974</v>
      </c>
    </row>
    <row r="3180" spans="1:9" ht="25.5" hidden="1">
      <c r="A3180" s="133">
        <f>COUNTIF(ORÇAMENTO!B:B,'CPU (2)'!B3180)</f>
        <v>0</v>
      </c>
      <c r="B3180" s="153">
        <v>89556</v>
      </c>
      <c r="C3180" s="154" t="s">
        <v>8700</v>
      </c>
      <c r="D3180" s="153" t="s">
        <v>5366</v>
      </c>
      <c r="E3180" s="153" t="s">
        <v>83</v>
      </c>
      <c r="F3180" s="155">
        <v>14.78</v>
      </c>
      <c r="G3180" s="155">
        <v>14.52</v>
      </c>
      <c r="H3180" s="153" t="s">
        <v>308</v>
      </c>
      <c r="I3180" s="156">
        <v>41974</v>
      </c>
    </row>
    <row r="3181" spans="1:9" ht="38.25" hidden="1">
      <c r="A3181" s="133">
        <f>COUNTIF(ORÇAMENTO!B:B,'CPU (2)'!B3181)</f>
        <v>0</v>
      </c>
      <c r="B3181" s="157">
        <v>89679</v>
      </c>
      <c r="C3181" s="158" t="s">
        <v>8701</v>
      </c>
      <c r="D3181" s="157" t="s">
        <v>5366</v>
      </c>
      <c r="E3181" s="157" t="s">
        <v>83</v>
      </c>
      <c r="F3181" s="159">
        <v>71.53</v>
      </c>
      <c r="G3181" s="159">
        <v>71.23</v>
      </c>
      <c r="H3181" s="157" t="s">
        <v>308</v>
      </c>
      <c r="I3181" s="160">
        <v>41974</v>
      </c>
    </row>
    <row r="3182" spans="1:9" ht="38.25" hidden="1">
      <c r="A3182" s="133">
        <f>COUNTIF(ORÇAMENTO!B:B,'CPU (2)'!B3182)</f>
        <v>0</v>
      </c>
      <c r="B3182" s="153">
        <v>89600</v>
      </c>
      <c r="C3182" s="154" t="s">
        <v>8702</v>
      </c>
      <c r="D3182" s="153" t="s">
        <v>5366</v>
      </c>
      <c r="E3182" s="153" t="s">
        <v>83</v>
      </c>
      <c r="F3182" s="155">
        <v>10.63</v>
      </c>
      <c r="G3182" s="155">
        <v>10.51</v>
      </c>
      <c r="H3182" s="153" t="s">
        <v>308</v>
      </c>
      <c r="I3182" s="156">
        <v>41974</v>
      </c>
    </row>
    <row r="3183" spans="1:9" ht="25.5" hidden="1">
      <c r="A3183" s="133">
        <f>COUNTIF(ORÇAMENTO!B:B,'CPU (2)'!B3183)</f>
        <v>0</v>
      </c>
      <c r="B3183" s="157">
        <v>89548</v>
      </c>
      <c r="C3183" s="158" t="s">
        <v>8703</v>
      </c>
      <c r="D3183" s="157" t="s">
        <v>5366</v>
      </c>
      <c r="E3183" s="157" t="s">
        <v>83</v>
      </c>
      <c r="F3183" s="159">
        <v>11.46</v>
      </c>
      <c r="G3183" s="159">
        <v>11.27</v>
      </c>
      <c r="H3183" s="157" t="s">
        <v>308</v>
      </c>
      <c r="I3183" s="160">
        <v>41974</v>
      </c>
    </row>
    <row r="3184" spans="1:9" ht="25.5" hidden="1">
      <c r="A3184" s="133">
        <f>COUNTIF(ORÇAMENTO!B:B,'CPU (2)'!B3184)</f>
        <v>0</v>
      </c>
      <c r="B3184" s="153">
        <v>89418</v>
      </c>
      <c r="C3184" s="154" t="s">
        <v>8704</v>
      </c>
      <c r="D3184" s="153" t="s">
        <v>5366</v>
      </c>
      <c r="E3184" s="153" t="s">
        <v>83</v>
      </c>
      <c r="F3184" s="155">
        <v>7.03</v>
      </c>
      <c r="G3184" s="155">
        <v>6.89</v>
      </c>
      <c r="H3184" s="153" t="s">
        <v>308</v>
      </c>
      <c r="I3184" s="156">
        <v>41974</v>
      </c>
    </row>
    <row r="3185" spans="1:9" ht="25.5" hidden="1">
      <c r="A3185" s="133">
        <f>COUNTIF(ORÇAMENTO!B:B,'CPU (2)'!B3185)</f>
        <v>0</v>
      </c>
      <c r="B3185" s="157">
        <v>89372</v>
      </c>
      <c r="C3185" s="158" t="s">
        <v>8705</v>
      </c>
      <c r="D3185" s="157" t="s">
        <v>5366</v>
      </c>
      <c r="E3185" s="157" t="s">
        <v>83</v>
      </c>
      <c r="F3185" s="159">
        <v>7.98</v>
      </c>
      <c r="G3185" s="159">
        <v>7.75</v>
      </c>
      <c r="H3185" s="157" t="s">
        <v>308</v>
      </c>
      <c r="I3185" s="160">
        <v>41974</v>
      </c>
    </row>
    <row r="3186" spans="1:9" ht="25.5" hidden="1">
      <c r="A3186" s="133">
        <f>COUNTIF(ORÇAMENTO!B:B,'CPU (2)'!B3186)</f>
        <v>0</v>
      </c>
      <c r="B3186" s="153">
        <v>89530</v>
      </c>
      <c r="C3186" s="154" t="s">
        <v>8706</v>
      </c>
      <c r="D3186" s="153" t="s">
        <v>5366</v>
      </c>
      <c r="E3186" s="153" t="s">
        <v>83</v>
      </c>
      <c r="F3186" s="155">
        <v>8.65</v>
      </c>
      <c r="G3186" s="155">
        <v>8.5399999999999991</v>
      </c>
      <c r="H3186" s="153" t="s">
        <v>308</v>
      </c>
      <c r="I3186" s="156">
        <v>41974</v>
      </c>
    </row>
    <row r="3187" spans="1:9" ht="25.5" hidden="1">
      <c r="A3187" s="133">
        <f>COUNTIF(ORÇAMENTO!B:B,'CPU (2)'!B3187)</f>
        <v>0</v>
      </c>
      <c r="B3187" s="157">
        <v>89425</v>
      </c>
      <c r="C3187" s="158" t="s">
        <v>8707</v>
      </c>
      <c r="D3187" s="157" t="s">
        <v>5366</v>
      </c>
      <c r="E3187" s="157" t="s">
        <v>83</v>
      </c>
      <c r="F3187" s="159">
        <v>9.2100000000000009</v>
      </c>
      <c r="G3187" s="159">
        <v>9.0500000000000007</v>
      </c>
      <c r="H3187" s="157" t="s">
        <v>308</v>
      </c>
      <c r="I3187" s="160">
        <v>41974</v>
      </c>
    </row>
    <row r="3188" spans="1:9" ht="25.5" hidden="1">
      <c r="A3188" s="133">
        <f>COUNTIF(ORÇAMENTO!B:B,'CPU (2)'!B3188)</f>
        <v>0</v>
      </c>
      <c r="B3188" s="153">
        <v>89379</v>
      </c>
      <c r="C3188" s="154" t="s">
        <v>8708</v>
      </c>
      <c r="D3188" s="153" t="s">
        <v>5366</v>
      </c>
      <c r="E3188" s="153" t="s">
        <v>83</v>
      </c>
      <c r="F3188" s="155">
        <v>10.34</v>
      </c>
      <c r="G3188" s="155">
        <v>10.06</v>
      </c>
      <c r="H3188" s="153" t="s">
        <v>308</v>
      </c>
      <c r="I3188" s="156">
        <v>41974</v>
      </c>
    </row>
    <row r="3189" spans="1:9" ht="25.5" hidden="1">
      <c r="A3189" s="133">
        <f>COUNTIF(ORÇAMENTO!B:B,'CPU (2)'!B3189)</f>
        <v>0</v>
      </c>
      <c r="B3189" s="157">
        <v>89577</v>
      </c>
      <c r="C3189" s="158" t="s">
        <v>8709</v>
      </c>
      <c r="D3189" s="157" t="s">
        <v>5366</v>
      </c>
      <c r="E3189" s="157" t="s">
        <v>83</v>
      </c>
      <c r="F3189" s="159">
        <v>22.49</v>
      </c>
      <c r="G3189" s="159">
        <v>22.29</v>
      </c>
      <c r="H3189" s="157" t="s">
        <v>308</v>
      </c>
      <c r="I3189" s="160">
        <v>41974</v>
      </c>
    </row>
    <row r="3190" spans="1:9" ht="25.5" hidden="1">
      <c r="A3190" s="133">
        <f>COUNTIF(ORÇAMENTO!B:B,'CPU (2)'!B3190)</f>
        <v>0</v>
      </c>
      <c r="B3190" s="153">
        <v>89419</v>
      </c>
      <c r="C3190" s="154" t="s">
        <v>8710</v>
      </c>
      <c r="D3190" s="153" t="s">
        <v>5366</v>
      </c>
      <c r="E3190" s="153" t="s">
        <v>83</v>
      </c>
      <c r="F3190" s="155">
        <v>2.62</v>
      </c>
      <c r="G3190" s="155">
        <v>2.4700000000000002</v>
      </c>
      <c r="H3190" s="153" t="s">
        <v>308</v>
      </c>
      <c r="I3190" s="156">
        <v>41974</v>
      </c>
    </row>
    <row r="3191" spans="1:9" ht="25.5" hidden="1">
      <c r="A3191" s="133">
        <f>COUNTIF(ORÇAMENTO!B:B,'CPU (2)'!B3191)</f>
        <v>0</v>
      </c>
      <c r="B3191" s="157">
        <v>89373</v>
      </c>
      <c r="C3191" s="158" t="s">
        <v>8711</v>
      </c>
      <c r="D3191" s="157" t="s">
        <v>5366</v>
      </c>
      <c r="E3191" s="157" t="s">
        <v>83</v>
      </c>
      <c r="F3191" s="159">
        <v>3.57</v>
      </c>
      <c r="G3191" s="159">
        <v>3.33</v>
      </c>
      <c r="H3191" s="157" t="s">
        <v>308</v>
      </c>
      <c r="I3191" s="160">
        <v>41974</v>
      </c>
    </row>
    <row r="3192" spans="1:9" ht="25.5" hidden="1">
      <c r="A3192" s="133">
        <f>COUNTIF(ORÇAMENTO!B:B,'CPU (2)'!B3192)</f>
        <v>0</v>
      </c>
      <c r="B3192" s="153">
        <v>89532</v>
      </c>
      <c r="C3192" s="154" t="s">
        <v>8712</v>
      </c>
      <c r="D3192" s="153" t="s">
        <v>5366</v>
      </c>
      <c r="E3192" s="153" t="s">
        <v>83</v>
      </c>
      <c r="F3192" s="155">
        <v>3.47</v>
      </c>
      <c r="G3192" s="155">
        <v>3.36</v>
      </c>
      <c r="H3192" s="153" t="s">
        <v>308</v>
      </c>
      <c r="I3192" s="156">
        <v>41974</v>
      </c>
    </row>
    <row r="3193" spans="1:9" ht="25.5" hidden="1">
      <c r="A3193" s="133">
        <f>COUNTIF(ORÇAMENTO!B:B,'CPU (2)'!B3193)</f>
        <v>0</v>
      </c>
      <c r="B3193" s="157">
        <v>89426</v>
      </c>
      <c r="C3193" s="158" t="s">
        <v>8713</v>
      </c>
      <c r="D3193" s="157" t="s">
        <v>5366</v>
      </c>
      <c r="E3193" s="157" t="s">
        <v>83</v>
      </c>
      <c r="F3193" s="159">
        <v>4.03</v>
      </c>
      <c r="G3193" s="159">
        <v>3.87</v>
      </c>
      <c r="H3193" s="157" t="s">
        <v>308</v>
      </c>
      <c r="I3193" s="160">
        <v>41974</v>
      </c>
    </row>
    <row r="3194" spans="1:9" ht="25.5" hidden="1">
      <c r="A3194" s="133">
        <f>COUNTIF(ORÇAMENTO!B:B,'CPU (2)'!B3194)</f>
        <v>0</v>
      </c>
      <c r="B3194" s="153">
        <v>89380</v>
      </c>
      <c r="C3194" s="154" t="s">
        <v>8714</v>
      </c>
      <c r="D3194" s="153" t="s">
        <v>5366</v>
      </c>
      <c r="E3194" s="153" t="s">
        <v>83</v>
      </c>
      <c r="F3194" s="155">
        <v>5.16</v>
      </c>
      <c r="G3194" s="155">
        <v>4.88</v>
      </c>
      <c r="H3194" s="153" t="s">
        <v>308</v>
      </c>
      <c r="I3194" s="156">
        <v>41974</v>
      </c>
    </row>
    <row r="3195" spans="1:9" ht="25.5" hidden="1">
      <c r="A3195" s="133">
        <f>COUNTIF(ORÇAMENTO!B:B,'CPU (2)'!B3195)</f>
        <v>0</v>
      </c>
      <c r="B3195" s="157">
        <v>89543</v>
      </c>
      <c r="C3195" s="158" t="s">
        <v>8715</v>
      </c>
      <c r="D3195" s="157" t="s">
        <v>5366</v>
      </c>
      <c r="E3195" s="157" t="s">
        <v>83</v>
      </c>
      <c r="F3195" s="159">
        <v>4.2300000000000004</v>
      </c>
      <c r="G3195" s="159">
        <v>4.09</v>
      </c>
      <c r="H3195" s="157" t="s">
        <v>308</v>
      </c>
      <c r="I3195" s="160">
        <v>41974</v>
      </c>
    </row>
    <row r="3196" spans="1:9" ht="25.5" hidden="1">
      <c r="A3196" s="133">
        <f>COUNTIF(ORÇAMENTO!B:B,'CPU (2)'!B3196)</f>
        <v>0</v>
      </c>
      <c r="B3196" s="153">
        <v>89433</v>
      </c>
      <c r="C3196" s="154" t="s">
        <v>8716</v>
      </c>
      <c r="D3196" s="153" t="s">
        <v>5366</v>
      </c>
      <c r="E3196" s="153" t="s">
        <v>83</v>
      </c>
      <c r="F3196" s="155">
        <v>4.8499999999999996</v>
      </c>
      <c r="G3196" s="155">
        <v>4.6500000000000004</v>
      </c>
      <c r="H3196" s="153" t="s">
        <v>308</v>
      </c>
      <c r="I3196" s="156">
        <v>41974</v>
      </c>
    </row>
    <row r="3197" spans="1:9" ht="25.5" hidden="1">
      <c r="A3197" s="133">
        <f>COUNTIF(ORÇAMENTO!B:B,'CPU (2)'!B3197)</f>
        <v>0</v>
      </c>
      <c r="B3197" s="157">
        <v>89388</v>
      </c>
      <c r="C3197" s="158" t="s">
        <v>8717</v>
      </c>
      <c r="D3197" s="157" t="s">
        <v>5366</v>
      </c>
      <c r="E3197" s="157" t="s">
        <v>83</v>
      </c>
      <c r="F3197" s="159">
        <v>6.2</v>
      </c>
      <c r="G3197" s="159">
        <v>5.87</v>
      </c>
      <c r="H3197" s="157" t="s">
        <v>308</v>
      </c>
      <c r="I3197" s="160">
        <v>41974</v>
      </c>
    </row>
    <row r="3198" spans="1:9" ht="25.5" hidden="1">
      <c r="A3198" s="133">
        <f>COUNTIF(ORÇAMENTO!B:B,'CPU (2)'!B3198)</f>
        <v>0</v>
      </c>
      <c r="B3198" s="153">
        <v>89562</v>
      </c>
      <c r="C3198" s="154" t="s">
        <v>8718</v>
      </c>
      <c r="D3198" s="153" t="s">
        <v>5366</v>
      </c>
      <c r="E3198" s="153" t="s">
        <v>83</v>
      </c>
      <c r="F3198" s="155">
        <v>4.72</v>
      </c>
      <c r="G3198" s="155">
        <v>4.5599999999999996</v>
      </c>
      <c r="H3198" s="153" t="s">
        <v>308</v>
      </c>
      <c r="I3198" s="156">
        <v>41974</v>
      </c>
    </row>
    <row r="3199" spans="1:9" ht="25.5" hidden="1">
      <c r="A3199" s="133">
        <f>COUNTIF(ORÇAMENTO!B:B,'CPU (2)'!B3199)</f>
        <v>0</v>
      </c>
      <c r="B3199" s="157">
        <v>89605</v>
      </c>
      <c r="C3199" s="158" t="s">
        <v>8719</v>
      </c>
      <c r="D3199" s="157" t="s">
        <v>5366</v>
      </c>
      <c r="E3199" s="157" t="s">
        <v>83</v>
      </c>
      <c r="F3199" s="159">
        <v>9.18</v>
      </c>
      <c r="G3199" s="159">
        <v>8.9499999999999993</v>
      </c>
      <c r="H3199" s="157" t="s">
        <v>308</v>
      </c>
      <c r="I3199" s="160">
        <v>41974</v>
      </c>
    </row>
    <row r="3200" spans="1:9" ht="25.5" hidden="1">
      <c r="A3200" s="133">
        <f>COUNTIF(ORÇAMENTO!B:B,'CPU (2)'!B3200)</f>
        <v>0</v>
      </c>
      <c r="B3200" s="153">
        <v>89653</v>
      </c>
      <c r="C3200" s="154" t="s">
        <v>8720</v>
      </c>
      <c r="D3200" s="153" t="s">
        <v>5366</v>
      </c>
      <c r="E3200" s="153" t="s">
        <v>83</v>
      </c>
      <c r="F3200" s="155">
        <v>12.15</v>
      </c>
      <c r="G3200" s="155">
        <v>11.95</v>
      </c>
      <c r="H3200" s="153" t="s">
        <v>308</v>
      </c>
      <c r="I3200" s="156">
        <v>41974</v>
      </c>
    </row>
    <row r="3201" spans="1:9" ht="25.5" hidden="1">
      <c r="A3201" s="133">
        <f>COUNTIF(ORÇAMENTO!B:B,'CPU (2)'!B3201)</f>
        <v>0</v>
      </c>
      <c r="B3201" s="157">
        <v>89660</v>
      </c>
      <c r="C3201" s="158" t="s">
        <v>8721</v>
      </c>
      <c r="D3201" s="157" t="s">
        <v>5366</v>
      </c>
      <c r="E3201" s="157" t="s">
        <v>83</v>
      </c>
      <c r="F3201" s="159">
        <v>5.0999999999999996</v>
      </c>
      <c r="G3201" s="159">
        <v>4.8499999999999996</v>
      </c>
      <c r="H3201" s="157" t="s">
        <v>308</v>
      </c>
      <c r="I3201" s="160">
        <v>41974</v>
      </c>
    </row>
    <row r="3202" spans="1:9" ht="25.5" hidden="1">
      <c r="A3202" s="133">
        <f>COUNTIF(ORÇAMENTO!B:B,'CPU (2)'!B3202)</f>
        <v>0</v>
      </c>
      <c r="B3202" s="153">
        <v>72651</v>
      </c>
      <c r="C3202" s="154" t="s">
        <v>8722</v>
      </c>
      <c r="D3202" s="153" t="s">
        <v>5366</v>
      </c>
      <c r="E3202" s="153" t="s">
        <v>83</v>
      </c>
      <c r="F3202" s="155">
        <v>31.68</v>
      </c>
      <c r="G3202" s="155">
        <v>29.81</v>
      </c>
      <c r="H3202" s="153" t="s">
        <v>308</v>
      </c>
      <c r="I3202" s="156">
        <v>41974</v>
      </c>
    </row>
    <row r="3203" spans="1:9" ht="25.5" hidden="1">
      <c r="A3203" s="133">
        <f>COUNTIF(ORÇAMENTO!B:B,'CPU (2)'!B3203)</f>
        <v>0</v>
      </c>
      <c r="B3203" s="157">
        <v>72650</v>
      </c>
      <c r="C3203" s="158" t="s">
        <v>8723</v>
      </c>
      <c r="D3203" s="157" t="s">
        <v>5366</v>
      </c>
      <c r="E3203" s="157" t="s">
        <v>83</v>
      </c>
      <c r="F3203" s="159">
        <v>33.229999999999997</v>
      </c>
      <c r="G3203" s="159">
        <v>31.2</v>
      </c>
      <c r="H3203" s="157" t="s">
        <v>308</v>
      </c>
      <c r="I3203" s="160">
        <v>41974</v>
      </c>
    </row>
    <row r="3204" spans="1:9" ht="25.5" hidden="1">
      <c r="A3204" s="133">
        <f>COUNTIF(ORÇAMENTO!B:B,'CPU (2)'!B3204)</f>
        <v>0</v>
      </c>
      <c r="B3204" s="153">
        <v>72652</v>
      </c>
      <c r="C3204" s="154" t="s">
        <v>8724</v>
      </c>
      <c r="D3204" s="153" t="s">
        <v>5366</v>
      </c>
      <c r="E3204" s="153" t="s">
        <v>83</v>
      </c>
      <c r="F3204" s="155">
        <v>29.63</v>
      </c>
      <c r="G3204" s="155">
        <v>27.93</v>
      </c>
      <c r="H3204" s="153" t="s">
        <v>308</v>
      </c>
      <c r="I3204" s="156">
        <v>41974</v>
      </c>
    </row>
    <row r="3205" spans="1:9" ht="25.5" hidden="1">
      <c r="A3205" s="133">
        <f>COUNTIF(ORÇAMENTO!B:B,'CPU (2)'!B3205)</f>
        <v>0</v>
      </c>
      <c r="B3205" s="157">
        <v>72653</v>
      </c>
      <c r="C3205" s="158" t="s">
        <v>8725</v>
      </c>
      <c r="D3205" s="157" t="s">
        <v>5366</v>
      </c>
      <c r="E3205" s="157" t="s">
        <v>83</v>
      </c>
      <c r="F3205" s="159">
        <v>25.7</v>
      </c>
      <c r="G3205" s="159">
        <v>24.1</v>
      </c>
      <c r="H3205" s="157" t="s">
        <v>308</v>
      </c>
      <c r="I3205" s="160">
        <v>41974</v>
      </c>
    </row>
    <row r="3206" spans="1:9" ht="25.5" hidden="1">
      <c r="A3206" s="133">
        <f>COUNTIF(ORÇAMENTO!B:B,'CPU (2)'!B3206)</f>
        <v>0</v>
      </c>
      <c r="B3206" s="153">
        <v>72654</v>
      </c>
      <c r="C3206" s="154" t="s">
        <v>8726</v>
      </c>
      <c r="D3206" s="153" t="s">
        <v>5366</v>
      </c>
      <c r="E3206" s="153" t="s">
        <v>83</v>
      </c>
      <c r="F3206" s="155">
        <v>22.69</v>
      </c>
      <c r="G3206" s="155">
        <v>21.36</v>
      </c>
      <c r="H3206" s="153" t="s">
        <v>308</v>
      </c>
      <c r="I3206" s="156">
        <v>41974</v>
      </c>
    </row>
    <row r="3207" spans="1:9" ht="25.5" hidden="1">
      <c r="A3207" s="133">
        <f>COUNTIF(ORÇAMENTO!B:B,'CPU (2)'!B3207)</f>
        <v>0</v>
      </c>
      <c r="B3207" s="157">
        <v>72655</v>
      </c>
      <c r="C3207" s="158" t="s">
        <v>8727</v>
      </c>
      <c r="D3207" s="157" t="s">
        <v>5366</v>
      </c>
      <c r="E3207" s="157" t="s">
        <v>83</v>
      </c>
      <c r="F3207" s="159">
        <v>24.11</v>
      </c>
      <c r="G3207" s="159">
        <v>22.64</v>
      </c>
      <c r="H3207" s="157" t="s">
        <v>308</v>
      </c>
      <c r="I3207" s="160">
        <v>41974</v>
      </c>
    </row>
    <row r="3208" spans="1:9" ht="25.5" hidden="1">
      <c r="A3208" s="133">
        <f>COUNTIF(ORÇAMENTO!B:B,'CPU (2)'!B3208)</f>
        <v>0</v>
      </c>
      <c r="B3208" s="153">
        <v>72656</v>
      </c>
      <c r="C3208" s="154" t="s">
        <v>8728</v>
      </c>
      <c r="D3208" s="153" t="s">
        <v>5366</v>
      </c>
      <c r="E3208" s="153" t="s">
        <v>83</v>
      </c>
      <c r="F3208" s="155">
        <v>17.52</v>
      </c>
      <c r="G3208" s="155">
        <v>16.440000000000001</v>
      </c>
      <c r="H3208" s="153" t="s">
        <v>308</v>
      </c>
      <c r="I3208" s="156">
        <v>41974</v>
      </c>
    </row>
    <row r="3209" spans="1:9" ht="25.5" hidden="1">
      <c r="A3209" s="133">
        <f>COUNTIF(ORÇAMENTO!B:B,'CPU (2)'!B3209)</f>
        <v>0</v>
      </c>
      <c r="B3209" s="157">
        <v>72657</v>
      </c>
      <c r="C3209" s="158" t="s">
        <v>8729</v>
      </c>
      <c r="D3209" s="157" t="s">
        <v>5366</v>
      </c>
      <c r="E3209" s="157" t="s">
        <v>83</v>
      </c>
      <c r="F3209" s="159">
        <v>18.73</v>
      </c>
      <c r="G3209" s="159">
        <v>17.559999999999999</v>
      </c>
      <c r="H3209" s="157" t="s">
        <v>308</v>
      </c>
      <c r="I3209" s="160">
        <v>41974</v>
      </c>
    </row>
    <row r="3210" spans="1:9" ht="25.5" hidden="1">
      <c r="A3210" s="133">
        <f>COUNTIF(ORÇAMENTO!B:B,'CPU (2)'!B3210)</f>
        <v>0</v>
      </c>
      <c r="B3210" s="153">
        <v>72658</v>
      </c>
      <c r="C3210" s="154" t="s">
        <v>8730</v>
      </c>
      <c r="D3210" s="153" t="s">
        <v>5366</v>
      </c>
      <c r="E3210" s="153" t="s">
        <v>83</v>
      </c>
      <c r="F3210" s="155">
        <v>58.9</v>
      </c>
      <c r="G3210" s="155">
        <v>56.55</v>
      </c>
      <c r="H3210" s="153" t="s">
        <v>308</v>
      </c>
      <c r="I3210" s="156">
        <v>41974</v>
      </c>
    </row>
    <row r="3211" spans="1:9" ht="25.5" hidden="1">
      <c r="A3211" s="133">
        <f>COUNTIF(ORÇAMENTO!B:B,'CPU (2)'!B3211)</f>
        <v>0</v>
      </c>
      <c r="B3211" s="157">
        <v>72659</v>
      </c>
      <c r="C3211" s="158" t="s">
        <v>8731</v>
      </c>
      <c r="D3211" s="157" t="s">
        <v>5366</v>
      </c>
      <c r="E3211" s="157" t="s">
        <v>83</v>
      </c>
      <c r="F3211" s="159">
        <v>59.49</v>
      </c>
      <c r="G3211" s="159">
        <v>57.09</v>
      </c>
      <c r="H3211" s="157" t="s">
        <v>308</v>
      </c>
      <c r="I3211" s="160">
        <v>41974</v>
      </c>
    </row>
    <row r="3212" spans="1:9" ht="25.5" hidden="1">
      <c r="A3212" s="133">
        <f>COUNTIF(ORÇAMENTO!B:B,'CPU (2)'!B3212)</f>
        <v>0</v>
      </c>
      <c r="B3212" s="153">
        <v>72662</v>
      </c>
      <c r="C3212" s="154" t="s">
        <v>8732</v>
      </c>
      <c r="D3212" s="153" t="s">
        <v>5366</v>
      </c>
      <c r="E3212" s="153" t="s">
        <v>83</v>
      </c>
      <c r="F3212" s="155">
        <v>40.03</v>
      </c>
      <c r="G3212" s="155">
        <v>37.950000000000003</v>
      </c>
      <c r="H3212" s="153" t="s">
        <v>308</v>
      </c>
      <c r="I3212" s="156">
        <v>41974</v>
      </c>
    </row>
    <row r="3213" spans="1:9" ht="25.5" hidden="1">
      <c r="A3213" s="133">
        <f>COUNTIF(ORÇAMENTO!B:B,'CPU (2)'!B3213)</f>
        <v>0</v>
      </c>
      <c r="B3213" s="157">
        <v>72660</v>
      </c>
      <c r="C3213" s="158" t="s">
        <v>8733</v>
      </c>
      <c r="D3213" s="157" t="s">
        <v>5366</v>
      </c>
      <c r="E3213" s="157" t="s">
        <v>83</v>
      </c>
      <c r="F3213" s="159">
        <v>41.95</v>
      </c>
      <c r="G3213" s="159">
        <v>39.71</v>
      </c>
      <c r="H3213" s="157" t="s">
        <v>308</v>
      </c>
      <c r="I3213" s="160">
        <v>41974</v>
      </c>
    </row>
    <row r="3214" spans="1:9" ht="25.5" hidden="1">
      <c r="A3214" s="133">
        <f>COUNTIF(ORÇAMENTO!B:B,'CPU (2)'!B3214)</f>
        <v>0</v>
      </c>
      <c r="B3214" s="153">
        <v>72661</v>
      </c>
      <c r="C3214" s="154" t="s">
        <v>8734</v>
      </c>
      <c r="D3214" s="153" t="s">
        <v>5366</v>
      </c>
      <c r="E3214" s="153" t="s">
        <v>83</v>
      </c>
      <c r="F3214" s="155">
        <v>40.78</v>
      </c>
      <c r="G3214" s="155">
        <v>38.64</v>
      </c>
      <c r="H3214" s="153" t="s">
        <v>308</v>
      </c>
      <c r="I3214" s="156">
        <v>41974</v>
      </c>
    </row>
    <row r="3215" spans="1:9" ht="25.5" hidden="1">
      <c r="A3215" s="133">
        <f>COUNTIF(ORÇAMENTO!B:B,'CPU (2)'!B3215)</f>
        <v>0</v>
      </c>
      <c r="B3215" s="157">
        <v>72663</v>
      </c>
      <c r="C3215" s="158" t="s">
        <v>8735</v>
      </c>
      <c r="D3215" s="157" t="s">
        <v>5366</v>
      </c>
      <c r="E3215" s="157" t="s">
        <v>83</v>
      </c>
      <c r="F3215" s="159">
        <v>14.57</v>
      </c>
      <c r="G3215" s="159">
        <v>13.58</v>
      </c>
      <c r="H3215" s="157" t="s">
        <v>308</v>
      </c>
      <c r="I3215" s="160">
        <v>41974</v>
      </c>
    </row>
    <row r="3216" spans="1:9" ht="25.5" hidden="1">
      <c r="A3216" s="133">
        <f>COUNTIF(ORÇAMENTO!B:B,'CPU (2)'!B3216)</f>
        <v>0</v>
      </c>
      <c r="B3216" s="153">
        <v>72664</v>
      </c>
      <c r="C3216" s="154" t="s">
        <v>8736</v>
      </c>
      <c r="D3216" s="153" t="s">
        <v>5366</v>
      </c>
      <c r="E3216" s="153" t="s">
        <v>83</v>
      </c>
      <c r="F3216" s="155">
        <v>75.680000000000007</v>
      </c>
      <c r="G3216" s="155">
        <v>73.23</v>
      </c>
      <c r="H3216" s="153" t="s">
        <v>308</v>
      </c>
      <c r="I3216" s="156">
        <v>41974</v>
      </c>
    </row>
    <row r="3217" spans="1:9" ht="25.5" hidden="1">
      <c r="A3217" s="133">
        <f>COUNTIF(ORÇAMENTO!B:B,'CPU (2)'!B3217)</f>
        <v>0</v>
      </c>
      <c r="B3217" s="157">
        <v>72666</v>
      </c>
      <c r="C3217" s="158" t="s">
        <v>8737</v>
      </c>
      <c r="D3217" s="157" t="s">
        <v>5366</v>
      </c>
      <c r="E3217" s="157" t="s">
        <v>83</v>
      </c>
      <c r="F3217" s="159">
        <v>76.27</v>
      </c>
      <c r="G3217" s="159">
        <v>73.77</v>
      </c>
      <c r="H3217" s="157" t="s">
        <v>308</v>
      </c>
      <c r="I3217" s="160">
        <v>41974</v>
      </c>
    </row>
    <row r="3218" spans="1:9" ht="25.5" hidden="1">
      <c r="A3218" s="133">
        <f>COUNTIF(ORÇAMENTO!B:B,'CPU (2)'!B3218)</f>
        <v>0</v>
      </c>
      <c r="B3218" s="153">
        <v>72665</v>
      </c>
      <c r="C3218" s="154" t="s">
        <v>8738</v>
      </c>
      <c r="D3218" s="153" t="s">
        <v>5366</v>
      </c>
      <c r="E3218" s="153" t="s">
        <v>83</v>
      </c>
      <c r="F3218" s="155">
        <v>77.14</v>
      </c>
      <c r="G3218" s="155">
        <v>74.55</v>
      </c>
      <c r="H3218" s="153" t="s">
        <v>308</v>
      </c>
      <c r="I3218" s="156">
        <v>41974</v>
      </c>
    </row>
    <row r="3219" spans="1:9" ht="25.5" hidden="1">
      <c r="A3219" s="133">
        <f>COUNTIF(ORÇAMENTO!B:B,'CPU (2)'!B3219)</f>
        <v>0</v>
      </c>
      <c r="B3219" s="157">
        <v>72668</v>
      </c>
      <c r="C3219" s="158" t="s">
        <v>8739</v>
      </c>
      <c r="D3219" s="157" t="s">
        <v>5366</v>
      </c>
      <c r="E3219" s="157" t="s">
        <v>83</v>
      </c>
      <c r="F3219" s="159">
        <v>101.94</v>
      </c>
      <c r="G3219" s="159">
        <v>99.33</v>
      </c>
      <c r="H3219" s="157" t="s">
        <v>308</v>
      </c>
      <c r="I3219" s="160">
        <v>41974</v>
      </c>
    </row>
    <row r="3220" spans="1:9" ht="25.5" hidden="1">
      <c r="A3220" s="133">
        <f>COUNTIF(ORÇAMENTO!B:B,'CPU (2)'!B3220)</f>
        <v>0</v>
      </c>
      <c r="B3220" s="153">
        <v>72667</v>
      </c>
      <c r="C3220" s="154" t="s">
        <v>8740</v>
      </c>
      <c r="D3220" s="153" t="s">
        <v>5366</v>
      </c>
      <c r="E3220" s="153" t="s">
        <v>83</v>
      </c>
      <c r="F3220" s="155">
        <v>102.51</v>
      </c>
      <c r="G3220" s="155">
        <v>99.84</v>
      </c>
      <c r="H3220" s="153" t="s">
        <v>308</v>
      </c>
      <c r="I3220" s="156">
        <v>41974</v>
      </c>
    </row>
    <row r="3221" spans="1:9" ht="25.5" hidden="1">
      <c r="A3221" s="133">
        <f>COUNTIF(ORÇAMENTO!B:B,'CPU (2)'!B3221)</f>
        <v>0</v>
      </c>
      <c r="B3221" s="157">
        <v>72669</v>
      </c>
      <c r="C3221" s="158" t="s">
        <v>8741</v>
      </c>
      <c r="D3221" s="157" t="s">
        <v>5366</v>
      </c>
      <c r="E3221" s="157" t="s">
        <v>83</v>
      </c>
      <c r="F3221" s="159">
        <v>106.58</v>
      </c>
      <c r="G3221" s="159">
        <v>103.64</v>
      </c>
      <c r="H3221" s="157" t="s">
        <v>308</v>
      </c>
      <c r="I3221" s="160">
        <v>41974</v>
      </c>
    </row>
    <row r="3222" spans="1:9" ht="38.25" hidden="1">
      <c r="A3222" s="133">
        <f>COUNTIF(ORÇAMENTO!B:B,'CPU (2)'!B3222)</f>
        <v>0</v>
      </c>
      <c r="B3222" s="153">
        <v>89821</v>
      </c>
      <c r="C3222" s="154" t="s">
        <v>8742</v>
      </c>
      <c r="D3222" s="153" t="s">
        <v>5366</v>
      </c>
      <c r="E3222" s="153" t="s">
        <v>83</v>
      </c>
      <c r="F3222" s="155">
        <v>8.8699999999999992</v>
      </c>
      <c r="G3222" s="155">
        <v>8.65</v>
      </c>
      <c r="H3222" s="153" t="s">
        <v>308</v>
      </c>
      <c r="I3222" s="156">
        <v>41974</v>
      </c>
    </row>
    <row r="3223" spans="1:9" ht="38.25" hidden="1">
      <c r="A3223" s="133">
        <f>COUNTIF(ORÇAMENTO!B:B,'CPU (2)'!B3223)</f>
        <v>0</v>
      </c>
      <c r="B3223" s="157">
        <v>89778</v>
      </c>
      <c r="C3223" s="158" t="s">
        <v>8743</v>
      </c>
      <c r="D3223" s="157" t="s">
        <v>5366</v>
      </c>
      <c r="E3223" s="157" t="s">
        <v>83</v>
      </c>
      <c r="F3223" s="159">
        <v>11.37</v>
      </c>
      <c r="G3223" s="159">
        <v>10.9</v>
      </c>
      <c r="H3223" s="157" t="s">
        <v>308</v>
      </c>
      <c r="I3223" s="160">
        <v>41974</v>
      </c>
    </row>
    <row r="3224" spans="1:9" ht="38.25" hidden="1">
      <c r="A3224" s="133">
        <f>COUNTIF(ORÇAMENTO!B:B,'CPU (2)'!B3224)</f>
        <v>0</v>
      </c>
      <c r="B3224" s="153">
        <v>89856</v>
      </c>
      <c r="C3224" s="154" t="s">
        <v>8744</v>
      </c>
      <c r="D3224" s="153" t="s">
        <v>5366</v>
      </c>
      <c r="E3224" s="153" t="s">
        <v>83</v>
      </c>
      <c r="F3224" s="155">
        <v>11.09</v>
      </c>
      <c r="G3224" s="155">
        <v>10.65</v>
      </c>
      <c r="H3224" s="153" t="s">
        <v>308</v>
      </c>
      <c r="I3224" s="156">
        <v>41974</v>
      </c>
    </row>
    <row r="3225" spans="1:9" ht="38.25" hidden="1">
      <c r="A3225" s="133">
        <f>COUNTIF(ORÇAMENTO!B:B,'CPU (2)'!B3225)</f>
        <v>0</v>
      </c>
      <c r="B3225" s="157">
        <v>89752</v>
      </c>
      <c r="C3225" s="158" t="s">
        <v>8745</v>
      </c>
      <c r="D3225" s="157" t="s">
        <v>5366</v>
      </c>
      <c r="E3225" s="157" t="s">
        <v>83</v>
      </c>
      <c r="F3225" s="159">
        <v>3.73</v>
      </c>
      <c r="G3225" s="159">
        <v>3.53</v>
      </c>
      <c r="H3225" s="157" t="s">
        <v>308</v>
      </c>
      <c r="I3225" s="160">
        <v>41974</v>
      </c>
    </row>
    <row r="3226" spans="1:9" ht="38.25" hidden="1">
      <c r="A3226" s="133">
        <f>COUNTIF(ORÇAMENTO!B:B,'CPU (2)'!B3226)</f>
        <v>0</v>
      </c>
      <c r="B3226" s="153">
        <v>89813</v>
      </c>
      <c r="C3226" s="154" t="s">
        <v>8746</v>
      </c>
      <c r="D3226" s="153" t="s">
        <v>5366</v>
      </c>
      <c r="E3226" s="153" t="s">
        <v>83</v>
      </c>
      <c r="F3226" s="155">
        <v>4.12</v>
      </c>
      <c r="G3226" s="155">
        <v>4.03</v>
      </c>
      <c r="H3226" s="153" t="s">
        <v>308</v>
      </c>
      <c r="I3226" s="156">
        <v>41974</v>
      </c>
    </row>
    <row r="3227" spans="1:9" ht="38.25" hidden="1">
      <c r="A3227" s="133">
        <f>COUNTIF(ORÇAMENTO!B:B,'CPU (2)'!B3227)</f>
        <v>0</v>
      </c>
      <c r="B3227" s="157">
        <v>89753</v>
      </c>
      <c r="C3227" s="158" t="s">
        <v>8747</v>
      </c>
      <c r="D3227" s="157" t="s">
        <v>5366</v>
      </c>
      <c r="E3227" s="157" t="s">
        <v>83</v>
      </c>
      <c r="F3227" s="159">
        <v>5.51</v>
      </c>
      <c r="G3227" s="159">
        <v>5.28</v>
      </c>
      <c r="H3227" s="157" t="s">
        <v>308</v>
      </c>
      <c r="I3227" s="160">
        <v>41974</v>
      </c>
    </row>
    <row r="3228" spans="1:9" ht="38.25" hidden="1">
      <c r="A3228" s="133">
        <f>COUNTIF(ORÇAMENTO!B:B,'CPU (2)'!B3228)</f>
        <v>0</v>
      </c>
      <c r="B3228" s="153">
        <v>89817</v>
      </c>
      <c r="C3228" s="154" t="s">
        <v>8748</v>
      </c>
      <c r="D3228" s="153" t="s">
        <v>5366</v>
      </c>
      <c r="E3228" s="153" t="s">
        <v>83</v>
      </c>
      <c r="F3228" s="155">
        <v>6.84</v>
      </c>
      <c r="G3228" s="155">
        <v>6.67</v>
      </c>
      <c r="H3228" s="153" t="s">
        <v>308</v>
      </c>
      <c r="I3228" s="156">
        <v>41974</v>
      </c>
    </row>
    <row r="3229" spans="1:9" ht="38.25" hidden="1">
      <c r="A3229" s="133">
        <f>COUNTIF(ORÇAMENTO!B:B,'CPU (2)'!B3229)</f>
        <v>0</v>
      </c>
      <c r="B3229" s="157">
        <v>89774</v>
      </c>
      <c r="C3229" s="158" t="s">
        <v>8749</v>
      </c>
      <c r="D3229" s="157" t="s">
        <v>5366</v>
      </c>
      <c r="E3229" s="157" t="s">
        <v>83</v>
      </c>
      <c r="F3229" s="159">
        <v>8.7899999999999991</v>
      </c>
      <c r="G3229" s="159">
        <v>8.43</v>
      </c>
      <c r="H3229" s="157" t="s">
        <v>308</v>
      </c>
      <c r="I3229" s="160">
        <v>41974</v>
      </c>
    </row>
    <row r="3230" spans="1:9" ht="38.25" hidden="1">
      <c r="A3230" s="133">
        <f>COUNTIF(ORÇAMENTO!B:B,'CPU (2)'!B3230)</f>
        <v>0</v>
      </c>
      <c r="B3230" s="153">
        <v>89669</v>
      </c>
      <c r="C3230" s="154" t="s">
        <v>8750</v>
      </c>
      <c r="D3230" s="153" t="s">
        <v>5366</v>
      </c>
      <c r="E3230" s="153" t="s">
        <v>83</v>
      </c>
      <c r="F3230" s="155">
        <v>14.49</v>
      </c>
      <c r="G3230" s="155">
        <v>14.3</v>
      </c>
      <c r="H3230" s="153" t="s">
        <v>308</v>
      </c>
      <c r="I3230" s="156">
        <v>41974</v>
      </c>
    </row>
    <row r="3231" spans="1:9" ht="25.5" hidden="1">
      <c r="A3231" s="133">
        <f>COUNTIF(ORÇAMENTO!B:B,'CPU (2)'!B3231)</f>
        <v>0</v>
      </c>
      <c r="B3231" s="157">
        <v>89554</v>
      </c>
      <c r="C3231" s="158" t="s">
        <v>8751</v>
      </c>
      <c r="D3231" s="157" t="s">
        <v>5366</v>
      </c>
      <c r="E3231" s="157" t="s">
        <v>83</v>
      </c>
      <c r="F3231" s="159">
        <v>15.19</v>
      </c>
      <c r="G3231" s="159">
        <v>14.92</v>
      </c>
      <c r="H3231" s="157" t="s">
        <v>308</v>
      </c>
      <c r="I3231" s="160">
        <v>41974</v>
      </c>
    </row>
    <row r="3232" spans="1:9" ht="38.25" hidden="1">
      <c r="A3232" s="133">
        <f>COUNTIF(ORÇAMENTO!B:B,'CPU (2)'!B3232)</f>
        <v>0</v>
      </c>
      <c r="B3232" s="153">
        <v>89677</v>
      </c>
      <c r="C3232" s="154" t="s">
        <v>8752</v>
      </c>
      <c r="D3232" s="153" t="s">
        <v>5366</v>
      </c>
      <c r="E3232" s="153" t="s">
        <v>83</v>
      </c>
      <c r="F3232" s="155">
        <v>35.5</v>
      </c>
      <c r="G3232" s="155">
        <v>35.200000000000003</v>
      </c>
      <c r="H3232" s="153" t="s">
        <v>308</v>
      </c>
      <c r="I3232" s="156">
        <v>41974</v>
      </c>
    </row>
    <row r="3233" spans="1:9" ht="25.5" hidden="1">
      <c r="A3233" s="133">
        <f>COUNTIF(ORÇAMENTO!B:B,'CPU (2)'!B3233)</f>
        <v>0</v>
      </c>
      <c r="B3233" s="157">
        <v>89544</v>
      </c>
      <c r="C3233" s="158" t="s">
        <v>8753</v>
      </c>
      <c r="D3233" s="157" t="s">
        <v>5366</v>
      </c>
      <c r="E3233" s="157" t="s">
        <v>83</v>
      </c>
      <c r="F3233" s="159">
        <v>5.83</v>
      </c>
      <c r="G3233" s="159">
        <v>5.73</v>
      </c>
      <c r="H3233" s="157" t="s">
        <v>308</v>
      </c>
      <c r="I3233" s="160">
        <v>41974</v>
      </c>
    </row>
    <row r="3234" spans="1:9" ht="25.5" hidden="1">
      <c r="A3234" s="133">
        <f>COUNTIF(ORÇAMENTO!B:B,'CPU (2)'!B3234)</f>
        <v>0</v>
      </c>
      <c r="B3234" s="153">
        <v>89545</v>
      </c>
      <c r="C3234" s="154" t="s">
        <v>8754</v>
      </c>
      <c r="D3234" s="153" t="s">
        <v>5366</v>
      </c>
      <c r="E3234" s="153" t="s">
        <v>83</v>
      </c>
      <c r="F3234" s="155">
        <v>7.85</v>
      </c>
      <c r="G3234" s="155">
        <v>7.73</v>
      </c>
      <c r="H3234" s="153" t="s">
        <v>308</v>
      </c>
      <c r="I3234" s="156">
        <v>41974</v>
      </c>
    </row>
    <row r="3235" spans="1:9" ht="38.25" hidden="1">
      <c r="A3235" s="133">
        <f>COUNTIF(ORÇAMENTO!B:B,'CPU (2)'!B3235)</f>
        <v>0</v>
      </c>
      <c r="B3235" s="157">
        <v>89599</v>
      </c>
      <c r="C3235" s="158" t="s">
        <v>8755</v>
      </c>
      <c r="D3235" s="157" t="s">
        <v>5366</v>
      </c>
      <c r="E3235" s="157" t="s">
        <v>83</v>
      </c>
      <c r="F3235" s="159">
        <v>9.64</v>
      </c>
      <c r="G3235" s="159">
        <v>9.52</v>
      </c>
      <c r="H3235" s="157" t="s">
        <v>308</v>
      </c>
      <c r="I3235" s="160">
        <v>41974</v>
      </c>
    </row>
    <row r="3236" spans="1:9" ht="25.5" hidden="1">
      <c r="A3236" s="133">
        <f>COUNTIF(ORÇAMENTO!B:B,'CPU (2)'!B3236)</f>
        <v>0</v>
      </c>
      <c r="B3236" s="153">
        <v>89547</v>
      </c>
      <c r="C3236" s="154" t="s">
        <v>8756</v>
      </c>
      <c r="D3236" s="153" t="s">
        <v>5366</v>
      </c>
      <c r="E3236" s="153" t="s">
        <v>83</v>
      </c>
      <c r="F3236" s="155">
        <v>10.47</v>
      </c>
      <c r="G3236" s="155">
        <v>10.28</v>
      </c>
      <c r="H3236" s="153" t="s">
        <v>308</v>
      </c>
      <c r="I3236" s="156">
        <v>41974</v>
      </c>
    </row>
    <row r="3237" spans="1:9" ht="25.5" hidden="1">
      <c r="A3237" s="133">
        <f>COUNTIF(ORÇAMENTO!B:B,'CPU (2)'!B3237)</f>
        <v>0</v>
      </c>
      <c r="B3237" s="157">
        <v>89534</v>
      </c>
      <c r="C3237" s="158" t="s">
        <v>8757</v>
      </c>
      <c r="D3237" s="157" t="s">
        <v>5366</v>
      </c>
      <c r="E3237" s="157" t="s">
        <v>83</v>
      </c>
      <c r="F3237" s="159">
        <v>2.48</v>
      </c>
      <c r="G3237" s="159">
        <v>2.37</v>
      </c>
      <c r="H3237" s="157" t="s">
        <v>308</v>
      </c>
      <c r="I3237" s="160">
        <v>41974</v>
      </c>
    </row>
    <row r="3238" spans="1:9" ht="25.5" hidden="1">
      <c r="A3238" s="133">
        <f>COUNTIF(ORÇAMENTO!B:B,'CPU (2)'!B3238)</f>
        <v>0</v>
      </c>
      <c r="B3238" s="153">
        <v>89385</v>
      </c>
      <c r="C3238" s="154" t="s">
        <v>8758</v>
      </c>
      <c r="D3238" s="153" t="s">
        <v>5366</v>
      </c>
      <c r="E3238" s="153" t="s">
        <v>83</v>
      </c>
      <c r="F3238" s="155">
        <v>4.17</v>
      </c>
      <c r="G3238" s="155">
        <v>3.89</v>
      </c>
      <c r="H3238" s="153" t="s">
        <v>308</v>
      </c>
      <c r="I3238" s="156">
        <v>41974</v>
      </c>
    </row>
    <row r="3239" spans="1:9" ht="25.5" hidden="1">
      <c r="A3239" s="133">
        <f>COUNTIF(ORÇAMENTO!B:B,'CPU (2)'!B3239)</f>
        <v>0</v>
      </c>
      <c r="B3239" s="157">
        <v>89551</v>
      </c>
      <c r="C3239" s="158" t="s">
        <v>8759</v>
      </c>
      <c r="D3239" s="157" t="s">
        <v>5366</v>
      </c>
      <c r="E3239" s="157" t="s">
        <v>83</v>
      </c>
      <c r="F3239" s="159">
        <v>4.2300000000000004</v>
      </c>
      <c r="G3239" s="159">
        <v>4.09</v>
      </c>
      <c r="H3239" s="157" t="s">
        <v>308</v>
      </c>
      <c r="I3239" s="160">
        <v>41974</v>
      </c>
    </row>
    <row r="3240" spans="1:9" ht="25.5" hidden="1">
      <c r="A3240" s="133">
        <f>COUNTIF(ORÇAMENTO!B:B,'CPU (2)'!B3240)</f>
        <v>0</v>
      </c>
      <c r="B3240" s="153">
        <v>89389</v>
      </c>
      <c r="C3240" s="154" t="s">
        <v>8760</v>
      </c>
      <c r="D3240" s="153" t="s">
        <v>5366</v>
      </c>
      <c r="E3240" s="153" t="s">
        <v>83</v>
      </c>
      <c r="F3240" s="155">
        <v>6.47</v>
      </c>
      <c r="G3240" s="155">
        <v>6.14</v>
      </c>
      <c r="H3240" s="153" t="s">
        <v>308</v>
      </c>
      <c r="I3240" s="156">
        <v>41974</v>
      </c>
    </row>
    <row r="3241" spans="1:9" ht="25.5" hidden="1">
      <c r="A3241" s="133">
        <f>COUNTIF(ORÇAMENTO!B:B,'CPU (2)'!B3241)</f>
        <v>0</v>
      </c>
      <c r="B3241" s="157">
        <v>89434</v>
      </c>
      <c r="C3241" s="158" t="s">
        <v>8761</v>
      </c>
      <c r="D3241" s="157" t="s">
        <v>5366</v>
      </c>
      <c r="E3241" s="157" t="s">
        <v>83</v>
      </c>
      <c r="F3241" s="159">
        <v>5.12</v>
      </c>
      <c r="G3241" s="159">
        <v>4.92</v>
      </c>
      <c r="H3241" s="157" t="s">
        <v>308</v>
      </c>
      <c r="I3241" s="160">
        <v>41974</v>
      </c>
    </row>
    <row r="3242" spans="1:9" ht="25.5" hidden="1">
      <c r="A3242" s="133">
        <f>COUNTIF(ORÇAMENTO!B:B,'CPU (2)'!B3242)</f>
        <v>0</v>
      </c>
      <c r="B3242" s="153">
        <v>89651</v>
      </c>
      <c r="C3242" s="154" t="s">
        <v>8762</v>
      </c>
      <c r="D3242" s="153" t="s">
        <v>5366</v>
      </c>
      <c r="E3242" s="153" t="s">
        <v>83</v>
      </c>
      <c r="F3242" s="155">
        <v>3.95</v>
      </c>
      <c r="G3242" s="155">
        <v>3.75</v>
      </c>
      <c r="H3242" s="153" t="s">
        <v>308</v>
      </c>
      <c r="I3242" s="156">
        <v>41974</v>
      </c>
    </row>
    <row r="3243" spans="1:9" ht="25.5" hidden="1">
      <c r="A3243" s="133">
        <f>COUNTIF(ORÇAMENTO!B:B,'CPU (2)'!B3243)</f>
        <v>0</v>
      </c>
      <c r="B3243" s="157">
        <v>89417</v>
      </c>
      <c r="C3243" s="158" t="s">
        <v>8763</v>
      </c>
      <c r="D3243" s="157" t="s">
        <v>5366</v>
      </c>
      <c r="E3243" s="157" t="s">
        <v>83</v>
      </c>
      <c r="F3243" s="159">
        <v>2.31</v>
      </c>
      <c r="G3243" s="159">
        <v>2.16</v>
      </c>
      <c r="H3243" s="157" t="s">
        <v>308</v>
      </c>
      <c r="I3243" s="160">
        <v>41974</v>
      </c>
    </row>
    <row r="3244" spans="1:9" ht="25.5" hidden="1">
      <c r="A3244" s="133">
        <f>COUNTIF(ORÇAMENTO!B:B,'CPU (2)'!B3244)</f>
        <v>0</v>
      </c>
      <c r="B3244" s="153">
        <v>89371</v>
      </c>
      <c r="C3244" s="154" t="s">
        <v>8764</v>
      </c>
      <c r="D3244" s="153" t="s">
        <v>5366</v>
      </c>
      <c r="E3244" s="153" t="s">
        <v>83</v>
      </c>
      <c r="F3244" s="155">
        <v>3.26</v>
      </c>
      <c r="G3244" s="155">
        <v>3.02</v>
      </c>
      <c r="H3244" s="153" t="s">
        <v>308</v>
      </c>
      <c r="I3244" s="156">
        <v>41974</v>
      </c>
    </row>
    <row r="3245" spans="1:9" ht="25.5" hidden="1">
      <c r="A3245" s="133">
        <f>COUNTIF(ORÇAMENTO!B:B,'CPU (2)'!B3245)</f>
        <v>0</v>
      </c>
      <c r="B3245" s="157">
        <v>89868</v>
      </c>
      <c r="C3245" s="158" t="s">
        <v>8765</v>
      </c>
      <c r="D3245" s="157" t="s">
        <v>5366</v>
      </c>
      <c r="E3245" s="157" t="s">
        <v>83</v>
      </c>
      <c r="F3245" s="159">
        <v>2.1800000000000002</v>
      </c>
      <c r="G3245" s="159">
        <v>2.06</v>
      </c>
      <c r="H3245" s="157" t="s">
        <v>308</v>
      </c>
      <c r="I3245" s="160">
        <v>41974</v>
      </c>
    </row>
    <row r="3246" spans="1:9" ht="25.5" hidden="1">
      <c r="A3246" s="133">
        <f>COUNTIF(ORÇAMENTO!B:B,'CPU (2)'!B3246)</f>
        <v>0</v>
      </c>
      <c r="B3246" s="153">
        <v>89528</v>
      </c>
      <c r="C3246" s="154" t="s">
        <v>8766</v>
      </c>
      <c r="D3246" s="153" t="s">
        <v>5366</v>
      </c>
      <c r="E3246" s="153" t="s">
        <v>83</v>
      </c>
      <c r="F3246" s="155">
        <v>2.17</v>
      </c>
      <c r="G3246" s="155">
        <v>2.0499999999999998</v>
      </c>
      <c r="H3246" s="153" t="s">
        <v>308</v>
      </c>
      <c r="I3246" s="156">
        <v>41974</v>
      </c>
    </row>
    <row r="3247" spans="1:9" ht="25.5" hidden="1">
      <c r="A3247" s="133">
        <f>COUNTIF(ORÇAMENTO!B:B,'CPU (2)'!B3247)</f>
        <v>0</v>
      </c>
      <c r="B3247" s="157">
        <v>89424</v>
      </c>
      <c r="C3247" s="158" t="s">
        <v>8767</v>
      </c>
      <c r="D3247" s="157" t="s">
        <v>5366</v>
      </c>
      <c r="E3247" s="157" t="s">
        <v>83</v>
      </c>
      <c r="F3247" s="159">
        <v>2.73</v>
      </c>
      <c r="G3247" s="159">
        <v>2.56</v>
      </c>
      <c r="H3247" s="157" t="s">
        <v>308</v>
      </c>
      <c r="I3247" s="160">
        <v>41974</v>
      </c>
    </row>
    <row r="3248" spans="1:9" ht="25.5" hidden="1">
      <c r="A3248" s="133">
        <f>COUNTIF(ORÇAMENTO!B:B,'CPU (2)'!B3248)</f>
        <v>0</v>
      </c>
      <c r="B3248" s="153">
        <v>89378</v>
      </c>
      <c r="C3248" s="154" t="s">
        <v>8768</v>
      </c>
      <c r="D3248" s="153" t="s">
        <v>5366</v>
      </c>
      <c r="E3248" s="153" t="s">
        <v>83</v>
      </c>
      <c r="F3248" s="155">
        <v>3.86</v>
      </c>
      <c r="G3248" s="155">
        <v>3.58</v>
      </c>
      <c r="H3248" s="153" t="s">
        <v>308</v>
      </c>
      <c r="I3248" s="156">
        <v>41974</v>
      </c>
    </row>
    <row r="3249" spans="1:9" ht="25.5" hidden="1">
      <c r="A3249" s="133">
        <f>COUNTIF(ORÇAMENTO!B:B,'CPU (2)'!B3249)</f>
        <v>0</v>
      </c>
      <c r="B3249" s="157">
        <v>89541</v>
      </c>
      <c r="C3249" s="158" t="s">
        <v>8769</v>
      </c>
      <c r="D3249" s="157" t="s">
        <v>5366</v>
      </c>
      <c r="E3249" s="157" t="s">
        <v>83</v>
      </c>
      <c r="F3249" s="159">
        <v>3.06</v>
      </c>
      <c r="G3249" s="159">
        <v>2.91</v>
      </c>
      <c r="H3249" s="157" t="s">
        <v>308</v>
      </c>
      <c r="I3249" s="160">
        <v>41974</v>
      </c>
    </row>
    <row r="3250" spans="1:9" ht="25.5" hidden="1">
      <c r="A3250" s="133">
        <f>COUNTIF(ORÇAMENTO!B:B,'CPU (2)'!B3250)</f>
        <v>0</v>
      </c>
      <c r="B3250" s="153">
        <v>89431</v>
      </c>
      <c r="C3250" s="154" t="s">
        <v>8770</v>
      </c>
      <c r="D3250" s="153" t="s">
        <v>5366</v>
      </c>
      <c r="E3250" s="153" t="s">
        <v>83</v>
      </c>
      <c r="F3250" s="155">
        <v>3.68</v>
      </c>
      <c r="G3250" s="155">
        <v>3.48</v>
      </c>
      <c r="H3250" s="153" t="s">
        <v>308</v>
      </c>
      <c r="I3250" s="156">
        <v>41974</v>
      </c>
    </row>
    <row r="3251" spans="1:9" ht="25.5" hidden="1">
      <c r="A3251" s="133">
        <f>COUNTIF(ORÇAMENTO!B:B,'CPU (2)'!B3251)</f>
        <v>0</v>
      </c>
      <c r="B3251" s="157">
        <v>89386</v>
      </c>
      <c r="C3251" s="158" t="s">
        <v>8771</v>
      </c>
      <c r="D3251" s="157" t="s">
        <v>5366</v>
      </c>
      <c r="E3251" s="157" t="s">
        <v>83</v>
      </c>
      <c r="F3251" s="159">
        <v>5.03</v>
      </c>
      <c r="G3251" s="159">
        <v>4.7</v>
      </c>
      <c r="H3251" s="157" t="s">
        <v>308</v>
      </c>
      <c r="I3251" s="160">
        <v>41974</v>
      </c>
    </row>
    <row r="3252" spans="1:9" ht="25.5" hidden="1">
      <c r="A3252" s="133">
        <f>COUNTIF(ORÇAMENTO!B:B,'CPU (2)'!B3252)</f>
        <v>0</v>
      </c>
      <c r="B3252" s="153">
        <v>89558</v>
      </c>
      <c r="C3252" s="154" t="s">
        <v>8772</v>
      </c>
      <c r="D3252" s="153" t="s">
        <v>5366</v>
      </c>
      <c r="E3252" s="153" t="s">
        <v>83</v>
      </c>
      <c r="F3252" s="155">
        <v>4.8499999999999996</v>
      </c>
      <c r="G3252" s="155">
        <v>4.6900000000000004</v>
      </c>
      <c r="H3252" s="153" t="s">
        <v>308</v>
      </c>
      <c r="I3252" s="156">
        <v>41974</v>
      </c>
    </row>
    <row r="3253" spans="1:9" ht="25.5" hidden="1">
      <c r="A3253" s="133">
        <f>COUNTIF(ORÇAMENTO!B:B,'CPU (2)'!B3253)</f>
        <v>0</v>
      </c>
      <c r="B3253" s="157">
        <v>89575</v>
      </c>
      <c r="C3253" s="158" t="s">
        <v>8773</v>
      </c>
      <c r="D3253" s="157" t="s">
        <v>5366</v>
      </c>
      <c r="E3253" s="157" t="s">
        <v>83</v>
      </c>
      <c r="F3253" s="159">
        <v>5.51</v>
      </c>
      <c r="G3253" s="159">
        <v>5.31</v>
      </c>
      <c r="H3253" s="157" t="s">
        <v>308</v>
      </c>
      <c r="I3253" s="160">
        <v>41974</v>
      </c>
    </row>
    <row r="3254" spans="1:9" ht="25.5" hidden="1">
      <c r="A3254" s="133">
        <f>COUNTIF(ORÇAMENTO!B:B,'CPU (2)'!B3254)</f>
        <v>0</v>
      </c>
      <c r="B3254" s="153">
        <v>89597</v>
      </c>
      <c r="C3254" s="154" t="s">
        <v>8774</v>
      </c>
      <c r="D3254" s="153" t="s">
        <v>5366</v>
      </c>
      <c r="E3254" s="153" t="s">
        <v>83</v>
      </c>
      <c r="F3254" s="155">
        <v>12.87</v>
      </c>
      <c r="G3254" s="155">
        <v>12.64</v>
      </c>
      <c r="H3254" s="153" t="s">
        <v>308</v>
      </c>
      <c r="I3254" s="156">
        <v>41974</v>
      </c>
    </row>
    <row r="3255" spans="1:9" ht="25.5" hidden="1">
      <c r="A3255" s="133">
        <f>COUNTIF(ORÇAMENTO!B:B,'CPU (2)'!B3255)</f>
        <v>0</v>
      </c>
      <c r="B3255" s="157">
        <v>89611</v>
      </c>
      <c r="C3255" s="158" t="s">
        <v>8775</v>
      </c>
      <c r="D3255" s="157" t="s">
        <v>5366</v>
      </c>
      <c r="E3255" s="157" t="s">
        <v>83</v>
      </c>
      <c r="F3255" s="159">
        <v>17.25</v>
      </c>
      <c r="G3255" s="159">
        <v>16.96</v>
      </c>
      <c r="H3255" s="157" t="s">
        <v>308</v>
      </c>
      <c r="I3255" s="160">
        <v>41974</v>
      </c>
    </row>
    <row r="3256" spans="1:9" ht="25.5" hidden="1">
      <c r="A3256" s="133">
        <f>COUNTIF(ORÇAMENTO!B:B,'CPU (2)'!B3256)</f>
        <v>0</v>
      </c>
      <c r="B3256" s="153">
        <v>89614</v>
      </c>
      <c r="C3256" s="154" t="s">
        <v>8776</v>
      </c>
      <c r="D3256" s="153" t="s">
        <v>5366</v>
      </c>
      <c r="E3256" s="153" t="s">
        <v>83</v>
      </c>
      <c r="F3256" s="155">
        <v>38.33</v>
      </c>
      <c r="G3256" s="155">
        <v>38.01</v>
      </c>
      <c r="H3256" s="153" t="s">
        <v>308</v>
      </c>
      <c r="I3256" s="156">
        <v>41974</v>
      </c>
    </row>
    <row r="3257" spans="1:9" ht="25.5" hidden="1">
      <c r="A3257" s="133">
        <f>COUNTIF(ORÇAMENTO!B:B,'CPU (2)'!B3257)</f>
        <v>0</v>
      </c>
      <c r="B3257" s="157">
        <v>84887</v>
      </c>
      <c r="C3257" s="158" t="s">
        <v>8777</v>
      </c>
      <c r="D3257" s="157" t="s">
        <v>5410</v>
      </c>
      <c r="E3257" s="157" t="s">
        <v>83</v>
      </c>
      <c r="F3257" s="159">
        <v>51.56</v>
      </c>
      <c r="G3257" s="159">
        <v>49.4</v>
      </c>
      <c r="H3257" s="157" t="s">
        <v>308</v>
      </c>
      <c r="I3257" s="160">
        <v>41974</v>
      </c>
    </row>
    <row r="3258" spans="1:9" hidden="1">
      <c r="A3258" s="133">
        <f>COUNTIF(ORÇAMENTO!B:B,'CPU (2)'!B3258)</f>
        <v>0</v>
      </c>
      <c r="B3258" s="153">
        <v>73554</v>
      </c>
      <c r="C3258" s="154" t="s">
        <v>8778</v>
      </c>
      <c r="D3258" s="153" t="s">
        <v>5361</v>
      </c>
      <c r="E3258" s="153" t="s">
        <v>370</v>
      </c>
      <c r="F3258" s="155">
        <v>13.4</v>
      </c>
      <c r="G3258" s="155">
        <v>13.4</v>
      </c>
      <c r="H3258" s="153" t="s">
        <v>308</v>
      </c>
      <c r="I3258" s="156">
        <v>41974</v>
      </c>
    </row>
    <row r="3259" spans="1:9" hidden="1">
      <c r="A3259" s="133">
        <f>COUNTIF(ORÇAMENTO!B:B,'CPU (2)'!B3259)</f>
        <v>0</v>
      </c>
      <c r="B3259" s="157">
        <v>73460</v>
      </c>
      <c r="C3259" s="158" t="s">
        <v>8779</v>
      </c>
      <c r="D3259" s="157" t="s">
        <v>5361</v>
      </c>
      <c r="E3259" s="157" t="s">
        <v>370</v>
      </c>
      <c r="F3259" s="159">
        <v>20.54</v>
      </c>
      <c r="G3259" s="159">
        <v>20.54</v>
      </c>
      <c r="H3259" s="157" t="s">
        <v>308</v>
      </c>
      <c r="I3259" s="160">
        <v>41974</v>
      </c>
    </row>
    <row r="3260" spans="1:9" hidden="1">
      <c r="A3260" s="133">
        <f>COUNTIF(ORÇAMENTO!B:B,'CPU (2)'!B3260)</f>
        <v>0</v>
      </c>
      <c r="B3260" s="153">
        <v>73488</v>
      </c>
      <c r="C3260" s="154" t="s">
        <v>8780</v>
      </c>
      <c r="D3260" s="153" t="s">
        <v>5361</v>
      </c>
      <c r="E3260" s="153" t="s">
        <v>370</v>
      </c>
      <c r="F3260" s="155">
        <v>26.82</v>
      </c>
      <c r="G3260" s="155">
        <v>26.82</v>
      </c>
      <c r="H3260" s="153" t="s">
        <v>308</v>
      </c>
      <c r="I3260" s="156">
        <v>41974</v>
      </c>
    </row>
    <row r="3261" spans="1:9" hidden="1">
      <c r="A3261" s="133">
        <f>COUNTIF(ORÇAMENTO!B:B,'CPU (2)'!B3261)</f>
        <v>0</v>
      </c>
      <c r="B3261" s="157">
        <v>73489</v>
      </c>
      <c r="C3261" s="158" t="s">
        <v>8781</v>
      </c>
      <c r="D3261" s="157" t="s">
        <v>5361</v>
      </c>
      <c r="E3261" s="157" t="s">
        <v>370</v>
      </c>
      <c r="F3261" s="159">
        <v>41.1</v>
      </c>
      <c r="G3261" s="159">
        <v>41.1</v>
      </c>
      <c r="H3261" s="157" t="s">
        <v>308</v>
      </c>
      <c r="I3261" s="160">
        <v>41974</v>
      </c>
    </row>
    <row r="3262" spans="1:9" hidden="1">
      <c r="A3262" s="133">
        <f>COUNTIF(ORÇAMENTO!B:B,'CPU (2)'!B3262)</f>
        <v>0</v>
      </c>
      <c r="B3262" s="153">
        <v>88272</v>
      </c>
      <c r="C3262" s="154" t="s">
        <v>8782</v>
      </c>
      <c r="D3262" s="153" t="s">
        <v>5361</v>
      </c>
      <c r="E3262" s="153" t="s">
        <v>307</v>
      </c>
      <c r="F3262" s="155">
        <v>16.579999999999998</v>
      </c>
      <c r="G3262" s="155">
        <v>14.86</v>
      </c>
      <c r="H3262" s="153" t="s">
        <v>308</v>
      </c>
      <c r="I3262" s="156">
        <v>41974</v>
      </c>
    </row>
    <row r="3263" spans="1:9" ht="25.5" hidden="1">
      <c r="A3263" s="133">
        <f>COUNTIF(ORÇAMENTO!B:B,'CPU (2)'!B3263)</f>
        <v>0</v>
      </c>
      <c r="B3263" s="157">
        <v>85120</v>
      </c>
      <c r="C3263" s="158" t="s">
        <v>8783</v>
      </c>
      <c r="D3263" s="157" t="s">
        <v>5371</v>
      </c>
      <c r="E3263" s="157" t="s">
        <v>83</v>
      </c>
      <c r="F3263" s="159">
        <v>57.63</v>
      </c>
      <c r="G3263" s="159">
        <v>55.87</v>
      </c>
      <c r="H3263" s="157" t="s">
        <v>308</v>
      </c>
      <c r="I3263" s="160">
        <v>41974</v>
      </c>
    </row>
    <row r="3264" spans="1:9" ht="38.25" hidden="1">
      <c r="A3264" s="133">
        <f>COUNTIF(ORÇAMENTO!B:B,'CPU (2)'!B3264)</f>
        <v>0</v>
      </c>
      <c r="B3264" s="153" t="s">
        <v>8784</v>
      </c>
      <c r="C3264" s="154" t="s">
        <v>8785</v>
      </c>
      <c r="D3264" s="153" t="s">
        <v>5374</v>
      </c>
      <c r="E3264" s="153" t="s">
        <v>335</v>
      </c>
      <c r="F3264" s="155">
        <v>36.840000000000003</v>
      </c>
      <c r="G3264" s="155">
        <v>36.68</v>
      </c>
      <c r="H3264" s="153" t="s">
        <v>308</v>
      </c>
      <c r="I3264" s="156">
        <v>41974</v>
      </c>
    </row>
    <row r="3265" spans="1:11" ht="25.5" hidden="1">
      <c r="A3265" s="133">
        <f>COUNTIF(ORÇAMENTO!B:B,'CPU (2)'!B3265)</f>
        <v>0</v>
      </c>
      <c r="B3265" s="157">
        <v>84148</v>
      </c>
      <c r="C3265" s="158" t="s">
        <v>8786</v>
      </c>
      <c r="D3265" s="157" t="s">
        <v>5450</v>
      </c>
      <c r="E3265" s="157" t="s">
        <v>307</v>
      </c>
      <c r="F3265" s="159">
        <v>19.7</v>
      </c>
      <c r="G3265" s="159">
        <v>19.7</v>
      </c>
      <c r="H3265" s="157" t="s">
        <v>308</v>
      </c>
      <c r="I3265" s="160">
        <v>41974</v>
      </c>
    </row>
    <row r="3266" spans="1:11" ht="25.5" hidden="1">
      <c r="A3266" s="133">
        <f>COUNTIF(ORÇAMENTO!B:B,'CPU (2)'!B3266)</f>
        <v>0</v>
      </c>
      <c r="B3266" s="153">
        <v>83355</v>
      </c>
      <c r="C3266" s="154" t="s">
        <v>8787</v>
      </c>
      <c r="D3266" s="153" t="s">
        <v>5450</v>
      </c>
      <c r="E3266" s="153" t="s">
        <v>307</v>
      </c>
      <c r="F3266" s="155">
        <v>26.01</v>
      </c>
      <c r="G3266" s="155">
        <v>26.01</v>
      </c>
      <c r="H3266" s="153" t="s">
        <v>308</v>
      </c>
      <c r="I3266" s="156">
        <v>41974</v>
      </c>
    </row>
    <row r="3267" spans="1:11" ht="25.5" hidden="1">
      <c r="A3267" s="133">
        <f>COUNTIF(ORÇAMENTO!B:B,'CPU (2)'!B3267)</f>
        <v>0</v>
      </c>
      <c r="B3267" s="157">
        <v>83361</v>
      </c>
      <c r="C3267" s="158" t="s">
        <v>8788</v>
      </c>
      <c r="D3267" s="157" t="s">
        <v>5450</v>
      </c>
      <c r="E3267" s="157" t="s">
        <v>307</v>
      </c>
      <c r="F3267" s="159">
        <v>20.49</v>
      </c>
      <c r="G3267" s="159">
        <v>20.48</v>
      </c>
      <c r="H3267" s="157" t="s">
        <v>308</v>
      </c>
      <c r="I3267" s="160">
        <v>41974</v>
      </c>
    </row>
    <row r="3268" spans="1:11" ht="38.25" hidden="1">
      <c r="A3268" s="133">
        <f>COUNTIF(ORÇAMENTO!B:B,'CPU (2)'!B3268)</f>
        <v>0</v>
      </c>
      <c r="B3268" s="153">
        <v>84144</v>
      </c>
      <c r="C3268" s="154" t="s">
        <v>8789</v>
      </c>
      <c r="D3268" s="153" t="s">
        <v>5450</v>
      </c>
      <c r="E3268" s="153" t="s">
        <v>307</v>
      </c>
      <c r="F3268" s="155">
        <v>12.8</v>
      </c>
      <c r="G3268" s="155">
        <v>12.8</v>
      </c>
      <c r="H3268" s="153" t="s">
        <v>308</v>
      </c>
      <c r="I3268" s="156">
        <v>41974</v>
      </c>
    </row>
    <row r="3269" spans="1:11" ht="25.5" hidden="1">
      <c r="A3269" s="133">
        <f>COUNTIF(ORÇAMENTO!B:B,'CPU (2)'!B3269)</f>
        <v>0</v>
      </c>
      <c r="B3269" s="157">
        <v>73307</v>
      </c>
      <c r="C3269" s="158" t="s">
        <v>8790</v>
      </c>
      <c r="D3269" s="157" t="s">
        <v>5450</v>
      </c>
      <c r="E3269" s="157" t="s">
        <v>307</v>
      </c>
      <c r="F3269" s="159">
        <v>1.62</v>
      </c>
      <c r="G3269" s="159">
        <v>1.62</v>
      </c>
      <c r="H3269" s="157" t="s">
        <v>308</v>
      </c>
      <c r="I3269" s="160">
        <v>41974</v>
      </c>
    </row>
    <row r="3270" spans="1:11" ht="25.5" hidden="1">
      <c r="A3270" s="133">
        <f>COUNTIF(ORÇAMENTO!B:B,'CPU (2)'!B3270)</f>
        <v>0</v>
      </c>
      <c r="B3270" s="153">
        <v>73435</v>
      </c>
      <c r="C3270" s="154" t="s">
        <v>8791</v>
      </c>
      <c r="D3270" s="153" t="s">
        <v>5450</v>
      </c>
      <c r="E3270" s="153" t="s">
        <v>307</v>
      </c>
      <c r="F3270" s="155">
        <v>43.09</v>
      </c>
      <c r="G3270" s="155">
        <v>43.08</v>
      </c>
      <c r="H3270" s="153" t="s">
        <v>308</v>
      </c>
      <c r="I3270" s="156">
        <v>41974</v>
      </c>
    </row>
    <row r="3271" spans="1:11" ht="25.5" hidden="1">
      <c r="A3271" s="133">
        <f>COUNTIF(ORÇAMENTO!B:B,'CPU (2)'!B3271)</f>
        <v>0</v>
      </c>
      <c r="B3271" s="157">
        <v>84139</v>
      </c>
      <c r="C3271" s="158" t="s">
        <v>8792</v>
      </c>
      <c r="D3271" s="157" t="s">
        <v>5450</v>
      </c>
      <c r="E3271" s="157" t="s">
        <v>307</v>
      </c>
      <c r="F3271" s="159">
        <v>12.75</v>
      </c>
      <c r="G3271" s="159">
        <v>12.75</v>
      </c>
      <c r="H3271" s="157" t="s">
        <v>308</v>
      </c>
      <c r="I3271" s="160">
        <v>41974</v>
      </c>
    </row>
    <row r="3272" spans="1:11" ht="25.5" hidden="1">
      <c r="A3272" s="133">
        <f>COUNTIF(ORÇAMENTO!B:B,'CPU (2)'!B3272)</f>
        <v>0</v>
      </c>
      <c r="B3272" s="153">
        <v>83762</v>
      </c>
      <c r="C3272" s="154" t="s">
        <v>8793</v>
      </c>
      <c r="D3272" s="153" t="s">
        <v>5450</v>
      </c>
      <c r="E3272" s="153" t="s">
        <v>307</v>
      </c>
      <c r="F3272" s="155">
        <v>7.21</v>
      </c>
      <c r="G3272" s="155">
        <v>7.2</v>
      </c>
      <c r="H3272" s="153" t="s">
        <v>308</v>
      </c>
      <c r="I3272" s="156">
        <v>41974</v>
      </c>
    </row>
    <row r="3273" spans="1:11">
      <c r="B3273" s="153"/>
      <c r="C3273" s="154"/>
      <c r="D3273" s="153"/>
      <c r="E3273" s="153"/>
      <c r="F3273" s="155"/>
      <c r="G3273" s="155"/>
      <c r="H3273" s="153"/>
      <c r="I3273" s="156"/>
    </row>
    <row r="3274" spans="1:11" ht="25.5">
      <c r="A3274" s="133">
        <f>COUNTIF(ORÇAMENTO!B:B,'CPU (2)'!B3274)</f>
        <v>0</v>
      </c>
      <c r="B3274" s="175">
        <v>83757</v>
      </c>
      <c r="C3274" s="176" t="s">
        <v>8794</v>
      </c>
      <c r="D3274" s="175" t="s">
        <v>5450</v>
      </c>
      <c r="E3274" s="175" t="s">
        <v>307</v>
      </c>
      <c r="F3274" s="177">
        <v>38.1</v>
      </c>
      <c r="G3274" s="177">
        <v>38.090000000000003</v>
      </c>
      <c r="H3274" s="175" t="s">
        <v>308</v>
      </c>
      <c r="I3274" s="160">
        <v>41974</v>
      </c>
      <c r="J3274" s="191">
        <f>SUM(J3276)</f>
        <v>38.094110108000002</v>
      </c>
      <c r="K3274" s="192">
        <f>J3274-G3274</f>
        <v>4.110107999999002E-3</v>
      </c>
    </row>
    <row r="3275" spans="1:11" ht="25.5">
      <c r="A3275" s="211"/>
      <c r="B3275" s="320" t="s">
        <v>341</v>
      </c>
      <c r="C3275" s="320" t="s">
        <v>82</v>
      </c>
      <c r="D3275" s="320" t="s">
        <v>342</v>
      </c>
      <c r="E3275" s="320" t="s">
        <v>343</v>
      </c>
      <c r="F3275" s="320" t="s">
        <v>10727</v>
      </c>
      <c r="G3275" s="320" t="s">
        <v>10728</v>
      </c>
      <c r="H3275" s="320" t="s">
        <v>10729</v>
      </c>
      <c r="I3275" s="320" t="s">
        <v>10730</v>
      </c>
      <c r="J3275" s="320" t="s">
        <v>10731</v>
      </c>
    </row>
    <row r="3276" spans="1:11" ht="51">
      <c r="A3276" s="211"/>
      <c r="B3276" s="172">
        <v>10713</v>
      </c>
      <c r="C3276" s="213" t="str">
        <f>VLOOKUP(B3276,INSUMOS_SINAPI_12_14!$A$2:$H$5049,2,0)</f>
        <v>!EM PROCESSO DE DESATIVACAO! GUINDASTE HIDRAULICO VEICULAR, C/LANCA TELESCOPICA DE ACIONAMENTO HIDRAULICO E LANCAS MANUAIS, MOMENTO MAXIMO DE ELEVACAO 23.000 KG, COM PBT A PARTIR DE 18.000 KG, MONTADO SOBRE CAM</v>
      </c>
      <c r="D3276" s="136" t="s">
        <v>316</v>
      </c>
      <c r="E3276" s="144" t="str">
        <f>VLOOKUP(B3276,INSUMOS_SINAPI_12_14!$A$2:$H$5049,4,0)</f>
        <v>UN</v>
      </c>
      <c r="F3276" s="138">
        <v>507989.2</v>
      </c>
      <c r="G3276" s="210">
        <f>VLOOKUP(B3276,INSUMOS_SINAPI_12_14!$A$2:$H$5049,6,0)</f>
        <v>507989.2</v>
      </c>
      <c r="H3276" s="333">
        <v>7.4989999999999999E-5</v>
      </c>
      <c r="I3276" s="138">
        <v>38.1</v>
      </c>
      <c r="J3276" s="210">
        <f>H3276*G3276</f>
        <v>38.094110108000002</v>
      </c>
    </row>
    <row r="3277" spans="1:11">
      <c r="B3277"/>
      <c r="C3277"/>
      <c r="D3277"/>
      <c r="E3277"/>
      <c r="F3277"/>
      <c r="G3277"/>
      <c r="H3277"/>
      <c r="I3277"/>
    </row>
    <row r="3278" spans="1:11">
      <c r="B3278"/>
      <c r="C3278"/>
      <c r="D3278"/>
      <c r="E3278"/>
      <c r="F3278"/>
      <c r="G3278"/>
      <c r="H3278"/>
      <c r="I3278"/>
    </row>
    <row r="3279" spans="1:11">
      <c r="B3279"/>
      <c r="C3279"/>
      <c r="D3279"/>
      <c r="E3279"/>
      <c r="F3279"/>
      <c r="G3279"/>
      <c r="H3279"/>
      <c r="I3279"/>
    </row>
    <row r="3280" spans="1:11" ht="25.5">
      <c r="A3280" s="133">
        <f>COUNTIF(ORÇAMENTO!B:B,'CPU (2)'!B3280)</f>
        <v>0</v>
      </c>
      <c r="B3280" s="153">
        <v>73456</v>
      </c>
      <c r="C3280" s="154" t="s">
        <v>8795</v>
      </c>
      <c r="D3280" s="153" t="s">
        <v>5450</v>
      </c>
      <c r="E3280" s="153" t="s">
        <v>307</v>
      </c>
      <c r="F3280" s="155">
        <v>11.72</v>
      </c>
      <c r="G3280" s="155">
        <v>11.71</v>
      </c>
      <c r="H3280" s="153" t="s">
        <v>308</v>
      </c>
      <c r="I3280" s="156">
        <v>41974</v>
      </c>
    </row>
    <row r="3281" spans="1:11" ht="25.5">
      <c r="A3281" s="133">
        <f>COUNTIF(ORÇAMENTO!B:B,'CPU (2)'!B3281)</f>
        <v>0</v>
      </c>
      <c r="B3281" s="157">
        <v>84032</v>
      </c>
      <c r="C3281" s="158" t="s">
        <v>8796</v>
      </c>
      <c r="D3281" s="157" t="s">
        <v>6231</v>
      </c>
      <c r="E3281" s="157" t="s">
        <v>83</v>
      </c>
      <c r="F3281" s="159">
        <v>33.97</v>
      </c>
      <c r="G3281" s="159">
        <v>32.619999999999997</v>
      </c>
      <c r="H3281" s="157" t="s">
        <v>308</v>
      </c>
      <c r="I3281" s="160">
        <v>41974</v>
      </c>
    </row>
    <row r="3282" spans="1:11" ht="38.25">
      <c r="A3282" s="133">
        <f>COUNTIF(ORÇAMENTO!B:B,'CPU (2)'!B3282)</f>
        <v>0</v>
      </c>
      <c r="B3282" s="153">
        <v>84146</v>
      </c>
      <c r="C3282" s="154" t="s">
        <v>8797</v>
      </c>
      <c r="D3282" s="153" t="s">
        <v>5450</v>
      </c>
      <c r="E3282" s="153" t="s">
        <v>307</v>
      </c>
      <c r="F3282" s="155">
        <v>14.77</v>
      </c>
      <c r="G3282" s="155">
        <v>13.04</v>
      </c>
      <c r="H3282" s="153" t="s">
        <v>308</v>
      </c>
      <c r="I3282" s="156">
        <v>41974</v>
      </c>
    </row>
    <row r="3283" spans="1:11" ht="25.5">
      <c r="A3283" s="133">
        <f>COUNTIF(ORÇAMENTO!B:B,'CPU (2)'!B3283)</f>
        <v>0</v>
      </c>
      <c r="B3283" s="157">
        <v>73538</v>
      </c>
      <c r="C3283" s="158" t="s">
        <v>8798</v>
      </c>
      <c r="D3283" s="157" t="s">
        <v>5450</v>
      </c>
      <c r="E3283" s="157" t="s">
        <v>6046</v>
      </c>
      <c r="F3283" s="159">
        <v>136.69999999999999</v>
      </c>
      <c r="G3283" s="159">
        <v>135.06</v>
      </c>
      <c r="H3283" s="157" t="s">
        <v>308</v>
      </c>
      <c r="I3283" s="160">
        <v>41974</v>
      </c>
    </row>
    <row r="3284" spans="1:11" ht="25.5">
      <c r="A3284" s="133">
        <f>COUNTIF(ORÇAMENTO!B:B,'CPU (2)'!B3284)</f>
        <v>0</v>
      </c>
      <c r="B3284" s="153">
        <v>73354</v>
      </c>
      <c r="C3284" s="154" t="s">
        <v>8799</v>
      </c>
      <c r="D3284" s="153" t="s">
        <v>5450</v>
      </c>
      <c r="E3284" s="153" t="s">
        <v>307</v>
      </c>
      <c r="F3284" s="155">
        <v>16.79</v>
      </c>
      <c r="G3284" s="155">
        <v>15.14</v>
      </c>
      <c r="H3284" s="153" t="s">
        <v>308</v>
      </c>
      <c r="I3284" s="156">
        <v>41974</v>
      </c>
    </row>
    <row r="3285" spans="1:11" ht="25.5">
      <c r="A3285" s="133">
        <f>COUNTIF(ORÇAMENTO!B:B,'CPU (2)'!B3285)</f>
        <v>0</v>
      </c>
      <c r="B3285" s="157">
        <v>73478</v>
      </c>
      <c r="C3285" s="158" t="s">
        <v>8800</v>
      </c>
      <c r="D3285" s="157" t="s">
        <v>5450</v>
      </c>
      <c r="E3285" s="157" t="s">
        <v>307</v>
      </c>
      <c r="F3285" s="159">
        <v>87.33</v>
      </c>
      <c r="G3285" s="159">
        <v>85.68</v>
      </c>
      <c r="H3285" s="157" t="s">
        <v>308</v>
      </c>
      <c r="I3285" s="160">
        <v>41974</v>
      </c>
    </row>
    <row r="3286" spans="1:11" ht="25.5">
      <c r="A3286" s="133">
        <f>COUNTIF(ORÇAMENTO!B:B,'CPU (2)'!B3286)</f>
        <v>0</v>
      </c>
      <c r="B3286" s="153">
        <v>73553</v>
      </c>
      <c r="C3286" s="154" t="s">
        <v>8801</v>
      </c>
      <c r="D3286" s="153" t="s">
        <v>5450</v>
      </c>
      <c r="E3286" s="153" t="s">
        <v>307</v>
      </c>
      <c r="F3286" s="155">
        <v>183.53</v>
      </c>
      <c r="G3286" s="155">
        <v>182.05</v>
      </c>
      <c r="H3286" s="153" t="s">
        <v>308</v>
      </c>
      <c r="I3286" s="156">
        <v>41974</v>
      </c>
    </row>
    <row r="3287" spans="1:11">
      <c r="A3287" s="133">
        <f>COUNTIF(ORÇAMENTO!B:B,'CPU (2)'!B3287)</f>
        <v>0</v>
      </c>
      <c r="B3287" s="157">
        <v>73477</v>
      </c>
      <c r="C3287" s="158" t="s">
        <v>8802</v>
      </c>
      <c r="D3287" s="157" t="s">
        <v>5361</v>
      </c>
      <c r="E3287" s="157" t="s">
        <v>307</v>
      </c>
      <c r="F3287" s="159">
        <v>45.92</v>
      </c>
      <c r="G3287" s="159">
        <v>45.92</v>
      </c>
      <c r="H3287" s="157" t="s">
        <v>308</v>
      </c>
      <c r="I3287" s="160">
        <v>41974</v>
      </c>
    </row>
    <row r="3288" spans="1:11" ht="25.5">
      <c r="A3288" s="133">
        <f>COUNTIF(ORÇAMENTO!B:B,'CPU (2)'!B3288)</f>
        <v>0</v>
      </c>
      <c r="B3288" s="153">
        <v>73491</v>
      </c>
      <c r="C3288" s="154" t="s">
        <v>8803</v>
      </c>
      <c r="D3288" s="153" t="s">
        <v>5450</v>
      </c>
      <c r="E3288" s="153" t="s">
        <v>307</v>
      </c>
      <c r="F3288" s="155">
        <v>4.01</v>
      </c>
      <c r="G3288" s="155">
        <v>4.01</v>
      </c>
      <c r="H3288" s="153" t="s">
        <v>308</v>
      </c>
      <c r="I3288" s="156">
        <v>41974</v>
      </c>
    </row>
    <row r="3289" spans="1:11" ht="25.5">
      <c r="A3289" s="133">
        <f>COUNTIF(ORÇAMENTO!B:B,'CPU (2)'!B3289)</f>
        <v>0</v>
      </c>
      <c r="B3289" s="157">
        <v>73557</v>
      </c>
      <c r="C3289" s="158" t="s">
        <v>8804</v>
      </c>
      <c r="D3289" s="157" t="s">
        <v>5450</v>
      </c>
      <c r="E3289" s="157" t="s">
        <v>307</v>
      </c>
      <c r="F3289" s="159">
        <v>1.45</v>
      </c>
      <c r="G3289" s="159">
        <v>1.44</v>
      </c>
      <c r="H3289" s="157" t="s">
        <v>308</v>
      </c>
      <c r="I3289" s="160">
        <v>41974</v>
      </c>
    </row>
    <row r="3290" spans="1:11" ht="25.5">
      <c r="A3290" s="133">
        <f>COUNTIF(ORÇAMENTO!B:B,'CPU (2)'!B3290)</f>
        <v>0</v>
      </c>
      <c r="B3290" s="153">
        <v>6389</v>
      </c>
      <c r="C3290" s="154" t="s">
        <v>8805</v>
      </c>
      <c r="D3290" s="153" t="s">
        <v>5450</v>
      </c>
      <c r="E3290" s="153" t="s">
        <v>307</v>
      </c>
      <c r="F3290" s="155">
        <v>16.78</v>
      </c>
      <c r="G3290" s="155">
        <v>16.77</v>
      </c>
      <c r="H3290" s="153" t="s">
        <v>308</v>
      </c>
      <c r="I3290" s="156">
        <v>41974</v>
      </c>
    </row>
    <row r="3291" spans="1:11" ht="25.5">
      <c r="A3291" s="133">
        <f>COUNTIF(ORÇAMENTO!B:B,'CPU (2)'!B3291)</f>
        <v>0</v>
      </c>
      <c r="B3291" s="175">
        <v>6390</v>
      </c>
      <c r="C3291" s="176" t="s">
        <v>8806</v>
      </c>
      <c r="D3291" s="175" t="s">
        <v>5450</v>
      </c>
      <c r="E3291" s="175" t="s">
        <v>307</v>
      </c>
      <c r="F3291" s="177">
        <v>13.15</v>
      </c>
      <c r="G3291" s="177">
        <v>13.15</v>
      </c>
      <c r="H3291" s="175" t="s">
        <v>308</v>
      </c>
      <c r="I3291" s="160">
        <v>41974</v>
      </c>
      <c r="J3291" s="191">
        <f>SUM(J3293:J3293)</f>
        <v>13.153985760000001</v>
      </c>
      <c r="K3291" s="192">
        <f>J3291-G3291</f>
        <v>3.9857600000008375E-3</v>
      </c>
    </row>
    <row r="3292" spans="1:11" ht="25.5">
      <c r="A3292" s="211"/>
      <c r="B3292" s="202" t="s">
        <v>341</v>
      </c>
      <c r="C3292" s="202" t="s">
        <v>82</v>
      </c>
      <c r="D3292" s="202" t="s">
        <v>342</v>
      </c>
      <c r="E3292" s="202" t="s">
        <v>343</v>
      </c>
      <c r="F3292" s="202" t="s">
        <v>10727</v>
      </c>
      <c r="G3292" s="202" t="s">
        <v>10728</v>
      </c>
      <c r="H3292" s="202" t="s">
        <v>10729</v>
      </c>
      <c r="I3292" s="202" t="s">
        <v>10730</v>
      </c>
      <c r="J3292" s="202" t="s">
        <v>10731</v>
      </c>
    </row>
    <row r="3293" spans="1:11" ht="25.5">
      <c r="A3293" s="211"/>
      <c r="B3293" s="172">
        <v>13333</v>
      </c>
      <c r="C3293" s="213" t="str">
        <f>VLOOKUP(B3293,INSUMOS_SINAPI_12_14!$A$2:$H$5049,2,0)</f>
        <v>GRUPO DE SOLDAGEM C/ GERADOR A DIESEL 60 CV PARA SOLDA ELETRICA, SOBRE 04 RODAS, COM MOTOR 4 CILINDROS</v>
      </c>
      <c r="D3293" s="166" t="s">
        <v>316</v>
      </c>
      <c r="E3293" s="144" t="str">
        <f>VLOOKUP(B3293,INSUMOS_SINAPI_12_14!$A$2:$H$5049,4,0)</f>
        <v>UN</v>
      </c>
      <c r="F3293" s="138">
        <v>86539.38</v>
      </c>
      <c r="G3293" s="210">
        <f>VLOOKUP(B3293,INSUMOS_SINAPI_12_14!$A$2:$H$5049,6,0)</f>
        <v>86539.38</v>
      </c>
      <c r="H3293" s="136">
        <v>1.5200000000000001E-4</v>
      </c>
      <c r="I3293" s="138">
        <v>13.15</v>
      </c>
      <c r="J3293" s="210">
        <f>H3293*G3293</f>
        <v>13.153985760000001</v>
      </c>
    </row>
    <row r="3294" spans="1:11">
      <c r="B3294"/>
      <c r="C3294"/>
      <c r="D3294"/>
      <c r="E3294"/>
      <c r="F3294"/>
      <c r="G3294"/>
      <c r="H3294"/>
      <c r="I3294"/>
    </row>
    <row r="3295" spans="1:11">
      <c r="B3295"/>
      <c r="C3295"/>
      <c r="D3295"/>
      <c r="E3295"/>
      <c r="F3295"/>
      <c r="G3295"/>
      <c r="H3295"/>
      <c r="I3295"/>
    </row>
    <row r="3296" spans="1:11" ht="25.5">
      <c r="A3296" s="133">
        <f>COUNTIF(ORÇAMENTO!B:B,'CPU (2)'!B3296)</f>
        <v>0</v>
      </c>
      <c r="B3296" s="175">
        <v>6388</v>
      </c>
      <c r="C3296" s="176" t="s">
        <v>8807</v>
      </c>
      <c r="D3296" s="175" t="s">
        <v>5450</v>
      </c>
      <c r="E3296" s="175" t="s">
        <v>307</v>
      </c>
      <c r="F3296" s="177">
        <v>45.92</v>
      </c>
      <c r="G3296" s="177">
        <v>45.92</v>
      </c>
      <c r="H3296" s="175" t="s">
        <v>308</v>
      </c>
      <c r="I3296" s="156">
        <v>41974</v>
      </c>
      <c r="J3296" s="191">
        <f>SUM(J3298:J3301)</f>
        <v>45.924260959999998</v>
      </c>
      <c r="K3296" s="192">
        <f>J3296-G3296</f>
        <v>4.2609599999963166E-3</v>
      </c>
    </row>
    <row r="3297" spans="1:11" ht="25.5">
      <c r="A3297" s="211"/>
      <c r="B3297" s="202" t="s">
        <v>341</v>
      </c>
      <c r="C3297" s="202" t="s">
        <v>82</v>
      </c>
      <c r="D3297" s="202" t="s">
        <v>342</v>
      </c>
      <c r="E3297" s="202" t="s">
        <v>343</v>
      </c>
      <c r="F3297" s="202" t="s">
        <v>10727</v>
      </c>
      <c r="G3297" s="202" t="s">
        <v>10728</v>
      </c>
      <c r="H3297" s="202" t="s">
        <v>10729</v>
      </c>
      <c r="I3297" s="202" t="s">
        <v>10730</v>
      </c>
      <c r="J3297" s="202" t="s">
        <v>10731</v>
      </c>
      <c r="K3297" s="133"/>
    </row>
    <row r="3298" spans="1:11">
      <c r="A3298" s="211"/>
      <c r="B3298" s="172">
        <v>4221</v>
      </c>
      <c r="C3298" s="213" t="str">
        <f>VLOOKUP(B3298,INSUMOS_SINAPI_12_14!$A$2:$H$5049,2,0)</f>
        <v>OLEO DIESEL COMBUSTIVEL COMUM</v>
      </c>
      <c r="D3298" s="166" t="s">
        <v>314</v>
      </c>
      <c r="E3298" s="144" t="str">
        <f>VLOOKUP(B3298,INSUMOS_SINAPI_12_14!$A$2:$H$5049,4,0)</f>
        <v>L</v>
      </c>
      <c r="F3298" s="138">
        <v>2.8</v>
      </c>
      <c r="G3298" s="210">
        <f>VLOOKUP(B3298,INSUMOS_SINAPI_12_14!$A$2:$H$5049,6,0)</f>
        <v>2.8</v>
      </c>
      <c r="H3298" s="136">
        <v>10</v>
      </c>
      <c r="I3298" s="138">
        <v>28</v>
      </c>
      <c r="J3298" s="210">
        <f>H3298*G3298</f>
        <v>28</v>
      </c>
    </row>
    <row r="3299" spans="1:11" ht="25.5">
      <c r="A3299" s="211"/>
      <c r="B3299" s="172">
        <v>4227</v>
      </c>
      <c r="C3299" s="213" t="str">
        <f>VLOOKUP(B3299,INSUMOS_SINAPI_12_14!$A$2:$H$5049,2,0)</f>
        <v>OLEO LUBRIFICANTE PARA MOTORES DE EQUIPAMENTOS PESADOS (CAMINHOES, TRATORES, RETROS E ETC)</v>
      </c>
      <c r="D3299" s="166" t="s">
        <v>314</v>
      </c>
      <c r="E3299" s="144" t="str">
        <f>VLOOKUP(B3299,INSUMOS_SINAPI_12_14!$A$2:$H$5049,4,0)</f>
        <v>L</v>
      </c>
      <c r="F3299" s="138">
        <v>10.55</v>
      </c>
      <c r="G3299" s="210">
        <f>VLOOKUP(B3299,INSUMOS_SINAPI_12_14!$A$2:$H$5049,6,0)</f>
        <v>10.55</v>
      </c>
      <c r="H3299" s="136">
        <v>0.08</v>
      </c>
      <c r="I3299" s="138">
        <v>0.84</v>
      </c>
      <c r="J3299" s="210">
        <f>H3299*G3299</f>
        <v>0.84400000000000008</v>
      </c>
    </row>
    <row r="3300" spans="1:11">
      <c r="A3300" s="211"/>
      <c r="B3300" s="172">
        <v>4229</v>
      </c>
      <c r="C3300" s="213" t="str">
        <f>VLOOKUP(B3300,INSUMOS_SINAPI_12_14!$A$2:$H$5049,2,0)</f>
        <v>GRAXA LUBRIFICANTE</v>
      </c>
      <c r="D3300" s="166" t="s">
        <v>314</v>
      </c>
      <c r="E3300" s="144" t="str">
        <f>VLOOKUP(B3300,INSUMOS_SINAPI_12_14!$A$2:$H$5049,4,0)</f>
        <v>KG</v>
      </c>
      <c r="F3300" s="138">
        <v>15.49</v>
      </c>
      <c r="G3300" s="210">
        <f>VLOOKUP(B3300,INSUMOS_SINAPI_12_14!$A$2:$H$5049,6,0)</f>
        <v>15.49</v>
      </c>
      <c r="H3300" s="136">
        <v>0.03</v>
      </c>
      <c r="I3300" s="138">
        <v>0.46</v>
      </c>
      <c r="J3300" s="210">
        <f>H3300*G3300</f>
        <v>0.4647</v>
      </c>
    </row>
    <row r="3301" spans="1:11" ht="25.5">
      <c r="A3301" s="211"/>
      <c r="B3301" s="172">
        <v>13333</v>
      </c>
      <c r="C3301" s="213" t="str">
        <f>VLOOKUP(B3301,INSUMOS_SINAPI_12_14!$A$2:$H$5049,2,0)</f>
        <v>GRUPO DE SOLDAGEM C/ GERADOR A DIESEL 60 CV PARA SOLDA ELETRICA, SOBRE 04 RODAS, COM MOTOR 4 CILINDROS</v>
      </c>
      <c r="D3301" s="166" t="s">
        <v>316</v>
      </c>
      <c r="E3301" s="144" t="str">
        <f>VLOOKUP(B3301,INSUMOS_SINAPI_12_14!$A$2:$H$5049,4,0)</f>
        <v>UN</v>
      </c>
      <c r="F3301" s="138">
        <v>86539.38</v>
      </c>
      <c r="G3301" s="210">
        <f>VLOOKUP(B3301,INSUMOS_SINAPI_12_14!$A$2:$H$5049,6,0)</f>
        <v>86539.38</v>
      </c>
      <c r="H3301" s="136">
        <v>1.92E-4</v>
      </c>
      <c r="I3301" s="138">
        <v>16.62</v>
      </c>
      <c r="J3301" s="210">
        <f>H3301*G3301</f>
        <v>16.61556096</v>
      </c>
    </row>
    <row r="3302" spans="1:11">
      <c r="B3302" s="153"/>
      <c r="C3302" s="154"/>
      <c r="D3302" s="153"/>
      <c r="E3302" s="153"/>
      <c r="F3302" s="155"/>
      <c r="G3302" s="155"/>
      <c r="H3302" s="153"/>
      <c r="I3302" s="156"/>
    </row>
    <row r="3303" spans="1:11">
      <c r="B3303" s="153"/>
      <c r="C3303" s="154"/>
      <c r="D3303" s="153"/>
      <c r="E3303" s="153"/>
      <c r="F3303" s="155"/>
      <c r="G3303" s="155"/>
      <c r="H3303" s="153"/>
      <c r="I3303" s="156"/>
    </row>
    <row r="3304" spans="1:11">
      <c r="B3304" s="153"/>
      <c r="C3304" s="154"/>
      <c r="D3304" s="153"/>
      <c r="E3304" s="153"/>
      <c r="F3304" s="155"/>
      <c r="G3304" s="155"/>
      <c r="H3304" s="153"/>
      <c r="I3304" s="156"/>
    </row>
    <row r="3305" spans="1:11">
      <c r="B3305" s="153"/>
      <c r="C3305" s="154"/>
      <c r="D3305" s="153"/>
      <c r="E3305" s="153"/>
      <c r="F3305" s="155"/>
      <c r="G3305" s="155"/>
      <c r="H3305" s="153"/>
      <c r="I3305" s="156"/>
    </row>
    <row r="3306" spans="1:11" hidden="1">
      <c r="A3306" s="133">
        <f>COUNTIF(ORÇAMENTO!B:B,'CPU (2)'!B3306)</f>
        <v>0</v>
      </c>
      <c r="B3306" s="157">
        <v>88273</v>
      </c>
      <c r="C3306" s="158" t="s">
        <v>8808</v>
      </c>
      <c r="D3306" s="157" t="s">
        <v>5361</v>
      </c>
      <c r="E3306" s="157" t="s">
        <v>307</v>
      </c>
      <c r="F3306" s="159">
        <v>14.16</v>
      </c>
      <c r="G3306" s="159">
        <v>12.77</v>
      </c>
      <c r="H3306" s="157" t="s">
        <v>308</v>
      </c>
      <c r="I3306" s="160">
        <v>41974</v>
      </c>
    </row>
    <row r="3307" spans="1:11" ht="25.5" hidden="1">
      <c r="A3307" s="133">
        <f>COUNTIF(ORÇAMENTO!B:B,'CPU (2)'!B3307)</f>
        <v>0</v>
      </c>
      <c r="B3307" s="153">
        <v>84861</v>
      </c>
      <c r="C3307" s="154" t="s">
        <v>8809</v>
      </c>
      <c r="D3307" s="153" t="s">
        <v>5410</v>
      </c>
      <c r="E3307" s="153" t="s">
        <v>370</v>
      </c>
      <c r="F3307" s="155">
        <v>22.73</v>
      </c>
      <c r="G3307" s="155">
        <v>21.78</v>
      </c>
      <c r="H3307" s="153" t="s">
        <v>308</v>
      </c>
      <c r="I3307" s="156">
        <v>41974</v>
      </c>
    </row>
    <row r="3308" spans="1:11" ht="25.5" hidden="1">
      <c r="A3308" s="133">
        <f>COUNTIF(ORÇAMENTO!B:B,'CPU (2)'!B3308)</f>
        <v>0</v>
      </c>
      <c r="B3308" s="157">
        <v>84864</v>
      </c>
      <c r="C3308" s="158" t="s">
        <v>8810</v>
      </c>
      <c r="D3308" s="157" t="s">
        <v>5410</v>
      </c>
      <c r="E3308" s="157" t="s">
        <v>370</v>
      </c>
      <c r="F3308" s="159">
        <v>16.079999999999998</v>
      </c>
      <c r="G3308" s="159">
        <v>15.13</v>
      </c>
      <c r="H3308" s="157" t="s">
        <v>308</v>
      </c>
      <c r="I3308" s="160">
        <v>41974</v>
      </c>
    </row>
    <row r="3309" spans="1:11" ht="25.5" hidden="1">
      <c r="A3309" s="133">
        <f>COUNTIF(ORÇAMENTO!B:B,'CPU (2)'!B3309)</f>
        <v>0</v>
      </c>
      <c r="B3309" s="153">
        <v>73486</v>
      </c>
      <c r="C3309" s="154" t="s">
        <v>8811</v>
      </c>
      <c r="D3309" s="153" t="s">
        <v>5410</v>
      </c>
      <c r="E3309" s="153" t="s">
        <v>370</v>
      </c>
      <c r="F3309" s="155">
        <v>23.68</v>
      </c>
      <c r="G3309" s="155">
        <v>22.73</v>
      </c>
      <c r="H3309" s="153" t="s">
        <v>308</v>
      </c>
      <c r="I3309" s="156">
        <v>41974</v>
      </c>
    </row>
    <row r="3310" spans="1:11" hidden="1">
      <c r="A3310" s="133">
        <f>COUNTIF(ORÇAMENTO!B:B,'CPU (2)'!B3310)</f>
        <v>0</v>
      </c>
      <c r="B3310" s="157">
        <v>88274</v>
      </c>
      <c r="C3310" s="158" t="s">
        <v>8812</v>
      </c>
      <c r="D3310" s="157" t="s">
        <v>5361</v>
      </c>
      <c r="E3310" s="157" t="s">
        <v>307</v>
      </c>
      <c r="F3310" s="159">
        <v>14.66</v>
      </c>
      <c r="G3310" s="159">
        <v>13.2</v>
      </c>
      <c r="H3310" s="157" t="s">
        <v>308</v>
      </c>
      <c r="I3310" s="160">
        <v>41974</v>
      </c>
    </row>
    <row r="3311" spans="1:11" ht="25.5" hidden="1">
      <c r="A3311" s="133">
        <f>COUNTIF(ORÇAMENTO!B:B,'CPU (2)'!B3311)</f>
        <v>0</v>
      </c>
      <c r="B3311" s="153" t="s">
        <v>8813</v>
      </c>
      <c r="C3311" s="154" t="s">
        <v>8814</v>
      </c>
      <c r="D3311" s="153" t="s">
        <v>5604</v>
      </c>
      <c r="E3311" s="153" t="s">
        <v>368</v>
      </c>
      <c r="F3311" s="155">
        <v>26.22</v>
      </c>
      <c r="G3311" s="155">
        <v>23.8</v>
      </c>
      <c r="H3311" s="153" t="s">
        <v>308</v>
      </c>
      <c r="I3311" s="156">
        <v>41974</v>
      </c>
    </row>
    <row r="3312" spans="1:11" ht="25.5" hidden="1">
      <c r="A3312" s="133">
        <f>COUNTIF(ORÇAMENTO!B:B,'CPU (2)'!B3312)</f>
        <v>0</v>
      </c>
      <c r="B3312" s="157" t="s">
        <v>8815</v>
      </c>
      <c r="C3312" s="158" t="s">
        <v>8816</v>
      </c>
      <c r="D3312" s="157" t="s">
        <v>5604</v>
      </c>
      <c r="E3312" s="157" t="s">
        <v>368</v>
      </c>
      <c r="F3312" s="159">
        <v>29.14</v>
      </c>
      <c r="G3312" s="159">
        <v>26.45</v>
      </c>
      <c r="H3312" s="157" t="s">
        <v>308</v>
      </c>
      <c r="I3312" s="160">
        <v>41974</v>
      </c>
    </row>
    <row r="3313" spans="1:9" ht="25.5" hidden="1">
      <c r="A3313" s="133">
        <f>COUNTIF(ORÇAMENTO!B:B,'CPU (2)'!B3313)</f>
        <v>0</v>
      </c>
      <c r="B3313" s="153">
        <v>5952</v>
      </c>
      <c r="C3313" s="154" t="s">
        <v>8817</v>
      </c>
      <c r="D3313" s="153" t="s">
        <v>5450</v>
      </c>
      <c r="E3313" s="153" t="s">
        <v>6044</v>
      </c>
      <c r="F3313" s="155">
        <v>11.17</v>
      </c>
      <c r="G3313" s="155">
        <v>10.3</v>
      </c>
      <c r="H3313" s="153" t="s">
        <v>308</v>
      </c>
      <c r="I3313" s="156">
        <v>41974</v>
      </c>
    </row>
    <row r="3314" spans="1:9" ht="25.5" hidden="1">
      <c r="A3314" s="133">
        <f>COUNTIF(ORÇAMENTO!B:B,'CPU (2)'!B3314)</f>
        <v>0</v>
      </c>
      <c r="B3314" s="157">
        <v>5795</v>
      </c>
      <c r="C3314" s="158" t="s">
        <v>8818</v>
      </c>
      <c r="D3314" s="157" t="s">
        <v>5450</v>
      </c>
      <c r="E3314" s="157" t="s">
        <v>6046</v>
      </c>
      <c r="F3314" s="159">
        <v>12.8</v>
      </c>
      <c r="G3314" s="159">
        <v>11.92</v>
      </c>
      <c r="H3314" s="157" t="s">
        <v>308</v>
      </c>
      <c r="I3314" s="160">
        <v>41974</v>
      </c>
    </row>
    <row r="3315" spans="1:9" ht="25.5" hidden="1">
      <c r="A3315" s="133">
        <f>COUNTIF(ORÇAMENTO!B:B,'CPU (2)'!B3315)</f>
        <v>0</v>
      </c>
      <c r="B3315" s="153">
        <v>5794</v>
      </c>
      <c r="C3315" s="154" t="s">
        <v>8819</v>
      </c>
      <c r="D3315" s="153" t="s">
        <v>5450</v>
      </c>
      <c r="E3315" s="153" t="s">
        <v>307</v>
      </c>
      <c r="F3315" s="155">
        <v>1.23</v>
      </c>
      <c r="G3315" s="155">
        <v>1.23</v>
      </c>
      <c r="H3315" s="153" t="s">
        <v>308</v>
      </c>
      <c r="I3315" s="156">
        <v>41974</v>
      </c>
    </row>
    <row r="3316" spans="1:9" ht="25.5" hidden="1">
      <c r="A3316" s="133">
        <f>COUNTIF(ORÇAMENTO!B:B,'CPU (2)'!B3316)</f>
        <v>0</v>
      </c>
      <c r="B3316" s="157">
        <v>53863</v>
      </c>
      <c r="C3316" s="158" t="s">
        <v>8820</v>
      </c>
      <c r="D3316" s="157" t="s">
        <v>5450</v>
      </c>
      <c r="E3316" s="157" t="s">
        <v>307</v>
      </c>
      <c r="F3316" s="159">
        <v>1.63</v>
      </c>
      <c r="G3316" s="159">
        <v>1.62</v>
      </c>
      <c r="H3316" s="157" t="s">
        <v>308</v>
      </c>
      <c r="I3316" s="160">
        <v>41974</v>
      </c>
    </row>
    <row r="3317" spans="1:9" ht="25.5" hidden="1">
      <c r="A3317" s="133">
        <f>COUNTIF(ORÇAMENTO!B:B,'CPU (2)'!B3317)</f>
        <v>0</v>
      </c>
      <c r="B3317" s="153">
        <v>5796</v>
      </c>
      <c r="C3317" s="154" t="s">
        <v>8821</v>
      </c>
      <c r="D3317" s="153" t="s">
        <v>5450</v>
      </c>
      <c r="E3317" s="153" t="s">
        <v>307</v>
      </c>
      <c r="F3317" s="155">
        <v>9.94</v>
      </c>
      <c r="G3317" s="155">
        <v>9.06</v>
      </c>
      <c r="H3317" s="153" t="s">
        <v>308</v>
      </c>
      <c r="I3317" s="156">
        <v>41974</v>
      </c>
    </row>
    <row r="3318" spans="1:9" ht="51" hidden="1">
      <c r="A3318" s="133">
        <f>COUNTIF(ORÇAMENTO!B:B,'CPU (2)'!B3318)</f>
        <v>0</v>
      </c>
      <c r="B3318" s="157">
        <v>87561</v>
      </c>
      <c r="C3318" s="158" t="s">
        <v>8822</v>
      </c>
      <c r="D3318" s="157" t="s">
        <v>5350</v>
      </c>
      <c r="E3318" s="157" t="s">
        <v>335</v>
      </c>
      <c r="F3318" s="159">
        <v>26.96</v>
      </c>
      <c r="G3318" s="159">
        <v>26.7</v>
      </c>
      <c r="H3318" s="157" t="s">
        <v>308</v>
      </c>
      <c r="I3318" s="160">
        <v>41974</v>
      </c>
    </row>
    <row r="3319" spans="1:9" ht="51" hidden="1">
      <c r="A3319" s="133">
        <f>COUNTIF(ORÇAMENTO!B:B,'CPU (2)'!B3319)</f>
        <v>0</v>
      </c>
      <c r="B3319" s="153">
        <v>87543</v>
      </c>
      <c r="C3319" s="154" t="s">
        <v>8823</v>
      </c>
      <c r="D3319" s="153" t="s">
        <v>5350</v>
      </c>
      <c r="E3319" s="153" t="s">
        <v>335</v>
      </c>
      <c r="F3319" s="155">
        <v>15.17</v>
      </c>
      <c r="G3319" s="155">
        <v>14.94</v>
      </c>
      <c r="H3319" s="153" t="s">
        <v>308</v>
      </c>
      <c r="I3319" s="156">
        <v>41974</v>
      </c>
    </row>
    <row r="3320" spans="1:9" ht="51" hidden="1">
      <c r="A3320" s="133">
        <f>COUNTIF(ORÇAMENTO!B:B,'CPU (2)'!B3320)</f>
        <v>0</v>
      </c>
      <c r="B3320" s="157">
        <v>87544</v>
      </c>
      <c r="C3320" s="158" t="s">
        <v>8824</v>
      </c>
      <c r="D3320" s="157" t="s">
        <v>5350</v>
      </c>
      <c r="E3320" s="157" t="s">
        <v>335</v>
      </c>
      <c r="F3320" s="159">
        <v>14.51</v>
      </c>
      <c r="G3320" s="159">
        <v>14.35</v>
      </c>
      <c r="H3320" s="157" t="s">
        <v>308</v>
      </c>
      <c r="I3320" s="160">
        <v>41974</v>
      </c>
    </row>
    <row r="3321" spans="1:9" ht="51" hidden="1">
      <c r="A3321" s="133">
        <f>COUNTIF(ORÇAMENTO!B:B,'CPU (2)'!B3321)</f>
        <v>0</v>
      </c>
      <c r="B3321" s="153">
        <v>87562</v>
      </c>
      <c r="C3321" s="154" t="s">
        <v>8825</v>
      </c>
      <c r="D3321" s="153" t="s">
        <v>5350</v>
      </c>
      <c r="E3321" s="153" t="s">
        <v>335</v>
      </c>
      <c r="F3321" s="155">
        <v>26.28</v>
      </c>
      <c r="G3321" s="155">
        <v>26.1</v>
      </c>
      <c r="H3321" s="153" t="s">
        <v>308</v>
      </c>
      <c r="I3321" s="156">
        <v>41974</v>
      </c>
    </row>
    <row r="3322" spans="1:9" ht="51" hidden="1">
      <c r="A3322" s="133">
        <f>COUNTIF(ORÇAMENTO!B:B,'CPU (2)'!B3322)</f>
        <v>0</v>
      </c>
      <c r="B3322" s="157">
        <v>87560</v>
      </c>
      <c r="C3322" s="158" t="s">
        <v>8826</v>
      </c>
      <c r="D3322" s="157" t="s">
        <v>5350</v>
      </c>
      <c r="E3322" s="157" t="s">
        <v>335</v>
      </c>
      <c r="F3322" s="159">
        <v>28.14</v>
      </c>
      <c r="G3322" s="159">
        <v>27.76</v>
      </c>
      <c r="H3322" s="157" t="s">
        <v>308</v>
      </c>
      <c r="I3322" s="160">
        <v>41974</v>
      </c>
    </row>
    <row r="3323" spans="1:9" ht="51" hidden="1">
      <c r="A3323" s="133">
        <f>COUNTIF(ORÇAMENTO!B:B,'CPU (2)'!B3323)</f>
        <v>0</v>
      </c>
      <c r="B3323" s="153">
        <v>87542</v>
      </c>
      <c r="C3323" s="154" t="s">
        <v>8827</v>
      </c>
      <c r="D3323" s="153" t="s">
        <v>5350</v>
      </c>
      <c r="E3323" s="153" t="s">
        <v>335</v>
      </c>
      <c r="F3323" s="155">
        <v>16.350000000000001</v>
      </c>
      <c r="G3323" s="155">
        <v>16.010000000000002</v>
      </c>
      <c r="H3323" s="153" t="s">
        <v>308</v>
      </c>
      <c r="I3323" s="156">
        <v>41974</v>
      </c>
    </row>
    <row r="3324" spans="1:9" ht="51" hidden="1">
      <c r="A3324" s="133">
        <f>COUNTIF(ORÇAMENTO!B:B,'CPU (2)'!B3324)</f>
        <v>0</v>
      </c>
      <c r="B3324" s="157">
        <v>87558</v>
      </c>
      <c r="C3324" s="158" t="s">
        <v>8828</v>
      </c>
      <c r="D3324" s="157" t="s">
        <v>5350</v>
      </c>
      <c r="E3324" s="157" t="s">
        <v>335</v>
      </c>
      <c r="F3324" s="159">
        <v>26.45</v>
      </c>
      <c r="G3324" s="159">
        <v>26.24</v>
      </c>
      <c r="H3324" s="157" t="s">
        <v>308</v>
      </c>
      <c r="I3324" s="160">
        <v>41974</v>
      </c>
    </row>
    <row r="3325" spans="1:9" ht="51" hidden="1">
      <c r="A3325" s="133">
        <f>COUNTIF(ORÇAMENTO!B:B,'CPU (2)'!B3325)</f>
        <v>0</v>
      </c>
      <c r="B3325" s="153">
        <v>87540</v>
      </c>
      <c r="C3325" s="154" t="s">
        <v>8829</v>
      </c>
      <c r="D3325" s="153" t="s">
        <v>5350</v>
      </c>
      <c r="E3325" s="153" t="s">
        <v>335</v>
      </c>
      <c r="F3325" s="155">
        <v>45.49</v>
      </c>
      <c r="G3325" s="155">
        <v>45.25</v>
      </c>
      <c r="H3325" s="153" t="s">
        <v>308</v>
      </c>
      <c r="I3325" s="156">
        <v>41974</v>
      </c>
    </row>
    <row r="3326" spans="1:9" ht="51" hidden="1">
      <c r="A3326" s="133">
        <f>COUNTIF(ORÇAMENTO!B:B,'CPU (2)'!B3326)</f>
        <v>0</v>
      </c>
      <c r="B3326" s="157">
        <v>87556</v>
      </c>
      <c r="C3326" s="158" t="s">
        <v>8830</v>
      </c>
      <c r="D3326" s="157" t="s">
        <v>5350</v>
      </c>
      <c r="E3326" s="157" t="s">
        <v>335</v>
      </c>
      <c r="F3326" s="159">
        <v>27.47</v>
      </c>
      <c r="G3326" s="159">
        <v>27.16</v>
      </c>
      <c r="H3326" s="157" t="s">
        <v>308</v>
      </c>
      <c r="I3326" s="160">
        <v>41974</v>
      </c>
    </row>
    <row r="3327" spans="1:9" ht="51" hidden="1">
      <c r="A3327" s="133">
        <f>COUNTIF(ORÇAMENTO!B:B,'CPU (2)'!B3327)</f>
        <v>0</v>
      </c>
      <c r="B3327" s="153">
        <v>87538</v>
      </c>
      <c r="C3327" s="154" t="s">
        <v>8831</v>
      </c>
      <c r="D3327" s="153" t="s">
        <v>5350</v>
      </c>
      <c r="E3327" s="153" t="s">
        <v>335</v>
      </c>
      <c r="F3327" s="155">
        <v>46.5</v>
      </c>
      <c r="G3327" s="155">
        <v>46.16</v>
      </c>
      <c r="H3327" s="153" t="s">
        <v>308</v>
      </c>
      <c r="I3327" s="156">
        <v>41974</v>
      </c>
    </row>
    <row r="3328" spans="1:9" ht="51" hidden="1">
      <c r="A3328" s="133">
        <f>COUNTIF(ORÇAMENTO!B:B,'CPU (2)'!B3328)</f>
        <v>0</v>
      </c>
      <c r="B3328" s="157">
        <v>87552</v>
      </c>
      <c r="C3328" s="158" t="s">
        <v>8832</v>
      </c>
      <c r="D3328" s="157" t="s">
        <v>5350</v>
      </c>
      <c r="E3328" s="157" t="s">
        <v>335</v>
      </c>
      <c r="F3328" s="159">
        <v>16.07</v>
      </c>
      <c r="G3328" s="159">
        <v>15.23</v>
      </c>
      <c r="H3328" s="157" t="s">
        <v>308</v>
      </c>
      <c r="I3328" s="160">
        <v>41974</v>
      </c>
    </row>
    <row r="3329" spans="1:9" ht="51" hidden="1">
      <c r="A3329" s="133">
        <f>COUNTIF(ORÇAMENTO!B:B,'CPU (2)'!B3329)</f>
        <v>0</v>
      </c>
      <c r="B3329" s="153">
        <v>87534</v>
      </c>
      <c r="C3329" s="154" t="s">
        <v>8833</v>
      </c>
      <c r="D3329" s="153" t="s">
        <v>5350</v>
      </c>
      <c r="E3329" s="153" t="s">
        <v>335</v>
      </c>
      <c r="F3329" s="155">
        <v>26.34</v>
      </c>
      <c r="G3329" s="155">
        <v>25.06</v>
      </c>
      <c r="H3329" s="153" t="s">
        <v>308</v>
      </c>
      <c r="I3329" s="156">
        <v>41974</v>
      </c>
    </row>
    <row r="3330" spans="1:9" ht="51" hidden="1">
      <c r="A3330" s="133">
        <f>COUNTIF(ORÇAMENTO!B:B,'CPU (2)'!B3330)</f>
        <v>0</v>
      </c>
      <c r="B3330" s="157">
        <v>87548</v>
      </c>
      <c r="C3330" s="158" t="s">
        <v>8834</v>
      </c>
      <c r="D3330" s="157" t="s">
        <v>5350</v>
      </c>
      <c r="E3330" s="157" t="s">
        <v>335</v>
      </c>
      <c r="F3330" s="159">
        <v>17.25</v>
      </c>
      <c r="G3330" s="159">
        <v>16.29</v>
      </c>
      <c r="H3330" s="157" t="s">
        <v>308</v>
      </c>
      <c r="I3330" s="160">
        <v>41974</v>
      </c>
    </row>
    <row r="3331" spans="1:9" ht="51" hidden="1">
      <c r="A3331" s="133">
        <f>COUNTIF(ORÇAMENTO!B:B,'CPU (2)'!B3331)</f>
        <v>0</v>
      </c>
      <c r="B3331" s="153">
        <v>87530</v>
      </c>
      <c r="C3331" s="154" t="s">
        <v>8835</v>
      </c>
      <c r="D3331" s="153" t="s">
        <v>5350</v>
      </c>
      <c r="E3331" s="153" t="s">
        <v>335</v>
      </c>
      <c r="F3331" s="155">
        <v>27.52</v>
      </c>
      <c r="G3331" s="155">
        <v>26.12</v>
      </c>
      <c r="H3331" s="153" t="s">
        <v>308</v>
      </c>
      <c r="I3331" s="156">
        <v>41974</v>
      </c>
    </row>
    <row r="3332" spans="1:9" ht="51" hidden="1">
      <c r="A3332" s="133">
        <f>COUNTIF(ORÇAMENTO!B:B,'CPU (2)'!B3332)</f>
        <v>0</v>
      </c>
      <c r="B3332" s="157">
        <v>87551</v>
      </c>
      <c r="C3332" s="158" t="s">
        <v>8836</v>
      </c>
      <c r="D3332" s="157" t="s">
        <v>5350</v>
      </c>
      <c r="E3332" s="157" t="s">
        <v>335</v>
      </c>
      <c r="F3332" s="159">
        <v>14.64</v>
      </c>
      <c r="G3332" s="159">
        <v>13.94</v>
      </c>
      <c r="H3332" s="157" t="s">
        <v>308</v>
      </c>
      <c r="I3332" s="160">
        <v>41974</v>
      </c>
    </row>
    <row r="3333" spans="1:9" ht="51" hidden="1">
      <c r="A3333" s="133">
        <f>COUNTIF(ORÇAMENTO!B:B,'CPU (2)'!B3333)</f>
        <v>0</v>
      </c>
      <c r="B3333" s="153">
        <v>87533</v>
      </c>
      <c r="C3333" s="154" t="s">
        <v>8837</v>
      </c>
      <c r="D3333" s="153" t="s">
        <v>5350</v>
      </c>
      <c r="E3333" s="153" t="s">
        <v>335</v>
      </c>
      <c r="F3333" s="155">
        <v>23.81</v>
      </c>
      <c r="G3333" s="155">
        <v>22.79</v>
      </c>
      <c r="H3333" s="153" t="s">
        <v>308</v>
      </c>
      <c r="I3333" s="156">
        <v>41974</v>
      </c>
    </row>
    <row r="3334" spans="1:9" ht="51" hidden="1">
      <c r="A3334" s="133">
        <f>COUNTIF(ORÇAMENTO!B:B,'CPU (2)'!B3334)</f>
        <v>0</v>
      </c>
      <c r="B3334" s="157">
        <v>87547</v>
      </c>
      <c r="C3334" s="158" t="s">
        <v>8838</v>
      </c>
      <c r="D3334" s="157" t="s">
        <v>5350</v>
      </c>
      <c r="E3334" s="157" t="s">
        <v>335</v>
      </c>
      <c r="F3334" s="159">
        <v>15.82</v>
      </c>
      <c r="G3334" s="159">
        <v>15</v>
      </c>
      <c r="H3334" s="157" t="s">
        <v>308</v>
      </c>
      <c r="I3334" s="160">
        <v>41974</v>
      </c>
    </row>
    <row r="3335" spans="1:9" ht="51" hidden="1">
      <c r="A3335" s="133">
        <f>COUNTIF(ORÇAMENTO!B:B,'CPU (2)'!B3335)</f>
        <v>0</v>
      </c>
      <c r="B3335" s="153">
        <v>87529</v>
      </c>
      <c r="C3335" s="154" t="s">
        <v>8839</v>
      </c>
      <c r="D3335" s="153" t="s">
        <v>5350</v>
      </c>
      <c r="E3335" s="153" t="s">
        <v>335</v>
      </c>
      <c r="F3335" s="155">
        <v>9.44</v>
      </c>
      <c r="G3335" s="155">
        <v>23.84</v>
      </c>
      <c r="H3335" s="153" t="s">
        <v>308</v>
      </c>
      <c r="I3335" s="156">
        <v>41974</v>
      </c>
    </row>
    <row r="3336" spans="1:9" ht="38.25" hidden="1">
      <c r="A3336" s="133">
        <f>COUNTIF(ORÇAMENTO!B:B,'CPU (2)'!B3336)</f>
        <v>0</v>
      </c>
      <c r="B3336" s="157">
        <v>83638</v>
      </c>
      <c r="C3336" s="158" t="s">
        <v>8840</v>
      </c>
      <c r="D3336" s="157" t="s">
        <v>5368</v>
      </c>
      <c r="E3336" s="157" t="s">
        <v>83</v>
      </c>
      <c r="F3336" s="159">
        <v>363.47</v>
      </c>
      <c r="G3336" s="159">
        <v>352.65</v>
      </c>
      <c r="H3336" s="157" t="s">
        <v>308</v>
      </c>
      <c r="I3336" s="160">
        <v>41974</v>
      </c>
    </row>
    <row r="3337" spans="1:9" ht="38.25" hidden="1">
      <c r="A3337" s="133">
        <f>COUNTIF(ORÇAMENTO!B:B,'CPU (2)'!B3337)</f>
        <v>0</v>
      </c>
      <c r="B3337" s="153">
        <v>84145</v>
      </c>
      <c r="C3337" s="154" t="s">
        <v>8841</v>
      </c>
      <c r="D3337" s="153" t="s">
        <v>5450</v>
      </c>
      <c r="E3337" s="153" t="s">
        <v>307</v>
      </c>
      <c r="F3337" s="155">
        <v>57.96</v>
      </c>
      <c r="G3337" s="155">
        <v>57.96</v>
      </c>
      <c r="H3337" s="153" t="s">
        <v>308</v>
      </c>
      <c r="I3337" s="156">
        <v>41974</v>
      </c>
    </row>
    <row r="3338" spans="1:9" hidden="1">
      <c r="A3338" s="133">
        <f>COUNTIF(ORÇAMENTO!B:B,'CPU (2)'!B3338)</f>
        <v>0</v>
      </c>
      <c r="B3338" s="157">
        <v>88275</v>
      </c>
      <c r="C3338" s="158" t="s">
        <v>8842</v>
      </c>
      <c r="D3338" s="157" t="s">
        <v>5361</v>
      </c>
      <c r="E3338" s="157" t="s">
        <v>307</v>
      </c>
      <c r="F3338" s="159">
        <v>16.579999999999998</v>
      </c>
      <c r="G3338" s="159">
        <v>14.86</v>
      </c>
      <c r="H3338" s="157" t="s">
        <v>308</v>
      </c>
      <c r="I3338" s="160">
        <v>41974</v>
      </c>
    </row>
    <row r="3339" spans="1:9" ht="25.5" hidden="1">
      <c r="A3339" s="133">
        <f>COUNTIF(ORÇAMENTO!B:B,'CPU (2)'!B3339)</f>
        <v>0</v>
      </c>
      <c r="B3339" s="153">
        <v>84094</v>
      </c>
      <c r="C3339" s="154" t="s">
        <v>8843</v>
      </c>
      <c r="D3339" s="153" t="s">
        <v>5350</v>
      </c>
      <c r="E3339" s="153" t="s">
        <v>370</v>
      </c>
      <c r="F3339" s="155">
        <v>5.58</v>
      </c>
      <c r="G3339" s="155">
        <v>5.25</v>
      </c>
      <c r="H3339" s="153" t="s">
        <v>308</v>
      </c>
      <c r="I3339" s="156">
        <v>41974</v>
      </c>
    </row>
    <row r="3340" spans="1:9" ht="38.25" hidden="1">
      <c r="A3340" s="133">
        <f>COUNTIF(ORÇAMENTO!B:B,'CPU (2)'!B3340)</f>
        <v>0</v>
      </c>
      <c r="B3340" s="157" t="s">
        <v>8844</v>
      </c>
      <c r="C3340" s="158" t="s">
        <v>8845</v>
      </c>
      <c r="D3340" s="157" t="s">
        <v>5374</v>
      </c>
      <c r="E3340" s="157" t="s">
        <v>370</v>
      </c>
      <c r="F3340" s="159">
        <v>39.57</v>
      </c>
      <c r="G3340" s="159">
        <v>37.83</v>
      </c>
      <c r="H3340" s="157" t="s">
        <v>308</v>
      </c>
      <c r="I3340" s="160">
        <v>41974</v>
      </c>
    </row>
    <row r="3341" spans="1:9" ht="38.25" hidden="1">
      <c r="A3341" s="133">
        <f>COUNTIF(ORÇAMENTO!B:B,'CPU (2)'!B3341)</f>
        <v>0</v>
      </c>
      <c r="B3341" s="153" t="s">
        <v>8846</v>
      </c>
      <c r="C3341" s="154" t="s">
        <v>8847</v>
      </c>
      <c r="D3341" s="153" t="s">
        <v>5374</v>
      </c>
      <c r="E3341" s="153" t="s">
        <v>370</v>
      </c>
      <c r="F3341" s="155">
        <v>29.54</v>
      </c>
      <c r="G3341" s="155">
        <v>28.58</v>
      </c>
      <c r="H3341" s="153" t="s">
        <v>308</v>
      </c>
      <c r="I3341" s="156">
        <v>41974</v>
      </c>
    </row>
    <row r="3342" spans="1:9" ht="38.25" hidden="1">
      <c r="A3342" s="133">
        <f>COUNTIF(ORÇAMENTO!B:B,'CPU (2)'!B3342)</f>
        <v>0</v>
      </c>
      <c r="B3342" s="157" t="s">
        <v>8848</v>
      </c>
      <c r="C3342" s="158" t="s">
        <v>8849</v>
      </c>
      <c r="D3342" s="157" t="s">
        <v>5374</v>
      </c>
      <c r="E3342" s="157" t="s">
        <v>370</v>
      </c>
      <c r="F3342" s="159">
        <v>49.39</v>
      </c>
      <c r="G3342" s="159">
        <v>47.02</v>
      </c>
      <c r="H3342" s="157" t="s">
        <v>308</v>
      </c>
      <c r="I3342" s="160">
        <v>41974</v>
      </c>
    </row>
    <row r="3343" spans="1:9" ht="38.25" hidden="1">
      <c r="A3343" s="133">
        <f>COUNTIF(ORÇAMENTO!B:B,'CPU (2)'!B3343)</f>
        <v>0</v>
      </c>
      <c r="B3343" s="153" t="s">
        <v>8850</v>
      </c>
      <c r="C3343" s="154" t="s">
        <v>8851</v>
      </c>
      <c r="D3343" s="153" t="s">
        <v>5374</v>
      </c>
      <c r="E3343" s="153" t="s">
        <v>370</v>
      </c>
      <c r="F3343" s="155">
        <v>72.239999999999995</v>
      </c>
      <c r="G3343" s="155">
        <v>68.790000000000006</v>
      </c>
      <c r="H3343" s="153" t="s">
        <v>308</v>
      </c>
      <c r="I3343" s="156">
        <v>41974</v>
      </c>
    </row>
    <row r="3344" spans="1:9" ht="25.5" hidden="1">
      <c r="A3344" s="133">
        <f>COUNTIF(ORÇAMENTO!B:B,'CPU (2)'!B3344)</f>
        <v>0</v>
      </c>
      <c r="B3344" s="157">
        <v>72967</v>
      </c>
      <c r="C3344" s="158" t="s">
        <v>8852</v>
      </c>
      <c r="D3344" s="157" t="s">
        <v>5670</v>
      </c>
      <c r="E3344" s="157" t="s">
        <v>370</v>
      </c>
      <c r="F3344" s="159">
        <v>31.24</v>
      </c>
      <c r="G3344" s="159">
        <v>30.48</v>
      </c>
      <c r="H3344" s="157" t="s">
        <v>308</v>
      </c>
      <c r="I3344" s="160">
        <v>41974</v>
      </c>
    </row>
    <row r="3345" spans="1:9" ht="38.25" hidden="1">
      <c r="A3345" s="133">
        <f>COUNTIF(ORÇAMENTO!B:B,'CPU (2)'!B3345)</f>
        <v>0</v>
      </c>
      <c r="B3345" s="153" t="s">
        <v>8853</v>
      </c>
      <c r="C3345" s="154" t="s">
        <v>8854</v>
      </c>
      <c r="D3345" s="153" t="s">
        <v>5374</v>
      </c>
      <c r="E3345" s="153" t="s">
        <v>370</v>
      </c>
      <c r="F3345" s="155">
        <v>28.34</v>
      </c>
      <c r="G3345" s="155">
        <v>27.9</v>
      </c>
      <c r="H3345" s="153" t="s">
        <v>308</v>
      </c>
      <c r="I3345" s="156">
        <v>41974</v>
      </c>
    </row>
    <row r="3346" spans="1:9" ht="38.25" hidden="1">
      <c r="A3346" s="133">
        <f>COUNTIF(ORÇAMENTO!B:B,'CPU (2)'!B3346)</f>
        <v>0</v>
      </c>
      <c r="B3346" s="157" t="s">
        <v>8855</v>
      </c>
      <c r="C3346" s="158" t="s">
        <v>8856</v>
      </c>
      <c r="D3346" s="157" t="s">
        <v>5374</v>
      </c>
      <c r="E3346" s="157" t="s">
        <v>370</v>
      </c>
      <c r="F3346" s="159">
        <v>38.86</v>
      </c>
      <c r="G3346" s="159">
        <v>38.26</v>
      </c>
      <c r="H3346" s="157" t="s">
        <v>308</v>
      </c>
      <c r="I3346" s="160">
        <v>41974</v>
      </c>
    </row>
    <row r="3347" spans="1:9" ht="38.25" hidden="1">
      <c r="A3347" s="133">
        <f>COUNTIF(ORÇAMENTO!B:B,'CPU (2)'!B3347)</f>
        <v>0</v>
      </c>
      <c r="B3347" s="153" t="s">
        <v>8857</v>
      </c>
      <c r="C3347" s="154" t="s">
        <v>8858</v>
      </c>
      <c r="D3347" s="153" t="s">
        <v>5374</v>
      </c>
      <c r="E3347" s="153" t="s">
        <v>370</v>
      </c>
      <c r="F3347" s="155">
        <v>46.35</v>
      </c>
      <c r="G3347" s="155">
        <v>45.64</v>
      </c>
      <c r="H3347" s="153" t="s">
        <v>308</v>
      </c>
      <c r="I3347" s="156">
        <v>41974</v>
      </c>
    </row>
    <row r="3348" spans="1:9" ht="38.25" hidden="1">
      <c r="A3348" s="133">
        <f>COUNTIF(ORÇAMENTO!B:B,'CPU (2)'!B3348)</f>
        <v>0</v>
      </c>
      <c r="B3348" s="157" t="s">
        <v>8859</v>
      </c>
      <c r="C3348" s="158" t="s">
        <v>8860</v>
      </c>
      <c r="D3348" s="157" t="s">
        <v>5374</v>
      </c>
      <c r="E3348" s="157" t="s">
        <v>370</v>
      </c>
      <c r="F3348" s="159">
        <v>75.959999999999994</v>
      </c>
      <c r="G3348" s="159">
        <v>72.88</v>
      </c>
      <c r="H3348" s="157" t="s">
        <v>308</v>
      </c>
      <c r="I3348" s="160">
        <v>41974</v>
      </c>
    </row>
    <row r="3349" spans="1:9" ht="38.25" hidden="1">
      <c r="A3349" s="133">
        <f>COUNTIF(ORÇAMENTO!B:B,'CPU (2)'!B3349)</f>
        <v>0</v>
      </c>
      <c r="B3349" s="153" t="s">
        <v>8861</v>
      </c>
      <c r="C3349" s="154" t="s">
        <v>8862</v>
      </c>
      <c r="D3349" s="153" t="s">
        <v>5374</v>
      </c>
      <c r="E3349" s="153" t="s">
        <v>370</v>
      </c>
      <c r="F3349" s="155">
        <v>98.8</v>
      </c>
      <c r="G3349" s="155">
        <v>95</v>
      </c>
      <c r="H3349" s="153" t="s">
        <v>308</v>
      </c>
      <c r="I3349" s="156">
        <v>41974</v>
      </c>
    </row>
    <row r="3350" spans="1:9" ht="38.25" hidden="1">
      <c r="A3350" s="133">
        <f>COUNTIF(ORÇAMENTO!B:B,'CPU (2)'!B3350)</f>
        <v>0</v>
      </c>
      <c r="B3350" s="157" t="s">
        <v>8863</v>
      </c>
      <c r="C3350" s="158" t="s">
        <v>8864</v>
      </c>
      <c r="D3350" s="157" t="s">
        <v>5374</v>
      </c>
      <c r="E3350" s="157" t="s">
        <v>370</v>
      </c>
      <c r="F3350" s="159">
        <v>34.76</v>
      </c>
      <c r="G3350" s="159">
        <v>33.92</v>
      </c>
      <c r="H3350" s="157" t="s">
        <v>308</v>
      </c>
      <c r="I3350" s="160">
        <v>41974</v>
      </c>
    </row>
    <row r="3351" spans="1:9" ht="25.5" hidden="1">
      <c r="A3351" s="133">
        <f>COUNTIF(ORÇAMENTO!B:B,'CPU (2)'!B3351)</f>
        <v>0</v>
      </c>
      <c r="B3351" s="153">
        <v>72966</v>
      </c>
      <c r="C3351" s="154" t="s">
        <v>8865</v>
      </c>
      <c r="D3351" s="153" t="s">
        <v>5670</v>
      </c>
      <c r="E3351" s="153" t="s">
        <v>370</v>
      </c>
      <c r="F3351" s="155">
        <v>44.92</v>
      </c>
      <c r="G3351" s="155">
        <v>44.1</v>
      </c>
      <c r="H3351" s="153" t="s">
        <v>308</v>
      </c>
      <c r="I3351" s="156">
        <v>41974</v>
      </c>
    </row>
    <row r="3352" spans="1:9" ht="38.25" hidden="1">
      <c r="A3352" s="133">
        <f>COUNTIF(ORÇAMENTO!B:B,'CPU (2)'!B3352)</f>
        <v>0</v>
      </c>
      <c r="B3352" s="157" t="s">
        <v>8866</v>
      </c>
      <c r="C3352" s="158" t="s">
        <v>8867</v>
      </c>
      <c r="D3352" s="157" t="s">
        <v>5366</v>
      </c>
      <c r="E3352" s="157" t="s">
        <v>83</v>
      </c>
      <c r="F3352" s="159">
        <v>377.71</v>
      </c>
      <c r="G3352" s="159">
        <v>369.04</v>
      </c>
      <c r="H3352" s="157" t="s">
        <v>308</v>
      </c>
      <c r="I3352" s="160">
        <v>41974</v>
      </c>
    </row>
    <row r="3353" spans="1:9" ht="25.5" hidden="1">
      <c r="A3353" s="133">
        <f>COUNTIF(ORÇAMENTO!B:B,'CPU (2)'!B3353)</f>
        <v>0</v>
      </c>
      <c r="B3353" s="153">
        <v>88404</v>
      </c>
      <c r="C3353" s="154" t="s">
        <v>8868</v>
      </c>
      <c r="D3353" s="153" t="s">
        <v>5450</v>
      </c>
      <c r="E3353" s="153" t="s">
        <v>6044</v>
      </c>
      <c r="F3353" s="155">
        <v>0</v>
      </c>
      <c r="G3353" s="155">
        <v>0.66</v>
      </c>
      <c r="H3353" s="153" t="s">
        <v>308</v>
      </c>
      <c r="I3353" s="156">
        <v>41974</v>
      </c>
    </row>
    <row r="3354" spans="1:9" ht="25.5" hidden="1">
      <c r="A3354" s="133">
        <f>COUNTIF(ORÇAMENTO!B:B,'CPU (2)'!B3354)</f>
        <v>0</v>
      </c>
      <c r="B3354" s="157">
        <v>88399</v>
      </c>
      <c r="C3354" s="158" t="s">
        <v>8869</v>
      </c>
      <c r="D3354" s="157" t="s">
        <v>5450</v>
      </c>
      <c r="E3354" s="157" t="s">
        <v>6046</v>
      </c>
      <c r="F3354" s="159">
        <v>1.03</v>
      </c>
      <c r="G3354" s="159">
        <v>2.15</v>
      </c>
      <c r="H3354" s="157" t="s">
        <v>308</v>
      </c>
      <c r="I3354" s="160">
        <v>41974</v>
      </c>
    </row>
    <row r="3355" spans="1:9" ht="25.5" hidden="1">
      <c r="A3355" s="133">
        <f>COUNTIF(ORÇAMENTO!B:B,'CPU (2)'!B3355)</f>
        <v>0</v>
      </c>
      <c r="B3355" s="153">
        <v>88400</v>
      </c>
      <c r="C3355" s="154" t="s">
        <v>8870</v>
      </c>
      <c r="D3355" s="153" t="s">
        <v>5450</v>
      </c>
      <c r="E3355" s="153" t="s">
        <v>307</v>
      </c>
      <c r="F3355" s="155">
        <v>0.54</v>
      </c>
      <c r="G3355" s="155">
        <v>0.54</v>
      </c>
      <c r="H3355" s="153" t="s">
        <v>308</v>
      </c>
      <c r="I3355" s="156">
        <v>41974</v>
      </c>
    </row>
    <row r="3356" spans="1:9" ht="25.5" hidden="1">
      <c r="A3356" s="133">
        <f>COUNTIF(ORÇAMENTO!B:B,'CPU (2)'!B3356)</f>
        <v>0</v>
      </c>
      <c r="B3356" s="157">
        <v>88401</v>
      </c>
      <c r="C3356" s="158" t="s">
        <v>8871</v>
      </c>
      <c r="D3356" s="157" t="s">
        <v>5450</v>
      </c>
      <c r="E3356" s="157" t="s">
        <v>307</v>
      </c>
      <c r="F3356" s="159">
        <v>0.13</v>
      </c>
      <c r="G3356" s="159">
        <v>0.12</v>
      </c>
      <c r="H3356" s="157" t="s">
        <v>308</v>
      </c>
      <c r="I3356" s="160">
        <v>41974</v>
      </c>
    </row>
    <row r="3357" spans="1:9" ht="25.5" hidden="1">
      <c r="A3357" s="133">
        <f>COUNTIF(ORÇAMENTO!B:B,'CPU (2)'!B3357)</f>
        <v>0</v>
      </c>
      <c r="B3357" s="153">
        <v>88402</v>
      </c>
      <c r="C3357" s="154" t="s">
        <v>8872</v>
      </c>
      <c r="D3357" s="153" t="s">
        <v>5450</v>
      </c>
      <c r="E3357" s="153" t="s">
        <v>307</v>
      </c>
      <c r="F3357" s="155">
        <v>0.45</v>
      </c>
      <c r="G3357" s="155">
        <v>0.45</v>
      </c>
      <c r="H3357" s="153" t="s">
        <v>308</v>
      </c>
      <c r="I3357" s="156">
        <v>41974</v>
      </c>
    </row>
    <row r="3358" spans="1:9" ht="25.5" hidden="1">
      <c r="A3358" s="133">
        <f>COUNTIF(ORÇAMENTO!B:B,'CPU (2)'!B3358)</f>
        <v>0</v>
      </c>
      <c r="B3358" s="157">
        <v>88403</v>
      </c>
      <c r="C3358" s="158" t="s">
        <v>8873</v>
      </c>
      <c r="D3358" s="157" t="s">
        <v>5450</v>
      </c>
      <c r="E3358" s="157" t="s">
        <v>307</v>
      </c>
      <c r="F3358" s="159">
        <v>1.03</v>
      </c>
      <c r="G3358" s="159">
        <v>1.03</v>
      </c>
      <c r="H3358" s="157" t="s">
        <v>308</v>
      </c>
      <c r="I3358" s="160">
        <v>41974</v>
      </c>
    </row>
    <row r="3359" spans="1:9" ht="25.5" hidden="1">
      <c r="A3359" s="133">
        <f>COUNTIF(ORÇAMENTO!B:B,'CPU (2)'!B3359)</f>
        <v>0</v>
      </c>
      <c r="B3359" s="153">
        <v>88392</v>
      </c>
      <c r="C3359" s="154" t="s">
        <v>8874</v>
      </c>
      <c r="D3359" s="153" t="s">
        <v>5450</v>
      </c>
      <c r="E3359" s="153" t="s">
        <v>6044</v>
      </c>
      <c r="F3359" s="155">
        <v>0</v>
      </c>
      <c r="G3359" s="155">
        <v>0.7</v>
      </c>
      <c r="H3359" s="153" t="s">
        <v>308</v>
      </c>
      <c r="I3359" s="156">
        <v>41974</v>
      </c>
    </row>
    <row r="3360" spans="1:9" ht="25.5" hidden="1">
      <c r="A3360" s="133">
        <f>COUNTIF(ORÇAMENTO!B:B,'CPU (2)'!B3360)</f>
        <v>0</v>
      </c>
      <c r="B3360" s="157">
        <v>88386</v>
      </c>
      <c r="C3360" s="158" t="s">
        <v>8875</v>
      </c>
      <c r="D3360" s="157" t="s">
        <v>5450</v>
      </c>
      <c r="E3360" s="157" t="s">
        <v>6046</v>
      </c>
      <c r="F3360" s="159">
        <v>1.72</v>
      </c>
      <c r="G3360" s="159">
        <v>2.91</v>
      </c>
      <c r="H3360" s="157" t="s">
        <v>308</v>
      </c>
      <c r="I3360" s="160">
        <v>41974</v>
      </c>
    </row>
    <row r="3361" spans="1:9" ht="25.5" hidden="1">
      <c r="A3361" s="133">
        <f>COUNTIF(ORÇAMENTO!B:B,'CPU (2)'!B3361)</f>
        <v>0</v>
      </c>
      <c r="B3361" s="153">
        <v>88387</v>
      </c>
      <c r="C3361" s="154" t="s">
        <v>8876</v>
      </c>
      <c r="D3361" s="153" t="s">
        <v>5450</v>
      </c>
      <c r="E3361" s="153" t="s">
        <v>307</v>
      </c>
      <c r="F3361" s="155">
        <v>0.56999999999999995</v>
      </c>
      <c r="G3361" s="155">
        <v>0.56999999999999995</v>
      </c>
      <c r="H3361" s="153" t="s">
        <v>308</v>
      </c>
      <c r="I3361" s="156">
        <v>41974</v>
      </c>
    </row>
    <row r="3362" spans="1:9" ht="25.5" hidden="1">
      <c r="A3362" s="133">
        <f>COUNTIF(ORÇAMENTO!B:B,'CPU (2)'!B3362)</f>
        <v>0</v>
      </c>
      <c r="B3362" s="157">
        <v>88389</v>
      </c>
      <c r="C3362" s="158" t="s">
        <v>8877</v>
      </c>
      <c r="D3362" s="157" t="s">
        <v>5450</v>
      </c>
      <c r="E3362" s="157" t="s">
        <v>307</v>
      </c>
      <c r="F3362" s="159">
        <v>0.13</v>
      </c>
      <c r="G3362" s="159">
        <v>0.13</v>
      </c>
      <c r="H3362" s="157" t="s">
        <v>308</v>
      </c>
      <c r="I3362" s="160">
        <v>41974</v>
      </c>
    </row>
    <row r="3363" spans="1:9" ht="25.5" hidden="1">
      <c r="A3363" s="133">
        <f>COUNTIF(ORÇAMENTO!B:B,'CPU (2)'!B3363)</f>
        <v>0</v>
      </c>
      <c r="B3363" s="153">
        <v>88390</v>
      </c>
      <c r="C3363" s="154" t="s">
        <v>8878</v>
      </c>
      <c r="D3363" s="153" t="s">
        <v>5450</v>
      </c>
      <c r="E3363" s="153" t="s">
        <v>307</v>
      </c>
      <c r="F3363" s="155">
        <v>0.48</v>
      </c>
      <c r="G3363" s="155">
        <v>0.47</v>
      </c>
      <c r="H3363" s="153" t="s">
        <v>308</v>
      </c>
      <c r="I3363" s="156">
        <v>41974</v>
      </c>
    </row>
    <row r="3364" spans="1:9" ht="25.5" hidden="1">
      <c r="A3364" s="133">
        <f>COUNTIF(ORÇAMENTO!B:B,'CPU (2)'!B3364)</f>
        <v>0</v>
      </c>
      <c r="B3364" s="157">
        <v>88391</v>
      </c>
      <c r="C3364" s="158" t="s">
        <v>8879</v>
      </c>
      <c r="D3364" s="157" t="s">
        <v>5450</v>
      </c>
      <c r="E3364" s="157" t="s">
        <v>307</v>
      </c>
      <c r="F3364" s="159">
        <v>1.72</v>
      </c>
      <c r="G3364" s="159">
        <v>1.72</v>
      </c>
      <c r="H3364" s="157" t="s">
        <v>308</v>
      </c>
      <c r="I3364" s="160">
        <v>41974</v>
      </c>
    </row>
    <row r="3365" spans="1:9" ht="25.5" hidden="1">
      <c r="A3365" s="133">
        <f>COUNTIF(ORÇAMENTO!B:B,'CPU (2)'!B3365)</f>
        <v>0</v>
      </c>
      <c r="B3365" s="153">
        <v>88398</v>
      </c>
      <c r="C3365" s="154" t="s">
        <v>8880</v>
      </c>
      <c r="D3365" s="153" t="s">
        <v>5450</v>
      </c>
      <c r="E3365" s="153" t="s">
        <v>6044</v>
      </c>
      <c r="F3365" s="155">
        <v>0</v>
      </c>
      <c r="G3365" s="155">
        <v>0.84</v>
      </c>
      <c r="H3365" s="153" t="s">
        <v>308</v>
      </c>
      <c r="I3365" s="156">
        <v>41974</v>
      </c>
    </row>
    <row r="3366" spans="1:9" ht="25.5" hidden="1">
      <c r="A3366" s="133">
        <f>COUNTIF(ORÇAMENTO!B:B,'CPU (2)'!B3366)</f>
        <v>0</v>
      </c>
      <c r="B3366" s="157">
        <v>88394</v>
      </c>
      <c r="C3366" s="158" t="s">
        <v>8881</v>
      </c>
      <c r="D3366" s="157" t="s">
        <v>5450</v>
      </c>
      <c r="E3366" s="157" t="s">
        <v>307</v>
      </c>
      <c r="F3366" s="159">
        <v>0.68</v>
      </c>
      <c r="G3366" s="159">
        <v>0.68</v>
      </c>
      <c r="H3366" s="157" t="s">
        <v>308</v>
      </c>
      <c r="I3366" s="160">
        <v>41974</v>
      </c>
    </row>
    <row r="3367" spans="1:9" ht="25.5" hidden="1">
      <c r="A3367" s="133">
        <f>COUNTIF(ORÇAMENTO!B:B,'CPU (2)'!B3367)</f>
        <v>0</v>
      </c>
      <c r="B3367" s="153">
        <v>88395</v>
      </c>
      <c r="C3367" s="154" t="s">
        <v>8882</v>
      </c>
      <c r="D3367" s="153" t="s">
        <v>5450</v>
      </c>
      <c r="E3367" s="153" t="s">
        <v>307</v>
      </c>
      <c r="F3367" s="155">
        <v>0.16</v>
      </c>
      <c r="G3367" s="155">
        <v>0.15</v>
      </c>
      <c r="H3367" s="153" t="s">
        <v>308</v>
      </c>
      <c r="I3367" s="156">
        <v>41974</v>
      </c>
    </row>
    <row r="3368" spans="1:9" ht="25.5" hidden="1">
      <c r="A3368" s="133">
        <f>COUNTIF(ORÇAMENTO!B:B,'CPU (2)'!B3368)</f>
        <v>0</v>
      </c>
      <c r="B3368" s="157">
        <v>88396</v>
      </c>
      <c r="C3368" s="158" t="s">
        <v>8883</v>
      </c>
      <c r="D3368" s="157" t="s">
        <v>5450</v>
      </c>
      <c r="E3368" s="157" t="s">
        <v>307</v>
      </c>
      <c r="F3368" s="159">
        <v>0.56999999999999995</v>
      </c>
      <c r="G3368" s="159">
        <v>0.56000000000000005</v>
      </c>
      <c r="H3368" s="157" t="s">
        <v>308</v>
      </c>
      <c r="I3368" s="160">
        <v>41974</v>
      </c>
    </row>
    <row r="3369" spans="1:9" ht="25.5" hidden="1">
      <c r="A3369" s="133">
        <f>COUNTIF(ORÇAMENTO!B:B,'CPU (2)'!B3369)</f>
        <v>0</v>
      </c>
      <c r="B3369" s="153">
        <v>88397</v>
      </c>
      <c r="C3369" s="154" t="s">
        <v>8884</v>
      </c>
      <c r="D3369" s="153" t="s">
        <v>5450</v>
      </c>
      <c r="E3369" s="153" t="s">
        <v>307</v>
      </c>
      <c r="F3369" s="155">
        <v>2.58</v>
      </c>
      <c r="G3369" s="155">
        <v>2.59</v>
      </c>
      <c r="H3369" s="153" t="s">
        <v>308</v>
      </c>
      <c r="I3369" s="156">
        <v>41974</v>
      </c>
    </row>
    <row r="3370" spans="1:9" ht="25.5" hidden="1">
      <c r="A3370" s="133">
        <f>COUNTIF(ORÇAMENTO!B:B,'CPU (2)'!B3370)</f>
        <v>0</v>
      </c>
      <c r="B3370" s="157">
        <v>88393</v>
      </c>
      <c r="C3370" s="158" t="s">
        <v>8885</v>
      </c>
      <c r="D3370" s="157" t="s">
        <v>5450</v>
      </c>
      <c r="E3370" s="157" t="s">
        <v>6046</v>
      </c>
      <c r="F3370" s="159">
        <v>2.58</v>
      </c>
      <c r="G3370" s="159">
        <v>4</v>
      </c>
      <c r="H3370" s="157" t="s">
        <v>308</v>
      </c>
      <c r="I3370" s="160">
        <v>41974</v>
      </c>
    </row>
    <row r="3371" spans="1:9" ht="25.5" hidden="1">
      <c r="A3371" s="133">
        <f>COUNTIF(ORÇAMENTO!B:B,'CPU (2)'!B3371)</f>
        <v>0</v>
      </c>
      <c r="B3371" s="153">
        <v>89354</v>
      </c>
      <c r="C3371" s="154" t="s">
        <v>8886</v>
      </c>
      <c r="D3371" s="153" t="s">
        <v>5366</v>
      </c>
      <c r="E3371" s="153" t="s">
        <v>83</v>
      </c>
      <c r="F3371" s="155">
        <v>51.2</v>
      </c>
      <c r="G3371" s="155">
        <v>50.11</v>
      </c>
      <c r="H3371" s="153" t="s">
        <v>308</v>
      </c>
      <c r="I3371" s="156">
        <v>41974</v>
      </c>
    </row>
    <row r="3372" spans="1:9" ht="25.5" hidden="1">
      <c r="A3372" s="133">
        <f>COUNTIF(ORÇAMENTO!B:B,'CPU (2)'!B3372)</f>
        <v>0</v>
      </c>
      <c r="B3372" s="157">
        <v>72733</v>
      </c>
      <c r="C3372" s="158" t="s">
        <v>8887</v>
      </c>
      <c r="D3372" s="157" t="s">
        <v>6226</v>
      </c>
      <c r="E3372" s="157" t="s">
        <v>83</v>
      </c>
      <c r="F3372" s="159">
        <v>542.26</v>
      </c>
      <c r="G3372" s="159">
        <v>514.44000000000005</v>
      </c>
      <c r="H3372" s="157" t="s">
        <v>308</v>
      </c>
      <c r="I3372" s="160">
        <v>41974</v>
      </c>
    </row>
    <row r="3373" spans="1:9" ht="25.5" hidden="1">
      <c r="A3373" s="133">
        <f>COUNTIF(ORÇAMENTO!B:B,'CPU (2)'!B3373)</f>
        <v>0</v>
      </c>
      <c r="B3373" s="153">
        <v>72871</v>
      </c>
      <c r="C3373" s="154" t="s">
        <v>8888</v>
      </c>
      <c r="D3373" s="153" t="s">
        <v>6226</v>
      </c>
      <c r="E3373" s="153" t="s">
        <v>83</v>
      </c>
      <c r="F3373" s="155">
        <v>241.7</v>
      </c>
      <c r="G3373" s="155">
        <v>226.29</v>
      </c>
      <c r="H3373" s="153" t="s">
        <v>308</v>
      </c>
      <c r="I3373" s="156">
        <v>41974</v>
      </c>
    </row>
    <row r="3374" spans="1:9" ht="25.5" hidden="1">
      <c r="A3374" s="133">
        <f>COUNTIF(ORÇAMENTO!B:B,'CPU (2)'!B3374)</f>
        <v>0</v>
      </c>
      <c r="B3374" s="157">
        <v>72872</v>
      </c>
      <c r="C3374" s="158" t="s">
        <v>8889</v>
      </c>
      <c r="D3374" s="157" t="s">
        <v>6226</v>
      </c>
      <c r="E3374" s="157" t="s">
        <v>83</v>
      </c>
      <c r="F3374" s="159">
        <v>391.98</v>
      </c>
      <c r="G3374" s="159">
        <v>370.36</v>
      </c>
      <c r="H3374" s="157" t="s">
        <v>308</v>
      </c>
      <c r="I3374" s="160">
        <v>41974</v>
      </c>
    </row>
    <row r="3375" spans="1:9" ht="51" hidden="1">
      <c r="A3375" s="133">
        <f>COUNTIF(ORÇAMENTO!B:B,'CPU (2)'!B3375)</f>
        <v>0</v>
      </c>
      <c r="B3375" s="153" t="s">
        <v>8890</v>
      </c>
      <c r="C3375" s="154" t="s">
        <v>8891</v>
      </c>
      <c r="D3375" s="153" t="s">
        <v>5818</v>
      </c>
      <c r="E3375" s="153" t="s">
        <v>370</v>
      </c>
      <c r="F3375" s="155">
        <v>18.190000000000001</v>
      </c>
      <c r="G3375" s="155">
        <v>17.059999999999999</v>
      </c>
      <c r="H3375" s="153" t="s">
        <v>308</v>
      </c>
      <c r="I3375" s="156">
        <v>41974</v>
      </c>
    </row>
    <row r="3376" spans="1:9" ht="51" hidden="1">
      <c r="A3376" s="133">
        <f>COUNTIF(ORÇAMENTO!B:B,'CPU (2)'!B3376)</f>
        <v>0</v>
      </c>
      <c r="B3376" s="157" t="s">
        <v>8892</v>
      </c>
      <c r="C3376" s="158" t="s">
        <v>8893</v>
      </c>
      <c r="D3376" s="157" t="s">
        <v>5818</v>
      </c>
      <c r="E3376" s="157" t="s">
        <v>370</v>
      </c>
      <c r="F3376" s="159">
        <v>31.62</v>
      </c>
      <c r="G3376" s="159">
        <v>30.9</v>
      </c>
      <c r="H3376" s="157" t="s">
        <v>308</v>
      </c>
      <c r="I3376" s="160">
        <v>41974</v>
      </c>
    </row>
    <row r="3377" spans="1:11" ht="51" hidden="1">
      <c r="A3377" s="133">
        <f>COUNTIF(ORÇAMENTO!B:B,'CPU (2)'!B3377)</f>
        <v>0</v>
      </c>
      <c r="B3377" s="153" t="s">
        <v>8894</v>
      </c>
      <c r="C3377" s="154" t="s">
        <v>8895</v>
      </c>
      <c r="D3377" s="153" t="s">
        <v>5818</v>
      </c>
      <c r="E3377" s="153" t="s">
        <v>370</v>
      </c>
      <c r="F3377" s="155">
        <v>52.69</v>
      </c>
      <c r="G3377" s="155">
        <v>51.88</v>
      </c>
      <c r="H3377" s="153" t="s">
        <v>308</v>
      </c>
      <c r="I3377" s="156">
        <v>41974</v>
      </c>
    </row>
    <row r="3378" spans="1:11" ht="51" hidden="1">
      <c r="A3378" s="133">
        <f>COUNTIF(ORÇAMENTO!B:B,'CPU (2)'!B3378)</f>
        <v>0</v>
      </c>
      <c r="B3378" s="157" t="s">
        <v>8896</v>
      </c>
      <c r="C3378" s="158" t="s">
        <v>8897</v>
      </c>
      <c r="D3378" s="157" t="s">
        <v>5818</v>
      </c>
      <c r="E3378" s="157" t="s">
        <v>370</v>
      </c>
      <c r="F3378" s="159">
        <v>88.45</v>
      </c>
      <c r="G3378" s="159">
        <v>87.5</v>
      </c>
      <c r="H3378" s="157" t="s">
        <v>308</v>
      </c>
      <c r="I3378" s="160">
        <v>41974</v>
      </c>
    </row>
    <row r="3379" spans="1:11" ht="25.5" hidden="1">
      <c r="A3379" s="133">
        <f>COUNTIF(ORÇAMENTO!B:B,'CPU (2)'!B3379)</f>
        <v>0</v>
      </c>
      <c r="B3379" s="153">
        <v>84886</v>
      </c>
      <c r="C3379" s="154" t="s">
        <v>8898</v>
      </c>
      <c r="D3379" s="153" t="s">
        <v>5410</v>
      </c>
      <c r="E3379" s="153" t="s">
        <v>83</v>
      </c>
      <c r="F3379" s="155">
        <v>841.3</v>
      </c>
      <c r="G3379" s="155">
        <v>839.96</v>
      </c>
      <c r="H3379" s="153" t="s">
        <v>308</v>
      </c>
      <c r="I3379" s="156">
        <v>41974</v>
      </c>
    </row>
    <row r="3380" spans="1:11" hidden="1">
      <c r="A3380" s="133">
        <f>COUNTIF(ORÇAMENTO!B:B,'CPU (2)'!B3380)</f>
        <v>0</v>
      </c>
      <c r="B3380" s="157">
        <v>88277</v>
      </c>
      <c r="C3380" s="158" t="s">
        <v>8899</v>
      </c>
      <c r="D3380" s="157" t="s">
        <v>5361</v>
      </c>
      <c r="E3380" s="157" t="s">
        <v>307</v>
      </c>
      <c r="F3380" s="159">
        <v>18.88</v>
      </c>
      <c r="G3380" s="159">
        <v>16.850000000000001</v>
      </c>
      <c r="H3380" s="157" t="s">
        <v>308</v>
      </c>
      <c r="I3380" s="160">
        <v>41974</v>
      </c>
    </row>
    <row r="3381" spans="1:11" hidden="1">
      <c r="A3381" s="133">
        <f>COUNTIF(ORÇAMENTO!B:B,'CPU (2)'!B3381)</f>
        <v>0</v>
      </c>
      <c r="B3381" s="153">
        <v>88276</v>
      </c>
      <c r="C3381" s="154" t="s">
        <v>8900</v>
      </c>
      <c r="D3381" s="153" t="s">
        <v>5361</v>
      </c>
      <c r="E3381" s="153" t="s">
        <v>307</v>
      </c>
      <c r="F3381" s="155">
        <v>18.88</v>
      </c>
      <c r="G3381" s="155">
        <v>16.850000000000001</v>
      </c>
      <c r="H3381" s="153" t="s">
        <v>308</v>
      </c>
      <c r="I3381" s="156">
        <v>41974</v>
      </c>
    </row>
    <row r="3382" spans="1:11" hidden="1">
      <c r="A3382" s="133">
        <f>COUNTIF(ORÇAMENTO!B:B,'CPU (2)'!B3382)</f>
        <v>0</v>
      </c>
      <c r="B3382" s="157">
        <v>88278</v>
      </c>
      <c r="C3382" s="158" t="s">
        <v>8901</v>
      </c>
      <c r="D3382" s="157" t="s">
        <v>5361</v>
      </c>
      <c r="E3382" s="157" t="s">
        <v>307</v>
      </c>
      <c r="F3382" s="159">
        <v>10.68</v>
      </c>
      <c r="G3382" s="159">
        <v>9.76</v>
      </c>
      <c r="H3382" s="157" t="s">
        <v>308</v>
      </c>
      <c r="I3382" s="160">
        <v>41974</v>
      </c>
    </row>
    <row r="3383" spans="1:11" hidden="1">
      <c r="A3383" s="133">
        <f>COUNTIF(ORÇAMENTO!B:B,'CPU (2)'!B3383)</f>
        <v>0</v>
      </c>
      <c r="B3383" s="153">
        <v>88279</v>
      </c>
      <c r="C3383" s="154" t="s">
        <v>8902</v>
      </c>
      <c r="D3383" s="153" t="s">
        <v>5361</v>
      </c>
      <c r="E3383" s="153" t="s">
        <v>307</v>
      </c>
      <c r="F3383" s="155">
        <v>19.489999999999998</v>
      </c>
      <c r="G3383" s="155">
        <v>17.38</v>
      </c>
      <c r="H3383" s="153" t="s">
        <v>308</v>
      </c>
      <c r="I3383" s="156">
        <v>41974</v>
      </c>
    </row>
    <row r="3384" spans="1:11" hidden="1">
      <c r="A3384" s="133">
        <f>COUNTIF(ORÇAMENTO!B:B,'CPU (2)'!B3384)</f>
        <v>0</v>
      </c>
      <c r="B3384" s="157">
        <v>88280</v>
      </c>
      <c r="C3384" s="158" t="s">
        <v>8903</v>
      </c>
      <c r="D3384" s="157" t="s">
        <v>5361</v>
      </c>
      <c r="E3384" s="157" t="s">
        <v>307</v>
      </c>
      <c r="F3384" s="159">
        <v>20.65</v>
      </c>
      <c r="G3384" s="159">
        <v>18.38</v>
      </c>
      <c r="H3384" s="157" t="s">
        <v>308</v>
      </c>
      <c r="I3384" s="160">
        <v>41974</v>
      </c>
    </row>
    <row r="3385" spans="1:11" ht="25.5" hidden="1">
      <c r="A3385" s="133">
        <f>COUNTIF(ORÇAMENTO!B:B,'CPU (2)'!B3385)</f>
        <v>0</v>
      </c>
      <c r="B3385" s="153" t="s">
        <v>8904</v>
      </c>
      <c r="C3385" s="154" t="s">
        <v>8905</v>
      </c>
      <c r="D3385" s="153" t="s">
        <v>5457</v>
      </c>
      <c r="E3385" s="153" t="s">
        <v>83</v>
      </c>
      <c r="F3385" s="155">
        <v>24237.85</v>
      </c>
      <c r="G3385" s="155">
        <v>22414.2</v>
      </c>
      <c r="H3385" s="153" t="s">
        <v>308</v>
      </c>
      <c r="I3385" s="156">
        <v>41974</v>
      </c>
    </row>
    <row r="3386" spans="1:11" ht="38.25" hidden="1">
      <c r="A3386" s="133">
        <f>COUNTIF(ORÇAMENTO!B:B,'CPU (2)'!B3386)</f>
        <v>0</v>
      </c>
      <c r="B3386" s="157">
        <v>73439</v>
      </c>
      <c r="C3386" s="158" t="s">
        <v>8906</v>
      </c>
      <c r="D3386" s="157" t="s">
        <v>5450</v>
      </c>
      <c r="E3386" s="157" t="s">
        <v>307</v>
      </c>
      <c r="F3386" s="159">
        <v>3.74</v>
      </c>
      <c r="G3386" s="159">
        <v>3.73</v>
      </c>
      <c r="H3386" s="157" t="s">
        <v>308</v>
      </c>
      <c r="I3386" s="160">
        <v>41974</v>
      </c>
    </row>
    <row r="3387" spans="1:11" ht="38.25" hidden="1">
      <c r="A3387" s="133">
        <f>COUNTIF(ORÇAMENTO!B:B,'CPU (2)'!B3387)</f>
        <v>0</v>
      </c>
      <c r="B3387" s="153">
        <v>73463</v>
      </c>
      <c r="C3387" s="154" t="s">
        <v>8907</v>
      </c>
      <c r="D3387" s="153" t="s">
        <v>5450</v>
      </c>
      <c r="E3387" s="153" t="s">
        <v>307</v>
      </c>
      <c r="F3387" s="155">
        <v>15.32</v>
      </c>
      <c r="G3387" s="155">
        <v>15.32</v>
      </c>
      <c r="H3387" s="153" t="s">
        <v>308</v>
      </c>
      <c r="I3387" s="156">
        <v>41974</v>
      </c>
    </row>
    <row r="3388" spans="1:11" ht="38.25" hidden="1">
      <c r="A3388" s="133">
        <f>COUNTIF(ORÇAMENTO!B:B,'CPU (2)'!B3388)</f>
        <v>0</v>
      </c>
      <c r="B3388" s="157">
        <v>5806</v>
      </c>
      <c r="C3388" s="158" t="s">
        <v>8908</v>
      </c>
      <c r="D3388" s="157" t="s">
        <v>5450</v>
      </c>
      <c r="E3388" s="157" t="s">
        <v>6044</v>
      </c>
      <c r="F3388" s="159">
        <v>0.21</v>
      </c>
      <c r="G3388" s="159">
        <v>0.2</v>
      </c>
      <c r="H3388" s="157" t="s">
        <v>308</v>
      </c>
      <c r="I3388" s="160">
        <v>41974</v>
      </c>
    </row>
    <row r="3389" spans="1:11">
      <c r="B3389" s="157"/>
      <c r="C3389" s="158"/>
      <c r="D3389" s="157"/>
      <c r="E3389" s="157"/>
      <c r="F3389" s="159"/>
      <c r="G3389" s="159"/>
      <c r="H3389" s="157"/>
      <c r="I3389" s="160"/>
    </row>
    <row r="3390" spans="1:11" ht="38.25">
      <c r="A3390" s="133">
        <f>COUNTIF(ORÇAMENTO!B:B,'CPU (2)'!B3390)</f>
        <v>0</v>
      </c>
      <c r="B3390" s="175">
        <v>73536</v>
      </c>
      <c r="C3390" s="176" t="s">
        <v>8909</v>
      </c>
      <c r="D3390" s="175" t="s">
        <v>5450</v>
      </c>
      <c r="E3390" s="175" t="s">
        <v>6046</v>
      </c>
      <c r="F3390" s="177">
        <v>4.1900000000000004</v>
      </c>
      <c r="G3390" s="177">
        <v>4.18</v>
      </c>
      <c r="H3390" s="175" t="s">
        <v>308</v>
      </c>
      <c r="I3390" s="178">
        <v>41974</v>
      </c>
      <c r="J3390" s="191">
        <f>SUM(J3392:J3395)</f>
        <v>4.1825099999999997</v>
      </c>
      <c r="K3390" s="192">
        <f>J3390-G3390</f>
        <v>2.5100000000000122E-3</v>
      </c>
    </row>
    <row r="3391" spans="1:11" s="133" customFormat="1" ht="25.5">
      <c r="B3391" s="202" t="s">
        <v>341</v>
      </c>
      <c r="C3391" s="202" t="s">
        <v>82</v>
      </c>
      <c r="D3391" s="202" t="s">
        <v>342</v>
      </c>
      <c r="E3391" s="202" t="s">
        <v>343</v>
      </c>
      <c r="F3391" s="202" t="s">
        <v>10727</v>
      </c>
      <c r="G3391" s="202" t="s">
        <v>10728</v>
      </c>
      <c r="H3391" s="202" t="s">
        <v>10729</v>
      </c>
      <c r="I3391" s="202" t="s">
        <v>10730</v>
      </c>
      <c r="J3391" s="202" t="s">
        <v>10731</v>
      </c>
    </row>
    <row r="3392" spans="1:11" ht="38.25">
      <c r="B3392" s="172">
        <v>5692</v>
      </c>
      <c r="C3392" s="217" t="str">
        <f>VLOOKUP(B3392,SERVIÇOS_SINAPI_12_14!$A$2:$H$5049,2,0)</f>
        <v>MOTOBOMBA CENTRÍFUGA, MOTOR A GASOLINA, POTÊNCIA 5,42 HP, BOCAIS 1 1/2 ” X 1”, DIÂMETRO ROTOR 143 MM HM/Q = 6 MCA / 16,8 M3/H A 38 MCA / 6,6 M3/H - MANUTENÇÃO. AF_06/2014</v>
      </c>
      <c r="D3392" s="218" t="s">
        <v>5450</v>
      </c>
      <c r="E3392" s="219" t="str">
        <f>VLOOKUP(B3392,SERVIÇOS_SINAPI_12_14!$A$2:$H$5049,4,0)</f>
        <v>H</v>
      </c>
      <c r="F3392" s="224">
        <v>0.11</v>
      </c>
      <c r="G3392" s="224">
        <f>VLOOKUP(B3392,SERVIÇOS_SINAPI_12_14!$A$2:$H$5049,6,0)</f>
        <v>0.1</v>
      </c>
      <c r="H3392" s="244">
        <v>1.0029999999999999</v>
      </c>
      <c r="I3392" s="224">
        <v>0.11</v>
      </c>
      <c r="J3392" s="224">
        <f>H3392*G3392</f>
        <v>0.1003</v>
      </c>
    </row>
    <row r="3393" spans="1:11" ht="38.25">
      <c r="B3393" s="172">
        <v>5693</v>
      </c>
      <c r="C3393" s="217" t="str">
        <f>VLOOKUP(B3393,SERVIÇOS_SINAPI_12_14!$A$2:$H$5049,2,0)</f>
        <v>MOTOBOMBA CENTRÍFUGA, MOTOR A GASOLINA, POTÊNCIA 5,42 HP, BOCAIS 1 1/2 ” X 1”, DIÂMETRO ROTOR 143 MM HM/Q = 6 MCA / 16,8 M3/H A 38 MCA / 6,6 M3/H - MATERIAIS NA OPERAÇÃO. AF_06/2014</v>
      </c>
      <c r="D3393" s="218" t="s">
        <v>5450</v>
      </c>
      <c r="E3393" s="219" t="str">
        <f>VLOOKUP(B3393,SERVIÇOS_SINAPI_12_14!$A$2:$H$5049,4,0)</f>
        <v>H</v>
      </c>
      <c r="F3393" s="224">
        <v>3.87</v>
      </c>
      <c r="G3393" s="224">
        <f>VLOOKUP(B3393,SERVIÇOS_SINAPI_12_14!$A$2:$H$5049,6,0)</f>
        <v>3.87</v>
      </c>
      <c r="H3393" s="244">
        <v>1.0029999999999999</v>
      </c>
      <c r="I3393" s="224">
        <v>3.87</v>
      </c>
      <c r="J3393" s="224">
        <f>H3393*G3393</f>
        <v>3.8816099999999998</v>
      </c>
    </row>
    <row r="3394" spans="1:11" ht="38.25">
      <c r="B3394" s="172">
        <v>88853</v>
      </c>
      <c r="C3394" s="217" t="str">
        <f>VLOOKUP(B3394,SERVIÇOS_SINAPI_12_14!$A$2:$H$5049,2,0)</f>
        <v>MOTOBOMBA CENTRÍFUGA, MOTOR A GASOLINA, POTÊNCIA 5,42 HP, BOCAIS 1 1/2 ” X 1”, DIÂMETRO ROTOR 143 MM HM/Q = 6 MCA / 16,8 M3/H A 38 MCA / 6,6 M3/H - DEPRECIAÇÃO. AF_06/2014</v>
      </c>
      <c r="D3394" s="218" t="s">
        <v>5450</v>
      </c>
      <c r="E3394" s="219" t="str">
        <f>VLOOKUP(B3394,SERVIÇOS_SINAPI_12_14!$A$2:$H$5049,4,0)</f>
        <v>H</v>
      </c>
      <c r="F3394" s="224">
        <v>0.16</v>
      </c>
      <c r="G3394" s="224">
        <f>VLOOKUP(B3394,SERVIÇOS_SINAPI_12_14!$A$2:$H$5049,6,0)</f>
        <v>0.16</v>
      </c>
      <c r="H3394" s="244">
        <v>1.0029999999999999</v>
      </c>
      <c r="I3394" s="224">
        <v>0.16</v>
      </c>
      <c r="J3394" s="224">
        <f>H3394*G3394</f>
        <v>0.16047999999999998</v>
      </c>
    </row>
    <row r="3395" spans="1:11" ht="38.25">
      <c r="B3395" s="172">
        <v>88854</v>
      </c>
      <c r="C3395" s="217" t="str">
        <f>VLOOKUP(B3395,SERVIÇOS_SINAPI_12_14!$A$2:$H$5049,2,0)</f>
        <v>MOTOBOMBA CENTRÍFUGA, MOTOR A GASOLINA, POTÊNCIA 5,42 HP, BOCAIS 1 1/2 ” X 1”, DIÂMETRO ROTOR 143 MM HM/Q = 6 MCA / 16,8 M3/H A 38 MCA / 6,6 M3/H - JUROS. AF_06/2014</v>
      </c>
      <c r="D3395" s="218" t="s">
        <v>5450</v>
      </c>
      <c r="E3395" s="219" t="str">
        <f>VLOOKUP(B3395,SERVIÇOS_SINAPI_12_14!$A$2:$H$5049,4,0)</f>
        <v>H</v>
      </c>
      <c r="F3395" s="224">
        <v>0.05</v>
      </c>
      <c r="G3395" s="224">
        <f>VLOOKUP(B3395,SERVIÇOS_SINAPI_12_14!$A$2:$H$5049,6,0)</f>
        <v>0.04</v>
      </c>
      <c r="H3395" s="244">
        <v>1.0029999999999999</v>
      </c>
      <c r="I3395" s="224">
        <v>0.05</v>
      </c>
      <c r="J3395" s="224">
        <f>H3395*G3395</f>
        <v>4.0119999999999996E-2</v>
      </c>
    </row>
    <row r="3396" spans="1:11">
      <c r="B3396" s="153"/>
      <c r="C3396" s="154"/>
      <c r="D3396" s="153"/>
      <c r="E3396" s="153"/>
      <c r="F3396" s="155"/>
      <c r="G3396" s="155"/>
      <c r="H3396" s="153"/>
      <c r="I3396" s="156"/>
    </row>
    <row r="3397" spans="1:11">
      <c r="B3397" s="153"/>
      <c r="C3397" s="154"/>
      <c r="D3397" s="153"/>
      <c r="E3397" s="153"/>
      <c r="F3397" s="155"/>
      <c r="G3397" s="155"/>
      <c r="H3397" s="153"/>
      <c r="I3397" s="156"/>
    </row>
    <row r="3398" spans="1:11" ht="38.25">
      <c r="A3398" s="133">
        <f>COUNTIF(ORÇAMENTO!B:B,'CPU (2)'!B3398)</f>
        <v>0</v>
      </c>
      <c r="B3398" s="175">
        <v>88853</v>
      </c>
      <c r="C3398" s="176" t="s">
        <v>8910</v>
      </c>
      <c r="D3398" s="175" t="s">
        <v>5450</v>
      </c>
      <c r="E3398" s="175" t="s">
        <v>307</v>
      </c>
      <c r="F3398" s="177">
        <v>0.16</v>
      </c>
      <c r="G3398" s="177">
        <v>0.16</v>
      </c>
      <c r="H3398" s="175" t="s">
        <v>308</v>
      </c>
      <c r="I3398" s="178">
        <v>41974</v>
      </c>
      <c r="J3398" s="191">
        <f>SUM(J3400:J3403)</f>
        <v>0.16315448000000002</v>
      </c>
      <c r="K3398" s="192">
        <f>J3398-G3398</f>
        <v>3.154480000000015E-3</v>
      </c>
    </row>
    <row r="3399" spans="1:11" ht="25.5">
      <c r="B3399" s="184" t="s">
        <v>341</v>
      </c>
      <c r="C3399" s="184" t="s">
        <v>82</v>
      </c>
      <c r="D3399" s="184" t="s">
        <v>342</v>
      </c>
      <c r="E3399" s="184" t="s">
        <v>343</v>
      </c>
      <c r="F3399" s="184" t="s">
        <v>10727</v>
      </c>
      <c r="G3399" s="184" t="s">
        <v>10728</v>
      </c>
      <c r="H3399" s="184" t="s">
        <v>10729</v>
      </c>
      <c r="I3399" s="184" t="s">
        <v>10730</v>
      </c>
      <c r="J3399" s="184" t="s">
        <v>10731</v>
      </c>
    </row>
    <row r="3400" spans="1:11" ht="25.5">
      <c r="B3400" s="172">
        <v>36502</v>
      </c>
      <c r="C3400" s="217" t="str">
        <f>VLOOKUP(B3400,INSUMOS_SINAPI_12_14!$A$2:$H$5049,2,0)</f>
        <v>MOTOBOMBA CENTRIFUGA, MOTOR A GASOLINA, POTENCIA 5,42 HP, BOCAIS 1 1/2" X 1", DIAMETRO ROTOR 143 MM HM/Q = 6 MCA / 16,8 M3/H A 38 MCA / 6,6 M3/H</v>
      </c>
      <c r="D3400" s="218" t="s">
        <v>5361</v>
      </c>
      <c r="E3400" s="219" t="str">
        <f>VLOOKUP(B3400,INSUMOS_SINAPI_12_14!$A$2:$H$5049,4,0)</f>
        <v>UN</v>
      </c>
      <c r="F3400" s="224">
        <v>12.14</v>
      </c>
      <c r="G3400" s="224">
        <f>VLOOKUP(B3400,INSUMOS_SINAPI_12_14!$A$2:$H$5049,6,0)</f>
        <v>2113.4</v>
      </c>
      <c r="H3400" s="219">
        <v>5.5999999999999999E-5</v>
      </c>
      <c r="I3400" s="224">
        <v>1.7</v>
      </c>
      <c r="J3400" s="224">
        <f>H3400*G3400</f>
        <v>0.11835040000000001</v>
      </c>
    </row>
    <row r="3401" spans="1:11">
      <c r="B3401" s="157"/>
      <c r="C3401" s="158"/>
      <c r="D3401" s="157"/>
      <c r="E3401" s="157"/>
      <c r="F3401" s="159"/>
      <c r="G3401" s="159"/>
      <c r="H3401" s="157"/>
      <c r="I3401" s="160"/>
    </row>
    <row r="3402" spans="1:11">
      <c r="B3402" s="157"/>
      <c r="C3402" s="158"/>
      <c r="D3402" s="157"/>
      <c r="E3402" s="157"/>
      <c r="F3402" s="159"/>
      <c r="G3402" s="159"/>
      <c r="H3402" s="157"/>
      <c r="I3402" s="160"/>
    </row>
    <row r="3403" spans="1:11" ht="38.25">
      <c r="A3403" s="133">
        <f>COUNTIF(ORÇAMENTO!B:B,'CPU (2)'!B3403)</f>
        <v>0</v>
      </c>
      <c r="B3403" s="175">
        <v>88854</v>
      </c>
      <c r="C3403" s="176" t="s">
        <v>8911</v>
      </c>
      <c r="D3403" s="175" t="s">
        <v>5450</v>
      </c>
      <c r="E3403" s="175" t="s">
        <v>307</v>
      </c>
      <c r="F3403" s="177">
        <v>0.05</v>
      </c>
      <c r="G3403" s="177">
        <v>0.04</v>
      </c>
      <c r="H3403" s="175" t="s">
        <v>308</v>
      </c>
      <c r="I3403" s="178">
        <v>41974</v>
      </c>
      <c r="J3403" s="191">
        <f>SUM(J3405:J3405)</f>
        <v>4.4804080000000003E-2</v>
      </c>
      <c r="K3403" s="192">
        <f>J3403-G3403</f>
        <v>4.8040800000000022E-3</v>
      </c>
    </row>
    <row r="3404" spans="1:11" ht="25.5">
      <c r="B3404" s="184" t="s">
        <v>341</v>
      </c>
      <c r="C3404" s="184" t="s">
        <v>82</v>
      </c>
      <c r="D3404" s="184" t="s">
        <v>342</v>
      </c>
      <c r="E3404" s="184" t="s">
        <v>343</v>
      </c>
      <c r="F3404" s="184" t="s">
        <v>10727</v>
      </c>
      <c r="G3404" s="184" t="s">
        <v>10728</v>
      </c>
      <c r="H3404" s="184" t="s">
        <v>10729</v>
      </c>
      <c r="I3404" s="184" t="s">
        <v>10730</v>
      </c>
      <c r="J3404" s="184" t="s">
        <v>10731</v>
      </c>
    </row>
    <row r="3405" spans="1:11" ht="25.5">
      <c r="B3405" s="172">
        <v>36502</v>
      </c>
      <c r="C3405" s="217" t="str">
        <f>VLOOKUP(B3405,INSUMOS_SINAPI_12_14!$A$2:$H$5049,2,0)</f>
        <v>MOTOBOMBA CENTRIFUGA, MOTOR A GASOLINA, POTENCIA 5,42 HP, BOCAIS 1 1/2" X 1", DIAMETRO ROTOR 143 MM HM/Q = 6 MCA / 16,8 M3/H A 38 MCA / 6,6 M3/H</v>
      </c>
      <c r="D3405" s="218" t="s">
        <v>5361</v>
      </c>
      <c r="E3405" s="219" t="str">
        <f>VLOOKUP(B3405,INSUMOS_SINAPI_12_14!$A$2:$H$5049,4,0)</f>
        <v>UN</v>
      </c>
      <c r="F3405" s="224">
        <v>12.14</v>
      </c>
      <c r="G3405" s="224">
        <f>VLOOKUP(B3405,INSUMOS_SINAPI_12_14!$A$2:$H$5049,6,0)</f>
        <v>2113.4</v>
      </c>
      <c r="H3405" s="219">
        <v>2.12E-5</v>
      </c>
      <c r="I3405" s="224">
        <v>1.7</v>
      </c>
      <c r="J3405" s="224">
        <f>H3405*G3405</f>
        <v>4.4804080000000003E-2</v>
      </c>
    </row>
    <row r="3406" spans="1:11">
      <c r="B3406" s="153"/>
      <c r="C3406" s="154"/>
      <c r="D3406" s="153"/>
      <c r="E3406" s="153"/>
      <c r="F3406" s="155"/>
      <c r="G3406" s="155"/>
      <c r="H3406" s="153"/>
      <c r="I3406" s="156"/>
    </row>
    <row r="3407" spans="1:11">
      <c r="B3407" s="153"/>
      <c r="C3407" s="154"/>
      <c r="D3407" s="153"/>
      <c r="E3407" s="153"/>
      <c r="F3407" s="155"/>
      <c r="G3407" s="155"/>
      <c r="H3407" s="153"/>
      <c r="I3407" s="156"/>
    </row>
    <row r="3408" spans="1:11" ht="38.25">
      <c r="A3408" s="133">
        <f>COUNTIF(ORÇAMENTO!B:B,'CPU (2)'!B3408)</f>
        <v>0</v>
      </c>
      <c r="B3408" s="175">
        <v>5692</v>
      </c>
      <c r="C3408" s="176" t="s">
        <v>8912</v>
      </c>
      <c r="D3408" s="175" t="s">
        <v>5450</v>
      </c>
      <c r="E3408" s="175" t="s">
        <v>307</v>
      </c>
      <c r="F3408" s="177">
        <v>0.11</v>
      </c>
      <c r="G3408" s="177">
        <v>0.1</v>
      </c>
      <c r="H3408" s="175" t="s">
        <v>308</v>
      </c>
      <c r="I3408" s="178">
        <v>41974</v>
      </c>
      <c r="J3408" s="191">
        <f>SUM(J3410:J3410)</f>
        <v>0.1035566</v>
      </c>
      <c r="K3408" s="192">
        <f>J3408-G3408</f>
        <v>3.5565999999999931E-3</v>
      </c>
    </row>
    <row r="3409" spans="1:11" ht="25.5">
      <c r="B3409" s="184" t="s">
        <v>341</v>
      </c>
      <c r="C3409" s="184" t="s">
        <v>82</v>
      </c>
      <c r="D3409" s="184" t="s">
        <v>342</v>
      </c>
      <c r="E3409" s="184" t="s">
        <v>343</v>
      </c>
      <c r="F3409" s="184" t="s">
        <v>10727</v>
      </c>
      <c r="G3409" s="184" t="s">
        <v>10728</v>
      </c>
      <c r="H3409" s="184" t="s">
        <v>10729</v>
      </c>
      <c r="I3409" s="184" t="s">
        <v>10730</v>
      </c>
      <c r="J3409" s="184" t="s">
        <v>10731</v>
      </c>
    </row>
    <row r="3410" spans="1:11" ht="25.5">
      <c r="B3410" s="172">
        <v>36502</v>
      </c>
      <c r="C3410" s="217" t="str">
        <f>VLOOKUP(B3410,INSUMOS_SINAPI_12_14!$A$2:$H$5049,2,0)</f>
        <v>MOTOBOMBA CENTRIFUGA, MOTOR A GASOLINA, POTENCIA 5,42 HP, BOCAIS 1 1/2" X 1", DIAMETRO ROTOR 143 MM HM/Q = 6 MCA / 16,8 M3/H A 38 MCA / 6,6 M3/H</v>
      </c>
      <c r="D3410" s="218" t="s">
        <v>5361</v>
      </c>
      <c r="E3410" s="219" t="str">
        <f>VLOOKUP(B3410,INSUMOS_SINAPI_12_14!$A$2:$H$5049,4,0)</f>
        <v>UN</v>
      </c>
      <c r="F3410" s="224">
        <v>12.14</v>
      </c>
      <c r="G3410" s="224">
        <f>VLOOKUP(B3410,INSUMOS_SINAPI_12_14!$A$2:$H$5049,6,0)</f>
        <v>2113.4</v>
      </c>
      <c r="H3410" s="245">
        <v>4.8999999999999998E-5</v>
      </c>
      <c r="I3410" s="224">
        <v>1.7</v>
      </c>
      <c r="J3410" s="224">
        <f>H3410*G3410</f>
        <v>0.1035566</v>
      </c>
    </row>
    <row r="3411" spans="1:11">
      <c r="B3411" s="157"/>
      <c r="C3411" s="158"/>
      <c r="D3411" s="157"/>
      <c r="E3411" s="157"/>
      <c r="F3411" s="159"/>
      <c r="G3411" s="159"/>
      <c r="H3411" s="157"/>
      <c r="I3411" s="160"/>
    </row>
    <row r="3412" spans="1:11">
      <c r="B3412" s="157"/>
      <c r="C3412" s="158"/>
      <c r="D3412" s="157"/>
      <c r="E3412" s="157"/>
      <c r="F3412" s="159"/>
      <c r="G3412" s="159"/>
      <c r="H3412" s="157"/>
      <c r="I3412" s="160"/>
    </row>
    <row r="3413" spans="1:11" ht="38.25">
      <c r="A3413" s="133">
        <f>COUNTIF(ORÇAMENTO!B:B,'CPU (2)'!B3413)</f>
        <v>0</v>
      </c>
      <c r="B3413" s="175">
        <v>5693</v>
      </c>
      <c r="C3413" s="176" t="s">
        <v>8913</v>
      </c>
      <c r="D3413" s="175" t="s">
        <v>5450</v>
      </c>
      <c r="E3413" s="175" t="s">
        <v>307</v>
      </c>
      <c r="F3413" s="177">
        <v>3.87</v>
      </c>
      <c r="G3413" s="177">
        <v>3.87</v>
      </c>
      <c r="H3413" s="175" t="s">
        <v>308</v>
      </c>
      <c r="I3413" s="178">
        <v>41974</v>
      </c>
      <c r="J3413" s="191">
        <f>SUM(J3415:J3417)</f>
        <v>3.8719999999999999</v>
      </c>
      <c r="K3413" s="192">
        <f>J3413-G3413</f>
        <v>1.9999999999997797E-3</v>
      </c>
    </row>
    <row r="3414" spans="1:11" ht="25.5">
      <c r="B3414" s="184" t="s">
        <v>341</v>
      </c>
      <c r="C3414" s="184" t="s">
        <v>82</v>
      </c>
      <c r="D3414" s="184" t="s">
        <v>342</v>
      </c>
      <c r="E3414" s="184" t="s">
        <v>343</v>
      </c>
      <c r="F3414" s="184" t="s">
        <v>10727</v>
      </c>
      <c r="G3414" s="184" t="s">
        <v>10728</v>
      </c>
      <c r="H3414" s="184" t="s">
        <v>10729</v>
      </c>
      <c r="I3414" s="184" t="s">
        <v>10730</v>
      </c>
      <c r="J3414" s="184" t="s">
        <v>10731</v>
      </c>
    </row>
    <row r="3415" spans="1:11">
      <c r="B3415" s="172">
        <v>4222</v>
      </c>
      <c r="C3415" s="217" t="str">
        <f>VLOOKUP(B3415,INSUMOS_SINAPI_12_14!$A$2:$H$5049,2,0)</f>
        <v>GASOLINA COMUM</v>
      </c>
      <c r="D3415" s="218" t="s">
        <v>5361</v>
      </c>
      <c r="E3415" s="219" t="str">
        <f>VLOOKUP(B3415,INSUMOS_SINAPI_12_14!$A$2:$H$5049,4,0)</f>
        <v>L</v>
      </c>
      <c r="F3415" s="224">
        <v>12.14</v>
      </c>
      <c r="G3415" s="224">
        <f>VLOOKUP(B3415,INSUMOS_SINAPI_12_14!$A$2:$H$5049,6,0)</f>
        <v>3.2</v>
      </c>
      <c r="H3415" s="219">
        <v>1.21</v>
      </c>
      <c r="I3415" s="224">
        <v>1.7</v>
      </c>
      <c r="J3415" s="224">
        <f>H3415*G3415</f>
        <v>3.8719999999999999</v>
      </c>
    </row>
    <row r="3416" spans="1:11">
      <c r="B3416" s="153"/>
      <c r="C3416" s="154"/>
      <c r="D3416" s="153"/>
      <c r="E3416" s="153"/>
      <c r="F3416" s="155"/>
      <c r="G3416" s="155"/>
      <c r="H3416" s="153"/>
      <c r="I3416" s="156"/>
    </row>
    <row r="3417" spans="1:11">
      <c r="B3417" s="153"/>
      <c r="C3417" s="154"/>
      <c r="D3417" s="153"/>
      <c r="E3417" s="153"/>
      <c r="F3417" s="155"/>
      <c r="G3417" s="155"/>
      <c r="H3417" s="153"/>
      <c r="I3417" s="156"/>
    </row>
    <row r="3418" spans="1:11" ht="25.5">
      <c r="A3418" s="133">
        <f>COUNTIF(ORÇAMENTO!B:B,'CPU (2)'!B3418)</f>
        <v>0</v>
      </c>
      <c r="B3418" s="175" t="s">
        <v>275</v>
      </c>
      <c r="C3418" s="176" t="s">
        <v>278</v>
      </c>
      <c r="D3418" s="175" t="s">
        <v>6454</v>
      </c>
      <c r="E3418" s="175" t="s">
        <v>335</v>
      </c>
      <c r="F3418" s="177">
        <v>43.03</v>
      </c>
      <c r="G3418" s="177">
        <v>40.57</v>
      </c>
      <c r="H3418" s="175" t="s">
        <v>308</v>
      </c>
      <c r="I3418" s="178">
        <v>41974</v>
      </c>
      <c r="J3418" s="191">
        <f>SUM(J3420:J3424)</f>
        <v>40.574939000000001</v>
      </c>
      <c r="K3418" s="192">
        <f>J3418-G3418</f>
        <v>4.9390000000002487E-3</v>
      </c>
    </row>
    <row r="3419" spans="1:11" s="8" customFormat="1" ht="30" customHeight="1">
      <c r="A3419" s="133"/>
      <c r="B3419" s="184" t="s">
        <v>341</v>
      </c>
      <c r="C3419" s="184" t="s">
        <v>82</v>
      </c>
      <c r="D3419" s="184" t="s">
        <v>342</v>
      </c>
      <c r="E3419" s="184" t="s">
        <v>343</v>
      </c>
      <c r="F3419" s="184" t="s">
        <v>10727</v>
      </c>
      <c r="G3419" s="184" t="s">
        <v>10728</v>
      </c>
      <c r="H3419" s="184" t="s">
        <v>10729</v>
      </c>
      <c r="I3419" s="184" t="s">
        <v>10730</v>
      </c>
      <c r="J3419" s="184" t="s">
        <v>10731</v>
      </c>
    </row>
    <row r="3420" spans="1:11">
      <c r="B3420" s="172">
        <v>88262</v>
      </c>
      <c r="C3420" s="226" t="str">
        <f>VLOOKUP(B3420,SERVIÇOS_SINAPI_12_14!$A$2:$H$5049,2,0)</f>
        <v>CARPINTEIRO DE FORMAS COM ENCARGOS COMPLEMENTARES</v>
      </c>
      <c r="D3420" s="219" t="s">
        <v>5361</v>
      </c>
      <c r="E3420" s="219" t="str">
        <f>VLOOKUP(B3420,SERVIÇOS_SINAPI_12_14!$A$2:$H$5049,4,0)</f>
        <v>H</v>
      </c>
      <c r="F3420" s="224">
        <v>15.32</v>
      </c>
      <c r="G3420" s="224">
        <f>VLOOKUP(B3420,SERVIÇOS_SINAPI_12_14!$A$2:$H$5049,6,0)</f>
        <v>13.77</v>
      </c>
      <c r="H3420" s="219">
        <v>0.5</v>
      </c>
      <c r="I3420" s="224">
        <v>7.66</v>
      </c>
      <c r="J3420" s="224">
        <f>H3420*G3420</f>
        <v>6.8849999999999998</v>
      </c>
    </row>
    <row r="3421" spans="1:11">
      <c r="B3421" s="172">
        <v>88316</v>
      </c>
      <c r="C3421" s="226" t="str">
        <f>VLOOKUP(B3421,SERVIÇOS_SINAPI_12_14!$A$2:$H$5049,2,0)</f>
        <v>SERVENTE COM ENCARGOS COMPLEMENTARES</v>
      </c>
      <c r="D3421" s="219" t="s">
        <v>5361</v>
      </c>
      <c r="E3421" s="219" t="str">
        <f>VLOOKUP(B3421,SERVIÇOS_SINAPI_12_14!$A$2:$H$5049,4,0)</f>
        <v>H</v>
      </c>
      <c r="F3421" s="224">
        <v>12.14</v>
      </c>
      <c r="G3421" s="224">
        <f>VLOOKUP(B3421,SERVIÇOS_SINAPI_12_14!$A$2:$H$5049,6,0)</f>
        <v>11.02</v>
      </c>
      <c r="H3421" s="219">
        <v>1.5</v>
      </c>
      <c r="I3421" s="224">
        <v>18.21</v>
      </c>
      <c r="J3421" s="224">
        <f>H3421*G3421</f>
        <v>16.53</v>
      </c>
    </row>
    <row r="3422" spans="1:11">
      <c r="B3422" s="172">
        <v>4472</v>
      </c>
      <c r="C3422" s="213" t="str">
        <f>VLOOKUP(B3422,INSUMOS_SINAPI_12_14!$A$2:$H$5049,2,0)</f>
        <v>PECA DE MADEIRA DE LEI *6 X 16* CM, NÃO APARELHADA, (VIGA - P/TELHADO)</v>
      </c>
      <c r="D3422" s="136" t="s">
        <v>314</v>
      </c>
      <c r="E3422" s="144" t="str">
        <f>VLOOKUP(B3422,INSUMOS_SINAPI_12_14!$A$2:$H$5049,4,0)</f>
        <v>M</v>
      </c>
      <c r="F3422" s="138">
        <v>16.96</v>
      </c>
      <c r="G3422" s="210">
        <f>VLOOKUP(B3422,INSUMOS_SINAPI_12_14!$A$2:$H$5049,6,0)</f>
        <v>16.96</v>
      </c>
      <c r="H3422" s="136">
        <v>0.76190000000000002</v>
      </c>
      <c r="I3422" s="138">
        <v>12.92</v>
      </c>
      <c r="J3422" s="210">
        <f>H3422*G3422</f>
        <v>12.921824000000001</v>
      </c>
    </row>
    <row r="3423" spans="1:11">
      <c r="B3423" s="172">
        <v>5061</v>
      </c>
      <c r="C3423" s="213" t="str">
        <f>VLOOKUP(B3423,INSUMOS_SINAPI_12_14!$A$2:$H$5049,2,0)</f>
        <v>PREGO POLIDO COM CABECA 18 X 27</v>
      </c>
      <c r="D3423" s="136" t="s">
        <v>314</v>
      </c>
      <c r="E3423" s="144" t="str">
        <f>VLOOKUP(B3423,INSUMOS_SINAPI_12_14!$A$2:$H$5049,4,0)</f>
        <v>KG</v>
      </c>
      <c r="F3423" s="138">
        <v>7.5</v>
      </c>
      <c r="G3423" s="210">
        <f>VLOOKUP(B3423,INSUMOS_SINAPI_12_14!$A$2:$H$5049,6,0)</f>
        <v>7.5</v>
      </c>
      <c r="H3423" s="136">
        <v>0.2</v>
      </c>
      <c r="I3423" s="138">
        <v>1.5</v>
      </c>
      <c r="J3423" s="210">
        <f>H3423*G3423</f>
        <v>1.5</v>
      </c>
    </row>
    <row r="3424" spans="1:11">
      <c r="B3424" s="172">
        <v>6189</v>
      </c>
      <c r="C3424" s="213" t="str">
        <f>VLOOKUP(B3424,INSUMOS_SINAPI_12_14!$A$2:$H$5049,2,0)</f>
        <v>TABUA MADEIRA 2A QUALIDADE 2,5 X 30,0CM (1 X 12") NAO APARELHADA</v>
      </c>
      <c r="D3424" s="136" t="s">
        <v>314</v>
      </c>
      <c r="E3424" s="144" t="str">
        <f>VLOOKUP(B3424,INSUMOS_SINAPI_12_14!$A$2:$H$5049,4,0)</f>
        <v>M</v>
      </c>
      <c r="F3424" s="138">
        <v>6.39</v>
      </c>
      <c r="G3424" s="210">
        <f>VLOOKUP(B3424,INSUMOS_SINAPI_12_14!$A$2:$H$5049,6,0)</f>
        <v>6.39</v>
      </c>
      <c r="H3424" s="136">
        <v>0.42849999999999999</v>
      </c>
      <c r="I3424" s="138">
        <v>2.74</v>
      </c>
      <c r="J3424" s="210">
        <f>H3424*G3424</f>
        <v>2.7381149999999996</v>
      </c>
    </row>
    <row r="3425" spans="1:11">
      <c r="B3425" s="157"/>
      <c r="C3425" s="158"/>
      <c r="D3425" s="157"/>
      <c r="E3425" s="157"/>
      <c r="F3425" s="159"/>
      <c r="G3425" s="159"/>
      <c r="H3425" s="157"/>
      <c r="I3425" s="160"/>
    </row>
    <row r="3426" spans="1:11">
      <c r="B3426" s="157"/>
      <c r="C3426" s="158"/>
      <c r="D3426" s="157"/>
      <c r="E3426" s="157"/>
      <c r="F3426" s="159"/>
      <c r="G3426" s="159"/>
      <c r="H3426" s="157"/>
      <c r="I3426" s="160"/>
    </row>
    <row r="3427" spans="1:11" ht="25.5">
      <c r="A3427" s="133">
        <f>COUNTIF(ORÇAMENTO!B:B,'CPU (2)'!B3427)</f>
        <v>0</v>
      </c>
      <c r="B3427" s="175" t="s">
        <v>276</v>
      </c>
      <c r="C3427" s="176" t="s">
        <v>279</v>
      </c>
      <c r="D3427" s="175" t="s">
        <v>6454</v>
      </c>
      <c r="E3427" s="175" t="s">
        <v>335</v>
      </c>
      <c r="F3427" s="177">
        <v>35.58</v>
      </c>
      <c r="G3427" s="177">
        <v>33.130000000000003</v>
      </c>
      <c r="H3427" s="175" t="s">
        <v>308</v>
      </c>
      <c r="I3427" s="178">
        <v>41974</v>
      </c>
      <c r="J3427" s="191">
        <f>SUM(J3429:J3433)</f>
        <v>33.126787</v>
      </c>
      <c r="K3427" s="192">
        <f>J3427-G3427</f>
        <v>-3.2130000000023529E-3</v>
      </c>
    </row>
    <row r="3428" spans="1:11" s="8" customFormat="1" ht="30.75" customHeight="1">
      <c r="A3428" s="133"/>
      <c r="B3428" s="184" t="s">
        <v>341</v>
      </c>
      <c r="C3428" s="184" t="s">
        <v>82</v>
      </c>
      <c r="D3428" s="184" t="s">
        <v>342</v>
      </c>
      <c r="E3428" s="184" t="s">
        <v>343</v>
      </c>
      <c r="F3428" s="184" t="s">
        <v>10727</v>
      </c>
      <c r="G3428" s="184" t="s">
        <v>10728</v>
      </c>
      <c r="H3428" s="184" t="s">
        <v>10729</v>
      </c>
      <c r="I3428" s="184" t="s">
        <v>10730</v>
      </c>
      <c r="J3428" s="184" t="s">
        <v>10731</v>
      </c>
    </row>
    <row r="3429" spans="1:11">
      <c r="B3429" s="172">
        <v>88262</v>
      </c>
      <c r="C3429" s="226" t="str">
        <f>VLOOKUP(B3429,SERVIÇOS_SINAPI_12_14!$A$2:$H$5049,2,0)</f>
        <v>CARPINTEIRO DE FORMAS COM ENCARGOS COMPLEMENTARES</v>
      </c>
      <c r="D3429" s="219" t="s">
        <v>5361</v>
      </c>
      <c r="E3429" s="219" t="str">
        <f>VLOOKUP(B3429,SERVIÇOS_SINAPI_12_14!$A$2:$H$5049,4,0)</f>
        <v>H</v>
      </c>
      <c r="F3429" s="224">
        <v>15.32</v>
      </c>
      <c r="G3429" s="224">
        <f>VLOOKUP(B3429,SERVIÇOS_SINAPI_12_14!$A$2:$H$5049,6,0)</f>
        <v>13.77</v>
      </c>
      <c r="H3429" s="219">
        <v>0.5</v>
      </c>
      <c r="I3429" s="224">
        <v>7.66</v>
      </c>
      <c r="J3429" s="224">
        <f>H3429*G3429</f>
        <v>6.8849999999999998</v>
      </c>
    </row>
    <row r="3430" spans="1:11">
      <c r="B3430" s="172">
        <v>88316</v>
      </c>
      <c r="C3430" s="226" t="str">
        <f>VLOOKUP(B3430,SERVIÇOS_SINAPI_12_14!$A$2:$H$5049,2,0)</f>
        <v>SERVENTE COM ENCARGOS COMPLEMENTARES</v>
      </c>
      <c r="D3430" s="219" t="s">
        <v>5361</v>
      </c>
      <c r="E3430" s="219" t="str">
        <f>VLOOKUP(B3430,SERVIÇOS_SINAPI_12_14!$A$2:$H$5049,4,0)</f>
        <v>H</v>
      </c>
      <c r="F3430" s="224">
        <v>12.14</v>
      </c>
      <c r="G3430" s="224">
        <f>VLOOKUP(B3430,SERVIÇOS_SINAPI_12_14!$A$2:$H$5049,6,0)</f>
        <v>11.02</v>
      </c>
      <c r="H3430" s="219">
        <v>1.5</v>
      </c>
      <c r="I3430" s="224">
        <v>18.21</v>
      </c>
      <c r="J3430" s="224">
        <f>H3430*G3430</f>
        <v>16.53</v>
      </c>
    </row>
    <row r="3431" spans="1:11" ht="25.5">
      <c r="B3431" s="172">
        <v>4491</v>
      </c>
      <c r="C3431" s="213" t="str">
        <f>VLOOKUP(B3431,INSUMOS_SINAPI_12_14!$A$2:$H$5049,2,0)</f>
        <v>PECA DE MADEIRA NATIVA / REGIONAL 7,5 X 7,5CM (3X3) NAO APARELHADA (P/FORMA)</v>
      </c>
      <c r="D3431" s="136" t="s">
        <v>314</v>
      </c>
      <c r="E3431" s="144" t="str">
        <f>VLOOKUP(B3431,INSUMOS_SINAPI_12_14!$A$2:$H$5049,4,0)</f>
        <v>M</v>
      </c>
      <c r="F3431" s="138">
        <v>2.81</v>
      </c>
      <c r="G3431" s="210">
        <f>VLOOKUP(B3431,INSUMOS_SINAPI_12_14!$A$2:$H$5049,6,0)</f>
        <v>2.81</v>
      </c>
      <c r="H3431" s="136">
        <v>0.8</v>
      </c>
      <c r="I3431" s="138">
        <v>2.25</v>
      </c>
      <c r="J3431" s="210">
        <f>H3431*G3431</f>
        <v>2.2480000000000002</v>
      </c>
    </row>
    <row r="3432" spans="1:11">
      <c r="B3432" s="172">
        <v>5061</v>
      </c>
      <c r="C3432" s="213" t="str">
        <f>VLOOKUP(B3432,INSUMOS_SINAPI_12_14!$A$2:$H$5049,2,0)</f>
        <v>PREGO POLIDO COM CABECA 18 X 27</v>
      </c>
      <c r="D3432" s="136" t="s">
        <v>314</v>
      </c>
      <c r="E3432" s="144" t="str">
        <f>VLOOKUP(B3432,INSUMOS_SINAPI_12_14!$A$2:$H$5049,4,0)</f>
        <v>KG</v>
      </c>
      <c r="F3432" s="138">
        <v>7.5</v>
      </c>
      <c r="G3432" s="210">
        <f>VLOOKUP(B3432,INSUMOS_SINAPI_12_14!$A$2:$H$5049,6,0)</f>
        <v>7.5</v>
      </c>
      <c r="H3432" s="136">
        <v>0.2</v>
      </c>
      <c r="I3432" s="138">
        <v>1.5</v>
      </c>
      <c r="J3432" s="210">
        <f>H3432*G3432</f>
        <v>1.5</v>
      </c>
    </row>
    <row r="3433" spans="1:11">
      <c r="B3433" s="172">
        <v>6189</v>
      </c>
      <c r="C3433" s="213" t="str">
        <f>VLOOKUP(B3433,INSUMOS_SINAPI_12_14!$A$2:$H$5049,2,0)</f>
        <v>TABUA MADEIRA 2A QUALIDADE 2,5 X 30,0CM (1 X 12") NAO APARELHADA</v>
      </c>
      <c r="D3433" s="136" t="s">
        <v>314</v>
      </c>
      <c r="E3433" s="144" t="str">
        <f>VLOOKUP(B3433,INSUMOS_SINAPI_12_14!$A$2:$H$5049,4,0)</f>
        <v>M</v>
      </c>
      <c r="F3433" s="138">
        <v>6.39</v>
      </c>
      <c r="G3433" s="210">
        <f>VLOOKUP(B3433,INSUMOS_SINAPI_12_14!$A$2:$H$5049,6,0)</f>
        <v>6.39</v>
      </c>
      <c r="H3433" s="136">
        <v>0.93330000000000002</v>
      </c>
      <c r="I3433" s="138">
        <v>5.96</v>
      </c>
      <c r="J3433" s="210">
        <f>H3433*G3433</f>
        <v>5.9637869999999999</v>
      </c>
    </row>
    <row r="3434" spans="1:11">
      <c r="B3434" s="153"/>
      <c r="C3434" s="154"/>
      <c r="D3434" s="153"/>
      <c r="E3434" s="153"/>
      <c r="F3434" s="155"/>
      <c r="G3434" s="155"/>
      <c r="H3434" s="153"/>
      <c r="I3434" s="156"/>
    </row>
    <row r="3435" spans="1:11">
      <c r="B3435" s="153"/>
      <c r="C3435" s="154"/>
      <c r="D3435" s="153"/>
      <c r="E3435" s="153"/>
      <c r="F3435" s="155"/>
      <c r="G3435" s="155"/>
      <c r="H3435" s="153"/>
      <c r="I3435" s="156"/>
    </row>
    <row r="3436" spans="1:11" hidden="1">
      <c r="A3436" s="133">
        <f>COUNTIF(ORÇAMENTO!B:B,'CPU (2)'!B3436)</f>
        <v>0</v>
      </c>
      <c r="B3436" s="157">
        <v>85181</v>
      </c>
      <c r="C3436" s="158" t="s">
        <v>8984</v>
      </c>
      <c r="D3436" s="157" t="s">
        <v>5429</v>
      </c>
      <c r="E3436" s="157" t="s">
        <v>335</v>
      </c>
      <c r="F3436" s="159">
        <v>54.53</v>
      </c>
      <c r="G3436" s="159">
        <v>51.44</v>
      </c>
      <c r="H3436" s="157" t="s">
        <v>308</v>
      </c>
      <c r="I3436" s="160">
        <v>41974</v>
      </c>
    </row>
    <row r="3437" spans="1:11" ht="25.5" hidden="1">
      <c r="A3437" s="133">
        <f>COUNTIF(ORÇAMENTO!B:B,'CPU (2)'!B3437)</f>
        <v>0</v>
      </c>
      <c r="B3437" s="153">
        <v>5998</v>
      </c>
      <c r="C3437" s="154" t="s">
        <v>8985</v>
      </c>
      <c r="D3437" s="153" t="s">
        <v>5350</v>
      </c>
      <c r="E3437" s="153" t="s">
        <v>335</v>
      </c>
      <c r="F3437" s="155">
        <v>0.95</v>
      </c>
      <c r="G3437" s="155">
        <v>0.94</v>
      </c>
      <c r="H3437" s="153" t="s">
        <v>308</v>
      </c>
      <c r="I3437" s="156">
        <v>41974</v>
      </c>
    </row>
    <row r="3438" spans="1:11" hidden="1">
      <c r="A3438" s="133">
        <f>COUNTIF(ORÇAMENTO!B:B,'CPU (2)'!B3438)</f>
        <v>0</v>
      </c>
      <c r="B3438" s="157">
        <v>88308</v>
      </c>
      <c r="C3438" s="158" t="s">
        <v>8986</v>
      </c>
      <c r="D3438" s="157" t="s">
        <v>5361</v>
      </c>
      <c r="E3438" s="157" t="s">
        <v>307</v>
      </c>
      <c r="F3438" s="159">
        <v>17.690000000000001</v>
      </c>
      <c r="G3438" s="159">
        <v>15.82</v>
      </c>
      <c r="H3438" s="157" t="s">
        <v>308</v>
      </c>
      <c r="I3438" s="160">
        <v>41974</v>
      </c>
    </row>
    <row r="3439" spans="1:11" ht="51" hidden="1">
      <c r="A3439" s="133">
        <f>COUNTIF(ORÇAMENTO!B:B,'CPU (2)'!B3439)</f>
        <v>0</v>
      </c>
      <c r="B3439" s="153" t="s">
        <v>8987</v>
      </c>
      <c r="C3439" s="154" t="s">
        <v>8988</v>
      </c>
      <c r="D3439" s="153" t="s">
        <v>5670</v>
      </c>
      <c r="E3439" s="153" t="s">
        <v>335</v>
      </c>
      <c r="F3439" s="155">
        <v>90.4</v>
      </c>
      <c r="G3439" s="155">
        <v>88.73</v>
      </c>
      <c r="H3439" s="153" t="s">
        <v>308</v>
      </c>
      <c r="I3439" s="156">
        <v>41974</v>
      </c>
    </row>
    <row r="3440" spans="1:11" ht="25.5" hidden="1">
      <c r="A3440" s="133">
        <f>COUNTIF(ORÇAMENTO!B:B,'CPU (2)'!B3440)</f>
        <v>0</v>
      </c>
      <c r="B3440" s="157" t="s">
        <v>8989</v>
      </c>
      <c r="C3440" s="158" t="s">
        <v>8990</v>
      </c>
      <c r="D3440" s="157" t="s">
        <v>5670</v>
      </c>
      <c r="E3440" s="157" t="s">
        <v>335</v>
      </c>
      <c r="F3440" s="159">
        <v>65.44</v>
      </c>
      <c r="G3440" s="159">
        <v>64.67</v>
      </c>
      <c r="H3440" s="157" t="s">
        <v>308</v>
      </c>
      <c r="I3440" s="160">
        <v>41974</v>
      </c>
    </row>
    <row r="3441" spans="1:9" ht="38.25" hidden="1">
      <c r="A3441" s="133">
        <f>COUNTIF(ORÇAMENTO!B:B,'CPU (2)'!B3441)</f>
        <v>0</v>
      </c>
      <c r="B3441" s="153" t="s">
        <v>8991</v>
      </c>
      <c r="C3441" s="154" t="s">
        <v>8992</v>
      </c>
      <c r="D3441" s="153" t="s">
        <v>5670</v>
      </c>
      <c r="E3441" s="153" t="s">
        <v>335</v>
      </c>
      <c r="F3441" s="155">
        <v>63.65</v>
      </c>
      <c r="G3441" s="155">
        <v>62.1</v>
      </c>
      <c r="H3441" s="153" t="s">
        <v>308</v>
      </c>
      <c r="I3441" s="156">
        <v>41974</v>
      </c>
    </row>
    <row r="3442" spans="1:9" ht="25.5" hidden="1">
      <c r="A3442" s="133">
        <f>COUNTIF(ORÇAMENTO!B:B,'CPU (2)'!B3442)</f>
        <v>0</v>
      </c>
      <c r="B3442" s="157" t="s">
        <v>8993</v>
      </c>
      <c r="C3442" s="158" t="s">
        <v>8994</v>
      </c>
      <c r="D3442" s="157" t="s">
        <v>5670</v>
      </c>
      <c r="E3442" s="157" t="s">
        <v>335</v>
      </c>
      <c r="F3442" s="159">
        <v>40.92</v>
      </c>
      <c r="G3442" s="159">
        <v>40.340000000000003</v>
      </c>
      <c r="H3442" s="157" t="s">
        <v>308</v>
      </c>
      <c r="I3442" s="160">
        <v>41974</v>
      </c>
    </row>
    <row r="3443" spans="1:9" ht="38.25" hidden="1">
      <c r="A3443" s="133">
        <f>COUNTIF(ORÇAMENTO!B:B,'CPU (2)'!B3443)</f>
        <v>0</v>
      </c>
      <c r="B3443" s="153" t="s">
        <v>8995</v>
      </c>
      <c r="C3443" s="154" t="s">
        <v>8996</v>
      </c>
      <c r="D3443" s="153" t="s">
        <v>5670</v>
      </c>
      <c r="E3443" s="153" t="s">
        <v>335</v>
      </c>
      <c r="F3443" s="155">
        <v>70.930000000000007</v>
      </c>
      <c r="G3443" s="155">
        <v>69.34</v>
      </c>
      <c r="H3443" s="153" t="s">
        <v>308</v>
      </c>
      <c r="I3443" s="156">
        <v>41974</v>
      </c>
    </row>
    <row r="3444" spans="1:9" ht="25.5" hidden="1">
      <c r="A3444" s="133">
        <f>COUNTIF(ORÇAMENTO!B:B,'CPU (2)'!B3444)</f>
        <v>0</v>
      </c>
      <c r="B3444" s="157" t="s">
        <v>8997</v>
      </c>
      <c r="C3444" s="158" t="s">
        <v>8998</v>
      </c>
      <c r="D3444" s="157" t="s">
        <v>5670</v>
      </c>
      <c r="E3444" s="157" t="s">
        <v>335</v>
      </c>
      <c r="F3444" s="159">
        <v>48.62</v>
      </c>
      <c r="G3444" s="159">
        <v>47.93</v>
      </c>
      <c r="H3444" s="157" t="s">
        <v>308</v>
      </c>
      <c r="I3444" s="160">
        <v>41974</v>
      </c>
    </row>
    <row r="3445" spans="1:9" ht="25.5" hidden="1">
      <c r="A3445" s="133">
        <f>COUNTIF(ORÇAMENTO!B:B,'CPU (2)'!B3445)</f>
        <v>0</v>
      </c>
      <c r="B3445" s="153">
        <v>72944</v>
      </c>
      <c r="C3445" s="154" t="s">
        <v>8999</v>
      </c>
      <c r="D3445" s="153" t="s">
        <v>5670</v>
      </c>
      <c r="E3445" s="153" t="s">
        <v>335</v>
      </c>
      <c r="F3445" s="155">
        <v>45.6</v>
      </c>
      <c r="G3445" s="155">
        <v>44.36</v>
      </c>
      <c r="H3445" s="153" t="s">
        <v>308</v>
      </c>
      <c r="I3445" s="156">
        <v>41974</v>
      </c>
    </row>
    <row r="3446" spans="1:9" ht="38.25" hidden="1">
      <c r="A3446" s="133">
        <f>COUNTIF(ORÇAMENTO!B:B,'CPU (2)'!B3446)</f>
        <v>0</v>
      </c>
      <c r="B3446" s="157" t="s">
        <v>9000</v>
      </c>
      <c r="C3446" s="158" t="s">
        <v>9001</v>
      </c>
      <c r="D3446" s="157" t="s">
        <v>5670</v>
      </c>
      <c r="E3446" s="157" t="s">
        <v>335</v>
      </c>
      <c r="F3446" s="159">
        <v>74.08</v>
      </c>
      <c r="G3446" s="159">
        <v>71.819999999999993</v>
      </c>
      <c r="H3446" s="157" t="s">
        <v>308</v>
      </c>
      <c r="I3446" s="160">
        <v>41974</v>
      </c>
    </row>
    <row r="3447" spans="1:9" ht="25.5" hidden="1">
      <c r="A3447" s="133">
        <f>COUNTIF(ORÇAMENTO!B:B,'CPU (2)'!B3447)</f>
        <v>0</v>
      </c>
      <c r="B3447" s="153" t="s">
        <v>9002</v>
      </c>
      <c r="C3447" s="154" t="s">
        <v>9003</v>
      </c>
      <c r="D3447" s="153" t="s">
        <v>5670</v>
      </c>
      <c r="E3447" s="153" t="s">
        <v>335</v>
      </c>
      <c r="F3447" s="155">
        <v>74.239999999999995</v>
      </c>
      <c r="G3447" s="155">
        <v>72.09</v>
      </c>
      <c r="H3447" s="153" t="s">
        <v>308</v>
      </c>
      <c r="I3447" s="156">
        <v>41974</v>
      </c>
    </row>
    <row r="3448" spans="1:9" ht="25.5" hidden="1">
      <c r="A3448" s="133">
        <f>COUNTIF(ORÇAMENTO!B:B,'CPU (2)'!B3448)</f>
        <v>0</v>
      </c>
      <c r="B3448" s="157" t="s">
        <v>9004</v>
      </c>
      <c r="C3448" s="158" t="s">
        <v>9005</v>
      </c>
      <c r="D3448" s="157" t="s">
        <v>5352</v>
      </c>
      <c r="E3448" s="157" t="s">
        <v>335</v>
      </c>
      <c r="F3448" s="159">
        <v>8.2799999999999994</v>
      </c>
      <c r="G3448" s="159">
        <v>8.0500000000000007</v>
      </c>
      <c r="H3448" s="157" t="s">
        <v>308</v>
      </c>
      <c r="I3448" s="160">
        <v>41974</v>
      </c>
    </row>
    <row r="3449" spans="1:9" ht="38.25" hidden="1">
      <c r="A3449" s="133">
        <f>COUNTIF(ORÇAMENTO!B:B,'CPU (2)'!B3449)</f>
        <v>0</v>
      </c>
      <c r="B3449" s="153">
        <v>72799</v>
      </c>
      <c r="C3449" s="154" t="s">
        <v>9006</v>
      </c>
      <c r="D3449" s="153" t="s">
        <v>5670</v>
      </c>
      <c r="E3449" s="153" t="s">
        <v>335</v>
      </c>
      <c r="F3449" s="155">
        <v>58.68</v>
      </c>
      <c r="G3449" s="155">
        <v>57.09</v>
      </c>
      <c r="H3449" s="153" t="s">
        <v>308</v>
      </c>
      <c r="I3449" s="156">
        <v>41974</v>
      </c>
    </row>
    <row r="3450" spans="1:9" hidden="1">
      <c r="A3450" s="133">
        <f>COUNTIF(ORÇAMENTO!B:B,'CPU (2)'!B3450)</f>
        <v>0</v>
      </c>
      <c r="B3450" s="157">
        <v>88309</v>
      </c>
      <c r="C3450" s="158" t="s">
        <v>9007</v>
      </c>
      <c r="D3450" s="157" t="s">
        <v>5361</v>
      </c>
      <c r="E3450" s="157" t="s">
        <v>307</v>
      </c>
      <c r="F3450" s="159">
        <v>15.32</v>
      </c>
      <c r="G3450" s="159">
        <v>13.77</v>
      </c>
      <c r="H3450" s="157" t="s">
        <v>308</v>
      </c>
      <c r="I3450" s="160">
        <v>41974</v>
      </c>
    </row>
    <row r="3451" spans="1:9" ht="25.5" hidden="1">
      <c r="A3451" s="133">
        <f>COUNTIF(ORÇAMENTO!B:B,'CPU (2)'!B3451)</f>
        <v>0</v>
      </c>
      <c r="B3451" s="153">
        <v>84087</v>
      </c>
      <c r="C3451" s="154" t="s">
        <v>9008</v>
      </c>
      <c r="D3451" s="153" t="s">
        <v>5350</v>
      </c>
      <c r="E3451" s="153" t="s">
        <v>370</v>
      </c>
      <c r="F3451" s="155">
        <v>35.15</v>
      </c>
      <c r="G3451" s="155">
        <v>33.21</v>
      </c>
      <c r="H3451" s="153" t="s">
        <v>308</v>
      </c>
      <c r="I3451" s="156">
        <v>41974</v>
      </c>
    </row>
    <row r="3452" spans="1:9" ht="25.5" hidden="1">
      <c r="A3452" s="133">
        <f>COUNTIF(ORÇAMENTO!B:B,'CPU (2)'!B3452)</f>
        <v>0</v>
      </c>
      <c r="B3452" s="157">
        <v>84118</v>
      </c>
      <c r="C3452" s="158" t="s">
        <v>9009</v>
      </c>
      <c r="D3452" s="157" t="s">
        <v>5350</v>
      </c>
      <c r="E3452" s="157" t="s">
        <v>370</v>
      </c>
      <c r="F3452" s="159">
        <v>19.46</v>
      </c>
      <c r="G3452" s="159">
        <v>17.760000000000002</v>
      </c>
      <c r="H3452" s="157" t="s">
        <v>308</v>
      </c>
      <c r="I3452" s="160">
        <v>41974</v>
      </c>
    </row>
    <row r="3453" spans="1:9" ht="38.25" hidden="1">
      <c r="A3453" s="133">
        <f>COUNTIF(ORÇAMENTO!B:B,'CPU (2)'!B3453)</f>
        <v>0</v>
      </c>
      <c r="B3453" s="153">
        <v>84086</v>
      </c>
      <c r="C3453" s="154" t="s">
        <v>9010</v>
      </c>
      <c r="D3453" s="153" t="s">
        <v>5350</v>
      </c>
      <c r="E3453" s="153" t="s">
        <v>370</v>
      </c>
      <c r="F3453" s="155">
        <v>59.3</v>
      </c>
      <c r="G3453" s="155">
        <v>58.18</v>
      </c>
      <c r="H3453" s="153" t="s">
        <v>308</v>
      </c>
      <c r="I3453" s="156">
        <v>41974</v>
      </c>
    </row>
    <row r="3454" spans="1:9" ht="38.25" hidden="1">
      <c r="A3454" s="133">
        <f>COUNTIF(ORÇAMENTO!B:B,'CPU (2)'!B3454)</f>
        <v>1</v>
      </c>
      <c r="B3454" s="157">
        <v>84088</v>
      </c>
      <c r="C3454" s="158" t="s">
        <v>9011</v>
      </c>
      <c r="D3454" s="157" t="s">
        <v>5350</v>
      </c>
      <c r="E3454" s="157" t="s">
        <v>370</v>
      </c>
      <c r="F3454" s="159">
        <v>88.18</v>
      </c>
      <c r="G3454" s="159">
        <v>87.1</v>
      </c>
      <c r="H3454" s="157" t="s">
        <v>308</v>
      </c>
      <c r="I3454" s="160">
        <v>41974</v>
      </c>
    </row>
    <row r="3455" spans="1:9" ht="38.25" hidden="1">
      <c r="A3455" s="133">
        <f>COUNTIF(ORÇAMENTO!B:B,'CPU (2)'!B3455)</f>
        <v>0</v>
      </c>
      <c r="B3455" s="153">
        <v>84089</v>
      </c>
      <c r="C3455" s="154" t="s">
        <v>9012</v>
      </c>
      <c r="D3455" s="153" t="s">
        <v>5350</v>
      </c>
      <c r="E3455" s="153" t="s">
        <v>370</v>
      </c>
      <c r="F3455" s="155">
        <v>122.04</v>
      </c>
      <c r="G3455" s="155">
        <v>120.41</v>
      </c>
      <c r="H3455" s="153" t="s">
        <v>308</v>
      </c>
      <c r="I3455" s="156">
        <v>41974</v>
      </c>
    </row>
    <row r="3456" spans="1:9" ht="25.5" hidden="1">
      <c r="A3456" s="133">
        <f>COUNTIF(ORÇAMENTO!B:B,'CPU (2)'!B3456)</f>
        <v>0</v>
      </c>
      <c r="B3456" s="157" t="s">
        <v>9013</v>
      </c>
      <c r="C3456" s="158" t="s">
        <v>9014</v>
      </c>
      <c r="D3456" s="157" t="s">
        <v>5361</v>
      </c>
      <c r="E3456" s="157" t="s">
        <v>370</v>
      </c>
      <c r="F3456" s="159">
        <v>61.7</v>
      </c>
      <c r="G3456" s="159">
        <v>55.98</v>
      </c>
      <c r="H3456" s="157" t="s">
        <v>308</v>
      </c>
      <c r="I3456" s="160">
        <v>41974</v>
      </c>
    </row>
    <row r="3457" spans="1:11" ht="25.5" hidden="1">
      <c r="A3457" s="133">
        <f>COUNTIF(ORÇAMENTO!B:B,'CPU (2)'!B3457)</f>
        <v>0</v>
      </c>
      <c r="B3457" s="153" t="s">
        <v>9015</v>
      </c>
      <c r="C3457" s="154" t="s">
        <v>9016</v>
      </c>
      <c r="D3457" s="153" t="s">
        <v>5361</v>
      </c>
      <c r="E3457" s="153" t="s">
        <v>370</v>
      </c>
      <c r="F3457" s="155">
        <v>26.19</v>
      </c>
      <c r="G3457" s="155">
        <v>24.38</v>
      </c>
      <c r="H3457" s="153" t="s">
        <v>308</v>
      </c>
      <c r="I3457" s="156">
        <v>41974</v>
      </c>
    </row>
    <row r="3458" spans="1:11" hidden="1">
      <c r="A3458" s="133">
        <f>COUNTIF(ORÇAMENTO!B:B,'CPU (2)'!B3458)</f>
        <v>0</v>
      </c>
      <c r="B3458" s="157">
        <v>73426</v>
      </c>
      <c r="C3458" s="158" t="s">
        <v>9017</v>
      </c>
      <c r="D3458" s="157" t="s">
        <v>5361</v>
      </c>
      <c r="E3458" s="157" t="s">
        <v>370</v>
      </c>
      <c r="F3458" s="159">
        <v>59.69</v>
      </c>
      <c r="G3458" s="159">
        <v>55.17</v>
      </c>
      <c r="H3458" s="157" t="s">
        <v>308</v>
      </c>
      <c r="I3458" s="160">
        <v>41974</v>
      </c>
    </row>
    <row r="3459" spans="1:11">
      <c r="B3459" s="157"/>
      <c r="C3459" s="158"/>
      <c r="D3459" s="157"/>
      <c r="E3459" s="157"/>
      <c r="F3459" s="159"/>
      <c r="G3459" s="159"/>
      <c r="H3459" s="157"/>
      <c r="I3459" s="160"/>
    </row>
    <row r="3460" spans="1:11">
      <c r="A3460" s="133">
        <f>COUNTIF(ORÇAMENTO!B:B,'CPU (2)'!B3460)</f>
        <v>0</v>
      </c>
      <c r="B3460" s="175">
        <v>73372</v>
      </c>
      <c r="C3460" s="176" t="s">
        <v>9018</v>
      </c>
      <c r="D3460" s="175" t="s">
        <v>5361</v>
      </c>
      <c r="E3460" s="175" t="s">
        <v>335</v>
      </c>
      <c r="F3460" s="177">
        <v>20.51</v>
      </c>
      <c r="G3460" s="177">
        <v>20.5</v>
      </c>
      <c r="H3460" s="175" t="s">
        <v>308</v>
      </c>
      <c r="I3460" s="178">
        <v>41974</v>
      </c>
      <c r="J3460" s="191">
        <f>SUM(J3462:J3463)</f>
        <v>20.504542999999998</v>
      </c>
      <c r="K3460" s="192">
        <f>J3460-G3460</f>
        <v>4.5429999999981874E-3</v>
      </c>
    </row>
    <row r="3461" spans="1:11" s="133" customFormat="1" ht="25.5">
      <c r="B3461" s="202" t="s">
        <v>341</v>
      </c>
      <c r="C3461" s="202" t="s">
        <v>82</v>
      </c>
      <c r="D3461" s="202" t="s">
        <v>342</v>
      </c>
      <c r="E3461" s="202" t="s">
        <v>343</v>
      </c>
      <c r="F3461" s="202" t="s">
        <v>10727</v>
      </c>
      <c r="G3461" s="202" t="s">
        <v>10728</v>
      </c>
      <c r="H3461" s="202" t="s">
        <v>10729</v>
      </c>
      <c r="I3461" s="202" t="s">
        <v>10730</v>
      </c>
      <c r="J3461" s="202" t="s">
        <v>10731</v>
      </c>
    </row>
    <row r="3462" spans="1:11">
      <c r="B3462" s="172">
        <v>6189</v>
      </c>
      <c r="C3462" s="186" t="str">
        <f>VLOOKUP(B3462,INSUMOS_SINAPI_12_14!$A$2:$H$5049,2,0)</f>
        <v>TABUA MADEIRA 2A QUALIDADE 2,5 X 30,0CM (1 X 12") NAO APARELHADA</v>
      </c>
      <c r="D3462" s="166" t="s">
        <v>314</v>
      </c>
      <c r="E3462" s="188" t="str">
        <f>VLOOKUP(B3462,INSUMOS_SINAPI_12_14!$A$2:$H$5049,4,0)</f>
        <v>M</v>
      </c>
      <c r="F3462" s="215">
        <v>6.39</v>
      </c>
      <c r="G3462" s="210">
        <f>VLOOKUP(B3462,INSUMOS_SINAPI_12_14!$A$2:$H$5049,6,0)</f>
        <v>6.39</v>
      </c>
      <c r="H3462" s="247">
        <v>1.6637</v>
      </c>
      <c r="I3462" s="138">
        <v>10.64</v>
      </c>
      <c r="J3462" s="210">
        <f>H3462*G3462</f>
        <v>10.631043</v>
      </c>
    </row>
    <row r="3463" spans="1:11">
      <c r="B3463" s="172">
        <v>10567</v>
      </c>
      <c r="C3463" s="186" t="str">
        <f>VLOOKUP(B3463,INSUMOS_SINAPI_12_14!$A$2:$H$5049,2,0)</f>
        <v>TABUA MADEIRA 3A QUALIDADE 2,5 X 23,0CM (1 X 9") NAO APARELHADA</v>
      </c>
      <c r="D3463" s="166" t="s">
        <v>314</v>
      </c>
      <c r="E3463" s="188" t="str">
        <f>VLOOKUP(B3463,INSUMOS_SINAPI_12_14!$A$2:$H$5049,4,0)</f>
        <v>M</v>
      </c>
      <c r="F3463" s="215">
        <v>4.34</v>
      </c>
      <c r="G3463" s="210">
        <f>VLOOKUP(B3463,INSUMOS_SINAPI_12_14!$A$2:$H$5049,6,0)</f>
        <v>4.34</v>
      </c>
      <c r="H3463" s="136">
        <v>2.2749999999999999</v>
      </c>
      <c r="I3463" s="138">
        <v>9.8699999999999992</v>
      </c>
      <c r="J3463" s="210">
        <f>H3463*G3463</f>
        <v>9.8734999999999999</v>
      </c>
    </row>
    <row r="3464" spans="1:11">
      <c r="B3464"/>
      <c r="C3464"/>
      <c r="D3464"/>
      <c r="E3464"/>
      <c r="F3464"/>
      <c r="G3464"/>
      <c r="H3464"/>
      <c r="I3464"/>
    </row>
    <row r="3465" spans="1:11">
      <c r="B3465"/>
      <c r="C3465"/>
      <c r="D3465"/>
      <c r="E3465"/>
      <c r="F3465"/>
      <c r="G3465"/>
      <c r="H3465"/>
      <c r="I3465"/>
    </row>
    <row r="3466" spans="1:11" hidden="1">
      <c r="A3466" s="133">
        <f>COUNTIF(ORÇAMENTO!B:B,'CPU (2)'!B3466)</f>
        <v>0</v>
      </c>
      <c r="B3466" s="157">
        <v>73431</v>
      </c>
      <c r="C3466" s="158" t="s">
        <v>9019</v>
      </c>
      <c r="D3466" s="157" t="s">
        <v>5361</v>
      </c>
      <c r="E3466" s="157" t="s">
        <v>370</v>
      </c>
      <c r="F3466" s="159">
        <v>2.1</v>
      </c>
      <c r="G3466" s="159">
        <v>2.1</v>
      </c>
      <c r="H3466" s="157" t="s">
        <v>308</v>
      </c>
      <c r="I3466" s="160">
        <v>41974</v>
      </c>
    </row>
    <row r="3467" spans="1:11" hidden="1">
      <c r="A3467" s="133">
        <f>COUNTIF(ORÇAMENTO!B:B,'CPU (2)'!B3467)</f>
        <v>0</v>
      </c>
      <c r="B3467" s="153">
        <v>88310</v>
      </c>
      <c r="C3467" s="154" t="s">
        <v>9020</v>
      </c>
      <c r="D3467" s="153" t="s">
        <v>5361</v>
      </c>
      <c r="E3467" s="153" t="s">
        <v>307</v>
      </c>
      <c r="F3467" s="155">
        <v>15.32</v>
      </c>
      <c r="G3467" s="155">
        <v>13.77</v>
      </c>
      <c r="H3467" s="153" t="s">
        <v>308</v>
      </c>
      <c r="I3467" s="156">
        <v>41974</v>
      </c>
    </row>
    <row r="3468" spans="1:11" hidden="1">
      <c r="A3468" s="133">
        <f>COUNTIF(ORÇAMENTO!B:B,'CPU (2)'!B3468)</f>
        <v>0</v>
      </c>
      <c r="B3468" s="157">
        <v>88311</v>
      </c>
      <c r="C3468" s="158" t="s">
        <v>9021</v>
      </c>
      <c r="D3468" s="157" t="s">
        <v>5361</v>
      </c>
      <c r="E3468" s="157" t="s">
        <v>307</v>
      </c>
      <c r="F3468" s="159">
        <v>15.98</v>
      </c>
      <c r="G3468" s="159">
        <v>14.34</v>
      </c>
      <c r="H3468" s="157" t="s">
        <v>308</v>
      </c>
      <c r="I3468" s="160">
        <v>41974</v>
      </c>
    </row>
    <row r="3469" spans="1:11" hidden="1">
      <c r="A3469" s="133">
        <f>COUNTIF(ORÇAMENTO!B:B,'CPU (2)'!B3469)</f>
        <v>0</v>
      </c>
      <c r="B3469" s="153">
        <v>88312</v>
      </c>
      <c r="C3469" s="154" t="s">
        <v>9022</v>
      </c>
      <c r="D3469" s="153" t="s">
        <v>5361</v>
      </c>
      <c r="E3469" s="153" t="s">
        <v>307</v>
      </c>
      <c r="F3469" s="155">
        <v>17.510000000000002</v>
      </c>
      <c r="G3469" s="155">
        <v>15.66</v>
      </c>
      <c r="H3469" s="153" t="s">
        <v>308</v>
      </c>
      <c r="I3469" s="156">
        <v>41974</v>
      </c>
    </row>
    <row r="3470" spans="1:11" ht="25.5" hidden="1">
      <c r="A3470" s="133">
        <f>COUNTIF(ORÇAMENTO!B:B,'CPU (2)'!B3470)</f>
        <v>0</v>
      </c>
      <c r="B3470" s="157">
        <v>84652</v>
      </c>
      <c r="C3470" s="158" t="s">
        <v>9023</v>
      </c>
      <c r="D3470" s="157" t="s">
        <v>5609</v>
      </c>
      <c r="E3470" s="157" t="s">
        <v>335</v>
      </c>
      <c r="F3470" s="159">
        <v>5.81</v>
      </c>
      <c r="G3470" s="159">
        <v>5.32</v>
      </c>
      <c r="H3470" s="157" t="s">
        <v>308</v>
      </c>
      <c r="I3470" s="160">
        <v>41974</v>
      </c>
    </row>
    <row r="3471" spans="1:11" ht="25.5" hidden="1">
      <c r="A3471" s="133">
        <f>COUNTIF(ORÇAMENTO!B:B,'CPU (2)'!B3471)</f>
        <v>0</v>
      </c>
      <c r="B3471" s="153" t="s">
        <v>9024</v>
      </c>
      <c r="C3471" s="154" t="s">
        <v>9025</v>
      </c>
      <c r="D3471" s="153" t="s">
        <v>5609</v>
      </c>
      <c r="E3471" s="153" t="s">
        <v>335</v>
      </c>
      <c r="F3471" s="155">
        <v>5.26</v>
      </c>
      <c r="G3471" s="155">
        <v>4.78</v>
      </c>
      <c r="H3471" s="153" t="s">
        <v>308</v>
      </c>
      <c r="I3471" s="156">
        <v>41974</v>
      </c>
    </row>
    <row r="3472" spans="1:11" ht="25.5" hidden="1">
      <c r="A3472" s="133">
        <f>COUNTIF(ORÇAMENTO!B:B,'CPU (2)'!B3472)</f>
        <v>0</v>
      </c>
      <c r="B3472" s="157" t="s">
        <v>9026</v>
      </c>
      <c r="C3472" s="158" t="s">
        <v>9027</v>
      </c>
      <c r="D3472" s="157" t="s">
        <v>5609</v>
      </c>
      <c r="E3472" s="157" t="s">
        <v>335</v>
      </c>
      <c r="F3472" s="159">
        <v>5.77</v>
      </c>
      <c r="G3472" s="159">
        <v>5.29</v>
      </c>
      <c r="H3472" s="157" t="s">
        <v>308</v>
      </c>
      <c r="I3472" s="160">
        <v>41974</v>
      </c>
    </row>
    <row r="3473" spans="1:9" ht="25.5" hidden="1">
      <c r="A3473" s="133">
        <f>COUNTIF(ORÇAMENTO!B:B,'CPU (2)'!B3473)</f>
        <v>0</v>
      </c>
      <c r="B3473" s="153" t="s">
        <v>9028</v>
      </c>
      <c r="C3473" s="154" t="s">
        <v>9029</v>
      </c>
      <c r="D3473" s="153" t="s">
        <v>5609</v>
      </c>
      <c r="E3473" s="153" t="s">
        <v>335</v>
      </c>
      <c r="F3473" s="155">
        <v>11.39</v>
      </c>
      <c r="G3473" s="155">
        <v>10.69</v>
      </c>
      <c r="H3473" s="153" t="s">
        <v>308</v>
      </c>
      <c r="I3473" s="156">
        <v>41974</v>
      </c>
    </row>
    <row r="3474" spans="1:9" hidden="1">
      <c r="A3474" s="133">
        <f>COUNTIF(ORÇAMENTO!B:B,'CPU (2)'!B3474)</f>
        <v>0</v>
      </c>
      <c r="B3474" s="157">
        <v>79463</v>
      </c>
      <c r="C3474" s="158" t="s">
        <v>9030</v>
      </c>
      <c r="D3474" s="157" t="s">
        <v>5609</v>
      </c>
      <c r="E3474" s="157" t="s">
        <v>335</v>
      </c>
      <c r="F3474" s="159">
        <v>9.9700000000000006</v>
      </c>
      <c r="G3474" s="159">
        <v>9.17</v>
      </c>
      <c r="H3474" s="157" t="s">
        <v>308</v>
      </c>
      <c r="I3474" s="160">
        <v>41974</v>
      </c>
    </row>
    <row r="3475" spans="1:9" hidden="1">
      <c r="A3475" s="133">
        <f>COUNTIF(ORÇAMENTO!B:B,'CPU (2)'!B3475)</f>
        <v>0</v>
      </c>
      <c r="B3475" s="153">
        <v>79464</v>
      </c>
      <c r="C3475" s="154" t="s">
        <v>9031</v>
      </c>
      <c r="D3475" s="153" t="s">
        <v>5609</v>
      </c>
      <c r="E3475" s="153" t="s">
        <v>335</v>
      </c>
      <c r="F3475" s="155">
        <v>13.19</v>
      </c>
      <c r="G3475" s="155">
        <v>12.18</v>
      </c>
      <c r="H3475" s="153" t="s">
        <v>308</v>
      </c>
      <c r="I3475" s="156">
        <v>41974</v>
      </c>
    </row>
    <row r="3476" spans="1:9" ht="25.5" hidden="1">
      <c r="A3476" s="133">
        <f>COUNTIF(ORÇAMENTO!B:B,'CPU (2)'!B3476)</f>
        <v>0</v>
      </c>
      <c r="B3476" s="157" t="s">
        <v>9032</v>
      </c>
      <c r="C3476" s="158" t="s">
        <v>9033</v>
      </c>
      <c r="D3476" s="157" t="s">
        <v>5609</v>
      </c>
      <c r="E3476" s="157" t="s">
        <v>335</v>
      </c>
      <c r="F3476" s="159">
        <v>16.239999999999998</v>
      </c>
      <c r="G3476" s="159">
        <v>15.02</v>
      </c>
      <c r="H3476" s="157" t="s">
        <v>308</v>
      </c>
      <c r="I3476" s="160">
        <v>41974</v>
      </c>
    </row>
    <row r="3477" spans="1:9" ht="25.5" hidden="1">
      <c r="A3477" s="133">
        <f>COUNTIF(ORÇAMENTO!B:B,'CPU (2)'!B3477)</f>
        <v>0</v>
      </c>
      <c r="B3477" s="153">
        <v>41595</v>
      </c>
      <c r="C3477" s="154" t="s">
        <v>9034</v>
      </c>
      <c r="D3477" s="153" t="s">
        <v>5609</v>
      </c>
      <c r="E3477" s="153" t="s">
        <v>370</v>
      </c>
      <c r="F3477" s="155">
        <v>8.0299999999999994</v>
      </c>
      <c r="G3477" s="155">
        <v>7.31</v>
      </c>
      <c r="H3477" s="153" t="s">
        <v>308</v>
      </c>
      <c r="I3477" s="156">
        <v>41974</v>
      </c>
    </row>
    <row r="3478" spans="1:9" ht="25.5" hidden="1">
      <c r="A3478" s="133">
        <f>COUNTIF(ORÇAMENTO!B:B,'CPU (2)'!B3478)</f>
        <v>0</v>
      </c>
      <c r="B3478" s="157" t="s">
        <v>9035</v>
      </c>
      <c r="C3478" s="158" t="s">
        <v>9036</v>
      </c>
      <c r="D3478" s="157" t="s">
        <v>5609</v>
      </c>
      <c r="E3478" s="157" t="s">
        <v>335</v>
      </c>
      <c r="F3478" s="159">
        <v>10.11</v>
      </c>
      <c r="G3478" s="159">
        <v>9.2899999999999991</v>
      </c>
      <c r="H3478" s="157" t="s">
        <v>308</v>
      </c>
      <c r="I3478" s="160">
        <v>41974</v>
      </c>
    </row>
    <row r="3479" spans="1:9" ht="25.5" hidden="1">
      <c r="A3479" s="133">
        <f>COUNTIF(ORÇAMENTO!B:B,'CPU (2)'!B3479)</f>
        <v>0</v>
      </c>
      <c r="B3479" s="153" t="s">
        <v>9037</v>
      </c>
      <c r="C3479" s="154" t="s">
        <v>9038</v>
      </c>
      <c r="D3479" s="153" t="s">
        <v>5609</v>
      </c>
      <c r="E3479" s="153" t="s">
        <v>335</v>
      </c>
      <c r="F3479" s="155">
        <v>14.12</v>
      </c>
      <c r="G3479" s="155">
        <v>13.01</v>
      </c>
      <c r="H3479" s="153" t="s">
        <v>308</v>
      </c>
      <c r="I3479" s="156">
        <v>41974</v>
      </c>
    </row>
    <row r="3480" spans="1:9" hidden="1">
      <c r="A3480" s="133">
        <f>COUNTIF(ORÇAMENTO!B:B,'CPU (2)'!B3480)</f>
        <v>0</v>
      </c>
      <c r="B3480" s="157">
        <v>84665</v>
      </c>
      <c r="C3480" s="158" t="s">
        <v>9039</v>
      </c>
      <c r="D3480" s="157" t="s">
        <v>5609</v>
      </c>
      <c r="E3480" s="157" t="s">
        <v>335</v>
      </c>
      <c r="F3480" s="159">
        <v>21.74</v>
      </c>
      <c r="G3480" s="159">
        <v>20.59</v>
      </c>
      <c r="H3480" s="157" t="s">
        <v>308</v>
      </c>
      <c r="I3480" s="160">
        <v>41974</v>
      </c>
    </row>
    <row r="3481" spans="1:9" ht="25.5" hidden="1">
      <c r="A3481" s="133">
        <f>COUNTIF(ORÇAMENTO!B:B,'CPU (2)'!B3481)</f>
        <v>0</v>
      </c>
      <c r="B3481" s="153">
        <v>79471</v>
      </c>
      <c r="C3481" s="154" t="s">
        <v>9040</v>
      </c>
      <c r="D3481" s="153" t="s">
        <v>5418</v>
      </c>
      <c r="E3481" s="153" t="s">
        <v>304</v>
      </c>
      <c r="F3481" s="155">
        <v>47.13</v>
      </c>
      <c r="G3481" s="155">
        <v>46.2</v>
      </c>
      <c r="H3481" s="153" t="s">
        <v>308</v>
      </c>
      <c r="I3481" s="156">
        <v>41974</v>
      </c>
    </row>
    <row r="3482" spans="1:9" ht="25.5" hidden="1">
      <c r="A3482" s="133">
        <f>COUNTIF(ORÇAMENTO!B:B,'CPU (2)'!B3482)</f>
        <v>0</v>
      </c>
      <c r="B3482" s="157" t="s">
        <v>9041</v>
      </c>
      <c r="C3482" s="158" t="s">
        <v>9042</v>
      </c>
      <c r="D3482" s="157" t="s">
        <v>5609</v>
      </c>
      <c r="E3482" s="157" t="s">
        <v>335</v>
      </c>
      <c r="F3482" s="159">
        <v>4.1399999999999997</v>
      </c>
      <c r="G3482" s="159">
        <v>3.82</v>
      </c>
      <c r="H3482" s="157" t="s">
        <v>308</v>
      </c>
      <c r="I3482" s="160">
        <v>41974</v>
      </c>
    </row>
    <row r="3483" spans="1:9" hidden="1">
      <c r="A3483" s="133">
        <f>COUNTIF(ORÇAMENTO!B:B,'CPU (2)'!B3483)</f>
        <v>0</v>
      </c>
      <c r="B3483" s="153">
        <v>79461</v>
      </c>
      <c r="C3483" s="154" t="s">
        <v>9043</v>
      </c>
      <c r="D3483" s="153" t="s">
        <v>5609</v>
      </c>
      <c r="E3483" s="153" t="s">
        <v>335</v>
      </c>
      <c r="F3483" s="155">
        <v>4.3499999999999996</v>
      </c>
      <c r="G3483" s="155">
        <v>4.08</v>
      </c>
      <c r="H3483" s="153" t="s">
        <v>308</v>
      </c>
      <c r="I3483" s="156">
        <v>41974</v>
      </c>
    </row>
    <row r="3484" spans="1:9" ht="25.5" hidden="1">
      <c r="A3484" s="133">
        <f>COUNTIF(ORÇAMENTO!B:B,'CPU (2)'!B3484)</f>
        <v>0</v>
      </c>
      <c r="B3484" s="157">
        <v>79467</v>
      </c>
      <c r="C3484" s="158" t="s">
        <v>9044</v>
      </c>
      <c r="D3484" s="157" t="s">
        <v>5609</v>
      </c>
      <c r="E3484" s="157" t="s">
        <v>9045</v>
      </c>
      <c r="F3484" s="159">
        <v>9.06</v>
      </c>
      <c r="G3484" s="159">
        <v>8.34</v>
      </c>
      <c r="H3484" s="157" t="s">
        <v>308</v>
      </c>
      <c r="I3484" s="160">
        <v>41974</v>
      </c>
    </row>
    <row r="3485" spans="1:9" hidden="1">
      <c r="A3485" s="133">
        <f>COUNTIF(ORÇAMENTO!B:B,'CPU (2)'!B3485)</f>
        <v>0</v>
      </c>
      <c r="B3485" s="153">
        <v>79465</v>
      </c>
      <c r="C3485" s="154" t="s">
        <v>9046</v>
      </c>
      <c r="D3485" s="153" t="s">
        <v>5609</v>
      </c>
      <c r="E3485" s="153" t="s">
        <v>335</v>
      </c>
      <c r="F3485" s="155">
        <v>23.43</v>
      </c>
      <c r="G3485" s="155">
        <v>22.2</v>
      </c>
      <c r="H3485" s="153" t="s">
        <v>308</v>
      </c>
      <c r="I3485" s="156">
        <v>41974</v>
      </c>
    </row>
    <row r="3486" spans="1:9" ht="25.5" hidden="1">
      <c r="A3486" s="133">
        <f>COUNTIF(ORÇAMENTO!B:B,'CPU (2)'!B3486)</f>
        <v>0</v>
      </c>
      <c r="B3486" s="157" t="s">
        <v>9047</v>
      </c>
      <c r="C3486" s="158" t="s">
        <v>9048</v>
      </c>
      <c r="D3486" s="157" t="s">
        <v>5609</v>
      </c>
      <c r="E3486" s="157" t="s">
        <v>335</v>
      </c>
      <c r="F3486" s="159">
        <v>6.6</v>
      </c>
      <c r="G3486" s="159">
        <v>6.02</v>
      </c>
      <c r="H3486" s="157" t="s">
        <v>308</v>
      </c>
      <c r="I3486" s="160">
        <v>41974</v>
      </c>
    </row>
    <row r="3487" spans="1:9" hidden="1">
      <c r="A3487" s="133">
        <f>COUNTIF(ORÇAMENTO!B:B,'CPU (2)'!B3487)</f>
        <v>0</v>
      </c>
      <c r="B3487" s="153">
        <v>84649</v>
      </c>
      <c r="C3487" s="154" t="s">
        <v>9049</v>
      </c>
      <c r="D3487" s="153" t="s">
        <v>5609</v>
      </c>
      <c r="E3487" s="153" t="s">
        <v>335</v>
      </c>
      <c r="F3487" s="155">
        <v>7.71</v>
      </c>
      <c r="G3487" s="155">
        <v>7.13</v>
      </c>
      <c r="H3487" s="153" t="s">
        <v>308</v>
      </c>
      <c r="I3487" s="156">
        <v>41974</v>
      </c>
    </row>
    <row r="3488" spans="1:9" hidden="1">
      <c r="A3488" s="133">
        <f>COUNTIF(ORÇAMENTO!B:B,'CPU (2)'!B3488)</f>
        <v>0</v>
      </c>
      <c r="B3488" s="157">
        <v>84651</v>
      </c>
      <c r="C3488" s="158" t="s">
        <v>9050</v>
      </c>
      <c r="D3488" s="157" t="s">
        <v>5609</v>
      </c>
      <c r="E3488" s="157" t="s">
        <v>335</v>
      </c>
      <c r="F3488" s="159">
        <v>8.1</v>
      </c>
      <c r="G3488" s="159">
        <v>7.44</v>
      </c>
      <c r="H3488" s="157" t="s">
        <v>308</v>
      </c>
      <c r="I3488" s="160">
        <v>41974</v>
      </c>
    </row>
    <row r="3489" spans="1:9" ht="25.5" hidden="1">
      <c r="A3489" s="133">
        <f>COUNTIF(ORÇAMENTO!B:B,'CPU (2)'!B3489)</f>
        <v>0</v>
      </c>
      <c r="B3489" s="153">
        <v>84662</v>
      </c>
      <c r="C3489" s="154" t="s">
        <v>9051</v>
      </c>
      <c r="D3489" s="153" t="s">
        <v>5609</v>
      </c>
      <c r="E3489" s="153" t="s">
        <v>335</v>
      </c>
      <c r="F3489" s="155">
        <v>19.079999999999998</v>
      </c>
      <c r="G3489" s="155">
        <v>17.75</v>
      </c>
      <c r="H3489" s="153" t="s">
        <v>308</v>
      </c>
      <c r="I3489" s="156">
        <v>41974</v>
      </c>
    </row>
    <row r="3490" spans="1:9" ht="25.5" hidden="1">
      <c r="A3490" s="133">
        <f>COUNTIF(ORÇAMENTO!B:B,'CPU (2)'!B3490)</f>
        <v>0</v>
      </c>
      <c r="B3490" s="157" t="s">
        <v>9052</v>
      </c>
      <c r="C3490" s="158" t="s">
        <v>9053</v>
      </c>
      <c r="D3490" s="157" t="s">
        <v>5609</v>
      </c>
      <c r="E3490" s="157" t="s">
        <v>335</v>
      </c>
      <c r="F3490" s="159">
        <v>23.98</v>
      </c>
      <c r="G3490" s="159">
        <v>22.38</v>
      </c>
      <c r="H3490" s="157" t="s">
        <v>308</v>
      </c>
      <c r="I3490" s="160">
        <v>41974</v>
      </c>
    </row>
    <row r="3491" spans="1:9" ht="25.5" hidden="1">
      <c r="A3491" s="133">
        <f>COUNTIF(ORÇAMENTO!B:B,'CPU (2)'!B3491)</f>
        <v>0</v>
      </c>
      <c r="B3491" s="153">
        <v>84661</v>
      </c>
      <c r="C3491" s="154" t="s">
        <v>9054</v>
      </c>
      <c r="D3491" s="153" t="s">
        <v>5609</v>
      </c>
      <c r="E3491" s="153" t="s">
        <v>335</v>
      </c>
      <c r="F3491" s="155">
        <v>12.11</v>
      </c>
      <c r="G3491" s="155">
        <v>11.31</v>
      </c>
      <c r="H3491" s="153" t="s">
        <v>308</v>
      </c>
      <c r="I3491" s="156">
        <v>41974</v>
      </c>
    </row>
    <row r="3492" spans="1:9" ht="25.5" hidden="1">
      <c r="A3492" s="133">
        <f>COUNTIF(ORÇAMENTO!B:B,'CPU (2)'!B3492)</f>
        <v>0</v>
      </c>
      <c r="B3492" s="157" t="s">
        <v>9055</v>
      </c>
      <c r="C3492" s="158" t="s">
        <v>9056</v>
      </c>
      <c r="D3492" s="157" t="s">
        <v>5609</v>
      </c>
      <c r="E3492" s="157" t="s">
        <v>335</v>
      </c>
      <c r="F3492" s="159">
        <v>25.39</v>
      </c>
      <c r="G3492" s="159">
        <v>23.25</v>
      </c>
      <c r="H3492" s="157" t="s">
        <v>308</v>
      </c>
      <c r="I3492" s="160">
        <v>41974</v>
      </c>
    </row>
    <row r="3493" spans="1:9" hidden="1">
      <c r="A3493" s="133">
        <f>COUNTIF(ORÇAMENTO!B:B,'CPU (2)'!B3493)</f>
        <v>0</v>
      </c>
      <c r="B3493" s="153">
        <v>79466</v>
      </c>
      <c r="C3493" s="154" t="s">
        <v>9057</v>
      </c>
      <c r="D3493" s="153" t="s">
        <v>5609</v>
      </c>
      <c r="E3493" s="153" t="s">
        <v>335</v>
      </c>
      <c r="F3493" s="155">
        <v>14.01</v>
      </c>
      <c r="G3493" s="155">
        <v>13.18</v>
      </c>
      <c r="H3493" s="153" t="s">
        <v>308</v>
      </c>
      <c r="I3493" s="156">
        <v>41974</v>
      </c>
    </row>
    <row r="3494" spans="1:9" hidden="1">
      <c r="A3494" s="133">
        <f>COUNTIF(ORÇAMENTO!B:B,'CPU (2)'!B3494)</f>
        <v>0</v>
      </c>
      <c r="B3494" s="157">
        <v>72942</v>
      </c>
      <c r="C3494" s="158" t="s">
        <v>9058</v>
      </c>
      <c r="D3494" s="157" t="s">
        <v>5670</v>
      </c>
      <c r="E3494" s="157" t="s">
        <v>335</v>
      </c>
      <c r="F3494" s="159">
        <v>1.21</v>
      </c>
      <c r="G3494" s="159">
        <v>1.19</v>
      </c>
      <c r="H3494" s="157" t="s">
        <v>308</v>
      </c>
      <c r="I3494" s="160">
        <v>41974</v>
      </c>
    </row>
    <row r="3495" spans="1:9" hidden="1">
      <c r="A3495" s="133">
        <f>COUNTIF(ORÇAMENTO!B:B,'CPU (2)'!B3495)</f>
        <v>0</v>
      </c>
      <c r="B3495" s="153">
        <v>72943</v>
      </c>
      <c r="C3495" s="154" t="s">
        <v>9059</v>
      </c>
      <c r="D3495" s="153" t="s">
        <v>5670</v>
      </c>
      <c r="E3495" s="153" t="s">
        <v>335</v>
      </c>
      <c r="F3495" s="155">
        <v>1.29</v>
      </c>
      <c r="G3495" s="155">
        <v>1.27</v>
      </c>
      <c r="H3495" s="153" t="s">
        <v>308</v>
      </c>
      <c r="I3495" s="156">
        <v>41974</v>
      </c>
    </row>
    <row r="3496" spans="1:9" hidden="1">
      <c r="A3496" s="133">
        <f>COUNTIF(ORÇAMENTO!B:B,'CPU (2)'!B3496)</f>
        <v>0</v>
      </c>
      <c r="B3496" s="157">
        <v>84671</v>
      </c>
      <c r="C3496" s="158" t="s">
        <v>9060</v>
      </c>
      <c r="D3496" s="157" t="s">
        <v>5609</v>
      </c>
      <c r="E3496" s="157" t="s">
        <v>335</v>
      </c>
      <c r="F3496" s="159">
        <v>7.66</v>
      </c>
      <c r="G3496" s="159">
        <v>6.97</v>
      </c>
      <c r="H3496" s="157" t="s">
        <v>308</v>
      </c>
      <c r="I3496" s="160">
        <v>41974</v>
      </c>
    </row>
    <row r="3497" spans="1:9" ht="25.5" hidden="1">
      <c r="A3497" s="133">
        <f>COUNTIF(ORÇAMENTO!B:B,'CPU (2)'!B3497)</f>
        <v>0</v>
      </c>
      <c r="B3497" s="153" t="s">
        <v>9061</v>
      </c>
      <c r="C3497" s="154" t="s">
        <v>9062</v>
      </c>
      <c r="D3497" s="153" t="s">
        <v>5609</v>
      </c>
      <c r="E3497" s="153" t="s">
        <v>335</v>
      </c>
      <c r="F3497" s="155">
        <v>8.94</v>
      </c>
      <c r="G3497" s="155">
        <v>8.52</v>
      </c>
      <c r="H3497" s="153" t="s">
        <v>308</v>
      </c>
      <c r="I3497" s="156">
        <v>41974</v>
      </c>
    </row>
    <row r="3498" spans="1:9" hidden="1">
      <c r="A3498" s="133">
        <f>COUNTIF(ORÇAMENTO!B:B,'CPU (2)'!B3498)</f>
        <v>0</v>
      </c>
      <c r="B3498" s="157">
        <v>73446</v>
      </c>
      <c r="C3498" s="158" t="s">
        <v>9063</v>
      </c>
      <c r="D3498" s="157" t="s">
        <v>5609</v>
      </c>
      <c r="E3498" s="157" t="s">
        <v>335</v>
      </c>
      <c r="F3498" s="159">
        <v>14.35</v>
      </c>
      <c r="G3498" s="159">
        <v>13.2</v>
      </c>
      <c r="H3498" s="157" t="s">
        <v>308</v>
      </c>
      <c r="I3498" s="160">
        <v>41974</v>
      </c>
    </row>
    <row r="3499" spans="1:9" hidden="1">
      <c r="A3499" s="133">
        <f>COUNTIF(ORÇAMENTO!B:B,'CPU (2)'!B3499)</f>
        <v>0</v>
      </c>
      <c r="B3499" s="153">
        <v>6082</v>
      </c>
      <c r="C3499" s="154" t="s">
        <v>9064</v>
      </c>
      <c r="D3499" s="153" t="s">
        <v>5609</v>
      </c>
      <c r="E3499" s="153" t="s">
        <v>335</v>
      </c>
      <c r="F3499" s="155">
        <v>12.25</v>
      </c>
      <c r="G3499" s="155">
        <v>11.29</v>
      </c>
      <c r="H3499" s="153" t="s">
        <v>308</v>
      </c>
      <c r="I3499" s="156">
        <v>41974</v>
      </c>
    </row>
    <row r="3500" spans="1:9" hidden="1">
      <c r="A3500" s="133">
        <f>COUNTIF(ORÇAMENTO!B:B,'CPU (2)'!B3500)</f>
        <v>0</v>
      </c>
      <c r="B3500" s="157">
        <v>84647</v>
      </c>
      <c r="C3500" s="158" t="s">
        <v>9065</v>
      </c>
      <c r="D3500" s="157" t="s">
        <v>5609</v>
      </c>
      <c r="E3500" s="157" t="s">
        <v>335</v>
      </c>
      <c r="F3500" s="159">
        <v>102.86</v>
      </c>
      <c r="G3500" s="159">
        <v>97.8</v>
      </c>
      <c r="H3500" s="157" t="s">
        <v>308</v>
      </c>
      <c r="I3500" s="160">
        <v>41974</v>
      </c>
    </row>
    <row r="3501" spans="1:9" hidden="1">
      <c r="A3501" s="133">
        <f>COUNTIF(ORÇAMENTO!B:B,'CPU (2)'!B3501)</f>
        <v>0</v>
      </c>
      <c r="B3501" s="153">
        <v>79460</v>
      </c>
      <c r="C3501" s="154" t="s">
        <v>9066</v>
      </c>
      <c r="D3501" s="153" t="s">
        <v>5609</v>
      </c>
      <c r="E3501" s="153" t="s">
        <v>335</v>
      </c>
      <c r="F3501" s="155">
        <v>32.520000000000003</v>
      </c>
      <c r="G3501" s="155">
        <v>31.51</v>
      </c>
      <c r="H3501" s="153" t="s">
        <v>308</v>
      </c>
      <c r="I3501" s="156">
        <v>41974</v>
      </c>
    </row>
    <row r="3502" spans="1:9" ht="25.5" hidden="1">
      <c r="A3502" s="133">
        <f>COUNTIF(ORÇAMENTO!B:B,'CPU (2)'!B3502)</f>
        <v>0</v>
      </c>
      <c r="B3502" s="157" t="s">
        <v>9067</v>
      </c>
      <c r="C3502" s="158" t="s">
        <v>9068</v>
      </c>
      <c r="D3502" s="157" t="s">
        <v>5609</v>
      </c>
      <c r="E3502" s="157" t="s">
        <v>335</v>
      </c>
      <c r="F3502" s="159">
        <v>45.6</v>
      </c>
      <c r="G3502" s="159">
        <v>44.37</v>
      </c>
      <c r="H3502" s="157" t="s">
        <v>308</v>
      </c>
      <c r="I3502" s="160">
        <v>41974</v>
      </c>
    </row>
    <row r="3503" spans="1:9" ht="25.5" hidden="1">
      <c r="A3503" s="133">
        <f>COUNTIF(ORÇAMENTO!B:B,'CPU (2)'!B3503)</f>
        <v>1</v>
      </c>
      <c r="B3503" s="153" t="s">
        <v>9069</v>
      </c>
      <c r="C3503" s="154" t="s">
        <v>9070</v>
      </c>
      <c r="D3503" s="153" t="s">
        <v>5609</v>
      </c>
      <c r="E3503" s="153" t="s">
        <v>335</v>
      </c>
      <c r="F3503" s="155">
        <v>12.24</v>
      </c>
      <c r="G3503" s="155">
        <v>11.39</v>
      </c>
      <c r="H3503" s="153" t="s">
        <v>308</v>
      </c>
      <c r="I3503" s="156">
        <v>41974</v>
      </c>
    </row>
    <row r="3504" spans="1:9" ht="25.5" hidden="1">
      <c r="A3504" s="133">
        <f>COUNTIF(ORÇAMENTO!B:B,'CPU (2)'!B3504)</f>
        <v>0</v>
      </c>
      <c r="B3504" s="157" t="s">
        <v>9071</v>
      </c>
      <c r="C3504" s="158" t="s">
        <v>9072</v>
      </c>
      <c r="D3504" s="157" t="s">
        <v>5609</v>
      </c>
      <c r="E3504" s="157" t="s">
        <v>335</v>
      </c>
      <c r="F3504" s="159">
        <v>17.62</v>
      </c>
      <c r="G3504" s="159">
        <v>16.600000000000001</v>
      </c>
      <c r="H3504" s="157" t="s">
        <v>308</v>
      </c>
      <c r="I3504" s="160">
        <v>41974</v>
      </c>
    </row>
    <row r="3505" spans="1:11" ht="25.5" hidden="1">
      <c r="A3505" s="133">
        <f>COUNTIF(ORÇAMENTO!B:B,'CPU (2)'!B3505)</f>
        <v>0</v>
      </c>
      <c r="B3505" s="153" t="s">
        <v>9073</v>
      </c>
      <c r="C3505" s="154" t="s">
        <v>9074</v>
      </c>
      <c r="D3505" s="153" t="s">
        <v>5609</v>
      </c>
      <c r="E3505" s="153" t="s">
        <v>335</v>
      </c>
      <c r="F3505" s="155">
        <v>18.87</v>
      </c>
      <c r="G3505" s="155">
        <v>17.54</v>
      </c>
      <c r="H3505" s="153" t="s">
        <v>308</v>
      </c>
      <c r="I3505" s="156">
        <v>41974</v>
      </c>
    </row>
    <row r="3506" spans="1:11" ht="25.5" hidden="1">
      <c r="A3506" s="133">
        <f>COUNTIF(ORÇAMENTO!B:B,'CPU (2)'!B3506)</f>
        <v>0</v>
      </c>
      <c r="B3506" s="157" t="s">
        <v>9075</v>
      </c>
      <c r="C3506" s="158" t="s">
        <v>9076</v>
      </c>
      <c r="D3506" s="157" t="s">
        <v>5609</v>
      </c>
      <c r="E3506" s="157" t="s">
        <v>335</v>
      </c>
      <c r="F3506" s="159">
        <v>18.7</v>
      </c>
      <c r="G3506" s="159">
        <v>17.36</v>
      </c>
      <c r="H3506" s="157" t="s">
        <v>308</v>
      </c>
      <c r="I3506" s="160">
        <v>41974</v>
      </c>
    </row>
    <row r="3507" spans="1:11" ht="25.5" hidden="1">
      <c r="A3507" s="133">
        <f>COUNTIF(ORÇAMENTO!B:B,'CPU (2)'!B3507)</f>
        <v>0</v>
      </c>
      <c r="B3507" s="153">
        <v>6067</v>
      </c>
      <c r="C3507" s="154" t="s">
        <v>9077</v>
      </c>
      <c r="D3507" s="153" t="s">
        <v>5609</v>
      </c>
      <c r="E3507" s="153" t="s">
        <v>335</v>
      </c>
      <c r="F3507" s="155">
        <v>27.62</v>
      </c>
      <c r="G3507" s="155">
        <v>25.49</v>
      </c>
      <c r="H3507" s="153" t="s">
        <v>308</v>
      </c>
      <c r="I3507" s="156">
        <v>41974</v>
      </c>
    </row>
    <row r="3508" spans="1:11" ht="25.5" hidden="1">
      <c r="A3508" s="133">
        <f>COUNTIF(ORÇAMENTO!B:B,'CPU (2)'!B3508)</f>
        <v>0</v>
      </c>
      <c r="B3508" s="157" t="s">
        <v>9078</v>
      </c>
      <c r="C3508" s="158" t="s">
        <v>9079</v>
      </c>
      <c r="D3508" s="157" t="s">
        <v>5609</v>
      </c>
      <c r="E3508" s="157" t="s">
        <v>335</v>
      </c>
      <c r="F3508" s="159">
        <v>17.440000000000001</v>
      </c>
      <c r="G3508" s="159">
        <v>16.43</v>
      </c>
      <c r="H3508" s="157" t="s">
        <v>308</v>
      </c>
      <c r="I3508" s="160">
        <v>41974</v>
      </c>
    </row>
    <row r="3509" spans="1:11" hidden="1">
      <c r="A3509" s="133">
        <f>COUNTIF(ORÇAMENTO!B:B,'CPU (2)'!B3509)</f>
        <v>0</v>
      </c>
      <c r="B3509" s="153">
        <v>84659</v>
      </c>
      <c r="C3509" s="154" t="s">
        <v>9080</v>
      </c>
      <c r="D3509" s="153" t="s">
        <v>5609</v>
      </c>
      <c r="E3509" s="153" t="s">
        <v>335</v>
      </c>
      <c r="F3509" s="155">
        <v>11.16</v>
      </c>
      <c r="G3509" s="155">
        <v>10.41</v>
      </c>
      <c r="H3509" s="153" t="s">
        <v>308</v>
      </c>
      <c r="I3509" s="156">
        <v>41974</v>
      </c>
    </row>
    <row r="3510" spans="1:11" ht="25.5" hidden="1">
      <c r="A3510" s="133">
        <f>COUNTIF(ORÇAMENTO!B:B,'CPU (2)'!B3510)</f>
        <v>0</v>
      </c>
      <c r="B3510" s="157" t="s">
        <v>9081</v>
      </c>
      <c r="C3510" s="158" t="s">
        <v>9082</v>
      </c>
      <c r="D3510" s="157" t="s">
        <v>5609</v>
      </c>
      <c r="E3510" s="157" t="s">
        <v>335</v>
      </c>
      <c r="F3510" s="159">
        <v>17.690000000000001</v>
      </c>
      <c r="G3510" s="159">
        <v>16.68</v>
      </c>
      <c r="H3510" s="157" t="s">
        <v>308</v>
      </c>
      <c r="I3510" s="160">
        <v>41974</v>
      </c>
    </row>
    <row r="3511" spans="1:11">
      <c r="B3511"/>
      <c r="C3511"/>
      <c r="D3511"/>
      <c r="E3511"/>
      <c r="F3511"/>
      <c r="G3511"/>
      <c r="H3511"/>
      <c r="I3511"/>
    </row>
    <row r="3512" spans="1:11" ht="25.5">
      <c r="A3512" s="133">
        <f>COUNTIF(ORÇAMENTO!B:B,'CPU (2)'!B3512)</f>
        <v>0</v>
      </c>
      <c r="B3512" s="175" t="s">
        <v>9083</v>
      </c>
      <c r="C3512" s="176" t="s">
        <v>9084</v>
      </c>
      <c r="D3512" s="175" t="s">
        <v>5609</v>
      </c>
      <c r="E3512" s="175" t="s">
        <v>335</v>
      </c>
      <c r="F3512" s="177">
        <v>18.95</v>
      </c>
      <c r="G3512" s="177">
        <v>17.61</v>
      </c>
      <c r="H3512" s="175" t="s">
        <v>308</v>
      </c>
      <c r="I3512" s="156">
        <v>41974</v>
      </c>
      <c r="J3512" s="191">
        <f>SUM(J3514:J3518)</f>
        <v>17.611499999999999</v>
      </c>
      <c r="K3512" s="192">
        <f>J3512-G3512</f>
        <v>1.5000000000000568E-3</v>
      </c>
    </row>
    <row r="3513" spans="1:11" ht="25.5">
      <c r="B3513" s="202" t="s">
        <v>341</v>
      </c>
      <c r="C3513" s="202" t="s">
        <v>82</v>
      </c>
      <c r="D3513" s="202" t="s">
        <v>342</v>
      </c>
      <c r="E3513" s="202" t="s">
        <v>343</v>
      </c>
      <c r="F3513" s="202" t="s">
        <v>10727</v>
      </c>
      <c r="G3513" s="202" t="s">
        <v>10728</v>
      </c>
      <c r="H3513" s="202" t="s">
        <v>10729</v>
      </c>
      <c r="I3513" s="202" t="s">
        <v>10730</v>
      </c>
      <c r="J3513" s="202" t="s">
        <v>10731</v>
      </c>
    </row>
    <row r="3514" spans="1:11">
      <c r="B3514" s="172">
        <v>88310</v>
      </c>
      <c r="C3514" s="226" t="str">
        <f>VLOOKUP(B3514,SERVIÇOS_SINAPI_12_14!$A$2:$H$5049,2,0)</f>
        <v>PINTOR COM ENCARGOS COMPLEMENTARES</v>
      </c>
      <c r="D3514" s="164" t="s">
        <v>5361</v>
      </c>
      <c r="E3514" s="219" t="str">
        <f>VLOOKUP(B3514,SERVIÇOS_SINAPI_12_14!$A$2:$H$5049,4,0)</f>
        <v>H</v>
      </c>
      <c r="F3514" s="214">
        <v>15.32</v>
      </c>
      <c r="G3514" s="224">
        <f>VLOOKUP(B3514,SERVIÇOS_SINAPI_12_14!$A$2:$H$5049,6,0)</f>
        <v>13.77</v>
      </c>
      <c r="H3514" s="219">
        <v>0.5</v>
      </c>
      <c r="I3514" s="214">
        <v>7.66</v>
      </c>
      <c r="J3514" s="224">
        <f>H3514*G3514</f>
        <v>6.8849999999999998</v>
      </c>
    </row>
    <row r="3515" spans="1:11">
      <c r="B3515" s="172">
        <v>88316</v>
      </c>
      <c r="C3515" s="226" t="str">
        <f>VLOOKUP(B3515,SERVIÇOS_SINAPI_12_14!$A$2:$H$5049,2,0)</f>
        <v>SERVENTE COM ENCARGOS COMPLEMENTARES</v>
      </c>
      <c r="D3515" s="164" t="s">
        <v>5361</v>
      </c>
      <c r="E3515" s="219" t="str">
        <f>VLOOKUP(B3515,SERVIÇOS_SINAPI_12_14!$A$2:$H$5049,4,0)</f>
        <v>H</v>
      </c>
      <c r="F3515" s="214">
        <v>12.14</v>
      </c>
      <c r="G3515" s="224">
        <f>VLOOKUP(B3515,SERVIÇOS_SINAPI_12_14!$A$2:$H$5049,6,0)</f>
        <v>11.02</v>
      </c>
      <c r="H3515" s="219">
        <v>0.5</v>
      </c>
      <c r="I3515" s="214">
        <v>6.07</v>
      </c>
      <c r="J3515" s="224">
        <f>H3515*G3515</f>
        <v>5.51</v>
      </c>
    </row>
    <row r="3516" spans="1:11">
      <c r="B3516" s="172">
        <v>3768</v>
      </c>
      <c r="C3516" s="186" t="str">
        <f>VLOOKUP(B3516,INSUMOS_SINAPI_12_14!$A$2:$H$5049,2,0)</f>
        <v>LIXA P/ FERRO</v>
      </c>
      <c r="D3516" s="166" t="s">
        <v>314</v>
      </c>
      <c r="E3516" s="188" t="str">
        <f>VLOOKUP(B3516,INSUMOS_SINAPI_12_14!$A$2:$H$5049,4,0)</f>
        <v>UN</v>
      </c>
      <c r="F3516" s="138">
        <v>2.36</v>
      </c>
      <c r="G3516" s="210">
        <f>VLOOKUP(B3516,INSUMOS_SINAPI_12_14!$A$2:$H$5049,6,0)</f>
        <v>2.36</v>
      </c>
      <c r="H3516" s="136">
        <v>0.6</v>
      </c>
      <c r="I3516" s="138">
        <v>1.42</v>
      </c>
      <c r="J3516" s="210">
        <f>H3516*G3516</f>
        <v>1.4159999999999999</v>
      </c>
    </row>
    <row r="3517" spans="1:11">
      <c r="B3517" s="172">
        <v>5318</v>
      </c>
      <c r="C3517" s="186" t="str">
        <f>VLOOKUP(B3517,INSUMOS_SINAPI_12_14!$A$2:$H$5049,2,0)</f>
        <v>SOLVENTE DILUENTE A BASE DE AGUARRAS</v>
      </c>
      <c r="D3517" s="166" t="s">
        <v>314</v>
      </c>
      <c r="E3517" s="188" t="str">
        <f>VLOOKUP(B3517,INSUMOS_SINAPI_12_14!$A$2:$H$5049,4,0)</f>
        <v>L</v>
      </c>
      <c r="F3517" s="138">
        <v>8.99</v>
      </c>
      <c r="G3517" s="210">
        <f>VLOOKUP(B3517,INSUMOS_SINAPI_12_14!$A$2:$H$5049,6,0)</f>
        <v>8.99</v>
      </c>
      <c r="H3517" s="136">
        <v>7.0000000000000007E-2</v>
      </c>
      <c r="I3517" s="138">
        <v>0.63</v>
      </c>
      <c r="J3517" s="210">
        <f>H3517*G3517</f>
        <v>0.62930000000000008</v>
      </c>
    </row>
    <row r="3518" spans="1:11">
      <c r="B3518" s="172">
        <v>7288</v>
      </c>
      <c r="C3518" s="186" t="str">
        <f>VLOOKUP(B3518,INSUMOS_SINAPI_12_14!$A$2:$H$5049,2,0)</f>
        <v>TINTA ESMALTE SINTETICO FOSCO</v>
      </c>
      <c r="D3518" s="166" t="s">
        <v>314</v>
      </c>
      <c r="E3518" s="188" t="str">
        <f>VLOOKUP(B3518,INSUMOS_SINAPI_12_14!$A$2:$H$5049,4,0)</f>
        <v>L</v>
      </c>
      <c r="F3518" s="138">
        <v>19.82</v>
      </c>
      <c r="G3518" s="210">
        <f>VLOOKUP(B3518,INSUMOS_SINAPI_12_14!$A$2:$H$5049,6,0)</f>
        <v>19.82</v>
      </c>
      <c r="H3518" s="136">
        <v>0.16</v>
      </c>
      <c r="I3518" s="138">
        <v>3.17</v>
      </c>
      <c r="J3518" s="210">
        <f>H3518*G3518</f>
        <v>3.1712000000000002</v>
      </c>
    </row>
    <row r="3519" spans="1:11">
      <c r="B3519"/>
      <c r="C3519"/>
      <c r="D3519"/>
      <c r="E3519"/>
      <c r="F3519"/>
      <c r="G3519"/>
      <c r="H3519"/>
      <c r="I3519"/>
    </row>
    <row r="3520" spans="1:11">
      <c r="B3520"/>
      <c r="C3520"/>
      <c r="D3520"/>
      <c r="E3520"/>
      <c r="F3520"/>
      <c r="G3520"/>
      <c r="H3520"/>
      <c r="I3520"/>
    </row>
    <row r="3521" spans="1:9" hidden="1">
      <c r="B3521"/>
      <c r="C3521"/>
      <c r="D3521"/>
      <c r="E3521"/>
      <c r="F3521"/>
      <c r="G3521"/>
      <c r="H3521"/>
      <c r="I3521"/>
    </row>
    <row r="3522" spans="1:9" hidden="1">
      <c r="B3522"/>
      <c r="C3522"/>
      <c r="D3522"/>
      <c r="E3522"/>
      <c r="F3522"/>
      <c r="G3522"/>
      <c r="H3522"/>
      <c r="I3522"/>
    </row>
    <row r="3523" spans="1:9" hidden="1">
      <c r="B3523"/>
      <c r="C3523"/>
      <c r="D3523"/>
      <c r="E3523"/>
      <c r="F3523"/>
      <c r="G3523"/>
      <c r="H3523"/>
      <c r="I3523"/>
    </row>
    <row r="3524" spans="1:9" hidden="1">
      <c r="B3524"/>
      <c r="C3524"/>
      <c r="D3524"/>
      <c r="E3524"/>
      <c r="F3524"/>
      <c r="G3524"/>
      <c r="H3524"/>
      <c r="I3524"/>
    </row>
    <row r="3525" spans="1:9" hidden="1">
      <c r="B3525"/>
      <c r="C3525"/>
      <c r="D3525"/>
      <c r="E3525"/>
      <c r="F3525"/>
      <c r="G3525"/>
      <c r="H3525"/>
      <c r="I3525"/>
    </row>
    <row r="3526" spans="1:9" hidden="1">
      <c r="B3526"/>
      <c r="C3526"/>
      <c r="D3526"/>
      <c r="E3526"/>
      <c r="F3526"/>
      <c r="G3526"/>
      <c r="H3526"/>
      <c r="I3526"/>
    </row>
    <row r="3527" spans="1:9">
      <c r="B3527"/>
      <c r="C3527"/>
      <c r="D3527"/>
      <c r="E3527"/>
      <c r="F3527"/>
      <c r="G3527"/>
      <c r="H3527"/>
      <c r="I3527"/>
    </row>
    <row r="3528" spans="1:9" hidden="1">
      <c r="A3528" s="133">
        <f>COUNTIF(ORÇAMENTO!B:B,'CPU (2)'!B3528)</f>
        <v>1</v>
      </c>
      <c r="B3528" t="s">
        <v>9085</v>
      </c>
      <c r="C3528" t="s">
        <v>9086</v>
      </c>
      <c r="D3528" t="s">
        <v>5609</v>
      </c>
      <c r="E3528" t="s">
        <v>335</v>
      </c>
      <c r="F3528">
        <v>12.65</v>
      </c>
      <c r="G3528">
        <v>12.2</v>
      </c>
      <c r="H3528" t="s">
        <v>308</v>
      </c>
      <c r="I3528">
        <v>41974</v>
      </c>
    </row>
    <row r="3529" spans="1:9" hidden="1">
      <c r="A3529" s="133">
        <f>COUNTIF(ORÇAMENTO!B:B,'CPU (2)'!B3529)</f>
        <v>0</v>
      </c>
      <c r="B3529" t="s">
        <v>9087</v>
      </c>
      <c r="C3529" t="s">
        <v>9088</v>
      </c>
      <c r="D3529" t="s">
        <v>5670</v>
      </c>
      <c r="E3529" t="s">
        <v>335</v>
      </c>
      <c r="F3529">
        <v>4</v>
      </c>
      <c r="G3529">
        <v>3.66</v>
      </c>
      <c r="H3529" t="s">
        <v>308</v>
      </c>
      <c r="I3529">
        <v>41974</v>
      </c>
    </row>
    <row r="3530" spans="1:9" hidden="1">
      <c r="A3530" s="133">
        <f>COUNTIF(ORÇAMENTO!B:B,'CPU (2)'!B3530)</f>
        <v>0</v>
      </c>
      <c r="B3530" t="s">
        <v>9089</v>
      </c>
      <c r="C3530" t="s">
        <v>9090</v>
      </c>
      <c r="D3530" t="s">
        <v>5609</v>
      </c>
      <c r="E3530" t="s">
        <v>335</v>
      </c>
      <c r="F3530">
        <v>14.27</v>
      </c>
      <c r="G3530">
        <v>13.47</v>
      </c>
      <c r="H3530" t="s">
        <v>308</v>
      </c>
      <c r="I3530">
        <v>41974</v>
      </c>
    </row>
    <row r="3531" spans="1:9" hidden="1">
      <c r="A3531" s="133">
        <f>COUNTIF(ORÇAMENTO!B:B,'CPU (2)'!B3531)</f>
        <v>0</v>
      </c>
      <c r="B3531">
        <v>84664</v>
      </c>
      <c r="C3531" t="s">
        <v>9091</v>
      </c>
      <c r="D3531" t="s">
        <v>5609</v>
      </c>
      <c r="E3531" t="s">
        <v>335</v>
      </c>
      <c r="F3531">
        <v>3.06</v>
      </c>
      <c r="G3531">
        <v>2.83</v>
      </c>
      <c r="H3531" t="s">
        <v>308</v>
      </c>
      <c r="I3531">
        <v>41974</v>
      </c>
    </row>
    <row r="3532" spans="1:9" hidden="1">
      <c r="A3532" s="133">
        <f>COUNTIF(ORÇAMENTO!B:B,'CPU (2)'!B3532)</f>
        <v>0</v>
      </c>
      <c r="B3532">
        <v>84679</v>
      </c>
      <c r="C3532" t="s">
        <v>9092</v>
      </c>
      <c r="D3532" t="s">
        <v>5609</v>
      </c>
      <c r="E3532" t="s">
        <v>335</v>
      </c>
      <c r="F3532">
        <v>15.88</v>
      </c>
      <c r="G3532">
        <v>14.86</v>
      </c>
      <c r="H3532" t="s">
        <v>308</v>
      </c>
      <c r="I3532">
        <v>41974</v>
      </c>
    </row>
    <row r="3533" spans="1:9" hidden="1">
      <c r="A3533" s="133">
        <f>COUNTIF(ORÇAMENTO!B:B,'CPU (2)'!B3533)</f>
        <v>0</v>
      </c>
      <c r="B3533">
        <v>75889</v>
      </c>
      <c r="C3533" t="s">
        <v>9093</v>
      </c>
      <c r="D3533" t="s">
        <v>5609</v>
      </c>
      <c r="E3533" t="s">
        <v>335</v>
      </c>
      <c r="F3533">
        <v>13.66</v>
      </c>
      <c r="G3533">
        <v>12.85</v>
      </c>
      <c r="H3533" t="s">
        <v>308</v>
      </c>
      <c r="I3533">
        <v>41974</v>
      </c>
    </row>
    <row r="3534" spans="1:9" hidden="1">
      <c r="A3534" s="133">
        <f>COUNTIF(ORÇAMENTO!B:B,'CPU (2)'!B3534)</f>
        <v>0</v>
      </c>
      <c r="B3534" t="s">
        <v>9094</v>
      </c>
      <c r="C3534" t="s">
        <v>9095</v>
      </c>
      <c r="D3534" t="s">
        <v>5609</v>
      </c>
      <c r="E3534" t="s">
        <v>83</v>
      </c>
      <c r="F3534">
        <v>15.34</v>
      </c>
      <c r="G3534">
        <v>14.54</v>
      </c>
      <c r="H3534" t="s">
        <v>308</v>
      </c>
      <c r="I3534">
        <v>41974</v>
      </c>
    </row>
    <row r="3535" spans="1:9" hidden="1">
      <c r="A3535" s="133">
        <f>COUNTIF(ORÇAMENTO!B:B,'CPU (2)'!B3535)</f>
        <v>0</v>
      </c>
      <c r="B3535">
        <v>73415</v>
      </c>
      <c r="C3535" t="s">
        <v>9096</v>
      </c>
      <c r="D3535" t="s">
        <v>5361</v>
      </c>
      <c r="E3535" t="s">
        <v>335</v>
      </c>
      <c r="F3535">
        <v>13.05</v>
      </c>
      <c r="G3535">
        <v>12.1</v>
      </c>
      <c r="H3535" t="s">
        <v>308</v>
      </c>
      <c r="I3535">
        <v>41974</v>
      </c>
    </row>
    <row r="3536" spans="1:9" hidden="1">
      <c r="A3536" s="133">
        <f>COUNTIF(ORÇAMENTO!B:B,'CPU (2)'!B3536)</f>
        <v>0</v>
      </c>
      <c r="B3536">
        <v>6081</v>
      </c>
      <c r="C3536" t="s">
        <v>9097</v>
      </c>
      <c r="D3536" t="s">
        <v>5609</v>
      </c>
      <c r="E3536" t="s">
        <v>335</v>
      </c>
      <c r="F3536">
        <v>15.38</v>
      </c>
      <c r="G3536">
        <v>14.42</v>
      </c>
      <c r="H3536" t="s">
        <v>308</v>
      </c>
      <c r="I3536">
        <v>41974</v>
      </c>
    </row>
    <row r="3537" spans="1:11" hidden="1">
      <c r="A3537" s="133">
        <f>COUNTIF(ORÇAMENTO!B:B,'CPU (2)'!B3537)</f>
        <v>0</v>
      </c>
      <c r="B3537">
        <v>73715</v>
      </c>
      <c r="C3537" t="s">
        <v>9098</v>
      </c>
      <c r="D3537" t="s">
        <v>5609</v>
      </c>
      <c r="E3537" t="s">
        <v>335</v>
      </c>
      <c r="F3537">
        <v>50.21</v>
      </c>
      <c r="G3537">
        <v>45.33</v>
      </c>
      <c r="H3537" t="s">
        <v>308</v>
      </c>
      <c r="I3537">
        <v>41974</v>
      </c>
    </row>
    <row r="3538" spans="1:11">
      <c r="B3538"/>
      <c r="C3538"/>
      <c r="D3538"/>
      <c r="E3538"/>
      <c r="F3538"/>
      <c r="G3538"/>
      <c r="H3538"/>
      <c r="I3538"/>
    </row>
    <row r="3539" spans="1:11" ht="25.5">
      <c r="A3539" s="133">
        <f>COUNTIF(ORÇAMENTO!B:B,'CPU (2)'!B3539)</f>
        <v>0</v>
      </c>
      <c r="B3539" s="175">
        <v>73465</v>
      </c>
      <c r="C3539" s="176" t="s">
        <v>9099</v>
      </c>
      <c r="D3539" s="175" t="s">
        <v>5352</v>
      </c>
      <c r="E3539" s="175" t="s">
        <v>335</v>
      </c>
      <c r="F3539" s="177">
        <v>27.19</v>
      </c>
      <c r="G3539" s="177">
        <v>25.04</v>
      </c>
      <c r="H3539" s="175" t="s">
        <v>308</v>
      </c>
      <c r="I3539" s="178">
        <v>41974</v>
      </c>
      <c r="J3539" s="191">
        <f>SUM(J3541:J3547)</f>
        <v>25.037735000000001</v>
      </c>
      <c r="K3539" s="192">
        <f>J3539-G3539</f>
        <v>-2.264999999997741E-3</v>
      </c>
    </row>
    <row r="3540" spans="1:11" s="133" customFormat="1" ht="25.5">
      <c r="B3540" s="202" t="s">
        <v>341</v>
      </c>
      <c r="C3540" s="202" t="s">
        <v>82</v>
      </c>
      <c r="D3540" s="202" t="s">
        <v>342</v>
      </c>
      <c r="E3540" s="202" t="s">
        <v>343</v>
      </c>
      <c r="F3540" s="202" t="s">
        <v>10727</v>
      </c>
      <c r="G3540" s="202" t="s">
        <v>10728</v>
      </c>
      <c r="H3540" s="202" t="s">
        <v>10729</v>
      </c>
      <c r="I3540" s="202" t="s">
        <v>10730</v>
      </c>
      <c r="J3540" s="202" t="s">
        <v>10731</v>
      </c>
    </row>
    <row r="3541" spans="1:11" ht="25.5">
      <c r="B3541" s="172">
        <v>88297</v>
      </c>
      <c r="C3541" s="226" t="str">
        <f>VLOOKUP(B3541,SERVIÇOS_SINAPI_12_14!$A$2:$H$5049,2,0)</f>
        <v>OPERADOR DE MÁQUINAS E EQUIPAMENTOS COM ENCARGOS COMPLEMENTARES</v>
      </c>
      <c r="D3541" s="219" t="s">
        <v>5361</v>
      </c>
      <c r="E3541" s="219" t="str">
        <f>VLOOKUP(B3541,SERVIÇOS_SINAPI_12_14!$A$2:$H$5049,4,0)</f>
        <v>H</v>
      </c>
      <c r="F3541" s="224">
        <v>15.63</v>
      </c>
      <c r="G3541" s="224">
        <f>VLOOKUP(B3541,SERVIÇOS_SINAPI_12_14!$A$2:$H$5049,6,0)</f>
        <v>13.98</v>
      </c>
      <c r="H3541" s="219">
        <v>9.75E-3</v>
      </c>
      <c r="I3541" s="224">
        <v>0.15</v>
      </c>
      <c r="J3541" s="224">
        <f t="shared" ref="J3541:J3547" si="16">H3541*G3541</f>
        <v>0.13630500000000001</v>
      </c>
    </row>
    <row r="3542" spans="1:11">
      <c r="B3542" s="172">
        <v>88309</v>
      </c>
      <c r="C3542" s="226" t="str">
        <f>VLOOKUP(B3542,SERVIÇOS_SINAPI_12_14!$A$2:$H$5049,2,0)</f>
        <v>PEDREIRO COM ENCARGOS COMPLEMENTARES</v>
      </c>
      <c r="D3542" s="219" t="s">
        <v>5361</v>
      </c>
      <c r="E3542" s="219" t="str">
        <f>VLOOKUP(B3542,SERVIÇOS_SINAPI_12_14!$A$2:$H$5049,4,0)</f>
        <v>H</v>
      </c>
      <c r="F3542" s="224">
        <v>15.32</v>
      </c>
      <c r="G3542" s="224">
        <f>VLOOKUP(B3542,SERVIÇOS_SINAPI_12_14!$A$2:$H$5049,6,0)</f>
        <v>13.77</v>
      </c>
      <c r="H3542" s="219">
        <v>0.8</v>
      </c>
      <c r="I3542" s="224">
        <v>12.26</v>
      </c>
      <c r="J3542" s="224">
        <f t="shared" si="16"/>
        <v>11.016</v>
      </c>
    </row>
    <row r="3543" spans="1:11">
      <c r="B3543" s="172">
        <v>88316</v>
      </c>
      <c r="C3543" s="226" t="str">
        <f>VLOOKUP(B3543,SERVIÇOS_SINAPI_12_14!$A$2:$H$5049,2,0)</f>
        <v>SERVENTE COM ENCARGOS COMPLEMENTARES</v>
      </c>
      <c r="D3543" s="219" t="s">
        <v>5361</v>
      </c>
      <c r="E3543" s="219" t="str">
        <f>VLOOKUP(B3543,SERVIÇOS_SINAPI_12_14!$A$2:$H$5049,4,0)</f>
        <v>H</v>
      </c>
      <c r="F3543" s="224">
        <v>12.14</v>
      </c>
      <c r="G3543" s="224">
        <f>VLOOKUP(B3543,SERVIÇOS_SINAPI_12_14!$A$2:$H$5049,6,0)</f>
        <v>11.02</v>
      </c>
      <c r="H3543" s="219">
        <v>0.80300000000000005</v>
      </c>
      <c r="I3543" s="224">
        <v>9.75</v>
      </c>
      <c r="J3543" s="224">
        <f t="shared" si="16"/>
        <v>8.8490599999999997</v>
      </c>
    </row>
    <row r="3544" spans="1:11" ht="38.25">
      <c r="B3544" s="172">
        <v>88830</v>
      </c>
      <c r="C3544" s="226" t="str">
        <f>VLOOKUP(B3544,SERVIÇOS_SINAPI_12_14!$A$2:$H$5049,2,0)</f>
        <v>BETONEIRA CAPACIDADE NOMINAL DE 400 L, CAPACIDADE DE MISTURA 310 L, MOTOR ELÉTRICO TRIFÁSICO POTÊNCIA DE 2 HP, SEM CARREGADOR - CHP DIURNO. AF_10/2014</v>
      </c>
      <c r="D3544" s="219" t="s">
        <v>5450</v>
      </c>
      <c r="E3544" s="219" t="str">
        <f>VLOOKUP(B3544,SERVIÇOS_SINAPI_12_14!$A$2:$H$5049,4,0)</f>
        <v>CHP</v>
      </c>
      <c r="F3544" s="224">
        <v>1.1499999999999999</v>
      </c>
      <c r="G3544" s="224">
        <f>VLOOKUP(B3544,SERVIÇOS_SINAPI_12_14!$A$2:$H$5049,6,0)</f>
        <v>1.1399999999999999</v>
      </c>
      <c r="H3544" s="219">
        <v>9.75E-3</v>
      </c>
      <c r="I3544" s="224">
        <v>0.01</v>
      </c>
      <c r="J3544" s="224">
        <f t="shared" si="16"/>
        <v>1.1115E-2</v>
      </c>
    </row>
    <row r="3545" spans="1:11" ht="38.25">
      <c r="B3545" s="172">
        <v>88831</v>
      </c>
      <c r="C3545" s="226" t="str">
        <f>VLOOKUP(B3545,SERVIÇOS_SINAPI_12_14!$A$2:$H$5049,2,0)</f>
        <v>BETONEIRA CAPACIDADE NOMINAL DE 400 L, CAPACIDADE DE MISTURA 310 L, MOTOR ELÉTRICO TRIFÁSICO POTÊNCIA DE 2 HP, SEM CARREGADOR - CHI DIUIRNO. AF_10/2014</v>
      </c>
      <c r="D3545" s="219" t="s">
        <v>5450</v>
      </c>
      <c r="E3545" s="219" t="str">
        <f>VLOOKUP(B3545,SERVIÇOS_SINAPI_12_14!$A$2:$H$5049,4,0)</f>
        <v>CHI</v>
      </c>
      <c r="F3545" s="224">
        <v>1.1499999999999999</v>
      </c>
      <c r="G3545" s="224">
        <f>VLOOKUP(B3545,SERVIÇOS_SINAPI_12_14!$A$2:$H$5049,6,0)</f>
        <v>0.26</v>
      </c>
      <c r="H3545" s="219">
        <v>3.0000000000000001E-3</v>
      </c>
      <c r="I3545" s="224">
        <v>0</v>
      </c>
      <c r="J3545" s="224">
        <f t="shared" si="16"/>
        <v>7.8000000000000009E-4</v>
      </c>
    </row>
    <row r="3546" spans="1:11">
      <c r="B3546" s="172">
        <v>367</v>
      </c>
      <c r="C3546" s="213" t="str">
        <f>VLOOKUP(B3546,INSUMOS_SINAPI_12_14!$A$2:$H$5049,2,0)</f>
        <v>AREIA GROSSA - POSTO JAZIDA/FORNECEDOR (SEM FRETE)</v>
      </c>
      <c r="D3546" s="136" t="s">
        <v>314</v>
      </c>
      <c r="E3546" s="144" t="str">
        <f>VLOOKUP(B3546,INSUMOS_SINAPI_12_14!$A$2:$H$5049,4,0)</f>
        <v>M³</v>
      </c>
      <c r="F3546" s="138">
        <v>37.5</v>
      </c>
      <c r="G3546" s="210">
        <f>VLOOKUP(B3546,INSUMOS_SINAPI_12_14!$A$2:$H$5049,6,0)</f>
        <v>37.5</v>
      </c>
      <c r="H3546" s="136">
        <v>1.7250000000000001E-2</v>
      </c>
      <c r="I3546" s="138">
        <v>0.65</v>
      </c>
      <c r="J3546" s="210">
        <f t="shared" si="16"/>
        <v>0.64687500000000009</v>
      </c>
    </row>
    <row r="3547" spans="1:11">
      <c r="B3547" s="172">
        <v>1379</v>
      </c>
      <c r="C3547" s="213" t="str">
        <f>VLOOKUP(B3547,INSUMOS_SINAPI_12_14!$A$2:$H$5049,2,0)</f>
        <v>CIMENTO PORTLAND COMPOSTO CP II-32</v>
      </c>
      <c r="D3547" s="136" t="s">
        <v>314</v>
      </c>
      <c r="E3547" s="144" t="str">
        <f>VLOOKUP(B3547,INSUMOS_SINAPI_12_14!$A$2:$H$5049,4,0)</f>
        <v>KG</v>
      </c>
      <c r="F3547" s="138">
        <v>0.64</v>
      </c>
      <c r="G3547" s="210">
        <f>VLOOKUP(B3547,INSUMOS_SINAPI_12_14!$A$2:$H$5049,6,0)</f>
        <v>0.64</v>
      </c>
      <c r="H3547" s="136">
        <v>6.84</v>
      </c>
      <c r="I3547" s="138">
        <v>4.38</v>
      </c>
      <c r="J3547" s="210">
        <f t="shared" si="16"/>
        <v>4.3776000000000002</v>
      </c>
    </row>
    <row r="3548" spans="1:11">
      <c r="B3548"/>
      <c r="C3548"/>
      <c r="D3548"/>
      <c r="E3548"/>
      <c r="F3548"/>
      <c r="G3548"/>
      <c r="H3548"/>
      <c r="I3548" s="160"/>
    </row>
    <row r="3549" spans="1:11">
      <c r="B3549"/>
      <c r="C3549"/>
      <c r="D3549"/>
      <c r="E3549"/>
      <c r="F3549"/>
      <c r="G3549"/>
      <c r="H3549"/>
      <c r="I3549" s="160"/>
    </row>
    <row r="3550" spans="1:11">
      <c r="B3550"/>
      <c r="C3550"/>
      <c r="D3550"/>
      <c r="E3550"/>
      <c r="F3550"/>
      <c r="G3550"/>
      <c r="H3550"/>
      <c r="I3550" s="160"/>
    </row>
    <row r="3551" spans="1:11" ht="25.5" hidden="1">
      <c r="A3551" s="133">
        <f>COUNTIF(ORÇAMENTO!B:B,'CPU (2)'!B3551)</f>
        <v>0</v>
      </c>
      <c r="B3551" s="153" t="s">
        <v>9100</v>
      </c>
      <c r="C3551" s="154" t="s">
        <v>9101</v>
      </c>
      <c r="D3551" s="153" t="s">
        <v>5352</v>
      </c>
      <c r="E3551" s="153" t="s">
        <v>335</v>
      </c>
      <c r="F3551" s="155">
        <v>37.08</v>
      </c>
      <c r="G3551" s="155">
        <v>34.14</v>
      </c>
      <c r="H3551" s="153" t="s">
        <v>308</v>
      </c>
      <c r="I3551" s="156">
        <v>41974</v>
      </c>
    </row>
    <row r="3552" spans="1:11" ht="25.5" hidden="1">
      <c r="A3552" s="133">
        <f>COUNTIF(ORÇAMENTO!B:B,'CPU (2)'!B3552)</f>
        <v>0</v>
      </c>
      <c r="B3552" s="157" t="s">
        <v>9102</v>
      </c>
      <c r="C3552" s="158" t="s">
        <v>9103</v>
      </c>
      <c r="D3552" s="157" t="s">
        <v>5352</v>
      </c>
      <c r="E3552" s="157" t="s">
        <v>335</v>
      </c>
      <c r="F3552" s="159">
        <v>41.9</v>
      </c>
      <c r="G3552" s="159">
        <v>38.81</v>
      </c>
      <c r="H3552" s="157" t="s">
        <v>308</v>
      </c>
      <c r="I3552" s="160">
        <v>41974</v>
      </c>
    </row>
    <row r="3553" spans="1:9" ht="25.5" hidden="1">
      <c r="A3553" s="133">
        <f>COUNTIF(ORÇAMENTO!B:B,'CPU (2)'!B3553)</f>
        <v>0</v>
      </c>
      <c r="B3553" s="153" t="s">
        <v>9104</v>
      </c>
      <c r="C3553" s="154" t="s">
        <v>9105</v>
      </c>
      <c r="D3553" s="153" t="s">
        <v>5352</v>
      </c>
      <c r="E3553" s="153" t="s">
        <v>335</v>
      </c>
      <c r="F3553" s="155">
        <v>47.31</v>
      </c>
      <c r="G3553" s="155">
        <v>44.2</v>
      </c>
      <c r="H3553" s="153" t="s">
        <v>308</v>
      </c>
      <c r="I3553" s="156">
        <v>41974</v>
      </c>
    </row>
    <row r="3554" spans="1:9" ht="25.5" hidden="1">
      <c r="A3554" s="133">
        <f>COUNTIF(ORÇAMENTO!B:B,'CPU (2)'!B3554)</f>
        <v>0</v>
      </c>
      <c r="B3554" s="157" t="s">
        <v>9106</v>
      </c>
      <c r="C3554" s="158" t="s">
        <v>9107</v>
      </c>
      <c r="D3554" s="157" t="s">
        <v>5352</v>
      </c>
      <c r="E3554" s="157" t="s">
        <v>335</v>
      </c>
      <c r="F3554" s="159">
        <v>21.51</v>
      </c>
      <c r="G3554" s="159">
        <v>31.67</v>
      </c>
      <c r="H3554" s="157" t="s">
        <v>308</v>
      </c>
      <c r="I3554" s="160">
        <v>41974</v>
      </c>
    </row>
    <row r="3555" spans="1:9" ht="25.5" hidden="1">
      <c r="A3555" s="133">
        <f>COUNTIF(ORÇAMENTO!B:B,'CPU (2)'!B3555)</f>
        <v>0</v>
      </c>
      <c r="B3555" s="153" t="s">
        <v>9108</v>
      </c>
      <c r="C3555" s="154" t="s">
        <v>9109</v>
      </c>
      <c r="D3555" s="153" t="s">
        <v>5352</v>
      </c>
      <c r="E3555" s="153" t="s">
        <v>335</v>
      </c>
      <c r="F3555" s="155">
        <v>13.87</v>
      </c>
      <c r="G3555" s="155">
        <v>27.26</v>
      </c>
      <c r="H3555" s="153" t="s">
        <v>308</v>
      </c>
      <c r="I3555" s="156">
        <v>41974</v>
      </c>
    </row>
    <row r="3556" spans="1:9" ht="38.25" hidden="1">
      <c r="A3556" s="133">
        <f>COUNTIF(ORÇAMENTO!B:B,'CPU (2)'!B3556)</f>
        <v>0</v>
      </c>
      <c r="B3556" s="157">
        <v>84172</v>
      </c>
      <c r="C3556" s="158" t="s">
        <v>9110</v>
      </c>
      <c r="D3556" s="157" t="s">
        <v>5352</v>
      </c>
      <c r="E3556" s="157" t="s">
        <v>335</v>
      </c>
      <c r="F3556" s="159">
        <v>36.92</v>
      </c>
      <c r="G3556" s="159">
        <v>34.39</v>
      </c>
      <c r="H3556" s="157" t="s">
        <v>308</v>
      </c>
      <c r="I3556" s="160">
        <v>41974</v>
      </c>
    </row>
    <row r="3557" spans="1:9" ht="25.5" hidden="1">
      <c r="A3557" s="133">
        <f>COUNTIF(ORÇAMENTO!B:B,'CPU (2)'!B3557)</f>
        <v>0</v>
      </c>
      <c r="B3557" s="153" t="s">
        <v>9111</v>
      </c>
      <c r="C3557" s="154" t="s">
        <v>9112</v>
      </c>
      <c r="D3557" s="153" t="s">
        <v>5352</v>
      </c>
      <c r="E3557" s="153" t="s">
        <v>335</v>
      </c>
      <c r="F3557" s="155">
        <v>34.68</v>
      </c>
      <c r="G3557" s="155">
        <v>31.8</v>
      </c>
      <c r="H3557" s="153" t="s">
        <v>308</v>
      </c>
      <c r="I3557" s="156">
        <v>41974</v>
      </c>
    </row>
    <row r="3558" spans="1:9" ht="38.25" hidden="1">
      <c r="A3558" s="133">
        <f>COUNTIF(ORÇAMENTO!B:B,'CPU (2)'!B3558)</f>
        <v>0</v>
      </c>
      <c r="B3558" s="157" t="s">
        <v>9113</v>
      </c>
      <c r="C3558" s="158" t="s">
        <v>9114</v>
      </c>
      <c r="D3558" s="157" t="s">
        <v>5352</v>
      </c>
      <c r="E3558" s="157" t="s">
        <v>335</v>
      </c>
      <c r="F3558" s="159">
        <v>22.58</v>
      </c>
      <c r="G3558" s="159">
        <v>27.83</v>
      </c>
      <c r="H3558" s="157" t="s">
        <v>308</v>
      </c>
      <c r="I3558" s="160">
        <v>41974</v>
      </c>
    </row>
    <row r="3559" spans="1:9" ht="38.25" hidden="1">
      <c r="A3559" s="133">
        <f>COUNTIF(ORÇAMENTO!B:B,'CPU (2)'!B3559)</f>
        <v>0</v>
      </c>
      <c r="B3559" s="153">
        <v>84174</v>
      </c>
      <c r="C3559" s="154" t="s">
        <v>9115</v>
      </c>
      <c r="D3559" s="153" t="s">
        <v>5352</v>
      </c>
      <c r="E3559" s="153" t="s">
        <v>335</v>
      </c>
      <c r="F3559" s="155">
        <v>57.83</v>
      </c>
      <c r="G3559" s="155">
        <v>53.85</v>
      </c>
      <c r="H3559" s="153" t="s">
        <v>308</v>
      </c>
      <c r="I3559" s="156">
        <v>41974</v>
      </c>
    </row>
    <row r="3560" spans="1:9" ht="38.25" hidden="1">
      <c r="A3560" s="133">
        <f>COUNTIF(ORÇAMENTO!B:B,'CPU (2)'!B3560)</f>
        <v>0</v>
      </c>
      <c r="B3560" s="157" t="s">
        <v>9116</v>
      </c>
      <c r="C3560" s="158" t="s">
        <v>9117</v>
      </c>
      <c r="D3560" s="157" t="s">
        <v>5352</v>
      </c>
      <c r="E3560" s="157" t="s">
        <v>335</v>
      </c>
      <c r="F3560" s="159">
        <v>23.77</v>
      </c>
      <c r="G3560" s="159">
        <v>36.380000000000003</v>
      </c>
      <c r="H3560" s="157" t="s">
        <v>308</v>
      </c>
      <c r="I3560" s="160">
        <v>41974</v>
      </c>
    </row>
    <row r="3561" spans="1:9" ht="25.5" hidden="1">
      <c r="A3561" s="133">
        <f>COUNTIF(ORÇAMENTO!B:B,'CPU (2)'!B3561)</f>
        <v>0</v>
      </c>
      <c r="B3561" s="153" t="s">
        <v>9118</v>
      </c>
      <c r="C3561" s="154" t="s">
        <v>9119</v>
      </c>
      <c r="D3561" s="153" t="s">
        <v>5352</v>
      </c>
      <c r="E3561" s="153" t="s">
        <v>335</v>
      </c>
      <c r="F3561" s="155">
        <v>37.08</v>
      </c>
      <c r="G3561" s="155">
        <v>34.14</v>
      </c>
      <c r="H3561" s="153" t="s">
        <v>308</v>
      </c>
      <c r="I3561" s="156">
        <v>41974</v>
      </c>
    </row>
    <row r="3562" spans="1:9" ht="25.5" hidden="1">
      <c r="A3562" s="133">
        <f>COUNTIF(ORÇAMENTO!B:B,'CPU (2)'!B3562)</f>
        <v>0</v>
      </c>
      <c r="B3562" s="157">
        <v>84173</v>
      </c>
      <c r="C3562" s="158" t="s">
        <v>9120</v>
      </c>
      <c r="D3562" s="157" t="s">
        <v>5352</v>
      </c>
      <c r="E3562" s="157" t="s">
        <v>335</v>
      </c>
      <c r="F3562" s="159">
        <v>40.380000000000003</v>
      </c>
      <c r="G3562" s="159">
        <v>37.46</v>
      </c>
      <c r="H3562" s="157" t="s">
        <v>308</v>
      </c>
      <c r="I3562" s="160">
        <v>41974</v>
      </c>
    </row>
    <row r="3563" spans="1:9" ht="25.5" hidden="1">
      <c r="A3563" s="133">
        <f>COUNTIF(ORÇAMENTO!B:B,'CPU (2)'!B3563)</f>
        <v>0</v>
      </c>
      <c r="B3563" s="153" t="s">
        <v>9121</v>
      </c>
      <c r="C3563" s="154" t="s">
        <v>9122</v>
      </c>
      <c r="D3563" s="153" t="s">
        <v>5352</v>
      </c>
      <c r="E3563" s="153" t="s">
        <v>335</v>
      </c>
      <c r="F3563" s="155">
        <v>36.1</v>
      </c>
      <c r="G3563" s="155">
        <v>33.159999999999997</v>
      </c>
      <c r="H3563" s="153" t="s">
        <v>308</v>
      </c>
      <c r="I3563" s="156">
        <v>41974</v>
      </c>
    </row>
    <row r="3564" spans="1:9" ht="25.5" hidden="1">
      <c r="A3564" s="133">
        <f>COUNTIF(ORÇAMENTO!B:B,'CPU (2)'!B3564)</f>
        <v>0</v>
      </c>
      <c r="B3564" s="157" t="s">
        <v>9123</v>
      </c>
      <c r="C3564" s="158" t="s">
        <v>9124</v>
      </c>
      <c r="D3564" s="157" t="s">
        <v>5352</v>
      </c>
      <c r="E3564" s="157" t="s">
        <v>335</v>
      </c>
      <c r="F3564" s="159">
        <v>38.270000000000003</v>
      </c>
      <c r="G3564" s="159">
        <v>35.25</v>
      </c>
      <c r="H3564" s="157" t="s">
        <v>308</v>
      </c>
      <c r="I3564" s="160">
        <v>41974</v>
      </c>
    </row>
    <row r="3565" spans="1:9" ht="25.5" hidden="1">
      <c r="A3565" s="133">
        <f>COUNTIF(ORÇAMENTO!B:B,'CPU (2)'!B3565)</f>
        <v>0</v>
      </c>
      <c r="B3565" s="153" t="s">
        <v>9125</v>
      </c>
      <c r="C3565" s="154" t="s">
        <v>9126</v>
      </c>
      <c r="D3565" s="153" t="s">
        <v>5352</v>
      </c>
      <c r="E3565" s="153" t="s">
        <v>335</v>
      </c>
      <c r="F3565" s="155">
        <v>30.91</v>
      </c>
      <c r="G3565" s="155">
        <v>28.45</v>
      </c>
      <c r="H3565" s="153" t="s">
        <v>308</v>
      </c>
      <c r="I3565" s="156">
        <v>41974</v>
      </c>
    </row>
    <row r="3566" spans="1:9" ht="25.5" hidden="1">
      <c r="A3566" s="133">
        <f>COUNTIF(ORÇAMENTO!B:B,'CPU (2)'!B3566)</f>
        <v>0</v>
      </c>
      <c r="B3566" s="157" t="s">
        <v>9127</v>
      </c>
      <c r="C3566" s="158" t="s">
        <v>9128</v>
      </c>
      <c r="D3566" s="157" t="s">
        <v>5352</v>
      </c>
      <c r="E3566" s="157" t="s">
        <v>335</v>
      </c>
      <c r="F3566" s="159">
        <v>31.99</v>
      </c>
      <c r="G3566" s="159">
        <v>29.44</v>
      </c>
      <c r="H3566" s="157" t="s">
        <v>308</v>
      </c>
      <c r="I3566" s="160">
        <v>41974</v>
      </c>
    </row>
    <row r="3567" spans="1:9" ht="38.25" hidden="1">
      <c r="A3567" s="133">
        <f>COUNTIF(ORÇAMENTO!B:B,'CPU (2)'!B3567)</f>
        <v>0</v>
      </c>
      <c r="B3567" s="153" t="s">
        <v>9129</v>
      </c>
      <c r="C3567" s="154" t="s">
        <v>9130</v>
      </c>
      <c r="D3567" s="153" t="s">
        <v>5352</v>
      </c>
      <c r="E3567" s="153" t="s">
        <v>335</v>
      </c>
      <c r="F3567" s="155">
        <v>36.21</v>
      </c>
      <c r="G3567" s="155">
        <v>33.36</v>
      </c>
      <c r="H3567" s="153" t="s">
        <v>308</v>
      </c>
      <c r="I3567" s="156">
        <v>41974</v>
      </c>
    </row>
    <row r="3568" spans="1:9" ht="38.25" hidden="1">
      <c r="A3568" s="133">
        <f>COUNTIF(ORÇAMENTO!B:B,'CPU (2)'!B3568)</f>
        <v>0</v>
      </c>
      <c r="B3568" s="157" t="s">
        <v>9131</v>
      </c>
      <c r="C3568" s="158" t="s">
        <v>9132</v>
      </c>
      <c r="D3568" s="157" t="s">
        <v>5352</v>
      </c>
      <c r="E3568" s="157" t="s">
        <v>335</v>
      </c>
      <c r="F3568" s="159">
        <v>49.06</v>
      </c>
      <c r="G3568" s="159">
        <v>45.2</v>
      </c>
      <c r="H3568" s="157" t="s">
        <v>308</v>
      </c>
      <c r="I3568" s="160">
        <v>41974</v>
      </c>
    </row>
    <row r="3569" spans="1:9" ht="25.5" hidden="1">
      <c r="A3569" s="133">
        <f>COUNTIF(ORÇAMENTO!B:B,'CPU (2)'!B3569)</f>
        <v>0</v>
      </c>
      <c r="B3569" s="153" t="s">
        <v>9133</v>
      </c>
      <c r="C3569" s="154" t="s">
        <v>9134</v>
      </c>
      <c r="D3569" s="153" t="s">
        <v>5352</v>
      </c>
      <c r="E3569" s="153" t="s">
        <v>335</v>
      </c>
      <c r="F3569" s="155">
        <v>51.45</v>
      </c>
      <c r="G3569" s="155">
        <v>48.38</v>
      </c>
      <c r="H3569" s="153" t="s">
        <v>308</v>
      </c>
      <c r="I3569" s="156">
        <v>41974</v>
      </c>
    </row>
    <row r="3570" spans="1:9" ht="25.5" hidden="1">
      <c r="A3570" s="133">
        <f>COUNTIF(ORÇAMENTO!B:B,'CPU (2)'!B3570)</f>
        <v>0</v>
      </c>
      <c r="B3570" s="157" t="s">
        <v>9135</v>
      </c>
      <c r="C3570" s="158" t="s">
        <v>9136</v>
      </c>
      <c r="D3570" s="157" t="s">
        <v>5352</v>
      </c>
      <c r="E3570" s="157" t="s">
        <v>335</v>
      </c>
      <c r="F3570" s="159">
        <v>46.7</v>
      </c>
      <c r="G3570" s="159">
        <v>42.82</v>
      </c>
      <c r="H3570" s="157" t="s">
        <v>308</v>
      </c>
      <c r="I3570" s="160">
        <v>41974</v>
      </c>
    </row>
    <row r="3571" spans="1:9" ht="38.25" hidden="1">
      <c r="A3571" s="133">
        <f>COUNTIF(ORÇAMENTO!B:B,'CPU (2)'!B3571)</f>
        <v>0</v>
      </c>
      <c r="B3571" s="153">
        <v>73676</v>
      </c>
      <c r="C3571" s="154" t="s">
        <v>9137</v>
      </c>
      <c r="D3571" s="153" t="s">
        <v>5352</v>
      </c>
      <c r="E3571" s="153" t="s">
        <v>335</v>
      </c>
      <c r="F3571" s="155">
        <v>44.63</v>
      </c>
      <c r="G3571" s="155">
        <v>41.61</v>
      </c>
      <c r="H3571" s="153" t="s">
        <v>308</v>
      </c>
      <c r="I3571" s="156">
        <v>41974</v>
      </c>
    </row>
    <row r="3572" spans="1:9" ht="25.5" hidden="1">
      <c r="A3572" s="133">
        <f>COUNTIF(ORÇAMENTO!B:B,'CPU (2)'!B3572)</f>
        <v>0</v>
      </c>
      <c r="B3572" s="157" t="s">
        <v>9138</v>
      </c>
      <c r="C3572" s="158" t="s">
        <v>9139</v>
      </c>
      <c r="D3572" s="157" t="s">
        <v>5352</v>
      </c>
      <c r="E3572" s="157" t="s">
        <v>335</v>
      </c>
      <c r="F3572" s="159">
        <v>35.96</v>
      </c>
      <c r="G3572" s="159">
        <v>33.369999999999997</v>
      </c>
      <c r="H3572" s="157" t="s">
        <v>308</v>
      </c>
      <c r="I3572" s="160">
        <v>41974</v>
      </c>
    </row>
    <row r="3573" spans="1:9" ht="25.5" hidden="1">
      <c r="A3573" s="133">
        <f>COUNTIF(ORÇAMENTO!B:B,'CPU (2)'!B3573)</f>
        <v>0</v>
      </c>
      <c r="B3573" s="153" t="s">
        <v>9140</v>
      </c>
      <c r="C3573" s="154" t="s">
        <v>9141</v>
      </c>
      <c r="D3573" s="153" t="s">
        <v>5352</v>
      </c>
      <c r="E3573" s="153" t="s">
        <v>335</v>
      </c>
      <c r="F3573" s="155">
        <v>41.01</v>
      </c>
      <c r="G3573" s="155">
        <v>38.29</v>
      </c>
      <c r="H3573" s="153" t="s">
        <v>308</v>
      </c>
      <c r="I3573" s="156">
        <v>41974</v>
      </c>
    </row>
    <row r="3574" spans="1:9" hidden="1">
      <c r="A3574" s="133">
        <f>COUNTIF(ORÇAMENTO!B:B,'CPU (2)'!B3574)</f>
        <v>0</v>
      </c>
      <c r="B3574" s="157">
        <v>84186</v>
      </c>
      <c r="C3574" s="158" t="s">
        <v>9142</v>
      </c>
      <c r="D3574" s="157" t="s">
        <v>5352</v>
      </c>
      <c r="E3574" s="157" t="s">
        <v>335</v>
      </c>
      <c r="F3574" s="159">
        <v>88.43</v>
      </c>
      <c r="G3574" s="159">
        <v>87.97</v>
      </c>
      <c r="H3574" s="157" t="s">
        <v>308</v>
      </c>
      <c r="I3574" s="160">
        <v>41974</v>
      </c>
    </row>
    <row r="3575" spans="1:9" ht="25.5" hidden="1">
      <c r="A3575" s="133">
        <f>COUNTIF(ORÇAMENTO!B:B,'CPU (2)'!B3575)</f>
        <v>0</v>
      </c>
      <c r="B3575" s="153">
        <v>72187</v>
      </c>
      <c r="C3575" s="154" t="s">
        <v>9143</v>
      </c>
      <c r="D3575" s="153" t="s">
        <v>5352</v>
      </c>
      <c r="E3575" s="153" t="s">
        <v>335</v>
      </c>
      <c r="F3575" s="155">
        <v>174.89</v>
      </c>
      <c r="G3575" s="155">
        <v>179.56</v>
      </c>
      <c r="H3575" s="153" t="s">
        <v>308</v>
      </c>
      <c r="I3575" s="156">
        <v>41974</v>
      </c>
    </row>
    <row r="3576" spans="1:9" ht="25.5" hidden="1">
      <c r="A3576" s="133">
        <f>COUNTIF(ORÇAMENTO!B:B,'CPU (2)'!B3576)</f>
        <v>0</v>
      </c>
      <c r="B3576" s="157">
        <v>72188</v>
      </c>
      <c r="C3576" s="158" t="s">
        <v>9144</v>
      </c>
      <c r="D3576" s="157" t="s">
        <v>5352</v>
      </c>
      <c r="E3576" s="157" t="s">
        <v>335</v>
      </c>
      <c r="F3576" s="159">
        <v>174.23</v>
      </c>
      <c r="G3576" s="159">
        <v>178.9</v>
      </c>
      <c r="H3576" s="157" t="s">
        <v>308</v>
      </c>
      <c r="I3576" s="160">
        <v>41974</v>
      </c>
    </row>
    <row r="3577" spans="1:9" ht="25.5" hidden="1">
      <c r="A3577" s="133">
        <f>COUNTIF(ORÇAMENTO!B:B,'CPU (2)'!B3577)</f>
        <v>0</v>
      </c>
      <c r="B3577" s="153" t="s">
        <v>9145</v>
      </c>
      <c r="C3577" s="154" t="s">
        <v>9146</v>
      </c>
      <c r="D3577" s="153" t="s">
        <v>5352</v>
      </c>
      <c r="E3577" s="153" t="s">
        <v>335</v>
      </c>
      <c r="F3577" s="155">
        <v>169.25</v>
      </c>
      <c r="G3577" s="155">
        <v>168.79</v>
      </c>
      <c r="H3577" s="153" t="s">
        <v>308</v>
      </c>
      <c r="I3577" s="156">
        <v>41974</v>
      </c>
    </row>
    <row r="3578" spans="1:9" ht="25.5" hidden="1">
      <c r="A3578" s="133">
        <f>COUNTIF(ORÇAMENTO!B:B,'CPU (2)'!B3578)</f>
        <v>0</v>
      </c>
      <c r="B3578" s="157">
        <v>73675</v>
      </c>
      <c r="C3578" s="158" t="s">
        <v>9147</v>
      </c>
      <c r="D3578" s="157" t="s">
        <v>5352</v>
      </c>
      <c r="E3578" s="157" t="s">
        <v>335</v>
      </c>
      <c r="F3578" s="159">
        <v>62.94</v>
      </c>
      <c r="G3578" s="159">
        <v>59.5</v>
      </c>
      <c r="H3578" s="157" t="s">
        <v>308</v>
      </c>
      <c r="I3578" s="160">
        <v>41974</v>
      </c>
    </row>
    <row r="3579" spans="1:9" ht="25.5" hidden="1">
      <c r="A3579" s="133">
        <f>COUNTIF(ORÇAMENTO!B:B,'CPU (2)'!B3579)</f>
        <v>0</v>
      </c>
      <c r="B3579" s="153" t="s">
        <v>9148</v>
      </c>
      <c r="C3579" s="154" t="s">
        <v>9149</v>
      </c>
      <c r="D3579" s="153" t="s">
        <v>5352</v>
      </c>
      <c r="E3579" s="153" t="s">
        <v>335</v>
      </c>
      <c r="F3579" s="155">
        <v>45.57</v>
      </c>
      <c r="G3579" s="155">
        <v>44.92</v>
      </c>
      <c r="H3579" s="153" t="s">
        <v>308</v>
      </c>
      <c r="I3579" s="156">
        <v>41974</v>
      </c>
    </row>
    <row r="3580" spans="1:9" ht="25.5" hidden="1">
      <c r="A3580" s="133">
        <f>COUNTIF(ORÇAMENTO!B:B,'CPU (2)'!B3580)</f>
        <v>0</v>
      </c>
      <c r="B3580" s="157">
        <v>68333</v>
      </c>
      <c r="C3580" s="158" t="s">
        <v>9150</v>
      </c>
      <c r="D3580" s="157" t="s">
        <v>5352</v>
      </c>
      <c r="E3580" s="157" t="s">
        <v>335</v>
      </c>
      <c r="F3580" s="159">
        <v>48.47</v>
      </c>
      <c r="G3580" s="159">
        <v>46.5</v>
      </c>
      <c r="H3580" s="157" t="s">
        <v>308</v>
      </c>
      <c r="I3580" s="160">
        <v>41974</v>
      </c>
    </row>
    <row r="3581" spans="1:9" ht="25.5" hidden="1">
      <c r="A3581" s="133">
        <f>COUNTIF(ORÇAMENTO!B:B,'CPU (2)'!B3581)</f>
        <v>0</v>
      </c>
      <c r="B3581" s="153">
        <v>72182</v>
      </c>
      <c r="C3581" s="154" t="s">
        <v>9151</v>
      </c>
      <c r="D3581" s="153" t="s">
        <v>5352</v>
      </c>
      <c r="E3581" s="153" t="s">
        <v>335</v>
      </c>
      <c r="F3581" s="155">
        <v>49.62</v>
      </c>
      <c r="G3581" s="155">
        <v>47.77</v>
      </c>
      <c r="H3581" s="153" t="s">
        <v>308</v>
      </c>
      <c r="I3581" s="156">
        <v>41974</v>
      </c>
    </row>
    <row r="3582" spans="1:9" ht="25.5" hidden="1">
      <c r="A3582" s="133">
        <f>COUNTIF(ORÇAMENTO!B:B,'CPU (2)'!B3582)</f>
        <v>0</v>
      </c>
      <c r="B3582" s="157">
        <v>68325</v>
      </c>
      <c r="C3582" s="158" t="s">
        <v>9152</v>
      </c>
      <c r="D3582" s="157" t="s">
        <v>5352</v>
      </c>
      <c r="E3582" s="157" t="s">
        <v>335</v>
      </c>
      <c r="F3582" s="159">
        <v>47.59</v>
      </c>
      <c r="G3582" s="159">
        <v>45.74</v>
      </c>
      <c r="H3582" s="157" t="s">
        <v>308</v>
      </c>
      <c r="I3582" s="160">
        <v>41974</v>
      </c>
    </row>
    <row r="3583" spans="1:9" ht="25.5" hidden="1">
      <c r="A3583" s="133">
        <f>COUNTIF(ORÇAMENTO!B:B,'CPU (2)'!B3583)</f>
        <v>0</v>
      </c>
      <c r="B3583" s="153">
        <v>84212</v>
      </c>
      <c r="C3583" s="154" t="s">
        <v>9153</v>
      </c>
      <c r="D3583" s="153" t="s">
        <v>5352</v>
      </c>
      <c r="E3583" s="153" t="s">
        <v>335</v>
      </c>
      <c r="F3583" s="155">
        <v>50.46</v>
      </c>
      <c r="G3583" s="155">
        <v>48.95</v>
      </c>
      <c r="H3583" s="153" t="s">
        <v>308</v>
      </c>
      <c r="I3583" s="156">
        <v>41974</v>
      </c>
    </row>
    <row r="3584" spans="1:9" ht="25.5" hidden="1">
      <c r="A3584" s="133">
        <f>COUNTIF(ORÇAMENTO!B:B,'CPU (2)'!B3584)</f>
        <v>0</v>
      </c>
      <c r="B3584" s="157">
        <v>72183</v>
      </c>
      <c r="C3584" s="158" t="s">
        <v>9154</v>
      </c>
      <c r="D3584" s="157" t="s">
        <v>5352</v>
      </c>
      <c r="E3584" s="157" t="s">
        <v>335</v>
      </c>
      <c r="F3584" s="159">
        <v>73.36</v>
      </c>
      <c r="G3584" s="159">
        <v>70.290000000000006</v>
      </c>
      <c r="H3584" s="157" t="s">
        <v>308</v>
      </c>
      <c r="I3584" s="160">
        <v>41974</v>
      </c>
    </row>
    <row r="3585" spans="1:9" hidden="1">
      <c r="A3585" s="133">
        <f>COUNTIF(ORÇAMENTO!B:B,'CPU (2)'!B3585)</f>
        <v>0</v>
      </c>
      <c r="B3585" s="153">
        <v>72195</v>
      </c>
      <c r="C3585" s="154" t="s">
        <v>9155</v>
      </c>
      <c r="D3585" s="153" t="s">
        <v>5352</v>
      </c>
      <c r="E3585" s="153" t="s">
        <v>335</v>
      </c>
      <c r="F3585" s="155">
        <v>54.48</v>
      </c>
      <c r="G3585" s="155">
        <v>51.95</v>
      </c>
      <c r="H3585" s="153" t="s">
        <v>308</v>
      </c>
      <c r="I3585" s="156">
        <v>41974</v>
      </c>
    </row>
    <row r="3586" spans="1:9" ht="25.5" hidden="1">
      <c r="A3586" s="133">
        <f>COUNTIF(ORÇAMENTO!B:B,'CPU (2)'!B3586)</f>
        <v>0</v>
      </c>
      <c r="B3586" s="157">
        <v>84191</v>
      </c>
      <c r="C3586" s="158" t="s">
        <v>9156</v>
      </c>
      <c r="D3586" s="157" t="s">
        <v>5352</v>
      </c>
      <c r="E3586" s="157" t="s">
        <v>335</v>
      </c>
      <c r="F3586" s="159">
        <v>74.87</v>
      </c>
      <c r="G3586" s="159">
        <v>73.349999999999994</v>
      </c>
      <c r="H3586" s="157" t="s">
        <v>308</v>
      </c>
      <c r="I3586" s="160">
        <v>41974</v>
      </c>
    </row>
    <row r="3587" spans="1:9" ht="38.25" hidden="1">
      <c r="A3587" s="133">
        <f>COUNTIF(ORÇAMENTO!B:B,'CPU (2)'!B3587)</f>
        <v>0</v>
      </c>
      <c r="B3587" s="153">
        <v>72138</v>
      </c>
      <c r="C3587" s="154" t="s">
        <v>9157</v>
      </c>
      <c r="D3587" s="153" t="s">
        <v>5352</v>
      </c>
      <c r="E3587" s="153" t="s">
        <v>335</v>
      </c>
      <c r="F3587" s="155">
        <v>220.7</v>
      </c>
      <c r="G3587" s="155">
        <v>219.4</v>
      </c>
      <c r="H3587" s="153" t="s">
        <v>308</v>
      </c>
      <c r="I3587" s="156">
        <v>41974</v>
      </c>
    </row>
    <row r="3588" spans="1:9" ht="25.5" hidden="1">
      <c r="A3588" s="133">
        <f>COUNTIF(ORÇAMENTO!B:B,'CPU (2)'!B3588)</f>
        <v>0</v>
      </c>
      <c r="B3588" s="157" t="s">
        <v>9158</v>
      </c>
      <c r="C3588" s="158" t="s">
        <v>9159</v>
      </c>
      <c r="D3588" s="157" t="s">
        <v>5352</v>
      </c>
      <c r="E3588" s="157" t="s">
        <v>335</v>
      </c>
      <c r="F3588" s="159">
        <v>36.31</v>
      </c>
      <c r="G3588" s="159">
        <v>35.61</v>
      </c>
      <c r="H3588" s="157" t="s">
        <v>308</v>
      </c>
      <c r="I3588" s="160">
        <v>41974</v>
      </c>
    </row>
    <row r="3589" spans="1:9" ht="25.5" hidden="1">
      <c r="A3589" s="133">
        <f>COUNTIF(ORÇAMENTO!B:B,'CPU (2)'!B3589)</f>
        <v>0</v>
      </c>
      <c r="B3589" s="153" t="s">
        <v>9160</v>
      </c>
      <c r="C3589" s="154" t="s">
        <v>9161</v>
      </c>
      <c r="D3589" s="153" t="s">
        <v>5352</v>
      </c>
      <c r="E3589" s="153" t="s">
        <v>335</v>
      </c>
      <c r="F3589" s="155">
        <v>30.9</v>
      </c>
      <c r="G3589" s="155">
        <v>37.380000000000003</v>
      </c>
      <c r="H3589" s="153" t="s">
        <v>308</v>
      </c>
      <c r="I3589" s="156">
        <v>41974</v>
      </c>
    </row>
    <row r="3590" spans="1:9" ht="25.5" hidden="1">
      <c r="A3590" s="133">
        <f>COUNTIF(ORÇAMENTO!B:B,'CPU (2)'!B3590)</f>
        <v>0</v>
      </c>
      <c r="B3590" s="157" t="s">
        <v>9162</v>
      </c>
      <c r="C3590" s="158" t="s">
        <v>9163</v>
      </c>
      <c r="D3590" s="157" t="s">
        <v>5352</v>
      </c>
      <c r="E3590" s="157" t="s">
        <v>335</v>
      </c>
      <c r="F3590" s="159">
        <v>133.71</v>
      </c>
      <c r="G3590" s="159">
        <v>130.27000000000001</v>
      </c>
      <c r="H3590" s="157" t="s">
        <v>308</v>
      </c>
      <c r="I3590" s="160">
        <v>41974</v>
      </c>
    </row>
    <row r="3591" spans="1:9" ht="25.5" hidden="1">
      <c r="A3591" s="133">
        <f>COUNTIF(ORÇAMENTO!B:B,'CPU (2)'!B3591)</f>
        <v>0</v>
      </c>
      <c r="B3591" s="153">
        <v>84183</v>
      </c>
      <c r="C3591" s="154" t="s">
        <v>9164</v>
      </c>
      <c r="D3591" s="153" t="s">
        <v>5352</v>
      </c>
      <c r="E3591" s="153" t="s">
        <v>335</v>
      </c>
      <c r="F3591" s="155">
        <v>119.97</v>
      </c>
      <c r="G3591" s="155">
        <v>117.43</v>
      </c>
      <c r="H3591" s="153" t="s">
        <v>308</v>
      </c>
      <c r="I3591" s="156">
        <v>41974</v>
      </c>
    </row>
    <row r="3592" spans="1:9" ht="25.5" hidden="1">
      <c r="A3592" s="133">
        <f>COUNTIF(ORÇAMENTO!B:B,'CPU (2)'!B3592)</f>
        <v>0</v>
      </c>
      <c r="B3592" s="157" t="s">
        <v>9165</v>
      </c>
      <c r="C3592" s="158" t="s">
        <v>9166</v>
      </c>
      <c r="D3592" s="157" t="s">
        <v>5352</v>
      </c>
      <c r="E3592" s="157" t="s">
        <v>335</v>
      </c>
      <c r="F3592" s="159">
        <v>129.02000000000001</v>
      </c>
      <c r="G3592" s="159">
        <v>126.47</v>
      </c>
      <c r="H3592" s="157" t="s">
        <v>308</v>
      </c>
      <c r="I3592" s="160">
        <v>41974</v>
      </c>
    </row>
    <row r="3593" spans="1:9" ht="38.25" hidden="1">
      <c r="A3593" s="133">
        <f>COUNTIF(ORÇAMENTO!B:B,'CPU (2)'!B3593)</f>
        <v>0</v>
      </c>
      <c r="B3593" s="153">
        <v>73608</v>
      </c>
      <c r="C3593" s="154" t="s">
        <v>9167</v>
      </c>
      <c r="D3593" s="153" t="s">
        <v>5429</v>
      </c>
      <c r="E3593" s="153" t="s">
        <v>335</v>
      </c>
      <c r="F3593" s="155">
        <v>121.94</v>
      </c>
      <c r="G3593" s="155">
        <v>119.4</v>
      </c>
      <c r="H3593" s="153" t="s">
        <v>308</v>
      </c>
      <c r="I3593" s="156">
        <v>41974</v>
      </c>
    </row>
    <row r="3594" spans="1:9" ht="25.5" hidden="1">
      <c r="A3594" s="133">
        <f>COUNTIF(ORÇAMENTO!B:B,'CPU (2)'!B3594)</f>
        <v>0</v>
      </c>
      <c r="B3594" s="157" t="s">
        <v>9168</v>
      </c>
      <c r="C3594" s="158" t="s">
        <v>9169</v>
      </c>
      <c r="D3594" s="157" t="s">
        <v>5352</v>
      </c>
      <c r="E3594" s="157" t="s">
        <v>335</v>
      </c>
      <c r="F3594" s="159">
        <v>176.21</v>
      </c>
      <c r="G3594" s="159">
        <v>174.1</v>
      </c>
      <c r="H3594" s="157" t="s">
        <v>308</v>
      </c>
      <c r="I3594" s="160">
        <v>41974</v>
      </c>
    </row>
    <row r="3595" spans="1:9" ht="25.5" hidden="1">
      <c r="A3595" s="133">
        <f>COUNTIF(ORÇAMENTO!B:B,'CPU (2)'!B3595)</f>
        <v>0</v>
      </c>
      <c r="B3595" s="153">
        <v>73655</v>
      </c>
      <c r="C3595" s="154" t="s">
        <v>9170</v>
      </c>
      <c r="D3595" s="153" t="s">
        <v>5352</v>
      </c>
      <c r="E3595" s="153" t="s">
        <v>335</v>
      </c>
      <c r="F3595" s="155">
        <v>121</v>
      </c>
      <c r="G3595" s="155">
        <v>115.98</v>
      </c>
      <c r="H3595" s="153" t="s">
        <v>308</v>
      </c>
      <c r="I3595" s="156">
        <v>41974</v>
      </c>
    </row>
    <row r="3596" spans="1:9" ht="25.5" hidden="1">
      <c r="A3596" s="133">
        <f>COUNTIF(ORÇAMENTO!B:B,'CPU (2)'!B3596)</f>
        <v>0</v>
      </c>
      <c r="B3596" s="157" t="s">
        <v>9171</v>
      </c>
      <c r="C3596" s="158" t="s">
        <v>9172</v>
      </c>
      <c r="D3596" s="157" t="s">
        <v>5352</v>
      </c>
      <c r="E3596" s="157" t="s">
        <v>335</v>
      </c>
      <c r="F3596" s="159">
        <v>110.69</v>
      </c>
      <c r="G3596" s="159">
        <v>107.66</v>
      </c>
      <c r="H3596" s="157" t="s">
        <v>308</v>
      </c>
      <c r="I3596" s="160">
        <v>41974</v>
      </c>
    </row>
    <row r="3597" spans="1:9" hidden="1">
      <c r="A3597" s="133">
        <f>COUNTIF(ORÇAMENTO!B:B,'CPU (2)'!B3597)</f>
        <v>0</v>
      </c>
      <c r="B3597" s="153">
        <v>84181</v>
      </c>
      <c r="C3597" s="154" t="s">
        <v>9173</v>
      </c>
      <c r="D3597" s="153" t="s">
        <v>5352</v>
      </c>
      <c r="E3597" s="153" t="s">
        <v>335</v>
      </c>
      <c r="F3597" s="155">
        <v>83.32</v>
      </c>
      <c r="G3597" s="155">
        <v>82.31</v>
      </c>
      <c r="H3597" s="153" t="s">
        <v>308</v>
      </c>
      <c r="I3597" s="156">
        <v>41974</v>
      </c>
    </row>
    <row r="3598" spans="1:9" ht="25.5" hidden="1">
      <c r="A3598" s="133">
        <f>COUNTIF(ORÇAMENTO!B:B,'CPU (2)'!B3598)</f>
        <v>0</v>
      </c>
      <c r="B3598" s="157">
        <v>84190</v>
      </c>
      <c r="C3598" s="158" t="s">
        <v>9174</v>
      </c>
      <c r="D3598" s="157" t="s">
        <v>5352</v>
      </c>
      <c r="E3598" s="157" t="s">
        <v>335</v>
      </c>
      <c r="F3598" s="159">
        <v>158.78</v>
      </c>
      <c r="G3598" s="159">
        <v>169.02</v>
      </c>
      <c r="H3598" s="157" t="s">
        <v>308</v>
      </c>
      <c r="I3598" s="160">
        <v>41974</v>
      </c>
    </row>
    <row r="3599" spans="1:9" ht="25.5" hidden="1">
      <c r="A3599" s="133">
        <f>COUNTIF(ORÇAMENTO!B:B,'CPU (2)'!B3599)</f>
        <v>0</v>
      </c>
      <c r="B3599" s="153">
        <v>72137</v>
      </c>
      <c r="C3599" s="154" t="s">
        <v>9175</v>
      </c>
      <c r="D3599" s="153" t="s">
        <v>5352</v>
      </c>
      <c r="E3599" s="153" t="s">
        <v>335</v>
      </c>
      <c r="F3599" s="155">
        <v>87.37</v>
      </c>
      <c r="G3599" s="155">
        <v>82.52</v>
      </c>
      <c r="H3599" s="153" t="s">
        <v>308</v>
      </c>
      <c r="I3599" s="156">
        <v>41974</v>
      </c>
    </row>
    <row r="3600" spans="1:9" ht="25.5" hidden="1">
      <c r="A3600" s="133">
        <f>COUNTIF(ORÇAMENTO!B:B,'CPU (2)'!B3600)</f>
        <v>0</v>
      </c>
      <c r="B3600" s="157">
        <v>72136</v>
      </c>
      <c r="C3600" s="158" t="s">
        <v>9176</v>
      </c>
      <c r="D3600" s="157" t="s">
        <v>5352</v>
      </c>
      <c r="E3600" s="157" t="s">
        <v>335</v>
      </c>
      <c r="F3600" s="159">
        <v>71.7</v>
      </c>
      <c r="G3600" s="159">
        <v>67.41</v>
      </c>
      <c r="H3600" s="157" t="s">
        <v>308</v>
      </c>
      <c r="I3600" s="160">
        <v>41974</v>
      </c>
    </row>
    <row r="3601" spans="1:11" ht="25.5" hidden="1">
      <c r="A3601" s="133">
        <f>COUNTIF(ORÇAMENTO!B:B,'CPU (2)'!B3601)</f>
        <v>0</v>
      </c>
      <c r="B3601" s="153">
        <v>84195</v>
      </c>
      <c r="C3601" s="154" t="s">
        <v>9177</v>
      </c>
      <c r="D3601" s="153" t="s">
        <v>5352</v>
      </c>
      <c r="E3601" s="153" t="s">
        <v>335</v>
      </c>
      <c r="F3601" s="155">
        <v>251.29</v>
      </c>
      <c r="G3601" s="155">
        <v>249.74</v>
      </c>
      <c r="H3601" s="153" t="s">
        <v>308</v>
      </c>
      <c r="I3601" s="156">
        <v>41974</v>
      </c>
    </row>
    <row r="3602" spans="1:11" hidden="1">
      <c r="A3602" s="133">
        <f>COUNTIF(ORÇAMENTO!B:B,'CPU (2)'!B3602)</f>
        <v>0</v>
      </c>
      <c r="B3602" s="157">
        <v>84182</v>
      </c>
      <c r="C3602" s="158" t="s">
        <v>9178</v>
      </c>
      <c r="D3602" s="157" t="s">
        <v>5352</v>
      </c>
      <c r="E3602" s="157" t="s">
        <v>335</v>
      </c>
      <c r="F3602" s="159">
        <v>106.43</v>
      </c>
      <c r="G3602" s="159">
        <v>105</v>
      </c>
      <c r="H3602" s="157" t="s">
        <v>308</v>
      </c>
      <c r="I3602" s="160">
        <v>41974</v>
      </c>
    </row>
    <row r="3603" spans="1:11" hidden="1">
      <c r="A3603" s="133">
        <f>COUNTIF(ORÇAMENTO!B:B,'CPU (2)'!B3603)</f>
        <v>0</v>
      </c>
      <c r="B3603" s="153">
        <v>72185</v>
      </c>
      <c r="C3603" s="154" t="s">
        <v>9179</v>
      </c>
      <c r="D3603" s="153" t="s">
        <v>5352</v>
      </c>
      <c r="E3603" s="153" t="s">
        <v>335</v>
      </c>
      <c r="F3603" s="155">
        <v>63.42</v>
      </c>
      <c r="G3603" s="155">
        <v>62.97</v>
      </c>
      <c r="H3603" s="153" t="s">
        <v>308</v>
      </c>
      <c r="I3603" s="156">
        <v>41974</v>
      </c>
    </row>
    <row r="3604" spans="1:11" ht="25.5" hidden="1">
      <c r="A3604" s="133">
        <f>COUNTIF(ORÇAMENTO!B:B,'CPU (2)'!B3604)</f>
        <v>0</v>
      </c>
      <c r="B3604" s="157">
        <v>72186</v>
      </c>
      <c r="C3604" s="158" t="s">
        <v>9180</v>
      </c>
      <c r="D3604" s="157" t="s">
        <v>5352</v>
      </c>
      <c r="E3604" s="157" t="s">
        <v>335</v>
      </c>
      <c r="F3604" s="159">
        <v>101.95</v>
      </c>
      <c r="G3604" s="159">
        <v>101.49</v>
      </c>
      <c r="H3604" s="157" t="s">
        <v>308</v>
      </c>
      <c r="I3604" s="160">
        <v>41974</v>
      </c>
    </row>
    <row r="3605" spans="1:11" ht="25.5" hidden="1">
      <c r="A3605" s="133">
        <f>COUNTIF(ORÇAMENTO!B:B,'CPU (2)'!B3605)</f>
        <v>0</v>
      </c>
      <c r="B3605" s="153" t="s">
        <v>9181</v>
      </c>
      <c r="C3605" s="154" t="s">
        <v>9182</v>
      </c>
      <c r="D3605" s="153" t="s">
        <v>5361</v>
      </c>
      <c r="E3605" s="153" t="s">
        <v>83</v>
      </c>
      <c r="F3605" s="155">
        <v>44.96</v>
      </c>
      <c r="G3605" s="155">
        <v>44.5</v>
      </c>
      <c r="H3605" s="153" t="s">
        <v>308</v>
      </c>
      <c r="I3605" s="156">
        <v>41974</v>
      </c>
    </row>
    <row r="3606" spans="1:11" ht="25.5" hidden="1">
      <c r="A3606" s="133">
        <f>COUNTIF(ORÇAMENTO!B:B,'CPU (2)'!B3606)</f>
        <v>0</v>
      </c>
      <c r="B3606" s="157" t="s">
        <v>9183</v>
      </c>
      <c r="C3606" s="158" t="s">
        <v>9184</v>
      </c>
      <c r="D3606" s="157" t="s">
        <v>5361</v>
      </c>
      <c r="E3606" s="157" t="s">
        <v>83</v>
      </c>
      <c r="F3606" s="159">
        <v>22.9</v>
      </c>
      <c r="G3606" s="159">
        <v>22.45</v>
      </c>
      <c r="H3606" s="157" t="s">
        <v>308</v>
      </c>
      <c r="I3606" s="160">
        <v>41974</v>
      </c>
    </row>
    <row r="3607" spans="1:11">
      <c r="B3607" s="157"/>
      <c r="C3607" s="158"/>
      <c r="D3607" s="157"/>
      <c r="E3607" s="157"/>
      <c r="F3607" s="159"/>
      <c r="G3607" s="159"/>
      <c r="H3607" s="157"/>
      <c r="I3607" s="160"/>
    </row>
    <row r="3608" spans="1:11">
      <c r="B3608" s="157"/>
      <c r="C3608" s="158"/>
      <c r="D3608" s="157"/>
      <c r="E3608" s="157"/>
      <c r="F3608" s="159"/>
      <c r="G3608" s="159"/>
      <c r="H3608" s="157"/>
      <c r="I3608" s="160"/>
    </row>
    <row r="3609" spans="1:11" ht="25.5">
      <c r="A3609" s="133">
        <f>COUNTIF(ORÇAMENTO!B:B,'CPU (2)'!B3609)</f>
        <v>1</v>
      </c>
      <c r="B3609" s="175" t="s">
        <v>15</v>
      </c>
      <c r="C3609" s="176" t="s">
        <v>62</v>
      </c>
      <c r="D3609" s="175" t="s">
        <v>5457</v>
      </c>
      <c r="E3609" s="175" t="s">
        <v>335</v>
      </c>
      <c r="F3609" s="177">
        <v>321.42</v>
      </c>
      <c r="G3609" s="177">
        <v>317.57</v>
      </c>
      <c r="H3609" s="175" t="s">
        <v>308</v>
      </c>
      <c r="I3609" s="178">
        <v>41974</v>
      </c>
      <c r="J3609" s="191">
        <f>SUM(J3611:J3617)</f>
        <v>317.56760000000003</v>
      </c>
      <c r="K3609" s="192">
        <f>J3609-G3609</f>
        <v>-2.3999999999659849E-3</v>
      </c>
    </row>
    <row r="3610" spans="1:11" s="8" customFormat="1" ht="30.75" customHeight="1">
      <c r="A3610" s="133"/>
      <c r="B3610" s="167" t="s">
        <v>341</v>
      </c>
      <c r="C3610" s="167" t="s">
        <v>82</v>
      </c>
      <c r="D3610" s="167" t="s">
        <v>342</v>
      </c>
      <c r="E3610" s="167" t="s">
        <v>343</v>
      </c>
      <c r="F3610" s="167" t="s">
        <v>10727</v>
      </c>
      <c r="G3610" s="167" t="s">
        <v>10728</v>
      </c>
      <c r="H3610" s="167" t="s">
        <v>10729</v>
      </c>
      <c r="I3610" s="167" t="s">
        <v>10730</v>
      </c>
      <c r="J3610" s="167" t="s">
        <v>10731</v>
      </c>
    </row>
    <row r="3611" spans="1:11" ht="25.5">
      <c r="B3611" s="187">
        <v>5652</v>
      </c>
      <c r="C3611" s="226" t="str">
        <f>VLOOKUP(B3611,SERVIÇOS_SINAPI_12_14!$A$2:$H$5049,2,0)</f>
        <v>CONCRETO NAO ESTRUTURAL, CONSUMO 150KG/M3, PREPARO COM BETONEIRA, SEM LANCAMENTO</v>
      </c>
      <c r="D3611" s="219" t="s">
        <v>5418</v>
      </c>
      <c r="E3611" s="219" t="str">
        <f>VLOOKUP(B3611,SERVIÇOS_SINAPI_12_14!$A$2:$H$5049,4,0)</f>
        <v>M³</v>
      </c>
      <c r="F3611" s="224">
        <v>301.69</v>
      </c>
      <c r="G3611" s="224">
        <f>VLOOKUP(B3611,SERVIÇOS_SINAPI_12_14!$A$2:$H$5049,6,0)</f>
        <v>294.98</v>
      </c>
      <c r="H3611" s="219">
        <v>0.01</v>
      </c>
      <c r="I3611" s="224">
        <v>3.02</v>
      </c>
      <c r="J3611" s="224">
        <f t="shared" ref="J3611:J3617" si="17">H3611*G3611</f>
        <v>2.9498000000000002</v>
      </c>
    </row>
    <row r="3612" spans="1:11">
      <c r="B3612" s="172">
        <v>88262</v>
      </c>
      <c r="C3612" s="226" t="str">
        <f>VLOOKUP(B3612,SERVIÇOS_SINAPI_12_14!$A$2:$H$5049,2,0)</f>
        <v>CARPINTEIRO DE FORMAS COM ENCARGOS COMPLEMENTARES</v>
      </c>
      <c r="D3612" s="219" t="s">
        <v>5361</v>
      </c>
      <c r="E3612" s="219" t="str">
        <f>VLOOKUP(B3612,SERVIÇOS_SINAPI_12_14!$A$2:$H$5049,4,0)</f>
        <v>H</v>
      </c>
      <c r="F3612" s="224">
        <v>15.32</v>
      </c>
      <c r="G3612" s="224">
        <f>VLOOKUP(B3612,SERVIÇOS_SINAPI_12_14!$A$2:$H$5049,6,0)</f>
        <v>13.77</v>
      </c>
      <c r="H3612" s="219">
        <v>1</v>
      </c>
      <c r="I3612" s="224">
        <v>15.32</v>
      </c>
      <c r="J3612" s="224">
        <f t="shared" si="17"/>
        <v>13.77</v>
      </c>
    </row>
    <row r="3613" spans="1:11">
      <c r="B3613" s="172">
        <v>88316</v>
      </c>
      <c r="C3613" s="226" t="str">
        <f>VLOOKUP(B3613,SERVIÇOS_SINAPI_12_14!$A$2:$H$5049,2,0)</f>
        <v>SERVENTE COM ENCARGOS COMPLEMENTARES</v>
      </c>
      <c r="D3613" s="219" t="s">
        <v>5361</v>
      </c>
      <c r="E3613" s="219" t="str">
        <f>VLOOKUP(B3613,SERVIÇOS_SINAPI_12_14!$A$2:$H$5049,4,0)</f>
        <v>H</v>
      </c>
      <c r="F3613" s="224">
        <v>12.14</v>
      </c>
      <c r="G3613" s="224">
        <f>VLOOKUP(B3613,SERVIÇOS_SINAPI_12_14!$A$2:$H$5049,6,0)</f>
        <v>11.02</v>
      </c>
      <c r="H3613" s="219">
        <v>2</v>
      </c>
      <c r="I3613" s="224">
        <v>24.28</v>
      </c>
      <c r="J3613" s="224">
        <f t="shared" si="17"/>
        <v>22.04</v>
      </c>
    </row>
    <row r="3614" spans="1:11">
      <c r="B3614" s="172">
        <v>4417</v>
      </c>
      <c r="C3614" s="213" t="str">
        <f>VLOOKUP(B3614,INSUMOS_SINAPI_12_14!$A$2:$H$5049,2,0)</f>
        <v>PECA DE MADEIRA DE LEI *2,5 X 7,5* CM (1" X 3"), NÃO APARELHADA, (P/TELHADO)</v>
      </c>
      <c r="D3614" s="136" t="s">
        <v>314</v>
      </c>
      <c r="E3614" s="144" t="str">
        <f>VLOOKUP(B3614,INSUMOS_SINAPI_12_14!$A$2:$H$5049,4,0)</f>
        <v>M</v>
      </c>
      <c r="F3614" s="138">
        <v>4.3</v>
      </c>
      <c r="G3614" s="210">
        <f>VLOOKUP(B3614,INSUMOS_SINAPI_12_14!$A$2:$H$5049,6,0)</f>
        <v>4.3</v>
      </c>
      <c r="H3614" s="136">
        <v>1</v>
      </c>
      <c r="I3614" s="138">
        <v>4.3</v>
      </c>
      <c r="J3614" s="210">
        <f t="shared" si="17"/>
        <v>4.3</v>
      </c>
    </row>
    <row r="3615" spans="1:11" ht="25.5">
      <c r="B3615" s="172">
        <v>4491</v>
      </c>
      <c r="C3615" s="213" t="str">
        <f>VLOOKUP(B3615,INSUMOS_SINAPI_12_14!$A$2:$H$5049,2,0)</f>
        <v>PECA DE MADEIRA NATIVA / REGIONAL 7,5 X 7,5CM (3X3) NAO APARELHADA (P/FORMA)</v>
      </c>
      <c r="D3615" s="136" t="s">
        <v>314</v>
      </c>
      <c r="E3615" s="144" t="str">
        <f>VLOOKUP(B3615,INSUMOS_SINAPI_12_14!$A$2:$H$5049,4,0)</f>
        <v>M</v>
      </c>
      <c r="F3615" s="138">
        <v>2.81</v>
      </c>
      <c r="G3615" s="210">
        <f>VLOOKUP(B3615,INSUMOS_SINAPI_12_14!$A$2:$H$5049,6,0)</f>
        <v>2.81</v>
      </c>
      <c r="H3615" s="136">
        <v>4</v>
      </c>
      <c r="I3615" s="138">
        <v>11.24</v>
      </c>
      <c r="J3615" s="210">
        <f t="shared" si="17"/>
        <v>11.24</v>
      </c>
    </row>
    <row r="3616" spans="1:11" ht="25.5">
      <c r="B3616" s="172">
        <v>4813</v>
      </c>
      <c r="C3616" s="213" t="str">
        <f>VLOOKUP(B3616,INSUMOS_SINAPI_12_14!$A$2:$H$5049,2,0)</f>
        <v>PLACA DE OBRA (PARA CONSTRUCAO CIVIL) EM CHAPA GALVANIZADA *Nº 22*, DE *2,0 X 1,125* M</v>
      </c>
      <c r="D3616" s="136" t="s">
        <v>314</v>
      </c>
      <c r="E3616" s="144" t="str">
        <f>VLOOKUP(B3616,INSUMOS_SINAPI_12_14!$A$2:$H$5049,4,0)</f>
        <v>M²</v>
      </c>
      <c r="F3616" s="138">
        <v>262.5</v>
      </c>
      <c r="G3616" s="210">
        <f>VLOOKUP(B3616,INSUMOS_SINAPI_12_14!$A$2:$H$5049,6,0)</f>
        <v>262.5</v>
      </c>
      <c r="H3616" s="136">
        <v>1</v>
      </c>
      <c r="I3616" s="138">
        <v>262.5</v>
      </c>
      <c r="J3616" s="210">
        <f t="shared" si="17"/>
        <v>262.5</v>
      </c>
    </row>
    <row r="3617" spans="1:11">
      <c r="B3617" s="172">
        <v>5075</v>
      </c>
      <c r="C3617" s="213" t="str">
        <f>VLOOKUP(B3617,INSUMOS_SINAPI_12_14!$A$2:$H$5049,2,0)</f>
        <v>PREGO POLIDO COM CABECA 18 X 30</v>
      </c>
      <c r="D3617" s="136" t="s">
        <v>314</v>
      </c>
      <c r="E3617" s="144" t="str">
        <f>VLOOKUP(B3617,INSUMOS_SINAPI_12_14!$A$2:$H$5049,4,0)</f>
        <v>KG</v>
      </c>
      <c r="F3617" s="138">
        <v>6.98</v>
      </c>
      <c r="G3617" s="210">
        <f>VLOOKUP(B3617,INSUMOS_SINAPI_12_14!$A$2:$H$5049,6,0)</f>
        <v>6.98</v>
      </c>
      <c r="H3617" s="136">
        <v>0.11</v>
      </c>
      <c r="I3617" s="138">
        <v>0.77</v>
      </c>
      <c r="J3617" s="210">
        <f t="shared" si="17"/>
        <v>0.76780000000000004</v>
      </c>
    </row>
    <row r="3618" spans="1:11">
      <c r="B3618" s="153"/>
      <c r="C3618" s="154"/>
      <c r="D3618" s="153"/>
      <c r="E3618" s="153"/>
      <c r="F3618" s="155"/>
      <c r="G3618" s="155"/>
      <c r="H3618" s="153"/>
      <c r="I3618" s="156"/>
    </row>
    <row r="3619" spans="1:11" ht="25.5" hidden="1">
      <c r="A3619" s="133">
        <f>COUNTIF(ORÇAMENTO!B:B,'CPU (2)'!B3619)</f>
        <v>0</v>
      </c>
      <c r="B3619" s="157" t="s">
        <v>9185</v>
      </c>
      <c r="C3619" s="158" t="s">
        <v>9186</v>
      </c>
      <c r="D3619" s="157" t="s">
        <v>5361</v>
      </c>
      <c r="E3619" s="157" t="s">
        <v>83</v>
      </c>
      <c r="F3619" s="159">
        <v>92.93</v>
      </c>
      <c r="G3619" s="159">
        <v>92.47</v>
      </c>
      <c r="H3619" s="157" t="s">
        <v>308</v>
      </c>
      <c r="I3619" s="160">
        <v>41974</v>
      </c>
    </row>
    <row r="3620" spans="1:11" ht="25.5" hidden="1">
      <c r="A3620" s="133">
        <f>COUNTIF(ORÇAMENTO!B:B,'CPU (2)'!B3620)</f>
        <v>0</v>
      </c>
      <c r="B3620" s="153">
        <v>84121</v>
      </c>
      <c r="C3620" s="154" t="s">
        <v>9187</v>
      </c>
      <c r="D3620" s="153" t="s">
        <v>5361</v>
      </c>
      <c r="E3620" s="153" t="s">
        <v>83</v>
      </c>
      <c r="F3620" s="155">
        <v>64.53</v>
      </c>
      <c r="G3620" s="155">
        <v>64.3</v>
      </c>
      <c r="H3620" s="153" t="s">
        <v>308</v>
      </c>
      <c r="I3620" s="156">
        <v>41974</v>
      </c>
    </row>
    <row r="3621" spans="1:11">
      <c r="B3621" s="153"/>
      <c r="C3621" s="154"/>
      <c r="D3621" s="153"/>
      <c r="E3621" s="153"/>
      <c r="F3621" s="155"/>
      <c r="G3621" s="155"/>
      <c r="H3621" s="153"/>
      <c r="I3621" s="156"/>
    </row>
    <row r="3622" spans="1:11">
      <c r="A3622" s="133">
        <f>COUNTIF(ORÇAMENTO!B:B,'CPU (2)'!B3622)</f>
        <v>0</v>
      </c>
      <c r="B3622" s="175">
        <v>84122</v>
      </c>
      <c r="C3622" s="176" t="s">
        <v>9188</v>
      </c>
      <c r="D3622" s="175" t="s">
        <v>5361</v>
      </c>
      <c r="E3622" s="175" t="s">
        <v>83</v>
      </c>
      <c r="F3622" s="177">
        <v>814.43</v>
      </c>
      <c r="G3622" s="177">
        <v>812.11</v>
      </c>
      <c r="H3622" s="175" t="s">
        <v>308</v>
      </c>
      <c r="I3622" s="178">
        <v>41974</v>
      </c>
      <c r="J3622" s="191">
        <f>SUM(J3624:J3625)</f>
        <v>812.10500000000002</v>
      </c>
      <c r="K3622" s="192">
        <f>J3622-G3622</f>
        <v>-4.9999999999954525E-3</v>
      </c>
    </row>
    <row r="3623" spans="1:11" ht="25.5">
      <c r="B3623" s="325" t="s">
        <v>341</v>
      </c>
      <c r="C3623" s="325" t="s">
        <v>82</v>
      </c>
      <c r="D3623" s="325" t="s">
        <v>342</v>
      </c>
      <c r="E3623" s="325" t="s">
        <v>343</v>
      </c>
      <c r="F3623" s="325" t="s">
        <v>10727</v>
      </c>
      <c r="G3623" s="325" t="s">
        <v>10728</v>
      </c>
      <c r="H3623" s="325" t="s">
        <v>10729</v>
      </c>
      <c r="I3623" s="325" t="s">
        <v>10730</v>
      </c>
      <c r="J3623" s="325" t="s">
        <v>10731</v>
      </c>
    </row>
    <row r="3624" spans="1:11">
      <c r="B3624" s="172">
        <v>88309</v>
      </c>
      <c r="C3624" s="226" t="str">
        <f>VLOOKUP(B3624,SERVIÇOS_SINAPI_12_14!$A$2:$H$5049,2,0)</f>
        <v>PEDREIRO COM ENCARGOS COMPLEMENTARES</v>
      </c>
      <c r="D3624" s="164" t="s">
        <v>5361</v>
      </c>
      <c r="E3624" s="219" t="str">
        <f>VLOOKUP(B3624,SERVIÇOS_SINAPI_12_14!$A$2:$H$5049,4,0)</f>
        <v>H</v>
      </c>
      <c r="F3624" s="214">
        <v>15.32</v>
      </c>
      <c r="G3624" s="224">
        <f>VLOOKUP(B3624,SERVIÇOS_SINAPI_12_14!$A$2:$H$5049,6,0)</f>
        <v>13.77</v>
      </c>
      <c r="H3624" s="219">
        <v>1.5</v>
      </c>
      <c r="I3624" s="214">
        <v>22.98</v>
      </c>
      <c r="J3624" s="224">
        <f>H3624*G3624</f>
        <v>20.655000000000001</v>
      </c>
    </row>
    <row r="3625" spans="1:11">
      <c r="B3625" s="172">
        <v>10848</v>
      </c>
      <c r="C3625" s="213" t="str">
        <f>VLOOKUP(B3625,INSUMOS_SINAPI_12_14!$A$2:$H$5049,2,0)</f>
        <v>PLACA DE INAUGURACAO METÁLICA, 40*CM X 60*CM</v>
      </c>
      <c r="D3625" s="166" t="s">
        <v>314</v>
      </c>
      <c r="E3625" s="144" t="str">
        <f>VLOOKUP(B3625,INSUMOS_SINAPI_12_14!$A$2:$H$5049,4,0)</f>
        <v>UN</v>
      </c>
      <c r="F3625" s="138">
        <v>791.45</v>
      </c>
      <c r="G3625" s="210">
        <f>VLOOKUP(B3625,INSUMOS_SINAPI_12_14!$A$2:$H$5049,6,0)</f>
        <v>791.45</v>
      </c>
      <c r="H3625" s="136">
        <v>1</v>
      </c>
      <c r="I3625" s="138">
        <v>791.45</v>
      </c>
      <c r="J3625" s="210">
        <f>H3625*G3625</f>
        <v>791.45</v>
      </c>
    </row>
    <row r="3626" spans="1:11">
      <c r="B3626"/>
      <c r="C3626"/>
      <c r="D3626"/>
      <c r="E3626"/>
      <c r="F3626"/>
      <c r="G3626"/>
      <c r="H3626"/>
      <c r="I3626"/>
    </row>
    <row r="3627" spans="1:11">
      <c r="B3627"/>
      <c r="C3627"/>
      <c r="D3627"/>
      <c r="E3627"/>
      <c r="F3627"/>
      <c r="G3627"/>
      <c r="H3627"/>
      <c r="I3627"/>
    </row>
    <row r="3628" spans="1:11">
      <c r="B3628"/>
      <c r="C3628"/>
      <c r="D3628"/>
      <c r="E3628"/>
      <c r="F3628"/>
      <c r="G3628"/>
      <c r="H3628"/>
      <c r="I3628"/>
    </row>
    <row r="3629" spans="1:11" hidden="1">
      <c r="A3629" s="133">
        <f>COUNTIF(ORÇAMENTO!B:B,'CPU (2)'!B3629)</f>
        <v>0</v>
      </c>
      <c r="B3629" s="153">
        <v>85178</v>
      </c>
      <c r="C3629" s="154" t="s">
        <v>9189</v>
      </c>
      <c r="D3629" s="153" t="s">
        <v>5429</v>
      </c>
      <c r="E3629" s="153" t="s">
        <v>83</v>
      </c>
      <c r="F3629" s="155">
        <v>26.12</v>
      </c>
      <c r="G3629" s="155">
        <v>25.91</v>
      </c>
      <c r="H3629" s="153" t="s">
        <v>308</v>
      </c>
      <c r="I3629" s="156">
        <v>41974</v>
      </c>
    </row>
    <row r="3630" spans="1:11" ht="25.5" hidden="1">
      <c r="A3630" s="133">
        <f>COUNTIF(ORÇAMENTO!B:B,'CPU (2)'!B3630)</f>
        <v>0</v>
      </c>
      <c r="B3630" s="157" t="s">
        <v>9190</v>
      </c>
      <c r="C3630" s="158" t="s">
        <v>9191</v>
      </c>
      <c r="D3630" s="157" t="s">
        <v>5429</v>
      </c>
      <c r="E3630" s="157" t="s">
        <v>83</v>
      </c>
      <c r="F3630" s="159">
        <v>69.8</v>
      </c>
      <c r="G3630" s="159">
        <v>68.2</v>
      </c>
      <c r="H3630" s="157" t="s">
        <v>308</v>
      </c>
      <c r="I3630" s="160">
        <v>41974</v>
      </c>
    </row>
    <row r="3631" spans="1:11" ht="25.5" hidden="1">
      <c r="A3631" s="133">
        <f>COUNTIF(ORÇAMENTO!B:B,'CPU (2)'!B3631)</f>
        <v>0</v>
      </c>
      <c r="B3631" s="153" t="s">
        <v>9192</v>
      </c>
      <c r="C3631" s="154" t="s">
        <v>9193</v>
      </c>
      <c r="D3631" s="153" t="s">
        <v>5429</v>
      </c>
      <c r="E3631" s="153" t="s">
        <v>83</v>
      </c>
      <c r="F3631" s="155">
        <v>75.8</v>
      </c>
      <c r="G3631" s="155">
        <v>74.2</v>
      </c>
      <c r="H3631" s="153" t="s">
        <v>308</v>
      </c>
      <c r="I3631" s="156">
        <v>41974</v>
      </c>
    </row>
    <row r="3632" spans="1:11">
      <c r="B3632" s="153"/>
      <c r="C3632" s="154"/>
      <c r="D3632" s="153"/>
      <c r="E3632" s="153"/>
      <c r="F3632" s="155"/>
      <c r="G3632" s="155"/>
      <c r="H3632" s="153"/>
      <c r="I3632" s="156"/>
    </row>
    <row r="3633" spans="1:11" ht="25.5">
      <c r="A3633" s="133">
        <f>COUNTIF(ORÇAMENTO!B:B,'CPU (2)'!B3633)</f>
        <v>0</v>
      </c>
      <c r="B3633" s="175" t="s">
        <v>9194</v>
      </c>
      <c r="C3633" s="176" t="s">
        <v>9195</v>
      </c>
      <c r="D3633" s="175" t="s">
        <v>5429</v>
      </c>
      <c r="E3633" s="175" t="s">
        <v>370</v>
      </c>
      <c r="F3633" s="177">
        <v>81.48</v>
      </c>
      <c r="G3633" s="177">
        <v>81.08</v>
      </c>
      <c r="H3633" s="175" t="s">
        <v>308</v>
      </c>
      <c r="I3633" s="178">
        <v>41974</v>
      </c>
      <c r="J3633" s="191">
        <f>SUM(J3635:J3642)</f>
        <v>81.082756000000003</v>
      </c>
      <c r="K3633" s="192">
        <f>J3633-G3633</f>
        <v>2.7560000000050877E-3</v>
      </c>
    </row>
    <row r="3634" spans="1:11" ht="25.5">
      <c r="B3634" s="167" t="s">
        <v>341</v>
      </c>
      <c r="C3634" s="167" t="s">
        <v>82</v>
      </c>
      <c r="D3634" s="167" t="s">
        <v>342</v>
      </c>
      <c r="E3634" s="167" t="s">
        <v>343</v>
      </c>
      <c r="F3634" s="167" t="s">
        <v>10727</v>
      </c>
      <c r="G3634" s="167" t="s">
        <v>10728</v>
      </c>
      <c r="H3634" s="167" t="s">
        <v>10729</v>
      </c>
      <c r="I3634" s="167" t="s">
        <v>10730</v>
      </c>
      <c r="J3634" s="167" t="s">
        <v>10731</v>
      </c>
    </row>
    <row r="3635" spans="1:11">
      <c r="B3635" s="172">
        <v>88316</v>
      </c>
      <c r="C3635" s="226" t="str">
        <f>VLOOKUP(B3635,SERVIÇOS_SINAPI_12_14!$A$2:$H$5049,2,0)</f>
        <v>SERVENTE COM ENCARGOS COMPLEMENTARES</v>
      </c>
      <c r="D3635" s="164" t="s">
        <v>5361</v>
      </c>
      <c r="E3635" s="219" t="str">
        <f>VLOOKUP(B3635,SERVIÇOS_SINAPI_12_14!$A$2:$H$5049,4,0)</f>
        <v>H</v>
      </c>
      <c r="F3635" s="214">
        <v>12.14</v>
      </c>
      <c r="G3635" s="224">
        <f>VLOOKUP(B3635,SERVIÇOS_SINAPI_12_14!$A$2:$H$5049,6,0)</f>
        <v>11.02</v>
      </c>
      <c r="H3635" s="219">
        <v>0.17499999999999999</v>
      </c>
      <c r="I3635" s="214">
        <v>2.12</v>
      </c>
      <c r="J3635" s="224">
        <f t="shared" ref="J3635:J3642" si="18">H3635*G3635</f>
        <v>1.9284999999999999</v>
      </c>
    </row>
    <row r="3636" spans="1:11">
      <c r="B3636" s="172">
        <v>88441</v>
      </c>
      <c r="C3636" s="226" t="str">
        <f>VLOOKUP(B3636,SERVIÇOS_SINAPI_12_14!$A$2:$H$5049,2,0)</f>
        <v>JARDINEIRO COM ENCARGOS COMPLEMENTARES</v>
      </c>
      <c r="D3636" s="164" t="s">
        <v>5361</v>
      </c>
      <c r="E3636" s="219" t="str">
        <f>VLOOKUP(B3636,SERVIÇOS_SINAPI_12_14!$A$2:$H$5049,4,0)</f>
        <v>H</v>
      </c>
      <c r="F3636" s="214">
        <v>12.55</v>
      </c>
      <c r="G3636" s="224">
        <f>VLOOKUP(B3636,SERVIÇOS_SINAPI_12_14!$A$2:$H$5049,6,0)</f>
        <v>11.38</v>
      </c>
      <c r="H3636" s="219">
        <v>0.17499999999999999</v>
      </c>
      <c r="I3636" s="214">
        <v>2.2000000000000002</v>
      </c>
      <c r="J3636" s="224">
        <f t="shared" si="18"/>
        <v>1.9915</v>
      </c>
    </row>
    <row r="3637" spans="1:11">
      <c r="B3637" s="172">
        <v>159</v>
      </c>
      <c r="C3637" s="213" t="str">
        <f>VLOOKUP(B3637,INSUMOS_SINAPI_12_14!$A$2:$H$5049,2,0)</f>
        <v>ADUBO BOVINO</v>
      </c>
      <c r="D3637" s="166" t="s">
        <v>314</v>
      </c>
      <c r="E3637" s="144" t="str">
        <f>VLOOKUP(B3637,INSUMOS_SINAPI_12_14!$A$2:$H$5049,4,0)</f>
        <v>M³</v>
      </c>
      <c r="F3637" s="138">
        <v>120</v>
      </c>
      <c r="G3637" s="210">
        <f>VLOOKUP(B3637,INSUMOS_SINAPI_12_14!$A$2:$H$5049,6,0)</f>
        <v>120</v>
      </c>
      <c r="H3637" s="136">
        <v>8.3000000000000001E-3</v>
      </c>
      <c r="I3637" s="138">
        <v>1</v>
      </c>
      <c r="J3637" s="210">
        <f t="shared" si="18"/>
        <v>0.996</v>
      </c>
    </row>
    <row r="3638" spans="1:11">
      <c r="B3638" s="172">
        <v>370</v>
      </c>
      <c r="C3638" s="213" t="str">
        <f>VLOOKUP(B3638,INSUMOS_SINAPI_12_14!$A$2:$H$5049,2,0)</f>
        <v>AREIA MEDIA - POSTO JAZIDA/FORNECEDOR (SEM FRETE)</v>
      </c>
      <c r="D3638" s="166" t="s">
        <v>314</v>
      </c>
      <c r="E3638" s="144" t="str">
        <f>VLOOKUP(B3638,INSUMOS_SINAPI_12_14!$A$2:$H$5049,4,0)</f>
        <v>M³</v>
      </c>
      <c r="F3638" s="138">
        <v>57.5</v>
      </c>
      <c r="G3638" s="210">
        <f>VLOOKUP(B3638,INSUMOS_SINAPI_12_14!$A$2:$H$5049,6,0)</f>
        <v>57.5</v>
      </c>
      <c r="H3638" s="136">
        <v>5.33E-2</v>
      </c>
      <c r="I3638" s="138">
        <v>3.06</v>
      </c>
      <c r="J3638" s="210">
        <f t="shared" si="18"/>
        <v>3.0647500000000001</v>
      </c>
    </row>
    <row r="3639" spans="1:11">
      <c r="B3639" s="172">
        <v>7253</v>
      </c>
      <c r="C3639" s="213" t="str">
        <f>VLOOKUP(B3639,INSUMOS_SINAPI_12_14!$A$2:$H$5049,2,0)</f>
        <v>TERRA VEGETAL</v>
      </c>
      <c r="D3639" s="166" t="s">
        <v>314</v>
      </c>
      <c r="E3639" s="144" t="str">
        <f>VLOOKUP(B3639,INSUMOS_SINAPI_12_14!$A$2:$H$5049,4,0)</f>
        <v>M³</v>
      </c>
      <c r="F3639" s="138">
        <v>72</v>
      </c>
      <c r="G3639" s="210">
        <f>VLOOKUP(B3639,INSUMOS_SINAPI_12_14!$A$2:$H$5049,6,0)</f>
        <v>72</v>
      </c>
      <c r="H3639" s="136">
        <v>0.12330000000000001</v>
      </c>
      <c r="I3639" s="138">
        <v>8.8800000000000008</v>
      </c>
      <c r="J3639" s="210">
        <f t="shared" si="18"/>
        <v>8.877600000000001</v>
      </c>
    </row>
    <row r="3640" spans="1:11">
      <c r="B3640" s="172">
        <v>10826</v>
      </c>
      <c r="C3640" s="213" t="str">
        <f>VLOOKUP(B3640,INSUMOS_SINAPI_12_14!$A$2:$H$5049,2,0)</f>
        <v>ARBUSTO REGIONAL DE 50 A 100CM DE ALTURA</v>
      </c>
      <c r="D3640" s="166" t="s">
        <v>314</v>
      </c>
      <c r="E3640" s="144" t="str">
        <f>VLOOKUP(B3640,INSUMOS_SINAPI_12_14!$A$2:$H$5049,4,0)</f>
        <v>UN</v>
      </c>
      <c r="F3640" s="138">
        <v>16</v>
      </c>
      <c r="G3640" s="210">
        <f>VLOOKUP(B3640,INSUMOS_SINAPI_12_14!$A$2:$H$5049,6,0)</f>
        <v>16</v>
      </c>
      <c r="H3640" s="136">
        <v>4</v>
      </c>
      <c r="I3640" s="138">
        <v>64</v>
      </c>
      <c r="J3640" s="210">
        <f t="shared" si="18"/>
        <v>64</v>
      </c>
    </row>
    <row r="3641" spans="1:11">
      <c r="B3641" s="172">
        <v>25951</v>
      </c>
      <c r="C3641" s="213" t="str">
        <f>VLOOKUP(B3641,INSUMOS_SINAPI_12_14!$A$2:$H$5049,2,0)</f>
        <v>FERTILIZANTE NPK - 10:10:10</v>
      </c>
      <c r="D3641" s="166" t="s">
        <v>314</v>
      </c>
      <c r="E3641" s="144" t="str">
        <f>VLOOKUP(B3641,INSUMOS_SINAPI_12_14!$A$2:$H$5049,4,0)</f>
        <v>KG</v>
      </c>
      <c r="F3641" s="138">
        <v>1.68</v>
      </c>
      <c r="G3641" s="210">
        <f>VLOOKUP(B3641,INSUMOS_SINAPI_12_14!$A$2:$H$5049,6,0)</f>
        <v>1.68</v>
      </c>
      <c r="H3641" s="136">
        <v>0.12330000000000001</v>
      </c>
      <c r="I3641" s="138">
        <v>0.21</v>
      </c>
      <c r="J3641" s="210">
        <f t="shared" si="18"/>
        <v>0.20714399999999999</v>
      </c>
    </row>
    <row r="3642" spans="1:11">
      <c r="B3642" s="172">
        <v>25963</v>
      </c>
      <c r="C3642" s="213" t="str">
        <f>VLOOKUP(B3642,INSUMOS_SINAPI_12_14!$A$2:$H$5049,2,0)</f>
        <v>CALCARIO DOLOMITICO A (POSTO PEDREIRA/FORNECEDOR, SEM FRETE)</v>
      </c>
      <c r="D3642" s="166" t="s">
        <v>314</v>
      </c>
      <c r="E3642" s="144" t="str">
        <f>VLOOKUP(B3642,INSUMOS_SINAPI_12_14!$A$2:$H$5049,4,0)</f>
        <v>KG</v>
      </c>
      <c r="F3642" s="138">
        <v>0.14000000000000001</v>
      </c>
      <c r="G3642" s="210">
        <f>VLOOKUP(B3642,INSUMOS_SINAPI_12_14!$A$2:$H$5049,6,0)</f>
        <v>0.14000000000000001</v>
      </c>
      <c r="H3642" s="136">
        <v>0.12330000000000001</v>
      </c>
      <c r="I3642" s="138">
        <v>0.02</v>
      </c>
      <c r="J3642" s="210">
        <f t="shared" si="18"/>
        <v>1.7262000000000003E-2</v>
      </c>
    </row>
    <row r="3643" spans="1:11">
      <c r="B3643"/>
      <c r="C3643"/>
      <c r="D3643"/>
      <c r="E3643"/>
      <c r="F3643"/>
      <c r="G3643"/>
      <c r="H3643"/>
      <c r="I3643" s="160"/>
    </row>
    <row r="3644" spans="1:11">
      <c r="B3644"/>
      <c r="C3644"/>
      <c r="D3644"/>
      <c r="E3644"/>
      <c r="F3644"/>
      <c r="G3644"/>
      <c r="H3644"/>
      <c r="I3644" s="160"/>
    </row>
    <row r="3645" spans="1:11" hidden="1">
      <c r="A3645" s="133">
        <f>COUNTIF(ORÇAMENTO!B:B,'CPU (2)'!B3645)</f>
        <v>0</v>
      </c>
      <c r="B3645" t="s">
        <v>9196</v>
      </c>
      <c r="C3645" t="s">
        <v>9197</v>
      </c>
      <c r="D3645" t="s">
        <v>5429</v>
      </c>
      <c r="E3645" t="s">
        <v>335</v>
      </c>
      <c r="F3645">
        <v>10.48</v>
      </c>
      <c r="G3645">
        <v>10.24</v>
      </c>
      <c r="H3645" t="s">
        <v>308</v>
      </c>
      <c r="I3645" s="156">
        <v>41974</v>
      </c>
    </row>
    <row r="3646" spans="1:11">
      <c r="B3646"/>
      <c r="C3646"/>
      <c r="D3646"/>
      <c r="E3646"/>
      <c r="F3646"/>
      <c r="G3646"/>
      <c r="H3646"/>
      <c r="I3646" s="156"/>
    </row>
    <row r="3647" spans="1:11">
      <c r="A3647" s="133">
        <f>COUNTIF(ORÇAMENTO!B:B,'CPU (2)'!B3647)</f>
        <v>0</v>
      </c>
      <c r="B3647" s="336">
        <v>85180</v>
      </c>
      <c r="C3647" s="337" t="s">
        <v>9198</v>
      </c>
      <c r="D3647" s="336" t="s">
        <v>5429</v>
      </c>
      <c r="E3647" s="336" t="s">
        <v>335</v>
      </c>
      <c r="F3647" s="336">
        <v>14.81</v>
      </c>
      <c r="G3647" s="336">
        <v>14.57</v>
      </c>
      <c r="H3647" s="336" t="s">
        <v>308</v>
      </c>
      <c r="I3647" s="160">
        <v>41974</v>
      </c>
      <c r="J3647" s="191">
        <f>SUM(J3649:J3654)</f>
        <v>14.567620000000002</v>
      </c>
      <c r="K3647" s="192">
        <f>J3647-G3647</f>
        <v>-2.3799999999987165E-3</v>
      </c>
    </row>
    <row r="3648" spans="1:11" ht="25.5">
      <c r="B3648" s="325" t="s">
        <v>341</v>
      </c>
      <c r="C3648" s="325" t="s">
        <v>82</v>
      </c>
      <c r="D3648" s="325" t="s">
        <v>342</v>
      </c>
      <c r="E3648" s="325" t="s">
        <v>343</v>
      </c>
      <c r="F3648" s="325" t="s">
        <v>10727</v>
      </c>
      <c r="G3648" s="325" t="s">
        <v>10728</v>
      </c>
      <c r="H3648" s="325" t="s">
        <v>10729</v>
      </c>
      <c r="I3648" s="325" t="s">
        <v>10730</v>
      </c>
      <c r="J3648" s="325" t="s">
        <v>10731</v>
      </c>
    </row>
    <row r="3649" spans="1:10">
      <c r="B3649" s="172">
        <v>88316</v>
      </c>
      <c r="C3649" s="226" t="str">
        <f>VLOOKUP(B3649,SERVIÇOS_SINAPI_12_14!$A$2:$H$5049,2,0)</f>
        <v>SERVENTE COM ENCARGOS COMPLEMENTARES</v>
      </c>
      <c r="D3649" s="316" t="s">
        <v>5361</v>
      </c>
      <c r="E3649" s="219" t="str">
        <f>VLOOKUP(B3649,SERVIÇOS_SINAPI_12_14!$A$2:$H$5049,4,0)</f>
        <v>H</v>
      </c>
      <c r="F3649" s="214">
        <v>12.14</v>
      </c>
      <c r="G3649" s="224">
        <f>VLOOKUP(B3649,SERVIÇOS_SINAPI_12_14!$A$2:$H$5049,6,0)</f>
        <v>11.02</v>
      </c>
      <c r="H3649" s="219">
        <v>0.1</v>
      </c>
      <c r="I3649" s="214">
        <v>1.21</v>
      </c>
      <c r="J3649" s="224">
        <f t="shared" ref="J3649:J3654" si="19">H3649*G3649</f>
        <v>1.1020000000000001</v>
      </c>
    </row>
    <row r="3650" spans="1:10">
      <c r="B3650" s="172">
        <v>88441</v>
      </c>
      <c r="C3650" s="226" t="str">
        <f>VLOOKUP(B3650,SERVIÇOS_SINAPI_12_14!$A$2:$H$5049,2,0)</f>
        <v>JARDINEIRO COM ENCARGOS COMPLEMENTARES</v>
      </c>
      <c r="D3650" s="316" t="s">
        <v>5361</v>
      </c>
      <c r="E3650" s="219" t="str">
        <f>VLOOKUP(B3650,SERVIÇOS_SINAPI_12_14!$A$2:$H$5049,4,0)</f>
        <v>H</v>
      </c>
      <c r="F3650" s="214">
        <v>12.55</v>
      </c>
      <c r="G3650" s="224">
        <f>VLOOKUP(B3650,SERVIÇOS_SINAPI_12_14!$A$2:$H$5049,6,0)</f>
        <v>11.38</v>
      </c>
      <c r="H3650" s="241">
        <v>9.9000000000000005E-2</v>
      </c>
      <c r="I3650" s="214">
        <v>1.26</v>
      </c>
      <c r="J3650" s="224">
        <f t="shared" si="19"/>
        <v>1.1266200000000002</v>
      </c>
    </row>
    <row r="3651" spans="1:10">
      <c r="B3651" s="172">
        <v>159</v>
      </c>
      <c r="C3651" s="213" t="str">
        <f>VLOOKUP(B3651,INSUMOS_SINAPI_12_14!$A$2:$H$5049,2,0)</f>
        <v>ADUBO BOVINO</v>
      </c>
      <c r="D3651" s="136" t="s">
        <v>314</v>
      </c>
      <c r="E3651" s="144" t="str">
        <f>VLOOKUP(B3651,INSUMOS_SINAPI_12_14!$A$2:$H$5049,4,0)</f>
        <v>M³</v>
      </c>
      <c r="F3651" s="138">
        <v>120</v>
      </c>
      <c r="G3651" s="210">
        <f>VLOOKUP(B3651,INSUMOS_SINAPI_12_14!$A$2:$H$5049,6,0)</f>
        <v>120</v>
      </c>
      <c r="H3651" s="136">
        <v>5.0000000000000001E-3</v>
      </c>
      <c r="I3651" s="138">
        <v>0.6</v>
      </c>
      <c r="J3651" s="210">
        <f t="shared" si="19"/>
        <v>0.6</v>
      </c>
    </row>
    <row r="3652" spans="1:10">
      <c r="B3652" s="172">
        <v>3329</v>
      </c>
      <c r="C3652" s="213" t="str">
        <f>VLOOKUP(B3652,INSUMOS_SINAPI_12_14!$A$2:$H$5049,2,0)</f>
        <v>GRAMA ESMERALDA EM ROLO</v>
      </c>
      <c r="D3652" s="136" t="s">
        <v>314</v>
      </c>
      <c r="E3652" s="144" t="str">
        <f>VLOOKUP(B3652,INSUMOS_SINAPI_12_14!$A$2:$H$5049,4,0)</f>
        <v>M²</v>
      </c>
      <c r="F3652" s="138">
        <v>11.55</v>
      </c>
      <c r="G3652" s="210">
        <f>VLOOKUP(B3652,INSUMOS_SINAPI_12_14!$A$2:$H$5049,6,0)</f>
        <v>11.55</v>
      </c>
      <c r="H3652" s="136">
        <v>1</v>
      </c>
      <c r="I3652" s="138">
        <v>11.55</v>
      </c>
      <c r="J3652" s="210">
        <f t="shared" si="19"/>
        <v>11.55</v>
      </c>
    </row>
    <row r="3653" spans="1:10">
      <c r="B3653" s="172">
        <v>25951</v>
      </c>
      <c r="C3653" s="213" t="str">
        <f>VLOOKUP(B3653,INSUMOS_SINAPI_12_14!$A$2:$H$5049,2,0)</f>
        <v>FERTILIZANTE NPK - 10:10:10</v>
      </c>
      <c r="D3653" s="136" t="s">
        <v>314</v>
      </c>
      <c r="E3653" s="144" t="str">
        <f>VLOOKUP(B3653,INSUMOS_SINAPI_12_14!$A$2:$H$5049,4,0)</f>
        <v>KG</v>
      </c>
      <c r="F3653" s="138">
        <v>1.68</v>
      </c>
      <c r="G3653" s="210">
        <f>VLOOKUP(B3653,INSUMOS_SINAPI_12_14!$A$2:$H$5049,6,0)</f>
        <v>1.68</v>
      </c>
      <c r="H3653" s="136">
        <v>0.1</v>
      </c>
      <c r="I3653" s="138">
        <v>0.17</v>
      </c>
      <c r="J3653" s="210">
        <f t="shared" si="19"/>
        <v>0.16800000000000001</v>
      </c>
    </row>
    <row r="3654" spans="1:10">
      <c r="B3654" s="172">
        <v>25963</v>
      </c>
      <c r="C3654" s="213" t="str">
        <f>VLOOKUP(B3654,INSUMOS_SINAPI_12_14!$A$2:$H$5049,2,0)</f>
        <v>CALCARIO DOLOMITICO A (POSTO PEDREIRA/FORNECEDOR, SEM FRETE)</v>
      </c>
      <c r="D3654" s="136" t="s">
        <v>314</v>
      </c>
      <c r="E3654" s="144" t="str">
        <f>VLOOKUP(B3654,INSUMOS_SINAPI_12_14!$A$2:$H$5049,4,0)</f>
        <v>KG</v>
      </c>
      <c r="F3654" s="138">
        <v>0.14000000000000001</v>
      </c>
      <c r="G3654" s="210">
        <f>VLOOKUP(B3654,INSUMOS_SINAPI_12_14!$A$2:$H$5049,6,0)</f>
        <v>0.14000000000000001</v>
      </c>
      <c r="H3654" s="136">
        <v>0.15</v>
      </c>
      <c r="I3654" s="138">
        <v>0.02</v>
      </c>
      <c r="J3654" s="210">
        <f t="shared" si="19"/>
        <v>2.1000000000000001E-2</v>
      </c>
    </row>
    <row r="3655" spans="1:10">
      <c r="B3655"/>
      <c r="C3655"/>
      <c r="D3655"/>
      <c r="E3655"/>
      <c r="F3655"/>
      <c r="G3655"/>
      <c r="H3655"/>
      <c r="I3655" s="160"/>
    </row>
    <row r="3656" spans="1:10">
      <c r="B3656"/>
      <c r="C3656"/>
      <c r="D3656"/>
      <c r="E3656"/>
      <c r="F3656"/>
      <c r="G3656"/>
      <c r="H3656"/>
      <c r="I3656" s="160"/>
    </row>
    <row r="3657" spans="1:10" hidden="1">
      <c r="A3657" s="133">
        <f>COUNTIF(ORÇAMENTO!B:B,'CPU (2)'!B3657)</f>
        <v>0</v>
      </c>
      <c r="B3657">
        <v>85179</v>
      </c>
      <c r="C3657" t="s">
        <v>9199</v>
      </c>
      <c r="D3657" t="s">
        <v>5429</v>
      </c>
      <c r="E3657" t="s">
        <v>335</v>
      </c>
      <c r="F3657">
        <v>34.630000000000003</v>
      </c>
      <c r="G3657">
        <v>32.340000000000003</v>
      </c>
      <c r="H3657" t="s">
        <v>308</v>
      </c>
      <c r="I3657" s="156">
        <v>41974</v>
      </c>
    </row>
    <row r="3658" spans="1:10" hidden="1">
      <c r="A3658" s="133">
        <f>COUNTIF(ORÇAMENTO!B:B,'CPU (2)'!B3658)</f>
        <v>0</v>
      </c>
      <c r="B3658">
        <v>84111</v>
      </c>
      <c r="C3658" t="s">
        <v>9200</v>
      </c>
      <c r="D3658" t="s">
        <v>5361</v>
      </c>
      <c r="E3658" t="s">
        <v>335</v>
      </c>
      <c r="F3658">
        <v>2.17</v>
      </c>
      <c r="G3658">
        <v>2.06</v>
      </c>
      <c r="H3658" t="s">
        <v>308</v>
      </c>
      <c r="I3658" s="160">
        <v>41974</v>
      </c>
    </row>
    <row r="3659" spans="1:10" hidden="1">
      <c r="A3659" s="133">
        <f>COUNTIF(ORÇAMENTO!B:B,'CPU (2)'!B3659)</f>
        <v>0</v>
      </c>
      <c r="B3659">
        <v>88313</v>
      </c>
      <c r="C3659" t="s">
        <v>9201</v>
      </c>
      <c r="D3659" t="s">
        <v>5361</v>
      </c>
      <c r="E3659" t="s">
        <v>307</v>
      </c>
      <c r="F3659">
        <v>18.690000000000001</v>
      </c>
      <c r="G3659">
        <v>16.690000000000001</v>
      </c>
      <c r="H3659" t="s">
        <v>308</v>
      </c>
      <c r="I3659" s="156">
        <v>41974</v>
      </c>
    </row>
    <row r="3660" spans="1:10" hidden="1">
      <c r="A3660" s="133">
        <f>COUNTIF(ORÇAMENTO!B:B,'CPU (2)'!B3660)</f>
        <v>0</v>
      </c>
      <c r="B3660">
        <v>83708</v>
      </c>
      <c r="C3660" t="s">
        <v>9202</v>
      </c>
      <c r="D3660" t="s">
        <v>5374</v>
      </c>
      <c r="E3660" t="s">
        <v>83</v>
      </c>
      <c r="F3660">
        <v>1116.99</v>
      </c>
      <c r="G3660">
        <v>1064.3900000000001</v>
      </c>
      <c r="H3660" t="s">
        <v>308</v>
      </c>
      <c r="I3660" s="160">
        <v>41974</v>
      </c>
    </row>
    <row r="3661" spans="1:10" hidden="1">
      <c r="A3661" s="133">
        <f>COUNTIF(ORÇAMENTO!B:B,'CPU (2)'!B3661)</f>
        <v>0</v>
      </c>
      <c r="B3661">
        <v>83709</v>
      </c>
      <c r="C3661" t="s">
        <v>9203</v>
      </c>
      <c r="D3661" t="s">
        <v>5374</v>
      </c>
      <c r="E3661" t="s">
        <v>83</v>
      </c>
      <c r="F3661">
        <v>1391.56</v>
      </c>
      <c r="G3661">
        <v>1329.61</v>
      </c>
      <c r="H3661" t="s">
        <v>308</v>
      </c>
      <c r="I3661" s="156">
        <v>41974</v>
      </c>
    </row>
    <row r="3662" spans="1:10" hidden="1">
      <c r="A3662" s="133">
        <f>COUNTIF(ORÇAMENTO!B:B,'CPU (2)'!B3662)</f>
        <v>0</v>
      </c>
      <c r="B3662">
        <v>83710</v>
      </c>
      <c r="C3662" t="s">
        <v>9204</v>
      </c>
      <c r="D3662" t="s">
        <v>5374</v>
      </c>
      <c r="E3662" t="s">
        <v>83</v>
      </c>
      <c r="F3662">
        <v>2872.05</v>
      </c>
      <c r="G3662">
        <v>2751.59</v>
      </c>
      <c r="H3662" t="s">
        <v>308</v>
      </c>
      <c r="I3662" s="160">
        <v>41974</v>
      </c>
    </row>
    <row r="3663" spans="1:10" hidden="1">
      <c r="A3663" s="133">
        <f>COUNTIF(ORÇAMENTO!B:B,'CPU (2)'!B3663)</f>
        <v>0</v>
      </c>
      <c r="B3663">
        <v>83712</v>
      </c>
      <c r="C3663" t="s">
        <v>9205</v>
      </c>
      <c r="D3663" t="s">
        <v>5374</v>
      </c>
      <c r="E3663" t="s">
        <v>83</v>
      </c>
      <c r="F3663">
        <v>4318.51</v>
      </c>
      <c r="G3663">
        <v>4140.16</v>
      </c>
      <c r="H3663" t="s">
        <v>308</v>
      </c>
      <c r="I3663" s="156">
        <v>41974</v>
      </c>
    </row>
    <row r="3664" spans="1:10" hidden="1">
      <c r="A3664" s="133">
        <f>COUNTIF(ORÇAMENTO!B:B,'CPU (2)'!B3664)</f>
        <v>0</v>
      </c>
      <c r="B3664">
        <v>83713</v>
      </c>
      <c r="C3664" t="s">
        <v>9206</v>
      </c>
      <c r="D3664" t="s">
        <v>5374</v>
      </c>
      <c r="E3664" t="s">
        <v>83</v>
      </c>
      <c r="F3664">
        <v>5274.14</v>
      </c>
      <c r="G3664">
        <v>5057.9799999999996</v>
      </c>
      <c r="H3664" t="s">
        <v>308</v>
      </c>
      <c r="I3664" s="160">
        <v>41974</v>
      </c>
    </row>
    <row r="3665" spans="1:9" hidden="1">
      <c r="A3665" s="133">
        <f>COUNTIF(ORÇAMENTO!B:B,'CPU (2)'!B3665)</f>
        <v>0</v>
      </c>
      <c r="B3665" t="s">
        <v>9207</v>
      </c>
      <c r="C3665" t="s">
        <v>9208</v>
      </c>
      <c r="D3665" t="s">
        <v>5374</v>
      </c>
      <c r="E3665" t="s">
        <v>83</v>
      </c>
      <c r="F3665">
        <v>1174.8599999999999</v>
      </c>
      <c r="G3665">
        <v>1136.3399999999999</v>
      </c>
      <c r="H3665" t="s">
        <v>308</v>
      </c>
      <c r="I3665" s="156">
        <v>41974</v>
      </c>
    </row>
    <row r="3666" spans="1:9" hidden="1">
      <c r="A3666" s="133">
        <f>COUNTIF(ORÇAMENTO!B:B,'CPU (2)'!B3666)</f>
        <v>0</v>
      </c>
      <c r="B3666" t="s">
        <v>9209</v>
      </c>
      <c r="C3666" t="s">
        <v>9210</v>
      </c>
      <c r="D3666" t="s">
        <v>5374</v>
      </c>
      <c r="E3666" t="s">
        <v>83</v>
      </c>
      <c r="F3666">
        <v>1295.31</v>
      </c>
      <c r="G3666">
        <v>1260.24</v>
      </c>
      <c r="H3666" t="s">
        <v>308</v>
      </c>
      <c r="I3666" s="160">
        <v>41974</v>
      </c>
    </row>
    <row r="3667" spans="1:9" hidden="1">
      <c r="A3667" s="133">
        <f>COUNTIF(ORÇAMENTO!B:B,'CPU (2)'!B3667)</f>
        <v>0</v>
      </c>
      <c r="B3667" t="s">
        <v>9211</v>
      </c>
      <c r="C3667" t="s">
        <v>9212</v>
      </c>
      <c r="D3667" t="s">
        <v>5374</v>
      </c>
      <c r="E3667" t="s">
        <v>83</v>
      </c>
      <c r="F3667">
        <v>924.98</v>
      </c>
      <c r="G3667">
        <v>896.49</v>
      </c>
      <c r="H3667" t="s">
        <v>308</v>
      </c>
      <c r="I3667" s="156">
        <v>41974</v>
      </c>
    </row>
    <row r="3668" spans="1:9" hidden="1">
      <c r="A3668" s="133">
        <f>COUNTIF(ORÇAMENTO!B:B,'CPU (2)'!B3668)</f>
        <v>0</v>
      </c>
      <c r="B3668" t="s">
        <v>9213</v>
      </c>
      <c r="C3668" t="s">
        <v>9214</v>
      </c>
      <c r="D3668" t="s">
        <v>5374</v>
      </c>
      <c r="E3668" t="s">
        <v>83</v>
      </c>
      <c r="F3668">
        <v>1001.75</v>
      </c>
      <c r="G3668">
        <v>971.47</v>
      </c>
      <c r="H3668" t="s">
        <v>308</v>
      </c>
      <c r="I3668" s="160">
        <v>41974</v>
      </c>
    </row>
    <row r="3669" spans="1:9" hidden="1">
      <c r="A3669" s="133">
        <f>COUNTIF(ORÇAMENTO!B:B,'CPU (2)'!B3669)</f>
        <v>0</v>
      </c>
      <c r="B3669" t="s">
        <v>9215</v>
      </c>
      <c r="C3669" t="s">
        <v>9216</v>
      </c>
      <c r="D3669" t="s">
        <v>5374</v>
      </c>
      <c r="E3669" t="s">
        <v>83</v>
      </c>
      <c r="F3669">
        <v>1135.0999999999999</v>
      </c>
      <c r="G3669">
        <v>1102.94</v>
      </c>
      <c r="H3669" t="s">
        <v>308</v>
      </c>
      <c r="I3669" s="156">
        <v>41974</v>
      </c>
    </row>
    <row r="3670" spans="1:9" hidden="1">
      <c r="A3670" s="133">
        <f>COUNTIF(ORÇAMENTO!B:B,'CPU (2)'!B3670)</f>
        <v>0</v>
      </c>
      <c r="B3670" t="s">
        <v>9217</v>
      </c>
      <c r="C3670" t="s">
        <v>9218</v>
      </c>
      <c r="D3670" t="s">
        <v>5374</v>
      </c>
      <c r="E3670" t="s">
        <v>83</v>
      </c>
      <c r="F3670">
        <v>1217.93</v>
      </c>
      <c r="G3670">
        <v>1183.58</v>
      </c>
      <c r="H3670" t="s">
        <v>308</v>
      </c>
      <c r="I3670" s="160">
        <v>41974</v>
      </c>
    </row>
    <row r="3671" spans="1:9" hidden="1">
      <c r="A3671" s="133">
        <f>COUNTIF(ORÇAMENTO!B:B,'CPU (2)'!B3671)</f>
        <v>0</v>
      </c>
      <c r="B3671" t="s">
        <v>9219</v>
      </c>
      <c r="C3671" t="s">
        <v>9220</v>
      </c>
      <c r="D3671" t="s">
        <v>5374</v>
      </c>
      <c r="E3671" t="s">
        <v>83</v>
      </c>
      <c r="F3671">
        <v>1222.96</v>
      </c>
      <c r="G3671">
        <v>1188.52</v>
      </c>
      <c r="H3671" t="s">
        <v>308</v>
      </c>
      <c r="I3671" s="156">
        <v>41974</v>
      </c>
    </row>
    <row r="3672" spans="1:9" hidden="1">
      <c r="A3672" s="133">
        <f>COUNTIF(ORÇAMENTO!B:B,'CPU (2)'!B3672)</f>
        <v>0</v>
      </c>
      <c r="B3672" t="s">
        <v>9221</v>
      </c>
      <c r="C3672" t="s">
        <v>9222</v>
      </c>
      <c r="D3672" t="s">
        <v>5374</v>
      </c>
      <c r="E3672" t="s">
        <v>83</v>
      </c>
      <c r="F3672">
        <v>1389.19</v>
      </c>
      <c r="G3672">
        <v>1351.37</v>
      </c>
      <c r="H3672" t="s">
        <v>308</v>
      </c>
      <c r="I3672" s="160">
        <v>41974</v>
      </c>
    </row>
    <row r="3673" spans="1:9" hidden="1">
      <c r="A3673" s="133">
        <f>COUNTIF(ORÇAMENTO!B:B,'CPU (2)'!B3673)</f>
        <v>0</v>
      </c>
      <c r="B3673" t="s">
        <v>9223</v>
      </c>
      <c r="C3673" t="s">
        <v>9224</v>
      </c>
      <c r="D3673" t="s">
        <v>5374</v>
      </c>
      <c r="E3673" t="s">
        <v>83</v>
      </c>
      <c r="F3673">
        <v>1500.94</v>
      </c>
      <c r="G3673">
        <v>1461.04</v>
      </c>
      <c r="H3673" t="s">
        <v>308</v>
      </c>
      <c r="I3673" s="156">
        <v>41974</v>
      </c>
    </row>
    <row r="3674" spans="1:9" hidden="1">
      <c r="A3674" s="133">
        <f>COUNTIF(ORÇAMENTO!B:B,'CPU (2)'!B3674)</f>
        <v>0</v>
      </c>
      <c r="B3674" t="s">
        <v>9225</v>
      </c>
      <c r="C3674" t="s">
        <v>9226</v>
      </c>
      <c r="D3674" t="s">
        <v>5374</v>
      </c>
      <c r="E3674" t="s">
        <v>83</v>
      </c>
      <c r="F3674">
        <v>1561.97</v>
      </c>
      <c r="G3674">
        <v>1520.94</v>
      </c>
      <c r="H3674" t="s">
        <v>308</v>
      </c>
      <c r="I3674" s="160">
        <v>41974</v>
      </c>
    </row>
    <row r="3675" spans="1:9" hidden="1">
      <c r="A3675" s="133">
        <f>COUNTIF(ORÇAMENTO!B:B,'CPU (2)'!B3675)</f>
        <v>0</v>
      </c>
      <c r="B3675" t="s">
        <v>9227</v>
      </c>
      <c r="C3675" t="s">
        <v>9228</v>
      </c>
      <c r="D3675" t="s">
        <v>5374</v>
      </c>
      <c r="E3675" t="s">
        <v>83</v>
      </c>
      <c r="F3675">
        <v>1606.25</v>
      </c>
      <c r="G3675">
        <v>1564.08</v>
      </c>
      <c r="H3675" t="s">
        <v>308</v>
      </c>
      <c r="I3675" s="156">
        <v>41974</v>
      </c>
    </row>
    <row r="3676" spans="1:9" hidden="1">
      <c r="A3676" s="133">
        <f>COUNTIF(ORÇAMENTO!B:B,'CPU (2)'!B3676)</f>
        <v>0</v>
      </c>
      <c r="B3676" t="s">
        <v>9229</v>
      </c>
      <c r="C3676" t="s">
        <v>9230</v>
      </c>
      <c r="D3676" t="s">
        <v>5374</v>
      </c>
      <c r="E3676" t="s">
        <v>83</v>
      </c>
      <c r="F3676">
        <v>1658.9</v>
      </c>
      <c r="G3676">
        <v>1615.6</v>
      </c>
      <c r="H3676" t="s">
        <v>308</v>
      </c>
      <c r="I3676" s="160">
        <v>41974</v>
      </c>
    </row>
    <row r="3677" spans="1:9" hidden="1">
      <c r="A3677" s="133">
        <f>COUNTIF(ORÇAMENTO!B:B,'CPU (2)'!B3677)</f>
        <v>0</v>
      </c>
      <c r="B3677" t="s">
        <v>9231</v>
      </c>
      <c r="C3677" t="s">
        <v>9232</v>
      </c>
      <c r="D3677" t="s">
        <v>5374</v>
      </c>
      <c r="E3677" t="s">
        <v>83</v>
      </c>
      <c r="F3677">
        <v>1763.33</v>
      </c>
      <c r="G3677">
        <v>1717.84</v>
      </c>
      <c r="H3677" t="s">
        <v>308</v>
      </c>
      <c r="I3677" s="156">
        <v>41974</v>
      </c>
    </row>
    <row r="3678" spans="1:9" hidden="1">
      <c r="A3678" s="133">
        <f>COUNTIF(ORÇAMENTO!B:B,'CPU (2)'!B3678)</f>
        <v>0</v>
      </c>
      <c r="B3678" t="s">
        <v>9233</v>
      </c>
      <c r="C3678" t="s">
        <v>9234</v>
      </c>
      <c r="D3678" t="s">
        <v>5374</v>
      </c>
      <c r="E3678" t="s">
        <v>83</v>
      </c>
      <c r="F3678">
        <v>1815.55</v>
      </c>
      <c r="G3678">
        <v>1768.96</v>
      </c>
      <c r="H3678" t="s">
        <v>308</v>
      </c>
      <c r="I3678" s="160">
        <v>41974</v>
      </c>
    </row>
    <row r="3679" spans="1:9" hidden="1">
      <c r="A3679" s="133">
        <f>COUNTIF(ORÇAMENTO!B:B,'CPU (2)'!B3679)</f>
        <v>0</v>
      </c>
      <c r="B3679" t="s">
        <v>9235</v>
      </c>
      <c r="C3679" t="s">
        <v>9236</v>
      </c>
      <c r="D3679" t="s">
        <v>5374</v>
      </c>
      <c r="E3679" t="s">
        <v>83</v>
      </c>
      <c r="F3679">
        <v>1886.96</v>
      </c>
      <c r="G3679">
        <v>1838.3</v>
      </c>
      <c r="H3679" t="s">
        <v>308</v>
      </c>
      <c r="I3679" s="156">
        <v>41974</v>
      </c>
    </row>
    <row r="3680" spans="1:9" hidden="1">
      <c r="A3680" s="133">
        <f>COUNTIF(ORÇAMENTO!B:B,'CPU (2)'!B3680)</f>
        <v>0</v>
      </c>
      <c r="B3680" t="s">
        <v>9237</v>
      </c>
      <c r="C3680" t="s">
        <v>9238</v>
      </c>
      <c r="D3680" t="s">
        <v>5374</v>
      </c>
      <c r="E3680" t="s">
        <v>83</v>
      </c>
      <c r="F3680">
        <v>1922.67</v>
      </c>
      <c r="G3680">
        <v>1872.97</v>
      </c>
      <c r="H3680" t="s">
        <v>308</v>
      </c>
      <c r="I3680" s="160">
        <v>41974</v>
      </c>
    </row>
    <row r="3681" spans="1:9" hidden="1">
      <c r="A3681" s="133">
        <f>COUNTIF(ORÇAMENTO!B:B,'CPU (2)'!B3681)</f>
        <v>0</v>
      </c>
      <c r="B3681" t="s">
        <v>9239</v>
      </c>
      <c r="C3681" t="s">
        <v>9240</v>
      </c>
      <c r="D3681" t="s">
        <v>5374</v>
      </c>
      <c r="E3681" t="s">
        <v>83</v>
      </c>
      <c r="F3681">
        <v>2094.4499999999998</v>
      </c>
      <c r="G3681">
        <v>2039.93</v>
      </c>
      <c r="H3681" t="s">
        <v>308</v>
      </c>
      <c r="I3681" s="156">
        <v>41974</v>
      </c>
    </row>
    <row r="3682" spans="1:9" hidden="1">
      <c r="A3682" s="133">
        <f>COUNTIF(ORÇAMENTO!B:B,'CPU (2)'!B3682)</f>
        <v>0</v>
      </c>
      <c r="B3682" t="s">
        <v>9241</v>
      </c>
      <c r="C3682" t="s">
        <v>9242</v>
      </c>
      <c r="D3682" t="s">
        <v>5374</v>
      </c>
      <c r="E3682" t="s">
        <v>83</v>
      </c>
      <c r="F3682">
        <v>2236.17</v>
      </c>
      <c r="G3682">
        <v>2179.86</v>
      </c>
      <c r="H3682" t="s">
        <v>308</v>
      </c>
      <c r="I3682" s="160">
        <v>41974</v>
      </c>
    </row>
    <row r="3683" spans="1:9" hidden="1">
      <c r="A3683" s="133">
        <f>COUNTIF(ORÇAMENTO!B:B,'CPU (2)'!B3683)</f>
        <v>0</v>
      </c>
      <c r="B3683" t="s">
        <v>9243</v>
      </c>
      <c r="C3683" t="s">
        <v>9244</v>
      </c>
      <c r="D3683" t="s">
        <v>5374</v>
      </c>
      <c r="E3683" t="s">
        <v>83</v>
      </c>
      <c r="F3683">
        <v>2406.06</v>
      </c>
      <c r="G3683">
        <v>2346.21</v>
      </c>
      <c r="H3683" t="s">
        <v>308</v>
      </c>
      <c r="I3683" s="156">
        <v>41974</v>
      </c>
    </row>
    <row r="3684" spans="1:9" hidden="1">
      <c r="A3684" s="133">
        <f>COUNTIF(ORÇAMENTO!B:B,'CPU (2)'!B3684)</f>
        <v>0</v>
      </c>
      <c r="B3684" t="s">
        <v>9245</v>
      </c>
      <c r="C3684" t="s">
        <v>9246</v>
      </c>
      <c r="D3684" t="s">
        <v>5374</v>
      </c>
      <c r="E3684" t="s">
        <v>83</v>
      </c>
      <c r="F3684">
        <v>2510.91</v>
      </c>
      <c r="G3684">
        <v>2447.7800000000002</v>
      </c>
      <c r="H3684" t="s">
        <v>308</v>
      </c>
      <c r="I3684" s="160">
        <v>41974</v>
      </c>
    </row>
    <row r="3685" spans="1:9" hidden="1">
      <c r="A3685" s="133">
        <f>COUNTIF(ORÇAMENTO!B:B,'CPU (2)'!B3685)</f>
        <v>0</v>
      </c>
      <c r="B3685" t="s">
        <v>9247</v>
      </c>
      <c r="C3685" t="s">
        <v>9248</v>
      </c>
      <c r="D3685" t="s">
        <v>5374</v>
      </c>
      <c r="E3685" t="s">
        <v>83</v>
      </c>
      <c r="F3685">
        <v>2667.95</v>
      </c>
      <c r="G3685">
        <v>2601.4899999999998</v>
      </c>
      <c r="H3685" t="s">
        <v>308</v>
      </c>
      <c r="I3685" s="156">
        <v>41974</v>
      </c>
    </row>
    <row r="3686" spans="1:9" hidden="1">
      <c r="A3686" s="133">
        <f>COUNTIF(ORÇAMENTO!B:B,'CPU (2)'!B3686)</f>
        <v>0</v>
      </c>
      <c r="B3686" t="s">
        <v>9249</v>
      </c>
      <c r="C3686" t="s">
        <v>9250</v>
      </c>
      <c r="D3686" t="s">
        <v>5374</v>
      </c>
      <c r="E3686" t="s">
        <v>83</v>
      </c>
      <c r="F3686">
        <v>2824.35</v>
      </c>
      <c r="G3686">
        <v>2754.62</v>
      </c>
      <c r="H3686" t="s">
        <v>308</v>
      </c>
      <c r="I3686" s="160">
        <v>41974</v>
      </c>
    </row>
    <row r="3687" spans="1:9" hidden="1">
      <c r="A3687" s="133">
        <f>COUNTIF(ORÇAMENTO!B:B,'CPU (2)'!B3687)</f>
        <v>0</v>
      </c>
      <c r="B3687" t="s">
        <v>9251</v>
      </c>
      <c r="C3687" t="s">
        <v>9252</v>
      </c>
      <c r="D3687" t="s">
        <v>5374</v>
      </c>
      <c r="E3687" t="s">
        <v>83</v>
      </c>
      <c r="F3687">
        <v>2991.58</v>
      </c>
      <c r="G3687">
        <v>2918.32</v>
      </c>
      <c r="H3687" t="s">
        <v>308</v>
      </c>
      <c r="I3687" s="156">
        <v>41974</v>
      </c>
    </row>
    <row r="3688" spans="1:9" hidden="1">
      <c r="A3688" s="133">
        <f>COUNTIF(ORÇAMENTO!B:B,'CPU (2)'!B3688)</f>
        <v>0</v>
      </c>
      <c r="B3688" t="s">
        <v>9253</v>
      </c>
      <c r="C3688" t="s">
        <v>9254</v>
      </c>
      <c r="D3688" t="s">
        <v>5374</v>
      </c>
      <c r="E3688" t="s">
        <v>83</v>
      </c>
      <c r="F3688">
        <v>3147.98</v>
      </c>
      <c r="G3688">
        <v>3071.45</v>
      </c>
      <c r="H3688" t="s">
        <v>308</v>
      </c>
      <c r="I3688" s="160">
        <v>41974</v>
      </c>
    </row>
    <row r="3689" spans="1:9" hidden="1">
      <c r="A3689" s="133">
        <f>COUNTIF(ORÇAMENTO!B:B,'CPU (2)'!B3689)</f>
        <v>0</v>
      </c>
      <c r="B3689" t="s">
        <v>9255</v>
      </c>
      <c r="C3689" t="s">
        <v>9256</v>
      </c>
      <c r="D3689" t="s">
        <v>5374</v>
      </c>
      <c r="E3689" t="s">
        <v>83</v>
      </c>
      <c r="F3689">
        <v>3304.38</v>
      </c>
      <c r="G3689">
        <v>3224.58</v>
      </c>
      <c r="H3689" t="s">
        <v>308</v>
      </c>
      <c r="I3689" s="156">
        <v>41974</v>
      </c>
    </row>
    <row r="3690" spans="1:9" hidden="1">
      <c r="A3690" s="133">
        <f>COUNTIF(ORÇAMENTO!B:B,'CPU (2)'!B3690)</f>
        <v>0</v>
      </c>
      <c r="B3690" t="s">
        <v>9257</v>
      </c>
      <c r="C3690" t="s">
        <v>9258</v>
      </c>
      <c r="D3690" t="s">
        <v>5374</v>
      </c>
      <c r="E3690" t="s">
        <v>83</v>
      </c>
      <c r="F3690">
        <v>3618.13</v>
      </c>
      <c r="G3690">
        <v>3531.72</v>
      </c>
      <c r="H3690" t="s">
        <v>308</v>
      </c>
      <c r="I3690" s="160">
        <v>41974</v>
      </c>
    </row>
    <row r="3691" spans="1:9" hidden="1">
      <c r="A3691" s="133">
        <f>COUNTIF(ORÇAMENTO!B:B,'CPU (2)'!B3691)</f>
        <v>0</v>
      </c>
      <c r="B3691" t="s">
        <v>9259</v>
      </c>
      <c r="C3691" t="s">
        <v>9260</v>
      </c>
      <c r="D3691" t="s">
        <v>5374</v>
      </c>
      <c r="E3691" t="s">
        <v>83</v>
      </c>
      <c r="F3691">
        <v>3775.17</v>
      </c>
      <c r="G3691">
        <v>3685.42</v>
      </c>
      <c r="H3691" t="s">
        <v>308</v>
      </c>
      <c r="I3691" s="156">
        <v>41974</v>
      </c>
    </row>
    <row r="3692" spans="1:9" hidden="1">
      <c r="A3692" s="133">
        <f>COUNTIF(ORÇAMENTO!B:B,'CPU (2)'!B3692)</f>
        <v>0</v>
      </c>
      <c r="B3692" t="s">
        <v>9261</v>
      </c>
      <c r="C3692" t="s">
        <v>9262</v>
      </c>
      <c r="D3692" t="s">
        <v>5374</v>
      </c>
      <c r="E3692" t="s">
        <v>83</v>
      </c>
      <c r="F3692">
        <v>3461.73</v>
      </c>
      <c r="G3692">
        <v>3378.59</v>
      </c>
      <c r="H3692" t="s">
        <v>308</v>
      </c>
      <c r="I3692" s="160">
        <v>41974</v>
      </c>
    </row>
    <row r="3693" spans="1:9" hidden="1">
      <c r="A3693" s="133">
        <f>COUNTIF(ORÇAMENTO!B:B,'CPU (2)'!B3693)</f>
        <v>0</v>
      </c>
      <c r="B3693" t="s">
        <v>9263</v>
      </c>
      <c r="C3693" t="s">
        <v>9264</v>
      </c>
      <c r="D3693" t="s">
        <v>5374</v>
      </c>
      <c r="E3693" t="s">
        <v>83</v>
      </c>
      <c r="F3693">
        <v>3931.57</v>
      </c>
      <c r="G3693">
        <v>3838.55</v>
      </c>
      <c r="H3693" t="s">
        <v>308</v>
      </c>
      <c r="I3693" s="156">
        <v>41974</v>
      </c>
    </row>
    <row r="3694" spans="1:9" hidden="1">
      <c r="A3694" s="133">
        <f>COUNTIF(ORÇAMENTO!B:B,'CPU (2)'!B3694)</f>
        <v>0</v>
      </c>
      <c r="B3694" t="s">
        <v>9265</v>
      </c>
      <c r="C3694" t="s">
        <v>9266</v>
      </c>
      <c r="D3694" t="s">
        <v>5374</v>
      </c>
      <c r="E3694" t="s">
        <v>83</v>
      </c>
      <c r="F3694">
        <v>335.16</v>
      </c>
      <c r="G3694">
        <v>323.79000000000002</v>
      </c>
      <c r="H3694" t="s">
        <v>308</v>
      </c>
      <c r="I3694" s="160">
        <v>41974</v>
      </c>
    </row>
    <row r="3695" spans="1:9" hidden="1">
      <c r="A3695" s="133">
        <f>COUNTIF(ORÇAMENTO!B:B,'CPU (2)'!B3695)</f>
        <v>0</v>
      </c>
      <c r="B3695" t="s">
        <v>9267</v>
      </c>
      <c r="C3695" t="s">
        <v>9268</v>
      </c>
      <c r="D3695" t="s">
        <v>5374</v>
      </c>
      <c r="E3695" t="s">
        <v>83</v>
      </c>
      <c r="F3695">
        <v>237</v>
      </c>
      <c r="G3695">
        <v>228.08</v>
      </c>
      <c r="H3695" t="s">
        <v>308</v>
      </c>
      <c r="I3695" s="156">
        <v>41974</v>
      </c>
    </row>
    <row r="3696" spans="1:9" hidden="1">
      <c r="A3696" s="133">
        <f>COUNTIF(ORÇAMENTO!B:B,'CPU (2)'!B3696)</f>
        <v>0</v>
      </c>
      <c r="B3696" t="s">
        <v>9269</v>
      </c>
      <c r="C3696" t="s">
        <v>9270</v>
      </c>
      <c r="D3696" t="s">
        <v>5374</v>
      </c>
      <c r="E3696" t="s">
        <v>83</v>
      </c>
      <c r="F3696">
        <v>270.39</v>
      </c>
      <c r="G3696">
        <v>259.27999999999997</v>
      </c>
      <c r="H3696" t="s">
        <v>308</v>
      </c>
      <c r="I3696" s="160">
        <v>41974</v>
      </c>
    </row>
    <row r="3697" spans="1:9" hidden="1">
      <c r="A3697" s="133">
        <f>COUNTIF(ORÇAMENTO!B:B,'CPU (2)'!B3697)</f>
        <v>0</v>
      </c>
      <c r="B3697" t="s">
        <v>9271</v>
      </c>
      <c r="C3697" t="s">
        <v>9272</v>
      </c>
      <c r="D3697" t="s">
        <v>5374</v>
      </c>
      <c r="E3697" t="s">
        <v>83</v>
      </c>
      <c r="F3697">
        <v>2949.85</v>
      </c>
      <c r="G3697">
        <v>2788.08</v>
      </c>
      <c r="H3697" t="s">
        <v>308</v>
      </c>
      <c r="I3697" s="156">
        <v>41974</v>
      </c>
    </row>
    <row r="3698" spans="1:9" hidden="1">
      <c r="A3698" s="133">
        <f>COUNTIF(ORÇAMENTO!B:B,'CPU (2)'!B3698)</f>
        <v>0</v>
      </c>
      <c r="B3698" t="s">
        <v>9273</v>
      </c>
      <c r="C3698" t="s">
        <v>9274</v>
      </c>
      <c r="D3698" t="s">
        <v>5374</v>
      </c>
      <c r="E3698" t="s">
        <v>83</v>
      </c>
      <c r="F3698">
        <v>4655.33</v>
      </c>
      <c r="G3698">
        <v>4453.6000000000004</v>
      </c>
      <c r="H3698" t="s">
        <v>308</v>
      </c>
      <c r="I3698" s="160">
        <v>41974</v>
      </c>
    </row>
    <row r="3699" spans="1:9" hidden="1">
      <c r="A3699" s="133">
        <f>COUNTIF(ORÇAMENTO!B:B,'CPU (2)'!B3699)</f>
        <v>0</v>
      </c>
      <c r="B3699" t="s">
        <v>9275</v>
      </c>
      <c r="C3699" t="s">
        <v>9276</v>
      </c>
      <c r="D3699" t="s">
        <v>5374</v>
      </c>
      <c r="E3699" t="s">
        <v>83</v>
      </c>
      <c r="F3699">
        <v>6781.48</v>
      </c>
      <c r="G3699">
        <v>6458.56</v>
      </c>
      <c r="H3699" t="s">
        <v>308</v>
      </c>
      <c r="I3699" s="156">
        <v>41974</v>
      </c>
    </row>
    <row r="3700" spans="1:9" hidden="1">
      <c r="A3700" s="133">
        <f>COUNTIF(ORÇAMENTO!B:B,'CPU (2)'!B3700)</f>
        <v>0</v>
      </c>
      <c r="B3700" t="s">
        <v>9277</v>
      </c>
      <c r="C3700" t="s">
        <v>9278</v>
      </c>
      <c r="D3700" t="s">
        <v>5374</v>
      </c>
      <c r="E3700" t="s">
        <v>83</v>
      </c>
      <c r="F3700">
        <v>1845.33</v>
      </c>
      <c r="G3700">
        <v>1762.32</v>
      </c>
      <c r="H3700" t="s">
        <v>308</v>
      </c>
      <c r="I3700" s="160">
        <v>41974</v>
      </c>
    </row>
    <row r="3701" spans="1:9" hidden="1">
      <c r="A3701" s="133">
        <f>COUNTIF(ORÇAMENTO!B:B,'CPU (2)'!B3701)</f>
        <v>0</v>
      </c>
      <c r="B3701" t="s">
        <v>9279</v>
      </c>
      <c r="C3701" t="s">
        <v>9280</v>
      </c>
      <c r="D3701" t="s">
        <v>5374</v>
      </c>
      <c r="E3701" t="s">
        <v>83</v>
      </c>
      <c r="F3701">
        <v>1993.13</v>
      </c>
      <c r="G3701">
        <v>1903.05</v>
      </c>
      <c r="H3701" t="s">
        <v>308</v>
      </c>
      <c r="I3701" s="156">
        <v>41974</v>
      </c>
    </row>
    <row r="3702" spans="1:9" hidden="1">
      <c r="A3702" s="133">
        <f>COUNTIF(ORÇAMENTO!B:B,'CPU (2)'!B3702)</f>
        <v>0</v>
      </c>
      <c r="B3702" t="s">
        <v>9281</v>
      </c>
      <c r="C3702" t="s">
        <v>9282</v>
      </c>
      <c r="D3702" t="s">
        <v>5374</v>
      </c>
      <c r="E3702" t="s">
        <v>83</v>
      </c>
      <c r="F3702">
        <v>2214.36</v>
      </c>
      <c r="G3702">
        <v>2112.6</v>
      </c>
      <c r="H3702" t="s">
        <v>308</v>
      </c>
      <c r="I3702" s="160">
        <v>41974</v>
      </c>
    </row>
    <row r="3703" spans="1:9" hidden="1">
      <c r="A3703" s="133">
        <f>COUNTIF(ORÇAMENTO!B:B,'CPU (2)'!B3703)</f>
        <v>0</v>
      </c>
      <c r="B3703" t="s">
        <v>9283</v>
      </c>
      <c r="C3703" t="s">
        <v>9284</v>
      </c>
      <c r="D3703" t="s">
        <v>5374</v>
      </c>
      <c r="E3703" t="s">
        <v>83</v>
      </c>
      <c r="F3703">
        <v>2848.03</v>
      </c>
      <c r="G3703">
        <v>2716.79</v>
      </c>
      <c r="H3703" t="s">
        <v>308</v>
      </c>
      <c r="I3703" s="156">
        <v>41974</v>
      </c>
    </row>
    <row r="3704" spans="1:9" hidden="1">
      <c r="A3704" s="133">
        <f>COUNTIF(ORÇAMENTO!B:B,'CPU (2)'!B3704)</f>
        <v>0</v>
      </c>
      <c r="B3704" t="s">
        <v>9285</v>
      </c>
      <c r="C3704" t="s">
        <v>9286</v>
      </c>
      <c r="D3704" t="s">
        <v>5374</v>
      </c>
      <c r="E3704" t="s">
        <v>83</v>
      </c>
      <c r="F3704">
        <v>3099.63</v>
      </c>
      <c r="G3704">
        <v>2957.01</v>
      </c>
      <c r="H3704" t="s">
        <v>308</v>
      </c>
      <c r="I3704" s="160">
        <v>41974</v>
      </c>
    </row>
    <row r="3705" spans="1:9" hidden="1">
      <c r="A3705" s="133">
        <f>COUNTIF(ORÇAMENTO!B:B,'CPU (2)'!B3705)</f>
        <v>0</v>
      </c>
      <c r="B3705" t="s">
        <v>9287</v>
      </c>
      <c r="C3705" t="s">
        <v>9288</v>
      </c>
      <c r="D3705" t="s">
        <v>5374</v>
      </c>
      <c r="E3705" t="s">
        <v>83</v>
      </c>
      <c r="F3705">
        <v>3351.08</v>
      </c>
      <c r="G3705">
        <v>3198.32</v>
      </c>
      <c r="H3705" t="s">
        <v>308</v>
      </c>
      <c r="I3705" s="156">
        <v>41974</v>
      </c>
    </row>
    <row r="3706" spans="1:9" hidden="1">
      <c r="A3706" s="133">
        <f>COUNTIF(ORÇAMENTO!B:B,'CPU (2)'!B3706)</f>
        <v>0</v>
      </c>
      <c r="B3706" t="s">
        <v>9289</v>
      </c>
      <c r="C3706" t="s">
        <v>9290</v>
      </c>
      <c r="D3706" t="s">
        <v>5374</v>
      </c>
      <c r="E3706" t="s">
        <v>83</v>
      </c>
      <c r="F3706">
        <v>1575.96</v>
      </c>
      <c r="G3706">
        <v>1504.17</v>
      </c>
      <c r="H3706" t="s">
        <v>308</v>
      </c>
      <c r="I3706" s="160">
        <v>41974</v>
      </c>
    </row>
    <row r="3707" spans="1:9" hidden="1">
      <c r="A3707" s="133">
        <f>COUNTIF(ORÇAMENTO!B:B,'CPU (2)'!B3707)</f>
        <v>0</v>
      </c>
      <c r="B3707" t="s">
        <v>9291</v>
      </c>
      <c r="C3707" t="s">
        <v>9292</v>
      </c>
      <c r="D3707" t="s">
        <v>5374</v>
      </c>
      <c r="E3707" t="s">
        <v>83</v>
      </c>
      <c r="F3707">
        <v>2600.6</v>
      </c>
      <c r="G3707">
        <v>2482.7600000000002</v>
      </c>
      <c r="H3707" t="s">
        <v>308</v>
      </c>
      <c r="I3707" s="156">
        <v>41974</v>
      </c>
    </row>
    <row r="3708" spans="1:9" hidden="1">
      <c r="A3708" s="133">
        <f>COUNTIF(ORÇAMENTO!B:B,'CPU (2)'!B3708)</f>
        <v>0</v>
      </c>
      <c r="B3708" t="s">
        <v>9293</v>
      </c>
      <c r="C3708" t="s">
        <v>9294</v>
      </c>
      <c r="D3708" t="s">
        <v>5374</v>
      </c>
      <c r="E3708" t="s">
        <v>83</v>
      </c>
      <c r="F3708">
        <v>1773.23</v>
      </c>
      <c r="G3708">
        <v>1733.35</v>
      </c>
      <c r="H3708" t="s">
        <v>308</v>
      </c>
      <c r="I3708" s="160">
        <v>41974</v>
      </c>
    </row>
    <row r="3709" spans="1:9" hidden="1">
      <c r="A3709" s="133">
        <f>COUNTIF(ORÇAMENTO!B:B,'CPU (2)'!B3709)</f>
        <v>0</v>
      </c>
      <c r="B3709" t="s">
        <v>9295</v>
      </c>
      <c r="C3709" t="s">
        <v>9296</v>
      </c>
      <c r="D3709" t="s">
        <v>5374</v>
      </c>
      <c r="E3709" t="s">
        <v>83</v>
      </c>
      <c r="F3709">
        <v>2770.76</v>
      </c>
      <c r="G3709">
        <v>2707.92</v>
      </c>
      <c r="H3709" t="s">
        <v>308</v>
      </c>
      <c r="I3709" s="156">
        <v>41974</v>
      </c>
    </row>
    <row r="3710" spans="1:9" hidden="1">
      <c r="A3710" s="133">
        <f>COUNTIF(ORÇAMENTO!B:B,'CPU (2)'!B3710)</f>
        <v>0</v>
      </c>
      <c r="B3710" t="s">
        <v>9297</v>
      </c>
      <c r="C3710" t="s">
        <v>9298</v>
      </c>
      <c r="D3710" t="s">
        <v>5374</v>
      </c>
      <c r="E3710" t="s">
        <v>83</v>
      </c>
      <c r="F3710">
        <v>649.30999999999995</v>
      </c>
      <c r="G3710">
        <v>637.4</v>
      </c>
      <c r="H3710" t="s">
        <v>308</v>
      </c>
      <c r="I3710" s="160">
        <v>41974</v>
      </c>
    </row>
    <row r="3711" spans="1:9" hidden="1">
      <c r="A3711" s="133">
        <f>COUNTIF(ORÇAMENTO!B:B,'CPU (2)'!B3711)</f>
        <v>0</v>
      </c>
      <c r="B3711" t="s">
        <v>9299</v>
      </c>
      <c r="C3711" t="s">
        <v>9300</v>
      </c>
      <c r="D3711" t="s">
        <v>5374</v>
      </c>
      <c r="E3711" t="s">
        <v>83</v>
      </c>
      <c r="F3711">
        <v>1261.96</v>
      </c>
      <c r="G3711">
        <v>1232.1300000000001</v>
      </c>
      <c r="H3711" t="s">
        <v>308</v>
      </c>
      <c r="I3711" s="156">
        <v>41974</v>
      </c>
    </row>
    <row r="3712" spans="1:9" hidden="1">
      <c r="A3712" s="133">
        <f>COUNTIF(ORÇAMENTO!B:B,'CPU (2)'!B3712)</f>
        <v>0</v>
      </c>
      <c r="B3712" t="s">
        <v>9301</v>
      </c>
      <c r="C3712" t="s">
        <v>9302</v>
      </c>
      <c r="D3712" t="s">
        <v>5374</v>
      </c>
      <c r="E3712" t="s">
        <v>83</v>
      </c>
      <c r="F3712">
        <v>1393.17</v>
      </c>
      <c r="G3712">
        <v>1361.56</v>
      </c>
      <c r="H3712" t="s">
        <v>308</v>
      </c>
      <c r="I3712" s="160">
        <v>41974</v>
      </c>
    </row>
    <row r="3713" spans="1:9" hidden="1">
      <c r="A3713" s="133">
        <f>COUNTIF(ORÇAMENTO!B:B,'CPU (2)'!B3713)</f>
        <v>0</v>
      </c>
      <c r="B3713" t="s">
        <v>9303</v>
      </c>
      <c r="C3713" t="s">
        <v>9304</v>
      </c>
      <c r="D3713" t="s">
        <v>5374</v>
      </c>
      <c r="E3713" t="s">
        <v>83</v>
      </c>
      <c r="F3713">
        <v>1491.26</v>
      </c>
      <c r="G3713">
        <v>1457.19</v>
      </c>
      <c r="H3713" t="s">
        <v>308</v>
      </c>
      <c r="I3713" s="156">
        <v>41974</v>
      </c>
    </row>
    <row r="3714" spans="1:9" hidden="1">
      <c r="A3714" s="133">
        <f>COUNTIF(ORÇAMENTO!B:B,'CPU (2)'!B3714)</f>
        <v>0</v>
      </c>
      <c r="B3714" t="s">
        <v>9305</v>
      </c>
      <c r="C3714" t="s">
        <v>9306</v>
      </c>
      <c r="D3714" t="s">
        <v>5374</v>
      </c>
      <c r="E3714" t="s">
        <v>83</v>
      </c>
      <c r="F3714">
        <v>1497.3</v>
      </c>
      <c r="G3714">
        <v>1463.05</v>
      </c>
      <c r="H3714" t="s">
        <v>308</v>
      </c>
      <c r="I3714" s="160">
        <v>41974</v>
      </c>
    </row>
    <row r="3715" spans="1:9" hidden="1">
      <c r="A3715" s="133">
        <f>COUNTIF(ORÇAMENTO!B:B,'CPU (2)'!B3715)</f>
        <v>0</v>
      </c>
      <c r="B3715" t="s">
        <v>9307</v>
      </c>
      <c r="C3715" t="s">
        <v>9308</v>
      </c>
      <c r="D3715" t="s">
        <v>5374</v>
      </c>
      <c r="E3715" t="s">
        <v>83</v>
      </c>
      <c r="F3715">
        <v>1514.84</v>
      </c>
      <c r="G3715">
        <v>1480.36</v>
      </c>
      <c r="H3715" t="s">
        <v>308</v>
      </c>
      <c r="I3715" s="156">
        <v>41974</v>
      </c>
    </row>
    <row r="3716" spans="1:9" hidden="1">
      <c r="A3716" s="133">
        <f>COUNTIF(ORÇAMENTO!B:B,'CPU (2)'!B3716)</f>
        <v>0</v>
      </c>
      <c r="B3716" t="s">
        <v>9309</v>
      </c>
      <c r="C3716" t="s">
        <v>9310</v>
      </c>
      <c r="D3716" t="s">
        <v>5374</v>
      </c>
      <c r="E3716" t="s">
        <v>83</v>
      </c>
      <c r="F3716">
        <v>1672.81</v>
      </c>
      <c r="G3716">
        <v>1634.98</v>
      </c>
      <c r="H3716" t="s">
        <v>308</v>
      </c>
      <c r="I3716" s="160">
        <v>41974</v>
      </c>
    </row>
    <row r="3717" spans="1:9" hidden="1">
      <c r="A3717" s="133">
        <f>COUNTIF(ORÇAMENTO!B:B,'CPU (2)'!B3717)</f>
        <v>0</v>
      </c>
      <c r="B3717" t="s">
        <v>9311</v>
      </c>
      <c r="C3717" t="s">
        <v>9312</v>
      </c>
      <c r="D3717" t="s">
        <v>5374</v>
      </c>
      <c r="E3717" t="s">
        <v>83</v>
      </c>
      <c r="F3717">
        <v>1931.2</v>
      </c>
      <c r="G3717">
        <v>1887.97</v>
      </c>
      <c r="H3717" t="s">
        <v>308</v>
      </c>
      <c r="I3717" s="156">
        <v>41974</v>
      </c>
    </row>
    <row r="3718" spans="1:9" hidden="1">
      <c r="A3718" s="133">
        <f>COUNTIF(ORÇAMENTO!B:B,'CPU (2)'!B3718)</f>
        <v>0</v>
      </c>
      <c r="B3718" t="s">
        <v>9313</v>
      </c>
      <c r="C3718" t="s">
        <v>9314</v>
      </c>
      <c r="D3718" t="s">
        <v>5374</v>
      </c>
      <c r="E3718" t="s">
        <v>83</v>
      </c>
      <c r="F3718">
        <v>2089.17</v>
      </c>
      <c r="G3718">
        <v>2042.59</v>
      </c>
      <c r="H3718" t="s">
        <v>308</v>
      </c>
      <c r="I3718" s="160">
        <v>41974</v>
      </c>
    </row>
    <row r="3719" spans="1:9" hidden="1">
      <c r="A3719" s="133">
        <f>COUNTIF(ORÇAMENTO!B:B,'CPU (2)'!B3719)</f>
        <v>0</v>
      </c>
      <c r="B3719" t="s">
        <v>9315</v>
      </c>
      <c r="C3719" t="s">
        <v>9316</v>
      </c>
      <c r="D3719" t="s">
        <v>5374</v>
      </c>
      <c r="E3719" t="s">
        <v>83</v>
      </c>
      <c r="F3719">
        <v>2195.58</v>
      </c>
      <c r="G3719">
        <v>2145.65</v>
      </c>
      <c r="H3719" t="s">
        <v>308</v>
      </c>
      <c r="I3719" s="156">
        <v>41974</v>
      </c>
    </row>
    <row r="3720" spans="1:9" hidden="1">
      <c r="A3720" s="133">
        <f>COUNTIF(ORÇAMENTO!B:B,'CPU (2)'!B3720)</f>
        <v>0</v>
      </c>
      <c r="B3720" t="s">
        <v>9317</v>
      </c>
      <c r="C3720" t="s">
        <v>9318</v>
      </c>
      <c r="D3720" t="s">
        <v>5374</v>
      </c>
      <c r="E3720" t="s">
        <v>83</v>
      </c>
      <c r="F3720">
        <v>2354.12</v>
      </c>
      <c r="G3720">
        <v>2300.79</v>
      </c>
      <c r="H3720" t="s">
        <v>308</v>
      </c>
      <c r="I3720" s="160">
        <v>41974</v>
      </c>
    </row>
    <row r="3721" spans="1:9" hidden="1">
      <c r="A3721" s="133">
        <f>COUNTIF(ORÇAMENTO!B:B,'CPU (2)'!B3721)</f>
        <v>0</v>
      </c>
      <c r="B3721" t="s">
        <v>9319</v>
      </c>
      <c r="C3721" t="s">
        <v>9320</v>
      </c>
      <c r="D3721" t="s">
        <v>5374</v>
      </c>
      <c r="E3721" t="s">
        <v>83</v>
      </c>
      <c r="F3721">
        <v>2512.4699999999998</v>
      </c>
      <c r="G3721">
        <v>2455.75</v>
      </c>
      <c r="H3721" t="s">
        <v>308</v>
      </c>
      <c r="I3721" s="156">
        <v>41974</v>
      </c>
    </row>
    <row r="3722" spans="1:9" hidden="1">
      <c r="A3722" s="133">
        <f>COUNTIF(ORÇAMENTO!B:B,'CPU (2)'!B3722)</f>
        <v>0</v>
      </c>
      <c r="B3722" t="s">
        <v>9321</v>
      </c>
      <c r="C3722" t="s">
        <v>9322</v>
      </c>
      <c r="D3722" t="s">
        <v>5374</v>
      </c>
      <c r="E3722" t="s">
        <v>83</v>
      </c>
      <c r="F3722">
        <v>2615.85</v>
      </c>
      <c r="G3722">
        <v>2555.8200000000002</v>
      </c>
      <c r="H3722" t="s">
        <v>308</v>
      </c>
      <c r="I3722" s="160">
        <v>41974</v>
      </c>
    </row>
    <row r="3723" spans="1:9" hidden="1">
      <c r="A3723" s="133">
        <f>COUNTIF(ORÇAMENTO!B:B,'CPU (2)'!B3723)</f>
        <v>0</v>
      </c>
      <c r="B3723" t="s">
        <v>9323</v>
      </c>
      <c r="C3723" t="s">
        <v>9324</v>
      </c>
      <c r="D3723" t="s">
        <v>5374</v>
      </c>
      <c r="E3723" t="s">
        <v>83</v>
      </c>
      <c r="F3723">
        <v>2883.72</v>
      </c>
      <c r="G3723">
        <v>2816.9</v>
      </c>
      <c r="H3723" t="s">
        <v>308</v>
      </c>
      <c r="I3723" s="156">
        <v>41974</v>
      </c>
    </row>
    <row r="3724" spans="1:9" hidden="1">
      <c r="A3724" s="133">
        <f>COUNTIF(ORÇAMENTO!B:B,'CPU (2)'!B3724)</f>
        <v>0</v>
      </c>
      <c r="B3724" t="s">
        <v>9325</v>
      </c>
      <c r="C3724" t="s">
        <v>9326</v>
      </c>
      <c r="D3724" t="s">
        <v>5374</v>
      </c>
      <c r="E3724" t="s">
        <v>83</v>
      </c>
      <c r="F3724">
        <v>3009.33</v>
      </c>
      <c r="G3724">
        <v>2942.41</v>
      </c>
      <c r="H3724" t="s">
        <v>308</v>
      </c>
      <c r="I3724" s="160">
        <v>41974</v>
      </c>
    </row>
    <row r="3725" spans="1:9" hidden="1">
      <c r="A3725" s="133">
        <f>COUNTIF(ORÇAMENTO!B:B,'CPU (2)'!B3725)</f>
        <v>0</v>
      </c>
      <c r="B3725">
        <v>85186</v>
      </c>
      <c r="C3725" t="s">
        <v>9327</v>
      </c>
      <c r="D3725" t="s">
        <v>5429</v>
      </c>
      <c r="E3725" t="s">
        <v>83</v>
      </c>
      <c r="F3725">
        <v>64.05</v>
      </c>
      <c r="G3725">
        <v>58.15</v>
      </c>
      <c r="H3725" t="s">
        <v>308</v>
      </c>
      <c r="I3725" s="156">
        <v>41974</v>
      </c>
    </row>
    <row r="3726" spans="1:9" hidden="1">
      <c r="A3726" s="133">
        <f>COUNTIF(ORÇAMENTO!B:B,'CPU (2)'!B3726)</f>
        <v>0</v>
      </c>
      <c r="B3726">
        <v>85185</v>
      </c>
      <c r="C3726" t="s">
        <v>9328</v>
      </c>
      <c r="D3726" t="s">
        <v>5429</v>
      </c>
      <c r="E3726" t="s">
        <v>335</v>
      </c>
      <c r="F3726">
        <v>3.14</v>
      </c>
      <c r="G3726">
        <v>2.84</v>
      </c>
      <c r="H3726" t="s">
        <v>308</v>
      </c>
      <c r="I3726" s="160">
        <v>41974</v>
      </c>
    </row>
    <row r="3727" spans="1:9" hidden="1">
      <c r="A3727" s="133">
        <f>COUNTIF(ORÇAMENTO!B:B,'CPU (2)'!B3727)</f>
        <v>0</v>
      </c>
      <c r="B3727">
        <v>84666</v>
      </c>
      <c r="C3727" t="s">
        <v>9329</v>
      </c>
      <c r="D3727" t="s">
        <v>5609</v>
      </c>
      <c r="E3727" t="s">
        <v>335</v>
      </c>
      <c r="F3727">
        <v>15.9</v>
      </c>
      <c r="G3727">
        <v>14.62</v>
      </c>
      <c r="H3727" t="s">
        <v>308</v>
      </c>
      <c r="I3727" s="156">
        <v>41974</v>
      </c>
    </row>
    <row r="3728" spans="1:9" hidden="1">
      <c r="A3728" s="133">
        <f>COUNTIF(ORÇAMENTO!B:B,'CPU (2)'!B3728)</f>
        <v>0</v>
      </c>
      <c r="B3728">
        <v>84006</v>
      </c>
      <c r="C3728" t="s">
        <v>9330</v>
      </c>
      <c r="D3728" t="s">
        <v>6231</v>
      </c>
      <c r="E3728" t="s">
        <v>335</v>
      </c>
      <c r="F3728">
        <v>27.06</v>
      </c>
      <c r="G3728">
        <v>25.98</v>
      </c>
      <c r="H3728" t="s">
        <v>308</v>
      </c>
      <c r="I3728" s="160">
        <v>41974</v>
      </c>
    </row>
    <row r="3729" spans="1:9" hidden="1">
      <c r="A3729" s="133">
        <f>COUNTIF(ORÇAMENTO!B:B,'CPU (2)'!B3729)</f>
        <v>0</v>
      </c>
      <c r="B3729">
        <v>84007</v>
      </c>
      <c r="C3729" t="s">
        <v>9331</v>
      </c>
      <c r="D3729" t="s">
        <v>6231</v>
      </c>
      <c r="E3729" t="s">
        <v>335</v>
      </c>
      <c r="F3729">
        <v>22.77</v>
      </c>
      <c r="G3729">
        <v>21.95</v>
      </c>
      <c r="H3729" t="s">
        <v>308</v>
      </c>
      <c r="I3729" s="156">
        <v>41974</v>
      </c>
    </row>
    <row r="3730" spans="1:9" hidden="1">
      <c r="A3730" s="133">
        <f>COUNTIF(ORÇAMENTO!B:B,'CPU (2)'!B3730)</f>
        <v>0</v>
      </c>
      <c r="B3730">
        <v>89957</v>
      </c>
      <c r="C3730" t="s">
        <v>9332</v>
      </c>
      <c r="D3730" t="s">
        <v>5366</v>
      </c>
      <c r="E3730" t="s">
        <v>83</v>
      </c>
      <c r="F3730">
        <v>46.88</v>
      </c>
      <c r="G3730">
        <v>43.36</v>
      </c>
      <c r="H3730" t="s">
        <v>308</v>
      </c>
      <c r="I3730" s="160">
        <v>41974</v>
      </c>
    </row>
    <row r="3731" spans="1:9" hidden="1">
      <c r="A3731" s="133">
        <f>COUNTIF(ORÇAMENTO!B:B,'CPU (2)'!B3731)</f>
        <v>0</v>
      </c>
      <c r="B3731">
        <v>89959</v>
      </c>
      <c r="C3731" t="s">
        <v>9333</v>
      </c>
      <c r="D3731" t="s">
        <v>5366</v>
      </c>
      <c r="E3731" t="s">
        <v>83</v>
      </c>
      <c r="F3731">
        <v>88.8</v>
      </c>
      <c r="G3731">
        <v>84.76</v>
      </c>
      <c r="H3731" t="s">
        <v>308</v>
      </c>
      <c r="I3731" s="156">
        <v>41974</v>
      </c>
    </row>
    <row r="3732" spans="1:9" hidden="1">
      <c r="A3732" s="133">
        <f>COUNTIF(ORÇAMENTO!B:B,'CPU (2)'!B3732)</f>
        <v>0</v>
      </c>
      <c r="B3732" t="s">
        <v>9334</v>
      </c>
      <c r="C3732" t="s">
        <v>9335</v>
      </c>
      <c r="D3732" t="s">
        <v>5410</v>
      </c>
      <c r="E3732" t="s">
        <v>83</v>
      </c>
      <c r="F3732">
        <v>35.409999999999997</v>
      </c>
      <c r="G3732">
        <v>34.729999999999997</v>
      </c>
      <c r="H3732" t="s">
        <v>308</v>
      </c>
      <c r="I3732" s="160">
        <v>41974</v>
      </c>
    </row>
    <row r="3733" spans="1:9" hidden="1">
      <c r="A3733" s="133">
        <f>COUNTIF(ORÇAMENTO!B:B,'CPU (2)'!B3733)</f>
        <v>0</v>
      </c>
      <c r="B3733">
        <v>73632</v>
      </c>
      <c r="C3733" t="s">
        <v>9336</v>
      </c>
      <c r="D3733" t="s">
        <v>5410</v>
      </c>
      <c r="E3733" t="s">
        <v>83</v>
      </c>
      <c r="F3733">
        <v>753.32</v>
      </c>
      <c r="G3733">
        <v>741.13</v>
      </c>
      <c r="H3733" t="s">
        <v>308</v>
      </c>
      <c r="I3733" s="156">
        <v>41974</v>
      </c>
    </row>
    <row r="3734" spans="1:9" hidden="1">
      <c r="A3734" s="133">
        <f>COUNTIF(ORÇAMENTO!B:B,'CPU (2)'!B3734)</f>
        <v>0</v>
      </c>
      <c r="B3734" t="s">
        <v>9337</v>
      </c>
      <c r="C3734" t="s">
        <v>9338</v>
      </c>
      <c r="D3734" t="s">
        <v>5410</v>
      </c>
      <c r="E3734" t="s">
        <v>335</v>
      </c>
      <c r="F3734">
        <v>436.35</v>
      </c>
      <c r="G3734">
        <v>431.14</v>
      </c>
      <c r="H3734" t="s">
        <v>308</v>
      </c>
      <c r="I3734" s="160">
        <v>41974</v>
      </c>
    </row>
    <row r="3735" spans="1:9" hidden="1">
      <c r="A3735" s="133">
        <f>COUNTIF(ORÇAMENTO!B:B,'CPU (2)'!B3735)</f>
        <v>0</v>
      </c>
      <c r="B3735" t="s">
        <v>9339</v>
      </c>
      <c r="C3735" t="s">
        <v>9340</v>
      </c>
      <c r="D3735" t="s">
        <v>5410</v>
      </c>
      <c r="E3735" t="s">
        <v>335</v>
      </c>
      <c r="F3735">
        <v>434.59</v>
      </c>
      <c r="G3735">
        <v>429.38</v>
      </c>
      <c r="H3735" t="s">
        <v>308</v>
      </c>
      <c r="I3735" s="156">
        <v>41974</v>
      </c>
    </row>
    <row r="3736" spans="1:9" hidden="1">
      <c r="A3736" s="133">
        <f>COUNTIF(ORÇAMENTO!B:B,'CPU (2)'!B3736)</f>
        <v>0</v>
      </c>
      <c r="B3736" t="s">
        <v>9341</v>
      </c>
      <c r="C3736" t="s">
        <v>9342</v>
      </c>
      <c r="D3736" t="s">
        <v>5410</v>
      </c>
      <c r="E3736" t="s">
        <v>335</v>
      </c>
      <c r="F3736">
        <v>217.93</v>
      </c>
      <c r="G3736">
        <v>210.63</v>
      </c>
      <c r="H3736" t="s">
        <v>308</v>
      </c>
      <c r="I3736" s="160">
        <v>41974</v>
      </c>
    </row>
    <row r="3737" spans="1:9" hidden="1">
      <c r="A3737" s="133">
        <f>COUNTIF(ORÇAMENTO!B:B,'CPU (2)'!B3737)</f>
        <v>0</v>
      </c>
      <c r="B3737" t="s">
        <v>9343</v>
      </c>
      <c r="C3737" t="s">
        <v>9344</v>
      </c>
      <c r="D3737" t="s">
        <v>5410</v>
      </c>
      <c r="E3737" t="s">
        <v>335</v>
      </c>
      <c r="F3737">
        <v>320.13</v>
      </c>
      <c r="G3737">
        <v>312.83</v>
      </c>
      <c r="H3737" t="s">
        <v>308</v>
      </c>
      <c r="I3737" s="156">
        <v>41974</v>
      </c>
    </row>
    <row r="3738" spans="1:9" hidden="1">
      <c r="A3738" s="133">
        <f>COUNTIF(ORÇAMENTO!B:B,'CPU (2)'!B3738)</f>
        <v>0</v>
      </c>
      <c r="B3738" t="s">
        <v>9345</v>
      </c>
      <c r="C3738" t="s">
        <v>9346</v>
      </c>
      <c r="D3738" t="s">
        <v>5410</v>
      </c>
      <c r="E3738" t="s">
        <v>335</v>
      </c>
      <c r="F3738">
        <v>294.93</v>
      </c>
      <c r="G3738">
        <v>287.63</v>
      </c>
      <c r="H3738" t="s">
        <v>308</v>
      </c>
      <c r="I3738" s="160">
        <v>41974</v>
      </c>
    </row>
    <row r="3739" spans="1:9" hidden="1">
      <c r="A3739" s="133">
        <f>COUNTIF(ORÇAMENTO!B:B,'CPU (2)'!B3739)</f>
        <v>0</v>
      </c>
      <c r="B3739">
        <v>84853</v>
      </c>
      <c r="C3739" t="s">
        <v>9347</v>
      </c>
      <c r="D3739" t="s">
        <v>5410</v>
      </c>
      <c r="E3739" t="s">
        <v>83</v>
      </c>
      <c r="F3739">
        <v>448.66</v>
      </c>
      <c r="G3739">
        <v>439.84</v>
      </c>
      <c r="H3739" t="s">
        <v>308</v>
      </c>
      <c r="I3739" s="156">
        <v>41974</v>
      </c>
    </row>
    <row r="3740" spans="1:9" hidden="1">
      <c r="A3740" s="133">
        <f>COUNTIF(ORÇAMENTO!B:B,'CPU (2)'!B3740)</f>
        <v>0</v>
      </c>
      <c r="B3740" t="s">
        <v>9348</v>
      </c>
      <c r="C3740" t="s">
        <v>9349</v>
      </c>
      <c r="D3740" t="s">
        <v>5410</v>
      </c>
      <c r="E3740" t="s">
        <v>83</v>
      </c>
      <c r="F3740">
        <v>719.97</v>
      </c>
      <c r="G3740">
        <v>708.41</v>
      </c>
      <c r="H3740" t="s">
        <v>308</v>
      </c>
      <c r="I3740" s="160">
        <v>41974</v>
      </c>
    </row>
    <row r="3741" spans="1:9" hidden="1">
      <c r="A3741" s="133">
        <f>COUNTIF(ORÇAMENTO!B:B,'CPU (2)'!B3741)</f>
        <v>0</v>
      </c>
      <c r="B3741">
        <v>68050</v>
      </c>
      <c r="C3741" t="s">
        <v>9350</v>
      </c>
      <c r="D3741" t="s">
        <v>5410</v>
      </c>
      <c r="E3741" t="s">
        <v>335</v>
      </c>
      <c r="F3741">
        <v>332.71</v>
      </c>
      <c r="G3741">
        <v>329.25</v>
      </c>
      <c r="H3741" t="s">
        <v>308</v>
      </c>
      <c r="I3741" s="156">
        <v>41974</v>
      </c>
    </row>
    <row r="3742" spans="1:9" hidden="1">
      <c r="A3742" s="133">
        <f>COUNTIF(ORÇAMENTO!B:B,'CPU (2)'!B3742)</f>
        <v>0</v>
      </c>
      <c r="B3742" t="s">
        <v>9351</v>
      </c>
      <c r="C3742" t="s">
        <v>9352</v>
      </c>
      <c r="D3742" t="s">
        <v>5410</v>
      </c>
      <c r="E3742" t="s">
        <v>335</v>
      </c>
      <c r="F3742">
        <v>279.24</v>
      </c>
      <c r="G3742">
        <v>274.8</v>
      </c>
      <c r="H3742" t="s">
        <v>308</v>
      </c>
      <c r="I3742" s="160">
        <v>41974</v>
      </c>
    </row>
    <row r="3743" spans="1:9" hidden="1">
      <c r="A3743" s="133">
        <f>COUNTIF(ORÇAMENTO!B:B,'CPU (2)'!B3743)</f>
        <v>0</v>
      </c>
      <c r="B3743">
        <v>72140</v>
      </c>
      <c r="C3743" t="s">
        <v>9353</v>
      </c>
      <c r="D3743" t="s">
        <v>5410</v>
      </c>
      <c r="E3743" t="s">
        <v>83</v>
      </c>
      <c r="F3743">
        <v>281.25</v>
      </c>
      <c r="G3743">
        <v>278.33</v>
      </c>
      <c r="H3743" t="s">
        <v>308</v>
      </c>
      <c r="I3743" s="156">
        <v>41974</v>
      </c>
    </row>
    <row r="3744" spans="1:9" hidden="1">
      <c r="A3744" s="133">
        <f>COUNTIF(ORÇAMENTO!B:B,'CPU (2)'!B3744)</f>
        <v>0</v>
      </c>
      <c r="B3744" t="s">
        <v>9354</v>
      </c>
      <c r="C3744" t="s">
        <v>9355</v>
      </c>
      <c r="D3744" t="s">
        <v>5410</v>
      </c>
      <c r="E3744" t="s">
        <v>335</v>
      </c>
      <c r="F3744">
        <v>316.25</v>
      </c>
      <c r="G3744">
        <v>311.45999999999998</v>
      </c>
      <c r="H3744" t="s">
        <v>308</v>
      </c>
      <c r="I3744" s="160">
        <v>41974</v>
      </c>
    </row>
    <row r="3745" spans="1:9" hidden="1">
      <c r="A3745" s="133">
        <f>COUNTIF(ORÇAMENTO!B:B,'CPU (2)'!B3745)</f>
        <v>0</v>
      </c>
      <c r="B3745" t="s">
        <v>9356</v>
      </c>
      <c r="C3745" t="s">
        <v>9357</v>
      </c>
      <c r="D3745" t="s">
        <v>5410</v>
      </c>
      <c r="E3745" t="s">
        <v>335</v>
      </c>
      <c r="F3745">
        <v>346.06</v>
      </c>
      <c r="G3745">
        <v>339.28</v>
      </c>
      <c r="H3745" t="s">
        <v>308</v>
      </c>
      <c r="I3745" s="156">
        <v>41974</v>
      </c>
    </row>
    <row r="3746" spans="1:9" hidden="1">
      <c r="A3746" s="133">
        <f>COUNTIF(ORÇAMENTO!B:B,'CPU (2)'!B3746)</f>
        <v>0</v>
      </c>
      <c r="B3746" t="s">
        <v>9358</v>
      </c>
      <c r="C3746" t="s">
        <v>9359</v>
      </c>
      <c r="D3746" t="s">
        <v>5410</v>
      </c>
      <c r="E3746" t="s">
        <v>335</v>
      </c>
      <c r="F3746">
        <v>293.29000000000002</v>
      </c>
      <c r="G3746">
        <v>286.51</v>
      </c>
      <c r="H3746" t="s">
        <v>308</v>
      </c>
      <c r="I3746" s="160">
        <v>41974</v>
      </c>
    </row>
    <row r="3747" spans="1:9" hidden="1">
      <c r="A3747" s="133">
        <f>COUNTIF(ORÇAMENTO!B:B,'CPU (2)'!B3747)</f>
        <v>0</v>
      </c>
      <c r="B3747" t="s">
        <v>9360</v>
      </c>
      <c r="C3747" t="s">
        <v>9361</v>
      </c>
      <c r="D3747" t="s">
        <v>5410</v>
      </c>
      <c r="E3747" t="s">
        <v>83</v>
      </c>
      <c r="F3747">
        <v>385.49</v>
      </c>
      <c r="G3747">
        <v>371.48</v>
      </c>
      <c r="H3747" t="s">
        <v>308</v>
      </c>
      <c r="I3747" s="156">
        <v>41974</v>
      </c>
    </row>
    <row r="3748" spans="1:9" hidden="1">
      <c r="A3748" s="133">
        <f>COUNTIF(ORÇAMENTO!B:B,'CPU (2)'!B3748)</f>
        <v>0</v>
      </c>
      <c r="B3748">
        <v>84868</v>
      </c>
      <c r="C3748" t="s">
        <v>9362</v>
      </c>
      <c r="D3748" t="s">
        <v>5410</v>
      </c>
      <c r="E3748" t="s">
        <v>83</v>
      </c>
      <c r="F3748">
        <v>711.02</v>
      </c>
      <c r="G3748">
        <v>701.01</v>
      </c>
      <c r="H3748" t="s">
        <v>308</v>
      </c>
      <c r="I3748" s="160">
        <v>41974</v>
      </c>
    </row>
    <row r="3749" spans="1:9" hidden="1">
      <c r="A3749" s="133">
        <f>COUNTIF(ORÇAMENTO!B:B,'CPU (2)'!B3749)</f>
        <v>0</v>
      </c>
      <c r="B3749">
        <v>84850</v>
      </c>
      <c r="C3749" t="s">
        <v>9363</v>
      </c>
      <c r="D3749" t="s">
        <v>5410</v>
      </c>
      <c r="E3749" t="s">
        <v>83</v>
      </c>
      <c r="F3749">
        <v>736.84</v>
      </c>
      <c r="G3749">
        <v>726.6</v>
      </c>
      <c r="H3749" t="s">
        <v>308</v>
      </c>
      <c r="I3749" s="156">
        <v>41974</v>
      </c>
    </row>
    <row r="3750" spans="1:9" hidden="1">
      <c r="A3750" s="133">
        <f>COUNTIF(ORÇAMENTO!B:B,'CPU (2)'!B3750)</f>
        <v>0</v>
      </c>
      <c r="B3750">
        <v>84838</v>
      </c>
      <c r="C3750" t="s">
        <v>9364</v>
      </c>
      <c r="D3750" t="s">
        <v>5410</v>
      </c>
      <c r="E3750" t="s">
        <v>83</v>
      </c>
      <c r="F3750">
        <v>475.11</v>
      </c>
      <c r="G3750">
        <v>466.08</v>
      </c>
      <c r="H3750" t="s">
        <v>308</v>
      </c>
      <c r="I3750" s="160">
        <v>41974</v>
      </c>
    </row>
    <row r="3751" spans="1:9" hidden="1">
      <c r="A3751" s="133">
        <f>COUNTIF(ORÇAMENTO!B:B,'CPU (2)'!B3751)</f>
        <v>0</v>
      </c>
      <c r="B3751">
        <v>84840</v>
      </c>
      <c r="C3751" t="s">
        <v>9365</v>
      </c>
      <c r="D3751" t="s">
        <v>5410</v>
      </c>
      <c r="E3751" t="s">
        <v>83</v>
      </c>
      <c r="F3751">
        <v>480.61</v>
      </c>
      <c r="G3751">
        <v>471.54</v>
      </c>
      <c r="H3751" t="s">
        <v>308</v>
      </c>
      <c r="I3751" s="156">
        <v>41974</v>
      </c>
    </row>
    <row r="3752" spans="1:9" hidden="1">
      <c r="A3752" s="133">
        <f>COUNTIF(ORÇAMENTO!B:B,'CPU (2)'!B3752)</f>
        <v>0</v>
      </c>
      <c r="B3752" t="s">
        <v>9366</v>
      </c>
      <c r="C3752" t="s">
        <v>9367</v>
      </c>
      <c r="D3752" t="s">
        <v>5410</v>
      </c>
      <c r="E3752" t="s">
        <v>83</v>
      </c>
      <c r="F3752">
        <v>471.2</v>
      </c>
      <c r="G3752">
        <v>461.3</v>
      </c>
      <c r="H3752" t="s">
        <v>308</v>
      </c>
      <c r="I3752" s="160">
        <v>41974</v>
      </c>
    </row>
    <row r="3753" spans="1:9" hidden="1">
      <c r="A3753" s="133">
        <f>COUNTIF(ORÇAMENTO!B:B,'CPU (2)'!B3753)</f>
        <v>0</v>
      </c>
      <c r="B3753" t="s">
        <v>9368</v>
      </c>
      <c r="C3753" t="s">
        <v>9369</v>
      </c>
      <c r="D3753" t="s">
        <v>5410</v>
      </c>
      <c r="E3753" t="s">
        <v>83</v>
      </c>
      <c r="F3753">
        <v>352.04</v>
      </c>
      <c r="G3753">
        <v>343.14</v>
      </c>
      <c r="H3753" t="s">
        <v>308</v>
      </c>
      <c r="I3753" s="156">
        <v>41974</v>
      </c>
    </row>
    <row r="3754" spans="1:9" hidden="1">
      <c r="A3754" s="133">
        <f>COUNTIF(ORÇAMENTO!B:B,'CPU (2)'!B3754)</f>
        <v>0</v>
      </c>
      <c r="B3754" t="s">
        <v>9370</v>
      </c>
      <c r="C3754" t="s">
        <v>9371</v>
      </c>
      <c r="D3754" t="s">
        <v>5410</v>
      </c>
      <c r="E3754" t="s">
        <v>83</v>
      </c>
      <c r="F3754">
        <v>361.51</v>
      </c>
      <c r="G3754">
        <v>352.44</v>
      </c>
      <c r="H3754" t="s">
        <v>308</v>
      </c>
      <c r="I3754" s="160">
        <v>41974</v>
      </c>
    </row>
    <row r="3755" spans="1:9" hidden="1">
      <c r="A3755" s="133">
        <f>COUNTIF(ORÇAMENTO!B:B,'CPU (2)'!B3755)</f>
        <v>0</v>
      </c>
      <c r="B3755" t="s">
        <v>9372</v>
      </c>
      <c r="C3755" t="s">
        <v>9373</v>
      </c>
      <c r="D3755" t="s">
        <v>5410</v>
      </c>
      <c r="E3755" t="s">
        <v>83</v>
      </c>
      <c r="F3755">
        <v>367.74</v>
      </c>
      <c r="G3755">
        <v>358.5</v>
      </c>
      <c r="H3755" t="s">
        <v>308</v>
      </c>
      <c r="I3755" s="156">
        <v>41974</v>
      </c>
    </row>
    <row r="3756" spans="1:9" hidden="1">
      <c r="A3756" s="133">
        <f>COUNTIF(ORÇAMENTO!B:B,'CPU (2)'!B3756)</f>
        <v>0</v>
      </c>
      <c r="B3756" t="s">
        <v>9374</v>
      </c>
      <c r="C3756" t="s">
        <v>9375</v>
      </c>
      <c r="D3756" t="s">
        <v>5410</v>
      </c>
      <c r="E3756" t="s">
        <v>83</v>
      </c>
      <c r="F3756">
        <v>382.91</v>
      </c>
      <c r="G3756">
        <v>373.5</v>
      </c>
      <c r="H3756" t="s">
        <v>308</v>
      </c>
      <c r="I3756" s="160">
        <v>41974</v>
      </c>
    </row>
    <row r="3757" spans="1:9" hidden="1">
      <c r="A3757" s="133">
        <f>COUNTIF(ORÇAMENTO!B:B,'CPU (2)'!B3757)</f>
        <v>0</v>
      </c>
      <c r="B3757" t="s">
        <v>9376</v>
      </c>
      <c r="C3757" t="s">
        <v>9377</v>
      </c>
      <c r="D3757" t="s">
        <v>5410</v>
      </c>
      <c r="E3757" t="s">
        <v>83</v>
      </c>
      <c r="F3757">
        <v>344.17</v>
      </c>
      <c r="G3757">
        <v>334.17</v>
      </c>
      <c r="H3757" t="s">
        <v>308</v>
      </c>
      <c r="I3757" s="156">
        <v>41974</v>
      </c>
    </row>
    <row r="3758" spans="1:9" hidden="1">
      <c r="A3758" s="133">
        <f>COUNTIF(ORÇAMENTO!B:B,'CPU (2)'!B3758)</f>
        <v>0</v>
      </c>
      <c r="B3758" t="s">
        <v>9378</v>
      </c>
      <c r="C3758" t="s">
        <v>9379</v>
      </c>
      <c r="D3758" t="s">
        <v>5410</v>
      </c>
      <c r="E3758" t="s">
        <v>83</v>
      </c>
      <c r="F3758">
        <v>364.02</v>
      </c>
      <c r="G3758">
        <v>353.33</v>
      </c>
      <c r="H3758" t="s">
        <v>308</v>
      </c>
      <c r="I3758" s="160">
        <v>41974</v>
      </c>
    </row>
    <row r="3759" spans="1:9" hidden="1">
      <c r="A3759" s="133">
        <f>COUNTIF(ORÇAMENTO!B:B,'CPU (2)'!B3759)</f>
        <v>0</v>
      </c>
      <c r="B3759" t="s">
        <v>9380</v>
      </c>
      <c r="C3759" t="s">
        <v>9381</v>
      </c>
      <c r="D3759" t="s">
        <v>5410</v>
      </c>
      <c r="E3759" t="s">
        <v>83</v>
      </c>
      <c r="F3759">
        <v>251.04</v>
      </c>
      <c r="G3759">
        <v>242.06</v>
      </c>
      <c r="H3759" t="s">
        <v>308</v>
      </c>
      <c r="I3759" s="156">
        <v>41974</v>
      </c>
    </row>
    <row r="3760" spans="1:9" hidden="1">
      <c r="A3760" s="133">
        <f>COUNTIF(ORÇAMENTO!B:B,'CPU (2)'!B3760)</f>
        <v>0</v>
      </c>
      <c r="B3760" t="s">
        <v>9382</v>
      </c>
      <c r="C3760" t="s">
        <v>9383</v>
      </c>
      <c r="D3760" t="s">
        <v>5410</v>
      </c>
      <c r="E3760" t="s">
        <v>83</v>
      </c>
      <c r="F3760">
        <v>255.21</v>
      </c>
      <c r="G3760">
        <v>246.06</v>
      </c>
      <c r="H3760" t="s">
        <v>308</v>
      </c>
      <c r="I3760" s="160">
        <v>41974</v>
      </c>
    </row>
    <row r="3761" spans="1:9" hidden="1">
      <c r="A3761" s="133">
        <f>COUNTIF(ORÇAMENTO!B:B,'CPU (2)'!B3761)</f>
        <v>0</v>
      </c>
      <c r="B3761" t="s">
        <v>9384</v>
      </c>
      <c r="C3761" t="s">
        <v>9385</v>
      </c>
      <c r="D3761" t="s">
        <v>5410</v>
      </c>
      <c r="E3761" t="s">
        <v>83</v>
      </c>
      <c r="F3761">
        <v>259.37</v>
      </c>
      <c r="G3761">
        <v>250.06</v>
      </c>
      <c r="H3761" t="s">
        <v>308</v>
      </c>
      <c r="I3761" s="156">
        <v>41974</v>
      </c>
    </row>
    <row r="3762" spans="1:9" hidden="1">
      <c r="A3762" s="133">
        <f>COUNTIF(ORÇAMENTO!B:B,'CPU (2)'!B3762)</f>
        <v>0</v>
      </c>
      <c r="B3762" t="s">
        <v>9386</v>
      </c>
      <c r="C3762" t="s">
        <v>9387</v>
      </c>
      <c r="D3762" t="s">
        <v>5410</v>
      </c>
      <c r="E3762" t="s">
        <v>83</v>
      </c>
      <c r="F3762">
        <v>268.95</v>
      </c>
      <c r="G3762">
        <v>259.45999999999998</v>
      </c>
      <c r="H3762" t="s">
        <v>308</v>
      </c>
      <c r="I3762" s="160">
        <v>41974</v>
      </c>
    </row>
    <row r="3763" spans="1:9" hidden="1">
      <c r="A3763" s="133">
        <f>COUNTIF(ORÇAMENTO!B:B,'CPU (2)'!B3763)</f>
        <v>0</v>
      </c>
      <c r="B3763">
        <v>84875</v>
      </c>
      <c r="C3763" t="s">
        <v>9388</v>
      </c>
      <c r="D3763" t="s">
        <v>5410</v>
      </c>
      <c r="E3763" t="s">
        <v>335</v>
      </c>
      <c r="F3763">
        <v>342.21</v>
      </c>
      <c r="G3763">
        <v>337.62</v>
      </c>
      <c r="H3763" t="s">
        <v>308</v>
      </c>
      <c r="I3763" s="156">
        <v>41974</v>
      </c>
    </row>
    <row r="3764" spans="1:9" hidden="1">
      <c r="A3764" s="133">
        <f>COUNTIF(ORÇAMENTO!B:B,'CPU (2)'!B3764)</f>
        <v>0</v>
      </c>
      <c r="B3764">
        <v>84839</v>
      </c>
      <c r="C3764" t="s">
        <v>9389</v>
      </c>
      <c r="D3764" t="s">
        <v>5410</v>
      </c>
      <c r="E3764" t="s">
        <v>83</v>
      </c>
      <c r="F3764">
        <v>720.34</v>
      </c>
      <c r="G3764">
        <v>711.1</v>
      </c>
      <c r="H3764" t="s">
        <v>308</v>
      </c>
      <c r="I3764" s="160">
        <v>41974</v>
      </c>
    </row>
    <row r="3765" spans="1:9" hidden="1">
      <c r="A3765" s="133">
        <f>COUNTIF(ORÇAMENTO!B:B,'CPU (2)'!B3765)</f>
        <v>0</v>
      </c>
      <c r="B3765">
        <v>84841</v>
      </c>
      <c r="C3765" t="s">
        <v>9390</v>
      </c>
      <c r="D3765" t="s">
        <v>5410</v>
      </c>
      <c r="E3765" t="s">
        <v>83</v>
      </c>
      <c r="F3765">
        <v>611.61</v>
      </c>
      <c r="G3765">
        <v>602.37</v>
      </c>
      <c r="H3765" t="s">
        <v>308</v>
      </c>
      <c r="I3765" s="156">
        <v>41974</v>
      </c>
    </row>
    <row r="3766" spans="1:9" hidden="1">
      <c r="A3766" s="133">
        <f>COUNTIF(ORÇAMENTO!B:B,'CPU (2)'!B3766)</f>
        <v>0</v>
      </c>
      <c r="B3766" t="s">
        <v>9391</v>
      </c>
      <c r="C3766" t="s">
        <v>9392</v>
      </c>
      <c r="D3766" t="s">
        <v>5410</v>
      </c>
      <c r="E3766" t="s">
        <v>83</v>
      </c>
      <c r="F3766">
        <v>206.54</v>
      </c>
      <c r="G3766">
        <v>199.2</v>
      </c>
      <c r="H3766" t="s">
        <v>308</v>
      </c>
      <c r="I3766" s="160">
        <v>41974</v>
      </c>
    </row>
    <row r="3767" spans="1:9" hidden="1">
      <c r="A3767" s="133">
        <f>COUNTIF(ORÇAMENTO!B:B,'CPU (2)'!B3767)</f>
        <v>0</v>
      </c>
      <c r="B3767" t="s">
        <v>9393</v>
      </c>
      <c r="C3767" t="s">
        <v>9394</v>
      </c>
      <c r="D3767" t="s">
        <v>5410</v>
      </c>
      <c r="E3767" t="s">
        <v>83</v>
      </c>
      <c r="F3767">
        <v>237.02</v>
      </c>
      <c r="G3767">
        <v>229.4</v>
      </c>
      <c r="H3767" t="s">
        <v>308</v>
      </c>
      <c r="I3767" s="156">
        <v>41974</v>
      </c>
    </row>
    <row r="3768" spans="1:9" hidden="1">
      <c r="A3768" s="133">
        <f>COUNTIF(ORÇAMENTO!B:B,'CPU (2)'!B3768)</f>
        <v>0</v>
      </c>
      <c r="B3768" t="s">
        <v>9395</v>
      </c>
      <c r="C3768" t="s">
        <v>9396</v>
      </c>
      <c r="D3768" t="s">
        <v>5410</v>
      </c>
      <c r="E3768" t="s">
        <v>83</v>
      </c>
      <c r="F3768">
        <v>560.87</v>
      </c>
      <c r="G3768">
        <v>551.79999999999995</v>
      </c>
      <c r="H3768" t="s">
        <v>308</v>
      </c>
      <c r="I3768" s="160">
        <v>41974</v>
      </c>
    </row>
    <row r="3769" spans="1:9" hidden="1">
      <c r="A3769" s="133">
        <f>COUNTIF(ORÇAMENTO!B:B,'CPU (2)'!B3769)</f>
        <v>0</v>
      </c>
      <c r="B3769" t="s">
        <v>9397</v>
      </c>
      <c r="C3769" t="s">
        <v>9398</v>
      </c>
      <c r="D3769" t="s">
        <v>5410</v>
      </c>
      <c r="E3769" t="s">
        <v>83</v>
      </c>
      <c r="F3769">
        <v>707.55</v>
      </c>
      <c r="G3769">
        <v>698.31</v>
      </c>
      <c r="H3769" t="s">
        <v>308</v>
      </c>
      <c r="I3769" s="156">
        <v>41974</v>
      </c>
    </row>
    <row r="3770" spans="1:9" hidden="1">
      <c r="A3770" s="133">
        <f>COUNTIF(ORÇAMENTO!B:B,'CPU (2)'!B3770)</f>
        <v>0</v>
      </c>
      <c r="B3770" t="s">
        <v>9399</v>
      </c>
      <c r="C3770" t="s">
        <v>9400</v>
      </c>
      <c r="D3770" t="s">
        <v>5410</v>
      </c>
      <c r="E3770" t="s">
        <v>83</v>
      </c>
      <c r="F3770">
        <v>940.52</v>
      </c>
      <c r="G3770">
        <v>930.5</v>
      </c>
      <c r="H3770" t="s">
        <v>308</v>
      </c>
      <c r="I3770" s="160">
        <v>41974</v>
      </c>
    </row>
    <row r="3771" spans="1:9" hidden="1">
      <c r="A3771" s="133">
        <f>COUNTIF(ORÇAMENTO!B:B,'CPU (2)'!B3771)</f>
        <v>0</v>
      </c>
      <c r="B3771" t="s">
        <v>9401</v>
      </c>
      <c r="C3771" t="s">
        <v>9402</v>
      </c>
      <c r="D3771" t="s">
        <v>5410</v>
      </c>
      <c r="E3771" t="s">
        <v>83</v>
      </c>
      <c r="F3771">
        <v>977.04</v>
      </c>
      <c r="G3771">
        <v>966.8</v>
      </c>
      <c r="H3771" t="s">
        <v>308</v>
      </c>
      <c r="I3771" s="156">
        <v>41974</v>
      </c>
    </row>
    <row r="3772" spans="1:9" hidden="1">
      <c r="A3772" s="133">
        <f>COUNTIF(ORÇAMENTO!B:B,'CPU (2)'!B3772)</f>
        <v>0</v>
      </c>
      <c r="B3772" t="s">
        <v>9403</v>
      </c>
      <c r="C3772" t="s">
        <v>9404</v>
      </c>
      <c r="D3772" t="s">
        <v>5410</v>
      </c>
      <c r="E3772" t="s">
        <v>83</v>
      </c>
      <c r="F3772">
        <v>585.01</v>
      </c>
      <c r="G3772">
        <v>576.11</v>
      </c>
      <c r="H3772" t="s">
        <v>308</v>
      </c>
      <c r="I3772" s="160">
        <v>41974</v>
      </c>
    </row>
    <row r="3773" spans="1:9" hidden="1">
      <c r="A3773" s="133">
        <f>COUNTIF(ORÇAMENTO!B:B,'CPU (2)'!B3773)</f>
        <v>0</v>
      </c>
      <c r="B3773">
        <v>84830</v>
      </c>
      <c r="C3773" t="s">
        <v>9405</v>
      </c>
      <c r="D3773" t="s">
        <v>5410</v>
      </c>
      <c r="E3773" t="s">
        <v>83</v>
      </c>
      <c r="F3773">
        <v>794.42</v>
      </c>
      <c r="G3773">
        <v>785.52</v>
      </c>
      <c r="H3773" t="s">
        <v>308</v>
      </c>
      <c r="I3773" s="156">
        <v>41974</v>
      </c>
    </row>
    <row r="3774" spans="1:9" hidden="1">
      <c r="A3774" s="133">
        <f>COUNTIF(ORÇAMENTO!B:B,'CPU (2)'!B3774)</f>
        <v>0</v>
      </c>
      <c r="B3774">
        <v>84831</v>
      </c>
      <c r="C3774" t="s">
        <v>9406</v>
      </c>
      <c r="D3774" t="s">
        <v>5410</v>
      </c>
      <c r="E3774" t="s">
        <v>83</v>
      </c>
      <c r="F3774">
        <v>882.75</v>
      </c>
      <c r="G3774">
        <v>873.69</v>
      </c>
      <c r="H3774" t="s">
        <v>308</v>
      </c>
      <c r="I3774" s="160">
        <v>41974</v>
      </c>
    </row>
    <row r="3775" spans="1:9" hidden="1">
      <c r="A3775" s="133">
        <f>COUNTIF(ORÇAMENTO!B:B,'CPU (2)'!B3775)</f>
        <v>0</v>
      </c>
      <c r="B3775">
        <v>84832</v>
      </c>
      <c r="C3775" t="s">
        <v>9407</v>
      </c>
      <c r="D3775" t="s">
        <v>5410</v>
      </c>
      <c r="E3775" t="s">
        <v>83</v>
      </c>
      <c r="F3775">
        <v>971.09</v>
      </c>
      <c r="G3775">
        <v>961.85</v>
      </c>
      <c r="H3775" t="s">
        <v>308</v>
      </c>
      <c r="I3775" s="156">
        <v>41974</v>
      </c>
    </row>
    <row r="3776" spans="1:9" hidden="1">
      <c r="A3776" s="133">
        <f>COUNTIF(ORÇAMENTO!B:B,'CPU (2)'!B3776)</f>
        <v>0</v>
      </c>
      <c r="B3776" t="s">
        <v>9408</v>
      </c>
      <c r="C3776" t="s">
        <v>9409</v>
      </c>
      <c r="D3776" t="s">
        <v>5410</v>
      </c>
      <c r="E3776" t="s">
        <v>83</v>
      </c>
      <c r="F3776">
        <v>1571.33</v>
      </c>
      <c r="G3776">
        <v>1570.94</v>
      </c>
      <c r="H3776" t="s">
        <v>308</v>
      </c>
      <c r="I3776" s="160">
        <v>41974</v>
      </c>
    </row>
    <row r="3777" spans="1:9" hidden="1">
      <c r="A3777" s="133">
        <f>COUNTIF(ORÇAMENTO!B:B,'CPU (2)'!B3777)</f>
        <v>0</v>
      </c>
      <c r="B3777" t="s">
        <v>9410</v>
      </c>
      <c r="C3777" t="s">
        <v>9411</v>
      </c>
      <c r="D3777" t="s">
        <v>5410</v>
      </c>
      <c r="E3777" t="s">
        <v>83</v>
      </c>
      <c r="F3777">
        <v>292.99</v>
      </c>
      <c r="G3777">
        <v>284.06</v>
      </c>
      <c r="H3777" t="s">
        <v>308</v>
      </c>
      <c r="I3777" s="156">
        <v>41974</v>
      </c>
    </row>
    <row r="3778" spans="1:9" hidden="1">
      <c r="A3778" s="133">
        <f>COUNTIF(ORÇAMENTO!B:B,'CPU (2)'!B3778)</f>
        <v>0</v>
      </c>
      <c r="B3778" t="s">
        <v>9412</v>
      </c>
      <c r="C3778" t="s">
        <v>9413</v>
      </c>
      <c r="D3778" t="s">
        <v>5410</v>
      </c>
      <c r="E3778" t="s">
        <v>83</v>
      </c>
      <c r="F3778">
        <v>298.11</v>
      </c>
      <c r="G3778">
        <v>289.01</v>
      </c>
      <c r="H3778" t="s">
        <v>308</v>
      </c>
      <c r="I3778" s="160">
        <v>41974</v>
      </c>
    </row>
    <row r="3779" spans="1:9" hidden="1">
      <c r="A3779" s="133">
        <f>COUNTIF(ORÇAMENTO!B:B,'CPU (2)'!B3779)</f>
        <v>0</v>
      </c>
      <c r="B3779" t="s">
        <v>9414</v>
      </c>
      <c r="C3779" t="s">
        <v>9415</v>
      </c>
      <c r="D3779" t="s">
        <v>5410</v>
      </c>
      <c r="E3779" t="s">
        <v>83</v>
      </c>
      <c r="F3779">
        <v>266.63</v>
      </c>
      <c r="G3779">
        <v>257.37</v>
      </c>
      <c r="H3779" t="s">
        <v>308</v>
      </c>
      <c r="I3779" s="156">
        <v>41974</v>
      </c>
    </row>
    <row r="3780" spans="1:9" hidden="1">
      <c r="A3780" s="133">
        <f>COUNTIF(ORÇAMENTO!B:B,'CPU (2)'!B3780)</f>
        <v>0</v>
      </c>
      <c r="B3780">
        <v>40678</v>
      </c>
      <c r="C3780" t="s">
        <v>9416</v>
      </c>
      <c r="D3780" t="s">
        <v>5410</v>
      </c>
      <c r="E3780" t="s">
        <v>335</v>
      </c>
      <c r="F3780">
        <v>215.2</v>
      </c>
      <c r="G3780">
        <v>208.87</v>
      </c>
      <c r="H3780" t="s">
        <v>308</v>
      </c>
      <c r="I3780" s="160">
        <v>41974</v>
      </c>
    </row>
    <row r="3781" spans="1:9" hidden="1">
      <c r="A3781" s="133">
        <f>COUNTIF(ORÇAMENTO!B:B,'CPU (2)'!B3781)</f>
        <v>0</v>
      </c>
      <c r="B3781">
        <v>84876</v>
      </c>
      <c r="C3781" t="s">
        <v>9417</v>
      </c>
      <c r="D3781" t="s">
        <v>5410</v>
      </c>
      <c r="E3781" t="s">
        <v>335</v>
      </c>
      <c r="F3781">
        <v>386.76</v>
      </c>
      <c r="G3781">
        <v>382.18</v>
      </c>
      <c r="H3781" t="s">
        <v>308</v>
      </c>
      <c r="I3781" s="156">
        <v>41974</v>
      </c>
    </row>
    <row r="3782" spans="1:9" hidden="1">
      <c r="A3782" s="133">
        <f>COUNTIF(ORÇAMENTO!B:B,'CPU (2)'!B3782)</f>
        <v>0</v>
      </c>
      <c r="B3782">
        <v>84857</v>
      </c>
      <c r="C3782" t="s">
        <v>9418</v>
      </c>
      <c r="D3782" t="s">
        <v>5410</v>
      </c>
      <c r="E3782" t="s">
        <v>335</v>
      </c>
      <c r="F3782">
        <v>330.12</v>
      </c>
      <c r="G3782">
        <v>323.35000000000002</v>
      </c>
      <c r="H3782" t="s">
        <v>308</v>
      </c>
      <c r="I3782" s="160">
        <v>41974</v>
      </c>
    </row>
    <row r="3783" spans="1:9" hidden="1">
      <c r="A3783" s="133">
        <f>COUNTIF(ORÇAMENTO!B:B,'CPU (2)'!B3783)</f>
        <v>0</v>
      </c>
      <c r="B3783" t="s">
        <v>9419</v>
      </c>
      <c r="C3783" t="s">
        <v>9420</v>
      </c>
      <c r="D3783" t="s">
        <v>5429</v>
      </c>
      <c r="E3783" t="s">
        <v>370</v>
      </c>
      <c r="F3783">
        <v>20.07</v>
      </c>
      <c r="G3783">
        <v>18.8</v>
      </c>
      <c r="H3783" t="s">
        <v>308</v>
      </c>
      <c r="I3783" s="156">
        <v>41974</v>
      </c>
    </row>
    <row r="3784" spans="1:9" hidden="1">
      <c r="A3784" s="133">
        <f>COUNTIF(ORÇAMENTO!B:B,'CPU (2)'!B3784)</f>
        <v>0</v>
      </c>
      <c r="B3784" t="s">
        <v>9421</v>
      </c>
      <c r="C3784" t="s">
        <v>9422</v>
      </c>
      <c r="D3784" t="s">
        <v>5410</v>
      </c>
      <c r="E3784" t="s">
        <v>335</v>
      </c>
      <c r="F3784">
        <v>229.1</v>
      </c>
      <c r="G3784">
        <v>225.1</v>
      </c>
      <c r="H3784" t="s">
        <v>308</v>
      </c>
      <c r="I3784" s="160">
        <v>41974</v>
      </c>
    </row>
    <row r="3785" spans="1:9" hidden="1">
      <c r="A3785" s="133">
        <f>COUNTIF(ORÇAMENTO!B:B,'CPU (2)'!B3785)</f>
        <v>0</v>
      </c>
      <c r="B3785">
        <v>68054</v>
      </c>
      <c r="C3785" t="s">
        <v>9423</v>
      </c>
      <c r="D3785" t="s">
        <v>5410</v>
      </c>
      <c r="E3785" t="s">
        <v>335</v>
      </c>
      <c r="F3785">
        <v>164.77</v>
      </c>
      <c r="G3785">
        <v>160.76</v>
      </c>
      <c r="H3785" t="s">
        <v>308</v>
      </c>
      <c r="I3785" s="156">
        <v>41974</v>
      </c>
    </row>
    <row r="3786" spans="1:9" hidden="1">
      <c r="A3786" s="133">
        <f>COUNTIF(ORÇAMENTO!B:B,'CPU (2)'!B3786)</f>
        <v>0</v>
      </c>
      <c r="B3786" t="s">
        <v>9424</v>
      </c>
      <c r="C3786" t="s">
        <v>9425</v>
      </c>
      <c r="D3786" t="s">
        <v>5410</v>
      </c>
      <c r="E3786" t="s">
        <v>335</v>
      </c>
      <c r="F3786">
        <v>691.83</v>
      </c>
      <c r="G3786">
        <v>661.85</v>
      </c>
      <c r="H3786" t="s">
        <v>308</v>
      </c>
      <c r="I3786" s="160">
        <v>41974</v>
      </c>
    </row>
    <row r="3787" spans="1:9" hidden="1">
      <c r="A3787" s="133">
        <f>COUNTIF(ORÇAMENTO!B:B,'CPU (2)'!B3787)</f>
        <v>0</v>
      </c>
      <c r="B3787">
        <v>85188</v>
      </c>
      <c r="C3787" t="s">
        <v>9426</v>
      </c>
      <c r="D3787" t="s">
        <v>5410</v>
      </c>
      <c r="E3787" t="s">
        <v>83</v>
      </c>
      <c r="F3787">
        <v>386.52</v>
      </c>
      <c r="G3787">
        <v>370.01</v>
      </c>
      <c r="H3787" t="s">
        <v>308</v>
      </c>
      <c r="I3787" s="156">
        <v>41974</v>
      </c>
    </row>
    <row r="3788" spans="1:9" hidden="1">
      <c r="A3788" s="133">
        <f>COUNTIF(ORÇAMENTO!B:B,'CPU (2)'!B3788)</f>
        <v>0</v>
      </c>
      <c r="B3788">
        <v>85189</v>
      </c>
      <c r="C3788" t="s">
        <v>9427</v>
      </c>
      <c r="D3788" t="s">
        <v>5410</v>
      </c>
      <c r="E3788" t="s">
        <v>83</v>
      </c>
      <c r="F3788">
        <v>933.35</v>
      </c>
      <c r="G3788">
        <v>906.7</v>
      </c>
      <c r="H3788" t="s">
        <v>308</v>
      </c>
      <c r="I3788" s="160">
        <v>41974</v>
      </c>
    </row>
    <row r="3789" spans="1:9" hidden="1">
      <c r="A3789" s="133">
        <f>COUNTIF(ORÇAMENTO!B:B,'CPU (2)'!B3789)</f>
        <v>0</v>
      </c>
      <c r="B3789">
        <v>85191</v>
      </c>
      <c r="C3789" t="s">
        <v>9428</v>
      </c>
      <c r="D3789" t="s">
        <v>5410</v>
      </c>
      <c r="E3789" t="s">
        <v>83</v>
      </c>
      <c r="F3789">
        <v>1043.24</v>
      </c>
      <c r="G3789">
        <v>992.24</v>
      </c>
      <c r="H3789" t="s">
        <v>308</v>
      </c>
      <c r="I3789" s="156">
        <v>41974</v>
      </c>
    </row>
    <row r="3790" spans="1:9" hidden="1">
      <c r="A3790" s="133">
        <f>COUNTIF(ORÇAMENTO!B:B,'CPU (2)'!B3790)</f>
        <v>0</v>
      </c>
      <c r="B3790">
        <v>85190</v>
      </c>
      <c r="C3790" t="s">
        <v>9429</v>
      </c>
      <c r="D3790" t="s">
        <v>5410</v>
      </c>
      <c r="E3790" t="s">
        <v>83</v>
      </c>
      <c r="F3790">
        <v>2559.85</v>
      </c>
      <c r="G3790">
        <v>2442.41</v>
      </c>
      <c r="H3790" t="s">
        <v>308</v>
      </c>
      <c r="I3790" s="160">
        <v>41974</v>
      </c>
    </row>
    <row r="3791" spans="1:9" hidden="1">
      <c r="A3791" s="133">
        <f>COUNTIF(ORÇAMENTO!B:B,'CPU (2)'!B3791)</f>
        <v>0</v>
      </c>
      <c r="B3791" t="s">
        <v>9430</v>
      </c>
      <c r="C3791" t="s">
        <v>9431</v>
      </c>
      <c r="D3791" t="s">
        <v>5368</v>
      </c>
      <c r="E3791" t="s">
        <v>83</v>
      </c>
      <c r="F3791">
        <v>1403.18</v>
      </c>
      <c r="G3791">
        <v>1392.38</v>
      </c>
      <c r="H3791" t="s">
        <v>308</v>
      </c>
      <c r="I3791" s="156">
        <v>41974</v>
      </c>
    </row>
    <row r="3792" spans="1:9" hidden="1">
      <c r="A3792" s="133">
        <f>COUNTIF(ORÇAMENTO!B:B,'CPU (2)'!B3792)</f>
        <v>0</v>
      </c>
      <c r="B3792" t="s">
        <v>9432</v>
      </c>
      <c r="C3792" t="s">
        <v>9433</v>
      </c>
      <c r="D3792" t="s">
        <v>5368</v>
      </c>
      <c r="E3792" t="s">
        <v>83</v>
      </c>
      <c r="F3792">
        <v>341.04</v>
      </c>
      <c r="G3792">
        <v>331.93</v>
      </c>
      <c r="H3792" t="s">
        <v>308</v>
      </c>
      <c r="I3792" s="160">
        <v>41974</v>
      </c>
    </row>
    <row r="3793" spans="1:9" hidden="1">
      <c r="A3793" s="133">
        <f>COUNTIF(ORÇAMENTO!B:B,'CPU (2)'!B3793)</f>
        <v>0</v>
      </c>
      <c r="B3793" t="s">
        <v>9434</v>
      </c>
      <c r="C3793" t="s">
        <v>9435</v>
      </c>
      <c r="D3793" t="s">
        <v>5368</v>
      </c>
      <c r="E3793" t="s">
        <v>83</v>
      </c>
      <c r="F3793">
        <v>1237.45</v>
      </c>
      <c r="G3793">
        <v>1222.01</v>
      </c>
      <c r="H3793" t="s">
        <v>308</v>
      </c>
      <c r="I3793" s="156">
        <v>41974</v>
      </c>
    </row>
    <row r="3794" spans="1:9" hidden="1">
      <c r="A3794" s="133">
        <f>COUNTIF(ORÇAMENTO!B:B,'CPU (2)'!B3794)</f>
        <v>0</v>
      </c>
      <c r="B3794" t="s">
        <v>9436</v>
      </c>
      <c r="C3794" t="s">
        <v>9437</v>
      </c>
      <c r="D3794" t="s">
        <v>5368</v>
      </c>
      <c r="E3794" t="s">
        <v>83</v>
      </c>
      <c r="F3794">
        <v>977.76</v>
      </c>
      <c r="G3794">
        <v>962.32</v>
      </c>
      <c r="H3794" t="s">
        <v>308</v>
      </c>
      <c r="I3794" s="160">
        <v>41974</v>
      </c>
    </row>
    <row r="3795" spans="1:9" hidden="1">
      <c r="A3795" s="133">
        <f>COUNTIF(ORÇAMENTO!B:B,'CPU (2)'!B3795)</f>
        <v>0</v>
      </c>
      <c r="B3795" t="s">
        <v>9438</v>
      </c>
      <c r="C3795" t="s">
        <v>9439</v>
      </c>
      <c r="D3795" t="s">
        <v>5368</v>
      </c>
      <c r="E3795" t="s">
        <v>83</v>
      </c>
      <c r="F3795">
        <v>1167.33</v>
      </c>
      <c r="G3795">
        <v>1151.8900000000001</v>
      </c>
      <c r="H3795" t="s">
        <v>308</v>
      </c>
      <c r="I3795" s="156">
        <v>41974</v>
      </c>
    </row>
    <row r="3796" spans="1:9" hidden="1">
      <c r="A3796" s="133">
        <f>COUNTIF(ORÇAMENTO!B:B,'CPU (2)'!B3796)</f>
        <v>0</v>
      </c>
      <c r="B3796" t="s">
        <v>9440</v>
      </c>
      <c r="C3796" t="s">
        <v>9441</v>
      </c>
      <c r="D3796" t="s">
        <v>5368</v>
      </c>
      <c r="E3796" t="s">
        <v>83</v>
      </c>
      <c r="F3796">
        <v>975.65</v>
      </c>
      <c r="G3796">
        <v>960.21</v>
      </c>
      <c r="H3796" t="s">
        <v>308</v>
      </c>
      <c r="I3796" s="160">
        <v>41974</v>
      </c>
    </row>
    <row r="3797" spans="1:9" hidden="1">
      <c r="A3797" s="133">
        <f>COUNTIF(ORÇAMENTO!B:B,'CPU (2)'!B3797)</f>
        <v>0</v>
      </c>
      <c r="B3797" t="s">
        <v>9442</v>
      </c>
      <c r="C3797" t="s">
        <v>9443</v>
      </c>
      <c r="D3797" t="s">
        <v>5368</v>
      </c>
      <c r="E3797" t="s">
        <v>83</v>
      </c>
      <c r="F3797">
        <v>1806.37</v>
      </c>
      <c r="G3797">
        <v>1789.5</v>
      </c>
      <c r="H3797" t="s">
        <v>308</v>
      </c>
      <c r="I3797" s="156">
        <v>41974</v>
      </c>
    </row>
    <row r="3798" spans="1:9" hidden="1">
      <c r="A3798" s="133">
        <f>COUNTIF(ORÇAMENTO!B:B,'CPU (2)'!B3798)</f>
        <v>0</v>
      </c>
      <c r="B3798" t="s">
        <v>9444</v>
      </c>
      <c r="C3798" t="s">
        <v>9445</v>
      </c>
      <c r="D3798" t="s">
        <v>5368</v>
      </c>
      <c r="E3798" t="s">
        <v>83</v>
      </c>
      <c r="F3798">
        <v>418.41</v>
      </c>
      <c r="G3798">
        <v>408.19</v>
      </c>
      <c r="H3798" t="s">
        <v>308</v>
      </c>
      <c r="I3798" s="160">
        <v>41974</v>
      </c>
    </row>
    <row r="3799" spans="1:9" hidden="1">
      <c r="A3799" s="133">
        <f>COUNTIF(ORÇAMENTO!B:B,'CPU (2)'!B3799)</f>
        <v>0</v>
      </c>
      <c r="B3799" t="s">
        <v>9446</v>
      </c>
      <c r="C3799" t="s">
        <v>9447</v>
      </c>
      <c r="D3799" t="s">
        <v>5368</v>
      </c>
      <c r="E3799" t="s">
        <v>83</v>
      </c>
      <c r="F3799">
        <v>640.65</v>
      </c>
      <c r="G3799">
        <v>628.59</v>
      </c>
      <c r="H3799" t="s">
        <v>308</v>
      </c>
      <c r="I3799" s="156">
        <v>41974</v>
      </c>
    </row>
    <row r="3800" spans="1:9" hidden="1">
      <c r="A3800" s="133">
        <f>COUNTIF(ORÇAMENTO!B:B,'CPU (2)'!B3800)</f>
        <v>0</v>
      </c>
      <c r="B3800" t="s">
        <v>9448</v>
      </c>
      <c r="C3800" t="s">
        <v>9449</v>
      </c>
      <c r="D3800" t="s">
        <v>5368</v>
      </c>
      <c r="E3800" t="s">
        <v>83</v>
      </c>
      <c r="F3800">
        <v>470.51</v>
      </c>
      <c r="G3800">
        <v>459.02</v>
      </c>
      <c r="H3800" t="s">
        <v>308</v>
      </c>
      <c r="I3800" s="160">
        <v>41974</v>
      </c>
    </row>
    <row r="3801" spans="1:9" hidden="1">
      <c r="A3801" s="133">
        <f>COUNTIF(ORÇAMENTO!B:B,'CPU (2)'!B3801)</f>
        <v>0</v>
      </c>
      <c r="B3801" t="s">
        <v>9450</v>
      </c>
      <c r="C3801" t="s">
        <v>9451</v>
      </c>
      <c r="D3801" t="s">
        <v>5368</v>
      </c>
      <c r="E3801" t="s">
        <v>83</v>
      </c>
      <c r="F3801">
        <v>552.54999999999995</v>
      </c>
      <c r="G3801">
        <v>541.04999999999995</v>
      </c>
      <c r="H3801" t="s">
        <v>308</v>
      </c>
      <c r="I3801" s="156">
        <v>41974</v>
      </c>
    </row>
    <row r="3802" spans="1:9" hidden="1">
      <c r="A3802" s="133">
        <f>COUNTIF(ORÇAMENTO!B:B,'CPU (2)'!B3802)</f>
        <v>0</v>
      </c>
      <c r="B3802" t="s">
        <v>9452</v>
      </c>
      <c r="C3802" t="s">
        <v>9453</v>
      </c>
      <c r="D3802" t="s">
        <v>5368</v>
      </c>
      <c r="E3802" t="s">
        <v>83</v>
      </c>
      <c r="F3802">
        <v>725.74</v>
      </c>
      <c r="G3802">
        <v>712.27</v>
      </c>
      <c r="H3802" t="s">
        <v>308</v>
      </c>
      <c r="I3802" s="160">
        <v>41974</v>
      </c>
    </row>
    <row r="3803" spans="1:9" hidden="1">
      <c r="A3803" s="133">
        <f>COUNTIF(ORÇAMENTO!B:B,'CPU (2)'!B3803)</f>
        <v>0</v>
      </c>
      <c r="B3803" t="s">
        <v>9454</v>
      </c>
      <c r="C3803" t="s">
        <v>9455</v>
      </c>
      <c r="D3803" t="s">
        <v>5368</v>
      </c>
      <c r="E3803" t="s">
        <v>83</v>
      </c>
      <c r="F3803">
        <v>780.92</v>
      </c>
      <c r="G3803">
        <v>767.17</v>
      </c>
      <c r="H3803" t="s">
        <v>308</v>
      </c>
      <c r="I3803" s="156">
        <v>41974</v>
      </c>
    </row>
    <row r="3804" spans="1:9" hidden="1">
      <c r="A3804" s="133">
        <f>COUNTIF(ORÇAMENTO!B:B,'CPU (2)'!B3804)</f>
        <v>0</v>
      </c>
      <c r="B3804" t="s">
        <v>9456</v>
      </c>
      <c r="C3804" t="s">
        <v>9457</v>
      </c>
      <c r="D3804" t="s">
        <v>5368</v>
      </c>
      <c r="E3804" t="s">
        <v>83</v>
      </c>
      <c r="F3804">
        <v>931.8</v>
      </c>
      <c r="G3804">
        <v>918.05</v>
      </c>
      <c r="H3804" t="s">
        <v>308</v>
      </c>
      <c r="I3804" s="160">
        <v>41974</v>
      </c>
    </row>
    <row r="3805" spans="1:9" hidden="1">
      <c r="A3805" s="133">
        <f>COUNTIF(ORÇAMENTO!B:B,'CPU (2)'!B3805)</f>
        <v>0</v>
      </c>
      <c r="B3805" t="s">
        <v>9458</v>
      </c>
      <c r="C3805" t="s">
        <v>9459</v>
      </c>
      <c r="D3805" t="s">
        <v>5368</v>
      </c>
      <c r="E3805" t="s">
        <v>83</v>
      </c>
      <c r="F3805">
        <v>1544.52</v>
      </c>
      <c r="G3805">
        <v>1533.72</v>
      </c>
      <c r="H3805" t="s">
        <v>308</v>
      </c>
      <c r="I3805" s="156">
        <v>41974</v>
      </c>
    </row>
    <row r="3806" spans="1:9" hidden="1">
      <c r="A3806" s="133">
        <f>COUNTIF(ORÇAMENTO!B:B,'CPU (2)'!B3806)</f>
        <v>0</v>
      </c>
      <c r="B3806" t="s">
        <v>9460</v>
      </c>
      <c r="C3806" t="s">
        <v>9461</v>
      </c>
      <c r="D3806" t="s">
        <v>5368</v>
      </c>
      <c r="E3806" t="s">
        <v>83</v>
      </c>
      <c r="F3806">
        <v>1267.57</v>
      </c>
      <c r="G3806">
        <v>1256.77</v>
      </c>
      <c r="H3806" t="s">
        <v>308</v>
      </c>
      <c r="I3806" s="160">
        <v>41974</v>
      </c>
    </row>
    <row r="3807" spans="1:9" hidden="1">
      <c r="A3807" s="133">
        <f>COUNTIF(ORÇAMENTO!B:B,'CPU (2)'!B3807)</f>
        <v>0</v>
      </c>
      <c r="B3807" t="s">
        <v>9462</v>
      </c>
      <c r="C3807" t="s">
        <v>9463</v>
      </c>
      <c r="D3807" t="s">
        <v>5368</v>
      </c>
      <c r="E3807" t="s">
        <v>83</v>
      </c>
      <c r="F3807">
        <v>1198.6199999999999</v>
      </c>
      <c r="G3807">
        <v>1187.81</v>
      </c>
      <c r="H3807" t="s">
        <v>308</v>
      </c>
      <c r="I3807" s="156">
        <v>41974</v>
      </c>
    </row>
    <row r="3808" spans="1:9" hidden="1">
      <c r="A3808" s="133">
        <f>COUNTIF(ORÇAMENTO!B:B,'CPU (2)'!B3808)</f>
        <v>0</v>
      </c>
      <c r="B3808">
        <v>83398</v>
      </c>
      <c r="C3808" t="s">
        <v>9464</v>
      </c>
      <c r="D3808" t="s">
        <v>5368</v>
      </c>
      <c r="E3808" t="s">
        <v>83</v>
      </c>
      <c r="F3808">
        <v>856.16</v>
      </c>
      <c r="G3808">
        <v>841.56</v>
      </c>
      <c r="H3808" t="s">
        <v>308</v>
      </c>
      <c r="I3808" s="160">
        <v>41974</v>
      </c>
    </row>
    <row r="3809" spans="1:9" hidden="1">
      <c r="A3809" s="133">
        <f>COUNTIF(ORÇAMENTO!B:B,'CPU (2)'!B3809)</f>
        <v>0</v>
      </c>
      <c r="B3809">
        <v>83394</v>
      </c>
      <c r="C3809" t="s">
        <v>9465</v>
      </c>
      <c r="D3809" t="s">
        <v>5368</v>
      </c>
      <c r="E3809" t="s">
        <v>83</v>
      </c>
      <c r="F3809">
        <v>812.95</v>
      </c>
      <c r="G3809">
        <v>797.51</v>
      </c>
      <c r="H3809" t="s">
        <v>308</v>
      </c>
      <c r="I3809" s="156">
        <v>41974</v>
      </c>
    </row>
    <row r="3810" spans="1:9" hidden="1">
      <c r="A3810" s="133">
        <f>COUNTIF(ORÇAMENTO!B:B,'CPU (2)'!B3810)</f>
        <v>0</v>
      </c>
      <c r="B3810">
        <v>83396</v>
      </c>
      <c r="C3810" t="s">
        <v>9466</v>
      </c>
      <c r="D3810" t="s">
        <v>5368</v>
      </c>
      <c r="E3810" t="s">
        <v>83</v>
      </c>
      <c r="F3810">
        <v>733.72</v>
      </c>
      <c r="G3810">
        <v>719.97</v>
      </c>
      <c r="H3810" t="s">
        <v>308</v>
      </c>
      <c r="I3810" s="160">
        <v>41974</v>
      </c>
    </row>
    <row r="3811" spans="1:9" hidden="1">
      <c r="A3811" s="133">
        <f>COUNTIF(ORÇAMENTO!B:B,'CPU (2)'!B3811)</f>
        <v>0</v>
      </c>
      <c r="B3811">
        <v>83397</v>
      </c>
      <c r="C3811" t="s">
        <v>9467</v>
      </c>
      <c r="D3811" t="s">
        <v>5368</v>
      </c>
      <c r="E3811" t="s">
        <v>83</v>
      </c>
      <c r="F3811">
        <v>981.79</v>
      </c>
      <c r="G3811">
        <v>968.04</v>
      </c>
      <c r="H3811" t="s">
        <v>308</v>
      </c>
      <c r="I3811" s="156">
        <v>41974</v>
      </c>
    </row>
    <row r="3812" spans="1:9" hidden="1">
      <c r="A3812" s="133">
        <f>COUNTIF(ORÇAMENTO!B:B,'CPU (2)'!B3812)</f>
        <v>0</v>
      </c>
      <c r="B3812">
        <v>83473</v>
      </c>
      <c r="C3812" t="s">
        <v>9468</v>
      </c>
      <c r="D3812" t="s">
        <v>5368</v>
      </c>
      <c r="E3812" t="s">
        <v>83</v>
      </c>
      <c r="F3812">
        <v>318.12</v>
      </c>
      <c r="G3812">
        <v>310.13</v>
      </c>
      <c r="H3812" t="s">
        <v>308</v>
      </c>
      <c r="I3812" s="160">
        <v>41974</v>
      </c>
    </row>
    <row r="3813" spans="1:9" hidden="1">
      <c r="A3813" s="133">
        <f>COUNTIF(ORÇAMENTO!B:B,'CPU (2)'!B3813)</f>
        <v>0</v>
      </c>
      <c r="B3813">
        <v>83474</v>
      </c>
      <c r="C3813" t="s">
        <v>9469</v>
      </c>
      <c r="D3813" t="s">
        <v>5368</v>
      </c>
      <c r="E3813" t="s">
        <v>83</v>
      </c>
      <c r="F3813">
        <v>376.18</v>
      </c>
      <c r="G3813">
        <v>368.19</v>
      </c>
      <c r="H3813" t="s">
        <v>308</v>
      </c>
      <c r="I3813" s="156">
        <v>41974</v>
      </c>
    </row>
    <row r="3814" spans="1:9" hidden="1">
      <c r="A3814" s="133">
        <f>COUNTIF(ORÇAMENTO!B:B,'CPU (2)'!B3814)</f>
        <v>0</v>
      </c>
      <c r="B3814">
        <v>83711</v>
      </c>
      <c r="C3814" t="s">
        <v>9470</v>
      </c>
      <c r="D3814" t="s">
        <v>5374</v>
      </c>
      <c r="E3814" t="s">
        <v>83</v>
      </c>
      <c r="F3814">
        <v>3324.82</v>
      </c>
      <c r="G3814">
        <v>3190.22</v>
      </c>
      <c r="H3814" t="s">
        <v>308</v>
      </c>
      <c r="I3814" s="160">
        <v>41974</v>
      </c>
    </row>
    <row r="3815" spans="1:9" hidden="1">
      <c r="A3815" s="133">
        <f>COUNTIF(ORÇAMENTO!B:B,'CPU (2)'!B3815)</f>
        <v>0</v>
      </c>
      <c r="B3815" t="s">
        <v>9471</v>
      </c>
      <c r="C3815" t="s">
        <v>9472</v>
      </c>
      <c r="D3815" t="s">
        <v>5670</v>
      </c>
      <c r="E3815" t="s">
        <v>368</v>
      </c>
      <c r="F3815">
        <v>407.11</v>
      </c>
      <c r="G3815">
        <v>405.46</v>
      </c>
      <c r="H3815" t="s">
        <v>308</v>
      </c>
      <c r="I3815" s="156">
        <v>41974</v>
      </c>
    </row>
    <row r="3816" spans="1:9" hidden="1">
      <c r="A3816" s="133">
        <f>COUNTIF(ORÇAMENTO!B:B,'CPU (2)'!B3816)</f>
        <v>0</v>
      </c>
      <c r="B3816" t="s">
        <v>9473</v>
      </c>
      <c r="C3816" t="s">
        <v>9474</v>
      </c>
      <c r="D3816" t="s">
        <v>6226</v>
      </c>
      <c r="E3816" t="s">
        <v>83</v>
      </c>
      <c r="F3816">
        <v>57.26</v>
      </c>
      <c r="G3816">
        <v>51.23</v>
      </c>
      <c r="H3816" t="s">
        <v>308</v>
      </c>
      <c r="I3816" s="160">
        <v>41974</v>
      </c>
    </row>
    <row r="3817" spans="1:9" hidden="1">
      <c r="A3817" s="133">
        <f>COUNTIF(ORÇAMENTO!B:B,'CPU (2)'!B3817)</f>
        <v>0</v>
      </c>
      <c r="B3817">
        <v>85422</v>
      </c>
      <c r="C3817" t="s">
        <v>9475</v>
      </c>
      <c r="D3817" t="s">
        <v>6454</v>
      </c>
      <c r="E3817" t="s">
        <v>335</v>
      </c>
      <c r="F3817">
        <v>4.8600000000000003</v>
      </c>
      <c r="G3817">
        <v>4.4000000000000004</v>
      </c>
      <c r="H3817" t="s">
        <v>308</v>
      </c>
      <c r="I3817" s="156">
        <v>41974</v>
      </c>
    </row>
    <row r="3818" spans="1:9" hidden="1">
      <c r="A3818" s="133">
        <f>COUNTIF(ORÇAMENTO!B:B,'CPU (2)'!B3818)</f>
        <v>0</v>
      </c>
      <c r="B3818">
        <v>88430</v>
      </c>
      <c r="C3818" t="s">
        <v>9476</v>
      </c>
      <c r="D3818" t="s">
        <v>5450</v>
      </c>
      <c r="E3818" t="s">
        <v>6044</v>
      </c>
      <c r="F3818">
        <v>0</v>
      </c>
      <c r="G3818">
        <v>4.34</v>
      </c>
      <c r="H3818" t="s">
        <v>308</v>
      </c>
      <c r="I3818" s="160">
        <v>41974</v>
      </c>
    </row>
    <row r="3819" spans="1:9" hidden="1">
      <c r="A3819" s="133">
        <f>COUNTIF(ORÇAMENTO!B:B,'CPU (2)'!B3819)</f>
        <v>0</v>
      </c>
      <c r="B3819">
        <v>88418</v>
      </c>
      <c r="C3819" t="s">
        <v>9477</v>
      </c>
      <c r="D3819" t="s">
        <v>5450</v>
      </c>
      <c r="E3819" t="s">
        <v>6046</v>
      </c>
      <c r="F3819">
        <v>2.58</v>
      </c>
      <c r="G3819">
        <v>9.8699999999999992</v>
      </c>
      <c r="H3819" t="s">
        <v>308</v>
      </c>
      <c r="I3819" s="156">
        <v>41974</v>
      </c>
    </row>
    <row r="3820" spans="1:9" hidden="1">
      <c r="A3820" s="133">
        <f>COUNTIF(ORÇAMENTO!B:B,'CPU (2)'!B3820)</f>
        <v>0</v>
      </c>
      <c r="B3820">
        <v>88419</v>
      </c>
      <c r="C3820" t="s">
        <v>9478</v>
      </c>
      <c r="D3820" t="s">
        <v>5450</v>
      </c>
      <c r="E3820" t="s">
        <v>307</v>
      </c>
      <c r="F3820">
        <v>3.52</v>
      </c>
      <c r="G3820">
        <v>3.52</v>
      </c>
      <c r="H3820" t="s">
        <v>308</v>
      </c>
      <c r="I3820" s="160">
        <v>41974</v>
      </c>
    </row>
    <row r="3821" spans="1:9" hidden="1">
      <c r="A3821" s="133">
        <f>COUNTIF(ORÇAMENTO!B:B,'CPU (2)'!B3821)</f>
        <v>0</v>
      </c>
      <c r="B3821">
        <v>88422</v>
      </c>
      <c r="C3821" t="s">
        <v>9479</v>
      </c>
      <c r="D3821" t="s">
        <v>5450</v>
      </c>
      <c r="E3821" t="s">
        <v>307</v>
      </c>
      <c r="F3821">
        <v>0.82</v>
      </c>
      <c r="G3821">
        <v>0.82</v>
      </c>
      <c r="H3821" t="s">
        <v>308</v>
      </c>
      <c r="I3821" s="156">
        <v>41974</v>
      </c>
    </row>
    <row r="3822" spans="1:9" hidden="1">
      <c r="A3822" s="133">
        <f>COUNTIF(ORÇAMENTO!B:B,'CPU (2)'!B3822)</f>
        <v>0</v>
      </c>
      <c r="B3822">
        <v>88425</v>
      </c>
      <c r="C3822" t="s">
        <v>9480</v>
      </c>
      <c r="D3822" t="s">
        <v>5450</v>
      </c>
      <c r="E3822" t="s">
        <v>307</v>
      </c>
      <c r="F3822">
        <v>2.93</v>
      </c>
      <c r="G3822">
        <v>2.93</v>
      </c>
      <c r="H3822" t="s">
        <v>308</v>
      </c>
      <c r="I3822" s="160">
        <v>41974</v>
      </c>
    </row>
    <row r="3823" spans="1:9" hidden="1">
      <c r="A3823" s="133">
        <f>COUNTIF(ORÇAMENTO!B:B,'CPU (2)'!B3823)</f>
        <v>0</v>
      </c>
      <c r="B3823">
        <v>88427</v>
      </c>
      <c r="C3823" t="s">
        <v>9481</v>
      </c>
      <c r="D3823" t="s">
        <v>5450</v>
      </c>
      <c r="E3823" t="s">
        <v>307</v>
      </c>
      <c r="F3823">
        <v>2.58</v>
      </c>
      <c r="G3823">
        <v>2.59</v>
      </c>
      <c r="H3823" t="s">
        <v>308</v>
      </c>
      <c r="I3823" s="156">
        <v>41974</v>
      </c>
    </row>
    <row r="3824" spans="1:9" hidden="1">
      <c r="A3824" s="133">
        <f>COUNTIF(ORÇAMENTO!B:B,'CPU (2)'!B3824)</f>
        <v>0</v>
      </c>
      <c r="B3824">
        <v>88438</v>
      </c>
      <c r="C3824" t="s">
        <v>9482</v>
      </c>
      <c r="D3824" t="s">
        <v>5450</v>
      </c>
      <c r="E3824" t="s">
        <v>6044</v>
      </c>
      <c r="F3824">
        <v>0</v>
      </c>
      <c r="G3824">
        <v>5.75</v>
      </c>
      <c r="H3824" t="s">
        <v>308</v>
      </c>
      <c r="I3824" s="160">
        <v>41974</v>
      </c>
    </row>
    <row r="3825" spans="1:9" hidden="1">
      <c r="A3825" s="133">
        <f>COUNTIF(ORÇAMENTO!B:B,'CPU (2)'!B3825)</f>
        <v>0</v>
      </c>
      <c r="B3825">
        <v>88433</v>
      </c>
      <c r="C3825" t="s">
        <v>9483</v>
      </c>
      <c r="D3825" t="s">
        <v>5450</v>
      </c>
      <c r="E3825" t="s">
        <v>6046</v>
      </c>
      <c r="F3825">
        <v>2.58</v>
      </c>
      <c r="G3825">
        <v>12.23</v>
      </c>
      <c r="H3825" t="s">
        <v>308</v>
      </c>
      <c r="I3825" s="156">
        <v>41974</v>
      </c>
    </row>
    <row r="3826" spans="1:9" hidden="1">
      <c r="A3826" s="133">
        <f>COUNTIF(ORÇAMENTO!B:B,'CPU (2)'!B3826)</f>
        <v>0</v>
      </c>
      <c r="B3826">
        <v>88434</v>
      </c>
      <c r="C3826" t="s">
        <v>9484</v>
      </c>
      <c r="D3826" t="s">
        <v>5450</v>
      </c>
      <c r="E3826" t="s">
        <v>307</v>
      </c>
      <c r="F3826">
        <v>4.67</v>
      </c>
      <c r="G3826">
        <v>4.67</v>
      </c>
      <c r="H3826" t="s">
        <v>308</v>
      </c>
      <c r="I3826" s="160">
        <v>41974</v>
      </c>
    </row>
    <row r="3827" spans="1:9" hidden="1">
      <c r="A3827" s="133">
        <f>COUNTIF(ORÇAMENTO!B:B,'CPU (2)'!B3827)</f>
        <v>0</v>
      </c>
      <c r="B3827">
        <v>88436</v>
      </c>
      <c r="C3827" t="s">
        <v>9485</v>
      </c>
      <c r="D3827" t="s">
        <v>5450</v>
      </c>
      <c r="E3827" t="s">
        <v>307</v>
      </c>
      <c r="F3827">
        <v>3.89</v>
      </c>
      <c r="G3827">
        <v>3.88</v>
      </c>
      <c r="H3827" t="s">
        <v>308</v>
      </c>
      <c r="I3827" s="156">
        <v>41974</v>
      </c>
    </row>
    <row r="3828" spans="1:9" hidden="1">
      <c r="A3828" s="133">
        <f>COUNTIF(ORÇAMENTO!B:B,'CPU (2)'!B3828)</f>
        <v>0</v>
      </c>
      <c r="B3828">
        <v>88437</v>
      </c>
      <c r="C3828" t="s">
        <v>9486</v>
      </c>
      <c r="D3828" t="s">
        <v>5450</v>
      </c>
      <c r="E3828" t="s">
        <v>307</v>
      </c>
      <c r="F3828">
        <v>2.58</v>
      </c>
      <c r="G3828">
        <v>2.59</v>
      </c>
      <c r="H3828" t="s">
        <v>308</v>
      </c>
      <c r="I3828" s="160">
        <v>41974</v>
      </c>
    </row>
    <row r="3829" spans="1:9" hidden="1">
      <c r="A3829" s="133">
        <f>COUNTIF(ORÇAMENTO!B:B,'CPU (2)'!B3829)</f>
        <v>0</v>
      </c>
      <c r="B3829">
        <v>88435</v>
      </c>
      <c r="C3829" t="s">
        <v>9487</v>
      </c>
      <c r="D3829" t="s">
        <v>5450</v>
      </c>
      <c r="E3829" t="s">
        <v>307</v>
      </c>
      <c r="F3829">
        <v>1.0900000000000001</v>
      </c>
      <c r="G3829">
        <v>1.08</v>
      </c>
      <c r="H3829" t="s">
        <v>308</v>
      </c>
      <c r="I3829" s="156">
        <v>41974</v>
      </c>
    </row>
    <row r="3830" spans="1:9" hidden="1">
      <c r="A3830" s="133">
        <f>COUNTIF(ORÇAMENTO!B:B,'CPU (2)'!B3830)</f>
        <v>0</v>
      </c>
      <c r="B3830">
        <v>84225</v>
      </c>
      <c r="C3830" t="s">
        <v>9488</v>
      </c>
      <c r="D3830" t="s">
        <v>5368</v>
      </c>
      <c r="E3830" t="s">
        <v>83</v>
      </c>
      <c r="F3830">
        <v>120.85</v>
      </c>
      <c r="G3830">
        <v>116.78</v>
      </c>
      <c r="H3830" t="s">
        <v>308</v>
      </c>
      <c r="I3830" s="160">
        <v>41974</v>
      </c>
    </row>
    <row r="3831" spans="1:9" hidden="1">
      <c r="A3831" s="133">
        <f>COUNTIF(ORÇAMENTO!B:B,'CPU (2)'!B3831)</f>
        <v>0</v>
      </c>
      <c r="B3831" t="s">
        <v>9489</v>
      </c>
      <c r="C3831" t="s">
        <v>9490</v>
      </c>
      <c r="D3831" t="s">
        <v>5361</v>
      </c>
      <c r="E3831" t="s">
        <v>335</v>
      </c>
      <c r="F3831">
        <v>15.51</v>
      </c>
      <c r="G3831">
        <v>14.71</v>
      </c>
      <c r="H3831" t="s">
        <v>308</v>
      </c>
      <c r="I3831" s="156">
        <v>41974</v>
      </c>
    </row>
    <row r="3832" spans="1:9" hidden="1">
      <c r="A3832" s="133">
        <f>COUNTIF(ORÇAMENTO!B:B,'CPU (2)'!B3832)</f>
        <v>0</v>
      </c>
      <c r="B3832">
        <v>83748</v>
      </c>
      <c r="C3832" t="s">
        <v>9491</v>
      </c>
      <c r="D3832" t="s">
        <v>8000</v>
      </c>
      <c r="E3832" t="s">
        <v>335</v>
      </c>
      <c r="F3832">
        <v>25.07</v>
      </c>
      <c r="G3832">
        <v>23.48</v>
      </c>
      <c r="H3832" t="s">
        <v>308</v>
      </c>
      <c r="I3832" s="160">
        <v>41974</v>
      </c>
    </row>
    <row r="3833" spans="1:9" hidden="1">
      <c r="A3833" s="133">
        <f>COUNTIF(ORÇAMENTO!B:B,'CPU (2)'!B3833)</f>
        <v>0</v>
      </c>
      <c r="B3833">
        <v>83749</v>
      </c>
      <c r="C3833" t="s">
        <v>9492</v>
      </c>
      <c r="D3833" t="s">
        <v>8000</v>
      </c>
      <c r="E3833" t="s">
        <v>335</v>
      </c>
      <c r="F3833">
        <v>27.91</v>
      </c>
      <c r="G3833">
        <v>26.25</v>
      </c>
      <c r="H3833" t="s">
        <v>308</v>
      </c>
      <c r="I3833" s="156">
        <v>41974</v>
      </c>
    </row>
    <row r="3834" spans="1:9" hidden="1">
      <c r="A3834" s="133">
        <f>COUNTIF(ORÇAMENTO!B:B,'CPU (2)'!B3834)</f>
        <v>0</v>
      </c>
      <c r="B3834">
        <v>83750</v>
      </c>
      <c r="C3834" t="s">
        <v>9493</v>
      </c>
      <c r="D3834" t="s">
        <v>8000</v>
      </c>
      <c r="E3834" t="s">
        <v>335</v>
      </c>
      <c r="F3834">
        <v>30.74</v>
      </c>
      <c r="G3834">
        <v>29.02</v>
      </c>
      <c r="H3834" t="s">
        <v>308</v>
      </c>
      <c r="I3834" s="160">
        <v>41974</v>
      </c>
    </row>
    <row r="3835" spans="1:9" hidden="1">
      <c r="A3835" s="133">
        <f>COUNTIF(ORÇAMENTO!B:B,'CPU (2)'!B3835)</f>
        <v>0</v>
      </c>
      <c r="B3835">
        <v>83753</v>
      </c>
      <c r="C3835" t="s">
        <v>9494</v>
      </c>
      <c r="D3835" t="s">
        <v>8000</v>
      </c>
      <c r="E3835" t="s">
        <v>335</v>
      </c>
      <c r="F3835">
        <v>34.39</v>
      </c>
      <c r="G3835">
        <v>32.33</v>
      </c>
      <c r="H3835" t="s">
        <v>308</v>
      </c>
      <c r="I3835" s="156">
        <v>41974</v>
      </c>
    </row>
    <row r="3836" spans="1:9" hidden="1">
      <c r="A3836" s="133">
        <f>COUNTIF(ORÇAMENTO!B:B,'CPU (2)'!B3836)</f>
        <v>0</v>
      </c>
      <c r="B3836">
        <v>83745</v>
      </c>
      <c r="C3836" t="s">
        <v>9495</v>
      </c>
      <c r="D3836" t="s">
        <v>8000</v>
      </c>
      <c r="E3836" t="s">
        <v>335</v>
      </c>
      <c r="F3836">
        <v>16.29</v>
      </c>
      <c r="G3836">
        <v>14.88</v>
      </c>
      <c r="H3836" t="s">
        <v>308</v>
      </c>
      <c r="I3836" s="160">
        <v>41974</v>
      </c>
    </row>
    <row r="3837" spans="1:9" hidden="1">
      <c r="A3837" s="133">
        <f>COUNTIF(ORÇAMENTO!B:B,'CPU (2)'!B3837)</f>
        <v>0</v>
      </c>
      <c r="B3837">
        <v>83751</v>
      </c>
      <c r="C3837" t="s">
        <v>9496</v>
      </c>
      <c r="D3837" t="s">
        <v>8000</v>
      </c>
      <c r="E3837" t="s">
        <v>335</v>
      </c>
      <c r="F3837">
        <v>21.4</v>
      </c>
      <c r="G3837">
        <v>19.850000000000001</v>
      </c>
      <c r="H3837" t="s">
        <v>308</v>
      </c>
      <c r="I3837" s="156">
        <v>41974</v>
      </c>
    </row>
    <row r="3838" spans="1:9" hidden="1">
      <c r="A3838" s="133">
        <f>COUNTIF(ORÇAMENTO!B:B,'CPU (2)'!B3838)</f>
        <v>0</v>
      </c>
      <c r="B3838">
        <v>83746</v>
      </c>
      <c r="C3838" t="s">
        <v>9497</v>
      </c>
      <c r="D3838" t="s">
        <v>8000</v>
      </c>
      <c r="E3838" t="s">
        <v>335</v>
      </c>
      <c r="F3838">
        <v>23.82</v>
      </c>
      <c r="G3838">
        <v>22.23</v>
      </c>
      <c r="H3838" t="s">
        <v>308</v>
      </c>
      <c r="I3838" s="160">
        <v>41974</v>
      </c>
    </row>
    <row r="3839" spans="1:9" hidden="1">
      <c r="A3839" s="133">
        <f>COUNTIF(ORÇAMENTO!B:B,'CPU (2)'!B3839)</f>
        <v>0</v>
      </c>
      <c r="B3839">
        <v>83752</v>
      </c>
      <c r="C3839" t="s">
        <v>9498</v>
      </c>
      <c r="D3839" t="s">
        <v>8000</v>
      </c>
      <c r="E3839" t="s">
        <v>335</v>
      </c>
      <c r="F3839">
        <v>20.170000000000002</v>
      </c>
      <c r="G3839">
        <v>18.649999999999999</v>
      </c>
      <c r="H3839" t="s">
        <v>308</v>
      </c>
      <c r="I3839" s="156">
        <v>41974</v>
      </c>
    </row>
    <row r="3840" spans="1:9" hidden="1">
      <c r="A3840" s="133">
        <f>COUNTIF(ORÇAMENTO!B:B,'CPU (2)'!B3840)</f>
        <v>0</v>
      </c>
      <c r="B3840">
        <v>83754</v>
      </c>
      <c r="C3840" t="s">
        <v>9499</v>
      </c>
      <c r="D3840" t="s">
        <v>8000</v>
      </c>
      <c r="E3840" t="s">
        <v>335</v>
      </c>
      <c r="F3840">
        <v>22.32</v>
      </c>
      <c r="G3840">
        <v>20.73</v>
      </c>
      <c r="H3840" t="s">
        <v>308</v>
      </c>
      <c r="I3840" s="160">
        <v>41974</v>
      </c>
    </row>
    <row r="3841" spans="1:9" hidden="1">
      <c r="A3841" s="133">
        <f>COUNTIF(ORÇAMENTO!B:B,'CPU (2)'!B3841)</f>
        <v>0</v>
      </c>
      <c r="B3841">
        <v>83744</v>
      </c>
      <c r="C3841" t="s">
        <v>9500</v>
      </c>
      <c r="D3841" t="s">
        <v>8000</v>
      </c>
      <c r="E3841" t="s">
        <v>335</v>
      </c>
      <c r="F3841">
        <v>26.61</v>
      </c>
      <c r="G3841">
        <v>24.9</v>
      </c>
      <c r="H3841" t="s">
        <v>308</v>
      </c>
      <c r="I3841" s="156">
        <v>41974</v>
      </c>
    </row>
    <row r="3842" spans="1:9" hidden="1">
      <c r="A3842" s="133">
        <f>COUNTIF(ORÇAMENTO!B:B,'CPU (2)'!B3842)</f>
        <v>0</v>
      </c>
      <c r="B3842">
        <v>83747</v>
      </c>
      <c r="C3842" t="s">
        <v>9501</v>
      </c>
      <c r="D3842" t="s">
        <v>8000</v>
      </c>
      <c r="E3842" t="s">
        <v>335</v>
      </c>
      <c r="F3842">
        <v>20.170000000000002</v>
      </c>
      <c r="G3842">
        <v>18.649999999999999</v>
      </c>
      <c r="H3842" t="s">
        <v>308</v>
      </c>
      <c r="I3842" s="160">
        <v>41974</v>
      </c>
    </row>
    <row r="3843" spans="1:9" hidden="1">
      <c r="A3843" s="133">
        <f>COUNTIF(ORÇAMENTO!B:B,'CPU (2)'!B3843)</f>
        <v>0</v>
      </c>
      <c r="B3843" t="s">
        <v>9502</v>
      </c>
      <c r="C3843" t="s">
        <v>9503</v>
      </c>
      <c r="D3843" t="s">
        <v>5418</v>
      </c>
      <c r="E3843" t="s">
        <v>83</v>
      </c>
      <c r="F3843">
        <v>17.239999999999998</v>
      </c>
      <c r="G3843">
        <v>15.55</v>
      </c>
      <c r="H3843" t="s">
        <v>308</v>
      </c>
      <c r="I3843" s="156">
        <v>41974</v>
      </c>
    </row>
    <row r="3844" spans="1:9" hidden="1">
      <c r="A3844" s="133">
        <f>COUNTIF(ORÇAMENTO!B:B,'CPU (2)'!B3844)</f>
        <v>0</v>
      </c>
      <c r="B3844">
        <v>84889</v>
      </c>
      <c r="C3844" t="s">
        <v>9504</v>
      </c>
      <c r="D3844" t="s">
        <v>5410</v>
      </c>
      <c r="E3844" t="s">
        <v>83</v>
      </c>
      <c r="F3844">
        <v>16.05</v>
      </c>
      <c r="G3844">
        <v>15.42</v>
      </c>
      <c r="H3844" t="s">
        <v>308</v>
      </c>
      <c r="I3844" s="160">
        <v>41974</v>
      </c>
    </row>
    <row r="3845" spans="1:9" hidden="1">
      <c r="A3845" s="133">
        <f>COUNTIF(ORÇAMENTO!B:B,'CPU (2)'!B3845)</f>
        <v>0</v>
      </c>
      <c r="B3845">
        <v>84895</v>
      </c>
      <c r="C3845" t="s">
        <v>9505</v>
      </c>
      <c r="D3845" t="s">
        <v>5410</v>
      </c>
      <c r="E3845" t="s">
        <v>83</v>
      </c>
      <c r="F3845">
        <v>113.32</v>
      </c>
      <c r="G3845">
        <v>103.9</v>
      </c>
      <c r="H3845" t="s">
        <v>308</v>
      </c>
      <c r="I3845" s="156">
        <v>41974</v>
      </c>
    </row>
    <row r="3846" spans="1:9" hidden="1">
      <c r="A3846" s="133">
        <f>COUNTIF(ORÇAMENTO!B:B,'CPU (2)'!B3846)</f>
        <v>0</v>
      </c>
      <c r="B3846">
        <v>84894</v>
      </c>
      <c r="C3846" t="s">
        <v>9506</v>
      </c>
      <c r="D3846" t="s">
        <v>5410</v>
      </c>
      <c r="E3846" t="s">
        <v>83</v>
      </c>
      <c r="F3846">
        <v>17.309999999999999</v>
      </c>
      <c r="G3846">
        <v>16.5</v>
      </c>
      <c r="H3846" t="s">
        <v>308</v>
      </c>
      <c r="I3846" s="160">
        <v>41974</v>
      </c>
    </row>
    <row r="3847" spans="1:9" hidden="1">
      <c r="A3847" s="133">
        <f>COUNTIF(ORÇAMENTO!B:B,'CPU (2)'!B3847)</f>
        <v>0</v>
      </c>
      <c r="B3847">
        <v>84893</v>
      </c>
      <c r="C3847" t="s">
        <v>9507</v>
      </c>
      <c r="D3847" t="s">
        <v>5410</v>
      </c>
      <c r="E3847" t="s">
        <v>83</v>
      </c>
      <c r="F3847">
        <v>61.25</v>
      </c>
      <c r="G3847">
        <v>56.4</v>
      </c>
      <c r="H3847" t="s">
        <v>308</v>
      </c>
      <c r="I3847" s="156">
        <v>41974</v>
      </c>
    </row>
    <row r="3848" spans="1:9" hidden="1">
      <c r="A3848" s="133">
        <f>COUNTIF(ORÇAMENTO!B:B,'CPU (2)'!B3848)</f>
        <v>0</v>
      </c>
      <c r="B3848">
        <v>5946</v>
      </c>
      <c r="C3848" t="s">
        <v>9508</v>
      </c>
      <c r="D3848" t="s">
        <v>5450</v>
      </c>
      <c r="E3848" t="s">
        <v>6044</v>
      </c>
      <c r="F3848">
        <v>52.66</v>
      </c>
      <c r="G3848">
        <v>50.97</v>
      </c>
      <c r="H3848" t="s">
        <v>308</v>
      </c>
      <c r="I3848" s="160">
        <v>41974</v>
      </c>
    </row>
    <row r="3849" spans="1:9" hidden="1">
      <c r="A3849" s="133">
        <f>COUNTIF(ORÇAMENTO!B:B,'CPU (2)'!B3849)</f>
        <v>0</v>
      </c>
      <c r="B3849">
        <v>5944</v>
      </c>
      <c r="C3849" t="s">
        <v>9509</v>
      </c>
      <c r="D3849" t="s">
        <v>5450</v>
      </c>
      <c r="E3849" t="s">
        <v>6046</v>
      </c>
      <c r="F3849">
        <v>176.13</v>
      </c>
      <c r="G3849">
        <v>174.45</v>
      </c>
      <c r="H3849" t="s">
        <v>308</v>
      </c>
      <c r="I3849" s="156">
        <v>41974</v>
      </c>
    </row>
    <row r="3850" spans="1:9" hidden="1">
      <c r="A3850" s="133">
        <f>COUNTIF(ORÇAMENTO!B:B,'CPU (2)'!B3850)</f>
        <v>0</v>
      </c>
      <c r="B3850">
        <v>89130</v>
      </c>
      <c r="C3850" t="s">
        <v>9510</v>
      </c>
      <c r="D3850" t="s">
        <v>5450</v>
      </c>
      <c r="E3850" t="s">
        <v>307</v>
      </c>
      <c r="F3850">
        <v>30</v>
      </c>
      <c r="G3850">
        <v>29.99</v>
      </c>
      <c r="H3850" t="s">
        <v>308</v>
      </c>
      <c r="I3850" s="160">
        <v>41974</v>
      </c>
    </row>
    <row r="3851" spans="1:9" hidden="1">
      <c r="A3851" s="133">
        <f>COUNTIF(ORÇAMENTO!B:B,'CPU (2)'!B3851)</f>
        <v>0</v>
      </c>
      <c r="B3851">
        <v>89131</v>
      </c>
      <c r="C3851" t="s">
        <v>9511</v>
      </c>
      <c r="D3851" t="s">
        <v>5450</v>
      </c>
      <c r="E3851" t="s">
        <v>307</v>
      </c>
      <c r="F3851">
        <v>6.75</v>
      </c>
      <c r="G3851">
        <v>6.74</v>
      </c>
      <c r="H3851" t="s">
        <v>308</v>
      </c>
      <c r="I3851" s="156">
        <v>41974</v>
      </c>
    </row>
    <row r="3852" spans="1:9" hidden="1">
      <c r="A3852" s="133">
        <f>COUNTIF(ORÇAMENTO!B:B,'CPU (2)'!B3852)</f>
        <v>0</v>
      </c>
      <c r="B3852">
        <v>53861</v>
      </c>
      <c r="C3852" t="s">
        <v>9512</v>
      </c>
      <c r="D3852" t="s">
        <v>5450</v>
      </c>
      <c r="E3852" t="s">
        <v>307</v>
      </c>
      <c r="F3852">
        <v>32.81</v>
      </c>
      <c r="G3852">
        <v>32.799999999999997</v>
      </c>
      <c r="H3852" t="s">
        <v>308</v>
      </c>
      <c r="I3852" s="160">
        <v>41974</v>
      </c>
    </row>
    <row r="3853" spans="1:9" hidden="1">
      <c r="A3853" s="133">
        <f>COUNTIF(ORÇAMENTO!B:B,'CPU (2)'!B3853)</f>
        <v>0</v>
      </c>
      <c r="B3853">
        <v>5787</v>
      </c>
      <c r="C3853" t="s">
        <v>9513</v>
      </c>
      <c r="D3853" t="s">
        <v>5450</v>
      </c>
      <c r="E3853" t="s">
        <v>307</v>
      </c>
      <c r="F3853">
        <v>90.66</v>
      </c>
      <c r="G3853">
        <v>90.66</v>
      </c>
      <c r="H3853" t="s">
        <v>308</v>
      </c>
      <c r="I3853" s="156">
        <v>41974</v>
      </c>
    </row>
    <row r="3854" spans="1:9" hidden="1">
      <c r="A3854" s="133">
        <f>COUNTIF(ORÇAMENTO!B:B,'CPU (2)'!B3854)</f>
        <v>0</v>
      </c>
      <c r="B3854">
        <v>53857</v>
      </c>
      <c r="C3854" t="s">
        <v>9514</v>
      </c>
      <c r="D3854" t="s">
        <v>5450</v>
      </c>
      <c r="E3854" t="s">
        <v>307</v>
      </c>
      <c r="F3854">
        <v>23.66</v>
      </c>
      <c r="G3854">
        <v>23.66</v>
      </c>
      <c r="H3854" t="s">
        <v>308</v>
      </c>
      <c r="I3854" s="160">
        <v>41974</v>
      </c>
    </row>
    <row r="3855" spans="1:9" hidden="1">
      <c r="A3855" s="133">
        <f>COUNTIF(ORÇAMENTO!B:B,'CPU (2)'!B3855)</f>
        <v>0</v>
      </c>
      <c r="B3855">
        <v>53858</v>
      </c>
      <c r="C3855" t="s">
        <v>9515</v>
      </c>
      <c r="D3855" t="s">
        <v>5450</v>
      </c>
      <c r="E3855" t="s">
        <v>307</v>
      </c>
      <c r="F3855">
        <v>53.48</v>
      </c>
      <c r="G3855">
        <v>53.48</v>
      </c>
      <c r="H3855" t="s">
        <v>308</v>
      </c>
      <c r="I3855" s="156">
        <v>41974</v>
      </c>
    </row>
    <row r="3856" spans="1:9" hidden="1">
      <c r="A3856" s="133">
        <f>COUNTIF(ORÇAMENTO!B:B,'CPU (2)'!B3856)</f>
        <v>0</v>
      </c>
      <c r="B3856">
        <v>5942</v>
      </c>
      <c r="C3856" t="s">
        <v>9516</v>
      </c>
      <c r="D3856" t="s">
        <v>5450</v>
      </c>
      <c r="E3856" t="s">
        <v>6044</v>
      </c>
      <c r="F3856">
        <v>42.41</v>
      </c>
      <c r="G3856">
        <v>40.729999999999997</v>
      </c>
      <c r="H3856" t="s">
        <v>308</v>
      </c>
      <c r="I3856" s="160">
        <v>41974</v>
      </c>
    </row>
    <row r="3857" spans="1:9" hidden="1">
      <c r="A3857" s="133">
        <f>COUNTIF(ORÇAMENTO!B:B,'CPU (2)'!B3857)</f>
        <v>0</v>
      </c>
      <c r="B3857">
        <v>5940</v>
      </c>
      <c r="C3857" t="s">
        <v>9517</v>
      </c>
      <c r="D3857" t="s">
        <v>5450</v>
      </c>
      <c r="E3857" t="s">
        <v>6046</v>
      </c>
      <c r="F3857">
        <v>119.55</v>
      </c>
      <c r="G3857">
        <v>117.87</v>
      </c>
      <c r="H3857" t="s">
        <v>308</v>
      </c>
      <c r="I3857" s="156">
        <v>41974</v>
      </c>
    </row>
    <row r="3858" spans="1:9" hidden="1">
      <c r="A3858" s="133">
        <f>COUNTIF(ORÇAMENTO!B:B,'CPU (2)'!B3858)</f>
        <v>0</v>
      </c>
      <c r="B3858">
        <v>89128</v>
      </c>
      <c r="C3858" t="s">
        <v>9518</v>
      </c>
      <c r="D3858" t="s">
        <v>5450</v>
      </c>
      <c r="E3858" t="s">
        <v>307</v>
      </c>
      <c r="F3858">
        <v>21.63</v>
      </c>
      <c r="G3858">
        <v>21.63</v>
      </c>
      <c r="H3858" t="s">
        <v>308</v>
      </c>
      <c r="I3858" s="160">
        <v>41974</v>
      </c>
    </row>
    <row r="3859" spans="1:9" hidden="1">
      <c r="A3859" s="133">
        <f>COUNTIF(ORÇAMENTO!B:B,'CPU (2)'!B3859)</f>
        <v>0</v>
      </c>
      <c r="B3859">
        <v>89129</v>
      </c>
      <c r="C3859" t="s">
        <v>9519</v>
      </c>
      <c r="D3859" t="s">
        <v>5450</v>
      </c>
      <c r="E3859" t="s">
        <v>307</v>
      </c>
      <c r="F3859">
        <v>4.87</v>
      </c>
      <c r="G3859">
        <v>4.87</v>
      </c>
      <c r="H3859" t="s">
        <v>308</v>
      </c>
      <c r="I3859" s="156">
        <v>41974</v>
      </c>
    </row>
    <row r="3860" spans="1:9" hidden="1">
      <c r="A3860" s="133">
        <f>COUNTIF(ORÇAMENTO!B:B,'CPU (2)'!B3860)</f>
        <v>0</v>
      </c>
      <c r="B3860" t="s">
        <v>9520</v>
      </c>
      <c r="C3860" t="s">
        <v>9521</v>
      </c>
      <c r="D3860" t="s">
        <v>5368</v>
      </c>
      <c r="E3860" t="s">
        <v>83</v>
      </c>
      <c r="F3860">
        <v>323.47000000000003</v>
      </c>
      <c r="G3860">
        <v>316.7</v>
      </c>
      <c r="H3860" t="s">
        <v>308</v>
      </c>
      <c r="I3860" s="160">
        <v>41974</v>
      </c>
    </row>
    <row r="3861" spans="1:9" hidden="1">
      <c r="A3861" s="133">
        <f>COUNTIF(ORÇAMENTO!B:B,'CPU (2)'!B3861)</f>
        <v>0</v>
      </c>
      <c r="B3861" t="s">
        <v>9522</v>
      </c>
      <c r="C3861" t="s">
        <v>9523</v>
      </c>
      <c r="D3861" t="s">
        <v>5368</v>
      </c>
      <c r="E3861" t="s">
        <v>83</v>
      </c>
      <c r="F3861">
        <v>357.79</v>
      </c>
      <c r="G3861">
        <v>349.67</v>
      </c>
      <c r="H3861" t="s">
        <v>308</v>
      </c>
      <c r="I3861" s="156">
        <v>41974</v>
      </c>
    </row>
    <row r="3862" spans="1:9" hidden="1">
      <c r="A3862" s="133">
        <f>COUNTIF(ORÇAMENTO!B:B,'CPU (2)'!B3862)</f>
        <v>0</v>
      </c>
      <c r="B3862" t="s">
        <v>9524</v>
      </c>
      <c r="C3862" t="s">
        <v>9525</v>
      </c>
      <c r="D3862" t="s">
        <v>5368</v>
      </c>
      <c r="E3862" t="s">
        <v>83</v>
      </c>
      <c r="F3862">
        <v>43.66</v>
      </c>
      <c r="G3862">
        <v>40.950000000000003</v>
      </c>
      <c r="H3862" t="s">
        <v>308</v>
      </c>
      <c r="I3862" s="160">
        <v>41974</v>
      </c>
    </row>
    <row r="3863" spans="1:9" hidden="1">
      <c r="A3863" s="133">
        <f>COUNTIF(ORÇAMENTO!B:B,'CPU (2)'!B3863)</f>
        <v>0</v>
      </c>
      <c r="B3863" t="s">
        <v>9526</v>
      </c>
      <c r="C3863" t="s">
        <v>9527</v>
      </c>
      <c r="D3863" t="s">
        <v>5368</v>
      </c>
      <c r="E3863" t="s">
        <v>83</v>
      </c>
      <c r="F3863">
        <v>526.97</v>
      </c>
      <c r="G3863">
        <v>517.5</v>
      </c>
      <c r="H3863" t="s">
        <v>308</v>
      </c>
      <c r="I3863" s="156">
        <v>41974</v>
      </c>
    </row>
    <row r="3864" spans="1:9" hidden="1">
      <c r="A3864" s="133">
        <f>COUNTIF(ORÇAMENTO!B:B,'CPU (2)'!B3864)</f>
        <v>0</v>
      </c>
      <c r="B3864" t="s">
        <v>9528</v>
      </c>
      <c r="C3864" t="s">
        <v>9529</v>
      </c>
      <c r="D3864" t="s">
        <v>5368</v>
      </c>
      <c r="E3864" t="s">
        <v>83</v>
      </c>
      <c r="F3864">
        <v>568.52</v>
      </c>
      <c r="G3864">
        <v>557.70000000000005</v>
      </c>
      <c r="H3864" t="s">
        <v>308</v>
      </c>
      <c r="I3864" s="160">
        <v>41974</v>
      </c>
    </row>
    <row r="3865" spans="1:9" hidden="1">
      <c r="A3865" s="133">
        <f>COUNTIF(ORÇAMENTO!B:B,'CPU (2)'!B3865)</f>
        <v>0</v>
      </c>
      <c r="B3865" t="s">
        <v>9530</v>
      </c>
      <c r="C3865" t="s">
        <v>9531</v>
      </c>
      <c r="D3865" t="s">
        <v>5368</v>
      </c>
      <c r="E3865" t="s">
        <v>83</v>
      </c>
      <c r="F3865">
        <v>842.68</v>
      </c>
      <c r="G3865">
        <v>826.45</v>
      </c>
      <c r="H3865" t="s">
        <v>308</v>
      </c>
      <c r="I3865" s="156">
        <v>41974</v>
      </c>
    </row>
    <row r="3866" spans="1:9" hidden="1">
      <c r="A3866" s="133">
        <f>COUNTIF(ORÇAMENTO!B:B,'CPU (2)'!B3866)</f>
        <v>0</v>
      </c>
      <c r="B3866">
        <v>83463</v>
      </c>
      <c r="C3866" t="s">
        <v>9532</v>
      </c>
      <c r="D3866" t="s">
        <v>5368</v>
      </c>
      <c r="E3866" t="s">
        <v>83</v>
      </c>
      <c r="F3866">
        <v>220.19</v>
      </c>
      <c r="G3866">
        <v>214.78</v>
      </c>
      <c r="H3866" t="s">
        <v>308</v>
      </c>
      <c r="I3866" s="160">
        <v>41974</v>
      </c>
    </row>
    <row r="3867" spans="1:9" hidden="1">
      <c r="A3867" s="133">
        <f>COUNTIF(ORÇAMENTO!B:B,'CPU (2)'!B3867)</f>
        <v>0</v>
      </c>
      <c r="B3867">
        <v>84402</v>
      </c>
      <c r="C3867" t="s">
        <v>9533</v>
      </c>
      <c r="D3867" t="s">
        <v>5368</v>
      </c>
      <c r="E3867" t="s">
        <v>83</v>
      </c>
      <c r="F3867">
        <v>51.85</v>
      </c>
      <c r="G3867">
        <v>49.14</v>
      </c>
      <c r="H3867" t="s">
        <v>308</v>
      </c>
      <c r="I3867" s="156">
        <v>41974</v>
      </c>
    </row>
    <row r="3868" spans="1:9" hidden="1">
      <c r="A3868" s="133">
        <f>COUNTIF(ORÇAMENTO!B:B,'CPU (2)'!B3868)</f>
        <v>0</v>
      </c>
      <c r="B3868">
        <v>83371</v>
      </c>
      <c r="C3868" t="s">
        <v>9534</v>
      </c>
      <c r="D3868" t="s">
        <v>5371</v>
      </c>
      <c r="E3868" t="s">
        <v>83</v>
      </c>
      <c r="F3868">
        <v>99.67</v>
      </c>
      <c r="G3868">
        <v>95.21</v>
      </c>
      <c r="H3868" t="s">
        <v>308</v>
      </c>
      <c r="I3868" s="160">
        <v>41974</v>
      </c>
    </row>
    <row r="3869" spans="1:9" hidden="1">
      <c r="A3869" s="133">
        <f>COUNTIF(ORÇAMENTO!B:B,'CPU (2)'!B3869)</f>
        <v>0</v>
      </c>
      <c r="B3869">
        <v>83370</v>
      </c>
      <c r="C3869" t="s">
        <v>9535</v>
      </c>
      <c r="D3869" t="s">
        <v>5371</v>
      </c>
      <c r="E3869" t="s">
        <v>83</v>
      </c>
      <c r="F3869">
        <v>158.41</v>
      </c>
      <c r="G3869">
        <v>152.57</v>
      </c>
      <c r="H3869" t="s">
        <v>308</v>
      </c>
      <c r="I3869" s="156">
        <v>41974</v>
      </c>
    </row>
    <row r="3870" spans="1:9" hidden="1">
      <c r="A3870" s="133">
        <f>COUNTIF(ORÇAMENTO!B:B,'CPU (2)'!B3870)</f>
        <v>0</v>
      </c>
      <c r="B3870">
        <v>83369</v>
      </c>
      <c r="C3870" t="s">
        <v>9536</v>
      </c>
      <c r="D3870" t="s">
        <v>5371</v>
      </c>
      <c r="E3870" t="s">
        <v>83</v>
      </c>
      <c r="F3870">
        <v>225.5</v>
      </c>
      <c r="G3870">
        <v>218.71</v>
      </c>
      <c r="H3870" t="s">
        <v>308</v>
      </c>
      <c r="I3870" s="160">
        <v>41974</v>
      </c>
    </row>
    <row r="3871" spans="1:9" hidden="1">
      <c r="A3871" s="133">
        <f>COUNTIF(ORÇAMENTO!B:B,'CPU (2)'!B3871)</f>
        <v>0</v>
      </c>
      <c r="B3871">
        <v>84676</v>
      </c>
      <c r="C3871" t="s">
        <v>9537</v>
      </c>
      <c r="D3871" t="s">
        <v>5371</v>
      </c>
      <c r="E3871" t="s">
        <v>83</v>
      </c>
      <c r="F3871">
        <v>299.38</v>
      </c>
      <c r="G3871">
        <v>292.58999999999997</v>
      </c>
      <c r="H3871" t="s">
        <v>308</v>
      </c>
      <c r="I3871" s="156">
        <v>41974</v>
      </c>
    </row>
    <row r="3872" spans="1:9" hidden="1">
      <c r="A3872" s="133">
        <f>COUNTIF(ORÇAMENTO!B:B,'CPU (2)'!B3872)</f>
        <v>0</v>
      </c>
      <c r="B3872" t="s">
        <v>9538</v>
      </c>
      <c r="C3872" t="s">
        <v>9539</v>
      </c>
      <c r="D3872" t="s">
        <v>5368</v>
      </c>
      <c r="E3872" t="s">
        <v>83</v>
      </c>
      <c r="F3872">
        <v>1036.07</v>
      </c>
      <c r="G3872">
        <v>1013.24</v>
      </c>
      <c r="H3872" t="s">
        <v>308</v>
      </c>
      <c r="I3872" s="160">
        <v>41974</v>
      </c>
    </row>
    <row r="3873" spans="1:11" hidden="1">
      <c r="A3873" s="133">
        <f>COUNTIF(ORÇAMENTO!B:B,'CPU (2)'!B3873)</f>
        <v>0</v>
      </c>
      <c r="B3873">
        <v>89710</v>
      </c>
      <c r="C3873" t="s">
        <v>9540</v>
      </c>
      <c r="D3873" t="s">
        <v>5366</v>
      </c>
      <c r="E3873" t="s">
        <v>83</v>
      </c>
      <c r="F3873">
        <v>7.09</v>
      </c>
      <c r="G3873">
        <v>6.89</v>
      </c>
      <c r="H3873" t="s">
        <v>308</v>
      </c>
      <c r="I3873" s="156">
        <v>41974</v>
      </c>
    </row>
    <row r="3874" spans="1:11" hidden="1">
      <c r="A3874" s="133">
        <f>COUNTIF(ORÇAMENTO!B:B,'CPU (2)'!B3874)</f>
        <v>0</v>
      </c>
      <c r="B3874">
        <v>89495</v>
      </c>
      <c r="C3874" t="s">
        <v>9541</v>
      </c>
      <c r="D3874" t="s">
        <v>5366</v>
      </c>
      <c r="E3874" t="s">
        <v>83</v>
      </c>
      <c r="F3874">
        <v>6.25</v>
      </c>
      <c r="G3874">
        <v>6.15</v>
      </c>
      <c r="H3874" t="s">
        <v>308</v>
      </c>
      <c r="I3874" s="160">
        <v>41974</v>
      </c>
    </row>
    <row r="3875" spans="1:11" hidden="1">
      <c r="A3875" s="133">
        <f>COUNTIF(ORÇAMENTO!B:B,'CPU (2)'!B3875)</f>
        <v>0</v>
      </c>
      <c r="B3875">
        <v>89709</v>
      </c>
      <c r="C3875" t="s">
        <v>9542</v>
      </c>
      <c r="D3875" t="s">
        <v>5366</v>
      </c>
      <c r="E3875" t="s">
        <v>83</v>
      </c>
      <c r="F3875">
        <v>7.23</v>
      </c>
      <c r="G3875">
        <v>7.03</v>
      </c>
      <c r="H3875" t="s">
        <v>308</v>
      </c>
      <c r="I3875" s="156">
        <v>41974</v>
      </c>
    </row>
    <row r="3876" spans="1:11" hidden="1">
      <c r="A3876" s="133">
        <f>COUNTIF(ORÇAMENTO!B:B,'CPU (2)'!B3876)</f>
        <v>0</v>
      </c>
      <c r="B3876" t="s">
        <v>9543</v>
      </c>
      <c r="C3876" t="s">
        <v>9544</v>
      </c>
      <c r="D3876" t="s">
        <v>6285</v>
      </c>
      <c r="E3876" t="s">
        <v>370</v>
      </c>
      <c r="F3876">
        <v>69.709999999999994</v>
      </c>
      <c r="G3876">
        <v>64.17</v>
      </c>
      <c r="H3876" t="s">
        <v>308</v>
      </c>
      <c r="I3876" s="160">
        <v>41974</v>
      </c>
    </row>
    <row r="3877" spans="1:11" hidden="1">
      <c r="A3877" s="133">
        <f>COUNTIF(ORÇAMENTO!B:B,'CPU (2)'!B3877)</f>
        <v>0</v>
      </c>
      <c r="B3877" t="s">
        <v>9545</v>
      </c>
      <c r="C3877" t="s">
        <v>9546</v>
      </c>
      <c r="D3877" t="s">
        <v>6285</v>
      </c>
      <c r="E3877" t="s">
        <v>370</v>
      </c>
      <c r="F3877">
        <v>16.95</v>
      </c>
      <c r="G3877">
        <v>15.53</v>
      </c>
      <c r="H3877" t="s">
        <v>308</v>
      </c>
      <c r="I3877" s="156">
        <v>41974</v>
      </c>
    </row>
    <row r="3878" spans="1:11" hidden="1">
      <c r="A3878" s="133">
        <f>COUNTIF(ORÇAMENTO!B:B,'CPU (2)'!B3878)</f>
        <v>0</v>
      </c>
      <c r="B3878">
        <v>84117</v>
      </c>
      <c r="C3878" t="s">
        <v>9547</v>
      </c>
      <c r="D3878" t="s">
        <v>5361</v>
      </c>
      <c r="E3878" t="s">
        <v>335</v>
      </c>
      <c r="F3878">
        <v>14.91</v>
      </c>
      <c r="G3878">
        <v>13.63</v>
      </c>
      <c r="H3878" t="s">
        <v>308</v>
      </c>
      <c r="I3878" s="160">
        <v>41974</v>
      </c>
    </row>
    <row r="3879" spans="1:11" hidden="1">
      <c r="A3879" s="133">
        <f>COUNTIF(ORÇAMENTO!B:B,'CPU (2)'!B3879)</f>
        <v>0</v>
      </c>
      <c r="B3879">
        <v>88314</v>
      </c>
      <c r="C3879" t="s">
        <v>9548</v>
      </c>
      <c r="D3879" t="s">
        <v>5361</v>
      </c>
      <c r="E3879" t="s">
        <v>307</v>
      </c>
      <c r="F3879">
        <v>8.48</v>
      </c>
      <c r="G3879">
        <v>7.85</v>
      </c>
      <c r="H3879" t="s">
        <v>308</v>
      </c>
      <c r="I3879" s="156">
        <v>41974</v>
      </c>
    </row>
    <row r="3880" spans="1:11" hidden="1">
      <c r="A3880" s="133">
        <f>COUNTIF(ORÇAMENTO!B:B,'CPU (2)'!B3880)</f>
        <v>0</v>
      </c>
      <c r="B3880" t="s">
        <v>9549</v>
      </c>
      <c r="C3880" t="s">
        <v>9550</v>
      </c>
      <c r="D3880" t="s">
        <v>5670</v>
      </c>
      <c r="E3880" t="s">
        <v>335</v>
      </c>
      <c r="F3880">
        <v>38.9</v>
      </c>
      <c r="G3880">
        <v>36.74</v>
      </c>
      <c r="H3880" t="s">
        <v>308</v>
      </c>
      <c r="I3880" s="160">
        <v>41974</v>
      </c>
    </row>
    <row r="3881" spans="1:11" hidden="1">
      <c r="A3881" s="133">
        <f>COUNTIF(ORÇAMENTO!B:B,'CPU (2)'!B3881)</f>
        <v>0</v>
      </c>
      <c r="B3881" t="s">
        <v>9551</v>
      </c>
      <c r="C3881" t="s">
        <v>9552</v>
      </c>
      <c r="D3881" t="s">
        <v>5670</v>
      </c>
      <c r="E3881" t="s">
        <v>335</v>
      </c>
      <c r="F3881">
        <v>41.12</v>
      </c>
      <c r="G3881">
        <v>39.090000000000003</v>
      </c>
      <c r="H3881" t="s">
        <v>308</v>
      </c>
      <c r="I3881" s="156">
        <v>41974</v>
      </c>
    </row>
    <row r="3882" spans="1:11" hidden="1">
      <c r="A3882" s="133">
        <f>COUNTIF(ORÇAMENTO!B:B,'CPU (2)'!B3882)</f>
        <v>0</v>
      </c>
      <c r="B3882" t="s">
        <v>9553</v>
      </c>
      <c r="C3882" t="s">
        <v>9554</v>
      </c>
      <c r="D3882" t="s">
        <v>5604</v>
      </c>
      <c r="E3882" t="s">
        <v>368</v>
      </c>
      <c r="F3882">
        <v>30.59</v>
      </c>
      <c r="G3882">
        <v>27.77</v>
      </c>
      <c r="H3882" t="s">
        <v>308</v>
      </c>
      <c r="I3882" s="160">
        <v>41974</v>
      </c>
    </row>
    <row r="3883" spans="1:11" hidden="1">
      <c r="A3883" s="133">
        <f>COUNTIF(ORÇAMENTO!B:B,'CPU (2)'!B3883)</f>
        <v>0</v>
      </c>
      <c r="B3883">
        <v>83441</v>
      </c>
      <c r="C3883" t="s">
        <v>9555</v>
      </c>
      <c r="D3883" t="s">
        <v>5604</v>
      </c>
      <c r="E3883" t="s">
        <v>368</v>
      </c>
      <c r="F3883">
        <v>42.49</v>
      </c>
      <c r="G3883">
        <v>38.58</v>
      </c>
      <c r="H3883" t="s">
        <v>308</v>
      </c>
      <c r="I3883" s="156">
        <v>41974</v>
      </c>
    </row>
    <row r="3884" spans="1:11" hidden="1">
      <c r="A3884" s="133">
        <f>COUNTIF(ORÇAMENTO!B:B,'CPU (2)'!B3884)</f>
        <v>0</v>
      </c>
      <c r="B3884">
        <v>5719</v>
      </c>
      <c r="C3884" t="s">
        <v>9556</v>
      </c>
      <c r="D3884" t="s">
        <v>5604</v>
      </c>
      <c r="E3884" t="s">
        <v>368</v>
      </c>
      <c r="F3884">
        <v>43.58</v>
      </c>
      <c r="G3884">
        <v>40.229999999999997</v>
      </c>
      <c r="H3884" t="s">
        <v>308</v>
      </c>
      <c r="I3884" s="160">
        <v>41974</v>
      </c>
    </row>
    <row r="3885" spans="1:11">
      <c r="B3885"/>
      <c r="C3885"/>
      <c r="D3885"/>
      <c r="E3885"/>
      <c r="F3885"/>
      <c r="G3885"/>
      <c r="H3885"/>
      <c r="I3885" s="160"/>
    </row>
    <row r="3886" spans="1:11">
      <c r="A3886" s="133">
        <f>COUNTIF(ORÇAMENTO!B:B,'CPU (2)'!B3886)</f>
        <v>0</v>
      </c>
      <c r="B3886" s="175">
        <v>53527</v>
      </c>
      <c r="C3886" s="176" t="s">
        <v>64</v>
      </c>
      <c r="D3886" s="175" t="s">
        <v>5604</v>
      </c>
      <c r="E3886" s="175" t="s">
        <v>368</v>
      </c>
      <c r="F3886" s="177">
        <v>48.56</v>
      </c>
      <c r="G3886" s="177">
        <v>44.09</v>
      </c>
      <c r="H3886" s="175" t="s">
        <v>308</v>
      </c>
      <c r="I3886" s="178">
        <v>41974</v>
      </c>
      <c r="J3886" s="191">
        <f>SUM(J3888)</f>
        <v>44.09102</v>
      </c>
      <c r="K3886" s="192">
        <f>J3886-G3886</f>
        <v>1.0199999999969123E-3</v>
      </c>
    </row>
    <row r="3887" spans="1:11" s="8" customFormat="1" ht="26.25" customHeight="1">
      <c r="A3887" s="133"/>
      <c r="B3887" s="167" t="s">
        <v>341</v>
      </c>
      <c r="C3887" s="167" t="s">
        <v>82</v>
      </c>
      <c r="D3887" s="167" t="s">
        <v>342</v>
      </c>
      <c r="E3887" s="167" t="s">
        <v>343</v>
      </c>
      <c r="F3887" s="167" t="s">
        <v>10727</v>
      </c>
      <c r="G3887" s="167" t="s">
        <v>10728</v>
      </c>
      <c r="H3887" s="167" t="s">
        <v>10729</v>
      </c>
      <c r="I3887" s="167" t="s">
        <v>10730</v>
      </c>
      <c r="J3887" s="167" t="s">
        <v>10731</v>
      </c>
    </row>
    <row r="3888" spans="1:11">
      <c r="B3888" s="172">
        <v>88316</v>
      </c>
      <c r="C3888" s="226" t="str">
        <f>VLOOKUP(B3888,SERVIÇOS_SINAPI_12_14!$A$2:$H$5049,2,0)</f>
        <v>SERVENTE COM ENCARGOS COMPLEMENTARES</v>
      </c>
      <c r="D3888" s="219" t="s">
        <v>5361</v>
      </c>
      <c r="E3888" s="219" t="str">
        <f>VLOOKUP(B3888,SERVIÇOS_SINAPI_12_14!$A$2:$H$5049,4,0)</f>
        <v>H</v>
      </c>
      <c r="F3888" s="224">
        <v>12.14</v>
      </c>
      <c r="G3888" s="224">
        <f>VLOOKUP(B3888,SERVIÇOS_SINAPI_12_14!$A$2:$H$5049,6,0)</f>
        <v>11.02</v>
      </c>
      <c r="H3888" s="219">
        <v>4.0010000000000003</v>
      </c>
      <c r="I3888" s="224">
        <v>48.56</v>
      </c>
      <c r="J3888" s="224">
        <f>H3888*G3888</f>
        <v>44.09102</v>
      </c>
    </row>
    <row r="3889" spans="1:11">
      <c r="B3889" s="153"/>
      <c r="C3889" s="154"/>
      <c r="D3889" s="153"/>
      <c r="E3889" s="153"/>
      <c r="F3889" s="155"/>
      <c r="G3889" s="155"/>
      <c r="H3889" s="153"/>
      <c r="I3889" s="156"/>
    </row>
    <row r="3890" spans="1:11" ht="25.5" hidden="1">
      <c r="A3890" s="133">
        <f>COUNTIF(ORÇAMENTO!B:B,'CPU (2)'!B3890)</f>
        <v>0</v>
      </c>
      <c r="B3890" s="157" t="s">
        <v>9557</v>
      </c>
      <c r="C3890" s="158" t="s">
        <v>9558</v>
      </c>
      <c r="D3890" s="157" t="s">
        <v>5604</v>
      </c>
      <c r="E3890" s="157" t="s">
        <v>368</v>
      </c>
      <c r="F3890" s="159">
        <v>36.42</v>
      </c>
      <c r="G3890" s="159">
        <v>33.06</v>
      </c>
      <c r="H3890" s="157" t="s">
        <v>308</v>
      </c>
      <c r="I3890" s="160">
        <v>41974</v>
      </c>
    </row>
    <row r="3891" spans="1:11" hidden="1">
      <c r="A3891" s="133">
        <f>COUNTIF(ORÇAMENTO!B:B,'CPU (2)'!B3891)</f>
        <v>0</v>
      </c>
      <c r="B3891" s="153">
        <v>83345</v>
      </c>
      <c r="C3891" s="154" t="s">
        <v>9559</v>
      </c>
      <c r="D3891" s="153" t="s">
        <v>5604</v>
      </c>
      <c r="E3891" s="153" t="s">
        <v>368</v>
      </c>
      <c r="F3891" s="155">
        <v>128.38999999999999</v>
      </c>
      <c r="G3891" s="155">
        <v>127.32</v>
      </c>
      <c r="H3891" s="153" t="s">
        <v>308</v>
      </c>
      <c r="I3891" s="156">
        <v>41974</v>
      </c>
    </row>
    <row r="3892" spans="1:11" ht="25.5" hidden="1">
      <c r="A3892" s="133">
        <f>COUNTIF(ORÇAMENTO!B:B,'CPU (2)'!B3892)</f>
        <v>0</v>
      </c>
      <c r="B3892" s="157">
        <v>72921</v>
      </c>
      <c r="C3892" s="158" t="s">
        <v>9560</v>
      </c>
      <c r="D3892" s="157" t="s">
        <v>5604</v>
      </c>
      <c r="E3892" s="157" t="s">
        <v>368</v>
      </c>
      <c r="F3892" s="159">
        <v>47.1</v>
      </c>
      <c r="G3892" s="159">
        <v>46.26</v>
      </c>
      <c r="H3892" s="157" t="s">
        <v>308</v>
      </c>
      <c r="I3892" s="160">
        <v>41974</v>
      </c>
    </row>
    <row r="3893" spans="1:11" ht="25.5" hidden="1">
      <c r="A3893" s="133">
        <f>COUNTIF(ORÇAMENTO!B:B,'CPU (2)'!B3893)</f>
        <v>0</v>
      </c>
      <c r="B3893" s="153">
        <v>72920</v>
      </c>
      <c r="C3893" s="154" t="s">
        <v>9561</v>
      </c>
      <c r="D3893" s="153" t="s">
        <v>5604</v>
      </c>
      <c r="E3893" s="153" t="s">
        <v>368</v>
      </c>
      <c r="F3893" s="155">
        <v>14.75</v>
      </c>
      <c r="G3893" s="155">
        <v>13.92</v>
      </c>
      <c r="H3893" s="153" t="s">
        <v>308</v>
      </c>
      <c r="I3893" s="156">
        <v>41974</v>
      </c>
    </row>
    <row r="3894" spans="1:11" ht="25.5" hidden="1">
      <c r="A3894" s="133">
        <f>COUNTIF(ORÇAMENTO!B:B,'CPU (2)'!B3894)</f>
        <v>0</v>
      </c>
      <c r="B3894" s="157" t="s">
        <v>9562</v>
      </c>
      <c r="C3894" s="158" t="s">
        <v>9563</v>
      </c>
      <c r="D3894" s="157" t="s">
        <v>5604</v>
      </c>
      <c r="E3894" s="157" t="s">
        <v>368</v>
      </c>
      <c r="F3894" s="159">
        <v>36.42</v>
      </c>
      <c r="G3894" s="159">
        <v>33.06</v>
      </c>
      <c r="H3894" s="157" t="s">
        <v>308</v>
      </c>
      <c r="I3894" s="160">
        <v>41974</v>
      </c>
    </row>
    <row r="3895" spans="1:11">
      <c r="B3895" s="157"/>
      <c r="C3895" s="158"/>
      <c r="D3895" s="157"/>
      <c r="E3895" s="157"/>
      <c r="F3895" s="159"/>
      <c r="G3895" s="159"/>
      <c r="H3895" s="157"/>
      <c r="I3895" s="160"/>
    </row>
    <row r="3896" spans="1:11" ht="38.25">
      <c r="A3896" s="133">
        <f>COUNTIF(ORÇAMENTO!B:B,'CPU (2)'!B3896)</f>
        <v>0</v>
      </c>
      <c r="B3896" s="175" t="s">
        <v>261</v>
      </c>
      <c r="C3896" s="176" t="s">
        <v>9564</v>
      </c>
      <c r="D3896" s="175" t="s">
        <v>5604</v>
      </c>
      <c r="E3896" s="175" t="s">
        <v>368</v>
      </c>
      <c r="F3896" s="177">
        <v>8.7100000000000009</v>
      </c>
      <c r="G3896" s="177">
        <v>8.02</v>
      </c>
      <c r="H3896" s="175" t="s">
        <v>308</v>
      </c>
      <c r="I3896" s="178">
        <v>41974</v>
      </c>
      <c r="J3896" s="191">
        <f>SUM(J3898:J3902)</f>
        <v>8.0212515</v>
      </c>
      <c r="K3896" s="192">
        <f>J3896-G3896</f>
        <v>1.2515000000004051E-3</v>
      </c>
    </row>
    <row r="3897" spans="1:11" s="8" customFormat="1" ht="29.25" customHeight="1">
      <c r="A3897" s="133"/>
      <c r="B3897" s="167" t="s">
        <v>341</v>
      </c>
      <c r="C3897" s="167" t="s">
        <v>82</v>
      </c>
      <c r="D3897" s="167" t="s">
        <v>342</v>
      </c>
      <c r="E3897" s="167" t="s">
        <v>343</v>
      </c>
      <c r="F3897" s="167" t="s">
        <v>10727</v>
      </c>
      <c r="G3897" s="167" t="s">
        <v>10728</v>
      </c>
      <c r="H3897" s="167" t="s">
        <v>10729</v>
      </c>
      <c r="I3897" s="167" t="s">
        <v>10730</v>
      </c>
      <c r="J3897" s="167" t="s">
        <v>10731</v>
      </c>
    </row>
    <row r="3898" spans="1:11" ht="51">
      <c r="B3898" s="187">
        <v>5875</v>
      </c>
      <c r="C3898" s="226" t="str">
        <f>VLOOKUP(B3898,SERVIÇOS_SINAPI_12_14!$A$2:$H$5049,2,0)</f>
        <v>RETROESCAVADEIRA SOBRE RODAS COM CARREGADEIRA, TRAÇÃO 4X4, POTÊNCIA LÍQ. 72 HP, CAÇAMBA CARREG. CAP. MÍN. 0,79 M3, CAÇAMBA RETRO CAP. 0,18 M3, PESO OPERACIONAL MÍN. 7.140 KG, PROFUNDIDADE ESCAVAÇÃO MÁX. 4,50 M - CHP DIURNO. AF_06/2014</v>
      </c>
      <c r="D3898" s="249" t="s">
        <v>5450</v>
      </c>
      <c r="E3898" s="219" t="str">
        <f>VLOOKUP(B3898,SERVIÇOS_SINAPI_12_14!$A$2:$H$5049,4,0)</f>
        <v>CHP</v>
      </c>
      <c r="F3898" s="236">
        <v>79.16</v>
      </c>
      <c r="G3898" s="224">
        <f>VLOOKUP(B3898,SERVIÇOS_SINAPI_12_14!$A$2:$H$5049,6,0)</f>
        <v>77.599999999999994</v>
      </c>
      <c r="H3898" s="219">
        <v>1.4250000000000001E-2</v>
      </c>
      <c r="I3898" s="224">
        <v>1.1299999999999999</v>
      </c>
      <c r="J3898" s="224">
        <f>H3898*G3898</f>
        <v>1.1057999999999999</v>
      </c>
    </row>
    <row r="3899" spans="1:11" ht="51">
      <c r="B3899" s="187">
        <v>5877</v>
      </c>
      <c r="C3899" s="226" t="str">
        <f>VLOOKUP(B3899,SERVIÇOS_SINAPI_12_14!$A$2:$H$5049,2,0)</f>
        <v>RETROESCAVADEIRA SOBRE RODAS COM CARREGADEIRA, TRAÇÃO 4X4, POTÊNCIA LÍQ. 72 HP, CAÇAMBA CARREG. CAP. MÍN. 0,79 M3, CAÇAMBA RETRO CAP. 0,18 M3, PESO OPERACIONAL MÍN. 7.140 KG, PROFUNDIDADE ESCAVAÇÃO MÁX. 4,50 M - CHI DIURNO. AF_06/2014</v>
      </c>
      <c r="D3899" s="249" t="s">
        <v>5450</v>
      </c>
      <c r="E3899" s="219" t="str">
        <f>VLOOKUP(B3899,SERVIÇOS_SINAPI_12_14!$A$2:$H$5049,4,0)</f>
        <v>CHI</v>
      </c>
      <c r="F3899" s="236">
        <v>31.7</v>
      </c>
      <c r="G3899" s="224">
        <f>VLOOKUP(B3899,SERVIÇOS_SINAPI_12_14!$A$2:$H$5049,6,0)</f>
        <v>30.13</v>
      </c>
      <c r="H3899" s="219">
        <v>7.5000000000000002E-4</v>
      </c>
      <c r="I3899" s="224">
        <v>0.02</v>
      </c>
      <c r="J3899" s="224">
        <f>H3899*G3899</f>
        <v>2.25975E-2</v>
      </c>
    </row>
    <row r="3900" spans="1:11" ht="25.5">
      <c r="B3900" s="187">
        <v>73496</v>
      </c>
      <c r="C3900" s="226" t="str">
        <f>VLOOKUP(B3900,SERVIÇOS_SINAPI_12_14!$A$2:$H$5049,2,0)</f>
        <v>SOCADOR PNEUMATICO 18,5KG CONSUMO AR 0,82M3/M (CP) INCL OPERADOR</v>
      </c>
      <c r="D3900" s="249" t="s">
        <v>5450</v>
      </c>
      <c r="E3900" s="219" t="str">
        <f>VLOOKUP(B3900,SERVIÇOS_SINAPI_12_14!$A$2:$H$5049,4,0)</f>
        <v>H</v>
      </c>
      <c r="F3900" s="236">
        <v>2.78</v>
      </c>
      <c r="G3900" s="224">
        <f>VLOOKUP(B3900,SERVIÇOS_SINAPI_12_14!$A$2:$H$5049,6,0)</f>
        <v>2.77</v>
      </c>
      <c r="H3900" s="219">
        <v>1.54E-2</v>
      </c>
      <c r="I3900" s="224">
        <v>0.04</v>
      </c>
      <c r="J3900" s="224">
        <f>H3900*G3900</f>
        <v>4.2658000000000001E-2</v>
      </c>
    </row>
    <row r="3901" spans="1:11" ht="25.5">
      <c r="B3901" s="187">
        <v>73560</v>
      </c>
      <c r="C3901" s="226" t="str">
        <f>VLOOKUP(B3901,SERVIÇOS_SINAPI_12_14!$A$2:$H$5049,2,0)</f>
        <v>SOCADOR PNEUMATICO 18.5KG CONSUMO AR 0,82M3/M (CI) INCL OPERADOR</v>
      </c>
      <c r="D3901" s="249" t="s">
        <v>5450</v>
      </c>
      <c r="E3901" s="219" t="str">
        <f>VLOOKUP(B3901,SERVIÇOS_SINAPI_12_14!$A$2:$H$5049,4,0)</f>
        <v>H</v>
      </c>
      <c r="F3901" s="236">
        <v>2.15</v>
      </c>
      <c r="G3901" s="224">
        <f>VLOOKUP(B3901,SERVIÇOS_SINAPI_12_14!$A$2:$H$5049,6,0)</f>
        <v>2.14</v>
      </c>
      <c r="H3901" s="219">
        <v>0.1283</v>
      </c>
      <c r="I3901" s="224">
        <v>0.28000000000000003</v>
      </c>
      <c r="J3901" s="224">
        <f>H3901*G3901</f>
        <v>0.27456200000000003</v>
      </c>
    </row>
    <row r="3902" spans="1:11">
      <c r="B3902" s="172">
        <v>88316</v>
      </c>
      <c r="C3902" s="226" t="str">
        <f>VLOOKUP(B3902,SERVIÇOS_SINAPI_12_14!$A$2:$H$5049,2,0)</f>
        <v>SERVENTE COM ENCARGOS COMPLEMENTARES</v>
      </c>
      <c r="D3902" s="250" t="s">
        <v>5361</v>
      </c>
      <c r="E3902" s="219" t="str">
        <f>VLOOKUP(B3902,SERVIÇOS_SINAPI_12_14!$A$2:$H$5049,4,0)</f>
        <v>H</v>
      </c>
      <c r="F3902" s="214">
        <v>12.14</v>
      </c>
      <c r="G3902" s="224">
        <f>VLOOKUP(B3902,SERVIÇOS_SINAPI_12_14!$A$2:$H$5049,6,0)</f>
        <v>11.02</v>
      </c>
      <c r="H3902" s="219">
        <v>0.59670000000000001</v>
      </c>
      <c r="I3902" s="224">
        <v>7.24</v>
      </c>
      <c r="J3902" s="224">
        <f>H3902*G3902</f>
        <v>6.575634</v>
      </c>
    </row>
    <row r="3903" spans="1:11">
      <c r="B3903" s="153"/>
      <c r="C3903" s="154"/>
      <c r="D3903" s="153"/>
      <c r="E3903" s="153"/>
      <c r="F3903" s="155"/>
      <c r="G3903" s="155"/>
      <c r="H3903" s="153"/>
      <c r="I3903" s="156"/>
    </row>
    <row r="3904" spans="1:11">
      <c r="B3904" s="153"/>
      <c r="C3904" s="154"/>
      <c r="D3904" s="153"/>
      <c r="E3904" s="153"/>
      <c r="F3904" s="155"/>
      <c r="G3904" s="155"/>
      <c r="H3904" s="153"/>
      <c r="I3904" s="156"/>
    </row>
    <row r="3905" spans="1:9" ht="25.5" hidden="1">
      <c r="A3905" s="133">
        <f>COUNTIF(ORÇAMENTO!B:B,'CPU (2)'!B3905)</f>
        <v>0</v>
      </c>
      <c r="B3905" s="157" t="s">
        <v>9565</v>
      </c>
      <c r="C3905" s="158" t="s">
        <v>9566</v>
      </c>
      <c r="D3905" s="157" t="s">
        <v>5604</v>
      </c>
      <c r="E3905" s="157" t="s">
        <v>368</v>
      </c>
      <c r="F3905" s="159">
        <v>25.49</v>
      </c>
      <c r="G3905" s="159">
        <v>23.14</v>
      </c>
      <c r="H3905" s="157" t="s">
        <v>308</v>
      </c>
      <c r="I3905" s="160">
        <v>41974</v>
      </c>
    </row>
    <row r="3906" spans="1:9" ht="25.5" hidden="1">
      <c r="A3906" s="133">
        <f>COUNTIF(ORÇAMENTO!B:B,'CPU (2)'!B3906)</f>
        <v>0</v>
      </c>
      <c r="B3906" s="153" t="s">
        <v>9567</v>
      </c>
      <c r="C3906" s="154" t="s">
        <v>9568</v>
      </c>
      <c r="D3906" s="153" t="s">
        <v>5604</v>
      </c>
      <c r="E3906" s="153" t="s">
        <v>368</v>
      </c>
      <c r="F3906" s="155">
        <v>158.84</v>
      </c>
      <c r="G3906" s="155">
        <v>155.35</v>
      </c>
      <c r="H3906" s="153" t="s">
        <v>308</v>
      </c>
      <c r="I3906" s="156">
        <v>41974</v>
      </c>
    </row>
    <row r="3907" spans="1:9" ht="25.5" hidden="1">
      <c r="A3907" s="133">
        <f>COUNTIF(ORÇAMENTO!B:B,'CPU (2)'!B3907)</f>
        <v>0</v>
      </c>
      <c r="B3907" s="157" t="s">
        <v>9569</v>
      </c>
      <c r="C3907" s="158" t="s">
        <v>9570</v>
      </c>
      <c r="D3907" s="157" t="s">
        <v>5604</v>
      </c>
      <c r="E3907" s="157" t="s">
        <v>368</v>
      </c>
      <c r="F3907" s="159">
        <v>24.82</v>
      </c>
      <c r="G3907" s="159">
        <v>22.95</v>
      </c>
      <c r="H3907" s="157" t="s">
        <v>308</v>
      </c>
      <c r="I3907" s="160">
        <v>41974</v>
      </c>
    </row>
    <row r="3908" spans="1:9" hidden="1">
      <c r="A3908" s="133">
        <f>COUNTIF(ORÇAMENTO!B:B,'CPU (2)'!B3908)</f>
        <v>0</v>
      </c>
      <c r="B3908" s="153">
        <v>79488</v>
      </c>
      <c r="C3908" s="154" t="s">
        <v>9571</v>
      </c>
      <c r="D3908" s="153" t="s">
        <v>5604</v>
      </c>
      <c r="E3908" s="153" t="s">
        <v>368</v>
      </c>
      <c r="F3908" s="155">
        <v>6.05</v>
      </c>
      <c r="G3908" s="155">
        <v>5.54</v>
      </c>
      <c r="H3908" s="153" t="s">
        <v>308</v>
      </c>
      <c r="I3908" s="156">
        <v>41974</v>
      </c>
    </row>
    <row r="3909" spans="1:9" hidden="1">
      <c r="A3909" s="133">
        <f>COUNTIF(ORÇAMENTO!B:B,'CPU (2)'!B3909)</f>
        <v>0</v>
      </c>
      <c r="B3909" s="157">
        <v>79489</v>
      </c>
      <c r="C3909" s="158" t="s">
        <v>9572</v>
      </c>
      <c r="D3909" s="157" t="s">
        <v>5604</v>
      </c>
      <c r="E3909" s="157" t="s">
        <v>368</v>
      </c>
      <c r="F3909" s="159">
        <v>5.46</v>
      </c>
      <c r="G3909" s="159">
        <v>4.96</v>
      </c>
      <c r="H3909" s="157" t="s">
        <v>308</v>
      </c>
      <c r="I3909" s="160">
        <v>41974</v>
      </c>
    </row>
    <row r="3910" spans="1:9" ht="25.5" hidden="1">
      <c r="A3910" s="133">
        <f>COUNTIF(ORÇAMENTO!B:B,'CPU (2)'!B3910)</f>
        <v>0</v>
      </c>
      <c r="B3910" s="153" t="s">
        <v>9573</v>
      </c>
      <c r="C3910" s="154" t="s">
        <v>9574</v>
      </c>
      <c r="D3910" s="153" t="s">
        <v>5604</v>
      </c>
      <c r="E3910" s="153" t="s">
        <v>368</v>
      </c>
      <c r="F3910" s="155">
        <v>1.56</v>
      </c>
      <c r="G3910" s="155">
        <v>1.54</v>
      </c>
      <c r="H3910" s="153" t="s">
        <v>308</v>
      </c>
      <c r="I3910" s="156">
        <v>41974</v>
      </c>
    </row>
    <row r="3911" spans="1:9" ht="38.25" hidden="1">
      <c r="A3911" s="133">
        <f>COUNTIF(ORÇAMENTO!B:B,'CPU (2)'!B3911)</f>
        <v>0</v>
      </c>
      <c r="B3911" s="157">
        <v>83389</v>
      </c>
      <c r="C3911" s="158" t="s">
        <v>9575</v>
      </c>
      <c r="D3911" s="157" t="s">
        <v>5368</v>
      </c>
      <c r="E3911" s="157" t="s">
        <v>83</v>
      </c>
      <c r="F3911" s="159">
        <v>14.38</v>
      </c>
      <c r="G3911" s="159">
        <v>13.86</v>
      </c>
      <c r="H3911" s="157" t="s">
        <v>308</v>
      </c>
      <c r="I3911" s="160">
        <v>41974</v>
      </c>
    </row>
    <row r="3912" spans="1:9" ht="38.25" hidden="1">
      <c r="A3912" s="133">
        <f>COUNTIF(ORÇAMENTO!B:B,'CPU (2)'!B3912)</f>
        <v>0</v>
      </c>
      <c r="B3912" s="153">
        <v>83392</v>
      </c>
      <c r="C3912" s="154" t="s">
        <v>9576</v>
      </c>
      <c r="D3912" s="153" t="s">
        <v>5368</v>
      </c>
      <c r="E3912" s="153" t="s">
        <v>83</v>
      </c>
      <c r="F3912" s="155">
        <v>26.29</v>
      </c>
      <c r="G3912" s="155">
        <v>25.77</v>
      </c>
      <c r="H3912" s="153" t="s">
        <v>308</v>
      </c>
      <c r="I3912" s="156">
        <v>41974</v>
      </c>
    </row>
    <row r="3913" spans="1:9" ht="38.25" hidden="1">
      <c r="A3913" s="133">
        <f>COUNTIF(ORÇAMENTO!B:B,'CPU (2)'!B3913)</f>
        <v>0</v>
      </c>
      <c r="B3913" s="157">
        <v>83390</v>
      </c>
      <c r="C3913" s="158" t="s">
        <v>9577</v>
      </c>
      <c r="D3913" s="157" t="s">
        <v>5368</v>
      </c>
      <c r="E3913" s="157" t="s">
        <v>83</v>
      </c>
      <c r="F3913" s="159">
        <v>24.94</v>
      </c>
      <c r="G3913" s="159">
        <v>24.25</v>
      </c>
      <c r="H3913" s="157" t="s">
        <v>308</v>
      </c>
      <c r="I3913" s="160">
        <v>41974</v>
      </c>
    </row>
    <row r="3914" spans="1:9" ht="38.25" hidden="1">
      <c r="A3914" s="133">
        <f>COUNTIF(ORÇAMENTO!B:B,'CPU (2)'!B3914)</f>
        <v>0</v>
      </c>
      <c r="B3914" s="153">
        <v>83393</v>
      </c>
      <c r="C3914" s="154" t="s">
        <v>9578</v>
      </c>
      <c r="D3914" s="153" t="s">
        <v>5368</v>
      </c>
      <c r="E3914" s="153" t="s">
        <v>83</v>
      </c>
      <c r="F3914" s="155">
        <v>28.12</v>
      </c>
      <c r="G3914" s="155">
        <v>27.43</v>
      </c>
      <c r="H3914" s="153" t="s">
        <v>308</v>
      </c>
      <c r="I3914" s="156">
        <v>41974</v>
      </c>
    </row>
    <row r="3915" spans="1:9" ht="38.25" hidden="1">
      <c r="A3915" s="133">
        <f>COUNTIF(ORÇAMENTO!B:B,'CPU (2)'!B3915)</f>
        <v>0</v>
      </c>
      <c r="B3915" s="157">
        <v>83391</v>
      </c>
      <c r="C3915" s="158" t="s">
        <v>9579</v>
      </c>
      <c r="D3915" s="157" t="s">
        <v>5368</v>
      </c>
      <c r="E3915" s="157" t="s">
        <v>83</v>
      </c>
      <c r="F3915" s="159">
        <v>38.94</v>
      </c>
      <c r="G3915" s="159">
        <v>38.24</v>
      </c>
      <c r="H3915" s="157" t="s">
        <v>308</v>
      </c>
      <c r="I3915" s="160">
        <v>41974</v>
      </c>
    </row>
    <row r="3916" spans="1:9" ht="38.25" hidden="1">
      <c r="A3916" s="133">
        <f>COUNTIF(ORÇAMENTO!B:B,'CPU (2)'!B3916)</f>
        <v>0</v>
      </c>
      <c r="B3916" s="153">
        <v>83480</v>
      </c>
      <c r="C3916" s="154" t="s">
        <v>9580</v>
      </c>
      <c r="D3916" s="153" t="s">
        <v>5368</v>
      </c>
      <c r="E3916" s="153" t="s">
        <v>83</v>
      </c>
      <c r="F3916" s="155">
        <v>72.17</v>
      </c>
      <c r="G3916" s="155">
        <v>70</v>
      </c>
      <c r="H3916" s="153" t="s">
        <v>308</v>
      </c>
      <c r="I3916" s="156">
        <v>41974</v>
      </c>
    </row>
    <row r="3917" spans="1:9" ht="38.25" hidden="1">
      <c r="A3917" s="133">
        <f>COUNTIF(ORÇAMENTO!B:B,'CPU (2)'!B3917)</f>
        <v>0</v>
      </c>
      <c r="B3917" s="157">
        <v>83481</v>
      </c>
      <c r="C3917" s="158" t="s">
        <v>9581</v>
      </c>
      <c r="D3917" s="157" t="s">
        <v>5368</v>
      </c>
      <c r="E3917" s="157" t="s">
        <v>83</v>
      </c>
      <c r="F3917" s="159">
        <v>81.78</v>
      </c>
      <c r="G3917" s="159">
        <v>79.62</v>
      </c>
      <c r="H3917" s="157" t="s">
        <v>308</v>
      </c>
      <c r="I3917" s="160">
        <v>41974</v>
      </c>
    </row>
    <row r="3918" spans="1:9" ht="38.25" hidden="1">
      <c r="A3918" s="133">
        <f>COUNTIF(ORÇAMENTO!B:B,'CPU (2)'!B3918)</f>
        <v>0</v>
      </c>
      <c r="B3918" s="153">
        <v>72281</v>
      </c>
      <c r="C3918" s="154" t="s">
        <v>9582</v>
      </c>
      <c r="D3918" s="153" t="s">
        <v>5368</v>
      </c>
      <c r="E3918" s="153" t="s">
        <v>83</v>
      </c>
      <c r="F3918" s="155">
        <v>90.84</v>
      </c>
      <c r="G3918" s="155">
        <v>88.67</v>
      </c>
      <c r="H3918" s="153" t="s">
        <v>308</v>
      </c>
      <c r="I3918" s="156">
        <v>41974</v>
      </c>
    </row>
    <row r="3919" spans="1:9" ht="38.25" hidden="1">
      <c r="A3919" s="133">
        <f>COUNTIF(ORÇAMENTO!B:B,'CPU (2)'!B3919)</f>
        <v>0</v>
      </c>
      <c r="B3919" s="157">
        <v>72282</v>
      </c>
      <c r="C3919" s="158" t="s">
        <v>9583</v>
      </c>
      <c r="D3919" s="157" t="s">
        <v>5368</v>
      </c>
      <c r="E3919" s="157" t="s">
        <v>83</v>
      </c>
      <c r="F3919" s="159">
        <v>125.63</v>
      </c>
      <c r="G3919" s="159">
        <v>124</v>
      </c>
      <c r="H3919" s="157" t="s">
        <v>308</v>
      </c>
      <c r="I3919" s="160">
        <v>41974</v>
      </c>
    </row>
    <row r="3920" spans="1:9" ht="25.5" hidden="1">
      <c r="A3920" s="133">
        <f>COUNTIF(ORÇAMENTO!B:B,'CPU (2)'!B3920)</f>
        <v>0</v>
      </c>
      <c r="B3920" s="153">
        <v>75481</v>
      </c>
      <c r="C3920" s="154" t="s">
        <v>9584</v>
      </c>
      <c r="D3920" s="153" t="s">
        <v>5350</v>
      </c>
      <c r="E3920" s="153" t="s">
        <v>335</v>
      </c>
      <c r="F3920" s="155">
        <v>14.3</v>
      </c>
      <c r="G3920" s="155">
        <v>13.05</v>
      </c>
      <c r="H3920" s="153" t="s">
        <v>308</v>
      </c>
      <c r="I3920" s="156">
        <v>41974</v>
      </c>
    </row>
    <row r="3921" spans="1:9" ht="25.5" hidden="1">
      <c r="A3921" s="133">
        <f>COUNTIF(ORÇAMENTO!B:B,'CPU (2)'!B3921)</f>
        <v>0</v>
      </c>
      <c r="B3921" s="157" t="s">
        <v>9585</v>
      </c>
      <c r="C3921" s="158" t="s">
        <v>9586</v>
      </c>
      <c r="D3921" s="157" t="s">
        <v>5350</v>
      </c>
      <c r="E3921" s="157" t="s">
        <v>335</v>
      </c>
      <c r="F3921" s="159">
        <v>17.5</v>
      </c>
      <c r="G3921" s="159">
        <v>16.16</v>
      </c>
      <c r="H3921" s="157" t="s">
        <v>308</v>
      </c>
      <c r="I3921" s="160">
        <v>41974</v>
      </c>
    </row>
    <row r="3922" spans="1:9" ht="25.5" hidden="1">
      <c r="A3922" s="133">
        <f>COUNTIF(ORÇAMENTO!B:B,'CPU (2)'!B3922)</f>
        <v>0</v>
      </c>
      <c r="B3922" s="153">
        <v>84074</v>
      </c>
      <c r="C3922" s="154" t="s">
        <v>9587</v>
      </c>
      <c r="D3922" s="153" t="s">
        <v>5350</v>
      </c>
      <c r="E3922" s="153" t="s">
        <v>335</v>
      </c>
      <c r="F3922" s="155">
        <v>24.8</v>
      </c>
      <c r="G3922" s="155">
        <v>22.95</v>
      </c>
      <c r="H3922" s="153" t="s">
        <v>308</v>
      </c>
      <c r="I3922" s="156">
        <v>41974</v>
      </c>
    </row>
    <row r="3923" spans="1:9" ht="25.5" hidden="1">
      <c r="A3923" s="133">
        <f>COUNTIF(ORÇAMENTO!B:B,'CPU (2)'!B3923)</f>
        <v>0</v>
      </c>
      <c r="B3923" s="157">
        <v>84075</v>
      </c>
      <c r="C3923" s="158" t="s">
        <v>9588</v>
      </c>
      <c r="D3923" s="157" t="s">
        <v>5350</v>
      </c>
      <c r="E3923" s="157" t="s">
        <v>335</v>
      </c>
      <c r="F3923" s="159">
        <v>78.459999999999994</v>
      </c>
      <c r="G3923" s="159">
        <v>73.08</v>
      </c>
      <c r="H3923" s="157" t="s">
        <v>308</v>
      </c>
      <c r="I3923" s="160">
        <v>41974</v>
      </c>
    </row>
    <row r="3924" spans="1:9" ht="25.5" hidden="1">
      <c r="A3924" s="133">
        <f>COUNTIF(ORÇAMENTO!B:B,'CPU (2)'!B3924)</f>
        <v>0</v>
      </c>
      <c r="B3924" s="153">
        <v>84076</v>
      </c>
      <c r="C3924" s="154" t="s">
        <v>9589</v>
      </c>
      <c r="D3924" s="153" t="s">
        <v>5350</v>
      </c>
      <c r="E3924" s="153" t="s">
        <v>335</v>
      </c>
      <c r="F3924" s="155">
        <v>22.62</v>
      </c>
      <c r="G3924" s="155">
        <v>21.16</v>
      </c>
      <c r="H3924" s="153" t="s">
        <v>308</v>
      </c>
      <c r="I3924" s="156">
        <v>41974</v>
      </c>
    </row>
    <row r="3925" spans="1:9" ht="25.5" hidden="1">
      <c r="A3925" s="133">
        <f>COUNTIF(ORÇAMENTO!B:B,'CPU (2)'!B3925)</f>
        <v>0</v>
      </c>
      <c r="B3925" s="157">
        <v>89251</v>
      </c>
      <c r="C3925" s="158" t="s">
        <v>9590</v>
      </c>
      <c r="D3925" s="157" t="s">
        <v>5450</v>
      </c>
      <c r="E3925" s="157" t="s">
        <v>6044</v>
      </c>
      <c r="F3925" s="159">
        <v>181.39</v>
      </c>
      <c r="G3925" s="159">
        <v>180.06</v>
      </c>
      <c r="H3925" s="157" t="s">
        <v>308</v>
      </c>
      <c r="I3925" s="160">
        <v>41974</v>
      </c>
    </row>
    <row r="3926" spans="1:9" ht="25.5" hidden="1">
      <c r="A3926" s="133">
        <f>COUNTIF(ORÇAMENTO!B:B,'CPU (2)'!B3926)</f>
        <v>0</v>
      </c>
      <c r="B3926" s="153">
        <v>89250</v>
      </c>
      <c r="C3926" s="154" t="s">
        <v>9591</v>
      </c>
      <c r="D3926" s="153" t="s">
        <v>5450</v>
      </c>
      <c r="E3926" s="153" t="s">
        <v>6046</v>
      </c>
      <c r="F3926" s="155">
        <v>572.01</v>
      </c>
      <c r="G3926" s="155">
        <v>570.67999999999995</v>
      </c>
      <c r="H3926" s="153" t="s">
        <v>308</v>
      </c>
      <c r="I3926" s="156">
        <v>41974</v>
      </c>
    </row>
    <row r="3927" spans="1:9" ht="25.5" hidden="1">
      <c r="A3927" s="133">
        <f>COUNTIF(ORÇAMENTO!B:B,'CPU (2)'!B3927)</f>
        <v>0</v>
      </c>
      <c r="B3927" s="157">
        <v>89246</v>
      </c>
      <c r="C3927" s="158" t="s">
        <v>9592</v>
      </c>
      <c r="D3927" s="157" t="s">
        <v>5450</v>
      </c>
      <c r="E3927" s="157" t="s">
        <v>307</v>
      </c>
      <c r="F3927" s="159">
        <v>137.21</v>
      </c>
      <c r="G3927" s="159">
        <v>137.19999999999999</v>
      </c>
      <c r="H3927" s="157" t="s">
        <v>308</v>
      </c>
      <c r="I3927" s="160">
        <v>41974</v>
      </c>
    </row>
    <row r="3928" spans="1:9" ht="25.5" hidden="1">
      <c r="A3928" s="133">
        <f>COUNTIF(ORÇAMENTO!B:B,'CPU (2)'!B3928)</f>
        <v>0</v>
      </c>
      <c r="B3928" s="153">
        <v>89247</v>
      </c>
      <c r="C3928" s="154" t="s">
        <v>9593</v>
      </c>
      <c r="D3928" s="153" t="s">
        <v>5450</v>
      </c>
      <c r="E3928" s="153" t="s">
        <v>307</v>
      </c>
      <c r="F3928" s="155">
        <v>30.87</v>
      </c>
      <c r="G3928" s="155">
        <v>30.87</v>
      </c>
      <c r="H3928" s="153" t="s">
        <v>308</v>
      </c>
      <c r="I3928" s="156">
        <v>41974</v>
      </c>
    </row>
    <row r="3929" spans="1:9" ht="25.5" hidden="1">
      <c r="A3929" s="133">
        <f>COUNTIF(ORÇAMENTO!B:B,'CPU (2)'!B3929)</f>
        <v>0</v>
      </c>
      <c r="B3929" s="157">
        <v>89248</v>
      </c>
      <c r="C3929" s="158" t="s">
        <v>9594</v>
      </c>
      <c r="D3929" s="157" t="s">
        <v>5450</v>
      </c>
      <c r="E3929" s="157" t="s">
        <v>307</v>
      </c>
      <c r="F3929" s="159">
        <v>214.39</v>
      </c>
      <c r="G3929" s="159">
        <v>214.38</v>
      </c>
      <c r="H3929" s="157" t="s">
        <v>308</v>
      </c>
      <c r="I3929" s="160">
        <v>41974</v>
      </c>
    </row>
    <row r="3930" spans="1:9" ht="25.5" hidden="1">
      <c r="A3930" s="133">
        <f>COUNTIF(ORÇAMENTO!B:B,'CPU (2)'!B3930)</f>
        <v>0</v>
      </c>
      <c r="B3930" s="153">
        <v>89249</v>
      </c>
      <c r="C3930" s="154" t="s">
        <v>9595</v>
      </c>
      <c r="D3930" s="153" t="s">
        <v>5450</v>
      </c>
      <c r="E3930" s="153" t="s">
        <v>307</v>
      </c>
      <c r="F3930" s="155">
        <v>176.23</v>
      </c>
      <c r="G3930" s="155">
        <v>176.23</v>
      </c>
      <c r="H3930" s="153" t="s">
        <v>308</v>
      </c>
      <c r="I3930" s="156">
        <v>41974</v>
      </c>
    </row>
    <row r="3931" spans="1:9" ht="25.5" hidden="1">
      <c r="A3931" s="133">
        <f>COUNTIF(ORÇAMENTO!B:B,'CPU (2)'!B3931)</f>
        <v>0</v>
      </c>
      <c r="B3931" s="157">
        <v>72146</v>
      </c>
      <c r="C3931" s="158" t="s">
        <v>9596</v>
      </c>
      <c r="D3931" s="157" t="s">
        <v>5410</v>
      </c>
      <c r="E3931" s="157" t="s">
        <v>83</v>
      </c>
      <c r="F3931" s="159">
        <v>37.200000000000003</v>
      </c>
      <c r="G3931" s="159">
        <v>33.74</v>
      </c>
      <c r="H3931" s="157" t="s">
        <v>308</v>
      </c>
      <c r="I3931" s="160">
        <v>41974</v>
      </c>
    </row>
    <row r="3932" spans="1:9" ht="25.5" hidden="1">
      <c r="A3932" s="133">
        <f>COUNTIF(ORÇAMENTO!B:B,'CPU (2)'!B3932)</f>
        <v>0</v>
      </c>
      <c r="B3932" s="153">
        <v>72149</v>
      </c>
      <c r="C3932" s="154" t="s">
        <v>9597</v>
      </c>
      <c r="D3932" s="153" t="s">
        <v>5410</v>
      </c>
      <c r="E3932" s="153" t="s">
        <v>83</v>
      </c>
      <c r="F3932" s="155">
        <v>35.700000000000003</v>
      </c>
      <c r="G3932" s="155">
        <v>32.24</v>
      </c>
      <c r="H3932" s="153" t="s">
        <v>308</v>
      </c>
      <c r="I3932" s="156">
        <v>41974</v>
      </c>
    </row>
    <row r="3933" spans="1:9" ht="25.5" hidden="1">
      <c r="A3933" s="133">
        <f>COUNTIF(ORÇAMENTO!B:B,'CPU (2)'!B3933)</f>
        <v>0</v>
      </c>
      <c r="B3933" s="157">
        <v>72103</v>
      </c>
      <c r="C3933" s="158" t="s">
        <v>9598</v>
      </c>
      <c r="D3933" s="157" t="s">
        <v>6231</v>
      </c>
      <c r="E3933" s="157" t="s">
        <v>370</v>
      </c>
      <c r="F3933" s="159">
        <v>14.54</v>
      </c>
      <c r="G3933" s="159">
        <v>13.19</v>
      </c>
      <c r="H3933" s="157" t="s">
        <v>308</v>
      </c>
      <c r="I3933" s="160">
        <v>41974</v>
      </c>
    </row>
    <row r="3934" spans="1:9" ht="25.5" hidden="1">
      <c r="A3934" s="133">
        <f>COUNTIF(ORÇAMENTO!B:B,'CPU (2)'!B3934)</f>
        <v>0</v>
      </c>
      <c r="B3934" s="153">
        <v>72180</v>
      </c>
      <c r="C3934" s="154" t="s">
        <v>9599</v>
      </c>
      <c r="D3934" s="153" t="s">
        <v>5343</v>
      </c>
      <c r="E3934" s="153" t="s">
        <v>335</v>
      </c>
      <c r="F3934" s="155">
        <v>11.52</v>
      </c>
      <c r="G3934" s="155">
        <v>10.46</v>
      </c>
      <c r="H3934" s="153" t="s">
        <v>308</v>
      </c>
      <c r="I3934" s="156">
        <v>41974</v>
      </c>
    </row>
    <row r="3935" spans="1:9" ht="25.5" hidden="1">
      <c r="A3935" s="133">
        <f>COUNTIF(ORÇAMENTO!B:B,'CPU (2)'!B3935)</f>
        <v>0</v>
      </c>
      <c r="B3935" s="157">
        <v>72181</v>
      </c>
      <c r="C3935" s="158" t="s">
        <v>9600</v>
      </c>
      <c r="D3935" s="157" t="s">
        <v>5343</v>
      </c>
      <c r="E3935" s="157" t="s">
        <v>335</v>
      </c>
      <c r="F3935" s="159">
        <v>23.34</v>
      </c>
      <c r="G3935" s="159">
        <v>21.22</v>
      </c>
      <c r="H3935" s="157" t="s">
        <v>308</v>
      </c>
      <c r="I3935" s="160">
        <v>41974</v>
      </c>
    </row>
    <row r="3936" spans="1:9" ht="25.5" hidden="1">
      <c r="A3936" s="133">
        <f>COUNTIF(ORÇAMENTO!B:B,'CPU (2)'!B3936)</f>
        <v>0</v>
      </c>
      <c r="B3936" s="153">
        <v>72088</v>
      </c>
      <c r="C3936" s="154" t="s">
        <v>9601</v>
      </c>
      <c r="D3936" s="153" t="s">
        <v>6231</v>
      </c>
      <c r="E3936" s="153" t="s">
        <v>83</v>
      </c>
      <c r="F3936" s="155">
        <v>8.34</v>
      </c>
      <c r="G3936" s="155">
        <v>7.52</v>
      </c>
      <c r="H3936" s="153" t="s">
        <v>308</v>
      </c>
      <c r="I3936" s="156">
        <v>41974</v>
      </c>
    </row>
    <row r="3937" spans="1:9" ht="25.5" hidden="1">
      <c r="A3937" s="133">
        <f>COUNTIF(ORÇAMENTO!B:B,'CPU (2)'!B3937)</f>
        <v>0</v>
      </c>
      <c r="B3937" s="157">
        <v>72144</v>
      </c>
      <c r="C3937" s="158" t="s">
        <v>9602</v>
      </c>
      <c r="D3937" s="157" t="s">
        <v>5410</v>
      </c>
      <c r="E3937" s="157" t="s">
        <v>83</v>
      </c>
      <c r="F3937" s="159">
        <v>60.06</v>
      </c>
      <c r="G3937" s="159">
        <v>54.24</v>
      </c>
      <c r="H3937" s="157" t="s">
        <v>308</v>
      </c>
      <c r="I3937" s="160">
        <v>41974</v>
      </c>
    </row>
    <row r="3938" spans="1:9" ht="25.5" hidden="1">
      <c r="A3938" s="133">
        <f>COUNTIF(ORÇAMENTO!B:B,'CPU (2)'!B3938)</f>
        <v>0</v>
      </c>
      <c r="B3938" s="153">
        <v>72087</v>
      </c>
      <c r="C3938" s="154" t="s">
        <v>9603</v>
      </c>
      <c r="D3938" s="153" t="s">
        <v>6231</v>
      </c>
      <c r="E3938" s="153" t="s">
        <v>370</v>
      </c>
      <c r="F3938" s="155">
        <v>11.31</v>
      </c>
      <c r="G3938" s="155">
        <v>10.220000000000001</v>
      </c>
      <c r="H3938" s="153" t="s">
        <v>308</v>
      </c>
      <c r="I3938" s="156">
        <v>41974</v>
      </c>
    </row>
    <row r="3939" spans="1:9" ht="25.5" hidden="1">
      <c r="A3939" s="133">
        <f>COUNTIF(ORÇAMENTO!B:B,'CPU (2)'!B3939)</f>
        <v>0</v>
      </c>
      <c r="B3939" s="157">
        <v>72086</v>
      </c>
      <c r="C3939" s="158" t="s">
        <v>9604</v>
      </c>
      <c r="D3939" s="157" t="s">
        <v>6231</v>
      </c>
      <c r="E3939" s="157" t="s">
        <v>370</v>
      </c>
      <c r="F3939" s="159">
        <v>4.25</v>
      </c>
      <c r="G3939" s="159">
        <v>3.83</v>
      </c>
      <c r="H3939" s="157" t="s">
        <v>308</v>
      </c>
      <c r="I3939" s="160">
        <v>41974</v>
      </c>
    </row>
    <row r="3940" spans="1:9" ht="25.5" hidden="1">
      <c r="A3940" s="133">
        <f>COUNTIF(ORÇAMENTO!B:B,'CPU (2)'!B3940)</f>
        <v>0</v>
      </c>
      <c r="B3940" s="153">
        <v>72193</v>
      </c>
      <c r="C3940" s="154" t="s">
        <v>9605</v>
      </c>
      <c r="D3940" s="153" t="s">
        <v>5352</v>
      </c>
      <c r="E3940" s="153" t="s">
        <v>335</v>
      </c>
      <c r="F3940" s="155">
        <v>42.9</v>
      </c>
      <c r="G3940" s="155">
        <v>38.93</v>
      </c>
      <c r="H3940" s="153" t="s">
        <v>308</v>
      </c>
      <c r="I3940" s="156">
        <v>41974</v>
      </c>
    </row>
    <row r="3941" spans="1:9" ht="25.5" hidden="1">
      <c r="A3941" s="133">
        <f>COUNTIF(ORÇAMENTO!B:B,'CPU (2)'!B3941)</f>
        <v>0</v>
      </c>
      <c r="B3941" s="157">
        <v>72192</v>
      </c>
      <c r="C3941" s="158" t="s">
        <v>9605</v>
      </c>
      <c r="D3941" s="157" t="s">
        <v>5352</v>
      </c>
      <c r="E3941" s="157" t="s">
        <v>335</v>
      </c>
      <c r="F3941" s="159">
        <v>15.6</v>
      </c>
      <c r="G3941" s="159">
        <v>14.27</v>
      </c>
      <c r="H3941" s="157" t="s">
        <v>308</v>
      </c>
      <c r="I3941" s="160">
        <v>41974</v>
      </c>
    </row>
    <row r="3942" spans="1:9" ht="25.5" hidden="1">
      <c r="A3942" s="133">
        <f>COUNTIF(ORÇAMENTO!B:B,'CPU (2)'!B3942)</f>
        <v>0</v>
      </c>
      <c r="B3942" s="153">
        <v>72179</v>
      </c>
      <c r="C3942" s="154" t="s">
        <v>9606</v>
      </c>
      <c r="D3942" s="153" t="s">
        <v>5343</v>
      </c>
      <c r="E3942" s="153" t="s">
        <v>335</v>
      </c>
      <c r="F3942" s="155">
        <v>38.299999999999997</v>
      </c>
      <c r="G3942" s="155">
        <v>34.44</v>
      </c>
      <c r="H3942" s="153" t="s">
        <v>308</v>
      </c>
      <c r="I3942" s="156">
        <v>41974</v>
      </c>
    </row>
    <row r="3943" spans="1:9" ht="25.5" hidden="1">
      <c r="A3943" s="133">
        <f>COUNTIF(ORÇAMENTO!B:B,'CPU (2)'!B3943)</f>
        <v>0</v>
      </c>
      <c r="B3943" s="157">
        <v>72085</v>
      </c>
      <c r="C3943" s="158" t="s">
        <v>9607</v>
      </c>
      <c r="D3943" s="157" t="s">
        <v>6231</v>
      </c>
      <c r="E3943" s="157" t="s">
        <v>370</v>
      </c>
      <c r="F3943" s="159">
        <v>1.4</v>
      </c>
      <c r="G3943" s="159">
        <v>1.26</v>
      </c>
      <c r="H3943" s="157" t="s">
        <v>308</v>
      </c>
      <c r="I3943" s="160">
        <v>41974</v>
      </c>
    </row>
    <row r="3944" spans="1:9" ht="25.5" hidden="1">
      <c r="A3944" s="133">
        <f>COUNTIF(ORÇAMENTO!B:B,'CPU (2)'!B3944)</f>
        <v>0</v>
      </c>
      <c r="B3944" s="153">
        <v>72194</v>
      </c>
      <c r="C3944" s="154" t="s">
        <v>9608</v>
      </c>
      <c r="D3944" s="153" t="s">
        <v>5352</v>
      </c>
      <c r="E3944" s="153" t="s">
        <v>370</v>
      </c>
      <c r="F3944" s="155">
        <v>4.18</v>
      </c>
      <c r="G3944" s="155">
        <v>3.78</v>
      </c>
      <c r="H3944" s="153" t="s">
        <v>308</v>
      </c>
      <c r="I3944" s="156">
        <v>41974</v>
      </c>
    </row>
    <row r="3945" spans="1:9" ht="25.5" hidden="1">
      <c r="A3945" s="133">
        <f>COUNTIF(ORÇAMENTO!B:B,'CPU (2)'!B3945)</f>
        <v>0</v>
      </c>
      <c r="B3945" s="157">
        <v>72191</v>
      </c>
      <c r="C3945" s="158" t="s">
        <v>9609</v>
      </c>
      <c r="D3945" s="157" t="s">
        <v>5352</v>
      </c>
      <c r="E3945" s="157" t="s">
        <v>335</v>
      </c>
      <c r="F3945" s="159">
        <v>62.51</v>
      </c>
      <c r="G3945" s="159">
        <v>57.63</v>
      </c>
      <c r="H3945" s="157" t="s">
        <v>308</v>
      </c>
      <c r="I3945" s="160">
        <v>41974</v>
      </c>
    </row>
    <row r="3946" spans="1:9" ht="25.5" hidden="1">
      <c r="A3946" s="133">
        <f>COUNTIF(ORÇAMENTO!B:B,'CPU (2)'!B3946)</f>
        <v>0</v>
      </c>
      <c r="B3946" s="153">
        <v>72089</v>
      </c>
      <c r="C3946" s="154" t="s">
        <v>9610</v>
      </c>
      <c r="D3946" s="153" t="s">
        <v>6231</v>
      </c>
      <c r="E3946" s="153" t="s">
        <v>335</v>
      </c>
      <c r="F3946" s="155">
        <v>8.1</v>
      </c>
      <c r="G3946" s="155">
        <v>7.32</v>
      </c>
      <c r="H3946" s="153" t="s">
        <v>308</v>
      </c>
      <c r="I3946" s="156">
        <v>41974</v>
      </c>
    </row>
    <row r="3947" spans="1:9" ht="25.5" hidden="1">
      <c r="A3947" s="133">
        <f>COUNTIF(ORÇAMENTO!B:B,'CPU (2)'!B3947)</f>
        <v>0</v>
      </c>
      <c r="B3947" s="157">
        <v>72091</v>
      </c>
      <c r="C3947" s="158" t="s">
        <v>9611</v>
      </c>
      <c r="D3947" s="157" t="s">
        <v>6231</v>
      </c>
      <c r="E3947" s="157" t="s">
        <v>335</v>
      </c>
      <c r="F3947" s="159">
        <v>28.55</v>
      </c>
      <c r="G3947" s="159">
        <v>25.86</v>
      </c>
      <c r="H3947" s="157" t="s">
        <v>308</v>
      </c>
      <c r="I3947" s="160">
        <v>41974</v>
      </c>
    </row>
    <row r="3948" spans="1:9" ht="25.5" hidden="1">
      <c r="A3948" s="133">
        <f>COUNTIF(ORÇAMENTO!B:B,'CPU (2)'!B3948)</f>
        <v>0</v>
      </c>
      <c r="B3948" s="153">
        <v>72092</v>
      </c>
      <c r="C3948" s="154" t="s">
        <v>9612</v>
      </c>
      <c r="D3948" s="153" t="s">
        <v>6231</v>
      </c>
      <c r="E3948" s="153" t="s">
        <v>335</v>
      </c>
      <c r="F3948" s="155">
        <v>7.97</v>
      </c>
      <c r="G3948" s="155">
        <v>7.22</v>
      </c>
      <c r="H3948" s="153" t="s">
        <v>308</v>
      </c>
      <c r="I3948" s="156">
        <v>41974</v>
      </c>
    </row>
    <row r="3949" spans="1:9" ht="25.5" hidden="1">
      <c r="A3949" s="133">
        <f>COUNTIF(ORÇAMENTO!B:B,'CPU (2)'!B3949)</f>
        <v>0</v>
      </c>
      <c r="B3949" s="157">
        <v>72201</v>
      </c>
      <c r="C3949" s="158" t="s">
        <v>9613</v>
      </c>
      <c r="D3949" s="157" t="s">
        <v>5350</v>
      </c>
      <c r="E3949" s="157" t="s">
        <v>335</v>
      </c>
      <c r="F3949" s="159">
        <v>9.31</v>
      </c>
      <c r="G3949" s="159">
        <v>8.36</v>
      </c>
      <c r="H3949" s="157" t="s">
        <v>308</v>
      </c>
      <c r="I3949" s="160">
        <v>41974</v>
      </c>
    </row>
    <row r="3950" spans="1:9" ht="38.25" hidden="1">
      <c r="A3950" s="133">
        <f>COUNTIF(ORÇAMENTO!B:B,'CPU (2)'!B3950)</f>
        <v>0</v>
      </c>
      <c r="B3950" s="153">
        <v>72093</v>
      </c>
      <c r="C3950" s="154" t="s">
        <v>9614</v>
      </c>
      <c r="D3950" s="153" t="s">
        <v>6231</v>
      </c>
      <c r="E3950" s="153" t="s">
        <v>335</v>
      </c>
      <c r="F3950" s="155">
        <v>7.96</v>
      </c>
      <c r="G3950" s="155">
        <v>7.21</v>
      </c>
      <c r="H3950" s="153" t="s">
        <v>308</v>
      </c>
      <c r="I3950" s="156">
        <v>41974</v>
      </c>
    </row>
    <row r="3951" spans="1:9" ht="38.25" hidden="1">
      <c r="A3951" s="133">
        <f>COUNTIF(ORÇAMENTO!B:B,'CPU (2)'!B3951)</f>
        <v>0</v>
      </c>
      <c r="B3951" s="157">
        <v>72094</v>
      </c>
      <c r="C3951" s="158" t="s">
        <v>9615</v>
      </c>
      <c r="D3951" s="157" t="s">
        <v>6231</v>
      </c>
      <c r="E3951" s="157" t="s">
        <v>335</v>
      </c>
      <c r="F3951" s="159">
        <v>7.84</v>
      </c>
      <c r="G3951" s="159">
        <v>7.09</v>
      </c>
      <c r="H3951" s="157" t="s">
        <v>308</v>
      </c>
      <c r="I3951" s="160">
        <v>41974</v>
      </c>
    </row>
    <row r="3952" spans="1:9" ht="25.5" hidden="1">
      <c r="A3952" s="133">
        <f>COUNTIF(ORÇAMENTO!B:B,'CPU (2)'!B3952)</f>
        <v>0</v>
      </c>
      <c r="B3952" s="153">
        <v>83694</v>
      </c>
      <c r="C3952" s="154" t="s">
        <v>9616</v>
      </c>
      <c r="D3952" s="153" t="s">
        <v>5670</v>
      </c>
      <c r="E3952" s="153" t="s">
        <v>335</v>
      </c>
      <c r="F3952" s="155">
        <v>9.9600000000000009</v>
      </c>
      <c r="G3952" s="155">
        <v>9.33</v>
      </c>
      <c r="H3952" s="153" t="s">
        <v>308</v>
      </c>
      <c r="I3952" s="156">
        <v>41974</v>
      </c>
    </row>
    <row r="3953" spans="1:9" ht="38.25" hidden="1">
      <c r="A3953" s="133">
        <f>COUNTIF(ORÇAMENTO!B:B,'CPU (2)'!B3953)</f>
        <v>0</v>
      </c>
      <c r="B3953" s="157" t="s">
        <v>9617</v>
      </c>
      <c r="C3953" s="158" t="s">
        <v>9618</v>
      </c>
      <c r="D3953" s="157" t="s">
        <v>5352</v>
      </c>
      <c r="E3953" s="157" t="s">
        <v>335</v>
      </c>
      <c r="F3953" s="159">
        <v>44.96</v>
      </c>
      <c r="G3953" s="159">
        <v>41.52</v>
      </c>
      <c r="H3953" s="157" t="s">
        <v>308</v>
      </c>
      <c r="I3953" s="160">
        <v>41974</v>
      </c>
    </row>
    <row r="3954" spans="1:9" ht="25.5" hidden="1">
      <c r="A3954" s="133">
        <f>COUNTIF(ORÇAMENTO!B:B,'CPU (2)'!B3954)</f>
        <v>0</v>
      </c>
      <c r="B3954" s="153">
        <v>83771</v>
      </c>
      <c r="C3954" s="154" t="s">
        <v>9619</v>
      </c>
      <c r="D3954" s="153" t="s">
        <v>5670</v>
      </c>
      <c r="E3954" s="153" t="s">
        <v>368</v>
      </c>
      <c r="F3954" s="155">
        <v>6.15</v>
      </c>
      <c r="G3954" s="155">
        <v>5.95</v>
      </c>
      <c r="H3954" s="153" t="s">
        <v>308</v>
      </c>
      <c r="I3954" s="156">
        <v>41974</v>
      </c>
    </row>
    <row r="3955" spans="1:9" ht="25.5" hidden="1">
      <c r="A3955" s="133">
        <f>COUNTIF(ORÇAMENTO!B:B,'CPU (2)'!B3955)</f>
        <v>0</v>
      </c>
      <c r="B3955" s="157">
        <v>85171</v>
      </c>
      <c r="C3955" s="158" t="s">
        <v>9620</v>
      </c>
      <c r="D3955" s="157" t="s">
        <v>5429</v>
      </c>
      <c r="E3955" s="157" t="s">
        <v>370</v>
      </c>
      <c r="F3955" s="159">
        <v>2.7</v>
      </c>
      <c r="G3955" s="159">
        <v>2.5099999999999998</v>
      </c>
      <c r="H3955" s="157" t="s">
        <v>308</v>
      </c>
      <c r="I3955" s="160">
        <v>41974</v>
      </c>
    </row>
    <row r="3956" spans="1:9" ht="38.25" hidden="1">
      <c r="A3956" s="133">
        <f>COUNTIF(ORÇAMENTO!B:B,'CPU (2)'!B3956)</f>
        <v>0</v>
      </c>
      <c r="B3956" s="153">
        <v>89673</v>
      </c>
      <c r="C3956" s="154" t="s">
        <v>9621</v>
      </c>
      <c r="D3956" s="153" t="s">
        <v>5366</v>
      </c>
      <c r="E3956" s="153" t="s">
        <v>83</v>
      </c>
      <c r="F3956" s="155">
        <v>8.68</v>
      </c>
      <c r="G3956" s="155">
        <v>8.48</v>
      </c>
      <c r="H3956" s="153" t="s">
        <v>308</v>
      </c>
      <c r="I3956" s="156">
        <v>41974</v>
      </c>
    </row>
    <row r="3957" spans="1:9" ht="38.25" hidden="1">
      <c r="A3957" s="133">
        <f>COUNTIF(ORÇAMENTO!B:B,'CPU (2)'!B3957)</f>
        <v>0</v>
      </c>
      <c r="B3957" s="157">
        <v>89557</v>
      </c>
      <c r="C3957" s="158" t="s">
        <v>9622</v>
      </c>
      <c r="D3957" s="157" t="s">
        <v>5366</v>
      </c>
      <c r="E3957" s="157" t="s">
        <v>83</v>
      </c>
      <c r="F3957" s="159">
        <v>9.3800000000000008</v>
      </c>
      <c r="G3957" s="159">
        <v>9.11</v>
      </c>
      <c r="H3957" s="157" t="s">
        <v>308</v>
      </c>
      <c r="I3957" s="160">
        <v>41974</v>
      </c>
    </row>
    <row r="3958" spans="1:9" ht="38.25" hidden="1">
      <c r="A3958" s="133">
        <f>COUNTIF(ORÇAMENTO!B:B,'CPU (2)'!B3958)</f>
        <v>0</v>
      </c>
      <c r="B3958" s="153">
        <v>89681</v>
      </c>
      <c r="C3958" s="154" t="s">
        <v>9623</v>
      </c>
      <c r="D3958" s="153" t="s">
        <v>5366</v>
      </c>
      <c r="E3958" s="153" t="s">
        <v>83</v>
      </c>
      <c r="F3958" s="155">
        <v>22.96</v>
      </c>
      <c r="G3958" s="155">
        <v>22.66</v>
      </c>
      <c r="H3958" s="153" t="s">
        <v>308</v>
      </c>
      <c r="I3958" s="156">
        <v>41974</v>
      </c>
    </row>
    <row r="3959" spans="1:9" ht="38.25" hidden="1">
      <c r="A3959" s="133">
        <f>COUNTIF(ORÇAMENTO!B:B,'CPU (2)'!B3959)</f>
        <v>0</v>
      </c>
      <c r="B3959" s="157">
        <v>89665</v>
      </c>
      <c r="C3959" s="158" t="s">
        <v>9624</v>
      </c>
      <c r="D3959" s="157" t="s">
        <v>5366</v>
      </c>
      <c r="E3959" s="157" t="s">
        <v>83</v>
      </c>
      <c r="F3959" s="159">
        <v>5.43</v>
      </c>
      <c r="G3959" s="159">
        <v>5.32</v>
      </c>
      <c r="H3959" s="157" t="s">
        <v>308</v>
      </c>
      <c r="I3959" s="160">
        <v>41974</v>
      </c>
    </row>
    <row r="3960" spans="1:9" ht="38.25" hidden="1">
      <c r="A3960" s="133">
        <f>COUNTIF(ORÇAMENTO!B:B,'CPU (2)'!B3960)</f>
        <v>0</v>
      </c>
      <c r="B3960" s="153">
        <v>89549</v>
      </c>
      <c r="C3960" s="154" t="s">
        <v>9625</v>
      </c>
      <c r="D3960" s="153" t="s">
        <v>5366</v>
      </c>
      <c r="E3960" s="153" t="s">
        <v>83</v>
      </c>
      <c r="F3960" s="155">
        <v>6.26</v>
      </c>
      <c r="G3960" s="155">
        <v>6.07</v>
      </c>
      <c r="H3960" s="153" t="s">
        <v>308</v>
      </c>
      <c r="I3960" s="156">
        <v>41974</v>
      </c>
    </row>
    <row r="3961" spans="1:9" ht="38.25" hidden="1">
      <c r="A3961" s="133">
        <f>COUNTIF(ORÇAMENTO!B:B,'CPU (2)'!B3961)</f>
        <v>0</v>
      </c>
      <c r="B3961" s="157" t="s">
        <v>9626</v>
      </c>
      <c r="C3961" s="158" t="s">
        <v>9627</v>
      </c>
      <c r="D3961" s="157" t="s">
        <v>5368</v>
      </c>
      <c r="E3961" s="157" t="s">
        <v>83</v>
      </c>
      <c r="F3961" s="159">
        <v>196.65</v>
      </c>
      <c r="G3961" s="159">
        <v>191.24</v>
      </c>
      <c r="H3961" s="157" t="s">
        <v>308</v>
      </c>
      <c r="I3961" s="160">
        <v>41974</v>
      </c>
    </row>
    <row r="3962" spans="1:9" ht="38.25" hidden="1">
      <c r="A3962" s="133">
        <f>COUNTIF(ORÇAMENTO!B:B,'CPU (2)'!B3962)</f>
        <v>0</v>
      </c>
      <c r="B3962" s="153" t="s">
        <v>9628</v>
      </c>
      <c r="C3962" s="154" t="s">
        <v>9629</v>
      </c>
      <c r="D3962" s="153" t="s">
        <v>5368</v>
      </c>
      <c r="E3962" s="153" t="s">
        <v>83</v>
      </c>
      <c r="F3962" s="155">
        <v>250.1</v>
      </c>
      <c r="G3962" s="155">
        <v>244.68</v>
      </c>
      <c r="H3962" s="153" t="s">
        <v>308</v>
      </c>
      <c r="I3962" s="156">
        <v>41974</v>
      </c>
    </row>
    <row r="3963" spans="1:9" ht="25.5" hidden="1">
      <c r="A3963" s="133">
        <f>COUNTIF(ORÇAMENTO!B:B,'CPU (2)'!B3963)</f>
        <v>0</v>
      </c>
      <c r="B3963" s="157" t="s">
        <v>9630</v>
      </c>
      <c r="C3963" s="158" t="s">
        <v>9631</v>
      </c>
      <c r="D3963" s="157" t="s">
        <v>5366</v>
      </c>
      <c r="E3963" s="157" t="s">
        <v>83</v>
      </c>
      <c r="F3963" s="159">
        <v>76.28</v>
      </c>
      <c r="G3963" s="159">
        <v>74.680000000000007</v>
      </c>
      <c r="H3963" s="157" t="s">
        <v>308</v>
      </c>
      <c r="I3963" s="160">
        <v>41974</v>
      </c>
    </row>
    <row r="3964" spans="1:9" ht="25.5" hidden="1">
      <c r="A3964" s="133">
        <f>COUNTIF(ORÇAMENTO!B:B,'CPU (2)'!B3964)</f>
        <v>0</v>
      </c>
      <c r="B3964" s="153">
        <v>89352</v>
      </c>
      <c r="C3964" s="154" t="s">
        <v>9632</v>
      </c>
      <c r="D3964" s="153" t="s">
        <v>5366</v>
      </c>
      <c r="E3964" s="153" t="s">
        <v>83</v>
      </c>
      <c r="F3964" s="155">
        <v>22.8</v>
      </c>
      <c r="G3964" s="155">
        <v>22.26</v>
      </c>
      <c r="H3964" s="153" t="s">
        <v>308</v>
      </c>
      <c r="I3964" s="156">
        <v>41974</v>
      </c>
    </row>
    <row r="3965" spans="1:9" ht="25.5" hidden="1">
      <c r="A3965" s="133">
        <f>COUNTIF(ORÇAMENTO!B:B,'CPU (2)'!B3965)</f>
        <v>0</v>
      </c>
      <c r="B3965" s="157">
        <v>89353</v>
      </c>
      <c r="C3965" s="158" t="s">
        <v>9633</v>
      </c>
      <c r="D3965" s="157" t="s">
        <v>5366</v>
      </c>
      <c r="E3965" s="157" t="s">
        <v>83</v>
      </c>
      <c r="F3965" s="159">
        <v>23.74</v>
      </c>
      <c r="G3965" s="159">
        <v>23.2</v>
      </c>
      <c r="H3965" s="157" t="s">
        <v>308</v>
      </c>
      <c r="I3965" s="160">
        <v>41974</v>
      </c>
    </row>
    <row r="3966" spans="1:9" ht="25.5" hidden="1">
      <c r="A3966" s="133">
        <f>COUNTIF(ORÇAMENTO!B:B,'CPU (2)'!B3966)</f>
        <v>0</v>
      </c>
      <c r="B3966" s="153">
        <v>73663</v>
      </c>
      <c r="C3966" s="154" t="s">
        <v>9634</v>
      </c>
      <c r="D3966" s="153" t="s">
        <v>5366</v>
      </c>
      <c r="E3966" s="153" t="s">
        <v>83</v>
      </c>
      <c r="F3966" s="155">
        <v>74.52</v>
      </c>
      <c r="G3966" s="155">
        <v>72.89</v>
      </c>
      <c r="H3966" s="153" t="s">
        <v>308</v>
      </c>
      <c r="I3966" s="156">
        <v>41974</v>
      </c>
    </row>
    <row r="3967" spans="1:9" ht="25.5" hidden="1">
      <c r="A3967" s="133">
        <f>COUNTIF(ORÇAMENTO!B:B,'CPU (2)'!B3967)</f>
        <v>0</v>
      </c>
      <c r="B3967" s="157" t="s">
        <v>9635</v>
      </c>
      <c r="C3967" s="158" t="s">
        <v>9636</v>
      </c>
      <c r="D3967" s="157" t="s">
        <v>5366</v>
      </c>
      <c r="E3967" s="157" t="s">
        <v>83</v>
      </c>
      <c r="F3967" s="159">
        <v>91.65</v>
      </c>
      <c r="G3967" s="159">
        <v>90.05</v>
      </c>
      <c r="H3967" s="157" t="s">
        <v>308</v>
      </c>
      <c r="I3967" s="160">
        <v>41974</v>
      </c>
    </row>
    <row r="3968" spans="1:9" ht="25.5" hidden="1">
      <c r="A3968" s="133">
        <f>COUNTIF(ORÇAMENTO!B:B,'CPU (2)'!B3968)</f>
        <v>0</v>
      </c>
      <c r="B3968" s="153">
        <v>85119</v>
      </c>
      <c r="C3968" s="154" t="s">
        <v>9637</v>
      </c>
      <c r="D3968" s="153" t="s">
        <v>5366</v>
      </c>
      <c r="E3968" s="153" t="s">
        <v>83</v>
      </c>
      <c r="F3968" s="155">
        <v>57.19</v>
      </c>
      <c r="G3968" s="155">
        <v>55.54</v>
      </c>
      <c r="H3968" s="153" t="s">
        <v>308</v>
      </c>
      <c r="I3968" s="156">
        <v>41974</v>
      </c>
    </row>
    <row r="3969" spans="1:11" ht="25.5" hidden="1">
      <c r="A3969" s="133">
        <f>COUNTIF(ORÇAMENTO!B:B,'CPU (2)'!B3969)</f>
        <v>0</v>
      </c>
      <c r="B3969" s="157">
        <v>89349</v>
      </c>
      <c r="C3969" s="158" t="s">
        <v>9638</v>
      </c>
      <c r="D3969" s="157" t="s">
        <v>5366</v>
      </c>
      <c r="E3969" s="157" t="s">
        <v>83</v>
      </c>
      <c r="F3969" s="159">
        <v>17.809999999999999</v>
      </c>
      <c r="G3969" s="159">
        <v>17.27</v>
      </c>
      <c r="H3969" s="157" t="s">
        <v>308</v>
      </c>
      <c r="I3969" s="160">
        <v>41974</v>
      </c>
    </row>
    <row r="3970" spans="1:11" ht="25.5" hidden="1">
      <c r="A3970" s="133">
        <f>COUNTIF(ORÇAMENTO!B:B,'CPU (2)'!B3970)</f>
        <v>0</v>
      </c>
      <c r="B3970" s="153">
        <v>89351</v>
      </c>
      <c r="C3970" s="154" t="s">
        <v>9639</v>
      </c>
      <c r="D3970" s="153" t="s">
        <v>5366</v>
      </c>
      <c r="E3970" s="153" t="s">
        <v>83</v>
      </c>
      <c r="F3970" s="155">
        <v>20.16</v>
      </c>
      <c r="G3970" s="155">
        <v>19.62</v>
      </c>
      <c r="H3970" s="153" t="s">
        <v>308</v>
      </c>
      <c r="I3970" s="156">
        <v>41974</v>
      </c>
    </row>
    <row r="3971" spans="1:11" ht="25.5" hidden="1">
      <c r="A3971" s="133">
        <f>COUNTIF(ORÇAMENTO!B:B,'CPU (2)'!B3971)</f>
        <v>0</v>
      </c>
      <c r="B3971" s="157">
        <v>73664</v>
      </c>
      <c r="C3971" s="158" t="s">
        <v>9640</v>
      </c>
      <c r="D3971" s="157" t="s">
        <v>5366</v>
      </c>
      <c r="E3971" s="157" t="s">
        <v>83</v>
      </c>
      <c r="F3971" s="159">
        <v>58.52</v>
      </c>
      <c r="G3971" s="159">
        <v>56.89</v>
      </c>
      <c r="H3971" s="157" t="s">
        <v>308</v>
      </c>
      <c r="I3971" s="160">
        <v>41974</v>
      </c>
    </row>
    <row r="3972" spans="1:11" ht="25.5" hidden="1">
      <c r="A3972" s="133">
        <f>COUNTIF(ORÇAMENTO!B:B,'CPU (2)'!B3972)</f>
        <v>0</v>
      </c>
      <c r="B3972" s="153" t="s">
        <v>9641</v>
      </c>
      <c r="C3972" s="154" t="s">
        <v>9642</v>
      </c>
      <c r="D3972" s="153" t="s">
        <v>5366</v>
      </c>
      <c r="E3972" s="153" t="s">
        <v>83</v>
      </c>
      <c r="F3972" s="155">
        <v>43.78</v>
      </c>
      <c r="G3972" s="155">
        <v>42.31</v>
      </c>
      <c r="H3972" s="153" t="s">
        <v>308</v>
      </c>
      <c r="I3972" s="156">
        <v>41974</v>
      </c>
    </row>
    <row r="3973" spans="1:11" ht="25.5" hidden="1">
      <c r="A3973" s="133">
        <f>COUNTIF(ORÇAMENTO!B:B,'CPU (2)'!B3973)</f>
        <v>0</v>
      </c>
      <c r="B3973" s="157" t="s">
        <v>9643</v>
      </c>
      <c r="C3973" s="158" t="s">
        <v>9644</v>
      </c>
      <c r="D3973" s="157" t="s">
        <v>5366</v>
      </c>
      <c r="E3973" s="157" t="s">
        <v>83</v>
      </c>
      <c r="F3973" s="159">
        <v>71.150000000000006</v>
      </c>
      <c r="G3973" s="159">
        <v>69.489999999999995</v>
      </c>
      <c r="H3973" s="157" t="s">
        <v>308</v>
      </c>
      <c r="I3973" s="160">
        <v>41974</v>
      </c>
    </row>
    <row r="3974" spans="1:11" ht="25.5" hidden="1">
      <c r="A3974" s="133">
        <f>COUNTIF(ORÇAMENTO!B:B,'CPU (2)'!B3974)</f>
        <v>0</v>
      </c>
      <c r="B3974" s="153" t="s">
        <v>9645</v>
      </c>
      <c r="C3974" s="154" t="s">
        <v>9646</v>
      </c>
      <c r="D3974" s="153" t="s">
        <v>5366</v>
      </c>
      <c r="E3974" s="153" t="s">
        <v>83</v>
      </c>
      <c r="F3974" s="155">
        <v>73.069999999999993</v>
      </c>
      <c r="G3974" s="155">
        <v>70.77</v>
      </c>
      <c r="H3974" s="153" t="s">
        <v>308</v>
      </c>
      <c r="I3974" s="156">
        <v>41974</v>
      </c>
    </row>
    <row r="3975" spans="1:11" ht="25.5" hidden="1">
      <c r="A3975" s="133">
        <f>COUNTIF(ORÇAMENTO!B:B,'CPU (2)'!B3975)</f>
        <v>0</v>
      </c>
      <c r="B3975" s="157" t="s">
        <v>9647</v>
      </c>
      <c r="C3975" s="158" t="s">
        <v>9648</v>
      </c>
      <c r="D3975" s="157" t="s">
        <v>5366</v>
      </c>
      <c r="E3975" s="157" t="s">
        <v>83</v>
      </c>
      <c r="F3975" s="159">
        <v>105.24</v>
      </c>
      <c r="G3975" s="159">
        <v>102.67</v>
      </c>
      <c r="H3975" s="157" t="s">
        <v>308</v>
      </c>
      <c r="I3975" s="160">
        <v>41974</v>
      </c>
    </row>
    <row r="3976" spans="1:11" ht="25.5" hidden="1">
      <c r="A3976" s="133">
        <f>COUNTIF(ORÇAMENTO!B:B,'CPU (2)'!B3976)</f>
        <v>0</v>
      </c>
      <c r="B3976" s="153" t="s">
        <v>9649</v>
      </c>
      <c r="C3976" s="154" t="s">
        <v>9650</v>
      </c>
      <c r="D3976" s="153" t="s">
        <v>5366</v>
      </c>
      <c r="E3976" s="153" t="s">
        <v>83</v>
      </c>
      <c r="F3976" s="155">
        <v>62.8</v>
      </c>
      <c r="G3976" s="155">
        <v>60.5</v>
      </c>
      <c r="H3976" s="153" t="s">
        <v>308</v>
      </c>
      <c r="I3976" s="156">
        <v>41974</v>
      </c>
    </row>
    <row r="3977" spans="1:11" ht="25.5" hidden="1">
      <c r="A3977" s="133">
        <f>COUNTIF(ORÇAMENTO!B:B,'CPU (2)'!B3977)</f>
        <v>0</v>
      </c>
      <c r="B3977" s="157" t="s">
        <v>9651</v>
      </c>
      <c r="C3977" s="158" t="s">
        <v>9652</v>
      </c>
      <c r="D3977" s="157" t="s">
        <v>5366</v>
      </c>
      <c r="E3977" s="157" t="s">
        <v>83</v>
      </c>
      <c r="F3977" s="159">
        <v>56.13</v>
      </c>
      <c r="G3977" s="159">
        <v>54.48</v>
      </c>
      <c r="H3977" s="157" t="s">
        <v>308</v>
      </c>
      <c r="I3977" s="160">
        <v>41974</v>
      </c>
      <c r="J3977">
        <v>4324</v>
      </c>
    </row>
    <row r="3978" spans="1:11" ht="25.5" hidden="1">
      <c r="A3978" s="133">
        <f>COUNTIF(ORÇAMENTO!B:B,'CPU (2)'!B3978)</f>
        <v>0</v>
      </c>
      <c r="B3978" s="161" t="s">
        <v>9653</v>
      </c>
      <c r="C3978" s="154" t="s">
        <v>9654</v>
      </c>
      <c r="D3978" s="153" t="s">
        <v>5366</v>
      </c>
      <c r="E3978" s="153" t="s">
        <v>83</v>
      </c>
      <c r="F3978" s="155">
        <v>92.44</v>
      </c>
      <c r="G3978" s="155">
        <v>90.13</v>
      </c>
      <c r="H3978" s="153" t="s">
        <v>308</v>
      </c>
      <c r="I3978" s="156">
        <v>41974</v>
      </c>
      <c r="J3978">
        <f>3402-J3977</f>
        <v>-922</v>
      </c>
    </row>
    <row r="3979" spans="1:11">
      <c r="B3979" s="161"/>
      <c r="C3979" s="154"/>
      <c r="D3979" s="153"/>
      <c r="E3979" s="153"/>
      <c r="F3979" s="155"/>
      <c r="G3979" s="155"/>
      <c r="H3979" s="153"/>
      <c r="I3979" s="156"/>
    </row>
    <row r="3980" spans="1:11" ht="25.5">
      <c r="A3980" s="133">
        <f>COUNTIF(ORÇAMENTO!B:B,'CPU (2)'!B3980)</f>
        <v>0</v>
      </c>
      <c r="B3980" s="175" t="s">
        <v>249</v>
      </c>
      <c r="C3980" s="176" t="s">
        <v>252</v>
      </c>
      <c r="D3980" s="175" t="s">
        <v>5366</v>
      </c>
      <c r="E3980" s="175" t="s">
        <v>83</v>
      </c>
      <c r="F3980" s="177">
        <v>174.25</v>
      </c>
      <c r="G3980" s="177">
        <v>171.13</v>
      </c>
      <c r="H3980" s="175" t="s">
        <v>308</v>
      </c>
      <c r="I3980" s="178">
        <v>41974</v>
      </c>
      <c r="J3980" s="191">
        <f>SUM(J3982:J3985)</f>
        <v>171.12928499999998</v>
      </c>
      <c r="K3980" s="192">
        <f>J3980-G3980</f>
        <v>-7.1500000001378794E-4</v>
      </c>
    </row>
    <row r="3981" spans="1:11" ht="29.25" customHeight="1">
      <c r="B3981" s="167" t="s">
        <v>341</v>
      </c>
      <c r="C3981" s="167" t="s">
        <v>82</v>
      </c>
      <c r="D3981" s="167" t="s">
        <v>342</v>
      </c>
      <c r="E3981" s="167" t="s">
        <v>343</v>
      </c>
      <c r="F3981" s="167" t="s">
        <v>10727</v>
      </c>
      <c r="G3981" s="167" t="s">
        <v>10728</v>
      </c>
      <c r="H3981" s="167" t="s">
        <v>10729</v>
      </c>
      <c r="I3981" s="167" t="s">
        <v>10730</v>
      </c>
      <c r="J3981" s="167" t="s">
        <v>10731</v>
      </c>
    </row>
    <row r="3982" spans="1:11" ht="25.5">
      <c r="B3982" s="172">
        <v>88248</v>
      </c>
      <c r="C3982" s="226" t="str">
        <f>VLOOKUP(B3982,SERVIÇOS_SINAPI_12_14!$A$2:$H$5049,2,0)</f>
        <v>AUXILIAR DE ENCANADOR OU BOMBEIRO HIDRÁULICO COM ENCARGOS COMPLEMENTARES</v>
      </c>
      <c r="D3982" s="219" t="s">
        <v>5361</v>
      </c>
      <c r="E3982" s="219" t="str">
        <f>VLOOKUP(B3982,SERVIÇOS_SINAPI_12_14!$A$2:$H$5049,4,0)</f>
        <v>H</v>
      </c>
      <c r="F3982" s="224">
        <v>12.48</v>
      </c>
      <c r="G3982" s="224">
        <f>VLOOKUP(B3982,SERVIÇOS_SINAPI_12_14!$A$2:$H$5049,6,0)</f>
        <v>11.31</v>
      </c>
      <c r="H3982" s="219">
        <v>1.1499999999999999</v>
      </c>
      <c r="I3982" s="224">
        <v>14.35</v>
      </c>
      <c r="J3982" s="224">
        <f>H3982*G3982</f>
        <v>13.006499999999999</v>
      </c>
    </row>
    <row r="3983" spans="1:11">
      <c r="B3983" s="172">
        <v>88267</v>
      </c>
      <c r="C3983" s="226" t="str">
        <f>VLOOKUP(B3983,SERVIÇOS_SINAPI_12_14!$A$2:$H$5049,2,0)</f>
        <v>ENCANADOR OU BOMBEIRO HIDRÁULICO COM ENCARGOS COMPLEMENTARES</v>
      </c>
      <c r="D3983" s="219" t="s">
        <v>5361</v>
      </c>
      <c r="E3983" s="219" t="str">
        <f>VLOOKUP(B3983,SERVIÇOS_SINAPI_12_14!$A$2:$H$5049,4,0)</f>
        <v>H</v>
      </c>
      <c r="F3983" s="224">
        <v>15.32</v>
      </c>
      <c r="G3983" s="224">
        <f>VLOOKUP(B3983,SERVIÇOS_SINAPI_12_14!$A$2:$H$5049,6,0)</f>
        <v>13.77</v>
      </c>
      <c r="H3983" s="240">
        <v>1.1505000000000001</v>
      </c>
      <c r="I3983" s="224">
        <v>17.62</v>
      </c>
      <c r="J3983" s="224">
        <f>H3983*G3983</f>
        <v>15.842385</v>
      </c>
    </row>
    <row r="3984" spans="1:11" s="171" customFormat="1">
      <c r="A3984" s="211"/>
      <c r="B3984" s="187">
        <v>3146</v>
      </c>
      <c r="C3984" s="213" t="str">
        <f>VLOOKUP(B3984,INSUMOS_SINAPI_12_14!$A$2:$H$5049,2,0)</f>
        <v>FITA VEDA ROSCA EM ROLOS 18MMX10M</v>
      </c>
      <c r="D3984" s="144" t="s">
        <v>314</v>
      </c>
      <c r="E3984" s="144" t="str">
        <f>VLOOKUP(B3984,INSUMOS_SINAPI_12_14!$A$2:$H$5049,4,0)</f>
        <v>UN</v>
      </c>
      <c r="F3984" s="210">
        <v>2.2000000000000002</v>
      </c>
      <c r="G3984" s="210">
        <f>VLOOKUP(B3984,INSUMOS_SINAPI_12_14!$A$2:$H$5049,6,0)</f>
        <v>2.2000000000000002</v>
      </c>
      <c r="H3984" s="144">
        <v>0.28199999999999997</v>
      </c>
      <c r="I3984" s="210">
        <v>0.62</v>
      </c>
      <c r="J3984" s="210">
        <f>H3984*G3984</f>
        <v>0.62039999999999995</v>
      </c>
    </row>
    <row r="3985" spans="1:11">
      <c r="B3985" s="172">
        <v>6011</v>
      </c>
      <c r="C3985" s="213" t="str">
        <f>VLOOKUP(B3985,INSUMOS_SINAPI_12_14!$A$2:$H$5049,2,0)</f>
        <v>REGISTRO GAVETA BRUTO EM LATAO FORJADO, BITOLA 2 1/2 " (REF 1509)</v>
      </c>
      <c r="D3985" s="136" t="s">
        <v>314</v>
      </c>
      <c r="E3985" s="144" t="str">
        <f>VLOOKUP(B3985,INSUMOS_SINAPI_12_14!$A$2:$H$5049,4,0)</f>
        <v>UN</v>
      </c>
      <c r="F3985" s="138">
        <v>141.66</v>
      </c>
      <c r="G3985" s="210">
        <f>VLOOKUP(B3985,INSUMOS_SINAPI_12_14!$A$2:$H$5049,6,0)</f>
        <v>141.66</v>
      </c>
      <c r="H3985" s="136">
        <v>1</v>
      </c>
      <c r="I3985" s="138">
        <v>141.66</v>
      </c>
      <c r="J3985" s="210">
        <f>H3985*G3985</f>
        <v>141.66</v>
      </c>
    </row>
    <row r="3986" spans="1:11" s="171" customFormat="1">
      <c r="A3986" s="211"/>
      <c r="B3986" s="161"/>
      <c r="C3986" s="168"/>
      <c r="D3986" s="161"/>
      <c r="E3986" s="161"/>
      <c r="F3986" s="169"/>
      <c r="G3986" s="169"/>
      <c r="H3986" s="161"/>
      <c r="I3986" s="170"/>
    </row>
    <row r="3987" spans="1:11" s="171" customFormat="1">
      <c r="A3987" s="211"/>
      <c r="B3987" s="161"/>
      <c r="C3987" s="168"/>
      <c r="D3987" s="161"/>
      <c r="E3987" s="161"/>
      <c r="F3987" s="169"/>
      <c r="G3987" s="169"/>
      <c r="H3987" s="161"/>
      <c r="I3987" s="170"/>
    </row>
    <row r="3988" spans="1:11" ht="25.5">
      <c r="A3988" s="133">
        <f>COUNTIF(ORÇAMENTO!B:B,'CPU (2)'!B3988)</f>
        <v>0</v>
      </c>
      <c r="B3988" s="175" t="s">
        <v>250</v>
      </c>
      <c r="C3988" s="176" t="s">
        <v>251</v>
      </c>
      <c r="D3988" s="175" t="s">
        <v>5366</v>
      </c>
      <c r="E3988" s="175" t="s">
        <v>83</v>
      </c>
      <c r="F3988" s="177">
        <v>294.61</v>
      </c>
      <c r="G3988" s="177">
        <v>291.49</v>
      </c>
      <c r="H3988" s="175" t="s">
        <v>308</v>
      </c>
      <c r="I3988" s="178">
        <v>41974</v>
      </c>
      <c r="J3988" s="191">
        <f>SUM(J3990:J3993)</f>
        <v>291.48599999999999</v>
      </c>
      <c r="K3988" s="192">
        <f>J3988-G3988</f>
        <v>-4.0000000000190994E-3</v>
      </c>
    </row>
    <row r="3989" spans="1:11" s="8" customFormat="1" ht="29.25" customHeight="1">
      <c r="A3989" s="133"/>
      <c r="B3989" s="167" t="s">
        <v>341</v>
      </c>
      <c r="C3989" s="167" t="s">
        <v>82</v>
      </c>
      <c r="D3989" s="167" t="s">
        <v>342</v>
      </c>
      <c r="E3989" s="167" t="s">
        <v>343</v>
      </c>
      <c r="F3989" s="167" t="s">
        <v>10727</v>
      </c>
      <c r="G3989" s="167" t="s">
        <v>10728</v>
      </c>
      <c r="H3989" s="167" t="s">
        <v>10729</v>
      </c>
      <c r="I3989" s="167" t="s">
        <v>10730</v>
      </c>
      <c r="J3989" s="167" t="s">
        <v>10731</v>
      </c>
    </row>
    <row r="3990" spans="1:11" ht="25.5">
      <c r="B3990" s="172">
        <v>88248</v>
      </c>
      <c r="C3990" s="226" t="str">
        <f>VLOOKUP(B3990,SERVIÇOS_SINAPI_12_14!$A$2:$H$5049,2,0)</f>
        <v>AUXILIAR DE ENCANADOR OU BOMBEIRO HIDRÁULICO COM ENCARGOS COMPLEMENTARES</v>
      </c>
      <c r="D3990" s="219" t="s">
        <v>5361</v>
      </c>
      <c r="E3990" s="219" t="str">
        <f>VLOOKUP(B3990,SERVIÇOS_SINAPI_12_14!$A$2:$H$5049,4,0)</f>
        <v>H</v>
      </c>
      <c r="F3990" s="224">
        <v>12.48</v>
      </c>
      <c r="G3990" s="224">
        <f>VLOOKUP(B3990,SERVIÇOS_SINAPI_12_14!$A$2:$H$5049,6,0)</f>
        <v>11.31</v>
      </c>
      <c r="H3990" s="219">
        <v>1.1499999999999999</v>
      </c>
      <c r="I3990" s="224">
        <v>14.35</v>
      </c>
      <c r="J3990" s="224">
        <f>H3990*G3990</f>
        <v>13.006499999999999</v>
      </c>
    </row>
    <row r="3991" spans="1:11">
      <c r="B3991" s="172">
        <v>88267</v>
      </c>
      <c r="C3991" s="226" t="str">
        <f>VLOOKUP(B3991,SERVIÇOS_SINAPI_12_14!$A$2:$H$5049,2,0)</f>
        <v>ENCANADOR OU BOMBEIRO HIDRÁULICO COM ENCARGOS COMPLEMENTARES</v>
      </c>
      <c r="D3991" s="219" t="s">
        <v>5361</v>
      </c>
      <c r="E3991" s="219" t="str">
        <f>VLOOKUP(B3991,SERVIÇOS_SINAPI_12_14!$A$2:$H$5049,4,0)</f>
        <v>H</v>
      </c>
      <c r="F3991" s="224">
        <v>15.32</v>
      </c>
      <c r="G3991" s="224">
        <f>VLOOKUP(B3991,SERVIÇOS_SINAPI_12_14!$A$2:$H$5049,6,0)</f>
        <v>13.77</v>
      </c>
      <c r="H3991" s="219">
        <v>1.1499999999999999</v>
      </c>
      <c r="I3991" s="224">
        <v>17.62</v>
      </c>
      <c r="J3991" s="224">
        <f>H3991*G3991</f>
        <v>15.835499999999998</v>
      </c>
    </row>
    <row r="3992" spans="1:11">
      <c r="B3992" s="172">
        <v>3146</v>
      </c>
      <c r="C3992" s="213" t="str">
        <f>VLOOKUP(B3992,INSUMOS_SINAPI_12_14!$A$2:$H$5049,2,0)</f>
        <v>FITA VEDA ROSCA EM ROLOS 18MMX10M</v>
      </c>
      <c r="D3992" s="136" t="s">
        <v>314</v>
      </c>
      <c r="E3992" s="144" t="str">
        <f>VLOOKUP(B3992,INSUMOS_SINAPI_12_14!$A$2:$H$5049,4,0)</f>
        <v>UN</v>
      </c>
      <c r="F3992" s="138">
        <v>2.2000000000000002</v>
      </c>
      <c r="G3992" s="210">
        <f>VLOOKUP(B3992,INSUMOS_SINAPI_12_14!$A$2:$H$5049,6,0)</f>
        <v>2.2000000000000002</v>
      </c>
      <c r="H3992" s="136">
        <v>0.32</v>
      </c>
      <c r="I3992" s="138">
        <v>0.7</v>
      </c>
      <c r="J3992" s="210">
        <f>H3992*G3992</f>
        <v>0.70400000000000007</v>
      </c>
    </row>
    <row r="3993" spans="1:11">
      <c r="B3993" s="172">
        <v>6012</v>
      </c>
      <c r="C3993" s="213" t="str">
        <f>VLOOKUP(B3993,INSUMOS_SINAPI_12_14!$A$2:$H$5049,2,0)</f>
        <v>REGISTRO GAVETA 3" BRUTO LATAO REF 1502-B</v>
      </c>
      <c r="D3993" s="136" t="s">
        <v>314</v>
      </c>
      <c r="E3993" s="144" t="str">
        <f>VLOOKUP(B3993,INSUMOS_SINAPI_12_14!$A$2:$H$5049,4,0)</f>
        <v>UN</v>
      </c>
      <c r="F3993" s="138">
        <v>261.94</v>
      </c>
      <c r="G3993" s="210">
        <f>VLOOKUP(B3993,INSUMOS_SINAPI_12_14!$A$2:$H$5049,6,0)</f>
        <v>261.94</v>
      </c>
      <c r="H3993" s="136">
        <v>1</v>
      </c>
      <c r="I3993" s="138">
        <v>261.94</v>
      </c>
      <c r="J3993" s="210">
        <f>H3993*G3993</f>
        <v>261.94</v>
      </c>
    </row>
    <row r="3994" spans="1:11">
      <c r="B3994" s="153"/>
      <c r="C3994" s="154"/>
      <c r="D3994" s="153"/>
      <c r="E3994" s="153"/>
      <c r="F3994" s="155"/>
      <c r="G3994" s="155"/>
      <c r="H3994" s="153"/>
      <c r="I3994" s="156"/>
    </row>
    <row r="3995" spans="1:11">
      <c r="B3995" s="153"/>
      <c r="C3995" s="154"/>
      <c r="D3995" s="153"/>
      <c r="E3995" s="153"/>
      <c r="F3995" s="155"/>
      <c r="G3995" s="155"/>
      <c r="H3995" s="153"/>
      <c r="I3995" s="156"/>
    </row>
    <row r="3996" spans="1:11" ht="25.5" hidden="1">
      <c r="A3996" s="133">
        <f>COUNTIF(ORÇAMENTO!B:B,'CPU (2)'!B3996)</f>
        <v>0</v>
      </c>
      <c r="B3996" s="157" t="s">
        <v>9655</v>
      </c>
      <c r="C3996" s="158" t="s">
        <v>9656</v>
      </c>
      <c r="D3996" s="157" t="s">
        <v>5366</v>
      </c>
      <c r="E3996" s="157" t="s">
        <v>83</v>
      </c>
      <c r="F3996" s="159">
        <v>61.21</v>
      </c>
      <c r="G3996" s="159">
        <v>59.56</v>
      </c>
      <c r="H3996" s="157" t="s">
        <v>308</v>
      </c>
      <c r="I3996" s="160">
        <v>41974</v>
      </c>
    </row>
    <row r="3997" spans="1:11">
      <c r="B3997" s="157"/>
      <c r="C3997" s="158"/>
      <c r="D3997" s="157"/>
      <c r="E3997" s="157"/>
      <c r="F3997" s="159"/>
      <c r="G3997" s="159"/>
      <c r="H3997" s="157"/>
      <c r="I3997" s="160"/>
    </row>
    <row r="3998" spans="1:11" ht="25.5">
      <c r="A3998" s="133">
        <f>COUNTIF(ORÇAMENTO!B:B,'CPU (2)'!B3998)</f>
        <v>0</v>
      </c>
      <c r="B3998" s="175" t="s">
        <v>247</v>
      </c>
      <c r="C3998" s="176" t="s">
        <v>248</v>
      </c>
      <c r="D3998" s="175" t="s">
        <v>5366</v>
      </c>
      <c r="E3998" s="175" t="s">
        <v>83</v>
      </c>
      <c r="F3998" s="177">
        <v>488.42</v>
      </c>
      <c r="G3998" s="177">
        <v>484.41</v>
      </c>
      <c r="H3998" s="175" t="s">
        <v>308</v>
      </c>
      <c r="I3998" s="178">
        <v>41974</v>
      </c>
      <c r="J3998" s="191">
        <f>SUM(J4000:J4003)</f>
        <v>484.40608500000002</v>
      </c>
      <c r="K3998" s="192">
        <f>J3998-G3998</f>
        <v>-3.9150000000063301E-3</v>
      </c>
    </row>
    <row r="3999" spans="1:11" s="8" customFormat="1" ht="29.25" customHeight="1">
      <c r="A3999" s="133"/>
      <c r="B3999" s="167" t="s">
        <v>341</v>
      </c>
      <c r="C3999" s="167" t="s">
        <v>82</v>
      </c>
      <c r="D3999" s="167" t="s">
        <v>342</v>
      </c>
      <c r="E3999" s="167" t="s">
        <v>343</v>
      </c>
      <c r="F3999" s="167" t="s">
        <v>10727</v>
      </c>
      <c r="G3999" s="167" t="s">
        <v>10728</v>
      </c>
      <c r="H3999" s="167" t="s">
        <v>10729</v>
      </c>
      <c r="I3999" s="167" t="s">
        <v>10730</v>
      </c>
      <c r="J3999" s="167" t="s">
        <v>10731</v>
      </c>
    </row>
    <row r="4000" spans="1:11" ht="25.5">
      <c r="B4000" s="172">
        <v>88248</v>
      </c>
      <c r="C4000" s="226" t="str">
        <f>VLOOKUP(B4000,SERVIÇOS_SINAPI_12_14!$A$2:$H$5049,2,0)</f>
        <v>AUXILIAR DE ENCANADOR OU BOMBEIRO HIDRÁULICO COM ENCARGOS COMPLEMENTARES</v>
      </c>
      <c r="D4000" s="219" t="s">
        <v>5361</v>
      </c>
      <c r="E4000" s="219" t="str">
        <f>VLOOKUP(B4000,SERVIÇOS_SINAPI_12_14!$A$2:$H$5049,4,0)</f>
        <v>H</v>
      </c>
      <c r="F4000" s="224">
        <v>12.48</v>
      </c>
      <c r="G4000" s="224">
        <f>VLOOKUP(B4000,SERVIÇOS_SINAPI_12_14!$A$2:$H$5049,6,0)</f>
        <v>11.31</v>
      </c>
      <c r="H4000" s="219">
        <v>1.48</v>
      </c>
      <c r="I4000" s="224">
        <v>18.47</v>
      </c>
      <c r="J4000" s="224">
        <f>H4000*G4000</f>
        <v>16.738800000000001</v>
      </c>
    </row>
    <row r="4001" spans="1:10">
      <c r="B4001" s="172">
        <v>88267</v>
      </c>
      <c r="C4001" s="226" t="str">
        <f>VLOOKUP(B4001,SERVIÇOS_SINAPI_12_14!$A$2:$H$5049,2,0)</f>
        <v>ENCANADOR OU BOMBEIRO HIDRÁULICO COM ENCARGOS COMPLEMENTARES</v>
      </c>
      <c r="D4001" s="219" t="s">
        <v>5361</v>
      </c>
      <c r="E4001" s="219" t="str">
        <f>VLOOKUP(B4001,SERVIÇOS_SINAPI_12_14!$A$2:$H$5049,4,0)</f>
        <v>H</v>
      </c>
      <c r="F4001" s="224">
        <v>15.32</v>
      </c>
      <c r="G4001" s="224">
        <f>VLOOKUP(B4001,SERVIÇOS_SINAPI_12_14!$A$2:$H$5049,6,0)</f>
        <v>13.77</v>
      </c>
      <c r="H4001" s="240">
        <v>1.4804999999999999</v>
      </c>
      <c r="I4001" s="224">
        <v>22.67</v>
      </c>
      <c r="J4001" s="224">
        <f>H4001*G4001</f>
        <v>20.386484999999997</v>
      </c>
    </row>
    <row r="4002" spans="1:10">
      <c r="B4002" s="172">
        <v>3146</v>
      </c>
      <c r="C4002" s="213" t="str">
        <f>VLOOKUP(B4002,INSUMOS_SINAPI_12_14!$A$2:$H$5049,2,0)</f>
        <v>FITA VEDA ROSCA EM ROLOS 18MMX10M</v>
      </c>
      <c r="D4002" s="136" t="s">
        <v>314</v>
      </c>
      <c r="E4002" s="144" t="str">
        <f>VLOOKUP(B4002,INSUMOS_SINAPI_12_14!$A$2:$H$5049,4,0)</f>
        <v>UN</v>
      </c>
      <c r="F4002" s="138">
        <v>2.2000000000000002</v>
      </c>
      <c r="G4002" s="210">
        <f>VLOOKUP(B4002,INSUMOS_SINAPI_12_14!$A$2:$H$5049,6,0)</f>
        <v>2.2000000000000002</v>
      </c>
      <c r="H4002" s="136">
        <v>0.41399999999999998</v>
      </c>
      <c r="I4002" s="138">
        <v>0.91</v>
      </c>
      <c r="J4002" s="210">
        <f>H4002*G4002</f>
        <v>0.91080000000000005</v>
      </c>
    </row>
    <row r="4003" spans="1:10">
      <c r="B4003" s="172">
        <v>6027</v>
      </c>
      <c r="C4003" s="213" t="str">
        <f>VLOOKUP(B4003,INSUMOS_SINAPI_12_14!$A$2:$H$5049,2,0)</f>
        <v>REGISTRO GAVETA 4" BRUTO LATAO REF 1502-B</v>
      </c>
      <c r="D4003" s="136" t="s">
        <v>314</v>
      </c>
      <c r="E4003" s="144" t="str">
        <f>VLOOKUP(B4003,INSUMOS_SINAPI_12_14!$A$2:$H$5049,4,0)</f>
        <v>UN</v>
      </c>
      <c r="F4003" s="138">
        <v>446.37</v>
      </c>
      <c r="G4003" s="210">
        <f>VLOOKUP(B4003,INSUMOS_SINAPI_12_14!$A$2:$H$5049,6,0)</f>
        <v>446.37</v>
      </c>
      <c r="H4003" s="136">
        <v>1</v>
      </c>
      <c r="I4003" s="138">
        <v>446.37</v>
      </c>
      <c r="J4003" s="210">
        <f>H4003*G4003</f>
        <v>446.37</v>
      </c>
    </row>
    <row r="4004" spans="1:10">
      <c r="B4004" s="153"/>
      <c r="C4004" s="154"/>
      <c r="D4004" s="153"/>
      <c r="E4004" s="153"/>
      <c r="F4004" s="155"/>
      <c r="G4004" s="155"/>
      <c r="H4004" s="153"/>
      <c r="I4004" s="156"/>
    </row>
    <row r="4005" spans="1:10">
      <c r="B4005" s="153"/>
      <c r="C4005" s="154"/>
      <c r="D4005" s="153"/>
      <c r="E4005" s="153"/>
      <c r="F4005" s="155"/>
      <c r="G4005" s="155"/>
      <c r="H4005" s="153"/>
      <c r="I4005" s="156"/>
    </row>
    <row r="4006" spans="1:10" ht="25.5" hidden="1">
      <c r="A4006" s="133">
        <f>COUNTIF(ORÇAMENTO!B:B,'CPU (2)'!B4006)</f>
        <v>0</v>
      </c>
      <c r="B4006" s="157">
        <v>85118</v>
      </c>
      <c r="C4006" s="158" t="s">
        <v>9657</v>
      </c>
      <c r="D4006" s="157" t="s">
        <v>5366</v>
      </c>
      <c r="E4006" s="157" t="s">
        <v>83</v>
      </c>
      <c r="F4006" s="159">
        <v>58.55</v>
      </c>
      <c r="G4006" s="159">
        <v>56.89</v>
      </c>
      <c r="H4006" s="157" t="s">
        <v>308</v>
      </c>
      <c r="I4006" s="160">
        <v>41974</v>
      </c>
    </row>
    <row r="4007" spans="1:10" ht="25.5" hidden="1">
      <c r="A4007" s="133">
        <f>COUNTIF(ORÇAMENTO!B:B,'CPU (2)'!B4007)</f>
        <v>0</v>
      </c>
      <c r="B4007" s="153" t="s">
        <v>9658</v>
      </c>
      <c r="C4007" s="154" t="s">
        <v>9659</v>
      </c>
      <c r="D4007" s="153" t="s">
        <v>5366</v>
      </c>
      <c r="E4007" s="153" t="s">
        <v>83</v>
      </c>
      <c r="F4007" s="155">
        <v>180.56</v>
      </c>
      <c r="G4007" s="155">
        <v>175.5</v>
      </c>
      <c r="H4007" s="153" t="s">
        <v>308</v>
      </c>
      <c r="I4007" s="156">
        <v>41974</v>
      </c>
    </row>
    <row r="4008" spans="1:10" ht="25.5" hidden="1">
      <c r="A4008" s="133">
        <f>COUNTIF(ORÇAMENTO!B:B,'CPU (2)'!B4008)</f>
        <v>0</v>
      </c>
      <c r="B4008" s="157">
        <v>84160</v>
      </c>
      <c r="C4008" s="158" t="s">
        <v>9660</v>
      </c>
      <c r="D4008" s="157" t="s">
        <v>5450</v>
      </c>
      <c r="E4008" s="157" t="s">
        <v>307</v>
      </c>
      <c r="F4008" s="159">
        <v>1.32</v>
      </c>
      <c r="G4008" s="159">
        <v>1.31</v>
      </c>
      <c r="H4008" s="157" t="s">
        <v>308</v>
      </c>
      <c r="I4008" s="160">
        <v>41974</v>
      </c>
    </row>
    <row r="4009" spans="1:10" ht="25.5" hidden="1">
      <c r="A4009" s="133">
        <f>COUNTIF(ORÇAMENTO!B:B,'CPU (2)'!B4009)</f>
        <v>0</v>
      </c>
      <c r="B4009" s="153">
        <v>84156</v>
      </c>
      <c r="C4009" s="154" t="s">
        <v>9661</v>
      </c>
      <c r="D4009" s="153" t="s">
        <v>5450</v>
      </c>
      <c r="E4009" s="153" t="s">
        <v>307</v>
      </c>
      <c r="F4009" s="155">
        <v>6.7</v>
      </c>
      <c r="G4009" s="155">
        <v>6.7</v>
      </c>
      <c r="H4009" s="153" t="s">
        <v>308</v>
      </c>
      <c r="I4009" s="156">
        <v>41974</v>
      </c>
    </row>
    <row r="4010" spans="1:10" ht="25.5" hidden="1">
      <c r="A4010" s="133">
        <f>COUNTIF(ORÇAMENTO!B:B,'CPU (2)'!B4010)</f>
        <v>0</v>
      </c>
      <c r="B4010" s="157">
        <v>40780</v>
      </c>
      <c r="C4010" s="158" t="s">
        <v>9662</v>
      </c>
      <c r="D4010" s="157" t="s">
        <v>5418</v>
      </c>
      <c r="E4010" s="157" t="s">
        <v>335</v>
      </c>
      <c r="F4010" s="159">
        <v>7.3</v>
      </c>
      <c r="G4010" s="159">
        <v>6.61</v>
      </c>
      <c r="H4010" s="157" t="s">
        <v>308</v>
      </c>
      <c r="I4010" s="160">
        <v>41974</v>
      </c>
    </row>
    <row r="4011" spans="1:10" hidden="1">
      <c r="A4011" s="133">
        <f>COUNTIF(ORÇAMENTO!B:B,'CPU (2)'!B4011)</f>
        <v>0</v>
      </c>
      <c r="B4011" s="153">
        <v>79472</v>
      </c>
      <c r="C4011" s="154" t="s">
        <v>9663</v>
      </c>
      <c r="D4011" s="153" t="s">
        <v>5604</v>
      </c>
      <c r="E4011" s="153" t="s">
        <v>335</v>
      </c>
      <c r="F4011" s="155">
        <v>0.48</v>
      </c>
      <c r="G4011" s="155">
        <v>0.47</v>
      </c>
      <c r="H4011" s="153" t="s">
        <v>308</v>
      </c>
      <c r="I4011" s="156">
        <v>41974</v>
      </c>
    </row>
    <row r="4012" spans="1:10" hidden="1">
      <c r="A4012" s="133">
        <f>COUNTIF(ORÇAMENTO!B:B,'CPU (2)'!B4012)</f>
        <v>0</v>
      </c>
      <c r="B4012" s="157">
        <v>72961</v>
      </c>
      <c r="C4012" s="158" t="s">
        <v>9664</v>
      </c>
      <c r="D4012" s="157" t="s">
        <v>5670</v>
      </c>
      <c r="E4012" s="157" t="s">
        <v>335</v>
      </c>
      <c r="F4012" s="159">
        <v>1.1000000000000001</v>
      </c>
      <c r="G4012" s="159">
        <v>1.07</v>
      </c>
      <c r="H4012" s="157" t="s">
        <v>308</v>
      </c>
      <c r="I4012" s="160">
        <v>41974</v>
      </c>
    </row>
    <row r="4013" spans="1:10" hidden="1">
      <c r="A4013" s="133">
        <f>COUNTIF(ORÇAMENTO!B:B,'CPU (2)'!B4013)</f>
        <v>0</v>
      </c>
      <c r="B4013" s="153">
        <v>5622</v>
      </c>
      <c r="C4013" s="154" t="s">
        <v>9665</v>
      </c>
      <c r="D4013" s="153" t="s">
        <v>5604</v>
      </c>
      <c r="E4013" s="153" t="s">
        <v>335</v>
      </c>
      <c r="F4013" s="155">
        <v>4.01</v>
      </c>
      <c r="G4013" s="155">
        <v>3.63</v>
      </c>
      <c r="H4013" s="153" t="s">
        <v>308</v>
      </c>
      <c r="I4013" s="156">
        <v>41974</v>
      </c>
    </row>
    <row r="4014" spans="1:10" ht="25.5" hidden="1">
      <c r="A4014" s="133">
        <f>COUNTIF(ORÇAMENTO!B:B,'CPU (2)'!B4014)</f>
        <v>0</v>
      </c>
      <c r="B4014" s="157" t="s">
        <v>9666</v>
      </c>
      <c r="C4014" s="158" t="s">
        <v>9667</v>
      </c>
      <c r="D4014" s="157" t="s">
        <v>5670</v>
      </c>
      <c r="E4014" s="157" t="s">
        <v>335</v>
      </c>
      <c r="F4014" s="159">
        <v>16.190000000000001</v>
      </c>
      <c r="G4014" s="159">
        <v>15.63</v>
      </c>
      <c r="H4014" s="157" t="s">
        <v>308</v>
      </c>
      <c r="I4014" s="160">
        <v>41974</v>
      </c>
    </row>
    <row r="4015" spans="1:10" ht="38.25" hidden="1">
      <c r="A4015" s="133">
        <f>COUNTIF(ORÇAMENTO!B:B,'CPU (2)'!B4015)</f>
        <v>0</v>
      </c>
      <c r="B4015" s="153">
        <v>83399</v>
      </c>
      <c r="C4015" s="154" t="s">
        <v>9668</v>
      </c>
      <c r="D4015" s="153" t="s">
        <v>5368</v>
      </c>
      <c r="E4015" s="153" t="s">
        <v>83</v>
      </c>
      <c r="F4015" s="155">
        <v>38.24</v>
      </c>
      <c r="G4015" s="155">
        <v>37.299999999999997</v>
      </c>
      <c r="H4015" s="153" t="s">
        <v>308</v>
      </c>
      <c r="I4015" s="156">
        <v>41974</v>
      </c>
    </row>
    <row r="4016" spans="1:10" hidden="1">
      <c r="A4016" s="133">
        <f>COUNTIF(ORÇAMENTO!B:B,'CPU (2)'!B4016)</f>
        <v>0</v>
      </c>
      <c r="B4016" s="157">
        <v>85406</v>
      </c>
      <c r="C4016" s="158" t="s">
        <v>9669</v>
      </c>
      <c r="D4016" s="157" t="s">
        <v>6454</v>
      </c>
      <c r="E4016" s="157" t="s">
        <v>335</v>
      </c>
      <c r="F4016" s="159">
        <v>34.18</v>
      </c>
      <c r="G4016" s="159">
        <v>31</v>
      </c>
      <c r="H4016" s="157" t="s">
        <v>308</v>
      </c>
      <c r="I4016" s="160">
        <v>41974</v>
      </c>
    </row>
    <row r="4017" spans="1:9" hidden="1">
      <c r="A4017" s="133">
        <f>COUNTIF(ORÇAMENTO!B:B,'CPU (2)'!B4017)</f>
        <v>0</v>
      </c>
      <c r="B4017" s="153">
        <v>85375</v>
      </c>
      <c r="C4017" s="154" t="s">
        <v>9670</v>
      </c>
      <c r="D4017" s="153" t="s">
        <v>6454</v>
      </c>
      <c r="E4017" s="153" t="s">
        <v>335</v>
      </c>
      <c r="F4017" s="155">
        <v>9.57</v>
      </c>
      <c r="G4017" s="155">
        <v>8.68</v>
      </c>
      <c r="H4017" s="153" t="s">
        <v>308</v>
      </c>
      <c r="I4017" s="156">
        <v>41974</v>
      </c>
    </row>
    <row r="4018" spans="1:9" hidden="1">
      <c r="A4018" s="133">
        <f>COUNTIF(ORÇAMENTO!B:B,'CPU (2)'!B4018)</f>
        <v>0</v>
      </c>
      <c r="B4018" s="157">
        <v>85383</v>
      </c>
      <c r="C4018" s="158" t="s">
        <v>9671</v>
      </c>
      <c r="D4018" s="157" t="s">
        <v>6454</v>
      </c>
      <c r="E4018" s="157" t="s">
        <v>370</v>
      </c>
      <c r="F4018" s="159">
        <v>2.4300000000000002</v>
      </c>
      <c r="G4018" s="159">
        <v>2.2000000000000002</v>
      </c>
      <c r="H4018" s="157" t="s">
        <v>308</v>
      </c>
      <c r="I4018" s="160">
        <v>41974</v>
      </c>
    </row>
    <row r="4019" spans="1:9" hidden="1">
      <c r="A4019" s="133">
        <f>COUNTIF(ORÇAMENTO!B:B,'CPU (2)'!B4019)</f>
        <v>0</v>
      </c>
      <c r="B4019" s="153">
        <v>85374</v>
      </c>
      <c r="C4019" s="154" t="s">
        <v>9672</v>
      </c>
      <c r="D4019" s="153" t="s">
        <v>6454</v>
      </c>
      <c r="E4019" s="153" t="s">
        <v>83</v>
      </c>
      <c r="F4019" s="155">
        <v>8.09</v>
      </c>
      <c r="G4019" s="155">
        <v>7.34</v>
      </c>
      <c r="H4019" s="153" t="s">
        <v>308</v>
      </c>
      <c r="I4019" s="156">
        <v>41974</v>
      </c>
    </row>
    <row r="4020" spans="1:9" hidden="1">
      <c r="A4020" s="133">
        <f>COUNTIF(ORÇAMENTO!B:B,'CPU (2)'!B4020)</f>
        <v>0</v>
      </c>
      <c r="B4020" s="157">
        <v>85415</v>
      </c>
      <c r="C4020" s="158" t="s">
        <v>9673</v>
      </c>
      <c r="D4020" s="157" t="s">
        <v>6454</v>
      </c>
      <c r="E4020" s="157" t="s">
        <v>83</v>
      </c>
      <c r="F4020" s="159">
        <v>6.95</v>
      </c>
      <c r="G4020" s="159">
        <v>6.27</v>
      </c>
      <c r="H4020" s="157" t="s">
        <v>308</v>
      </c>
      <c r="I4020" s="160">
        <v>41974</v>
      </c>
    </row>
    <row r="4021" spans="1:9" hidden="1">
      <c r="A4021" s="133">
        <f>COUNTIF(ORÇAMENTO!B:B,'CPU (2)'!B4021)</f>
        <v>0</v>
      </c>
      <c r="B4021" s="153">
        <v>85407</v>
      </c>
      <c r="C4021" s="154" t="s">
        <v>9674</v>
      </c>
      <c r="D4021" s="153" t="s">
        <v>6454</v>
      </c>
      <c r="E4021" s="153" t="s">
        <v>370</v>
      </c>
      <c r="F4021" s="155">
        <v>7.14</v>
      </c>
      <c r="G4021" s="155">
        <v>6.46</v>
      </c>
      <c r="H4021" s="153" t="s">
        <v>308</v>
      </c>
      <c r="I4021" s="156">
        <v>41974</v>
      </c>
    </row>
    <row r="4022" spans="1:9" hidden="1">
      <c r="A4022" s="133">
        <f>COUNTIF(ORÇAMENTO!B:B,'CPU (2)'!B4022)</f>
        <v>0</v>
      </c>
      <c r="B4022" s="157">
        <v>85369</v>
      </c>
      <c r="C4022" s="158" t="s">
        <v>9675</v>
      </c>
      <c r="D4022" s="157" t="s">
        <v>6454</v>
      </c>
      <c r="E4022" s="157" t="s">
        <v>335</v>
      </c>
      <c r="F4022" s="159">
        <v>27.34</v>
      </c>
      <c r="G4022" s="159">
        <v>24.8</v>
      </c>
      <c r="H4022" s="157" t="s">
        <v>308</v>
      </c>
      <c r="I4022" s="160">
        <v>41974</v>
      </c>
    </row>
    <row r="4023" spans="1:9" hidden="1">
      <c r="A4023" s="133">
        <f>COUNTIF(ORÇAMENTO!B:B,'CPU (2)'!B4023)</f>
        <v>0</v>
      </c>
      <c r="B4023" s="153">
        <v>85408</v>
      </c>
      <c r="C4023" s="154" t="s">
        <v>9676</v>
      </c>
      <c r="D4023" s="153" t="s">
        <v>6454</v>
      </c>
      <c r="E4023" s="153" t="s">
        <v>335</v>
      </c>
      <c r="F4023" s="155">
        <v>24.61</v>
      </c>
      <c r="G4023" s="155">
        <v>22.32</v>
      </c>
      <c r="H4023" s="153" t="s">
        <v>308</v>
      </c>
      <c r="I4023" s="156">
        <v>41974</v>
      </c>
    </row>
    <row r="4024" spans="1:9" ht="25.5" hidden="1">
      <c r="A4024" s="133">
        <f>COUNTIF(ORÇAMENTO!B:B,'CPU (2)'!B4024)</f>
        <v>0</v>
      </c>
      <c r="B4024" s="157" t="s">
        <v>9677</v>
      </c>
      <c r="C4024" s="158" t="s">
        <v>9678</v>
      </c>
      <c r="D4024" s="157" t="s">
        <v>5609</v>
      </c>
      <c r="E4024" s="157" t="s">
        <v>335</v>
      </c>
      <c r="F4024" s="159">
        <v>9.67</v>
      </c>
      <c r="G4024" s="159">
        <v>9.1</v>
      </c>
      <c r="H4024" s="157" t="s">
        <v>308</v>
      </c>
      <c r="I4024" s="160">
        <v>41974</v>
      </c>
    </row>
    <row r="4025" spans="1:9" ht="12.75" hidden="1" customHeight="1">
      <c r="A4025" s="133">
        <f>COUNTIF(ORÇAMENTO!B:B,'CPU (2)'!B4025)</f>
        <v>0</v>
      </c>
      <c r="B4025" s="153" t="s">
        <v>9679</v>
      </c>
      <c r="C4025" s="154" t="s">
        <v>9680</v>
      </c>
      <c r="D4025" s="153" t="s">
        <v>6454</v>
      </c>
      <c r="E4025" s="153" t="s">
        <v>335</v>
      </c>
      <c r="F4025" s="155">
        <v>12.24</v>
      </c>
      <c r="G4025" s="155">
        <v>11.61</v>
      </c>
      <c r="H4025" s="153" t="s">
        <v>308</v>
      </c>
      <c r="I4025" s="156">
        <v>41974</v>
      </c>
    </row>
    <row r="4026" spans="1:9" hidden="1">
      <c r="A4026" s="133">
        <f>COUNTIF(ORÇAMENTO!B:B,'CPU (2)'!B4026)</f>
        <v>0</v>
      </c>
      <c r="B4026" s="157">
        <v>85371</v>
      </c>
      <c r="C4026" s="158" t="s">
        <v>9681</v>
      </c>
      <c r="D4026" s="157" t="s">
        <v>6454</v>
      </c>
      <c r="E4026" s="157" t="s">
        <v>335</v>
      </c>
      <c r="F4026" s="159">
        <v>2.25</v>
      </c>
      <c r="G4026" s="159">
        <v>2.0299999999999998</v>
      </c>
      <c r="H4026" s="157" t="s">
        <v>308</v>
      </c>
      <c r="I4026" s="160">
        <v>41974</v>
      </c>
    </row>
    <row r="4027" spans="1:9" hidden="1">
      <c r="A4027" s="133">
        <f>COUNTIF(ORÇAMENTO!B:B,'CPU (2)'!B4027)</f>
        <v>0</v>
      </c>
      <c r="B4027" s="153">
        <v>85409</v>
      </c>
      <c r="C4027" s="154" t="s">
        <v>9682</v>
      </c>
      <c r="D4027" s="153" t="s">
        <v>6454</v>
      </c>
      <c r="E4027" s="153" t="s">
        <v>335</v>
      </c>
      <c r="F4027" s="155">
        <v>5.01</v>
      </c>
      <c r="G4027" s="155">
        <v>4.54</v>
      </c>
      <c r="H4027" s="153" t="s">
        <v>308</v>
      </c>
      <c r="I4027" s="156">
        <v>41974</v>
      </c>
    </row>
    <row r="4028" spans="1:9" hidden="1">
      <c r="A4028" s="133">
        <f>COUNTIF(ORÇAMENTO!B:B,'CPU (2)'!B4028)</f>
        <v>0</v>
      </c>
      <c r="B4028" s="157">
        <v>85382</v>
      </c>
      <c r="C4028" s="158" t="s">
        <v>9683</v>
      </c>
      <c r="D4028" s="157" t="s">
        <v>6454</v>
      </c>
      <c r="E4028" s="157" t="s">
        <v>335</v>
      </c>
      <c r="F4028" s="159">
        <v>15.18</v>
      </c>
      <c r="G4028" s="159">
        <v>13.77</v>
      </c>
      <c r="H4028" s="157" t="s">
        <v>308</v>
      </c>
      <c r="I4028" s="160">
        <v>41974</v>
      </c>
    </row>
    <row r="4029" spans="1:9" hidden="1">
      <c r="A4029" s="133">
        <f>COUNTIF(ORÇAMENTO!B:B,'CPU (2)'!B4029)</f>
        <v>0</v>
      </c>
      <c r="B4029" s="153">
        <v>85410</v>
      </c>
      <c r="C4029" s="154" t="s">
        <v>9684</v>
      </c>
      <c r="D4029" s="153" t="s">
        <v>6454</v>
      </c>
      <c r="E4029" s="153" t="s">
        <v>83</v>
      </c>
      <c r="F4029" s="155">
        <v>11.12</v>
      </c>
      <c r="G4029" s="155">
        <v>10.029999999999999</v>
      </c>
      <c r="H4029" s="153" t="s">
        <v>308</v>
      </c>
      <c r="I4029" s="156">
        <v>41974</v>
      </c>
    </row>
    <row r="4030" spans="1:9" hidden="1">
      <c r="A4030" s="133">
        <f>COUNTIF(ORÇAMENTO!B:B,'CPU (2)'!B4030)</f>
        <v>0</v>
      </c>
      <c r="B4030" s="157">
        <v>85411</v>
      </c>
      <c r="C4030" s="158" t="s">
        <v>9685</v>
      </c>
      <c r="D4030" s="157" t="s">
        <v>6454</v>
      </c>
      <c r="E4030" s="157" t="s">
        <v>370</v>
      </c>
      <c r="F4030" s="159">
        <v>2.57</v>
      </c>
      <c r="G4030" s="159">
        <v>2.3199999999999998</v>
      </c>
      <c r="H4030" s="157" t="s">
        <v>308</v>
      </c>
      <c r="I4030" s="160">
        <v>41974</v>
      </c>
    </row>
    <row r="4031" spans="1:9" hidden="1">
      <c r="A4031" s="133">
        <f>COUNTIF(ORÇAMENTO!B:B,'CPU (2)'!B4031)</f>
        <v>0</v>
      </c>
      <c r="B4031" s="153">
        <v>85412</v>
      </c>
      <c r="C4031" s="154" t="s">
        <v>9686</v>
      </c>
      <c r="D4031" s="153" t="s">
        <v>6454</v>
      </c>
      <c r="E4031" s="153" t="s">
        <v>370</v>
      </c>
      <c r="F4031" s="155">
        <v>3.69</v>
      </c>
      <c r="G4031" s="155">
        <v>3.34</v>
      </c>
      <c r="H4031" s="153" t="s">
        <v>308</v>
      </c>
      <c r="I4031" s="156">
        <v>41974</v>
      </c>
    </row>
    <row r="4032" spans="1:9" hidden="1">
      <c r="A4032" s="133">
        <f>COUNTIF(ORÇAMENTO!B:B,'CPU (2)'!B4032)</f>
        <v>0</v>
      </c>
      <c r="B4032" s="157">
        <v>85413</v>
      </c>
      <c r="C4032" s="158" t="s">
        <v>9687</v>
      </c>
      <c r="D4032" s="157" t="s">
        <v>6454</v>
      </c>
      <c r="E4032" s="157" t="s">
        <v>370</v>
      </c>
      <c r="F4032" s="159">
        <v>1.98</v>
      </c>
      <c r="G4032" s="159">
        <v>1.79</v>
      </c>
      <c r="H4032" s="157" t="s">
        <v>308</v>
      </c>
      <c r="I4032" s="160">
        <v>41974</v>
      </c>
    </row>
    <row r="4033" spans="1:9" hidden="1">
      <c r="A4033" s="133">
        <f>COUNTIF(ORÇAMENTO!B:B,'CPU (2)'!B4033)</f>
        <v>0</v>
      </c>
      <c r="B4033" s="153">
        <v>85414</v>
      </c>
      <c r="C4033" s="154" t="s">
        <v>9688</v>
      </c>
      <c r="D4033" s="153" t="s">
        <v>6454</v>
      </c>
      <c r="E4033" s="153" t="s">
        <v>370</v>
      </c>
      <c r="F4033" s="155">
        <v>5.18</v>
      </c>
      <c r="G4033" s="155">
        <v>4.6900000000000004</v>
      </c>
      <c r="H4033" s="153" t="s">
        <v>308</v>
      </c>
      <c r="I4033" s="156">
        <v>41974</v>
      </c>
    </row>
    <row r="4034" spans="1:9" hidden="1">
      <c r="A4034" s="133">
        <f>COUNTIF(ORÇAMENTO!B:B,'CPU (2)'!B4034)</f>
        <v>0</v>
      </c>
      <c r="B4034" s="157">
        <v>85416</v>
      </c>
      <c r="C4034" s="158" t="s">
        <v>9689</v>
      </c>
      <c r="D4034" s="157" t="s">
        <v>6454</v>
      </c>
      <c r="E4034" s="157" t="s">
        <v>83</v>
      </c>
      <c r="F4034" s="159">
        <v>9.73</v>
      </c>
      <c r="G4034" s="159">
        <v>8.77</v>
      </c>
      <c r="H4034" s="157" t="s">
        <v>308</v>
      </c>
      <c r="I4034" s="160">
        <v>41974</v>
      </c>
    </row>
    <row r="4035" spans="1:9" hidden="1">
      <c r="A4035" s="133">
        <f>COUNTIF(ORÇAMENTO!B:B,'CPU (2)'!B4035)</f>
        <v>0</v>
      </c>
      <c r="B4035" s="153">
        <v>85421</v>
      </c>
      <c r="C4035" s="154" t="s">
        <v>9690</v>
      </c>
      <c r="D4035" s="153" t="s">
        <v>6454</v>
      </c>
      <c r="E4035" s="153" t="s">
        <v>335</v>
      </c>
      <c r="F4035" s="155">
        <v>9.3000000000000007</v>
      </c>
      <c r="G4035" s="155">
        <v>8.41</v>
      </c>
      <c r="H4035" s="153" t="s">
        <v>308</v>
      </c>
      <c r="I4035" s="156">
        <v>41974</v>
      </c>
    </row>
    <row r="4036" spans="1:9" hidden="1">
      <c r="A4036" s="133">
        <f>COUNTIF(ORÇAMENTO!B:B,'CPU (2)'!B4036)</f>
        <v>0</v>
      </c>
      <c r="B4036" s="157">
        <v>85387</v>
      </c>
      <c r="C4036" s="158" t="s">
        <v>9691</v>
      </c>
      <c r="D4036" s="157" t="s">
        <v>6454</v>
      </c>
      <c r="E4036" s="157" t="s">
        <v>368</v>
      </c>
      <c r="F4036" s="159">
        <v>43.7</v>
      </c>
      <c r="G4036" s="159">
        <v>39.68</v>
      </c>
      <c r="H4036" s="157" t="s">
        <v>308</v>
      </c>
      <c r="I4036" s="160">
        <v>41974</v>
      </c>
    </row>
    <row r="4037" spans="1:9" hidden="1">
      <c r="A4037" s="133">
        <f>COUNTIF(ORÇAMENTO!B:B,'CPU (2)'!B4037)</f>
        <v>0</v>
      </c>
      <c r="B4037" s="153">
        <v>85384</v>
      </c>
      <c r="C4037" s="154" t="s">
        <v>9692</v>
      </c>
      <c r="D4037" s="153" t="s">
        <v>6454</v>
      </c>
      <c r="E4037" s="153" t="s">
        <v>335</v>
      </c>
      <c r="F4037" s="155">
        <v>6.68</v>
      </c>
      <c r="G4037" s="155">
        <v>6.06</v>
      </c>
      <c r="H4037" s="153" t="s">
        <v>308</v>
      </c>
      <c r="I4037" s="156">
        <v>41974</v>
      </c>
    </row>
    <row r="4038" spans="1:9" hidden="1">
      <c r="A4038" s="133">
        <f>COUNTIF(ORÇAMENTO!B:B,'CPU (2)'!B4038)</f>
        <v>0</v>
      </c>
      <c r="B4038" s="157">
        <v>85386</v>
      </c>
      <c r="C4038" s="158" t="s">
        <v>9693</v>
      </c>
      <c r="D4038" s="157" t="s">
        <v>6454</v>
      </c>
      <c r="E4038" s="157" t="s">
        <v>335</v>
      </c>
      <c r="F4038" s="159">
        <v>14.57</v>
      </c>
      <c r="G4038" s="159">
        <v>13.22</v>
      </c>
      <c r="H4038" s="157" t="s">
        <v>308</v>
      </c>
      <c r="I4038" s="160">
        <v>41974</v>
      </c>
    </row>
    <row r="4039" spans="1:9" ht="25.5" hidden="1">
      <c r="A4039" s="133">
        <f>COUNTIF(ORÇAMENTO!B:B,'CPU (2)'!B4039)</f>
        <v>0</v>
      </c>
      <c r="B4039" s="153">
        <v>85389</v>
      </c>
      <c r="C4039" s="154" t="s">
        <v>9694</v>
      </c>
      <c r="D4039" s="153" t="s">
        <v>6454</v>
      </c>
      <c r="E4039" s="153" t="s">
        <v>370</v>
      </c>
      <c r="F4039" s="155">
        <v>59.04</v>
      </c>
      <c r="G4039" s="155">
        <v>53.32</v>
      </c>
      <c r="H4039" s="153" t="s">
        <v>308</v>
      </c>
      <c r="I4039" s="156">
        <v>41974</v>
      </c>
    </row>
    <row r="4040" spans="1:9" hidden="1">
      <c r="A4040" s="133">
        <f>COUNTIF(ORÇAMENTO!B:B,'CPU (2)'!B4040)</f>
        <v>0</v>
      </c>
      <c r="B4040" s="157">
        <v>85390</v>
      </c>
      <c r="C4040" s="158" t="s">
        <v>9695</v>
      </c>
      <c r="D4040" s="157" t="s">
        <v>6454</v>
      </c>
      <c r="E4040" s="157" t="s">
        <v>370</v>
      </c>
      <c r="F4040" s="159">
        <v>29.38</v>
      </c>
      <c r="G4040" s="159">
        <v>26.53</v>
      </c>
      <c r="H4040" s="157" t="s">
        <v>308</v>
      </c>
      <c r="I4040" s="160">
        <v>41974</v>
      </c>
    </row>
    <row r="4041" spans="1:9" ht="12.75" hidden="1" customHeight="1">
      <c r="A4041" s="133">
        <f>COUNTIF(ORÇAMENTO!B:B,'CPU (2)'!B4041)</f>
        <v>0</v>
      </c>
      <c r="B4041" s="153">
        <v>85392</v>
      </c>
      <c r="C4041" s="154" t="s">
        <v>9696</v>
      </c>
      <c r="D4041" s="153" t="s">
        <v>6454</v>
      </c>
      <c r="E4041" s="153" t="s">
        <v>370</v>
      </c>
      <c r="F4041" s="155">
        <v>144.16999999999999</v>
      </c>
      <c r="G4041" s="155">
        <v>130.19999999999999</v>
      </c>
      <c r="H4041" s="153" t="s">
        <v>308</v>
      </c>
      <c r="I4041" s="156">
        <v>41974</v>
      </c>
    </row>
    <row r="4042" spans="1:9" hidden="1">
      <c r="A4042" s="133">
        <f>COUNTIF(ORÇAMENTO!B:B,'CPU (2)'!B4042)</f>
        <v>0</v>
      </c>
      <c r="B4042" s="157">
        <v>72125</v>
      </c>
      <c r="C4042" s="158" t="s">
        <v>9697</v>
      </c>
      <c r="D4042" s="157" t="s">
        <v>5609</v>
      </c>
      <c r="E4042" s="157" t="s">
        <v>335</v>
      </c>
      <c r="F4042" s="159">
        <v>6.35</v>
      </c>
      <c r="G4042" s="159">
        <v>5.79</v>
      </c>
      <c r="H4042" s="157" t="s">
        <v>308</v>
      </c>
      <c r="I4042" s="160">
        <v>41974</v>
      </c>
    </row>
    <row r="4043" spans="1:9" hidden="1">
      <c r="A4043" s="133">
        <f>COUNTIF(ORÇAMENTO!B:B,'CPU (2)'!B4043)</f>
        <v>0</v>
      </c>
      <c r="B4043" s="153">
        <v>84658</v>
      </c>
      <c r="C4043" s="154" t="s">
        <v>9698</v>
      </c>
      <c r="D4043" s="153" t="s">
        <v>5609</v>
      </c>
      <c r="E4043" s="153" t="s">
        <v>335</v>
      </c>
      <c r="F4043" s="155">
        <v>3.92</v>
      </c>
      <c r="G4043" s="155">
        <v>3.58</v>
      </c>
      <c r="H4043" s="153" t="s">
        <v>308</v>
      </c>
      <c r="I4043" s="156">
        <v>41974</v>
      </c>
    </row>
    <row r="4044" spans="1:9" ht="25.5" hidden="1">
      <c r="A4044" s="133">
        <f>COUNTIF(ORÇAMENTO!B:B,'CPU (2)'!B4044)</f>
        <v>0</v>
      </c>
      <c r="B4044" s="157">
        <v>83730</v>
      </c>
      <c r="C4044" s="158" t="s">
        <v>9699</v>
      </c>
      <c r="D4044" s="157" t="s">
        <v>5350</v>
      </c>
      <c r="E4044" s="157" t="s">
        <v>335</v>
      </c>
      <c r="F4044" s="159">
        <v>150.11000000000001</v>
      </c>
      <c r="G4044" s="159">
        <v>147.81</v>
      </c>
      <c r="H4044" s="157" t="s">
        <v>308</v>
      </c>
      <c r="I4044" s="160">
        <v>41974</v>
      </c>
    </row>
    <row r="4045" spans="1:9" ht="25.5" hidden="1">
      <c r="A4045" s="133">
        <f>COUNTIF(ORÇAMENTO!B:B,'CPU (2)'!B4045)</f>
        <v>0</v>
      </c>
      <c r="B4045" s="153">
        <v>83736</v>
      </c>
      <c r="C4045" s="154" t="s">
        <v>9700</v>
      </c>
      <c r="D4045" s="153" t="s">
        <v>5350</v>
      </c>
      <c r="E4045" s="153" t="s">
        <v>335</v>
      </c>
      <c r="F4045" s="155">
        <v>137.94</v>
      </c>
      <c r="G4045" s="155">
        <v>135.09</v>
      </c>
      <c r="H4045" s="153" t="s">
        <v>308</v>
      </c>
      <c r="I4045" s="156">
        <v>41974</v>
      </c>
    </row>
    <row r="4046" spans="1:9" ht="25.5" hidden="1">
      <c r="A4046" s="133">
        <f>COUNTIF(ORÇAMENTO!B:B,'CPU (2)'!B4046)</f>
        <v>0</v>
      </c>
      <c r="B4046" s="157">
        <v>84184</v>
      </c>
      <c r="C4046" s="158" t="s">
        <v>9701</v>
      </c>
      <c r="D4046" s="157" t="s">
        <v>5352</v>
      </c>
      <c r="E4046" s="157" t="s">
        <v>335</v>
      </c>
      <c r="F4046" s="159">
        <v>14.21</v>
      </c>
      <c r="G4046" s="159">
        <v>13.59</v>
      </c>
      <c r="H4046" s="157" t="s">
        <v>308</v>
      </c>
      <c r="I4046" s="160">
        <v>41974</v>
      </c>
    </row>
    <row r="4047" spans="1:9" ht="25.5" hidden="1">
      <c r="A4047" s="133">
        <f>COUNTIF(ORÇAMENTO!B:B,'CPU (2)'!B4047)</f>
        <v>0</v>
      </c>
      <c r="B4047" s="153" t="s">
        <v>9702</v>
      </c>
      <c r="C4047" s="154" t="s">
        <v>9703</v>
      </c>
      <c r="D4047" s="153" t="s">
        <v>6454</v>
      </c>
      <c r="E4047" s="153" t="s">
        <v>335</v>
      </c>
      <c r="F4047" s="155">
        <v>39.64</v>
      </c>
      <c r="G4047" s="155">
        <v>35.85</v>
      </c>
      <c r="H4047" s="153" t="s">
        <v>308</v>
      </c>
      <c r="I4047" s="156">
        <v>41974</v>
      </c>
    </row>
    <row r="4048" spans="1:9" hidden="1">
      <c r="A4048" s="133">
        <f>COUNTIF(ORÇAMENTO!B:B,'CPU (2)'!B4048)</f>
        <v>0</v>
      </c>
      <c r="B4048" s="157">
        <v>72220</v>
      </c>
      <c r="C4048" s="158" t="s">
        <v>9704</v>
      </c>
      <c r="D4048" s="157" t="s">
        <v>6454</v>
      </c>
      <c r="E4048" s="157" t="s">
        <v>335</v>
      </c>
      <c r="F4048" s="159">
        <v>12.14</v>
      </c>
      <c r="G4048" s="159">
        <v>11.02</v>
      </c>
      <c r="H4048" s="157" t="s">
        <v>308</v>
      </c>
      <c r="I4048" s="160">
        <v>41974</v>
      </c>
    </row>
    <row r="4049" spans="1:9" ht="25.5" hidden="1">
      <c r="A4049" s="133">
        <f>COUNTIF(ORÇAMENTO!B:B,'CPU (2)'!B4049)</f>
        <v>0</v>
      </c>
      <c r="B4049" s="153">
        <v>85332</v>
      </c>
      <c r="C4049" s="154" t="s">
        <v>9705</v>
      </c>
      <c r="D4049" s="153" t="s">
        <v>6454</v>
      </c>
      <c r="E4049" s="153" t="s">
        <v>83</v>
      </c>
      <c r="F4049" s="155">
        <v>3.83</v>
      </c>
      <c r="G4049" s="155">
        <v>3.44</v>
      </c>
      <c r="H4049" s="153" t="s">
        <v>308</v>
      </c>
      <c r="I4049" s="156">
        <v>41974</v>
      </c>
    </row>
    <row r="4050" spans="1:9" hidden="1">
      <c r="A4050" s="133">
        <f>COUNTIF(ORÇAMENTO!B:B,'CPU (2)'!B4050)</f>
        <v>0</v>
      </c>
      <c r="B4050" s="157">
        <v>85333</v>
      </c>
      <c r="C4050" s="158" t="s">
        <v>9706</v>
      </c>
      <c r="D4050" s="157" t="s">
        <v>6454</v>
      </c>
      <c r="E4050" s="157" t="s">
        <v>83</v>
      </c>
      <c r="F4050" s="159">
        <v>13.73</v>
      </c>
      <c r="G4050" s="159">
        <v>12.4</v>
      </c>
      <c r="H4050" s="157" t="s">
        <v>308</v>
      </c>
      <c r="I4050" s="160">
        <v>41974</v>
      </c>
    </row>
    <row r="4051" spans="1:9" hidden="1">
      <c r="A4051" s="133">
        <f>COUNTIF(ORÇAMENTO!B:B,'CPU (2)'!B4051)</f>
        <v>0</v>
      </c>
      <c r="B4051" s="153">
        <v>72240</v>
      </c>
      <c r="C4051" s="154" t="s">
        <v>9707</v>
      </c>
      <c r="D4051" s="153" t="s">
        <v>6454</v>
      </c>
      <c r="E4051" s="153" t="s">
        <v>335</v>
      </c>
      <c r="F4051" s="155">
        <v>19.72</v>
      </c>
      <c r="G4051" s="155">
        <v>17.829999999999998</v>
      </c>
      <c r="H4051" s="153" t="s">
        <v>308</v>
      </c>
      <c r="I4051" s="156">
        <v>41974</v>
      </c>
    </row>
    <row r="4052" spans="1:9" hidden="1">
      <c r="A4052" s="133">
        <f>COUNTIF(ORÇAMENTO!B:B,'CPU (2)'!B4052)</f>
        <v>0</v>
      </c>
      <c r="B4052" s="157">
        <v>72241</v>
      </c>
      <c r="C4052" s="158" t="s">
        <v>9708</v>
      </c>
      <c r="D4052" s="157" t="s">
        <v>6454</v>
      </c>
      <c r="E4052" s="157" t="s">
        <v>335</v>
      </c>
      <c r="F4052" s="159">
        <v>23.66</v>
      </c>
      <c r="G4052" s="159">
        <v>21.4</v>
      </c>
      <c r="H4052" s="157" t="s">
        <v>308</v>
      </c>
      <c r="I4052" s="160">
        <v>41974</v>
      </c>
    </row>
    <row r="4053" spans="1:9" hidden="1">
      <c r="A4053" s="133">
        <f>COUNTIF(ORÇAMENTO!B:B,'CPU (2)'!B4053)</f>
        <v>0</v>
      </c>
      <c r="B4053" s="153">
        <v>85397</v>
      </c>
      <c r="C4053" s="154" t="s">
        <v>9709</v>
      </c>
      <c r="D4053" s="153" t="s">
        <v>6454</v>
      </c>
      <c r="E4053" s="153" t="s">
        <v>335</v>
      </c>
      <c r="F4053" s="155">
        <v>16.41</v>
      </c>
      <c r="G4053" s="155">
        <v>14.88</v>
      </c>
      <c r="H4053" s="153" t="s">
        <v>308</v>
      </c>
      <c r="I4053" s="156">
        <v>41974</v>
      </c>
    </row>
    <row r="4054" spans="1:9" ht="12.75" hidden="1" customHeight="1">
      <c r="A4054" s="133">
        <f>COUNTIF(ORÇAMENTO!B:B,'CPU (2)'!B4054)</f>
        <v>0</v>
      </c>
      <c r="B4054" s="157">
        <v>72143</v>
      </c>
      <c r="C4054" s="158" t="s">
        <v>9710</v>
      </c>
      <c r="D4054" s="157" t="s">
        <v>5410</v>
      </c>
      <c r="E4054" s="157" t="s">
        <v>83</v>
      </c>
      <c r="F4054" s="159">
        <v>36.58</v>
      </c>
      <c r="G4054" s="159">
        <v>32.89</v>
      </c>
      <c r="H4054" s="157" t="s">
        <v>308</v>
      </c>
      <c r="I4054" s="160">
        <v>41974</v>
      </c>
    </row>
    <row r="4055" spans="1:9" ht="12.75" hidden="1" customHeight="1">
      <c r="A4055" s="133">
        <f>COUNTIF(ORÇAMENTO!B:B,'CPU (2)'!B4055)</f>
        <v>0</v>
      </c>
      <c r="B4055" s="153">
        <v>72148</v>
      </c>
      <c r="C4055" s="154" t="s">
        <v>9711</v>
      </c>
      <c r="D4055" s="153" t="s">
        <v>5410</v>
      </c>
      <c r="E4055" s="153" t="s">
        <v>83</v>
      </c>
      <c r="F4055" s="155">
        <v>32.950000000000003</v>
      </c>
      <c r="G4055" s="155">
        <v>29.76</v>
      </c>
      <c r="H4055" s="153" t="s">
        <v>308</v>
      </c>
      <c r="I4055" s="156">
        <v>41974</v>
      </c>
    </row>
    <row r="4056" spans="1:9" ht="12.75" hidden="1" customHeight="1">
      <c r="A4056" s="133">
        <f>COUNTIF(ORÇAMENTO!B:B,'CPU (2)'!B4056)</f>
        <v>0</v>
      </c>
      <c r="B4056" s="157">
        <v>85381</v>
      </c>
      <c r="C4056" s="158" t="s">
        <v>9712</v>
      </c>
      <c r="D4056" s="157" t="s">
        <v>6454</v>
      </c>
      <c r="E4056" s="157" t="s">
        <v>335</v>
      </c>
      <c r="F4056" s="159">
        <v>47.52</v>
      </c>
      <c r="G4056" s="159">
        <v>42.98</v>
      </c>
      <c r="H4056" s="157" t="s">
        <v>308</v>
      </c>
      <c r="I4056" s="160">
        <v>41974</v>
      </c>
    </row>
    <row r="4057" spans="1:9" hidden="1">
      <c r="A4057" s="133">
        <f>COUNTIF(ORÇAMENTO!B:B,'CPU (2)'!B4057)</f>
        <v>0</v>
      </c>
      <c r="B4057" s="153">
        <v>72232</v>
      </c>
      <c r="C4057" s="154" t="s">
        <v>9713</v>
      </c>
      <c r="D4057" s="153" t="s">
        <v>6454</v>
      </c>
      <c r="E4057" s="153" t="s">
        <v>370</v>
      </c>
      <c r="F4057" s="155">
        <v>3.64</v>
      </c>
      <c r="G4057" s="155">
        <v>3.3</v>
      </c>
      <c r="H4057" s="153" t="s">
        <v>308</v>
      </c>
      <c r="I4057" s="156">
        <v>41974</v>
      </c>
    </row>
    <row r="4058" spans="1:9" hidden="1">
      <c r="A4058" s="133">
        <f>COUNTIF(ORÇAMENTO!B:B,'CPU (2)'!B4058)</f>
        <v>0</v>
      </c>
      <c r="B4058" s="157">
        <v>72233</v>
      </c>
      <c r="C4058" s="158" t="s">
        <v>9714</v>
      </c>
      <c r="D4058" s="157" t="s">
        <v>6454</v>
      </c>
      <c r="E4058" s="157" t="s">
        <v>370</v>
      </c>
      <c r="F4058" s="159">
        <v>2.4300000000000002</v>
      </c>
      <c r="G4058" s="159">
        <v>2.2000000000000002</v>
      </c>
      <c r="H4058" s="157" t="s">
        <v>308</v>
      </c>
      <c r="I4058" s="160">
        <v>41974</v>
      </c>
    </row>
    <row r="4059" spans="1:9" ht="25.5" hidden="1">
      <c r="A4059" s="133">
        <f>COUNTIF(ORÇAMENTO!B:B,'CPU (2)'!B4059)</f>
        <v>0</v>
      </c>
      <c r="B4059" s="153">
        <v>72178</v>
      </c>
      <c r="C4059" s="154" t="s">
        <v>9715</v>
      </c>
      <c r="D4059" s="153" t="s">
        <v>5343</v>
      </c>
      <c r="E4059" s="153" t="s">
        <v>335</v>
      </c>
      <c r="F4059" s="155">
        <v>18.190000000000001</v>
      </c>
      <c r="G4059" s="155">
        <v>16.350000000000001</v>
      </c>
      <c r="H4059" s="153" t="s">
        <v>308</v>
      </c>
      <c r="I4059" s="156">
        <v>41974</v>
      </c>
    </row>
    <row r="4060" spans="1:9" hidden="1">
      <c r="A4060" s="133">
        <f>COUNTIF(ORÇAMENTO!B:B,'CPU (2)'!B4060)</f>
        <v>0</v>
      </c>
      <c r="B4060" s="157">
        <v>72237</v>
      </c>
      <c r="C4060" s="158" t="s">
        <v>9716</v>
      </c>
      <c r="D4060" s="157" t="s">
        <v>6454</v>
      </c>
      <c r="E4060" s="157" t="s">
        <v>335</v>
      </c>
      <c r="F4060" s="159">
        <v>10.92</v>
      </c>
      <c r="G4060" s="159">
        <v>9.86</v>
      </c>
      <c r="H4060" s="157" t="s">
        <v>308</v>
      </c>
      <c r="I4060" s="160">
        <v>41974</v>
      </c>
    </row>
    <row r="4061" spans="1:9" hidden="1">
      <c r="A4061" s="133">
        <f>COUNTIF(ORÇAMENTO!B:B,'CPU (2)'!B4061)</f>
        <v>0</v>
      </c>
      <c r="B4061" s="153">
        <v>85334</v>
      </c>
      <c r="C4061" s="154" t="s">
        <v>9717</v>
      </c>
      <c r="D4061" s="153" t="s">
        <v>6454</v>
      </c>
      <c r="E4061" s="153" t="s">
        <v>335</v>
      </c>
      <c r="F4061" s="155">
        <v>12.14</v>
      </c>
      <c r="G4061" s="155">
        <v>11.02</v>
      </c>
      <c r="H4061" s="153" t="s">
        <v>308</v>
      </c>
      <c r="I4061" s="156">
        <v>41974</v>
      </c>
    </row>
    <row r="4062" spans="1:9" ht="25.5" hidden="1">
      <c r="A4062" s="133">
        <f>COUNTIF(ORÇAMENTO!B:B,'CPU (2)'!B4062)</f>
        <v>0</v>
      </c>
      <c r="B4062" s="157">
        <v>72228</v>
      </c>
      <c r="C4062" s="158" t="s">
        <v>9718</v>
      </c>
      <c r="D4062" s="157" t="s">
        <v>6454</v>
      </c>
      <c r="E4062" s="157" t="s">
        <v>335</v>
      </c>
      <c r="F4062" s="159">
        <v>13.65</v>
      </c>
      <c r="G4062" s="159">
        <v>12.32</v>
      </c>
      <c r="H4062" s="157" t="s">
        <v>308</v>
      </c>
      <c r="I4062" s="160">
        <v>41974</v>
      </c>
    </row>
    <row r="4063" spans="1:9" ht="14.25" hidden="1" customHeight="1">
      <c r="A4063" s="133">
        <f>COUNTIF(ORÇAMENTO!B:B,'CPU (2)'!B4063)</f>
        <v>0</v>
      </c>
      <c r="B4063" s="153">
        <v>72229</v>
      </c>
      <c r="C4063" s="154" t="s">
        <v>9719</v>
      </c>
      <c r="D4063" s="153" t="s">
        <v>6454</v>
      </c>
      <c r="E4063" s="153" t="s">
        <v>335</v>
      </c>
      <c r="F4063" s="155">
        <v>10.92</v>
      </c>
      <c r="G4063" s="155">
        <v>9.86</v>
      </c>
      <c r="H4063" s="153" t="s">
        <v>308</v>
      </c>
      <c r="I4063" s="156">
        <v>41974</v>
      </c>
    </row>
    <row r="4064" spans="1:9" ht="25.5" hidden="1">
      <c r="A4064" s="133">
        <f>COUNTIF(ORÇAMENTO!B:B,'CPU (2)'!B4064)</f>
        <v>1</v>
      </c>
      <c r="B4064" s="157">
        <v>72226</v>
      </c>
      <c r="C4064" s="158" t="s">
        <v>9720</v>
      </c>
      <c r="D4064" s="157" t="s">
        <v>6454</v>
      </c>
      <c r="E4064" s="157" t="s">
        <v>335</v>
      </c>
      <c r="F4064" s="159">
        <v>8.19</v>
      </c>
      <c r="G4064" s="159">
        <v>7.39</v>
      </c>
      <c r="H4064" s="157" t="s">
        <v>308</v>
      </c>
      <c r="I4064" s="160">
        <v>41974</v>
      </c>
    </row>
    <row r="4065" spans="1:9" ht="14.25" hidden="1" customHeight="1">
      <c r="A4065" s="133">
        <f>COUNTIF(ORÇAMENTO!B:B,'CPU (2)'!B4065)</f>
        <v>0</v>
      </c>
      <c r="B4065" s="153">
        <v>72227</v>
      </c>
      <c r="C4065" s="154" t="s">
        <v>9721</v>
      </c>
      <c r="D4065" s="153" t="s">
        <v>6454</v>
      </c>
      <c r="E4065" s="153" t="s">
        <v>335</v>
      </c>
      <c r="F4065" s="155">
        <v>5.46</v>
      </c>
      <c r="G4065" s="155">
        <v>4.93</v>
      </c>
      <c r="H4065" s="153" t="s">
        <v>308</v>
      </c>
      <c r="I4065" s="156">
        <v>41974</v>
      </c>
    </row>
    <row r="4066" spans="1:9" ht="14.25" hidden="1" customHeight="1">
      <c r="A4066" s="133">
        <f>COUNTIF(ORÇAMENTO!B:B,'CPU (2)'!B4066)</f>
        <v>0</v>
      </c>
      <c r="B4066" s="157">
        <v>72142</v>
      </c>
      <c r="C4066" s="158" t="s">
        <v>9722</v>
      </c>
      <c r="D4066" s="157" t="s">
        <v>5410</v>
      </c>
      <c r="E4066" s="157" t="s">
        <v>83</v>
      </c>
      <c r="F4066" s="159">
        <v>7.58</v>
      </c>
      <c r="G4066" s="159">
        <v>6.81</v>
      </c>
      <c r="H4066" s="157" t="s">
        <v>308</v>
      </c>
      <c r="I4066" s="160">
        <v>41974</v>
      </c>
    </row>
    <row r="4067" spans="1:9" hidden="1">
      <c r="A4067" s="133">
        <f>COUNTIF(ORÇAMENTO!B:B,'CPU (2)'!B4067)</f>
        <v>0</v>
      </c>
      <c r="B4067" s="153">
        <v>72236</v>
      </c>
      <c r="C4067" s="154" t="s">
        <v>9723</v>
      </c>
      <c r="D4067" s="153" t="s">
        <v>6454</v>
      </c>
      <c r="E4067" s="153" t="s">
        <v>335</v>
      </c>
      <c r="F4067" s="155">
        <v>9.1</v>
      </c>
      <c r="G4067" s="155">
        <v>8.23</v>
      </c>
      <c r="H4067" s="153" t="s">
        <v>308</v>
      </c>
      <c r="I4067" s="156">
        <v>41974</v>
      </c>
    </row>
    <row r="4068" spans="1:9" hidden="1">
      <c r="A4068" s="133">
        <f>COUNTIF(ORÇAMENTO!B:B,'CPU (2)'!B4068)</f>
        <v>1</v>
      </c>
      <c r="B4068" s="157">
        <v>72238</v>
      </c>
      <c r="C4068" s="158" t="s">
        <v>9724</v>
      </c>
      <c r="D4068" s="157" t="s">
        <v>6454</v>
      </c>
      <c r="E4068" s="157" t="s">
        <v>335</v>
      </c>
      <c r="F4068" s="159">
        <v>5.46</v>
      </c>
      <c r="G4068" s="159">
        <v>4.93</v>
      </c>
      <c r="H4068" s="157" t="s">
        <v>308</v>
      </c>
      <c r="I4068" s="160">
        <v>41974</v>
      </c>
    </row>
    <row r="4069" spans="1:9" hidden="1">
      <c r="A4069" s="133">
        <f>COUNTIF(ORÇAMENTO!B:B,'CPU (2)'!B4069)</f>
        <v>0</v>
      </c>
      <c r="B4069" s="153">
        <v>85184</v>
      </c>
      <c r="C4069" s="154" t="s">
        <v>9725</v>
      </c>
      <c r="D4069" s="153" t="s">
        <v>5429</v>
      </c>
      <c r="E4069" s="153" t="s">
        <v>335</v>
      </c>
      <c r="F4069" s="155">
        <v>3.04</v>
      </c>
      <c r="G4069" s="155">
        <v>2.75</v>
      </c>
      <c r="H4069" s="153" t="s">
        <v>308</v>
      </c>
      <c r="I4069" s="156">
        <v>41974</v>
      </c>
    </row>
    <row r="4070" spans="1:9" hidden="1">
      <c r="A4070" s="133">
        <f>COUNTIF(ORÇAMENTO!B:B,'CPU (2)'!B4070)</f>
        <v>0</v>
      </c>
      <c r="B4070" s="157">
        <v>85335</v>
      </c>
      <c r="C4070" s="158" t="s">
        <v>9726</v>
      </c>
      <c r="D4070" s="157" t="s">
        <v>6454</v>
      </c>
      <c r="E4070" s="157" t="s">
        <v>370</v>
      </c>
      <c r="F4070" s="159">
        <v>5.77</v>
      </c>
      <c r="G4070" s="159">
        <v>5.2</v>
      </c>
      <c r="H4070" s="157" t="s">
        <v>308</v>
      </c>
      <c r="I4070" s="160">
        <v>41974</v>
      </c>
    </row>
    <row r="4071" spans="1:9" hidden="1">
      <c r="A4071" s="133">
        <f>COUNTIF(ORÇAMENTO!B:B,'CPU (2)'!B4071)</f>
        <v>0</v>
      </c>
      <c r="B4071" s="153">
        <v>72221</v>
      </c>
      <c r="C4071" s="154" t="s">
        <v>9727</v>
      </c>
      <c r="D4071" s="153" t="s">
        <v>6454</v>
      </c>
      <c r="E4071" s="153" t="s">
        <v>335</v>
      </c>
      <c r="F4071" s="155">
        <v>12.14</v>
      </c>
      <c r="G4071" s="155">
        <v>11.02</v>
      </c>
      <c r="H4071" s="153" t="s">
        <v>308</v>
      </c>
      <c r="I4071" s="156">
        <v>41974</v>
      </c>
    </row>
    <row r="4072" spans="1:9" hidden="1">
      <c r="A4072" s="133">
        <f>COUNTIF(ORÇAMENTO!B:B,'CPU (2)'!B4072)</f>
        <v>0</v>
      </c>
      <c r="B4072" s="157">
        <v>72242</v>
      </c>
      <c r="C4072" s="158" t="s">
        <v>9728</v>
      </c>
      <c r="D4072" s="157" t="s">
        <v>6454</v>
      </c>
      <c r="E4072" s="157" t="s">
        <v>335</v>
      </c>
      <c r="F4072" s="159">
        <v>4.09</v>
      </c>
      <c r="G4072" s="159">
        <v>3.68</v>
      </c>
      <c r="H4072" s="157" t="s">
        <v>308</v>
      </c>
      <c r="I4072" s="160">
        <v>41974</v>
      </c>
    </row>
    <row r="4073" spans="1:9" hidden="1">
      <c r="A4073" s="133">
        <f>COUNTIF(ORÇAMENTO!B:B,'CPU (2)'!B4073)</f>
        <v>0</v>
      </c>
      <c r="B4073" s="153">
        <v>72239</v>
      </c>
      <c r="C4073" s="154" t="s">
        <v>9729</v>
      </c>
      <c r="D4073" s="153" t="s">
        <v>6454</v>
      </c>
      <c r="E4073" s="153" t="s">
        <v>335</v>
      </c>
      <c r="F4073" s="155">
        <v>4.12</v>
      </c>
      <c r="G4073" s="155">
        <v>3.72</v>
      </c>
      <c r="H4073" s="153" t="s">
        <v>308</v>
      </c>
      <c r="I4073" s="156">
        <v>41974</v>
      </c>
    </row>
    <row r="4074" spans="1:9" hidden="1">
      <c r="A4074" s="133">
        <f>COUNTIF(ORÇAMENTO!B:B,'CPU (2)'!B4074)</f>
        <v>0</v>
      </c>
      <c r="B4074" s="157">
        <v>72230</v>
      </c>
      <c r="C4074" s="158" t="s">
        <v>9730</v>
      </c>
      <c r="D4074" s="157" t="s">
        <v>6454</v>
      </c>
      <c r="E4074" s="157" t="s">
        <v>335</v>
      </c>
      <c r="F4074" s="159">
        <v>6.07</v>
      </c>
      <c r="G4074" s="159">
        <v>5.51</v>
      </c>
      <c r="H4074" s="157" t="s">
        <v>308</v>
      </c>
      <c r="I4074" s="160">
        <v>41974</v>
      </c>
    </row>
    <row r="4075" spans="1:9" hidden="1">
      <c r="A4075" s="133">
        <f>COUNTIF(ORÇAMENTO!B:B,'CPU (2)'!B4075)</f>
        <v>0</v>
      </c>
      <c r="B4075" s="153">
        <v>72231</v>
      </c>
      <c r="C4075" s="154" t="s">
        <v>9731</v>
      </c>
      <c r="D4075" s="153" t="s">
        <v>6454</v>
      </c>
      <c r="E4075" s="153" t="s">
        <v>335</v>
      </c>
      <c r="F4075" s="155">
        <v>4.25</v>
      </c>
      <c r="G4075" s="155">
        <v>3.85</v>
      </c>
      <c r="H4075" s="153" t="s">
        <v>308</v>
      </c>
      <c r="I4075" s="156">
        <v>41974</v>
      </c>
    </row>
    <row r="4076" spans="1:9" ht="25.5" hidden="1">
      <c r="A4076" s="133">
        <f>COUNTIF(ORÇAMENTO!B:B,'CPU (2)'!B4076)</f>
        <v>0</v>
      </c>
      <c r="B4076" s="157">
        <v>85336</v>
      </c>
      <c r="C4076" s="158" t="s">
        <v>9732</v>
      </c>
      <c r="D4076" s="157" t="s">
        <v>6454</v>
      </c>
      <c r="E4076" s="157" t="s">
        <v>370</v>
      </c>
      <c r="F4076" s="159">
        <v>3.83</v>
      </c>
      <c r="G4076" s="159">
        <v>3.44</v>
      </c>
      <c r="H4076" s="157" t="s">
        <v>308</v>
      </c>
      <c r="I4076" s="160">
        <v>41974</v>
      </c>
    </row>
    <row r="4077" spans="1:9" ht="25.5" hidden="1">
      <c r="A4077" s="133">
        <f>COUNTIF(ORÇAMENTO!B:B,'CPU (2)'!B4077)</f>
        <v>0</v>
      </c>
      <c r="B4077" s="153">
        <v>85417</v>
      </c>
      <c r="C4077" s="154" t="s">
        <v>9733</v>
      </c>
      <c r="D4077" s="153" t="s">
        <v>6454</v>
      </c>
      <c r="E4077" s="153" t="s">
        <v>370</v>
      </c>
      <c r="F4077" s="155">
        <v>2.79</v>
      </c>
      <c r="G4077" s="155">
        <v>2.52</v>
      </c>
      <c r="H4077" s="153" t="s">
        <v>308</v>
      </c>
      <c r="I4077" s="156">
        <v>41974</v>
      </c>
    </row>
    <row r="4078" spans="1:9" ht="25.5" hidden="1">
      <c r="A4078" s="133">
        <f>COUNTIF(ORÇAMENTO!B:B,'CPU (2)'!B4078)</f>
        <v>0</v>
      </c>
      <c r="B4078" s="157">
        <v>85419</v>
      </c>
      <c r="C4078" s="158" t="s">
        <v>9734</v>
      </c>
      <c r="D4078" s="157" t="s">
        <v>6454</v>
      </c>
      <c r="E4078" s="157" t="s">
        <v>370</v>
      </c>
      <c r="F4078" s="159">
        <v>3.47</v>
      </c>
      <c r="G4078" s="159">
        <v>3.13</v>
      </c>
      <c r="H4078" s="157" t="s">
        <v>308</v>
      </c>
      <c r="I4078" s="160">
        <v>41974</v>
      </c>
    </row>
    <row r="4079" spans="1:9" ht="25.5" hidden="1">
      <c r="A4079" s="133">
        <f>COUNTIF(ORÇAMENTO!B:B,'CPU (2)'!B4079)</f>
        <v>0</v>
      </c>
      <c r="B4079" s="153">
        <v>85418</v>
      </c>
      <c r="C4079" s="154" t="s">
        <v>9735</v>
      </c>
      <c r="D4079" s="153" t="s">
        <v>6454</v>
      </c>
      <c r="E4079" s="153" t="s">
        <v>370</v>
      </c>
      <c r="F4079" s="155">
        <v>5.56</v>
      </c>
      <c r="G4079" s="155">
        <v>5.01</v>
      </c>
      <c r="H4079" s="153" t="s">
        <v>308</v>
      </c>
      <c r="I4079" s="156">
        <v>41974</v>
      </c>
    </row>
    <row r="4080" spans="1:9" ht="25.5" hidden="1">
      <c r="A4080" s="133">
        <f>COUNTIF(ORÇAMENTO!B:B,'CPU (2)'!B4080)</f>
        <v>0</v>
      </c>
      <c r="B4080" s="157">
        <v>85420</v>
      </c>
      <c r="C4080" s="158" t="s">
        <v>9736</v>
      </c>
      <c r="D4080" s="157" t="s">
        <v>6454</v>
      </c>
      <c r="E4080" s="157" t="s">
        <v>370</v>
      </c>
      <c r="F4080" s="159">
        <v>8.34</v>
      </c>
      <c r="G4080" s="159">
        <v>7.52</v>
      </c>
      <c r="H4080" s="157" t="s">
        <v>308</v>
      </c>
      <c r="I4080" s="160">
        <v>41974</v>
      </c>
    </row>
    <row r="4081" spans="1:11" ht="51" hidden="1">
      <c r="A4081" s="133">
        <f>COUNTIF(ORÇAMENTO!B:B,'CPU (2)'!B4081)</f>
        <v>0</v>
      </c>
      <c r="B4081" s="153" t="s">
        <v>9737</v>
      </c>
      <c r="C4081" s="154" t="s">
        <v>9738</v>
      </c>
      <c r="D4081" s="153" t="s">
        <v>5670</v>
      </c>
      <c r="E4081" s="153" t="s">
        <v>335</v>
      </c>
      <c r="F4081" s="155">
        <v>54.85</v>
      </c>
      <c r="G4081" s="155">
        <v>51.26</v>
      </c>
      <c r="H4081" s="153" t="s">
        <v>308</v>
      </c>
      <c r="I4081" s="156">
        <v>41974</v>
      </c>
    </row>
    <row r="4082" spans="1:11" ht="38.25" hidden="1">
      <c r="A4082" s="133">
        <f>COUNTIF(ORÇAMENTO!B:B,'CPU (2)'!B4082)</f>
        <v>0</v>
      </c>
      <c r="B4082" s="157" t="s">
        <v>9739</v>
      </c>
      <c r="C4082" s="158" t="s">
        <v>9740</v>
      </c>
      <c r="D4082" s="157" t="s">
        <v>5670</v>
      </c>
      <c r="E4082" s="157" t="s">
        <v>335</v>
      </c>
      <c r="F4082" s="159">
        <v>56.9</v>
      </c>
      <c r="G4082" s="159">
        <v>53.42</v>
      </c>
      <c r="H4082" s="157" t="s">
        <v>308</v>
      </c>
      <c r="I4082" s="160">
        <v>41974</v>
      </c>
    </row>
    <row r="4083" spans="1:11" ht="25.5" hidden="1">
      <c r="A4083" s="133">
        <f>COUNTIF(ORÇAMENTO!B:B,'CPU (2)'!B4083)</f>
        <v>0</v>
      </c>
      <c r="B4083" s="153">
        <v>72223</v>
      </c>
      <c r="C4083" s="154" t="s">
        <v>9741</v>
      </c>
      <c r="D4083" s="153" t="s">
        <v>6454</v>
      </c>
      <c r="E4083" s="153" t="s">
        <v>335</v>
      </c>
      <c r="F4083" s="155">
        <v>12.13</v>
      </c>
      <c r="G4083" s="155">
        <v>10.9</v>
      </c>
      <c r="H4083" s="153" t="s">
        <v>308</v>
      </c>
      <c r="I4083" s="156">
        <v>41974</v>
      </c>
    </row>
    <row r="4084" spans="1:11" ht="25.5" hidden="1">
      <c r="A4084" s="133">
        <f>COUNTIF(ORÇAMENTO!B:B,'CPU (2)'!B4084)</f>
        <v>0</v>
      </c>
      <c r="B4084" s="157">
        <v>72222</v>
      </c>
      <c r="C4084" s="158" t="s">
        <v>9742</v>
      </c>
      <c r="D4084" s="157" t="s">
        <v>6454</v>
      </c>
      <c r="E4084" s="157" t="s">
        <v>335</v>
      </c>
      <c r="F4084" s="159">
        <v>6.06</v>
      </c>
      <c r="G4084" s="159">
        <v>5.45</v>
      </c>
      <c r="H4084" s="157" t="s">
        <v>308</v>
      </c>
      <c r="I4084" s="160">
        <v>41974</v>
      </c>
    </row>
    <row r="4085" spans="1:11" ht="25.5" hidden="1">
      <c r="A4085" s="133">
        <f>COUNTIF(ORÇAMENTO!B:B,'CPU (2)'!B4085)</f>
        <v>0</v>
      </c>
      <c r="B4085" s="153">
        <v>5737</v>
      </c>
      <c r="C4085" s="154" t="s">
        <v>9743</v>
      </c>
      <c r="D4085" s="153" t="s">
        <v>5450</v>
      </c>
      <c r="E4085" s="153" t="s">
        <v>307</v>
      </c>
      <c r="F4085" s="155">
        <v>15.04</v>
      </c>
      <c r="G4085" s="155">
        <v>13.47</v>
      </c>
      <c r="H4085" s="153" t="s">
        <v>308</v>
      </c>
      <c r="I4085" s="156">
        <v>41974</v>
      </c>
    </row>
    <row r="4086" spans="1:11" ht="51" hidden="1">
      <c r="A4086" s="133">
        <f>COUNTIF(ORÇAMENTO!B:B,'CPU (2)'!B4086)</f>
        <v>0</v>
      </c>
      <c r="B4086" s="157">
        <v>5681</v>
      </c>
      <c r="C4086" s="158" t="s">
        <v>9744</v>
      </c>
      <c r="D4086" s="157" t="s">
        <v>5450</v>
      </c>
      <c r="E4086" s="157" t="s">
        <v>6044</v>
      </c>
      <c r="F4086" s="159">
        <v>30.4</v>
      </c>
      <c r="G4086" s="159">
        <v>28.83</v>
      </c>
      <c r="H4086" s="157" t="s">
        <v>308</v>
      </c>
      <c r="I4086" s="160">
        <v>41974</v>
      </c>
    </row>
    <row r="4087" spans="1:11" ht="51" hidden="1">
      <c r="A4087" s="133">
        <f>COUNTIF(ORÇAMENTO!B:B,'CPU (2)'!B4087)</f>
        <v>0</v>
      </c>
      <c r="B4087" s="153">
        <v>5680</v>
      </c>
      <c r="C4087" s="154" t="s">
        <v>9745</v>
      </c>
      <c r="D4087" s="153" t="s">
        <v>5450</v>
      </c>
      <c r="E4087" s="153" t="s">
        <v>6046</v>
      </c>
      <c r="F4087" s="155">
        <v>79.61</v>
      </c>
      <c r="G4087" s="155">
        <v>78.05</v>
      </c>
      <c r="H4087" s="153" t="s">
        <v>308</v>
      </c>
      <c r="I4087" s="156">
        <v>41974</v>
      </c>
    </row>
    <row r="4088" spans="1:11" ht="51" hidden="1">
      <c r="A4088" s="133">
        <f>COUNTIF(ORÇAMENTO!B:B,'CPU (2)'!B4088)</f>
        <v>0</v>
      </c>
      <c r="B4088" s="157">
        <v>88859</v>
      </c>
      <c r="C4088" s="158" t="s">
        <v>9746</v>
      </c>
      <c r="D4088" s="157" t="s">
        <v>5450</v>
      </c>
      <c r="E4088" s="157" t="s">
        <v>307</v>
      </c>
      <c r="F4088" s="159">
        <v>12.54</v>
      </c>
      <c r="G4088" s="159">
        <v>12.53</v>
      </c>
      <c r="H4088" s="157" t="s">
        <v>308</v>
      </c>
      <c r="I4088" s="160">
        <v>41974</v>
      </c>
    </row>
    <row r="4089" spans="1:11" ht="51" hidden="1">
      <c r="A4089" s="133">
        <f>COUNTIF(ORÇAMENTO!B:B,'CPU (2)'!B4089)</f>
        <v>0</v>
      </c>
      <c r="B4089" s="153">
        <v>88860</v>
      </c>
      <c r="C4089" s="154" t="s">
        <v>9747</v>
      </c>
      <c r="D4089" s="153" t="s">
        <v>5450</v>
      </c>
      <c r="E4089" s="153" t="s">
        <v>307</v>
      </c>
      <c r="F4089" s="155">
        <v>2.82</v>
      </c>
      <c r="G4089" s="155">
        <v>2.82</v>
      </c>
      <c r="H4089" s="153" t="s">
        <v>308</v>
      </c>
      <c r="I4089" s="156">
        <v>41974</v>
      </c>
    </row>
    <row r="4090" spans="1:11" ht="51" hidden="1">
      <c r="A4090" s="133">
        <f>COUNTIF(ORÇAMENTO!B:B,'CPU (2)'!B4090)</f>
        <v>0</v>
      </c>
      <c r="B4090" s="157">
        <v>5667</v>
      </c>
      <c r="C4090" s="158" t="s">
        <v>9748</v>
      </c>
      <c r="D4090" s="157" t="s">
        <v>5450</v>
      </c>
      <c r="E4090" s="157" t="s">
        <v>307</v>
      </c>
      <c r="F4090" s="159">
        <v>13.71</v>
      </c>
      <c r="G4090" s="159">
        <v>13.71</v>
      </c>
      <c r="H4090" s="157" t="s">
        <v>308</v>
      </c>
      <c r="I4090" s="160">
        <v>41974</v>
      </c>
    </row>
    <row r="4091" spans="1:11" ht="51" hidden="1">
      <c r="A4091" s="133">
        <f>COUNTIF(ORÇAMENTO!B:B,'CPU (2)'!B4091)</f>
        <v>0</v>
      </c>
      <c r="B4091" s="153">
        <v>5668</v>
      </c>
      <c r="C4091" s="154" t="s">
        <v>9749</v>
      </c>
      <c r="D4091" s="153" t="s">
        <v>5450</v>
      </c>
      <c r="E4091" s="153" t="s">
        <v>307</v>
      </c>
      <c r="F4091" s="155">
        <v>35.5</v>
      </c>
      <c r="G4091" s="155">
        <v>35.5</v>
      </c>
      <c r="H4091" s="153" t="s">
        <v>308</v>
      </c>
      <c r="I4091" s="156">
        <v>41974</v>
      </c>
    </row>
    <row r="4092" spans="1:11">
      <c r="B4092" s="153"/>
      <c r="C4092" s="154"/>
      <c r="D4092" s="153"/>
      <c r="E4092" s="153"/>
      <c r="F4092" s="155"/>
      <c r="G4092" s="155"/>
      <c r="H4092" s="153"/>
      <c r="I4092" s="156"/>
    </row>
    <row r="4093" spans="1:11" ht="51">
      <c r="A4093" s="133">
        <f>COUNTIF(ORÇAMENTO!B:B,'CPU (2)'!B4093)</f>
        <v>0</v>
      </c>
      <c r="B4093" s="175">
        <v>5877</v>
      </c>
      <c r="C4093" s="176" t="s">
        <v>9750</v>
      </c>
      <c r="D4093" s="175" t="s">
        <v>5450</v>
      </c>
      <c r="E4093" s="175" t="s">
        <v>6044</v>
      </c>
      <c r="F4093" s="177">
        <v>31.7</v>
      </c>
      <c r="G4093" s="177">
        <v>30.13</v>
      </c>
      <c r="H4093" s="175" t="s">
        <v>308</v>
      </c>
      <c r="I4093" s="178">
        <v>41974</v>
      </c>
      <c r="J4093" s="191">
        <f>SUM(J4095:J4097)</f>
        <v>30.13</v>
      </c>
      <c r="K4093" s="192">
        <f>J4093-G4093</f>
        <v>0</v>
      </c>
    </row>
    <row r="4094" spans="1:11" ht="25.5">
      <c r="B4094" s="167" t="s">
        <v>341</v>
      </c>
      <c r="C4094" s="167" t="s">
        <v>82</v>
      </c>
      <c r="D4094" s="167" t="s">
        <v>342</v>
      </c>
      <c r="E4094" s="167" t="s">
        <v>343</v>
      </c>
      <c r="F4094" s="167" t="s">
        <v>10727</v>
      </c>
      <c r="G4094" s="167" t="s">
        <v>10728</v>
      </c>
      <c r="H4094" s="167" t="s">
        <v>10729</v>
      </c>
      <c r="I4094" s="167" t="s">
        <v>10730</v>
      </c>
      <c r="J4094" s="167" t="s">
        <v>10731</v>
      </c>
    </row>
    <row r="4095" spans="1:11">
      <c r="B4095" s="172">
        <v>88294</v>
      </c>
      <c r="C4095" s="226" t="str">
        <f>VLOOKUP(B4095,SERVIÇOS_SINAPI_12_14!$A$2:$H$5049,2,0)</f>
        <v>OPERADOR DE ESCAVADEIRA COM ENCARGOS COMPLEMENTARES</v>
      </c>
      <c r="D4095" s="164" t="s">
        <v>5361</v>
      </c>
      <c r="E4095" s="219" t="str">
        <f>VLOOKUP(B4095,SERVIÇOS_SINAPI_12_14!$A$2:$H$5049,4,0)</f>
        <v>H</v>
      </c>
      <c r="F4095" s="214">
        <v>15.04</v>
      </c>
      <c r="G4095" s="224">
        <f>VLOOKUP(B4095,SERVIÇOS_SINAPI_12_14!$A$2:$H$5049,6,0)</f>
        <v>13.47</v>
      </c>
      <c r="H4095" s="219">
        <v>1</v>
      </c>
      <c r="I4095" s="214">
        <v>15.04</v>
      </c>
      <c r="J4095" s="224">
        <f>H4095*G4095</f>
        <v>13.47</v>
      </c>
    </row>
    <row r="4096" spans="1:11" ht="51">
      <c r="B4096" s="172">
        <v>89011</v>
      </c>
      <c r="C4096" s="226" t="s">
        <v>9752</v>
      </c>
      <c r="D4096" s="218" t="s">
        <v>5450</v>
      </c>
      <c r="E4096" s="219" t="s">
        <v>307</v>
      </c>
      <c r="F4096" s="224">
        <v>13.6</v>
      </c>
      <c r="G4096" s="224">
        <v>13.6</v>
      </c>
      <c r="H4096" s="219">
        <v>1</v>
      </c>
      <c r="I4096" s="224">
        <v>13.6</v>
      </c>
      <c r="J4096" s="224">
        <v>13.6</v>
      </c>
    </row>
    <row r="4097" spans="1:11" ht="51">
      <c r="B4097" s="172">
        <v>89012</v>
      </c>
      <c r="C4097" s="226" t="s">
        <v>9753</v>
      </c>
      <c r="D4097" s="218" t="s">
        <v>5450</v>
      </c>
      <c r="E4097" s="219" t="s">
        <v>307</v>
      </c>
      <c r="F4097" s="224">
        <v>3.06</v>
      </c>
      <c r="G4097" s="224">
        <v>3.06</v>
      </c>
      <c r="H4097" s="219">
        <v>1</v>
      </c>
      <c r="I4097" s="224">
        <v>3.06</v>
      </c>
      <c r="J4097" s="224">
        <v>3.06</v>
      </c>
    </row>
    <row r="4098" spans="1:11">
      <c r="B4098" s="157"/>
      <c r="C4098" s="158"/>
      <c r="D4098" s="157"/>
      <c r="E4098" s="157"/>
      <c r="F4098" s="159"/>
      <c r="G4098" s="159"/>
      <c r="H4098" s="157"/>
      <c r="I4098" s="160"/>
    </row>
    <row r="4099" spans="1:11">
      <c r="B4099" s="157"/>
      <c r="C4099" s="158"/>
      <c r="D4099" s="157"/>
      <c r="E4099" s="157"/>
      <c r="F4099" s="159"/>
      <c r="G4099" s="159"/>
      <c r="H4099" s="157"/>
      <c r="I4099" s="160"/>
    </row>
    <row r="4100" spans="1:11" ht="51">
      <c r="A4100" s="133">
        <f>COUNTIF(ORÇAMENTO!B:B,'CPU (2)'!B4100)</f>
        <v>0</v>
      </c>
      <c r="B4100" s="175">
        <v>5875</v>
      </c>
      <c r="C4100" s="176" t="s">
        <v>9751</v>
      </c>
      <c r="D4100" s="175" t="s">
        <v>5450</v>
      </c>
      <c r="E4100" s="175" t="s">
        <v>6046</v>
      </c>
      <c r="F4100" s="177">
        <v>79.16</v>
      </c>
      <c r="G4100" s="177">
        <v>77.599999999999994</v>
      </c>
      <c r="H4100" s="175" t="s">
        <v>308</v>
      </c>
      <c r="I4100" s="178">
        <v>41974</v>
      </c>
      <c r="J4100" s="191">
        <f>SUM(J4102:J4106)</f>
        <v>77.603470000000002</v>
      </c>
      <c r="K4100" s="192">
        <f>J4100-G4100</f>
        <v>3.4700000000071896E-3</v>
      </c>
    </row>
    <row r="4101" spans="1:11" s="133" customFormat="1" ht="25.5">
      <c r="B4101" s="202" t="s">
        <v>341</v>
      </c>
      <c r="C4101" s="238" t="s">
        <v>82</v>
      </c>
      <c r="D4101" s="238" t="s">
        <v>342</v>
      </c>
      <c r="E4101" s="238" t="s">
        <v>343</v>
      </c>
      <c r="F4101" s="238" t="s">
        <v>10727</v>
      </c>
      <c r="G4101" s="238" t="s">
        <v>10728</v>
      </c>
      <c r="H4101" s="238" t="s">
        <v>10729</v>
      </c>
      <c r="I4101" s="238" t="s">
        <v>10730</v>
      </c>
      <c r="J4101" s="238" t="s">
        <v>10731</v>
      </c>
    </row>
    <row r="4102" spans="1:11" ht="51">
      <c r="B4102" s="172">
        <v>5735</v>
      </c>
      <c r="C4102" s="226" t="str">
        <f>VLOOKUP(B4102,SERVIÇOS_SINAPI_12_14!$A$2:$H$5049,2,0)</f>
        <v>RETROESCAVADEIRA SOBRE RODAS COM CARREGADEIRA, TRAÇÃO 4X4, POTÊNCIA LÍQ. 72 HP, CAÇAMBA CARREG. CAP. MÍN. 0,79 M3, CAÇAMBA RETRO CAP. 0,18 M3, PESO OPERACIONAL MÍN. 7.140 KG, PROFUNDIDADE ESCAVAÇÃO MÁX. 4,50 M - MANUTENÇÃO. AF_06/2014</v>
      </c>
      <c r="D4102" s="218" t="s">
        <v>5450</v>
      </c>
      <c r="E4102" s="219" t="str">
        <f>VLOOKUP(B4102,SERVIÇOS_SINAPI_12_14!$A$2:$H$5049,4,0)</f>
        <v>H</v>
      </c>
      <c r="F4102" s="220">
        <v>14.87</v>
      </c>
      <c r="G4102" s="224">
        <f>VLOOKUP(B4102,SERVIÇOS_SINAPI_12_14!$A$2:$H$5049,6,0)</f>
        <v>14.87</v>
      </c>
      <c r="H4102" s="219">
        <v>1</v>
      </c>
      <c r="I4102" s="224">
        <v>14.87</v>
      </c>
      <c r="J4102" s="224">
        <f>H4102*G4102</f>
        <v>14.87</v>
      </c>
    </row>
    <row r="4103" spans="1:11" ht="51">
      <c r="B4103" s="172">
        <v>5736</v>
      </c>
      <c r="C4103" s="226" t="str">
        <f>VLOOKUP(B4103,SERVIÇOS_SINAPI_12_14!$A$2:$H$5049,2,0)</f>
        <v>RETROESCAVADEIRA SOBRE RODAS COM CARREGADEIRA, TRAÇÃO 4X4, POTÊNCIA LÍQ. 72 HP, CAÇAMBA CARREG. CAP. MÍN. 0,79 M3, CAÇAMBA RETRO CAP. 0,18 M3, PESO OPERACIONAL MÍN. 7.140 KG, PROFUNDIDADE ESCAVAÇÃO MÁX. 4,50 M - MATERIAIS NA OPERAÇÃO. AF_06/2014</v>
      </c>
      <c r="D4103" s="218" t="s">
        <v>5450</v>
      </c>
      <c r="E4103" s="219" t="str">
        <f>VLOOKUP(B4103,SERVIÇOS_SINAPI_12_14!$A$2:$H$5049,4,0)</f>
        <v>H</v>
      </c>
      <c r="F4103" s="220">
        <v>32.590000000000003</v>
      </c>
      <c r="G4103" s="224">
        <f>VLOOKUP(B4103,SERVIÇOS_SINAPI_12_14!$A$2:$H$5049,6,0)</f>
        <v>32.590000000000003</v>
      </c>
      <c r="H4103" s="219">
        <v>1</v>
      </c>
      <c r="I4103" s="224">
        <v>32.590000000000003</v>
      </c>
      <c r="J4103" s="224">
        <f>H4103*G4103</f>
        <v>32.590000000000003</v>
      </c>
    </row>
    <row r="4104" spans="1:11">
      <c r="B4104" s="172">
        <v>88294</v>
      </c>
      <c r="C4104" s="226" t="str">
        <f>VLOOKUP(B4104,SERVIÇOS_SINAPI_12_14!$A$2:$H$5049,2,0)</f>
        <v>OPERADOR DE ESCAVADEIRA COM ENCARGOS COMPLEMENTARES</v>
      </c>
      <c r="D4104" s="218" t="s">
        <v>5361</v>
      </c>
      <c r="E4104" s="219" t="str">
        <f>VLOOKUP(B4104,SERVIÇOS_SINAPI_12_14!$A$2:$H$5049,4,0)</f>
        <v>H</v>
      </c>
      <c r="F4104" s="220">
        <v>15.04</v>
      </c>
      <c r="G4104" s="224">
        <f>VLOOKUP(B4104,SERVIÇOS_SINAPI_12_14!$A$2:$H$5049,6,0)</f>
        <v>13.47</v>
      </c>
      <c r="H4104" s="244">
        <v>1.0009999999999999</v>
      </c>
      <c r="I4104" s="224">
        <v>15.04</v>
      </c>
      <c r="J4104" s="224">
        <f>H4104*G4104</f>
        <v>13.483469999999999</v>
      </c>
    </row>
    <row r="4105" spans="1:11" ht="51">
      <c r="B4105" s="172">
        <v>89011</v>
      </c>
      <c r="C4105" s="226" t="str">
        <f>VLOOKUP(B4105,SERVIÇOS_SINAPI_12_14!$A$2:$H$5049,2,0)</f>
        <v>RETROESCAVADEIRA SOBRE RODAS COM CARREGADEIRA, TRAÇÃO 4X4, POTÊNCIA LÍQ. 72 HP, CAÇAMBA CARREG. CAP. MÍN. 0,79 M3, CAÇAMBA RETRO CAP. 0,18 M3, PESO OPERACIONAL MÍN. 7.140 KG, PROFUNDIDADE ESCAVAÇÃO MÁX. 4,50 M - DEPRECIAÇÃO. AF_06/2014</v>
      </c>
      <c r="D4105" s="218" t="s">
        <v>5450</v>
      </c>
      <c r="E4105" s="219" t="str">
        <f>VLOOKUP(B4105,SERVIÇOS_SINAPI_12_14!$A$2:$H$5049,4,0)</f>
        <v>H</v>
      </c>
      <c r="F4105" s="220">
        <v>13.6</v>
      </c>
      <c r="G4105" s="224">
        <f>VLOOKUP(B4105,SERVIÇOS_SINAPI_12_14!$A$2:$H$5049,6,0)</f>
        <v>13.6</v>
      </c>
      <c r="H4105" s="219">
        <v>1</v>
      </c>
      <c r="I4105" s="224">
        <v>13.6</v>
      </c>
      <c r="J4105" s="224">
        <f>H4105*G4105</f>
        <v>13.6</v>
      </c>
    </row>
    <row r="4106" spans="1:11" ht="51">
      <c r="B4106" s="172">
        <v>89012</v>
      </c>
      <c r="C4106" s="226" t="str">
        <f>VLOOKUP(B4106,SERVIÇOS_SINAPI_12_14!$A$2:$H$5049,2,0)</f>
        <v>RETROESCAVADEIRA SOBRE RODAS COM CARREGADEIRA, TRAÇÃO 4X4, POTÊNCIA LÍQ. 72 HP, CAÇAMBA CARREG. CAP. MÍN. 0,79 M3, CAÇAMBA RETRO CAP. 0,18 M3, PESO OPERACIONAL MÍN. 7.140 KG, PROFUNDIDADE ESCAVAÇÃO MÁX. 4,50 M - JUROS. AF_06/2014</v>
      </c>
      <c r="D4106" s="218" t="s">
        <v>5450</v>
      </c>
      <c r="E4106" s="219" t="str">
        <f>VLOOKUP(B4106,SERVIÇOS_SINAPI_12_14!$A$2:$H$5049,4,0)</f>
        <v>H</v>
      </c>
      <c r="F4106" s="220">
        <v>3.06</v>
      </c>
      <c r="G4106" s="224">
        <f>VLOOKUP(B4106,SERVIÇOS_SINAPI_12_14!$A$2:$H$5049,6,0)</f>
        <v>3.06</v>
      </c>
      <c r="H4106" s="219">
        <v>1</v>
      </c>
      <c r="I4106" s="224">
        <v>3.06</v>
      </c>
      <c r="J4106" s="224">
        <f>H4106*G4106</f>
        <v>3.06</v>
      </c>
    </row>
    <row r="4107" spans="1:11">
      <c r="B4107" s="153"/>
      <c r="C4107" s="154"/>
      <c r="D4107" s="153"/>
      <c r="E4107" s="153"/>
      <c r="F4107" s="155"/>
      <c r="G4107" s="155"/>
      <c r="H4107" s="153"/>
      <c r="I4107" s="156"/>
    </row>
    <row r="4108" spans="1:11">
      <c r="B4108" s="153"/>
      <c r="C4108" s="154"/>
      <c r="D4108" s="153"/>
      <c r="E4108" s="153"/>
      <c r="F4108" s="155"/>
      <c r="G4108" s="155"/>
      <c r="H4108" s="153"/>
      <c r="I4108" s="156"/>
    </row>
    <row r="4109" spans="1:11" ht="51">
      <c r="A4109" s="133">
        <f>COUNTIF(ORÇAMENTO!B:B,'CPU (2)'!B4109)</f>
        <v>0</v>
      </c>
      <c r="B4109" s="175">
        <v>89011</v>
      </c>
      <c r="C4109" s="176" t="s">
        <v>9752</v>
      </c>
      <c r="D4109" s="175" t="s">
        <v>5450</v>
      </c>
      <c r="E4109" s="175" t="s">
        <v>307</v>
      </c>
      <c r="F4109" s="177">
        <v>13.6</v>
      </c>
      <c r="G4109" s="177">
        <v>13.6</v>
      </c>
      <c r="H4109" s="175" t="s">
        <v>308</v>
      </c>
      <c r="I4109" s="178">
        <v>41974</v>
      </c>
      <c r="J4109" s="191">
        <f>SUM(J4111:J4113)</f>
        <v>13.6</v>
      </c>
      <c r="K4109" s="192">
        <f>J4109-G4109</f>
        <v>0</v>
      </c>
    </row>
    <row r="4110" spans="1:11" ht="25.5">
      <c r="B4110" s="202" t="s">
        <v>341</v>
      </c>
      <c r="C4110" s="238" t="s">
        <v>82</v>
      </c>
      <c r="D4110" s="238" t="s">
        <v>342</v>
      </c>
      <c r="E4110" s="238" t="s">
        <v>343</v>
      </c>
      <c r="F4110" s="238" t="s">
        <v>10727</v>
      </c>
      <c r="G4110" s="238" t="s">
        <v>10728</v>
      </c>
      <c r="H4110" s="238" t="s">
        <v>10729</v>
      </c>
      <c r="I4110" s="238" t="s">
        <v>10730</v>
      </c>
      <c r="J4110" s="238" t="s">
        <v>10731</v>
      </c>
    </row>
    <row r="4111" spans="1:11" ht="51">
      <c r="B4111" s="172">
        <v>6046</v>
      </c>
      <c r="C4111" s="226" t="str">
        <f>VLOOKUP(B4111,INSUMOS_SINAPI_12_14!$A$2:$H$5049,2,0)</f>
        <v>RETROESCAVADEIRA SOBRE RODAS COM CARREGADEIRA, TRACAO 4 X 4, POTENCIA LIQUIDA 72 HP, PESO OPERACIONAL MINIMO DE 7140 KG, CAPACIDADE MINIMA DA CARREGADEIRA DE 0,79 M3 E DA RETROESCAVADEIRA MINIMA DE 0,18 M3, PRO</v>
      </c>
      <c r="D4111" s="218" t="s">
        <v>5450</v>
      </c>
      <c r="E4111" s="219" t="str">
        <f>VLOOKUP(B4111,INSUMOS_SINAPI_12_14!$A$2:$H$5049,4,0)</f>
        <v>UN</v>
      </c>
      <c r="F4111" s="220">
        <v>14.87</v>
      </c>
      <c r="G4111" s="224">
        <f>VLOOKUP(B4111,INSUMOS_SINAPI_12_14!$A$2:$H$5049,6,0)</f>
        <v>212500</v>
      </c>
      <c r="H4111" s="219">
        <v>6.3999999999999997E-5</v>
      </c>
      <c r="I4111" s="224">
        <v>14.87</v>
      </c>
      <c r="J4111" s="224">
        <f>H4111*G4111</f>
        <v>13.6</v>
      </c>
    </row>
    <row r="4112" spans="1:11">
      <c r="B4112" s="157"/>
      <c r="C4112" s="158"/>
      <c r="D4112" s="157"/>
      <c r="E4112" s="157"/>
      <c r="F4112" s="159"/>
      <c r="G4112" s="159"/>
      <c r="H4112" s="157"/>
      <c r="I4112" s="160"/>
    </row>
    <row r="4113" spans="1:11">
      <c r="B4113" s="157"/>
      <c r="C4113" s="158"/>
      <c r="D4113" s="157"/>
      <c r="E4113" s="157"/>
      <c r="F4113" s="159"/>
      <c r="G4113" s="159"/>
      <c r="H4113" s="157"/>
      <c r="I4113" s="160"/>
    </row>
    <row r="4114" spans="1:11" ht="51">
      <c r="A4114" s="133">
        <f>COUNTIF(ORÇAMENTO!B:B,'CPU (2)'!B4114)</f>
        <v>0</v>
      </c>
      <c r="B4114" s="175">
        <v>89012</v>
      </c>
      <c r="C4114" s="176" t="s">
        <v>9753</v>
      </c>
      <c r="D4114" s="175" t="s">
        <v>5450</v>
      </c>
      <c r="E4114" s="175" t="s">
        <v>307</v>
      </c>
      <c r="F4114" s="177">
        <v>3.06</v>
      </c>
      <c r="G4114" s="177">
        <v>3.06</v>
      </c>
      <c r="H4114" s="175" t="s">
        <v>308</v>
      </c>
      <c r="I4114" s="178">
        <v>41974</v>
      </c>
      <c r="J4114" s="191">
        <f>SUM(J4116:J4118)</f>
        <v>3.06</v>
      </c>
      <c r="K4114" s="192">
        <f>J4114-G4114</f>
        <v>0</v>
      </c>
    </row>
    <row r="4115" spans="1:11" ht="25.5">
      <c r="B4115" s="202" t="s">
        <v>341</v>
      </c>
      <c r="C4115" s="238" t="s">
        <v>82</v>
      </c>
      <c r="D4115" s="238" t="s">
        <v>342</v>
      </c>
      <c r="E4115" s="238" t="s">
        <v>343</v>
      </c>
      <c r="F4115" s="238" t="s">
        <v>10727</v>
      </c>
      <c r="G4115" s="238" t="s">
        <v>10728</v>
      </c>
      <c r="H4115" s="238" t="s">
        <v>10729</v>
      </c>
      <c r="I4115" s="238" t="s">
        <v>10730</v>
      </c>
      <c r="J4115" s="238" t="s">
        <v>10731</v>
      </c>
    </row>
    <row r="4116" spans="1:11" ht="51">
      <c r="B4116" s="172">
        <v>6046</v>
      </c>
      <c r="C4116" s="226" t="str">
        <f>VLOOKUP(B4116,INSUMOS_SINAPI_12_14!$A$2:$H$5049,2,0)</f>
        <v>RETROESCAVADEIRA SOBRE RODAS COM CARREGADEIRA, TRACAO 4 X 4, POTENCIA LIQUIDA 72 HP, PESO OPERACIONAL MINIMO DE 7140 KG, CAPACIDADE MINIMA DA CARREGADEIRA DE 0,79 M3 E DA RETROESCAVADEIRA MINIMA DE 0,18 M3, PRO</v>
      </c>
      <c r="D4116" s="218" t="s">
        <v>5450</v>
      </c>
      <c r="E4116" s="219" t="str">
        <f>VLOOKUP(B4116,INSUMOS_SINAPI_12_14!$A$2:$H$5049,4,0)</f>
        <v>UN</v>
      </c>
      <c r="F4116" s="220">
        <v>14.87</v>
      </c>
      <c r="G4116" s="224">
        <f>VLOOKUP(B4116,INSUMOS_SINAPI_12_14!$A$2:$H$5049,6,0)</f>
        <v>212500</v>
      </c>
      <c r="H4116" s="219">
        <v>1.4399999999999999E-5</v>
      </c>
      <c r="I4116" s="224">
        <v>14.87</v>
      </c>
      <c r="J4116" s="224">
        <f>H4116*G4116</f>
        <v>3.06</v>
      </c>
    </row>
    <row r="4117" spans="1:11">
      <c r="B4117" s="153"/>
      <c r="C4117" s="154"/>
      <c r="D4117" s="153"/>
      <c r="E4117" s="153"/>
      <c r="F4117" s="155"/>
      <c r="G4117" s="155"/>
      <c r="H4117" s="153"/>
      <c r="I4117" s="156"/>
    </row>
    <row r="4118" spans="1:11">
      <c r="B4118" s="153"/>
      <c r="C4118" s="154"/>
      <c r="D4118" s="153"/>
      <c r="E4118" s="153"/>
      <c r="F4118" s="155"/>
      <c r="G4118" s="155"/>
      <c r="H4118" s="153"/>
      <c r="I4118" s="156"/>
    </row>
    <row r="4119" spans="1:11" ht="51">
      <c r="A4119" s="133">
        <f>COUNTIF(ORÇAMENTO!B:B,'CPU (2)'!B4119)</f>
        <v>0</v>
      </c>
      <c r="B4119" s="175">
        <v>5735</v>
      </c>
      <c r="C4119" s="176" t="s">
        <v>9754</v>
      </c>
      <c r="D4119" s="175" t="s">
        <v>5450</v>
      </c>
      <c r="E4119" s="175" t="s">
        <v>307</v>
      </c>
      <c r="F4119" s="177">
        <v>14.87</v>
      </c>
      <c r="G4119" s="177">
        <v>14.87</v>
      </c>
      <c r="H4119" s="175" t="s">
        <v>308</v>
      </c>
      <c r="I4119" s="178">
        <v>41974</v>
      </c>
      <c r="J4119" s="191">
        <f>SUM(J4121:J4121)</f>
        <v>14.874999999999998</v>
      </c>
      <c r="K4119" s="192">
        <f>J4119-G4119</f>
        <v>4.9999999999990052E-3</v>
      </c>
    </row>
    <row r="4120" spans="1:11" ht="25.5">
      <c r="B4120" s="167" t="s">
        <v>341</v>
      </c>
      <c r="C4120" s="167" t="s">
        <v>82</v>
      </c>
      <c r="D4120" s="167" t="s">
        <v>342</v>
      </c>
      <c r="E4120" s="167" t="s">
        <v>343</v>
      </c>
      <c r="F4120" s="167" t="s">
        <v>10727</v>
      </c>
      <c r="G4120" s="167" t="s">
        <v>10728</v>
      </c>
      <c r="H4120" s="167" t="s">
        <v>10729</v>
      </c>
      <c r="I4120" s="167" t="s">
        <v>10730</v>
      </c>
      <c r="J4120" s="167" t="s">
        <v>10731</v>
      </c>
    </row>
    <row r="4121" spans="1:11" ht="51">
      <c r="B4121" s="172">
        <v>6046</v>
      </c>
      <c r="C4121" s="226" t="str">
        <f>VLOOKUP(B4121,INSUMOS_SINAPI_12_14!$A$2:$H$5049,2,0)</f>
        <v>RETROESCAVADEIRA SOBRE RODAS COM CARREGADEIRA, TRACAO 4 X 4, POTENCIA LIQUIDA 72 HP, PESO OPERACIONAL MINIMO DE 7140 KG, CAPACIDADE MINIMA DA CARREGADEIRA DE 0,79 M3 E DA RETROESCAVADEIRA MINIMA DE 0,18 M3, PRO</v>
      </c>
      <c r="D4121" s="219" t="s">
        <v>5361</v>
      </c>
      <c r="E4121" s="219" t="str">
        <f>VLOOKUP(B4121,INSUMOS_SINAPI_12_14!$A$2:$H$5049,4,0)</f>
        <v>UN</v>
      </c>
      <c r="F4121" s="224">
        <v>12.48</v>
      </c>
      <c r="G4121" s="224">
        <f>VLOOKUP(B4121,INSUMOS_SINAPI_12_14!$A$2:$H$5049,6,0)</f>
        <v>212500</v>
      </c>
      <c r="H4121" s="219">
        <v>6.9999999999999994E-5</v>
      </c>
      <c r="I4121" s="224">
        <v>18.47</v>
      </c>
      <c r="J4121" s="224">
        <f>H4121*G4121</f>
        <v>14.874999999999998</v>
      </c>
    </row>
    <row r="4122" spans="1:11">
      <c r="B4122" s="157"/>
      <c r="C4122" s="158"/>
      <c r="D4122" s="157"/>
      <c r="E4122" s="157"/>
      <c r="F4122" s="159"/>
      <c r="G4122" s="159"/>
      <c r="H4122" s="157"/>
      <c r="I4122" s="160"/>
    </row>
    <row r="4123" spans="1:11">
      <c r="B4123" s="157"/>
      <c r="C4123" s="158"/>
      <c r="D4123" s="157"/>
      <c r="E4123" s="157"/>
      <c r="F4123" s="159"/>
      <c r="G4123" s="159"/>
      <c r="H4123" s="157"/>
      <c r="I4123" s="160"/>
    </row>
    <row r="4124" spans="1:11" ht="51">
      <c r="A4124" s="133">
        <f>COUNTIF(ORÇAMENTO!B:B,'CPU (2)'!B4124)</f>
        <v>0</v>
      </c>
      <c r="B4124" s="175">
        <v>5736</v>
      </c>
      <c r="C4124" s="176" t="s">
        <v>9755</v>
      </c>
      <c r="D4124" s="175" t="s">
        <v>5450</v>
      </c>
      <c r="E4124" s="175" t="s">
        <v>307</v>
      </c>
      <c r="F4124" s="177">
        <v>32.590000000000003</v>
      </c>
      <c r="G4124" s="177">
        <v>32.590000000000003</v>
      </c>
      <c r="H4124" s="175" t="s">
        <v>308</v>
      </c>
      <c r="I4124" s="178">
        <v>41974</v>
      </c>
      <c r="J4124" s="191">
        <f>SUM(J4126:J4128)</f>
        <v>32.591999999999999</v>
      </c>
      <c r="K4124" s="192">
        <f>J4124-G4124</f>
        <v>1.9999999999953388E-3</v>
      </c>
    </row>
    <row r="4125" spans="1:11" ht="25.5">
      <c r="B4125" s="167" t="s">
        <v>341</v>
      </c>
      <c r="C4125" s="167" t="s">
        <v>82</v>
      </c>
      <c r="D4125" s="167" t="s">
        <v>342</v>
      </c>
      <c r="E4125" s="167" t="s">
        <v>343</v>
      </c>
      <c r="F4125" s="167" t="s">
        <v>10727</v>
      </c>
      <c r="G4125" s="167" t="s">
        <v>10728</v>
      </c>
      <c r="H4125" s="167" t="s">
        <v>10729</v>
      </c>
      <c r="I4125" s="167" t="s">
        <v>10730</v>
      </c>
      <c r="J4125" s="167" t="s">
        <v>10731</v>
      </c>
    </row>
    <row r="4126" spans="1:11">
      <c r="B4126" s="172">
        <v>4221</v>
      </c>
      <c r="C4126" s="226" t="str">
        <f>VLOOKUP(B4126,INSUMOS_SINAPI_12_14!$A$2:$H$5049,2,0)</f>
        <v>OLEO DIESEL COMBUSTIVEL COMUM</v>
      </c>
      <c r="D4126" s="219" t="s">
        <v>5361</v>
      </c>
      <c r="E4126" s="219" t="str">
        <f>VLOOKUP(B4126,INSUMOS_SINAPI_12_14!$A$2:$H$5049,4,0)</f>
        <v>L</v>
      </c>
      <c r="F4126" s="224">
        <v>12.48</v>
      </c>
      <c r="G4126" s="224">
        <f>VLOOKUP(B4126,INSUMOS_SINAPI_12_14!$A$2:$H$5049,6,0)</f>
        <v>2.8</v>
      </c>
      <c r="H4126" s="219">
        <v>11.64</v>
      </c>
      <c r="I4126" s="224">
        <v>18.47</v>
      </c>
      <c r="J4126" s="224">
        <f>H4126*G4126</f>
        <v>32.591999999999999</v>
      </c>
    </row>
    <row r="4127" spans="1:11">
      <c r="B4127" s="153"/>
      <c r="C4127" s="154"/>
      <c r="D4127" s="153"/>
      <c r="E4127" s="153"/>
      <c r="F4127" s="155"/>
      <c r="G4127" s="155"/>
      <c r="H4127" s="153"/>
      <c r="I4127" s="156"/>
    </row>
    <row r="4128" spans="1:11">
      <c r="B4128" s="153"/>
      <c r="C4128" s="154"/>
      <c r="D4128" s="153"/>
      <c r="E4128" s="153"/>
      <c r="F4128" s="155"/>
      <c r="G4128" s="155"/>
      <c r="H4128" s="153"/>
      <c r="I4128" s="156"/>
    </row>
    <row r="4129" spans="1:9" ht="51" hidden="1" customHeight="1">
      <c r="A4129" s="133">
        <f>COUNTIF(ORÇAMENTO!B:B,'CPU (2)'!B4129)</f>
        <v>0</v>
      </c>
      <c r="B4129" s="157">
        <v>5679</v>
      </c>
      <c r="C4129" s="158" t="s">
        <v>9756</v>
      </c>
      <c r="D4129" s="157" t="s">
        <v>5450</v>
      </c>
      <c r="E4129" s="157" t="s">
        <v>6044</v>
      </c>
      <c r="F4129" s="159">
        <v>32.31</v>
      </c>
      <c r="G4129" s="159">
        <v>30.74</v>
      </c>
      <c r="H4129" s="157" t="s">
        <v>308</v>
      </c>
      <c r="I4129" s="160">
        <v>41974</v>
      </c>
    </row>
    <row r="4130" spans="1:9" ht="51" hidden="1" customHeight="1">
      <c r="A4130" s="133">
        <f>COUNTIF(ORÇAMENTO!B:B,'CPU (2)'!B4130)</f>
        <v>0</v>
      </c>
      <c r="B4130" s="153">
        <v>5678</v>
      </c>
      <c r="C4130" s="154" t="s">
        <v>9757</v>
      </c>
      <c r="D4130" s="153" t="s">
        <v>5450</v>
      </c>
      <c r="E4130" s="153" t="s">
        <v>6046</v>
      </c>
      <c r="F4130" s="155">
        <v>86.17</v>
      </c>
      <c r="G4130" s="155">
        <v>84.6</v>
      </c>
      <c r="H4130" s="153" t="s">
        <v>308</v>
      </c>
      <c r="I4130" s="156">
        <v>41974</v>
      </c>
    </row>
    <row r="4131" spans="1:9" ht="51" hidden="1" customHeight="1">
      <c r="A4131" s="133">
        <f>COUNTIF(ORÇAMENTO!B:B,'CPU (2)'!B4131)</f>
        <v>0</v>
      </c>
      <c r="B4131" s="157">
        <v>88857</v>
      </c>
      <c r="C4131" s="158" t="s">
        <v>9758</v>
      </c>
      <c r="D4131" s="157" t="s">
        <v>5450</v>
      </c>
      <c r="E4131" s="157" t="s">
        <v>307</v>
      </c>
      <c r="F4131" s="159">
        <v>14.1</v>
      </c>
      <c r="G4131" s="159">
        <v>14.09</v>
      </c>
      <c r="H4131" s="157" t="s">
        <v>308</v>
      </c>
      <c r="I4131" s="160">
        <v>41974</v>
      </c>
    </row>
    <row r="4132" spans="1:9" ht="51" hidden="1" customHeight="1">
      <c r="A4132" s="133">
        <f>COUNTIF(ORÇAMENTO!B:B,'CPU (2)'!B4132)</f>
        <v>0</v>
      </c>
      <c r="B4132" s="153">
        <v>88858</v>
      </c>
      <c r="C4132" s="154" t="s">
        <v>9759</v>
      </c>
      <c r="D4132" s="153" t="s">
        <v>5450</v>
      </c>
      <c r="E4132" s="153" t="s">
        <v>307</v>
      </c>
      <c r="F4132" s="155">
        <v>3.17</v>
      </c>
      <c r="G4132" s="155">
        <v>3.17</v>
      </c>
      <c r="H4132" s="153" t="s">
        <v>308</v>
      </c>
      <c r="I4132" s="156">
        <v>41974</v>
      </c>
    </row>
    <row r="4133" spans="1:9" ht="51" hidden="1" customHeight="1">
      <c r="A4133" s="133">
        <f>COUNTIF(ORÇAMENTO!B:B,'CPU (2)'!B4133)</f>
        <v>0</v>
      </c>
      <c r="B4133" s="157">
        <v>5664</v>
      </c>
      <c r="C4133" s="158" t="s">
        <v>9760</v>
      </c>
      <c r="D4133" s="157" t="s">
        <v>5450</v>
      </c>
      <c r="E4133" s="157" t="s">
        <v>307</v>
      </c>
      <c r="F4133" s="159">
        <v>15.42</v>
      </c>
      <c r="G4133" s="159">
        <v>15.41</v>
      </c>
      <c r="H4133" s="157" t="s">
        <v>308</v>
      </c>
      <c r="I4133" s="160">
        <v>41974</v>
      </c>
    </row>
    <row r="4134" spans="1:9" ht="51" hidden="1" customHeight="1">
      <c r="A4134" s="133">
        <f>COUNTIF(ORÇAMENTO!B:B,'CPU (2)'!B4134)</f>
        <v>0</v>
      </c>
      <c r="B4134" s="153">
        <v>53786</v>
      </c>
      <c r="C4134" s="154" t="s">
        <v>9761</v>
      </c>
      <c r="D4134" s="153" t="s">
        <v>5450</v>
      </c>
      <c r="E4134" s="153" t="s">
        <v>307</v>
      </c>
      <c r="F4134" s="155">
        <v>38.44</v>
      </c>
      <c r="G4134" s="155">
        <v>38.44</v>
      </c>
      <c r="H4134" s="153" t="s">
        <v>308</v>
      </c>
      <c r="I4134" s="156">
        <v>41974</v>
      </c>
    </row>
    <row r="4135" spans="1:9" ht="38.25" hidden="1" customHeight="1">
      <c r="A4135" s="133">
        <f>COUNTIF(ORÇAMENTO!B:B,'CPU (2)'!B4135)</f>
        <v>0</v>
      </c>
      <c r="B4135" s="157">
        <v>88786</v>
      </c>
      <c r="C4135" s="158" t="s">
        <v>9762</v>
      </c>
      <c r="D4135" s="157" t="s">
        <v>5350</v>
      </c>
      <c r="E4135" s="157" t="s">
        <v>335</v>
      </c>
      <c r="F4135" s="159">
        <v>136.41</v>
      </c>
      <c r="G4135" s="159">
        <v>133.9</v>
      </c>
      <c r="H4135" s="157" t="s">
        <v>308</v>
      </c>
      <c r="I4135" s="160">
        <v>41974</v>
      </c>
    </row>
    <row r="4136" spans="1:9" ht="38.25" hidden="1" customHeight="1">
      <c r="A4136" s="133">
        <f>COUNTIF(ORÇAMENTO!B:B,'CPU (2)'!B4136)</f>
        <v>0</v>
      </c>
      <c r="B4136" s="153">
        <v>88787</v>
      </c>
      <c r="C4136" s="154" t="s">
        <v>9763</v>
      </c>
      <c r="D4136" s="153" t="s">
        <v>5350</v>
      </c>
      <c r="E4136" s="153" t="s">
        <v>335</v>
      </c>
      <c r="F4136" s="155">
        <v>125.42</v>
      </c>
      <c r="G4136" s="155">
        <v>123.44</v>
      </c>
      <c r="H4136" s="153" t="s">
        <v>308</v>
      </c>
      <c r="I4136" s="156">
        <v>41974</v>
      </c>
    </row>
    <row r="4137" spans="1:9" ht="38.25" hidden="1" customHeight="1">
      <c r="A4137" s="133">
        <f>COUNTIF(ORÇAMENTO!B:B,'CPU (2)'!B4137)</f>
        <v>0</v>
      </c>
      <c r="B4137" s="157">
        <v>88788</v>
      </c>
      <c r="C4137" s="158" t="s">
        <v>9764</v>
      </c>
      <c r="D4137" s="157" t="s">
        <v>5350</v>
      </c>
      <c r="E4137" s="157" t="s">
        <v>335</v>
      </c>
      <c r="F4137" s="159">
        <v>132.61000000000001</v>
      </c>
      <c r="G4137" s="159">
        <v>129.93</v>
      </c>
      <c r="H4137" s="157" t="s">
        <v>308</v>
      </c>
      <c r="I4137" s="160">
        <v>41974</v>
      </c>
    </row>
    <row r="4138" spans="1:9" ht="38.25" hidden="1" customHeight="1">
      <c r="A4138" s="133">
        <f>COUNTIF(ORÇAMENTO!B:B,'CPU (2)'!B4138)</f>
        <v>0</v>
      </c>
      <c r="B4138" s="153">
        <v>88789</v>
      </c>
      <c r="C4138" s="154" t="s">
        <v>9765</v>
      </c>
      <c r="D4138" s="153" t="s">
        <v>5350</v>
      </c>
      <c r="E4138" s="153" t="s">
        <v>335</v>
      </c>
      <c r="F4138" s="155">
        <v>158.22999999999999</v>
      </c>
      <c r="G4138" s="155">
        <v>154.93</v>
      </c>
      <c r="H4138" s="153" t="s">
        <v>308</v>
      </c>
      <c r="I4138" s="156">
        <v>41974</v>
      </c>
    </row>
    <row r="4139" spans="1:9" ht="38.25" hidden="1" customHeight="1">
      <c r="A4139" s="133">
        <f>COUNTIF(ORÇAMENTO!B:B,'CPU (2)'!B4139)</f>
        <v>0</v>
      </c>
      <c r="B4139" s="157">
        <v>87265</v>
      </c>
      <c r="C4139" s="158" t="s">
        <v>9766</v>
      </c>
      <c r="D4139" s="157" t="s">
        <v>5350</v>
      </c>
      <c r="E4139" s="157" t="s">
        <v>335</v>
      </c>
      <c r="F4139" s="159">
        <v>36.49</v>
      </c>
      <c r="G4139" s="159">
        <v>35.46</v>
      </c>
      <c r="H4139" s="157" t="s">
        <v>308</v>
      </c>
      <c r="I4139" s="160">
        <v>41974</v>
      </c>
    </row>
    <row r="4140" spans="1:9" ht="38.25" hidden="1" customHeight="1">
      <c r="A4140" s="133">
        <f>COUNTIF(ORÇAMENTO!B:B,'CPU (2)'!B4140)</f>
        <v>0</v>
      </c>
      <c r="B4140" s="153">
        <v>87267</v>
      </c>
      <c r="C4140" s="154" t="s">
        <v>9767</v>
      </c>
      <c r="D4140" s="153" t="s">
        <v>5350</v>
      </c>
      <c r="E4140" s="153" t="s">
        <v>335</v>
      </c>
      <c r="F4140" s="155">
        <v>40.67</v>
      </c>
      <c r="G4140" s="155">
        <v>39.26</v>
      </c>
      <c r="H4140" s="153" t="s">
        <v>308</v>
      </c>
      <c r="I4140" s="156">
        <v>41974</v>
      </c>
    </row>
    <row r="4141" spans="1:9" ht="38.25" hidden="1" customHeight="1">
      <c r="A4141" s="133">
        <f>COUNTIF(ORÇAMENTO!B:B,'CPU (2)'!B4141)</f>
        <v>0</v>
      </c>
      <c r="B4141" s="157">
        <v>87264</v>
      </c>
      <c r="C4141" s="158" t="s">
        <v>9768</v>
      </c>
      <c r="D4141" s="157" t="s">
        <v>5350</v>
      </c>
      <c r="E4141" s="157" t="s">
        <v>335</v>
      </c>
      <c r="F4141" s="159">
        <v>41.07</v>
      </c>
      <c r="G4141" s="159">
        <v>39.619999999999997</v>
      </c>
      <c r="H4141" s="157" t="s">
        <v>308</v>
      </c>
      <c r="I4141" s="160">
        <v>41974</v>
      </c>
    </row>
    <row r="4142" spans="1:9" ht="38.25" hidden="1" customHeight="1">
      <c r="A4142" s="133">
        <f>COUNTIF(ORÇAMENTO!B:B,'CPU (2)'!B4142)</f>
        <v>0</v>
      </c>
      <c r="B4142" s="153">
        <v>87266</v>
      </c>
      <c r="C4142" s="154" t="s">
        <v>9769</v>
      </c>
      <c r="D4142" s="153" t="s">
        <v>5350</v>
      </c>
      <c r="E4142" s="153" t="s">
        <v>335</v>
      </c>
      <c r="F4142" s="155">
        <v>42.7</v>
      </c>
      <c r="G4142" s="155">
        <v>41.1</v>
      </c>
      <c r="H4142" s="153" t="s">
        <v>308</v>
      </c>
      <c r="I4142" s="156">
        <v>41974</v>
      </c>
    </row>
    <row r="4143" spans="1:9" ht="38.25" hidden="1" customHeight="1">
      <c r="A4143" s="133">
        <f>COUNTIF(ORÇAMENTO!B:B,'CPU (2)'!B4143)</f>
        <v>0</v>
      </c>
      <c r="B4143" s="157">
        <v>87269</v>
      </c>
      <c r="C4143" s="158" t="s">
        <v>9770</v>
      </c>
      <c r="D4143" s="157" t="s">
        <v>5350</v>
      </c>
      <c r="E4143" s="157" t="s">
        <v>335</v>
      </c>
      <c r="F4143" s="159">
        <v>38.729999999999997</v>
      </c>
      <c r="G4143" s="159">
        <v>37.479999999999997</v>
      </c>
      <c r="H4143" s="157" t="s">
        <v>308</v>
      </c>
      <c r="I4143" s="160">
        <v>41974</v>
      </c>
    </row>
    <row r="4144" spans="1:9" ht="38.25" hidden="1" customHeight="1">
      <c r="A4144" s="133">
        <f>COUNTIF(ORÇAMENTO!B:B,'CPU (2)'!B4144)</f>
        <v>0</v>
      </c>
      <c r="B4144" s="153">
        <v>87271</v>
      </c>
      <c r="C4144" s="154" t="s">
        <v>9771</v>
      </c>
      <c r="D4144" s="153" t="s">
        <v>5350</v>
      </c>
      <c r="E4144" s="153" t="s">
        <v>335</v>
      </c>
      <c r="F4144" s="155">
        <v>42.71</v>
      </c>
      <c r="G4144" s="155">
        <v>41.07</v>
      </c>
      <c r="H4144" s="153" t="s">
        <v>308</v>
      </c>
      <c r="I4144" s="156">
        <v>41974</v>
      </c>
    </row>
    <row r="4145" spans="1:13" ht="38.25" hidden="1" customHeight="1">
      <c r="A4145" s="133">
        <f>COUNTIF(ORÇAMENTO!B:B,'CPU (2)'!B4145)</f>
        <v>0</v>
      </c>
      <c r="B4145" s="157">
        <v>87268</v>
      </c>
      <c r="C4145" s="158" t="s">
        <v>9772</v>
      </c>
      <c r="D4145" s="157" t="s">
        <v>5350</v>
      </c>
      <c r="E4145" s="157" t="s">
        <v>335</v>
      </c>
      <c r="F4145" s="159">
        <v>43.73</v>
      </c>
      <c r="G4145" s="159">
        <v>42.01</v>
      </c>
      <c r="H4145" s="157" t="s">
        <v>308</v>
      </c>
      <c r="I4145" s="160">
        <v>41974</v>
      </c>
    </row>
    <row r="4146" spans="1:13" ht="38.25" hidden="1" customHeight="1">
      <c r="A4146" s="133">
        <f>COUNTIF(ORÇAMENTO!B:B,'CPU (2)'!B4146)</f>
        <v>0</v>
      </c>
      <c r="B4146" s="153">
        <v>87270</v>
      </c>
      <c r="C4146" s="154" t="s">
        <v>9773</v>
      </c>
      <c r="D4146" s="153" t="s">
        <v>5350</v>
      </c>
      <c r="E4146" s="153" t="s">
        <v>335</v>
      </c>
      <c r="F4146" s="155">
        <v>45.09</v>
      </c>
      <c r="G4146" s="155">
        <v>43.24</v>
      </c>
      <c r="H4146" s="153" t="s">
        <v>308</v>
      </c>
      <c r="I4146" s="156">
        <v>41974</v>
      </c>
    </row>
    <row r="4147" spans="1:13" ht="38.25" hidden="1" customHeight="1">
      <c r="A4147" s="133">
        <f>COUNTIF(ORÇAMENTO!B:B,'CPU (2)'!B4147)</f>
        <v>0</v>
      </c>
      <c r="B4147" s="157">
        <v>87273</v>
      </c>
      <c r="C4147" s="158" t="s">
        <v>9774</v>
      </c>
      <c r="D4147" s="157" t="s">
        <v>5350</v>
      </c>
      <c r="E4147" s="157" t="s">
        <v>335</v>
      </c>
      <c r="F4147" s="159">
        <v>40.39</v>
      </c>
      <c r="G4147" s="159">
        <v>39.04</v>
      </c>
      <c r="H4147" s="157" t="s">
        <v>308</v>
      </c>
      <c r="I4147" s="160">
        <v>41974</v>
      </c>
    </row>
    <row r="4148" spans="1:13" ht="38.25" hidden="1" customHeight="1">
      <c r="A4148" s="133">
        <f>COUNTIF(ORÇAMENTO!B:B,'CPU (2)'!B4148)</f>
        <v>0</v>
      </c>
      <c r="B4148" s="153">
        <v>87272</v>
      </c>
      <c r="C4148" s="154" t="s">
        <v>9775</v>
      </c>
      <c r="D4148" s="153" t="s">
        <v>5350</v>
      </c>
      <c r="E4148" s="153" t="s">
        <v>335</v>
      </c>
      <c r="F4148" s="155">
        <v>46.48</v>
      </c>
      <c r="G4148" s="155">
        <v>44.56</v>
      </c>
      <c r="H4148" s="153" t="s">
        <v>308</v>
      </c>
      <c r="I4148" s="156">
        <v>41974</v>
      </c>
    </row>
    <row r="4149" spans="1:13" ht="38.25" hidden="1" customHeight="1">
      <c r="A4149" s="133">
        <f>COUNTIF(ORÇAMENTO!B:B,'CPU (2)'!B4149)</f>
        <v>0</v>
      </c>
      <c r="B4149" s="157">
        <v>87274</v>
      </c>
      <c r="C4149" s="158" t="s">
        <v>9776</v>
      </c>
      <c r="D4149" s="157" t="s">
        <v>5350</v>
      </c>
      <c r="E4149" s="157" t="s">
        <v>335</v>
      </c>
      <c r="F4149" s="159">
        <v>47.44</v>
      </c>
      <c r="G4149" s="159">
        <v>45.43</v>
      </c>
      <c r="H4149" s="157" t="s">
        <v>308</v>
      </c>
      <c r="I4149" s="160">
        <v>41974</v>
      </c>
    </row>
    <row r="4150" spans="1:13" ht="38.25" hidden="1" customHeight="1">
      <c r="A4150" s="133">
        <f>COUNTIF(ORÇAMENTO!B:B,'CPU (2)'!B4150)</f>
        <v>0</v>
      </c>
      <c r="B4150" s="153">
        <v>87275</v>
      </c>
      <c r="C4150" s="154" t="s">
        <v>9777</v>
      </c>
      <c r="D4150" s="153" t="s">
        <v>5350</v>
      </c>
      <c r="E4150" s="153" t="s">
        <v>335</v>
      </c>
      <c r="F4150" s="155">
        <v>45.38</v>
      </c>
      <c r="G4150" s="155">
        <v>43.57</v>
      </c>
      <c r="H4150" s="153" t="s">
        <v>308</v>
      </c>
      <c r="I4150" s="156">
        <v>41974</v>
      </c>
    </row>
    <row r="4151" spans="1:13" ht="25.5" hidden="1" customHeight="1">
      <c r="A4151" s="133">
        <f>COUNTIF(ORÇAMENTO!B:B,'CPU (2)'!B4151)</f>
        <v>0</v>
      </c>
      <c r="B4151" s="157">
        <v>87247</v>
      </c>
      <c r="C4151" s="158" t="s">
        <v>9778</v>
      </c>
      <c r="D4151" s="157" t="s">
        <v>5352</v>
      </c>
      <c r="E4151" s="157" t="s">
        <v>335</v>
      </c>
      <c r="F4151" s="159">
        <v>31.21</v>
      </c>
      <c r="G4151" s="159">
        <v>30.37</v>
      </c>
      <c r="H4151" s="157" t="s">
        <v>308</v>
      </c>
      <c r="I4151" s="160">
        <v>41974</v>
      </c>
    </row>
    <row r="4152" spans="1:13" ht="25.5" hidden="1" customHeight="1">
      <c r="A4152" s="133">
        <f>COUNTIF(ORÇAMENTO!B:B,'CPU (2)'!B4152)</f>
        <v>0</v>
      </c>
      <c r="B4152" s="153">
        <v>87248</v>
      </c>
      <c r="C4152" s="154" t="s">
        <v>9779</v>
      </c>
      <c r="D4152" s="153" t="s">
        <v>5352</v>
      </c>
      <c r="E4152" s="153" t="s">
        <v>335</v>
      </c>
      <c r="F4152" s="155">
        <v>27.89</v>
      </c>
      <c r="G4152" s="155">
        <v>27.37</v>
      </c>
      <c r="H4152" s="153" t="s">
        <v>308</v>
      </c>
      <c r="I4152" s="156">
        <v>41974</v>
      </c>
    </row>
    <row r="4153" spans="1:13" ht="25.5" hidden="1" customHeight="1">
      <c r="A4153" s="133">
        <f>COUNTIF(ORÇAMENTO!B:B,'CPU (2)'!B4153)</f>
        <v>0</v>
      </c>
      <c r="B4153" s="157">
        <v>87246</v>
      </c>
      <c r="C4153" s="158" t="s">
        <v>9780</v>
      </c>
      <c r="D4153" s="157" t="s">
        <v>5352</v>
      </c>
      <c r="E4153" s="157" t="s">
        <v>335</v>
      </c>
      <c r="F4153" s="159">
        <v>35.29</v>
      </c>
      <c r="G4153" s="159">
        <v>34.090000000000003</v>
      </c>
      <c r="H4153" s="157" t="s">
        <v>308</v>
      </c>
      <c r="I4153" s="160">
        <v>41974</v>
      </c>
    </row>
    <row r="4154" spans="1:13" ht="25.5" hidden="1" customHeight="1">
      <c r="A4154" s="133">
        <f>COUNTIF(ORÇAMENTO!B:B,'CPU (2)'!B4154)</f>
        <v>0</v>
      </c>
      <c r="B4154" s="153">
        <v>87250</v>
      </c>
      <c r="C4154" s="154" t="s">
        <v>9781</v>
      </c>
      <c r="D4154" s="153" t="s">
        <v>5352</v>
      </c>
      <c r="E4154" s="153" t="s">
        <v>335</v>
      </c>
      <c r="F4154" s="155">
        <v>32.93</v>
      </c>
      <c r="G4154" s="155">
        <v>32</v>
      </c>
      <c r="H4154" s="153" t="s">
        <v>308</v>
      </c>
      <c r="I4154" s="156">
        <v>41974</v>
      </c>
      <c r="J4154">
        <v>4324</v>
      </c>
    </row>
    <row r="4155" spans="1:13" ht="25.5" hidden="1" customHeight="1">
      <c r="A4155" s="133">
        <f>COUNTIF(ORÇAMENTO!B:B,'CPU (2)'!B4155)</f>
        <v>0</v>
      </c>
      <c r="B4155" s="161">
        <v>87251</v>
      </c>
      <c r="C4155" s="158" t="s">
        <v>9782</v>
      </c>
      <c r="D4155" s="157" t="s">
        <v>5352</v>
      </c>
      <c r="E4155" s="157" t="s">
        <v>335</v>
      </c>
      <c r="F4155" s="159">
        <v>28.74</v>
      </c>
      <c r="G4155" s="159">
        <v>28.19</v>
      </c>
      <c r="H4155" s="157" t="s">
        <v>308</v>
      </c>
      <c r="I4155" s="160">
        <v>41974</v>
      </c>
      <c r="J4155">
        <f>3525-J4154</f>
        <v>-799</v>
      </c>
    </row>
    <row r="4156" spans="1:13" ht="25.5" hidden="1" customHeight="1">
      <c r="A4156" s="133">
        <f>COUNTIF(ORÇAMENTO!B:B,'CPU (2)'!B4156)</f>
        <v>0</v>
      </c>
      <c r="B4156" s="153">
        <v>87249</v>
      </c>
      <c r="C4156" s="154" t="s">
        <v>9783</v>
      </c>
      <c r="D4156" s="153" t="s">
        <v>5352</v>
      </c>
      <c r="E4156" s="153" t="s">
        <v>335</v>
      </c>
      <c r="F4156" s="155">
        <v>39.4</v>
      </c>
      <c r="G4156" s="155">
        <v>37.880000000000003</v>
      </c>
      <c r="H4156" s="153" t="s">
        <v>308</v>
      </c>
      <c r="I4156" s="156">
        <v>41974</v>
      </c>
      <c r="J4156">
        <f>2402-3526</f>
        <v>-1124</v>
      </c>
      <c r="L4156">
        <v>0</v>
      </c>
    </row>
    <row r="4157" spans="1:13" ht="25.5" hidden="1" customHeight="1">
      <c r="A4157" s="133">
        <f>COUNTIF(ORÇAMENTO!B:B,'CPU (2)'!B4157)</f>
        <v>0</v>
      </c>
      <c r="B4157" s="157">
        <v>87256</v>
      </c>
      <c r="C4157" s="158" t="s">
        <v>9784</v>
      </c>
      <c r="D4157" s="157" t="s">
        <v>5352</v>
      </c>
      <c r="E4157" s="157" t="s">
        <v>335</v>
      </c>
      <c r="F4157" s="159">
        <v>55.86</v>
      </c>
      <c r="G4157" s="159">
        <v>54.77</v>
      </c>
      <c r="H4157" s="157" t="s">
        <v>308</v>
      </c>
      <c r="I4157" s="160">
        <v>41974</v>
      </c>
      <c r="L4157">
        <v>750</v>
      </c>
      <c r="M4157">
        <f>L4157-L4156</f>
        <v>750</v>
      </c>
    </row>
    <row r="4158" spans="1:13" ht="25.5" hidden="1" customHeight="1">
      <c r="A4158" s="133">
        <f>COUNTIF(ORÇAMENTO!B:B,'CPU (2)'!B4158)</f>
        <v>0</v>
      </c>
      <c r="B4158" s="153">
        <v>87257</v>
      </c>
      <c r="C4158" s="154" t="s">
        <v>9785</v>
      </c>
      <c r="D4158" s="153" t="s">
        <v>5352</v>
      </c>
      <c r="E4158" s="153" t="s">
        <v>335</v>
      </c>
      <c r="F4158" s="155">
        <v>50.93</v>
      </c>
      <c r="G4158" s="155">
        <v>50.29</v>
      </c>
      <c r="H4158" s="153" t="s">
        <v>308</v>
      </c>
      <c r="I4158" s="156">
        <v>41974</v>
      </c>
      <c r="L4158">
        <v>2402</v>
      </c>
      <c r="M4158">
        <f>L4158-L4157</f>
        <v>1652</v>
      </c>
    </row>
    <row r="4159" spans="1:13" ht="25.5" hidden="1" customHeight="1">
      <c r="A4159" s="133">
        <f>COUNTIF(ORÇAMENTO!B:B,'CPU (2)'!B4159)</f>
        <v>0</v>
      </c>
      <c r="B4159" s="157">
        <v>87255</v>
      </c>
      <c r="C4159" s="158" t="s">
        <v>9786</v>
      </c>
      <c r="D4159" s="157" t="s">
        <v>5352</v>
      </c>
      <c r="E4159" s="157" t="s">
        <v>335</v>
      </c>
      <c r="F4159" s="159">
        <v>63.67</v>
      </c>
      <c r="G4159" s="159">
        <v>61.96</v>
      </c>
      <c r="H4159" s="157" t="s">
        <v>308</v>
      </c>
      <c r="I4159" s="160">
        <v>41974</v>
      </c>
      <c r="L4159">
        <v>3525</v>
      </c>
      <c r="M4159">
        <f>L4159-L4158</f>
        <v>1123</v>
      </c>
    </row>
    <row r="4160" spans="1:13" ht="38.25" hidden="1" customHeight="1">
      <c r="A4160" s="133">
        <f>COUNTIF(ORÇAMENTO!B:B,'CPU (2)'!B4160)</f>
        <v>0</v>
      </c>
      <c r="B4160" s="153">
        <v>87259</v>
      </c>
      <c r="C4160" s="154" t="s">
        <v>9787</v>
      </c>
      <c r="D4160" s="153" t="s">
        <v>5352</v>
      </c>
      <c r="E4160" s="153" t="s">
        <v>335</v>
      </c>
      <c r="F4160" s="155">
        <v>79.91</v>
      </c>
      <c r="G4160" s="155">
        <v>78.81</v>
      </c>
      <c r="H4160" s="153" t="s">
        <v>308</v>
      </c>
      <c r="I4160" s="156">
        <v>41974</v>
      </c>
    </row>
    <row r="4161" spans="1:9" ht="38.25" hidden="1" customHeight="1">
      <c r="A4161" s="133">
        <f>COUNTIF(ORÇAMENTO!B:B,'CPU (2)'!B4161)</f>
        <v>0</v>
      </c>
      <c r="B4161" s="157">
        <v>87260</v>
      </c>
      <c r="C4161" s="158" t="s">
        <v>9788</v>
      </c>
      <c r="D4161" s="157" t="s">
        <v>5352</v>
      </c>
      <c r="E4161" s="157" t="s">
        <v>335</v>
      </c>
      <c r="F4161" s="159">
        <v>75.56</v>
      </c>
      <c r="G4161" s="159">
        <v>74.83</v>
      </c>
      <c r="H4161" s="157" t="s">
        <v>308</v>
      </c>
      <c r="I4161" s="160">
        <v>41974</v>
      </c>
    </row>
    <row r="4162" spans="1:9" ht="38.25" hidden="1" customHeight="1">
      <c r="A4162" s="133">
        <f>COUNTIF(ORÇAMENTO!B:B,'CPU (2)'!B4162)</f>
        <v>0</v>
      </c>
      <c r="B4162" s="153">
        <v>87258</v>
      </c>
      <c r="C4162" s="154" t="s">
        <v>9789</v>
      </c>
      <c r="D4162" s="153" t="s">
        <v>5352</v>
      </c>
      <c r="E4162" s="153" t="s">
        <v>335</v>
      </c>
      <c r="F4162" s="155">
        <v>87.32</v>
      </c>
      <c r="G4162" s="155">
        <v>85.63</v>
      </c>
      <c r="H4162" s="153" t="s">
        <v>308</v>
      </c>
      <c r="I4162" s="156">
        <v>41974</v>
      </c>
    </row>
    <row r="4163" spans="1:9" ht="38.25" hidden="1" customHeight="1">
      <c r="A4163" s="133">
        <f>COUNTIF(ORÇAMENTO!B:B,'CPU (2)'!B4163)</f>
        <v>0</v>
      </c>
      <c r="B4163" s="157">
        <v>84097</v>
      </c>
      <c r="C4163" s="158" t="s">
        <v>9790</v>
      </c>
      <c r="D4163" s="157" t="s">
        <v>5350</v>
      </c>
      <c r="E4163" s="157" t="s">
        <v>335</v>
      </c>
      <c r="F4163" s="159">
        <v>247.98</v>
      </c>
      <c r="G4163" s="159">
        <v>246.24</v>
      </c>
      <c r="H4163" s="157" t="s">
        <v>308</v>
      </c>
      <c r="I4163" s="160">
        <v>41974</v>
      </c>
    </row>
    <row r="4164" spans="1:9" ht="38.25" hidden="1" customHeight="1">
      <c r="A4164" s="133">
        <f>COUNTIF(ORÇAMENTO!B:B,'CPU (2)'!B4164)</f>
        <v>0</v>
      </c>
      <c r="B4164" s="153">
        <v>84079</v>
      </c>
      <c r="C4164" s="154" t="s">
        <v>9791</v>
      </c>
      <c r="D4164" s="153" t="s">
        <v>5350</v>
      </c>
      <c r="E4164" s="153" t="s">
        <v>335</v>
      </c>
      <c r="F4164" s="155">
        <v>76.16</v>
      </c>
      <c r="G4164" s="155">
        <v>71.900000000000006</v>
      </c>
      <c r="H4164" s="153" t="s">
        <v>308</v>
      </c>
      <c r="I4164" s="156">
        <v>41974</v>
      </c>
    </row>
    <row r="4165" spans="1:9" ht="38.25" hidden="1" customHeight="1">
      <c r="A4165" s="133">
        <f>COUNTIF(ORÇAMENTO!B:B,'CPU (2)'!B4165)</f>
        <v>0</v>
      </c>
      <c r="B4165" s="157">
        <v>84080</v>
      </c>
      <c r="C4165" s="158" t="s">
        <v>9792</v>
      </c>
      <c r="D4165" s="157" t="s">
        <v>5350</v>
      </c>
      <c r="E4165" s="157" t="s">
        <v>335</v>
      </c>
      <c r="F4165" s="159">
        <v>76.97</v>
      </c>
      <c r="G4165" s="159">
        <v>72.709999999999994</v>
      </c>
      <c r="H4165" s="157" t="s">
        <v>308</v>
      </c>
      <c r="I4165" s="160">
        <v>41974</v>
      </c>
    </row>
    <row r="4166" spans="1:9" ht="38.25" hidden="1" customHeight="1">
      <c r="A4166" s="133">
        <f>COUNTIF(ORÇAMENTO!B:B,'CPU (2)'!B4166)</f>
        <v>0</v>
      </c>
      <c r="B4166" s="153">
        <v>84081</v>
      </c>
      <c r="C4166" s="154" t="s">
        <v>9793</v>
      </c>
      <c r="D4166" s="153" t="s">
        <v>5350</v>
      </c>
      <c r="E4166" s="153" t="s">
        <v>335</v>
      </c>
      <c r="F4166" s="155">
        <v>114.62</v>
      </c>
      <c r="G4166" s="155">
        <v>110.26</v>
      </c>
      <c r="H4166" s="153" t="s">
        <v>308</v>
      </c>
      <c r="I4166" s="156">
        <v>41974</v>
      </c>
    </row>
    <row r="4167" spans="1:9" ht="38.25" hidden="1" customHeight="1">
      <c r="A4167" s="133">
        <f>COUNTIF(ORÇAMENTO!B:B,'CPU (2)'!B4167)</f>
        <v>0</v>
      </c>
      <c r="B4167" s="157">
        <v>84078</v>
      </c>
      <c r="C4167" s="158" t="s">
        <v>9794</v>
      </c>
      <c r="D4167" s="157" t="s">
        <v>5350</v>
      </c>
      <c r="E4167" s="157" t="s">
        <v>335</v>
      </c>
      <c r="F4167" s="159">
        <v>199.44</v>
      </c>
      <c r="G4167" s="159">
        <v>195.17</v>
      </c>
      <c r="H4167" s="157" t="s">
        <v>308</v>
      </c>
      <c r="I4167" s="160">
        <v>41974</v>
      </c>
    </row>
    <row r="4168" spans="1:9" ht="12.75" hidden="1" customHeight="1">
      <c r="A4168" s="133">
        <f>COUNTIF(ORÇAMENTO!B:B,'CPU (2)'!B4168)</f>
        <v>0</v>
      </c>
      <c r="B4168" s="153">
        <v>84127</v>
      </c>
      <c r="C4168" s="154" t="s">
        <v>9795</v>
      </c>
      <c r="D4168" s="153" t="s">
        <v>5361</v>
      </c>
      <c r="E4168" s="153" t="s">
        <v>370</v>
      </c>
      <c r="F4168" s="155">
        <v>311.38</v>
      </c>
      <c r="G4168" s="155">
        <v>306.08999999999997</v>
      </c>
      <c r="H4168" s="153" t="s">
        <v>308</v>
      </c>
      <c r="I4168" s="156">
        <v>41974</v>
      </c>
    </row>
    <row r="4169" spans="1:9" ht="25.5" hidden="1" customHeight="1">
      <c r="A4169" s="133">
        <f>COUNTIF(ORÇAMENTO!B:B,'CPU (2)'!B4169)</f>
        <v>0</v>
      </c>
      <c r="B4169" s="157">
        <v>72200</v>
      </c>
      <c r="C4169" s="158" t="s">
        <v>9796</v>
      </c>
      <c r="D4169" s="157" t="s">
        <v>5350</v>
      </c>
      <c r="E4169" s="157" t="s">
        <v>335</v>
      </c>
      <c r="F4169" s="159">
        <v>51.55</v>
      </c>
      <c r="G4169" s="159">
        <v>61.39</v>
      </c>
      <c r="H4169" s="157" t="s">
        <v>308</v>
      </c>
      <c r="I4169" s="160">
        <v>41974</v>
      </c>
    </row>
    <row r="4170" spans="1:9" ht="12.75" hidden="1" customHeight="1">
      <c r="A4170" s="133">
        <f>COUNTIF(ORÇAMENTO!B:B,'CPU (2)'!B4170)</f>
        <v>0</v>
      </c>
      <c r="B4170" s="153">
        <v>72101</v>
      </c>
      <c r="C4170" s="154" t="s">
        <v>9797</v>
      </c>
      <c r="D4170" s="153" t="s">
        <v>6231</v>
      </c>
      <c r="E4170" s="153" t="s">
        <v>335</v>
      </c>
      <c r="F4170" s="155">
        <v>5.0199999999999996</v>
      </c>
      <c r="G4170" s="155">
        <v>4.55</v>
      </c>
      <c r="H4170" s="153" t="s">
        <v>308</v>
      </c>
      <c r="I4170" s="156">
        <v>41974</v>
      </c>
    </row>
    <row r="4171" spans="1:9" ht="25.5" hidden="1" customHeight="1">
      <c r="A4171" s="133">
        <f>COUNTIF(ORÇAMENTO!B:B,'CPU (2)'!B4171)</f>
        <v>0</v>
      </c>
      <c r="B4171" s="157">
        <v>85182</v>
      </c>
      <c r="C4171" s="158" t="s">
        <v>9798</v>
      </c>
      <c r="D4171" s="157" t="s">
        <v>5429</v>
      </c>
      <c r="E4171" s="157" t="s">
        <v>335</v>
      </c>
      <c r="F4171" s="159">
        <v>1.94</v>
      </c>
      <c r="G4171" s="159">
        <v>1.76</v>
      </c>
      <c r="H4171" s="157" t="s">
        <v>308</v>
      </c>
      <c r="I4171" s="160">
        <v>41974</v>
      </c>
    </row>
    <row r="4172" spans="1:9" ht="12.75" hidden="1" customHeight="1">
      <c r="A4172" s="133">
        <f>COUNTIF(ORÇAMENTO!B:B,'CPU (2)'!B4172)</f>
        <v>0</v>
      </c>
      <c r="B4172" s="153">
        <v>85183</v>
      </c>
      <c r="C4172" s="154" t="s">
        <v>9799</v>
      </c>
      <c r="D4172" s="153" t="s">
        <v>5429</v>
      </c>
      <c r="E4172" s="153" t="s">
        <v>335</v>
      </c>
      <c r="F4172" s="155">
        <v>1.82</v>
      </c>
      <c r="G4172" s="155">
        <v>1.65</v>
      </c>
      <c r="H4172" s="153" t="s">
        <v>308</v>
      </c>
      <c r="I4172" s="156">
        <v>41974</v>
      </c>
    </row>
    <row r="4173" spans="1:9" ht="25.5" hidden="1" customHeight="1">
      <c r="A4173" s="133">
        <f>COUNTIF(ORÇAMENTO!B:B,'CPU (2)'!B4173)</f>
        <v>0</v>
      </c>
      <c r="B4173" s="157">
        <v>84030</v>
      </c>
      <c r="C4173" s="158" t="s">
        <v>9800</v>
      </c>
      <c r="D4173" s="157" t="s">
        <v>6231</v>
      </c>
      <c r="E4173" s="157" t="s">
        <v>370</v>
      </c>
      <c r="F4173" s="159">
        <v>4.38</v>
      </c>
      <c r="G4173" s="159">
        <v>4.0999999999999996</v>
      </c>
      <c r="H4173" s="157" t="s">
        <v>308</v>
      </c>
      <c r="I4173" s="160">
        <v>41974</v>
      </c>
    </row>
    <row r="4174" spans="1:9" ht="25.5" hidden="1" customHeight="1">
      <c r="A4174" s="133">
        <f>COUNTIF(ORÇAMENTO!B:B,'CPU (2)'!B4174)</f>
        <v>0</v>
      </c>
      <c r="B4174" s="153">
        <v>84029</v>
      </c>
      <c r="C4174" s="154" t="s">
        <v>9801</v>
      </c>
      <c r="D4174" s="153" t="s">
        <v>6231</v>
      </c>
      <c r="E4174" s="153" t="s">
        <v>370</v>
      </c>
      <c r="F4174" s="155">
        <v>8.3000000000000007</v>
      </c>
      <c r="G4174" s="155">
        <v>7.65</v>
      </c>
      <c r="H4174" s="153" t="s">
        <v>308</v>
      </c>
      <c r="I4174" s="156">
        <v>41974</v>
      </c>
    </row>
    <row r="4175" spans="1:9" ht="12.75" hidden="1" customHeight="1">
      <c r="A4175" s="133">
        <f>COUNTIF(ORÇAMENTO!B:B,'CPU (2)'!B4175)</f>
        <v>0</v>
      </c>
      <c r="B4175" s="157">
        <v>72190</v>
      </c>
      <c r="C4175" s="158" t="s">
        <v>9802</v>
      </c>
      <c r="D4175" s="157" t="s">
        <v>5352</v>
      </c>
      <c r="E4175" s="157" t="s">
        <v>370</v>
      </c>
      <c r="F4175" s="159">
        <v>22.78</v>
      </c>
      <c r="G4175" s="159">
        <v>22.28</v>
      </c>
      <c r="H4175" s="157" t="s">
        <v>308</v>
      </c>
      <c r="I4175" s="160">
        <v>41974</v>
      </c>
    </row>
    <row r="4176" spans="1:9" ht="25.5" hidden="1" customHeight="1">
      <c r="A4176" s="133">
        <f>COUNTIF(ORÇAMENTO!B:B,'CPU (2)'!B4176)</f>
        <v>0</v>
      </c>
      <c r="B4176" s="153">
        <v>40904</v>
      </c>
      <c r="C4176" s="154" t="s">
        <v>9803</v>
      </c>
      <c r="D4176" s="153" t="s">
        <v>5352</v>
      </c>
      <c r="E4176" s="153" t="s">
        <v>9045</v>
      </c>
      <c r="F4176" s="155">
        <v>7.37</v>
      </c>
      <c r="G4176" s="155">
        <v>6.87</v>
      </c>
      <c r="H4176" s="153" t="s">
        <v>308</v>
      </c>
      <c r="I4176" s="156">
        <v>41974</v>
      </c>
    </row>
    <row r="4177" spans="1:9" ht="25.5" hidden="1" customHeight="1">
      <c r="A4177" s="133">
        <f>COUNTIF(ORÇAMENTO!B:B,'CPU (2)'!B4177)</f>
        <v>0</v>
      </c>
      <c r="B4177" s="157">
        <v>84168</v>
      </c>
      <c r="C4177" s="158" t="s">
        <v>9804</v>
      </c>
      <c r="D4177" s="157" t="s">
        <v>5352</v>
      </c>
      <c r="E4177" s="157" t="s">
        <v>370</v>
      </c>
      <c r="F4177" s="159">
        <v>15.92</v>
      </c>
      <c r="G4177" s="159">
        <v>15.41</v>
      </c>
      <c r="H4177" s="157" t="s">
        <v>308</v>
      </c>
      <c r="I4177" s="160">
        <v>41974</v>
      </c>
    </row>
    <row r="4178" spans="1:9" ht="12.75" hidden="1" customHeight="1">
      <c r="A4178" s="133">
        <f>COUNTIF(ORÇAMENTO!B:B,'CPU (2)'!B4178)</f>
        <v>0</v>
      </c>
      <c r="B4178" s="153">
        <v>6123</v>
      </c>
      <c r="C4178" s="154" t="s">
        <v>9805</v>
      </c>
      <c r="D4178" s="153" t="s">
        <v>5352</v>
      </c>
      <c r="E4178" s="153" t="s">
        <v>370</v>
      </c>
      <c r="F4178" s="155">
        <v>8.73</v>
      </c>
      <c r="G4178" s="155">
        <v>7.92</v>
      </c>
      <c r="H4178" s="153" t="s">
        <v>308</v>
      </c>
      <c r="I4178" s="156">
        <v>41974</v>
      </c>
    </row>
    <row r="4179" spans="1:9" ht="12.75" hidden="1" customHeight="1">
      <c r="A4179" s="133">
        <f>COUNTIF(ORÇAMENTO!B:B,'CPU (2)'!B4179)</f>
        <v>0</v>
      </c>
      <c r="B4179" s="157">
        <v>84165</v>
      </c>
      <c r="C4179" s="158" t="s">
        <v>9806</v>
      </c>
      <c r="D4179" s="157" t="s">
        <v>5352</v>
      </c>
      <c r="E4179" s="157" t="s">
        <v>370</v>
      </c>
      <c r="F4179" s="159">
        <v>9.15</v>
      </c>
      <c r="G4179" s="159">
        <v>8.32</v>
      </c>
      <c r="H4179" s="157" t="s">
        <v>308</v>
      </c>
      <c r="I4179" s="160">
        <v>41974</v>
      </c>
    </row>
    <row r="4180" spans="1:9" ht="12.75" hidden="1" customHeight="1">
      <c r="A4180" s="133">
        <f>COUNTIF(ORÇAMENTO!B:B,'CPU (2)'!B4180)</f>
        <v>0</v>
      </c>
      <c r="B4180" s="153">
        <v>73630</v>
      </c>
      <c r="C4180" s="154" t="s">
        <v>9807</v>
      </c>
      <c r="D4180" s="153" t="s">
        <v>5352</v>
      </c>
      <c r="E4180" s="153" t="s">
        <v>370</v>
      </c>
      <c r="F4180" s="155">
        <v>9.0299999999999994</v>
      </c>
      <c r="G4180" s="155">
        <v>8.1999999999999993</v>
      </c>
      <c r="H4180" s="153" t="s">
        <v>308</v>
      </c>
      <c r="I4180" s="156">
        <v>41974</v>
      </c>
    </row>
    <row r="4181" spans="1:9" ht="12.75" hidden="1" customHeight="1">
      <c r="A4181" s="133">
        <f>COUNTIF(ORÇAMENTO!B:B,'CPU (2)'!B4181)</f>
        <v>0</v>
      </c>
      <c r="B4181" s="157">
        <v>84162</v>
      </c>
      <c r="C4181" s="158" t="s">
        <v>9808</v>
      </c>
      <c r="D4181" s="157" t="s">
        <v>5352</v>
      </c>
      <c r="E4181" s="157" t="s">
        <v>370</v>
      </c>
      <c r="F4181" s="159">
        <v>9.69</v>
      </c>
      <c r="G4181" s="159">
        <v>9.27</v>
      </c>
      <c r="H4181" s="157" t="s">
        <v>308</v>
      </c>
      <c r="I4181" s="160">
        <v>41974</v>
      </c>
    </row>
    <row r="4182" spans="1:9" ht="12.75" hidden="1" customHeight="1">
      <c r="A4182" s="133">
        <f>COUNTIF(ORÇAMENTO!B:B,'CPU (2)'!B4182)</f>
        <v>0</v>
      </c>
      <c r="B4182" s="153" t="s">
        <v>9809</v>
      </c>
      <c r="C4182" s="154" t="s">
        <v>9810</v>
      </c>
      <c r="D4182" s="153" t="s">
        <v>5352</v>
      </c>
      <c r="E4182" s="153" t="s">
        <v>370</v>
      </c>
      <c r="F4182" s="155">
        <v>9.75</v>
      </c>
      <c r="G4182" s="155">
        <v>9.35</v>
      </c>
      <c r="H4182" s="153" t="s">
        <v>308</v>
      </c>
      <c r="I4182" s="156">
        <v>41974</v>
      </c>
    </row>
    <row r="4183" spans="1:9" ht="25.5" hidden="1" customHeight="1">
      <c r="A4183" s="133">
        <f>COUNTIF(ORÇAMENTO!B:B,'CPU (2)'!B4183)</f>
        <v>0</v>
      </c>
      <c r="B4183" s="157" t="s">
        <v>9811</v>
      </c>
      <c r="C4183" s="158" t="s">
        <v>9812</v>
      </c>
      <c r="D4183" s="157" t="s">
        <v>5352</v>
      </c>
      <c r="E4183" s="157" t="s">
        <v>370</v>
      </c>
      <c r="F4183" s="159">
        <v>39.299999999999997</v>
      </c>
      <c r="G4183" s="159">
        <v>38.799999999999997</v>
      </c>
      <c r="H4183" s="157" t="s">
        <v>308</v>
      </c>
      <c r="I4183" s="160">
        <v>41974</v>
      </c>
    </row>
    <row r="4184" spans="1:9" ht="25.5" hidden="1" customHeight="1">
      <c r="A4184" s="133">
        <f>COUNTIF(ORÇAMENTO!B:B,'CPU (2)'!B4184)</f>
        <v>0</v>
      </c>
      <c r="B4184" s="153">
        <v>84167</v>
      </c>
      <c r="C4184" s="154" t="s">
        <v>9813</v>
      </c>
      <c r="D4184" s="153" t="s">
        <v>5352</v>
      </c>
      <c r="E4184" s="153" t="s">
        <v>370</v>
      </c>
      <c r="F4184" s="155">
        <v>42.92</v>
      </c>
      <c r="G4184" s="155">
        <v>42.41</v>
      </c>
      <c r="H4184" s="153" t="s">
        <v>308</v>
      </c>
      <c r="I4184" s="156">
        <v>41974</v>
      </c>
    </row>
    <row r="4185" spans="1:9" ht="12.75" hidden="1" customHeight="1">
      <c r="A4185" s="133">
        <f>COUNTIF(ORÇAMENTO!B:B,'CPU (2)'!B4185)</f>
        <v>0</v>
      </c>
      <c r="B4185" s="157" t="s">
        <v>9814</v>
      </c>
      <c r="C4185" s="158" t="s">
        <v>9815</v>
      </c>
      <c r="D4185" s="157" t="s">
        <v>5352</v>
      </c>
      <c r="E4185" s="157" t="s">
        <v>370</v>
      </c>
      <c r="F4185" s="159">
        <v>21</v>
      </c>
      <c r="G4185" s="159">
        <v>19.489999999999998</v>
      </c>
      <c r="H4185" s="157" t="s">
        <v>308</v>
      </c>
      <c r="I4185" s="160">
        <v>41974</v>
      </c>
    </row>
    <row r="4186" spans="1:9" ht="12.75" hidden="1" customHeight="1">
      <c r="A4186" s="133">
        <f>COUNTIF(ORÇAMENTO!B:B,'CPU (2)'!B4186)</f>
        <v>0</v>
      </c>
      <c r="B4186" s="153">
        <v>72189</v>
      </c>
      <c r="C4186" s="154" t="s">
        <v>9816</v>
      </c>
      <c r="D4186" s="153" t="s">
        <v>5352</v>
      </c>
      <c r="E4186" s="153" t="s">
        <v>370</v>
      </c>
      <c r="F4186" s="155">
        <v>14.81</v>
      </c>
      <c r="G4186" s="155">
        <v>14.32</v>
      </c>
      <c r="H4186" s="153" t="s">
        <v>308</v>
      </c>
      <c r="I4186" s="156">
        <v>41974</v>
      </c>
    </row>
    <row r="4187" spans="1:9" ht="25.5" hidden="1" customHeight="1">
      <c r="A4187" s="133">
        <f>COUNTIF(ORÇAMENTO!B:B,'CPU (2)'!B4187)</f>
        <v>0</v>
      </c>
      <c r="B4187" s="157">
        <v>88648</v>
      </c>
      <c r="C4187" s="158" t="s">
        <v>9817</v>
      </c>
      <c r="D4187" s="157" t="s">
        <v>5352</v>
      </c>
      <c r="E4187" s="157" t="s">
        <v>370</v>
      </c>
      <c r="F4187" s="159">
        <v>6.51</v>
      </c>
      <c r="G4187" s="159">
        <v>6.38</v>
      </c>
      <c r="H4187" s="157" t="s">
        <v>308</v>
      </c>
      <c r="I4187" s="160">
        <v>41974</v>
      </c>
    </row>
    <row r="4188" spans="1:9" ht="25.5" hidden="1" customHeight="1">
      <c r="A4188" s="133">
        <f>COUNTIF(ORÇAMENTO!B:B,'CPU (2)'!B4188)</f>
        <v>0</v>
      </c>
      <c r="B4188" s="153">
        <v>88649</v>
      </c>
      <c r="C4188" s="154" t="s">
        <v>9818</v>
      </c>
      <c r="D4188" s="153" t="s">
        <v>5352</v>
      </c>
      <c r="E4188" s="153" t="s">
        <v>370</v>
      </c>
      <c r="F4188" s="155">
        <v>7.55</v>
      </c>
      <c r="G4188" s="155">
        <v>7.4</v>
      </c>
      <c r="H4188" s="153" t="s">
        <v>308</v>
      </c>
      <c r="I4188" s="156">
        <v>41974</v>
      </c>
    </row>
    <row r="4189" spans="1:9" ht="25.5" hidden="1" customHeight="1">
      <c r="A4189" s="133">
        <f>COUNTIF(ORÇAMENTO!B:B,'CPU (2)'!B4189)</f>
        <v>0</v>
      </c>
      <c r="B4189" s="157">
        <v>88650</v>
      </c>
      <c r="C4189" s="158" t="s">
        <v>9819</v>
      </c>
      <c r="D4189" s="157" t="s">
        <v>5352</v>
      </c>
      <c r="E4189" s="157" t="s">
        <v>370</v>
      </c>
      <c r="F4189" s="159">
        <v>9.08</v>
      </c>
      <c r="G4189" s="159">
        <v>8.92</v>
      </c>
      <c r="H4189" s="157" t="s">
        <v>308</v>
      </c>
      <c r="I4189" s="160">
        <v>41974</v>
      </c>
    </row>
    <row r="4190" spans="1:9" ht="12.75" hidden="1" customHeight="1">
      <c r="A4190" s="133">
        <f>COUNTIF(ORÇAMENTO!B:B,'CPU (2)'!B4190)</f>
        <v>0</v>
      </c>
      <c r="B4190" s="153">
        <v>84096</v>
      </c>
      <c r="C4190" s="154" t="s">
        <v>9820</v>
      </c>
      <c r="D4190" s="153" t="s">
        <v>5350</v>
      </c>
      <c r="E4190" s="153" t="s">
        <v>370</v>
      </c>
      <c r="F4190" s="155">
        <v>12.75</v>
      </c>
      <c r="G4190" s="155">
        <v>11.78</v>
      </c>
      <c r="H4190" s="153" t="s">
        <v>308</v>
      </c>
      <c r="I4190" s="156">
        <v>41974</v>
      </c>
    </row>
    <row r="4191" spans="1:9" ht="12.75" hidden="1" customHeight="1">
      <c r="A4191" s="133">
        <f>COUNTIF(ORÇAMENTO!B:B,'CPU (2)'!B4191)</f>
        <v>0</v>
      </c>
      <c r="B4191" s="157">
        <v>84095</v>
      </c>
      <c r="C4191" s="158" t="s">
        <v>9821</v>
      </c>
      <c r="D4191" s="157" t="s">
        <v>5350</v>
      </c>
      <c r="E4191" s="157" t="s">
        <v>370</v>
      </c>
      <c r="F4191" s="159">
        <v>15.42</v>
      </c>
      <c r="G4191" s="159">
        <v>14.46</v>
      </c>
      <c r="H4191" s="157" t="s">
        <v>308</v>
      </c>
      <c r="I4191" s="160">
        <v>41974</v>
      </c>
    </row>
    <row r="4192" spans="1:9" ht="12.75" hidden="1" customHeight="1">
      <c r="A4192" s="133">
        <f>COUNTIF(ORÇAMENTO!B:B,'CPU (2)'!B4192)</f>
        <v>0</v>
      </c>
      <c r="B4192" s="153">
        <v>84890</v>
      </c>
      <c r="C4192" s="154" t="s">
        <v>9822</v>
      </c>
      <c r="D4192" s="153" t="s">
        <v>5410</v>
      </c>
      <c r="E4192" s="153" t="s">
        <v>83</v>
      </c>
      <c r="F4192" s="155">
        <v>35.840000000000003</v>
      </c>
      <c r="G4192" s="155">
        <v>34.99</v>
      </c>
      <c r="H4192" s="153" t="s">
        <v>308</v>
      </c>
      <c r="I4192" s="156">
        <v>41974</v>
      </c>
    </row>
    <row r="4193" spans="1:9" ht="38.25" hidden="1" customHeight="1">
      <c r="A4193" s="133">
        <f>COUNTIF(ORÇAMENTO!B:B,'CPU (2)'!B4193)</f>
        <v>0</v>
      </c>
      <c r="B4193" s="157">
        <v>53824</v>
      </c>
      <c r="C4193" s="158" t="s">
        <v>9823</v>
      </c>
      <c r="D4193" s="157" t="s">
        <v>5450</v>
      </c>
      <c r="E4193" s="157" t="s">
        <v>307</v>
      </c>
      <c r="F4193" s="159">
        <v>15.04</v>
      </c>
      <c r="G4193" s="159">
        <v>13.47</v>
      </c>
      <c r="H4193" s="157" t="s">
        <v>308</v>
      </c>
      <c r="I4193" s="160">
        <v>41974</v>
      </c>
    </row>
    <row r="4194" spans="1:9" ht="25.5" hidden="1" customHeight="1">
      <c r="A4194" s="133">
        <f>COUNTIF(ORÇAMENTO!B:B,'CPU (2)'!B4194)</f>
        <v>0</v>
      </c>
      <c r="B4194" s="153">
        <v>5873</v>
      </c>
      <c r="C4194" s="154" t="s">
        <v>9824</v>
      </c>
      <c r="D4194" s="153" t="s">
        <v>5450</v>
      </c>
      <c r="E4194" s="153" t="s">
        <v>6044</v>
      </c>
      <c r="F4194" s="155">
        <v>49.35</v>
      </c>
      <c r="G4194" s="155">
        <v>47.78</v>
      </c>
      <c r="H4194" s="153" t="s">
        <v>308</v>
      </c>
      <c r="I4194" s="156">
        <v>41974</v>
      </c>
    </row>
    <row r="4195" spans="1:9" ht="25.5" hidden="1" customHeight="1">
      <c r="A4195" s="133">
        <f>COUNTIF(ORÇAMENTO!B:B,'CPU (2)'!B4195)</f>
        <v>0</v>
      </c>
      <c r="B4195" s="157">
        <v>5874</v>
      </c>
      <c r="C4195" s="158" t="s">
        <v>9825</v>
      </c>
      <c r="D4195" s="157" t="s">
        <v>5450</v>
      </c>
      <c r="E4195" s="157" t="s">
        <v>6355</v>
      </c>
      <c r="F4195" s="159">
        <v>49.35</v>
      </c>
      <c r="G4195" s="159">
        <v>47.78</v>
      </c>
      <c r="H4195" s="157" t="s">
        <v>308</v>
      </c>
      <c r="I4195" s="160">
        <v>41974</v>
      </c>
    </row>
    <row r="4196" spans="1:9" ht="25.5" hidden="1" customHeight="1">
      <c r="A4196" s="133">
        <f>COUNTIF(ORÇAMENTO!B:B,'CPU (2)'!B4196)</f>
        <v>0</v>
      </c>
      <c r="B4196" s="153">
        <v>5871</v>
      </c>
      <c r="C4196" s="154" t="s">
        <v>9826</v>
      </c>
      <c r="D4196" s="153" t="s">
        <v>5450</v>
      </c>
      <c r="E4196" s="153" t="s">
        <v>6046</v>
      </c>
      <c r="F4196" s="155">
        <v>143.03</v>
      </c>
      <c r="G4196" s="155">
        <v>141.46</v>
      </c>
      <c r="H4196" s="153" t="s">
        <v>308</v>
      </c>
      <c r="I4196" s="156">
        <v>41974</v>
      </c>
    </row>
    <row r="4197" spans="1:9" ht="38.25" hidden="1" customHeight="1">
      <c r="A4197" s="133">
        <f>COUNTIF(ORÇAMENTO!B:B,'CPU (2)'!B4197)</f>
        <v>0</v>
      </c>
      <c r="B4197" s="157">
        <v>5872</v>
      </c>
      <c r="C4197" s="158" t="s">
        <v>9827</v>
      </c>
      <c r="D4197" s="157" t="s">
        <v>5450</v>
      </c>
      <c r="E4197" s="157" t="s">
        <v>6358</v>
      </c>
      <c r="F4197" s="159">
        <v>143.03</v>
      </c>
      <c r="G4197" s="159">
        <v>141.46</v>
      </c>
      <c r="H4197" s="157" t="s">
        <v>308</v>
      </c>
      <c r="I4197" s="160">
        <v>41974</v>
      </c>
    </row>
    <row r="4198" spans="1:9" ht="38.25" hidden="1" customHeight="1">
      <c r="A4198" s="133">
        <f>COUNTIF(ORÇAMENTO!B:B,'CPU (2)'!B4198)</f>
        <v>0</v>
      </c>
      <c r="B4198" s="153">
        <v>53825</v>
      </c>
      <c r="C4198" s="154" t="s">
        <v>9828</v>
      </c>
      <c r="D4198" s="153" t="s">
        <v>5450</v>
      </c>
      <c r="E4198" s="153" t="s">
        <v>307</v>
      </c>
      <c r="F4198" s="155">
        <v>15.04</v>
      </c>
      <c r="G4198" s="155">
        <v>13.47</v>
      </c>
      <c r="H4198" s="153" t="s">
        <v>308</v>
      </c>
      <c r="I4198" s="156">
        <v>41974</v>
      </c>
    </row>
    <row r="4199" spans="1:9" ht="38.25" hidden="1" customHeight="1">
      <c r="A4199" s="133">
        <f>COUNTIF(ORÇAMENTO!B:B,'CPU (2)'!B4199)</f>
        <v>0</v>
      </c>
      <c r="B4199" s="157">
        <v>53823</v>
      </c>
      <c r="C4199" s="158" t="s">
        <v>9829</v>
      </c>
      <c r="D4199" s="157" t="s">
        <v>5450</v>
      </c>
      <c r="E4199" s="157" t="s">
        <v>307</v>
      </c>
      <c r="F4199" s="159">
        <v>34.31</v>
      </c>
      <c r="G4199" s="159">
        <v>34.31</v>
      </c>
      <c r="H4199" s="157" t="s">
        <v>308</v>
      </c>
      <c r="I4199" s="160">
        <v>41974</v>
      </c>
    </row>
    <row r="4200" spans="1:9" ht="38.25" hidden="1" customHeight="1">
      <c r="A4200" s="133">
        <f>COUNTIF(ORÇAMENTO!B:B,'CPU (2)'!B4200)</f>
        <v>0</v>
      </c>
      <c r="B4200" s="153">
        <v>6880</v>
      </c>
      <c r="C4200" s="154" t="s">
        <v>9830</v>
      </c>
      <c r="D4200" s="153" t="s">
        <v>5450</v>
      </c>
      <c r="E4200" s="153" t="s">
        <v>6044</v>
      </c>
      <c r="F4200" s="155">
        <v>37.79</v>
      </c>
      <c r="G4200" s="155">
        <v>36.22</v>
      </c>
      <c r="H4200" s="153" t="s">
        <v>308</v>
      </c>
      <c r="I4200" s="156">
        <v>41974</v>
      </c>
    </row>
    <row r="4201" spans="1:9" ht="38.25" hidden="1" customHeight="1">
      <c r="A4201" s="133">
        <f>COUNTIF(ORÇAMENTO!B:B,'CPU (2)'!B4201)</f>
        <v>0</v>
      </c>
      <c r="B4201" s="157">
        <v>6879</v>
      </c>
      <c r="C4201" s="158" t="s">
        <v>9831</v>
      </c>
      <c r="D4201" s="157" t="s">
        <v>5450</v>
      </c>
      <c r="E4201" s="157" t="s">
        <v>6046</v>
      </c>
      <c r="F4201" s="159">
        <v>102.53</v>
      </c>
      <c r="G4201" s="159">
        <v>100.96</v>
      </c>
      <c r="H4201" s="157" t="s">
        <v>308</v>
      </c>
      <c r="I4201" s="160">
        <v>41974</v>
      </c>
    </row>
    <row r="4202" spans="1:9" ht="38.25" hidden="1" customHeight="1">
      <c r="A4202" s="133">
        <f>COUNTIF(ORÇAMENTO!B:B,'CPU (2)'!B4202)</f>
        <v>0</v>
      </c>
      <c r="B4202" s="153">
        <v>7038</v>
      </c>
      <c r="C4202" s="154" t="s">
        <v>9832</v>
      </c>
      <c r="D4202" s="153" t="s">
        <v>5450</v>
      </c>
      <c r="E4202" s="153" t="s">
        <v>307</v>
      </c>
      <c r="F4202" s="155">
        <v>17.84</v>
      </c>
      <c r="G4202" s="155">
        <v>17.84</v>
      </c>
      <c r="H4202" s="153" t="s">
        <v>308</v>
      </c>
      <c r="I4202" s="156">
        <v>41974</v>
      </c>
    </row>
    <row r="4203" spans="1:9" ht="38.25" hidden="1" customHeight="1">
      <c r="A4203" s="133">
        <f>COUNTIF(ORÇAMENTO!B:B,'CPU (2)'!B4203)</f>
        <v>0</v>
      </c>
      <c r="B4203" s="157">
        <v>7039</v>
      </c>
      <c r="C4203" s="158" t="s">
        <v>9833</v>
      </c>
      <c r="D4203" s="157" t="s">
        <v>5450</v>
      </c>
      <c r="E4203" s="157" t="s">
        <v>307</v>
      </c>
      <c r="F4203" s="159">
        <v>4.91</v>
      </c>
      <c r="G4203" s="159">
        <v>4.9000000000000004</v>
      </c>
      <c r="H4203" s="157" t="s">
        <v>308</v>
      </c>
      <c r="I4203" s="160">
        <v>41974</v>
      </c>
    </row>
    <row r="4204" spans="1:9" ht="38.25" hidden="1" customHeight="1">
      <c r="A4204" s="133">
        <f>COUNTIF(ORÇAMENTO!B:B,'CPU (2)'!B4204)</f>
        <v>0</v>
      </c>
      <c r="B4204" s="153">
        <v>7040</v>
      </c>
      <c r="C4204" s="154" t="s">
        <v>9834</v>
      </c>
      <c r="D4204" s="153" t="s">
        <v>5450</v>
      </c>
      <c r="E4204" s="153" t="s">
        <v>307</v>
      </c>
      <c r="F4204" s="155">
        <v>18.37</v>
      </c>
      <c r="G4204" s="155">
        <v>18.37</v>
      </c>
      <c r="H4204" s="153" t="s">
        <v>308</v>
      </c>
      <c r="I4204" s="156">
        <v>41974</v>
      </c>
    </row>
    <row r="4205" spans="1:9" ht="38.25" hidden="1" customHeight="1">
      <c r="A4205" s="133">
        <f>COUNTIF(ORÇAMENTO!B:B,'CPU (2)'!B4205)</f>
        <v>0</v>
      </c>
      <c r="B4205" s="157">
        <v>55263</v>
      </c>
      <c r="C4205" s="158" t="s">
        <v>9835</v>
      </c>
      <c r="D4205" s="157" t="s">
        <v>5450</v>
      </c>
      <c r="E4205" s="157" t="s">
        <v>307</v>
      </c>
      <c r="F4205" s="159">
        <v>46.37</v>
      </c>
      <c r="G4205" s="159">
        <v>46.36</v>
      </c>
      <c r="H4205" s="157" t="s">
        <v>308</v>
      </c>
      <c r="I4205" s="160">
        <v>41974</v>
      </c>
    </row>
    <row r="4206" spans="1:9" ht="38.25" hidden="1" customHeight="1">
      <c r="A4206" s="133">
        <f>COUNTIF(ORÇAMENTO!B:B,'CPU (2)'!B4206)</f>
        <v>0</v>
      </c>
      <c r="B4206" s="153">
        <v>7050</v>
      </c>
      <c r="C4206" s="154" t="s">
        <v>9836</v>
      </c>
      <c r="D4206" s="153" t="s">
        <v>5450</v>
      </c>
      <c r="E4206" s="153" t="s">
        <v>6044</v>
      </c>
      <c r="F4206" s="155">
        <v>38.479999999999997</v>
      </c>
      <c r="G4206" s="155">
        <v>36.92</v>
      </c>
      <c r="H4206" s="153" t="s">
        <v>308</v>
      </c>
      <c r="I4206" s="156">
        <v>41974</v>
      </c>
    </row>
    <row r="4207" spans="1:9" ht="38.25" hidden="1" customHeight="1">
      <c r="A4207" s="133">
        <f>COUNTIF(ORÇAMENTO!B:B,'CPU (2)'!B4207)</f>
        <v>0</v>
      </c>
      <c r="B4207" s="157">
        <v>7049</v>
      </c>
      <c r="C4207" s="158" t="s">
        <v>9837</v>
      </c>
      <c r="D4207" s="157" t="s">
        <v>5450</v>
      </c>
      <c r="E4207" s="157" t="s">
        <v>6046</v>
      </c>
      <c r="F4207" s="159">
        <v>111.82</v>
      </c>
      <c r="G4207" s="159">
        <v>110.26</v>
      </c>
      <c r="H4207" s="157" t="s">
        <v>308</v>
      </c>
      <c r="I4207" s="160">
        <v>41974</v>
      </c>
    </row>
    <row r="4208" spans="1:9" ht="38.25" hidden="1" customHeight="1">
      <c r="A4208" s="133">
        <f>COUNTIF(ORÇAMENTO!B:B,'CPU (2)'!B4208)</f>
        <v>0</v>
      </c>
      <c r="B4208" s="153">
        <v>7051</v>
      </c>
      <c r="C4208" s="154" t="s">
        <v>9838</v>
      </c>
      <c r="D4208" s="153" t="s">
        <v>5450</v>
      </c>
      <c r="E4208" s="153" t="s">
        <v>307</v>
      </c>
      <c r="F4208" s="155">
        <v>19.010000000000002</v>
      </c>
      <c r="G4208" s="155">
        <v>19.010000000000002</v>
      </c>
      <c r="H4208" s="153" t="s">
        <v>308</v>
      </c>
      <c r="I4208" s="156">
        <v>41974</v>
      </c>
    </row>
    <row r="4209" spans="1:9" ht="38.25" hidden="1" customHeight="1">
      <c r="A4209" s="133">
        <f>COUNTIF(ORÇAMENTO!B:B,'CPU (2)'!B4209)</f>
        <v>0</v>
      </c>
      <c r="B4209" s="157">
        <v>7052</v>
      </c>
      <c r="C4209" s="158" t="s">
        <v>9839</v>
      </c>
      <c r="D4209" s="157" t="s">
        <v>5450</v>
      </c>
      <c r="E4209" s="157" t="s">
        <v>307</v>
      </c>
      <c r="F4209" s="159">
        <v>4.43</v>
      </c>
      <c r="G4209" s="159">
        <v>4.43</v>
      </c>
      <c r="H4209" s="157" t="s">
        <v>308</v>
      </c>
      <c r="I4209" s="160">
        <v>41974</v>
      </c>
    </row>
    <row r="4210" spans="1:9" ht="38.25" hidden="1" customHeight="1">
      <c r="A4210" s="133">
        <f>COUNTIF(ORÇAMENTO!B:B,'CPU (2)'!B4210)</f>
        <v>0</v>
      </c>
      <c r="B4210" s="153">
        <v>7053</v>
      </c>
      <c r="C4210" s="154" t="s">
        <v>9840</v>
      </c>
      <c r="D4210" s="153" t="s">
        <v>5450</v>
      </c>
      <c r="E4210" s="153" t="s">
        <v>307</v>
      </c>
      <c r="F4210" s="155">
        <v>21.12</v>
      </c>
      <c r="G4210" s="155">
        <v>21.11</v>
      </c>
      <c r="H4210" s="153" t="s">
        <v>308</v>
      </c>
      <c r="I4210" s="156">
        <v>41974</v>
      </c>
    </row>
    <row r="4211" spans="1:9" ht="38.25" hidden="1" customHeight="1">
      <c r="A4211" s="133">
        <f>COUNTIF(ORÇAMENTO!B:B,'CPU (2)'!B4211)</f>
        <v>0</v>
      </c>
      <c r="B4211" s="157">
        <v>7054</v>
      </c>
      <c r="C4211" s="158" t="s">
        <v>9841</v>
      </c>
      <c r="D4211" s="157" t="s">
        <v>5450</v>
      </c>
      <c r="E4211" s="157" t="s">
        <v>307</v>
      </c>
      <c r="F4211" s="159">
        <v>52.22</v>
      </c>
      <c r="G4211" s="159">
        <v>52.22</v>
      </c>
      <c r="H4211" s="157" t="s">
        <v>308</v>
      </c>
      <c r="I4211" s="160">
        <v>41974</v>
      </c>
    </row>
    <row r="4212" spans="1:9" ht="38.25" hidden="1" customHeight="1">
      <c r="A4212" s="133">
        <f>COUNTIF(ORÇAMENTO!B:B,'CPU (2)'!B4212)</f>
        <v>0</v>
      </c>
      <c r="B4212" s="153">
        <v>5733</v>
      </c>
      <c r="C4212" s="154" t="s">
        <v>9842</v>
      </c>
      <c r="D4212" s="153" t="s">
        <v>5450</v>
      </c>
      <c r="E4212" s="153" t="s">
        <v>307</v>
      </c>
      <c r="F4212" s="155">
        <v>73.08</v>
      </c>
      <c r="G4212" s="155">
        <v>73.08</v>
      </c>
      <c r="H4212" s="153" t="s">
        <v>308</v>
      </c>
      <c r="I4212" s="156">
        <v>41974</v>
      </c>
    </row>
    <row r="4213" spans="1:9" ht="25.5" hidden="1" customHeight="1">
      <c r="A4213" s="133">
        <f>COUNTIF(ORÇAMENTO!B:B,'CPU (2)'!B4213)</f>
        <v>0</v>
      </c>
      <c r="B4213" s="157">
        <v>5732</v>
      </c>
      <c r="C4213" s="158" t="s">
        <v>9843</v>
      </c>
      <c r="D4213" s="157" t="s">
        <v>5450</v>
      </c>
      <c r="E4213" s="157" t="s">
        <v>307</v>
      </c>
      <c r="F4213" s="159">
        <v>20.6</v>
      </c>
      <c r="G4213" s="159">
        <v>20.6</v>
      </c>
      <c r="H4213" s="157" t="s">
        <v>308</v>
      </c>
      <c r="I4213" s="160">
        <v>41974</v>
      </c>
    </row>
    <row r="4214" spans="1:9" ht="38.25" hidden="1" customHeight="1">
      <c r="A4214" s="133">
        <f>COUNTIF(ORÇAMENTO!B:B,'CPU (2)'!B4214)</f>
        <v>0</v>
      </c>
      <c r="B4214" s="153">
        <v>89227</v>
      </c>
      <c r="C4214" s="154" t="s">
        <v>9844</v>
      </c>
      <c r="D4214" s="153" t="s">
        <v>5450</v>
      </c>
      <c r="E4214" s="153" t="s">
        <v>6044</v>
      </c>
      <c r="F4214" s="155">
        <v>32.700000000000003</v>
      </c>
      <c r="G4214" s="155">
        <v>31.13</v>
      </c>
      <c r="H4214" s="153" t="s">
        <v>308</v>
      </c>
      <c r="I4214" s="156">
        <v>41974</v>
      </c>
    </row>
    <row r="4215" spans="1:9" ht="38.25" hidden="1" customHeight="1">
      <c r="A4215" s="133">
        <f>COUNTIF(ORÇAMENTO!B:B,'CPU (2)'!B4215)</f>
        <v>0</v>
      </c>
      <c r="B4215" s="157">
        <v>5948</v>
      </c>
      <c r="C4215" s="158" t="s">
        <v>9845</v>
      </c>
      <c r="D4215" s="157" t="s">
        <v>5450</v>
      </c>
      <c r="E4215" s="157" t="s">
        <v>6046</v>
      </c>
      <c r="F4215" s="159">
        <v>84.2</v>
      </c>
      <c r="G4215" s="159">
        <v>82.64</v>
      </c>
      <c r="H4215" s="157" t="s">
        <v>308</v>
      </c>
      <c r="I4215" s="160">
        <v>41974</v>
      </c>
    </row>
    <row r="4216" spans="1:9" ht="38.25" hidden="1" customHeight="1">
      <c r="A4216" s="133">
        <f>COUNTIF(ORÇAMENTO!B:B,'CPU (2)'!B4216)</f>
        <v>0</v>
      </c>
      <c r="B4216" s="153">
        <v>89219</v>
      </c>
      <c r="C4216" s="154" t="s">
        <v>9846</v>
      </c>
      <c r="D4216" s="153" t="s">
        <v>5450</v>
      </c>
      <c r="E4216" s="153" t="s">
        <v>307</v>
      </c>
      <c r="F4216" s="155">
        <v>14.32</v>
      </c>
      <c r="G4216" s="155">
        <v>14.32</v>
      </c>
      <c r="H4216" s="153" t="s">
        <v>308</v>
      </c>
      <c r="I4216" s="156">
        <v>41974</v>
      </c>
    </row>
    <row r="4217" spans="1:9" ht="38.25" hidden="1" customHeight="1">
      <c r="A4217" s="133">
        <f>COUNTIF(ORÇAMENTO!B:B,'CPU (2)'!B4217)</f>
        <v>0</v>
      </c>
      <c r="B4217" s="157">
        <v>89220</v>
      </c>
      <c r="C4217" s="158" t="s">
        <v>9847</v>
      </c>
      <c r="D4217" s="157" t="s">
        <v>5450</v>
      </c>
      <c r="E4217" s="157" t="s">
        <v>307</v>
      </c>
      <c r="F4217" s="159">
        <v>3.34</v>
      </c>
      <c r="G4217" s="159">
        <v>3.34</v>
      </c>
      <c r="H4217" s="157" t="s">
        <v>308</v>
      </c>
      <c r="I4217" s="160">
        <v>41974</v>
      </c>
    </row>
    <row r="4218" spans="1:9" ht="38.25" hidden="1" customHeight="1">
      <c r="A4218" s="133">
        <f>COUNTIF(ORÇAMENTO!B:B,'CPU (2)'!B4218)</f>
        <v>0</v>
      </c>
      <c r="B4218" s="153">
        <v>5791</v>
      </c>
      <c r="C4218" s="154" t="s">
        <v>9848</v>
      </c>
      <c r="D4218" s="153" t="s">
        <v>5450</v>
      </c>
      <c r="E4218" s="153" t="s">
        <v>307</v>
      </c>
      <c r="F4218" s="155">
        <v>18.07</v>
      </c>
      <c r="G4218" s="155">
        <v>18.07</v>
      </c>
      <c r="H4218" s="153" t="s">
        <v>308</v>
      </c>
      <c r="I4218" s="156">
        <v>41974</v>
      </c>
    </row>
    <row r="4219" spans="1:9" ht="38.25" hidden="1" customHeight="1">
      <c r="A4219" s="133">
        <f>COUNTIF(ORÇAMENTO!B:B,'CPU (2)'!B4219)</f>
        <v>0</v>
      </c>
      <c r="B4219" s="157">
        <v>5792</v>
      </c>
      <c r="C4219" s="158" t="s">
        <v>9849</v>
      </c>
      <c r="D4219" s="157" t="s">
        <v>5450</v>
      </c>
      <c r="E4219" s="157" t="s">
        <v>307</v>
      </c>
      <c r="F4219" s="159">
        <v>33.43</v>
      </c>
      <c r="G4219" s="159">
        <v>33.43</v>
      </c>
      <c r="H4219" s="157" t="s">
        <v>308</v>
      </c>
      <c r="I4219" s="160">
        <v>41974</v>
      </c>
    </row>
    <row r="4220" spans="1:9" ht="25.5" hidden="1" customHeight="1">
      <c r="A4220" s="133">
        <f>COUNTIF(ORÇAMENTO!B:B,'CPU (2)'!B4220)</f>
        <v>0</v>
      </c>
      <c r="B4220" s="153">
        <v>5671</v>
      </c>
      <c r="C4220" s="154" t="s">
        <v>9850</v>
      </c>
      <c r="D4220" s="153" t="s">
        <v>5450</v>
      </c>
      <c r="E4220" s="153" t="s">
        <v>307</v>
      </c>
      <c r="F4220" s="155">
        <v>15.23</v>
      </c>
      <c r="G4220" s="155">
        <v>15.22</v>
      </c>
      <c r="H4220" s="153" t="s">
        <v>308</v>
      </c>
      <c r="I4220" s="156">
        <v>41974</v>
      </c>
    </row>
    <row r="4221" spans="1:9" ht="25.5" hidden="1" customHeight="1">
      <c r="A4221" s="133">
        <f>COUNTIF(ORÇAMENTO!B:B,'CPU (2)'!B4221)</f>
        <v>0</v>
      </c>
      <c r="B4221" s="157">
        <v>73436</v>
      </c>
      <c r="C4221" s="158" t="s">
        <v>9851</v>
      </c>
      <c r="D4221" s="157" t="s">
        <v>5450</v>
      </c>
      <c r="E4221" s="157" t="s">
        <v>6046</v>
      </c>
      <c r="F4221" s="159">
        <v>167.09</v>
      </c>
      <c r="G4221" s="159">
        <v>162.38999999999999</v>
      </c>
      <c r="H4221" s="157" t="s">
        <v>308</v>
      </c>
      <c r="I4221" s="160">
        <v>41974</v>
      </c>
    </row>
    <row r="4222" spans="1:9" ht="25.5" hidden="1" customHeight="1">
      <c r="A4222" s="133">
        <f>COUNTIF(ORÇAMENTO!B:B,'CPU (2)'!B4222)</f>
        <v>0</v>
      </c>
      <c r="B4222" s="153">
        <v>73309</v>
      </c>
      <c r="C4222" s="154" t="s">
        <v>9852</v>
      </c>
      <c r="D4222" s="153" t="s">
        <v>5450</v>
      </c>
      <c r="E4222" s="153" t="s">
        <v>307</v>
      </c>
      <c r="F4222" s="155">
        <v>16.170000000000002</v>
      </c>
      <c r="G4222" s="155">
        <v>16.16</v>
      </c>
      <c r="H4222" s="153" t="s">
        <v>308</v>
      </c>
      <c r="I4222" s="156">
        <v>41974</v>
      </c>
    </row>
    <row r="4223" spans="1:9" ht="25.5" hidden="1" customHeight="1">
      <c r="A4223" s="133">
        <f>COUNTIF(ORÇAMENTO!B:B,'CPU (2)'!B4223)</f>
        <v>0</v>
      </c>
      <c r="B4223" s="157">
        <v>73313</v>
      </c>
      <c r="C4223" s="158" t="s">
        <v>9853</v>
      </c>
      <c r="D4223" s="157" t="s">
        <v>5450</v>
      </c>
      <c r="E4223" s="157" t="s">
        <v>307</v>
      </c>
      <c r="F4223" s="159">
        <v>8.08</v>
      </c>
      <c r="G4223" s="159">
        <v>8.08</v>
      </c>
      <c r="H4223" s="157" t="s">
        <v>308</v>
      </c>
      <c r="I4223" s="160">
        <v>41974</v>
      </c>
    </row>
    <row r="4224" spans="1:9" ht="25.5" hidden="1" customHeight="1">
      <c r="A4224" s="133">
        <f>COUNTIF(ORÇAMENTO!B:B,'CPU (2)'!B4224)</f>
        <v>0</v>
      </c>
      <c r="B4224" s="153">
        <v>5089</v>
      </c>
      <c r="C4224" s="154" t="s">
        <v>9854</v>
      </c>
      <c r="D4224" s="153" t="s">
        <v>5450</v>
      </c>
      <c r="E4224" s="153" t="s">
        <v>307</v>
      </c>
      <c r="F4224" s="155">
        <v>14.56</v>
      </c>
      <c r="G4224" s="155">
        <v>14.55</v>
      </c>
      <c r="H4224" s="153" t="s">
        <v>308</v>
      </c>
      <c r="I4224" s="156">
        <v>41974</v>
      </c>
    </row>
    <row r="4225" spans="1:9" ht="25.5" hidden="1" customHeight="1">
      <c r="A4225" s="133">
        <f>COUNTIF(ORÇAMENTO!B:B,'CPU (2)'!B4225)</f>
        <v>0</v>
      </c>
      <c r="B4225" s="157">
        <v>5670</v>
      </c>
      <c r="C4225" s="158" t="s">
        <v>9855</v>
      </c>
      <c r="D4225" s="157" t="s">
        <v>5450</v>
      </c>
      <c r="E4225" s="157" t="s">
        <v>307</v>
      </c>
      <c r="F4225" s="159">
        <v>25.28</v>
      </c>
      <c r="G4225" s="159">
        <v>25.28</v>
      </c>
      <c r="H4225" s="157" t="s">
        <v>308</v>
      </c>
      <c r="I4225" s="160">
        <v>41974</v>
      </c>
    </row>
    <row r="4226" spans="1:9" ht="38.25" hidden="1" customHeight="1">
      <c r="A4226" s="133">
        <f>COUNTIF(ORÇAMENTO!B:B,'CPU (2)'!B4226)</f>
        <v>0</v>
      </c>
      <c r="B4226" s="153">
        <v>5677</v>
      </c>
      <c r="C4226" s="154" t="s">
        <v>9856</v>
      </c>
      <c r="D4226" s="153" t="s">
        <v>5450</v>
      </c>
      <c r="E4226" s="153" t="s">
        <v>307</v>
      </c>
      <c r="F4226" s="155">
        <v>21.17</v>
      </c>
      <c r="G4226" s="155">
        <v>21.16</v>
      </c>
      <c r="H4226" s="153" t="s">
        <v>308</v>
      </c>
      <c r="I4226" s="156">
        <v>41974</v>
      </c>
    </row>
    <row r="4227" spans="1:9" ht="25.5" hidden="1" customHeight="1">
      <c r="A4227" s="133">
        <f>COUNTIF(ORÇAMENTO!B:B,'CPU (2)'!B4227)</f>
        <v>0</v>
      </c>
      <c r="B4227" s="157">
        <v>5676</v>
      </c>
      <c r="C4227" s="158" t="s">
        <v>9857</v>
      </c>
      <c r="D4227" s="157" t="s">
        <v>5450</v>
      </c>
      <c r="E4227" s="157" t="s">
        <v>307</v>
      </c>
      <c r="F4227" s="159">
        <v>10.83</v>
      </c>
      <c r="G4227" s="159">
        <v>10.83</v>
      </c>
      <c r="H4227" s="157" t="s">
        <v>308</v>
      </c>
      <c r="I4227" s="160">
        <v>41974</v>
      </c>
    </row>
    <row r="4228" spans="1:9" ht="38.25" hidden="1" customHeight="1">
      <c r="A4228" s="133">
        <f>COUNTIF(ORÇAMENTO!B:B,'CPU (2)'!B4228)</f>
        <v>0</v>
      </c>
      <c r="B4228" s="153">
        <v>5672</v>
      </c>
      <c r="C4228" s="154" t="s">
        <v>9858</v>
      </c>
      <c r="D4228" s="153" t="s">
        <v>5450</v>
      </c>
      <c r="E4228" s="153" t="s">
        <v>307</v>
      </c>
      <c r="F4228" s="155">
        <v>15.04</v>
      </c>
      <c r="G4228" s="155">
        <v>13.47</v>
      </c>
      <c r="H4228" s="153" t="s">
        <v>308</v>
      </c>
      <c r="I4228" s="156">
        <v>41974</v>
      </c>
    </row>
    <row r="4229" spans="1:9" ht="25.5" hidden="1" customHeight="1">
      <c r="A4229" s="133">
        <f>COUNTIF(ORÇAMENTO!B:B,'CPU (2)'!B4229)</f>
        <v>0</v>
      </c>
      <c r="B4229" s="157">
        <v>53787</v>
      </c>
      <c r="C4229" s="158" t="s">
        <v>9859</v>
      </c>
      <c r="D4229" s="157" t="s">
        <v>5450</v>
      </c>
      <c r="E4229" s="157" t="s">
        <v>307</v>
      </c>
      <c r="F4229" s="159">
        <v>65.52</v>
      </c>
      <c r="G4229" s="159">
        <v>65.52</v>
      </c>
      <c r="H4229" s="157" t="s">
        <v>308</v>
      </c>
      <c r="I4229" s="160">
        <v>41974</v>
      </c>
    </row>
    <row r="4230" spans="1:9" ht="25.5" hidden="1" customHeight="1">
      <c r="A4230" s="133">
        <f>COUNTIF(ORÇAMENTO!B:B,'CPU (2)'!B4230)</f>
        <v>0</v>
      </c>
      <c r="B4230" s="153">
        <v>5683</v>
      </c>
      <c r="C4230" s="154" t="s">
        <v>9860</v>
      </c>
      <c r="D4230" s="153" t="s">
        <v>5450</v>
      </c>
      <c r="E4230" s="153" t="s">
        <v>6044</v>
      </c>
      <c r="F4230" s="155">
        <v>40.32</v>
      </c>
      <c r="G4230" s="155">
        <v>38.75</v>
      </c>
      <c r="H4230" s="153" t="s">
        <v>308</v>
      </c>
      <c r="I4230" s="156">
        <v>41974</v>
      </c>
    </row>
    <row r="4231" spans="1:9" ht="38.25" hidden="1" customHeight="1">
      <c r="A4231" s="133">
        <f>COUNTIF(ORÇAMENTO!B:B,'CPU (2)'!B4231)</f>
        <v>0</v>
      </c>
      <c r="B4231" s="157">
        <v>5685</v>
      </c>
      <c r="C4231" s="158" t="s">
        <v>9861</v>
      </c>
      <c r="D4231" s="157" t="s">
        <v>5450</v>
      </c>
      <c r="E4231" s="157" t="s">
        <v>6044</v>
      </c>
      <c r="F4231" s="159">
        <v>31.96</v>
      </c>
      <c r="G4231" s="159">
        <v>30.39</v>
      </c>
      <c r="H4231" s="157" t="s">
        <v>308</v>
      </c>
      <c r="I4231" s="160">
        <v>41974</v>
      </c>
    </row>
    <row r="4232" spans="1:9" ht="38.25" hidden="1" customHeight="1">
      <c r="A4232" s="133">
        <f>COUNTIF(ORÇAMENTO!B:B,'CPU (2)'!B4232)</f>
        <v>0</v>
      </c>
      <c r="B4232" s="153">
        <v>5684</v>
      </c>
      <c r="C4232" s="154" t="s">
        <v>9862</v>
      </c>
      <c r="D4232" s="153" t="s">
        <v>5450</v>
      </c>
      <c r="E4232" s="153" t="s">
        <v>6046</v>
      </c>
      <c r="F4232" s="155">
        <v>80.63</v>
      </c>
      <c r="G4232" s="155">
        <v>79.05</v>
      </c>
      <c r="H4232" s="153" t="s">
        <v>308</v>
      </c>
      <c r="I4232" s="156">
        <v>41974</v>
      </c>
    </row>
    <row r="4233" spans="1:9" ht="38.25" hidden="1" customHeight="1">
      <c r="A4233" s="133">
        <f>COUNTIF(ORÇAMENTO!B:B,'CPU (2)'!B4233)</f>
        <v>0</v>
      </c>
      <c r="B4233" s="157">
        <v>89210</v>
      </c>
      <c r="C4233" s="158" t="s">
        <v>9863</v>
      </c>
      <c r="D4233" s="157" t="s">
        <v>5450</v>
      </c>
      <c r="E4233" s="157" t="s">
        <v>307</v>
      </c>
      <c r="F4233" s="159">
        <v>13.72</v>
      </c>
      <c r="G4233" s="159">
        <v>13.71</v>
      </c>
      <c r="H4233" s="157" t="s">
        <v>308</v>
      </c>
      <c r="I4233" s="160">
        <v>41974</v>
      </c>
    </row>
    <row r="4234" spans="1:9" ht="38.25" hidden="1" customHeight="1">
      <c r="A4234" s="133">
        <f>COUNTIF(ORÇAMENTO!B:B,'CPU (2)'!B4234)</f>
        <v>0</v>
      </c>
      <c r="B4234" s="153">
        <v>89211</v>
      </c>
      <c r="C4234" s="154" t="s">
        <v>9864</v>
      </c>
      <c r="D4234" s="153" t="s">
        <v>5450</v>
      </c>
      <c r="E4234" s="153" t="s">
        <v>307</v>
      </c>
      <c r="F4234" s="155">
        <v>3.2</v>
      </c>
      <c r="G4234" s="155">
        <v>3.19</v>
      </c>
      <c r="H4234" s="153" t="s">
        <v>308</v>
      </c>
      <c r="I4234" s="156">
        <v>41974</v>
      </c>
    </row>
    <row r="4235" spans="1:9" ht="38.25" hidden="1" customHeight="1">
      <c r="A4235" s="133">
        <f>COUNTIF(ORÇAMENTO!B:B,'CPU (2)'!B4235)</f>
        <v>0</v>
      </c>
      <c r="B4235" s="157">
        <v>5674</v>
      </c>
      <c r="C4235" s="158" t="s">
        <v>9865</v>
      </c>
      <c r="D4235" s="157" t="s">
        <v>5450</v>
      </c>
      <c r="E4235" s="157" t="s">
        <v>307</v>
      </c>
      <c r="F4235" s="159">
        <v>15.24</v>
      </c>
      <c r="G4235" s="159">
        <v>15.24</v>
      </c>
      <c r="H4235" s="157" t="s">
        <v>308</v>
      </c>
      <c r="I4235" s="160">
        <v>41974</v>
      </c>
    </row>
    <row r="4236" spans="1:9" ht="38.25" hidden="1" customHeight="1">
      <c r="A4236" s="133">
        <f>COUNTIF(ORÇAMENTO!B:B,'CPU (2)'!B4236)</f>
        <v>0</v>
      </c>
      <c r="B4236" s="153">
        <v>53788</v>
      </c>
      <c r="C4236" s="154" t="s">
        <v>9866</v>
      </c>
      <c r="D4236" s="153" t="s">
        <v>5450</v>
      </c>
      <c r="E4236" s="153" t="s">
        <v>307</v>
      </c>
      <c r="F4236" s="155">
        <v>33.43</v>
      </c>
      <c r="G4236" s="155">
        <v>33.43</v>
      </c>
      <c r="H4236" s="153" t="s">
        <v>308</v>
      </c>
      <c r="I4236" s="156">
        <v>41974</v>
      </c>
    </row>
    <row r="4237" spans="1:9" ht="25.5" hidden="1" customHeight="1">
      <c r="A4237" s="133">
        <f>COUNTIF(ORÇAMENTO!B:B,'CPU (2)'!B4237)</f>
        <v>0</v>
      </c>
      <c r="B4237" s="157">
        <v>5739</v>
      </c>
      <c r="C4237" s="158" t="s">
        <v>9867</v>
      </c>
      <c r="D4237" s="157" t="s">
        <v>5450</v>
      </c>
      <c r="E4237" s="157" t="s">
        <v>307</v>
      </c>
      <c r="F4237" s="159">
        <v>1.75</v>
      </c>
      <c r="G4237" s="159">
        <v>1.75</v>
      </c>
      <c r="H4237" s="157" t="s">
        <v>308</v>
      </c>
      <c r="I4237" s="160">
        <v>41974</v>
      </c>
    </row>
    <row r="4238" spans="1:9" ht="25.5" hidden="1" customHeight="1">
      <c r="A4238" s="133">
        <f>COUNTIF(ORÇAMENTO!B:B,'CPU (2)'!B4238)</f>
        <v>0</v>
      </c>
      <c r="B4238" s="153">
        <v>5881</v>
      </c>
      <c r="C4238" s="154" t="s">
        <v>9868</v>
      </c>
      <c r="D4238" s="153" t="s">
        <v>5450</v>
      </c>
      <c r="E4238" s="153" t="s">
        <v>6044</v>
      </c>
      <c r="F4238" s="155">
        <v>5.25</v>
      </c>
      <c r="G4238" s="155">
        <v>5.25</v>
      </c>
      <c r="H4238" s="153" t="s">
        <v>308</v>
      </c>
      <c r="I4238" s="156">
        <v>41974</v>
      </c>
    </row>
    <row r="4239" spans="1:9" ht="25.5" hidden="1" customHeight="1">
      <c r="A4239" s="133">
        <f>COUNTIF(ORÇAMENTO!B:B,'CPU (2)'!B4239)</f>
        <v>0</v>
      </c>
      <c r="B4239" s="157">
        <v>53868</v>
      </c>
      <c r="C4239" s="158" t="s">
        <v>9869</v>
      </c>
      <c r="D4239" s="157" t="s">
        <v>5450</v>
      </c>
      <c r="E4239" s="157" t="s">
        <v>6355</v>
      </c>
      <c r="F4239" s="159">
        <v>5.25</v>
      </c>
      <c r="G4239" s="159">
        <v>5.25</v>
      </c>
      <c r="H4239" s="157" t="s">
        <v>308</v>
      </c>
      <c r="I4239" s="160">
        <v>41974</v>
      </c>
    </row>
    <row r="4240" spans="1:9" ht="25.5" hidden="1" customHeight="1">
      <c r="A4240" s="133">
        <f>COUNTIF(ORÇAMENTO!B:B,'CPU (2)'!B4240)</f>
        <v>0</v>
      </c>
      <c r="B4240" s="153">
        <v>5879</v>
      </c>
      <c r="C4240" s="154" t="s">
        <v>9870</v>
      </c>
      <c r="D4240" s="153" t="s">
        <v>5450</v>
      </c>
      <c r="E4240" s="153" t="s">
        <v>6046</v>
      </c>
      <c r="F4240" s="155">
        <v>7</v>
      </c>
      <c r="G4240" s="155">
        <v>7</v>
      </c>
      <c r="H4240" s="153" t="s">
        <v>308</v>
      </c>
      <c r="I4240" s="156">
        <v>41974</v>
      </c>
    </row>
    <row r="4241" spans="1:9" ht="25.5" hidden="1" customHeight="1">
      <c r="A4241" s="133">
        <f>COUNTIF(ORÇAMENTO!B:B,'CPU (2)'!B4241)</f>
        <v>0</v>
      </c>
      <c r="B4241" s="157">
        <v>5880</v>
      </c>
      <c r="C4241" s="158" t="s">
        <v>9871</v>
      </c>
      <c r="D4241" s="157" t="s">
        <v>5450</v>
      </c>
      <c r="E4241" s="157" t="s">
        <v>6358</v>
      </c>
      <c r="F4241" s="159">
        <v>7</v>
      </c>
      <c r="G4241" s="159">
        <v>7</v>
      </c>
      <c r="H4241" s="157" t="s">
        <v>308</v>
      </c>
      <c r="I4241" s="160">
        <v>41974</v>
      </c>
    </row>
    <row r="4242" spans="1:9" ht="25.5" hidden="1" customHeight="1">
      <c r="A4242" s="133">
        <f>COUNTIF(ORÇAMENTO!B:B,'CPU (2)'!B4242)</f>
        <v>0</v>
      </c>
      <c r="B4242" s="153">
        <v>5738</v>
      </c>
      <c r="C4242" s="154" t="s">
        <v>9872</v>
      </c>
      <c r="D4242" s="153" t="s">
        <v>5450</v>
      </c>
      <c r="E4242" s="153" t="s">
        <v>307</v>
      </c>
      <c r="F4242" s="155">
        <v>5.25</v>
      </c>
      <c r="G4242" s="155">
        <v>5.25</v>
      </c>
      <c r="H4242" s="153" t="s">
        <v>308</v>
      </c>
      <c r="I4242" s="156">
        <v>41974</v>
      </c>
    </row>
    <row r="4243" spans="1:9" ht="25.5" hidden="1" customHeight="1">
      <c r="A4243" s="133">
        <f>COUNTIF(ORÇAMENTO!B:B,'CPU (2)'!B4243)</f>
        <v>0</v>
      </c>
      <c r="B4243" s="157">
        <v>5865</v>
      </c>
      <c r="C4243" s="158" t="s">
        <v>9873</v>
      </c>
      <c r="D4243" s="157" t="s">
        <v>5450</v>
      </c>
      <c r="E4243" s="157" t="s">
        <v>6044</v>
      </c>
      <c r="F4243" s="159">
        <v>22.34</v>
      </c>
      <c r="G4243" s="159">
        <v>20.77</v>
      </c>
      <c r="H4243" s="157" t="s">
        <v>308</v>
      </c>
      <c r="I4243" s="160">
        <v>41974</v>
      </c>
    </row>
    <row r="4244" spans="1:9" ht="25.5" hidden="1" customHeight="1">
      <c r="A4244" s="133">
        <f>COUNTIF(ORÇAMENTO!B:B,'CPU (2)'!B4244)</f>
        <v>0</v>
      </c>
      <c r="B4244" s="153">
        <v>5866</v>
      </c>
      <c r="C4244" s="154" t="s">
        <v>9874</v>
      </c>
      <c r="D4244" s="153" t="s">
        <v>5450</v>
      </c>
      <c r="E4244" s="153" t="s">
        <v>6355</v>
      </c>
      <c r="F4244" s="155">
        <v>25.35</v>
      </c>
      <c r="G4244" s="155">
        <v>23.47</v>
      </c>
      <c r="H4244" s="153" t="s">
        <v>308</v>
      </c>
      <c r="I4244" s="156">
        <v>41974</v>
      </c>
    </row>
    <row r="4245" spans="1:9" ht="25.5" hidden="1" customHeight="1">
      <c r="A4245" s="133">
        <f>COUNTIF(ORÇAMENTO!B:B,'CPU (2)'!B4245)</f>
        <v>0</v>
      </c>
      <c r="B4245" s="157">
        <v>5863</v>
      </c>
      <c r="C4245" s="158" t="s">
        <v>9875</v>
      </c>
      <c r="D4245" s="157" t="s">
        <v>5450</v>
      </c>
      <c r="E4245" s="157" t="s">
        <v>6046</v>
      </c>
      <c r="F4245" s="159">
        <v>63.07</v>
      </c>
      <c r="G4245" s="159">
        <v>61.51</v>
      </c>
      <c r="H4245" s="157" t="s">
        <v>308</v>
      </c>
      <c r="I4245" s="160">
        <v>41974</v>
      </c>
    </row>
    <row r="4246" spans="1:9" ht="25.5" hidden="1" customHeight="1">
      <c r="A4246" s="133">
        <f>COUNTIF(ORÇAMENTO!B:B,'CPU (2)'!B4246)</f>
        <v>0</v>
      </c>
      <c r="B4246" s="153">
        <v>5864</v>
      </c>
      <c r="C4246" s="154" t="s">
        <v>9876</v>
      </c>
      <c r="D4246" s="153" t="s">
        <v>5450</v>
      </c>
      <c r="E4246" s="153" t="s">
        <v>6358</v>
      </c>
      <c r="F4246" s="155">
        <v>66.08</v>
      </c>
      <c r="G4246" s="155">
        <v>64.209999999999994</v>
      </c>
      <c r="H4246" s="153" t="s">
        <v>308</v>
      </c>
      <c r="I4246" s="156">
        <v>41974</v>
      </c>
    </row>
    <row r="4247" spans="1:9" ht="25.5" hidden="1" customHeight="1">
      <c r="A4247" s="133">
        <f>COUNTIF(ORÇAMENTO!B:B,'CPU (2)'!B4247)</f>
        <v>0</v>
      </c>
      <c r="B4247" s="157">
        <v>53820</v>
      </c>
      <c r="C4247" s="158" t="s">
        <v>9877</v>
      </c>
      <c r="D4247" s="157" t="s">
        <v>5450</v>
      </c>
      <c r="E4247" s="157" t="s">
        <v>307</v>
      </c>
      <c r="F4247" s="159">
        <v>15.04</v>
      </c>
      <c r="G4247" s="159">
        <v>13.47</v>
      </c>
      <c r="H4247" s="157" t="s">
        <v>308</v>
      </c>
      <c r="I4247" s="160">
        <v>41974</v>
      </c>
    </row>
    <row r="4248" spans="1:9" ht="25.5" hidden="1" customHeight="1">
      <c r="A4248" s="133">
        <f>COUNTIF(ORÇAMENTO!B:B,'CPU (2)'!B4248)</f>
        <v>0</v>
      </c>
      <c r="B4248" s="153">
        <v>53819</v>
      </c>
      <c r="C4248" s="154" t="s">
        <v>9878</v>
      </c>
      <c r="D4248" s="153" t="s">
        <v>5450</v>
      </c>
      <c r="E4248" s="153" t="s">
        <v>307</v>
      </c>
      <c r="F4248" s="155">
        <v>38.299999999999997</v>
      </c>
      <c r="G4248" s="155">
        <v>38.299999999999997</v>
      </c>
      <c r="H4248" s="153" t="s">
        <v>308</v>
      </c>
      <c r="I4248" s="156">
        <v>41974</v>
      </c>
    </row>
    <row r="4249" spans="1:9" ht="25.5" hidden="1" customHeight="1">
      <c r="A4249" s="133">
        <f>COUNTIF(ORÇAMENTO!B:B,'CPU (2)'!B4249)</f>
        <v>0</v>
      </c>
      <c r="B4249" s="157">
        <v>53821</v>
      </c>
      <c r="C4249" s="158" t="s">
        <v>9879</v>
      </c>
      <c r="D4249" s="157" t="s">
        <v>5450</v>
      </c>
      <c r="E4249" s="157" t="s">
        <v>307</v>
      </c>
      <c r="F4249" s="159">
        <v>18.05</v>
      </c>
      <c r="G4249" s="159">
        <v>16.170000000000002</v>
      </c>
      <c r="H4249" s="157" t="s">
        <v>308</v>
      </c>
      <c r="I4249" s="160">
        <v>41974</v>
      </c>
    </row>
    <row r="4250" spans="1:9" ht="25.5" hidden="1" customHeight="1">
      <c r="A4250" s="133">
        <f>COUNTIF(ORÇAMENTO!B:B,'CPU (2)'!B4250)</f>
        <v>0</v>
      </c>
      <c r="B4250" s="153">
        <v>53818</v>
      </c>
      <c r="C4250" s="154" t="s">
        <v>9880</v>
      </c>
      <c r="D4250" s="153" t="s">
        <v>5450</v>
      </c>
      <c r="E4250" s="153" t="s">
        <v>307</v>
      </c>
      <c r="F4250" s="155">
        <v>7.3</v>
      </c>
      <c r="G4250" s="155">
        <v>7.3</v>
      </c>
      <c r="H4250" s="153" t="s">
        <v>308</v>
      </c>
      <c r="I4250" s="156">
        <v>41974</v>
      </c>
    </row>
    <row r="4251" spans="1:9" ht="25.5" hidden="1" customHeight="1">
      <c r="A4251" s="133">
        <f>COUNTIF(ORÇAMENTO!B:B,'CPU (2)'!B4251)</f>
        <v>0</v>
      </c>
      <c r="B4251" s="157">
        <v>5727</v>
      </c>
      <c r="C4251" s="158" t="s">
        <v>9881</v>
      </c>
      <c r="D4251" s="157" t="s">
        <v>5450</v>
      </c>
      <c r="E4251" s="157" t="s">
        <v>307</v>
      </c>
      <c r="F4251" s="159">
        <v>2.4300000000000002</v>
      </c>
      <c r="G4251" s="159">
        <v>2.4300000000000002</v>
      </c>
      <c r="H4251" s="157" t="s">
        <v>308</v>
      </c>
      <c r="I4251" s="160">
        <v>41974</v>
      </c>
    </row>
    <row r="4252" spans="1:9" ht="38.25" hidden="1" customHeight="1">
      <c r="A4252" s="133">
        <f>COUNTIF(ORÇAMENTO!B:B,'CPU (2)'!B4252)</f>
        <v>0</v>
      </c>
      <c r="B4252" s="153">
        <v>5869</v>
      </c>
      <c r="C4252" s="154" t="s">
        <v>9882</v>
      </c>
      <c r="D4252" s="153" t="s">
        <v>5450</v>
      </c>
      <c r="E4252" s="153" t="s">
        <v>6044</v>
      </c>
      <c r="F4252" s="155">
        <v>29.93</v>
      </c>
      <c r="G4252" s="155">
        <v>28.36</v>
      </c>
      <c r="H4252" s="153" t="s">
        <v>308</v>
      </c>
      <c r="I4252" s="156">
        <v>41974</v>
      </c>
    </row>
    <row r="4253" spans="1:9" ht="38.25" hidden="1" customHeight="1">
      <c r="A4253" s="133">
        <f>COUNTIF(ORÇAMENTO!B:B,'CPU (2)'!B4253)</f>
        <v>0</v>
      </c>
      <c r="B4253" s="157">
        <v>5867</v>
      </c>
      <c r="C4253" s="158" t="s">
        <v>9883</v>
      </c>
      <c r="D4253" s="157" t="s">
        <v>5450</v>
      </c>
      <c r="E4253" s="157" t="s">
        <v>6046</v>
      </c>
      <c r="F4253" s="159">
        <v>67.56</v>
      </c>
      <c r="G4253" s="159">
        <v>65.989999999999995</v>
      </c>
      <c r="H4253" s="157" t="s">
        <v>308</v>
      </c>
      <c r="I4253" s="160">
        <v>41974</v>
      </c>
    </row>
    <row r="4254" spans="1:9" ht="38.25" hidden="1" customHeight="1">
      <c r="A4254" s="133">
        <f>COUNTIF(ORÇAMENTO!B:B,'CPU (2)'!B4254)</f>
        <v>0</v>
      </c>
      <c r="B4254" s="153">
        <v>89280</v>
      </c>
      <c r="C4254" s="154" t="s">
        <v>9884</v>
      </c>
      <c r="D4254" s="153" t="s">
        <v>5450</v>
      </c>
      <c r="E4254" s="153" t="s">
        <v>307</v>
      </c>
      <c r="F4254" s="155">
        <v>12.07</v>
      </c>
      <c r="G4254" s="155">
        <v>12.07</v>
      </c>
      <c r="H4254" s="153" t="s">
        <v>308</v>
      </c>
      <c r="I4254" s="156">
        <v>41974</v>
      </c>
    </row>
    <row r="4255" spans="1:9" ht="25.5" hidden="1" customHeight="1">
      <c r="A4255" s="133">
        <f>COUNTIF(ORÇAMENTO!B:B,'CPU (2)'!B4255)</f>
        <v>0</v>
      </c>
      <c r="B4255" s="157">
        <v>89281</v>
      </c>
      <c r="C4255" s="158" t="s">
        <v>9885</v>
      </c>
      <c r="D4255" s="157" t="s">
        <v>5450</v>
      </c>
      <c r="E4255" s="157" t="s">
        <v>307</v>
      </c>
      <c r="F4255" s="159">
        <v>2.82</v>
      </c>
      <c r="G4255" s="159">
        <v>2.81</v>
      </c>
      <c r="H4255" s="157" t="s">
        <v>308</v>
      </c>
      <c r="I4255" s="160">
        <v>41974</v>
      </c>
    </row>
    <row r="4256" spans="1:9" ht="38.25" hidden="1" customHeight="1">
      <c r="A4256" s="133">
        <f>COUNTIF(ORÇAMENTO!B:B,'CPU (2)'!B4256)</f>
        <v>0</v>
      </c>
      <c r="B4256" s="153">
        <v>5729</v>
      </c>
      <c r="C4256" s="154" t="s">
        <v>9886</v>
      </c>
      <c r="D4256" s="153" t="s">
        <v>5450</v>
      </c>
      <c r="E4256" s="153" t="s">
        <v>307</v>
      </c>
      <c r="F4256" s="155">
        <v>13.41</v>
      </c>
      <c r="G4256" s="155">
        <v>13.4</v>
      </c>
      <c r="H4256" s="153" t="s">
        <v>308</v>
      </c>
      <c r="I4256" s="156">
        <v>41974</v>
      </c>
    </row>
    <row r="4257" spans="1:9" ht="38.25" hidden="1" customHeight="1">
      <c r="A4257" s="133">
        <f>COUNTIF(ORÇAMENTO!B:B,'CPU (2)'!B4257)</f>
        <v>0</v>
      </c>
      <c r="B4257" s="157">
        <v>5730</v>
      </c>
      <c r="C4257" s="158" t="s">
        <v>9887</v>
      </c>
      <c r="D4257" s="157" t="s">
        <v>5450</v>
      </c>
      <c r="E4257" s="157" t="s">
        <v>307</v>
      </c>
      <c r="F4257" s="159">
        <v>24.22</v>
      </c>
      <c r="G4257" s="159">
        <v>24.22</v>
      </c>
      <c r="H4257" s="157" t="s">
        <v>308</v>
      </c>
      <c r="I4257" s="160">
        <v>41974</v>
      </c>
    </row>
    <row r="4258" spans="1:9" ht="25.5" hidden="1" customHeight="1">
      <c r="A4258" s="133">
        <f>COUNTIF(ORÇAMENTO!B:B,'CPU (2)'!B4258)</f>
        <v>0</v>
      </c>
      <c r="B4258" s="153">
        <v>5682</v>
      </c>
      <c r="C4258" s="154" t="s">
        <v>9888</v>
      </c>
      <c r="D4258" s="153" t="s">
        <v>5450</v>
      </c>
      <c r="E4258" s="153" t="s">
        <v>6046</v>
      </c>
      <c r="F4258" s="155">
        <v>121.07</v>
      </c>
      <c r="G4258" s="155">
        <v>119.5</v>
      </c>
      <c r="H4258" s="153" t="s">
        <v>308</v>
      </c>
      <c r="I4258" s="156">
        <v>41974</v>
      </c>
    </row>
    <row r="4259" spans="1:9" ht="25.5" hidden="1" customHeight="1">
      <c r="A4259" s="133">
        <f>COUNTIF(ORÇAMENTO!B:B,'CPU (2)'!B4259)</f>
        <v>0</v>
      </c>
      <c r="B4259" s="157">
        <v>5686</v>
      </c>
      <c r="C4259" s="158" t="s">
        <v>9889</v>
      </c>
      <c r="D4259" s="157" t="s">
        <v>5450</v>
      </c>
      <c r="E4259" s="157" t="s">
        <v>6046</v>
      </c>
      <c r="F4259" s="159">
        <v>65.06</v>
      </c>
      <c r="G4259" s="159">
        <v>63.49</v>
      </c>
      <c r="H4259" s="157" t="s">
        <v>308</v>
      </c>
      <c r="I4259" s="160">
        <v>41974</v>
      </c>
    </row>
    <row r="4260" spans="1:9" ht="38.25" hidden="1" customHeight="1">
      <c r="A4260" s="133">
        <f>COUNTIF(ORÇAMENTO!B:B,'CPU (2)'!B4260)</f>
        <v>0</v>
      </c>
      <c r="B4260" s="153">
        <v>5675</v>
      </c>
      <c r="C4260" s="154" t="s">
        <v>9890</v>
      </c>
      <c r="D4260" s="153" t="s">
        <v>5450</v>
      </c>
      <c r="E4260" s="153" t="s">
        <v>307</v>
      </c>
      <c r="F4260" s="155">
        <v>18.02</v>
      </c>
      <c r="G4260" s="155">
        <v>18.010000000000002</v>
      </c>
      <c r="H4260" s="153" t="s">
        <v>308</v>
      </c>
      <c r="I4260" s="156">
        <v>41974</v>
      </c>
    </row>
    <row r="4261" spans="1:9" ht="25.5" hidden="1" customHeight="1">
      <c r="A4261" s="133">
        <f>COUNTIF(ORÇAMENTO!B:B,'CPU (2)'!B4261)</f>
        <v>0</v>
      </c>
      <c r="B4261" s="157">
        <v>53790</v>
      </c>
      <c r="C4261" s="158" t="s">
        <v>9891</v>
      </c>
      <c r="D4261" s="157" t="s">
        <v>5450</v>
      </c>
      <c r="E4261" s="157" t="s">
        <v>307</v>
      </c>
      <c r="F4261" s="159">
        <v>15.04</v>
      </c>
      <c r="G4261" s="159">
        <v>13.47</v>
      </c>
      <c r="H4261" s="157" t="s">
        <v>308</v>
      </c>
      <c r="I4261" s="160">
        <v>41974</v>
      </c>
    </row>
    <row r="4262" spans="1:9" ht="25.5" hidden="1" customHeight="1">
      <c r="A4262" s="133">
        <f>COUNTIF(ORÇAMENTO!B:B,'CPU (2)'!B4262)</f>
        <v>0</v>
      </c>
      <c r="B4262" s="153">
        <v>73366</v>
      </c>
      <c r="C4262" s="154" t="s">
        <v>9892</v>
      </c>
      <c r="D4262" s="153" t="s">
        <v>5450</v>
      </c>
      <c r="E4262" s="153" t="s">
        <v>307</v>
      </c>
      <c r="F4262" s="155">
        <v>40.01</v>
      </c>
      <c r="G4262" s="155">
        <v>38.36</v>
      </c>
      <c r="H4262" s="153" t="s">
        <v>308</v>
      </c>
      <c r="I4262" s="156">
        <v>41974</v>
      </c>
    </row>
    <row r="4263" spans="1:9" ht="25.5" hidden="1" customHeight="1">
      <c r="A4263" s="133">
        <f>COUNTIF(ORÇAMENTO!B:B,'CPU (2)'!B4263)</f>
        <v>0</v>
      </c>
      <c r="B4263" s="157">
        <v>73378</v>
      </c>
      <c r="C4263" s="158" t="s">
        <v>9893</v>
      </c>
      <c r="D4263" s="157" t="s">
        <v>5450</v>
      </c>
      <c r="E4263" s="157" t="s">
        <v>307</v>
      </c>
      <c r="F4263" s="159">
        <v>1.8</v>
      </c>
      <c r="G4263" s="159">
        <v>1.79</v>
      </c>
      <c r="H4263" s="157" t="s">
        <v>308</v>
      </c>
      <c r="I4263" s="160">
        <v>41974</v>
      </c>
    </row>
    <row r="4264" spans="1:9" ht="25.5" hidden="1" customHeight="1">
      <c r="A4264" s="133">
        <f>COUNTIF(ORÇAMENTO!B:B,'CPU (2)'!B4264)</f>
        <v>0</v>
      </c>
      <c r="B4264" s="153">
        <v>73367</v>
      </c>
      <c r="C4264" s="154" t="s">
        <v>9894</v>
      </c>
      <c r="D4264" s="153" t="s">
        <v>5450</v>
      </c>
      <c r="E4264" s="153" t="s">
        <v>307</v>
      </c>
      <c r="F4264" s="155">
        <v>1.3</v>
      </c>
      <c r="G4264" s="155">
        <v>1.29</v>
      </c>
      <c r="H4264" s="153" t="s">
        <v>308</v>
      </c>
      <c r="I4264" s="156">
        <v>41974</v>
      </c>
    </row>
    <row r="4265" spans="1:9" ht="25.5" hidden="1" customHeight="1">
      <c r="A4265" s="133">
        <f>COUNTIF(ORÇAMENTO!B:B,'CPU (2)'!B4265)</f>
        <v>0</v>
      </c>
      <c r="B4265" s="157">
        <v>72106</v>
      </c>
      <c r="C4265" s="158" t="s">
        <v>9895</v>
      </c>
      <c r="D4265" s="157" t="s">
        <v>6231</v>
      </c>
      <c r="E4265" s="157" t="s">
        <v>370</v>
      </c>
      <c r="F4265" s="159">
        <v>17.78</v>
      </c>
      <c r="G4265" s="159">
        <v>17.28</v>
      </c>
      <c r="H4265" s="157" t="s">
        <v>308</v>
      </c>
      <c r="I4265" s="160">
        <v>41974</v>
      </c>
    </row>
    <row r="4266" spans="1:9" ht="25.5" hidden="1" customHeight="1">
      <c r="A4266" s="133">
        <f>COUNTIF(ORÇAMENTO!B:B,'CPU (2)'!B4266)</f>
        <v>0</v>
      </c>
      <c r="B4266" s="153">
        <v>72107</v>
      </c>
      <c r="C4266" s="154" t="s">
        <v>9896</v>
      </c>
      <c r="D4266" s="153" t="s">
        <v>6231</v>
      </c>
      <c r="E4266" s="153" t="s">
        <v>370</v>
      </c>
      <c r="F4266" s="155">
        <v>21.67</v>
      </c>
      <c r="G4266" s="155">
        <v>21.05</v>
      </c>
      <c r="H4266" s="153" t="s">
        <v>308</v>
      </c>
      <c r="I4266" s="156">
        <v>41974</v>
      </c>
    </row>
    <row r="4267" spans="1:9" ht="12.75" hidden="1" customHeight="1">
      <c r="A4267" s="133">
        <f>COUNTIF(ORÇAMENTO!B:B,'CPU (2)'!B4267)</f>
        <v>0</v>
      </c>
      <c r="B4267" s="157">
        <v>68058</v>
      </c>
      <c r="C4267" s="158" t="s">
        <v>9897</v>
      </c>
      <c r="D4267" s="157" t="s">
        <v>6231</v>
      </c>
      <c r="E4267" s="157" t="s">
        <v>370</v>
      </c>
      <c r="F4267" s="159">
        <v>54.78</v>
      </c>
      <c r="G4267" s="159">
        <v>52.02</v>
      </c>
      <c r="H4267" s="157" t="s">
        <v>308</v>
      </c>
      <c r="I4267" s="160">
        <v>41974</v>
      </c>
    </row>
    <row r="4268" spans="1:9" ht="12.75" hidden="1" customHeight="1">
      <c r="A4268" s="133">
        <f>COUNTIF(ORÇAMENTO!B:B,'CPU (2)'!B4268)</f>
        <v>0</v>
      </c>
      <c r="B4268" s="153" t="s">
        <v>9898</v>
      </c>
      <c r="C4268" s="154" t="s">
        <v>9899</v>
      </c>
      <c r="D4268" s="153" t="s">
        <v>6231</v>
      </c>
      <c r="E4268" s="153" t="s">
        <v>370</v>
      </c>
      <c r="F4268" s="155">
        <v>23.67</v>
      </c>
      <c r="G4268" s="155">
        <v>22.57</v>
      </c>
      <c r="H4268" s="153" t="s">
        <v>308</v>
      </c>
      <c r="I4268" s="156">
        <v>41974</v>
      </c>
    </row>
    <row r="4269" spans="1:9" ht="12.75" hidden="1" customHeight="1">
      <c r="A4269" s="133">
        <f>COUNTIF(ORÇAMENTO!B:B,'CPU (2)'!B4269)</f>
        <v>0</v>
      </c>
      <c r="B4269" s="157" t="s">
        <v>9900</v>
      </c>
      <c r="C4269" s="158" t="s">
        <v>9901</v>
      </c>
      <c r="D4269" s="157" t="s">
        <v>6231</v>
      </c>
      <c r="E4269" s="157" t="s">
        <v>370</v>
      </c>
      <c r="F4269" s="159">
        <v>27.4</v>
      </c>
      <c r="G4269" s="159">
        <v>27.02</v>
      </c>
      <c r="H4269" s="157" t="s">
        <v>308</v>
      </c>
      <c r="I4269" s="160">
        <v>41974</v>
      </c>
    </row>
    <row r="4270" spans="1:9" ht="25.5" hidden="1" customHeight="1">
      <c r="A4270" s="133">
        <f>COUNTIF(ORÇAMENTO!B:B,'CPU (2)'!B4270)</f>
        <v>0</v>
      </c>
      <c r="B4270" s="153">
        <v>88571</v>
      </c>
      <c r="C4270" s="154" t="s">
        <v>9902</v>
      </c>
      <c r="D4270" s="153" t="s">
        <v>5366</v>
      </c>
      <c r="E4270" s="153" t="s">
        <v>83</v>
      </c>
      <c r="F4270" s="155">
        <v>35.65</v>
      </c>
      <c r="G4270" s="155">
        <v>34.29</v>
      </c>
      <c r="H4270" s="153" t="s">
        <v>308</v>
      </c>
      <c r="I4270" s="156">
        <v>41974</v>
      </c>
    </row>
    <row r="4271" spans="1:9" ht="25.5" hidden="1" customHeight="1">
      <c r="A4271" s="133">
        <f>COUNTIF(ORÇAMENTO!B:B,'CPU (2)'!B4271)</f>
        <v>0</v>
      </c>
      <c r="B4271" s="157">
        <v>72197</v>
      </c>
      <c r="C4271" s="158" t="s">
        <v>9903</v>
      </c>
      <c r="D4271" s="157" t="s">
        <v>5350</v>
      </c>
      <c r="E4271" s="157" t="s">
        <v>370</v>
      </c>
      <c r="F4271" s="159">
        <v>23.64</v>
      </c>
      <c r="G4271" s="159">
        <v>21.87</v>
      </c>
      <c r="H4271" s="157" t="s">
        <v>308</v>
      </c>
      <c r="I4271" s="160">
        <v>41974</v>
      </c>
    </row>
    <row r="4272" spans="1:9" ht="51" hidden="1" customHeight="1">
      <c r="A4272" s="133">
        <f>COUNTIF(ORÇAMENTO!B:B,'CPU (2)'!B4272)</f>
        <v>0</v>
      </c>
      <c r="B4272" s="153" t="s">
        <v>9904</v>
      </c>
      <c r="C4272" s="154" t="s">
        <v>9905</v>
      </c>
      <c r="D4272" s="153" t="s">
        <v>5457</v>
      </c>
      <c r="E4272" s="153" t="s">
        <v>83</v>
      </c>
      <c r="F4272" s="155">
        <v>3229.51</v>
      </c>
      <c r="G4272" s="155">
        <v>3091.08</v>
      </c>
      <c r="H4272" s="153" t="s">
        <v>308</v>
      </c>
      <c r="I4272" s="156">
        <v>41974</v>
      </c>
    </row>
    <row r="4273" spans="1:11" ht="38.25" hidden="1" customHeight="1">
      <c r="A4273" s="133">
        <f>COUNTIF(ORÇAMENTO!B:B,'CPU (2)'!B4273)</f>
        <v>0</v>
      </c>
      <c r="B4273" s="157">
        <v>83719</v>
      </c>
      <c r="C4273" s="158" t="s">
        <v>9906</v>
      </c>
      <c r="D4273" s="157" t="s">
        <v>5374</v>
      </c>
      <c r="E4273" s="157" t="s">
        <v>370</v>
      </c>
      <c r="F4273" s="159">
        <v>70.16</v>
      </c>
      <c r="G4273" s="159">
        <v>67.55</v>
      </c>
      <c r="H4273" s="157" t="s">
        <v>308</v>
      </c>
      <c r="I4273" s="160">
        <v>41974</v>
      </c>
    </row>
    <row r="4274" spans="1:11" ht="38.25" hidden="1" customHeight="1">
      <c r="A4274" s="133">
        <f>COUNTIF(ORÇAMENTO!B:B,'CPU (2)'!B4274)</f>
        <v>0</v>
      </c>
      <c r="B4274" s="153">
        <v>83720</v>
      </c>
      <c r="C4274" s="154" t="s">
        <v>9907</v>
      </c>
      <c r="D4274" s="153" t="s">
        <v>5374</v>
      </c>
      <c r="E4274" s="153" t="s">
        <v>370</v>
      </c>
      <c r="F4274" s="155">
        <v>83</v>
      </c>
      <c r="G4274" s="155">
        <v>79.87</v>
      </c>
      <c r="H4274" s="153" t="s">
        <v>308</v>
      </c>
      <c r="I4274" s="156">
        <v>41974</v>
      </c>
    </row>
    <row r="4275" spans="1:11" ht="38.25" hidden="1" customHeight="1">
      <c r="A4275" s="133">
        <f>COUNTIF(ORÇAMENTO!B:B,'CPU (2)'!B4275)</f>
        <v>0</v>
      </c>
      <c r="B4275" s="157">
        <v>83721</v>
      </c>
      <c r="C4275" s="158" t="s">
        <v>9908</v>
      </c>
      <c r="D4275" s="157" t="s">
        <v>5374</v>
      </c>
      <c r="E4275" s="157" t="s">
        <v>370</v>
      </c>
      <c r="F4275" s="159">
        <v>101.44</v>
      </c>
      <c r="G4275" s="159">
        <v>97.55</v>
      </c>
      <c r="H4275" s="157" t="s">
        <v>308</v>
      </c>
      <c r="I4275" s="160">
        <v>41974</v>
      </c>
    </row>
    <row r="4276" spans="1:11" ht="38.25" hidden="1" customHeight="1">
      <c r="A4276" s="133">
        <f>COUNTIF(ORÇAMENTO!B:B,'CPU (2)'!B4276)</f>
        <v>0</v>
      </c>
      <c r="B4276" s="153" t="s">
        <v>9909</v>
      </c>
      <c r="C4276" s="154" t="s">
        <v>9910</v>
      </c>
      <c r="D4276" s="153" t="s">
        <v>5374</v>
      </c>
      <c r="E4276" s="153" t="s">
        <v>370</v>
      </c>
      <c r="F4276" s="155">
        <v>39.159999999999997</v>
      </c>
      <c r="G4276" s="155">
        <v>36.74</v>
      </c>
      <c r="H4276" s="153" t="s">
        <v>308</v>
      </c>
      <c r="I4276" s="156">
        <v>41974</v>
      </c>
    </row>
    <row r="4277" spans="1:11" ht="38.25" hidden="1" customHeight="1">
      <c r="A4277" s="133">
        <f>COUNTIF(ORÇAMENTO!B:B,'CPU (2)'!B4277)</f>
        <v>0</v>
      </c>
      <c r="B4277" s="157">
        <v>83489</v>
      </c>
      <c r="C4277" s="158" t="s">
        <v>9911</v>
      </c>
      <c r="D4277" s="157" t="s">
        <v>5368</v>
      </c>
      <c r="E4277" s="157" t="s">
        <v>83</v>
      </c>
      <c r="F4277" s="159">
        <v>2273.5300000000002</v>
      </c>
      <c r="G4277" s="159">
        <v>2264.0500000000002</v>
      </c>
      <c r="H4277" s="157" t="s">
        <v>308</v>
      </c>
      <c r="I4277" s="160">
        <v>41974</v>
      </c>
    </row>
    <row r="4278" spans="1:11" ht="38.25" hidden="1" customHeight="1">
      <c r="A4278" s="133">
        <f>COUNTIF(ORÇAMENTO!B:B,'CPU (2)'!B4278)</f>
        <v>0</v>
      </c>
      <c r="B4278" s="153">
        <v>83488</v>
      </c>
      <c r="C4278" s="154" t="s">
        <v>9912</v>
      </c>
      <c r="D4278" s="153" t="s">
        <v>5368</v>
      </c>
      <c r="E4278" s="153" t="s">
        <v>83</v>
      </c>
      <c r="F4278" s="155">
        <v>2091.6999999999998</v>
      </c>
      <c r="G4278" s="155">
        <v>2082.2199999999998</v>
      </c>
      <c r="H4278" s="153" t="s">
        <v>308</v>
      </c>
      <c r="I4278" s="156">
        <v>41974</v>
      </c>
    </row>
    <row r="4279" spans="1:11" ht="25.5" hidden="1" customHeight="1">
      <c r="A4279" s="133">
        <f>COUNTIF(ORÇAMENTO!B:B,'CPU (2)'!B4279)</f>
        <v>0</v>
      </c>
      <c r="B4279" s="157">
        <v>73487</v>
      </c>
      <c r="C4279" s="158" t="s">
        <v>9913</v>
      </c>
      <c r="D4279" s="157" t="s">
        <v>5450</v>
      </c>
      <c r="E4279" s="157" t="s">
        <v>307</v>
      </c>
      <c r="F4279" s="159">
        <v>13.86</v>
      </c>
      <c r="G4279" s="159">
        <v>12.48</v>
      </c>
      <c r="H4279" s="157" t="s">
        <v>308</v>
      </c>
      <c r="I4279" s="160">
        <v>41974</v>
      </c>
    </row>
    <row r="4280" spans="1:11" ht="25.5" hidden="1" customHeight="1">
      <c r="A4280" s="133">
        <f>COUNTIF(ORÇAMENTO!B:B,'CPU (2)'!B4280)</f>
        <v>0</v>
      </c>
      <c r="B4280" s="153">
        <v>73437</v>
      </c>
      <c r="C4280" s="154" t="s">
        <v>9914</v>
      </c>
      <c r="D4280" s="153" t="s">
        <v>5450</v>
      </c>
      <c r="E4280" s="153" t="s">
        <v>307</v>
      </c>
      <c r="F4280" s="155">
        <v>16.29</v>
      </c>
      <c r="G4280" s="155">
        <v>14.9</v>
      </c>
      <c r="H4280" s="153" t="s">
        <v>308</v>
      </c>
      <c r="I4280" s="156">
        <v>41974</v>
      </c>
    </row>
    <row r="4281" spans="1:11" ht="12.75" hidden="1" customHeight="1">
      <c r="A4281" s="133">
        <f>COUNTIF(ORÇAMENTO!B:B,'CPU (2)'!B4281)</f>
        <v>0</v>
      </c>
      <c r="B4281" s="157">
        <v>88315</v>
      </c>
      <c r="C4281" s="158" t="s">
        <v>9915</v>
      </c>
      <c r="D4281" s="157" t="s">
        <v>5361</v>
      </c>
      <c r="E4281" s="157" t="s">
        <v>307</v>
      </c>
      <c r="F4281" s="159">
        <v>14.69</v>
      </c>
      <c r="G4281" s="159">
        <v>13.23</v>
      </c>
      <c r="H4281" s="157" t="s">
        <v>308</v>
      </c>
      <c r="I4281" s="160">
        <v>41974</v>
      </c>
    </row>
    <row r="4282" spans="1:11" ht="12.75" hidden="1" customHeight="1">
      <c r="A4282" s="133">
        <f>COUNTIF(ORÇAMENTO!B:B,'CPU (2)'!B4282)</f>
        <v>0</v>
      </c>
      <c r="B4282" s="153">
        <v>88316</v>
      </c>
      <c r="C4282" s="154" t="s">
        <v>9916</v>
      </c>
      <c r="D4282" s="153" t="s">
        <v>5361</v>
      </c>
      <c r="E4282" s="153" t="s">
        <v>307</v>
      </c>
      <c r="F4282" s="155">
        <v>12.14</v>
      </c>
      <c r="G4282" s="155">
        <v>11.02</v>
      </c>
      <c r="H4282" s="153" t="s">
        <v>308</v>
      </c>
      <c r="I4282" s="156">
        <v>41974</v>
      </c>
    </row>
    <row r="4283" spans="1:11" ht="25.5" hidden="1" customHeight="1">
      <c r="A4283" s="133">
        <f>COUNTIF(ORÇAMENTO!B:B,'CPU (2)'!B4283)</f>
        <v>0</v>
      </c>
      <c r="B4283" s="157">
        <v>78472</v>
      </c>
      <c r="C4283" s="158" t="s">
        <v>9917</v>
      </c>
      <c r="D4283" s="157" t="s">
        <v>6226</v>
      </c>
      <c r="E4283" s="157" t="s">
        <v>335</v>
      </c>
      <c r="F4283" s="159">
        <v>0.33</v>
      </c>
      <c r="G4283" s="159">
        <v>0.3</v>
      </c>
      <c r="H4283" s="157" t="s">
        <v>308</v>
      </c>
      <c r="I4283" s="160">
        <v>41974</v>
      </c>
    </row>
    <row r="4284" spans="1:11" ht="25.5" hidden="1" customHeight="1">
      <c r="A4284" s="133">
        <f>COUNTIF(ORÇAMENTO!B:B,'CPU (2)'!B4284)</f>
        <v>0</v>
      </c>
      <c r="B4284" s="153">
        <v>86883</v>
      </c>
      <c r="C4284" s="154" t="s">
        <v>9918</v>
      </c>
      <c r="D4284" s="153" t="s">
        <v>5366</v>
      </c>
      <c r="E4284" s="153" t="s">
        <v>83</v>
      </c>
      <c r="F4284" s="155">
        <v>18.670000000000002</v>
      </c>
      <c r="G4284" s="155">
        <v>18.5</v>
      </c>
      <c r="H4284" s="153" t="s">
        <v>308</v>
      </c>
      <c r="I4284" s="156">
        <v>41974</v>
      </c>
    </row>
    <row r="4285" spans="1:11" ht="25.5" hidden="1" customHeight="1">
      <c r="A4285" s="133">
        <f>COUNTIF(ORÇAMENTO!B:B,'CPU (2)'!B4285)</f>
        <v>0</v>
      </c>
      <c r="B4285" s="157">
        <v>86881</v>
      </c>
      <c r="C4285" s="158" t="s">
        <v>9919</v>
      </c>
      <c r="D4285" s="157" t="s">
        <v>5366</v>
      </c>
      <c r="E4285" s="157" t="s">
        <v>83</v>
      </c>
      <c r="F4285" s="159">
        <v>110.18</v>
      </c>
      <c r="G4285" s="159">
        <v>109.66</v>
      </c>
      <c r="H4285" s="157" t="s">
        <v>308</v>
      </c>
      <c r="I4285" s="160">
        <v>41974</v>
      </c>
    </row>
    <row r="4286" spans="1:11" ht="25.5" hidden="1" customHeight="1">
      <c r="A4286" s="133">
        <f>COUNTIF(ORÇAMENTO!B:B,'CPU (2)'!B4286)</f>
        <v>0</v>
      </c>
      <c r="B4286" s="153">
        <v>86882</v>
      </c>
      <c r="C4286" s="154" t="s">
        <v>9920</v>
      </c>
      <c r="D4286" s="153" t="s">
        <v>5366</v>
      </c>
      <c r="E4286" s="153" t="s">
        <v>83</v>
      </c>
      <c r="F4286" s="155">
        <v>11.72</v>
      </c>
      <c r="G4286" s="155">
        <v>11.46</v>
      </c>
      <c r="H4286" s="153" t="s">
        <v>308</v>
      </c>
      <c r="I4286" s="156">
        <v>41974</v>
      </c>
    </row>
    <row r="4287" spans="1:11">
      <c r="B4287" s="153"/>
      <c r="C4287" s="154"/>
      <c r="D4287" s="153"/>
      <c r="E4287" s="153"/>
      <c r="F4287" s="155"/>
      <c r="G4287" s="155"/>
      <c r="H4287" s="153"/>
      <c r="I4287" s="156"/>
    </row>
    <row r="4288" spans="1:11" ht="25.5">
      <c r="A4288" s="133">
        <f>COUNTIF(ORÇAMENTO!B:B,'CPU (2)'!B4288)</f>
        <v>0</v>
      </c>
      <c r="B4288" s="175" t="s">
        <v>274</v>
      </c>
      <c r="C4288" s="176" t="s">
        <v>277</v>
      </c>
      <c r="D4288" s="175" t="s">
        <v>6454</v>
      </c>
      <c r="E4288" s="175" t="s">
        <v>370</v>
      </c>
      <c r="F4288" s="177">
        <v>1.9</v>
      </c>
      <c r="G4288" s="177">
        <v>1.76</v>
      </c>
      <c r="H4288" s="175" t="s">
        <v>308</v>
      </c>
      <c r="I4288" s="178">
        <v>41974</v>
      </c>
      <c r="J4288" s="191">
        <f>SUM(J4290:J4297)</f>
        <v>1.763371</v>
      </c>
      <c r="K4288" s="192">
        <f>J4288-G4288</f>
        <v>3.3710000000000129E-3</v>
      </c>
    </row>
    <row r="4289" spans="1:11" s="8" customFormat="1" ht="27.75" customHeight="1">
      <c r="A4289" s="133"/>
      <c r="B4289" s="184" t="s">
        <v>341</v>
      </c>
      <c r="C4289" s="184" t="s">
        <v>82</v>
      </c>
      <c r="D4289" s="184" t="s">
        <v>342</v>
      </c>
      <c r="E4289" s="184" t="s">
        <v>343</v>
      </c>
      <c r="F4289" s="184" t="s">
        <v>10727</v>
      </c>
      <c r="G4289" s="184" t="s">
        <v>10728</v>
      </c>
      <c r="H4289" s="184" t="s">
        <v>10729</v>
      </c>
      <c r="I4289" s="184" t="s">
        <v>10730</v>
      </c>
      <c r="J4289" s="184" t="s">
        <v>10731</v>
      </c>
    </row>
    <row r="4290" spans="1:11">
      <c r="B4290" s="172">
        <v>88264</v>
      </c>
      <c r="C4290" s="226" t="str">
        <f>VLOOKUP(B4290,SERVIÇOS_SINAPI_12_14!$A$2:$H$5049,2,0)</f>
        <v>ELETRICISTA COM ENCARGOS COMPLEMENTARES</v>
      </c>
      <c r="D4290" s="219" t="s">
        <v>5361</v>
      </c>
      <c r="E4290" s="219" t="str">
        <f>VLOOKUP(B4290,SERVIÇOS_SINAPI_12_14!$A$2:$H$5049,4,0)</f>
        <v>H</v>
      </c>
      <c r="F4290" s="224">
        <v>15.32</v>
      </c>
      <c r="G4290" s="224">
        <f>VLOOKUP(B4290,SERVIÇOS_SINAPI_12_14!$A$2:$H$5049,6,0)</f>
        <v>13.77</v>
      </c>
      <c r="H4290" s="240">
        <v>4.99E-2</v>
      </c>
      <c r="I4290" s="224">
        <v>0.77</v>
      </c>
      <c r="J4290" s="224">
        <f t="shared" ref="J4290:J4297" si="20">H4290*G4290</f>
        <v>0.68712299999999993</v>
      </c>
    </row>
    <row r="4291" spans="1:11">
      <c r="B4291" s="172">
        <v>88316</v>
      </c>
      <c r="C4291" s="226" t="str">
        <f>VLOOKUP(B4291,SERVIÇOS_SINAPI_12_14!$A$2:$H$5049,2,0)</f>
        <v>SERVENTE COM ENCARGOS COMPLEMENTARES</v>
      </c>
      <c r="D4291" s="219" t="s">
        <v>5361</v>
      </c>
      <c r="E4291" s="219" t="str">
        <f>VLOOKUP(B4291,SERVIÇOS_SINAPI_12_14!$A$2:$H$5049,4,0)</f>
        <v>H</v>
      </c>
      <c r="F4291" s="224">
        <v>12.14</v>
      </c>
      <c r="G4291" s="224">
        <f>VLOOKUP(B4291,SERVIÇOS_SINAPI_12_14!$A$2:$H$5049,6,0)</f>
        <v>11.02</v>
      </c>
      <c r="H4291" s="240">
        <v>4.99E-2</v>
      </c>
      <c r="I4291" s="224">
        <v>0.61</v>
      </c>
      <c r="J4291" s="224">
        <f t="shared" si="20"/>
        <v>0.549898</v>
      </c>
    </row>
    <row r="4292" spans="1:11">
      <c r="B4292" s="172">
        <v>939</v>
      </c>
      <c r="C4292" s="213" t="str">
        <f>VLOOKUP(B4292,INSUMOS_SINAPI_12_14!$A$2:$H$5049,2,0)</f>
        <v>FIO RIGIDO, ISOLACAO EM PVC 450/750V 2,5MM2</v>
      </c>
      <c r="D4292" s="136" t="s">
        <v>314</v>
      </c>
      <c r="E4292" s="144" t="str">
        <f>VLOOKUP(B4292,INSUMOS_SINAPI_12_14!$A$2:$H$5049,4,0)</f>
        <v>M</v>
      </c>
      <c r="F4292" s="138">
        <v>1</v>
      </c>
      <c r="G4292" s="210">
        <f>VLOOKUP(B4292,INSUMOS_SINAPI_12_14!$A$2:$H$5049,6,0)</f>
        <v>1</v>
      </c>
      <c r="H4292" s="136">
        <v>0.3</v>
      </c>
      <c r="I4292" s="138">
        <v>0.3</v>
      </c>
      <c r="J4292" s="210">
        <f t="shared" si="20"/>
        <v>0.3</v>
      </c>
    </row>
    <row r="4293" spans="1:11">
      <c r="B4293" s="172">
        <v>2705</v>
      </c>
      <c r="C4293" s="213" t="str">
        <f>VLOOKUP(B4293,INSUMOS_SINAPI_12_14!$A$2:$H$5049,2,0)</f>
        <v>ENERGIA ELETRICA ATE 2000 KWH INDUSTRIAL, SEM DEMANDA</v>
      </c>
      <c r="D4293" s="136" t="s">
        <v>314</v>
      </c>
      <c r="E4293" s="144" t="str">
        <f>VLOOKUP(B4293,INSUMOS_SINAPI_12_14!$A$2:$H$5049,4,0)</f>
        <v>KW/H</v>
      </c>
      <c r="F4293" s="138">
        <v>0.55000000000000004</v>
      </c>
      <c r="G4293" s="210">
        <f>VLOOKUP(B4293,INSUMOS_SINAPI_12_14!$A$2:$H$5049,6,0)</f>
        <v>0.55000000000000004</v>
      </c>
      <c r="H4293" s="136">
        <v>0.24</v>
      </c>
      <c r="I4293" s="138">
        <v>0.13</v>
      </c>
      <c r="J4293" s="210">
        <f t="shared" si="20"/>
        <v>0.13200000000000001</v>
      </c>
    </row>
    <row r="4294" spans="1:11">
      <c r="B4294" s="172">
        <v>4815</v>
      </c>
      <c r="C4294" s="213" t="str">
        <f>VLOOKUP(B4294,INSUMOS_SINAPI_12_14!$A$2:$H$5049,2,0)</f>
        <v>BALDE VERMELHO P/ SINALIZACAO</v>
      </c>
      <c r="D4294" s="136" t="s">
        <v>314</v>
      </c>
      <c r="E4294" s="144" t="str">
        <f>VLOOKUP(B4294,INSUMOS_SINAPI_12_14!$A$2:$H$5049,4,0)</f>
        <v>UN</v>
      </c>
      <c r="F4294" s="138">
        <v>7.13</v>
      </c>
      <c r="G4294" s="210">
        <f>VLOOKUP(B4294,INSUMOS_SINAPI_12_14!$A$2:$H$5049,6,0)</f>
        <v>7.13</v>
      </c>
      <c r="H4294" s="136">
        <v>8.9999999999999993E-3</v>
      </c>
      <c r="I4294" s="138">
        <v>0.06</v>
      </c>
      <c r="J4294" s="210">
        <f t="shared" si="20"/>
        <v>6.4169999999999991E-2</v>
      </c>
    </row>
    <row r="4295" spans="1:11">
      <c r="B4295" s="172">
        <v>12201</v>
      </c>
      <c r="C4295" s="213" t="str">
        <f>VLOOKUP(B4295,INSUMOS_SINAPI_12_14!$A$2:$H$5049,2,0)</f>
        <v>LAMPADA INCANDESCENTE 40W</v>
      </c>
      <c r="D4295" s="136" t="s">
        <v>314</v>
      </c>
      <c r="E4295" s="144" t="str">
        <f>VLOOKUP(B4295,INSUMOS_SINAPI_12_14!$A$2:$H$5049,4,0)</f>
        <v>UN</v>
      </c>
      <c r="F4295" s="138">
        <v>0.8</v>
      </c>
      <c r="G4295" s="210">
        <f>VLOOKUP(B4295,INSUMOS_SINAPI_12_14!$A$2:$H$5049,6,0)</f>
        <v>0.8</v>
      </c>
      <c r="H4295" s="136">
        <v>8.9999999999999993E-3</v>
      </c>
      <c r="I4295" s="138">
        <v>0.01</v>
      </c>
      <c r="J4295" s="210">
        <f t="shared" si="20"/>
        <v>7.1999999999999998E-3</v>
      </c>
    </row>
    <row r="4296" spans="1:11">
      <c r="B4296" s="172">
        <v>12294</v>
      </c>
      <c r="C4296" s="213" t="str">
        <f>VLOOKUP(B4296,INSUMOS_SINAPI_12_14!$A$2:$H$5049,2,0)</f>
        <v>BOCAL/SOQUETE/RECEPTACULO CONTRA INTEMPERIES C/ RABICHO</v>
      </c>
      <c r="D4296" s="136" t="s">
        <v>314</v>
      </c>
      <c r="E4296" s="144" t="str">
        <f>VLOOKUP(B4296,INSUMOS_SINAPI_12_14!$A$2:$H$5049,4,0)</f>
        <v>UN</v>
      </c>
      <c r="F4296" s="138">
        <v>2.4</v>
      </c>
      <c r="G4296" s="210">
        <f>VLOOKUP(B4296,INSUMOS_SINAPI_12_14!$A$2:$H$5049,6,0)</f>
        <v>2.4</v>
      </c>
      <c r="H4296" s="136">
        <v>8.9999999999999993E-3</v>
      </c>
      <c r="I4296" s="138">
        <v>0.02</v>
      </c>
      <c r="J4296" s="210">
        <f t="shared" si="20"/>
        <v>2.1599999999999998E-2</v>
      </c>
    </row>
    <row r="4297" spans="1:11">
      <c r="B4297" s="172">
        <v>21127</v>
      </c>
      <c r="C4297" s="213" t="str">
        <f>VLOOKUP(B4297,INSUMOS_SINAPI_12_14!$A$2:$H$5049,2,0)</f>
        <v>FITA ISOLANTE ADESIVA ANTI-CHAMA EM ROLOS 19MM X 5M</v>
      </c>
      <c r="D4297" s="136" t="s">
        <v>314</v>
      </c>
      <c r="E4297" s="144" t="str">
        <f>VLOOKUP(B4297,INSUMOS_SINAPI_12_14!$A$2:$H$5049,4,0)</f>
        <v>UN</v>
      </c>
      <c r="F4297" s="138">
        <v>1.1499999999999999</v>
      </c>
      <c r="G4297" s="210">
        <f>VLOOKUP(B4297,INSUMOS_SINAPI_12_14!$A$2:$H$5049,6,0)</f>
        <v>1.1499999999999999</v>
      </c>
      <c r="H4297" s="136">
        <v>1.1999999999999999E-3</v>
      </c>
      <c r="I4297" s="138">
        <v>0</v>
      </c>
      <c r="J4297" s="210">
        <f t="shared" si="20"/>
        <v>1.3799999999999997E-3</v>
      </c>
    </row>
    <row r="4298" spans="1:11">
      <c r="B4298" s="157"/>
      <c r="C4298" s="158"/>
      <c r="D4298" s="157"/>
      <c r="E4298" s="157"/>
      <c r="F4298" s="159"/>
      <c r="G4298" s="159"/>
      <c r="H4298" s="157"/>
      <c r="I4298" s="160"/>
    </row>
    <row r="4299" spans="1:11">
      <c r="B4299" s="157"/>
      <c r="C4299" s="158"/>
      <c r="D4299" s="157"/>
      <c r="E4299" s="157"/>
      <c r="F4299" s="159"/>
      <c r="G4299" s="159"/>
      <c r="H4299" s="157"/>
      <c r="I4299" s="160"/>
    </row>
    <row r="4300" spans="1:11" ht="25.5" hidden="1">
      <c r="A4300" s="133">
        <f>COUNTIF(ORÇAMENTO!B:B,'CPU (2)'!B4300)</f>
        <v>0</v>
      </c>
      <c r="B4300" s="153">
        <v>72947</v>
      </c>
      <c r="C4300" s="154" t="s">
        <v>9921</v>
      </c>
      <c r="D4300" s="153" t="s">
        <v>5670</v>
      </c>
      <c r="E4300" s="153" t="s">
        <v>335</v>
      </c>
      <c r="F4300" s="155">
        <v>15.86</v>
      </c>
      <c r="G4300" s="155">
        <v>15.8</v>
      </c>
      <c r="H4300" s="153" t="s">
        <v>308</v>
      </c>
      <c r="I4300" s="156">
        <v>41974</v>
      </c>
    </row>
    <row r="4301" spans="1:11">
      <c r="B4301" s="153"/>
      <c r="C4301" s="154"/>
      <c r="D4301" s="153"/>
      <c r="E4301" s="153"/>
      <c r="F4301" s="155"/>
      <c r="G4301" s="155"/>
      <c r="H4301" s="153"/>
      <c r="I4301" s="156"/>
    </row>
    <row r="4302" spans="1:11" ht="25.5">
      <c r="A4302" s="133">
        <f>COUNTIF(ORÇAMENTO!B:B,'CPU (2)'!B4302)</f>
        <v>0</v>
      </c>
      <c r="B4302" s="175">
        <v>73496</v>
      </c>
      <c r="C4302" s="176" t="s">
        <v>9922</v>
      </c>
      <c r="D4302" s="175" t="s">
        <v>5450</v>
      </c>
      <c r="E4302" s="175" t="s">
        <v>307</v>
      </c>
      <c r="F4302" s="177">
        <v>2.78</v>
      </c>
      <c r="G4302" s="177">
        <v>2.77</v>
      </c>
      <c r="H4302" s="175" t="s">
        <v>308</v>
      </c>
      <c r="I4302" s="178">
        <v>41974</v>
      </c>
      <c r="J4302" s="191">
        <f>SUM(J4304)</f>
        <v>2.7742800000000001</v>
      </c>
      <c r="K4302" s="192">
        <f>J4302-G4302</f>
        <v>4.2800000000000615E-3</v>
      </c>
    </row>
    <row r="4303" spans="1:11" ht="25.5">
      <c r="B4303" s="202" t="s">
        <v>341</v>
      </c>
      <c r="C4303" s="238" t="s">
        <v>82</v>
      </c>
      <c r="D4303" s="238" t="s">
        <v>342</v>
      </c>
      <c r="E4303" s="238" t="s">
        <v>343</v>
      </c>
      <c r="F4303" s="238" t="s">
        <v>10727</v>
      </c>
      <c r="G4303" s="238" t="s">
        <v>10728</v>
      </c>
      <c r="H4303" s="238" t="s">
        <v>10729</v>
      </c>
      <c r="I4303" s="238" t="s">
        <v>10730</v>
      </c>
      <c r="J4303" s="238" t="s">
        <v>10731</v>
      </c>
    </row>
    <row r="4304" spans="1:11" ht="12.75" customHeight="1">
      <c r="B4304" s="172">
        <v>11281</v>
      </c>
      <c r="C4304" s="226" t="str">
        <f>VLOOKUP(B4304,INSUMOS_SINAPI_12_14!$A$2:$H$5049,2,0)</f>
        <v>COMPACTADOR (SOQUETE) COM MOTOR A GASOLINA DE 3 HP, PESO DE 74 KG</v>
      </c>
      <c r="D4304" s="218" t="s">
        <v>5450</v>
      </c>
      <c r="E4304" s="219" t="str">
        <f>VLOOKUP(B4304,INSUMOS_SINAPI_12_14!$A$2:$H$5049,4,0)</f>
        <v>UN</v>
      </c>
      <c r="F4304" s="220">
        <v>14.87</v>
      </c>
      <c r="G4304" s="224">
        <f>VLOOKUP(B4304,INSUMOS_SINAPI_12_14!$A$2:$H$5049,6,0)</f>
        <v>9475</v>
      </c>
      <c r="H4304" s="246">
        <v>2.9280000000000002E-4</v>
      </c>
      <c r="I4304" s="224">
        <v>14.87</v>
      </c>
      <c r="J4304" s="224">
        <f>H4304*G4304</f>
        <v>2.7742800000000001</v>
      </c>
    </row>
    <row r="4305" spans="1:11">
      <c r="B4305"/>
      <c r="C4305"/>
      <c r="D4305"/>
      <c r="E4305"/>
      <c r="F4305"/>
      <c r="G4305"/>
      <c r="H4305"/>
      <c r="I4305"/>
    </row>
    <row r="4306" spans="1:11">
      <c r="B4306"/>
      <c r="C4306"/>
      <c r="D4306"/>
      <c r="E4306"/>
      <c r="F4306"/>
      <c r="G4306"/>
      <c r="H4306"/>
      <c r="I4306"/>
    </row>
    <row r="4307" spans="1:11" ht="25.5">
      <c r="A4307" s="133">
        <f>COUNTIF(ORÇAMENTO!B:B,'CPU (2)'!B4307)</f>
        <v>0</v>
      </c>
      <c r="B4307" s="175">
        <v>73560</v>
      </c>
      <c r="C4307" s="176" t="s">
        <v>9923</v>
      </c>
      <c r="D4307" s="175" t="s">
        <v>5450</v>
      </c>
      <c r="E4307" s="175" t="s">
        <v>307</v>
      </c>
      <c r="F4307" s="177">
        <v>2.15</v>
      </c>
      <c r="G4307" s="177">
        <v>2.14</v>
      </c>
      <c r="H4307" s="175" t="s">
        <v>308</v>
      </c>
      <c r="I4307" s="178">
        <v>41974</v>
      </c>
      <c r="J4307" s="191">
        <f>SUM(J4309:J4331)</f>
        <v>255.42118411999999</v>
      </c>
      <c r="K4307" s="192">
        <f>J4307-G4307</f>
        <v>253.28118412000001</v>
      </c>
    </row>
    <row r="4308" spans="1:11" ht="25.5">
      <c r="B4308" s="202" t="s">
        <v>341</v>
      </c>
      <c r="C4308" s="238" t="s">
        <v>82</v>
      </c>
      <c r="D4308" s="238" t="s">
        <v>342</v>
      </c>
      <c r="E4308" s="238" t="s">
        <v>343</v>
      </c>
      <c r="F4308" s="238" t="s">
        <v>10727</v>
      </c>
      <c r="G4308" s="238" t="s">
        <v>10728</v>
      </c>
      <c r="H4308" s="238" t="s">
        <v>10729</v>
      </c>
      <c r="I4308" s="238" t="s">
        <v>10730</v>
      </c>
      <c r="J4308" s="238" t="s">
        <v>10731</v>
      </c>
    </row>
    <row r="4309" spans="1:11" ht="12.75" customHeight="1">
      <c r="B4309" s="172">
        <v>11281</v>
      </c>
      <c r="C4309" s="226" t="str">
        <f>VLOOKUP(B4309,INSUMOS_SINAPI_12_14!$A$2:$H$5049,2,0)</f>
        <v>COMPACTADOR (SOQUETE) COM MOTOR A GASOLINA DE 3 HP, PESO DE 74 KG</v>
      </c>
      <c r="D4309" s="218" t="s">
        <v>5450</v>
      </c>
      <c r="E4309" s="219" t="str">
        <f>VLOOKUP(B4309,INSUMOS_SINAPI_12_14!$A$2:$H$5049,4,0)</f>
        <v>UN</v>
      </c>
      <c r="F4309" s="220">
        <v>14.87</v>
      </c>
      <c r="G4309" s="224">
        <f>VLOOKUP(B4309,INSUMOS_SINAPI_12_14!$A$2:$H$5049,6,0)</f>
        <v>9475</v>
      </c>
      <c r="H4309" s="219">
        <v>2.263E-4</v>
      </c>
      <c r="I4309" s="224">
        <v>14.87</v>
      </c>
      <c r="J4309" s="224">
        <f>H4309*G4309</f>
        <v>2.1441924999999999</v>
      </c>
    </row>
    <row r="4310" spans="1:11">
      <c r="B4310"/>
      <c r="C4310"/>
      <c r="D4310"/>
      <c r="E4310"/>
      <c r="F4310"/>
      <c r="G4310"/>
      <c r="H4310"/>
      <c r="I4310"/>
    </row>
    <row r="4311" spans="1:11">
      <c r="B4311"/>
      <c r="C4311"/>
      <c r="D4311"/>
      <c r="E4311"/>
      <c r="F4311"/>
      <c r="G4311"/>
      <c r="H4311"/>
      <c r="I4311"/>
    </row>
    <row r="4312" spans="1:11" ht="25.5">
      <c r="B4312" s="175">
        <v>6391</v>
      </c>
      <c r="C4312" s="176" t="s">
        <v>9926</v>
      </c>
      <c r="D4312" s="175" t="s">
        <v>5361</v>
      </c>
      <c r="E4312" s="175" t="s">
        <v>370</v>
      </c>
      <c r="F4312" s="177">
        <v>94.66</v>
      </c>
      <c r="G4312" s="177">
        <v>90.04</v>
      </c>
      <c r="H4312" s="175" t="s">
        <v>308</v>
      </c>
      <c r="I4312" s="156">
        <v>41974</v>
      </c>
      <c r="J4312" s="191">
        <f>SUM(J4314:J4317)</f>
        <v>90.039540000000002</v>
      </c>
      <c r="K4312" s="192">
        <f>J4312-G4312</f>
        <v>-4.6000000000390173E-4</v>
      </c>
    </row>
    <row r="4313" spans="1:11" ht="25.5">
      <c r="B4313" s="329" t="s">
        <v>341</v>
      </c>
      <c r="C4313" s="330" t="s">
        <v>82</v>
      </c>
      <c r="D4313" s="330" t="s">
        <v>342</v>
      </c>
      <c r="E4313" s="330" t="s">
        <v>343</v>
      </c>
      <c r="F4313" s="330" t="s">
        <v>10727</v>
      </c>
      <c r="G4313" s="330" t="s">
        <v>10728</v>
      </c>
      <c r="H4313" s="330" t="s">
        <v>10729</v>
      </c>
      <c r="I4313" s="330" t="s">
        <v>10730</v>
      </c>
      <c r="J4313" s="330" t="s">
        <v>10731</v>
      </c>
    </row>
    <row r="4314" spans="1:11" ht="12.75" customHeight="1">
      <c r="A4314" s="211"/>
      <c r="B4314" s="172">
        <v>6388</v>
      </c>
      <c r="C4314" s="226" t="str">
        <f>VLOOKUP(B4314,SERVIÇOS_SINAPI_12_14!$A$2:$H$5049,2,0)</f>
        <v>MAQUINA SOLDA ARCO 375A DIESEL 33CV CHP DIURNO EXCLUSIVE OPERADOR</v>
      </c>
      <c r="D4314" s="316" t="s">
        <v>5450</v>
      </c>
      <c r="E4314" s="219" t="str">
        <f>VLOOKUP(B4314,SERVIÇOS_SINAPI_12_14!$A$2:$H$5049,4,0)</f>
        <v>H</v>
      </c>
      <c r="F4314" s="214">
        <v>45.92</v>
      </c>
      <c r="G4314" s="224">
        <f>VLOOKUP(B4314,SERVIÇOS_SINAPI_12_14!$A$2:$H$5049,6,0)</f>
        <v>45.92</v>
      </c>
      <c r="H4314" s="219">
        <v>0.5</v>
      </c>
      <c r="I4314" s="214">
        <v>22.96</v>
      </c>
      <c r="J4314" s="224">
        <f>H4314*G4314</f>
        <v>22.96</v>
      </c>
    </row>
    <row r="4315" spans="1:11" ht="12.75" customHeight="1">
      <c r="A4315" s="211"/>
      <c r="B4315" s="172">
        <v>6390</v>
      </c>
      <c r="C4315" s="226" t="str">
        <f>VLOOKUP(B4315,SERVIÇOS_SINAPI_12_14!$A$2:$H$5049,2,0)</f>
        <v>MAQUINA SOLDA ARCO 375A DIESEL 33CV CHI NOTURNO EXCLUSIVE OPERADOR</v>
      </c>
      <c r="D4315" s="316" t="s">
        <v>5450</v>
      </c>
      <c r="E4315" s="219" t="str">
        <f>VLOOKUP(B4315,SERVIÇOS_SINAPI_12_14!$A$2:$H$5049,4,0)</f>
        <v>H</v>
      </c>
      <c r="F4315" s="214">
        <v>13.15</v>
      </c>
      <c r="G4315" s="224">
        <f>VLOOKUP(B4315,SERVIÇOS_SINAPI_12_14!$A$2:$H$5049,6,0)</f>
        <v>13.15</v>
      </c>
      <c r="H4315" s="219">
        <v>1</v>
      </c>
      <c r="I4315" s="214">
        <v>13.15</v>
      </c>
      <c r="J4315" s="224">
        <f>H4315*G4315</f>
        <v>13.15</v>
      </c>
    </row>
    <row r="4316" spans="1:11">
      <c r="A4316" s="211"/>
      <c r="B4316" s="172">
        <v>88317</v>
      </c>
      <c r="C4316" s="226" t="str">
        <f>VLOOKUP(B4316,SERVIÇOS_SINAPI_12_14!$A$2:$H$5049,2,0)</f>
        <v>SOLDADOR COM ENCARGOS COMPLEMENTARES</v>
      </c>
      <c r="D4316" s="316" t="s">
        <v>5361</v>
      </c>
      <c r="E4316" s="219" t="str">
        <f>VLOOKUP(B4316,SERVIÇOS_SINAPI_12_14!$A$2:$H$5049,4,0)</f>
        <v>H</v>
      </c>
      <c r="F4316" s="214">
        <v>15.32</v>
      </c>
      <c r="G4316" s="224">
        <f>VLOOKUP(B4316,SERVIÇOS_SINAPI_12_14!$A$2:$H$5049,6,0)</f>
        <v>13.77</v>
      </c>
      <c r="H4316" s="241">
        <v>3.0019999999999998</v>
      </c>
      <c r="I4316" s="214">
        <v>45.96</v>
      </c>
      <c r="J4316" s="224">
        <f>H4316*G4316</f>
        <v>41.337539999999997</v>
      </c>
    </row>
    <row r="4317" spans="1:11">
      <c r="A4317" s="211"/>
      <c r="B4317" s="172">
        <v>10999</v>
      </c>
      <c r="C4317" s="213" t="str">
        <f>VLOOKUP(B4317,INSUMOS_SINAPI_12_14!$A$2:$H$5049,2,0)</f>
        <v>ELETRODO AWS E-6013 (OK 46.00; WI 613) D = 4MM ( SOLDA ELETRICA )</v>
      </c>
      <c r="D4317" s="136" t="s">
        <v>314</v>
      </c>
      <c r="E4317" s="144" t="str">
        <f>VLOOKUP(B4317,INSUMOS_SINAPI_12_14!$A$2:$H$5049,4,0)</f>
        <v>KG</v>
      </c>
      <c r="F4317" s="138">
        <v>15.74</v>
      </c>
      <c r="G4317" s="210">
        <f>VLOOKUP(B4317,INSUMOS_SINAPI_12_14!$A$2:$H$5049,6,0)</f>
        <v>15.74</v>
      </c>
      <c r="H4317" s="136">
        <v>0.8</v>
      </c>
      <c r="I4317" s="138">
        <v>12.59</v>
      </c>
      <c r="J4317" s="210">
        <f>H4317*G4317</f>
        <v>12.592000000000001</v>
      </c>
    </row>
    <row r="4318" spans="1:11">
      <c r="B4318"/>
      <c r="C4318"/>
      <c r="D4318"/>
      <c r="E4318"/>
      <c r="F4318"/>
      <c r="G4318"/>
      <c r="H4318"/>
      <c r="I4318"/>
    </row>
    <row r="4319" spans="1:11">
      <c r="B4319"/>
      <c r="C4319"/>
      <c r="D4319"/>
      <c r="E4319"/>
      <c r="F4319"/>
      <c r="G4319"/>
      <c r="H4319"/>
      <c r="I4319"/>
    </row>
    <row r="4320" spans="1:11" ht="25.5">
      <c r="B4320" s="175" t="s">
        <v>9984</v>
      </c>
      <c r="C4320" s="176" t="s">
        <v>9985</v>
      </c>
      <c r="D4320" s="175" t="s">
        <v>6454</v>
      </c>
      <c r="E4320" s="175" t="s">
        <v>335</v>
      </c>
      <c r="F4320" s="177">
        <v>39.369999999999997</v>
      </c>
      <c r="G4320" s="177">
        <v>36.6</v>
      </c>
      <c r="H4320" s="175" t="s">
        <v>308</v>
      </c>
      <c r="I4320"/>
      <c r="J4320" s="191">
        <f>SUM(J4322:J4329)</f>
        <v>36.59895581</v>
      </c>
      <c r="K4320" s="192">
        <f>J4320-G4320</f>
        <v>-1.0441900000017768E-3</v>
      </c>
    </row>
    <row r="4321" spans="1:11" ht="26.25" thickBot="1">
      <c r="B4321" s="202" t="s">
        <v>341</v>
      </c>
      <c r="C4321" s="238" t="s">
        <v>82</v>
      </c>
      <c r="D4321" s="238" t="s">
        <v>342</v>
      </c>
      <c r="E4321" s="238" t="s">
        <v>343</v>
      </c>
      <c r="F4321" s="238" t="s">
        <v>10727</v>
      </c>
      <c r="G4321" s="238" t="s">
        <v>10728</v>
      </c>
      <c r="H4321" s="238" t="s">
        <v>10729</v>
      </c>
      <c r="I4321" s="238" t="s">
        <v>10730</v>
      </c>
      <c r="J4321" s="238" t="s">
        <v>10731</v>
      </c>
    </row>
    <row r="4322" spans="1:11" ht="13.5" thickBot="1">
      <c r="B4322" s="172">
        <v>88262</v>
      </c>
      <c r="C4322" s="226" t="str">
        <f>VLOOKUP(B4322,SERVIÇOS_SINAPI_12_14!$A$2:$H$5049,2,0)</f>
        <v>CARPINTEIRO DE FORMAS COM ENCARGOS COMPLEMENTARES</v>
      </c>
      <c r="D4322" s="318" t="s">
        <v>5361</v>
      </c>
      <c r="E4322" s="219" t="str">
        <f>VLOOKUP(B4322,SERVIÇOS_SINAPI_12_14!$A$2:$H$5049,4,0)</f>
        <v>H</v>
      </c>
      <c r="F4322" s="319">
        <v>15.32</v>
      </c>
      <c r="G4322" s="224">
        <f>VLOOKUP(B4322,SERVIÇOS_SINAPI_12_14!$A$2:$H$5049,6,0)</f>
        <v>13.77</v>
      </c>
      <c r="H4322" s="219">
        <v>0.8</v>
      </c>
      <c r="I4322" s="319">
        <v>12.26</v>
      </c>
      <c r="J4322" s="224">
        <f t="shared" ref="J4322:J4329" si="21">H4322*G4322</f>
        <v>11.016</v>
      </c>
    </row>
    <row r="4323" spans="1:11" ht="13.5" thickBot="1">
      <c r="B4323" s="172">
        <v>88310</v>
      </c>
      <c r="C4323" s="226" t="str">
        <f>VLOOKUP(B4323,SERVIÇOS_SINAPI_12_14!$A$2:$H$5049,2,0)</f>
        <v>PINTOR COM ENCARGOS COMPLEMENTARES</v>
      </c>
      <c r="D4323" s="318" t="s">
        <v>5361</v>
      </c>
      <c r="E4323" s="219" t="str">
        <f>VLOOKUP(B4323,SERVIÇOS_SINAPI_12_14!$A$2:$H$5049,4,0)</f>
        <v>H</v>
      </c>
      <c r="F4323" s="319">
        <v>15.32</v>
      </c>
      <c r="G4323" s="224">
        <f>VLOOKUP(B4323,SERVIÇOS_SINAPI_12_14!$A$2:$H$5049,6,0)</f>
        <v>13.77</v>
      </c>
      <c r="H4323" s="219">
        <v>0.3</v>
      </c>
      <c r="I4323" s="319">
        <v>4.5999999999999996</v>
      </c>
      <c r="J4323" s="224">
        <f t="shared" si="21"/>
        <v>4.1309999999999993</v>
      </c>
    </row>
    <row r="4324" spans="1:11" ht="13.5" thickBot="1">
      <c r="B4324" s="172">
        <v>88316</v>
      </c>
      <c r="C4324" s="226" t="str">
        <f>VLOOKUP(B4324,SERVIÇOS_SINAPI_12_14!$A$2:$H$5049,2,0)</f>
        <v>SERVENTE COM ENCARGOS COMPLEMENTARES</v>
      </c>
      <c r="D4324" s="318" t="s">
        <v>5361</v>
      </c>
      <c r="E4324" s="219" t="str">
        <f>VLOOKUP(B4324,SERVIÇOS_SINAPI_12_14!$A$2:$H$5049,4,0)</f>
        <v>H</v>
      </c>
      <c r="F4324" s="319">
        <v>12.14</v>
      </c>
      <c r="G4324" s="224">
        <f>VLOOKUP(B4324,SERVIÇOS_SINAPI_12_14!$A$2:$H$5049,6,0)</f>
        <v>11.02</v>
      </c>
      <c r="H4324" s="219">
        <v>0.95</v>
      </c>
      <c r="I4324" s="319">
        <v>11.53</v>
      </c>
      <c r="J4324" s="224">
        <f t="shared" si="21"/>
        <v>10.468999999999999</v>
      </c>
    </row>
    <row r="4325" spans="1:11" ht="13.5" thickBot="1">
      <c r="B4325" s="172">
        <v>1106</v>
      </c>
      <c r="C4325" s="213" t="str">
        <f>VLOOKUP(B4325,INSUMOS_SINAPI_12_14!$A$2:$H$5049,2,0)</f>
        <v>CAL HIDRATADA, DE 1A. QUALIDADE, PARA ARGAMASSA</v>
      </c>
      <c r="D4325" s="321" t="s">
        <v>314</v>
      </c>
      <c r="E4325" s="144" t="str">
        <f>VLOOKUP(B4325,INSUMOS_SINAPI_12_14!$A$2:$H$5049,4,0)</f>
        <v>KG</v>
      </c>
      <c r="F4325" s="322">
        <v>0.84</v>
      </c>
      <c r="G4325" s="210">
        <f>VLOOKUP(B4325,INSUMOS_SINAPI_12_14!$A$2:$H$5049,6,0)</f>
        <v>0.84</v>
      </c>
      <c r="H4325" s="136">
        <v>0.6</v>
      </c>
      <c r="I4325" s="322">
        <v>0.5</v>
      </c>
      <c r="J4325" s="210">
        <f t="shared" si="21"/>
        <v>0.504</v>
      </c>
    </row>
    <row r="4326" spans="1:11" ht="26.25" thickBot="1">
      <c r="B4326" s="172">
        <v>1351</v>
      </c>
      <c r="C4326" s="213" t="str">
        <f>VLOOKUP(B4326,INSUMOS_SINAPI_12_14!$A$2:$H$5049,2,0)</f>
        <v>CHAPA DE MADEIRA COMPENSADA RESINADA PARA FORMA DE CONCRETO, DE *2,2 X 1,1* M, E = 6 MM</v>
      </c>
      <c r="D4326" s="321" t="s">
        <v>314</v>
      </c>
      <c r="E4326" s="144" t="str">
        <f>VLOOKUP(B4326,INSUMOS_SINAPI_12_14!$A$2:$H$5049,4,0)</f>
        <v>UN</v>
      </c>
      <c r="F4326" s="322">
        <v>20.3</v>
      </c>
      <c r="G4326" s="210">
        <f>VLOOKUP(B4326,INSUMOS_SINAPI_12_14!$A$2:$H$5049,6,0)</f>
        <v>20.3</v>
      </c>
      <c r="H4326" s="136">
        <v>0.22727269999999999</v>
      </c>
      <c r="I4326" s="322">
        <v>4.6100000000000003</v>
      </c>
      <c r="J4326" s="210">
        <f t="shared" si="21"/>
        <v>4.6136358099999999</v>
      </c>
    </row>
    <row r="4327" spans="1:11" ht="26.25" thickBot="1">
      <c r="B4327" s="172">
        <v>4491</v>
      </c>
      <c r="C4327" s="213" t="str">
        <f>VLOOKUP(B4327,INSUMOS_SINAPI_12_14!$A$2:$H$5049,2,0)</f>
        <v>PECA DE MADEIRA NATIVA / REGIONAL 7,5 X 7,5CM (3X3) NAO APARELHADA (P/FORMA)</v>
      </c>
      <c r="D4327" s="321" t="s">
        <v>314</v>
      </c>
      <c r="E4327" s="144" t="str">
        <f>VLOOKUP(B4327,INSUMOS_SINAPI_12_14!$A$2:$H$5049,4,0)</f>
        <v>M</v>
      </c>
      <c r="F4327" s="322">
        <v>2.81</v>
      </c>
      <c r="G4327" s="210">
        <f>VLOOKUP(B4327,INSUMOS_SINAPI_12_14!$A$2:$H$5049,6,0)</f>
        <v>2.81</v>
      </c>
      <c r="H4327" s="136">
        <v>1.58</v>
      </c>
      <c r="I4327" s="322">
        <v>4.4400000000000004</v>
      </c>
      <c r="J4327" s="210">
        <f t="shared" si="21"/>
        <v>4.4398</v>
      </c>
    </row>
    <row r="4328" spans="1:11" ht="13.5" thickBot="1">
      <c r="B4328" s="172">
        <v>5061</v>
      </c>
      <c r="C4328" s="213" t="str">
        <f>VLOOKUP(B4328,INSUMOS_SINAPI_12_14!$A$2:$H$5049,2,0)</f>
        <v>PREGO POLIDO COM CABECA 18 X 27</v>
      </c>
      <c r="D4328" s="321" t="s">
        <v>314</v>
      </c>
      <c r="E4328" s="144" t="str">
        <f>VLOOKUP(B4328,INSUMOS_SINAPI_12_14!$A$2:$H$5049,4,0)</f>
        <v>KG</v>
      </c>
      <c r="F4328" s="322">
        <v>7.5</v>
      </c>
      <c r="G4328" s="210">
        <f>VLOOKUP(B4328,INSUMOS_SINAPI_12_14!$A$2:$H$5049,6,0)</f>
        <v>7.5</v>
      </c>
      <c r="H4328" s="136">
        <v>0.15</v>
      </c>
      <c r="I4328" s="322">
        <v>1.1299999999999999</v>
      </c>
      <c r="J4328" s="210">
        <f t="shared" si="21"/>
        <v>1.125</v>
      </c>
    </row>
    <row r="4329" spans="1:11">
      <c r="B4329" s="172">
        <v>5333</v>
      </c>
      <c r="C4329" s="213" t="str">
        <f>VLOOKUP(B4329,INSUMOS_SINAPI_12_14!$A$2:$H$5049,2,0)</f>
        <v>OLEO DE LINHACA</v>
      </c>
      <c r="D4329" s="321" t="s">
        <v>314</v>
      </c>
      <c r="E4329" s="144" t="str">
        <f>VLOOKUP(B4329,INSUMOS_SINAPI_12_14!$A$2:$H$5049,4,0)</f>
        <v>L</v>
      </c>
      <c r="F4329" s="322">
        <v>13.66</v>
      </c>
      <c r="G4329" s="210">
        <f>VLOOKUP(B4329,INSUMOS_SINAPI_12_14!$A$2:$H$5049,6,0)</f>
        <v>13.66</v>
      </c>
      <c r="H4329" s="136">
        <v>2.1999999999999999E-2</v>
      </c>
      <c r="I4329" s="322">
        <v>0.3</v>
      </c>
      <c r="J4329" s="210">
        <f t="shared" si="21"/>
        <v>0.30052000000000001</v>
      </c>
    </row>
    <row r="4330" spans="1:11">
      <c r="B4330"/>
      <c r="C4330"/>
      <c r="D4330"/>
      <c r="E4330"/>
      <c r="F4330"/>
      <c r="G4330"/>
      <c r="H4330"/>
      <c r="I4330"/>
    </row>
    <row r="4331" spans="1:11">
      <c r="B4331"/>
      <c r="C4331"/>
      <c r="D4331"/>
      <c r="E4331"/>
      <c r="F4331"/>
      <c r="G4331"/>
      <c r="H4331"/>
      <c r="I4331"/>
    </row>
    <row r="4332" spans="1:11" ht="25.5">
      <c r="A4332" s="133">
        <f>COUNTIF(ORÇAMENTO!B:B,'CPU (2)'!B4332)</f>
        <v>0</v>
      </c>
      <c r="B4332" s="175">
        <v>89629</v>
      </c>
      <c r="C4332" s="176" t="s">
        <v>10036</v>
      </c>
      <c r="D4332" s="175" t="s">
        <v>5366</v>
      </c>
      <c r="E4332" s="175" t="s">
        <v>83</v>
      </c>
      <c r="F4332" s="177">
        <v>54.77</v>
      </c>
      <c r="G4332" s="177">
        <v>54.2</v>
      </c>
      <c r="H4332" s="175" t="s">
        <v>308</v>
      </c>
      <c r="I4332" s="178">
        <v>41974</v>
      </c>
      <c r="J4332" s="191">
        <f>SUM(J4334:J4339)</f>
        <v>54.202019999999997</v>
      </c>
      <c r="K4332" s="192">
        <f>J4332-G4332</f>
        <v>2.0199999999945817E-3</v>
      </c>
    </row>
    <row r="4333" spans="1:11" s="8" customFormat="1" ht="29.25" customHeight="1">
      <c r="A4333" s="133"/>
      <c r="B4333" s="167" t="s">
        <v>341</v>
      </c>
      <c r="C4333" s="167" t="s">
        <v>82</v>
      </c>
      <c r="D4333" s="167" t="s">
        <v>342</v>
      </c>
      <c r="E4333" s="167" t="s">
        <v>343</v>
      </c>
      <c r="F4333" s="167" t="s">
        <v>10727</v>
      </c>
      <c r="G4333" s="167" t="s">
        <v>10728</v>
      </c>
      <c r="H4333" s="167" t="s">
        <v>10729</v>
      </c>
      <c r="I4333" s="167" t="s">
        <v>10730</v>
      </c>
      <c r="J4333" s="167" t="s">
        <v>10731</v>
      </c>
    </row>
    <row r="4334" spans="1:11" ht="25.5">
      <c r="B4334" s="172">
        <v>88248</v>
      </c>
      <c r="C4334" s="226" t="str">
        <f>VLOOKUP(B4334,SERVIÇOS_SINAPI_12_14!$A$2:$H$5049,2,0)</f>
        <v>AUXILIAR DE ENCANADOR OU BOMBEIRO HIDRÁULICO COM ENCARGOS COMPLEMENTARES</v>
      </c>
      <c r="D4334" s="219" t="s">
        <v>5361</v>
      </c>
      <c r="E4334" s="219" t="str">
        <f>VLOOKUP(B4334,SERVIÇOS_SINAPI_12_14!$A$2:$H$5049,4,0)</f>
        <v>H</v>
      </c>
      <c r="F4334" s="224">
        <v>12.48</v>
      </c>
      <c r="G4334" s="224">
        <f>VLOOKUP(B4334,SERVIÇOS_SINAPI_12_14!$A$2:$H$5049,6,0)</f>
        <v>11.31</v>
      </c>
      <c r="H4334" s="219">
        <v>0.20899999999999999</v>
      </c>
      <c r="I4334" s="224">
        <v>2.61</v>
      </c>
      <c r="J4334" s="224">
        <f t="shared" ref="J4334:J4339" si="22">H4334*G4334</f>
        <v>2.3637899999999998</v>
      </c>
    </row>
    <row r="4335" spans="1:11">
      <c r="B4335" s="172">
        <v>88267</v>
      </c>
      <c r="C4335" s="226" t="str">
        <f>VLOOKUP(B4335,SERVIÇOS_SINAPI_12_14!$A$2:$H$5049,2,0)</f>
        <v>ENCANADOR OU BOMBEIRO HIDRÁULICO COM ENCARGOS COMPLEMENTARES</v>
      </c>
      <c r="D4335" s="219" t="s">
        <v>5361</v>
      </c>
      <c r="E4335" s="219" t="str">
        <f>VLOOKUP(B4335,SERVIÇOS_SINAPI_12_14!$A$2:$H$5049,4,0)</f>
        <v>H</v>
      </c>
      <c r="F4335" s="224">
        <v>15.32</v>
      </c>
      <c r="G4335" s="224">
        <f>VLOOKUP(B4335,SERVIÇOS_SINAPI_12_14!$A$2:$H$5049,6,0)</f>
        <v>13.77</v>
      </c>
      <c r="H4335" s="219">
        <v>0.20899999999999999</v>
      </c>
      <c r="I4335" s="224">
        <v>3.2</v>
      </c>
      <c r="J4335" s="224">
        <f t="shared" si="22"/>
        <v>2.8779299999999997</v>
      </c>
    </row>
    <row r="4336" spans="1:11">
      <c r="B4336" s="172">
        <v>122</v>
      </c>
      <c r="C4336" s="213" t="str">
        <f>VLOOKUP(B4336,INSUMOS_SINAPI_12_14!$A$2:$H$5049,2,0)</f>
        <v>ADESIVO PVC FRASCO C/ 850G</v>
      </c>
      <c r="D4336" s="136" t="s">
        <v>314</v>
      </c>
      <c r="E4336" s="144" t="str">
        <f>VLOOKUP(B4336,INSUMOS_SINAPI_12_14!$A$2:$H$5049,4,0)</f>
        <v>UN</v>
      </c>
      <c r="F4336" s="138">
        <v>33.340000000000003</v>
      </c>
      <c r="G4336" s="210">
        <f>VLOOKUP(B4336,INSUMOS_SINAPI_12_14!$A$2:$H$5049,6,0)</f>
        <v>33.340000000000003</v>
      </c>
      <c r="H4336" s="136">
        <v>0.06</v>
      </c>
      <c r="I4336" s="138">
        <v>2</v>
      </c>
      <c r="J4336" s="210">
        <f t="shared" si="22"/>
        <v>2.0004</v>
      </c>
    </row>
    <row r="4337" spans="1:10">
      <c r="B4337" s="172">
        <v>3767</v>
      </c>
      <c r="C4337" s="213" t="str">
        <f>VLOOKUP(B4337,INSUMOS_SINAPI_12_14!$A$2:$H$5049,2,0)</f>
        <v>LIXA EM FOLHA PARA PAREDE OU MADEIRA, NUMERO 120 (COR VERMELHA)</v>
      </c>
      <c r="D4337" s="136" t="s">
        <v>314</v>
      </c>
      <c r="E4337" s="144" t="str">
        <f>VLOOKUP(B4337,INSUMOS_SINAPI_12_14!$A$2:$H$5049,4,0)</f>
        <v>UN</v>
      </c>
      <c r="F4337" s="138">
        <v>0.56000000000000005</v>
      </c>
      <c r="G4337" s="210">
        <f>VLOOKUP(B4337,INSUMOS_SINAPI_12_14!$A$2:$H$5049,6,0)</f>
        <v>0.56000000000000005</v>
      </c>
      <c r="H4337" s="136">
        <v>5.2999999999999999E-2</v>
      </c>
      <c r="I4337" s="138">
        <v>0.03</v>
      </c>
      <c r="J4337" s="210">
        <f t="shared" si="22"/>
        <v>2.9680000000000002E-2</v>
      </c>
    </row>
    <row r="4338" spans="1:10">
      <c r="B4338" s="172">
        <v>7144</v>
      </c>
      <c r="C4338" s="213" t="str">
        <f>VLOOKUP(B4338,INSUMOS_SINAPI_12_14!$A$2:$H$5049,2,0)</f>
        <v>TE PVC SOLD 90G P/ AGUA FRIA PREDIAL 75MM</v>
      </c>
      <c r="D4338" s="136" t="s">
        <v>314</v>
      </c>
      <c r="E4338" s="144" t="str">
        <f>VLOOKUP(B4338,INSUMOS_SINAPI_12_14!$A$2:$H$5049,4,0)</f>
        <v>UN</v>
      </c>
      <c r="F4338" s="138">
        <v>43.85</v>
      </c>
      <c r="G4338" s="210">
        <f>VLOOKUP(B4338,INSUMOS_SINAPI_12_14!$A$2:$H$5049,6,0)</f>
        <v>43.85</v>
      </c>
      <c r="H4338" s="136">
        <v>1</v>
      </c>
      <c r="I4338" s="138">
        <v>43.85</v>
      </c>
      <c r="J4338" s="210">
        <f t="shared" si="22"/>
        <v>43.85</v>
      </c>
    </row>
    <row r="4339" spans="1:10">
      <c r="B4339" s="172">
        <v>20083</v>
      </c>
      <c r="C4339" s="213" t="str">
        <f>VLOOKUP(B4339,INSUMOS_SINAPI_12_14!$A$2:$H$5049,2,0)</f>
        <v>SOLUCAO LIMPADORA FRASCO PLASTICO C/ 1000CM3</v>
      </c>
      <c r="D4339" s="136" t="s">
        <v>314</v>
      </c>
      <c r="E4339" s="144" t="str">
        <f>VLOOKUP(B4339,INSUMOS_SINAPI_12_14!$A$2:$H$5049,4,0)</f>
        <v>UN</v>
      </c>
      <c r="F4339" s="138">
        <v>39.49</v>
      </c>
      <c r="G4339" s="210">
        <f>VLOOKUP(B4339,INSUMOS_SINAPI_12_14!$A$2:$H$5049,6,0)</f>
        <v>39.49</v>
      </c>
      <c r="H4339" s="136">
        <v>7.8E-2</v>
      </c>
      <c r="I4339" s="138">
        <v>3.08</v>
      </c>
      <c r="J4339" s="210">
        <f t="shared" si="22"/>
        <v>3.0802200000000002</v>
      </c>
    </row>
    <row r="4340" spans="1:10">
      <c r="B4340" s="153"/>
      <c r="C4340" s="154"/>
      <c r="D4340" s="153"/>
      <c r="E4340" s="153"/>
      <c r="F4340" s="155"/>
      <c r="G4340" s="155"/>
      <c r="H4340" s="153"/>
      <c r="I4340" s="156"/>
    </row>
    <row r="4341" spans="1:10">
      <c r="B4341" s="153"/>
      <c r="C4341" s="154"/>
      <c r="D4341" s="153"/>
      <c r="E4341" s="153"/>
      <c r="F4341" s="155"/>
      <c r="G4341" s="155"/>
      <c r="H4341" s="153"/>
      <c r="I4341" s="156"/>
    </row>
    <row r="4342" spans="1:10" ht="25.5" hidden="1">
      <c r="A4342" s="133">
        <f>COUNTIF(ORÇAMENTO!B:B,'CPU (2)'!B4342)</f>
        <v>0</v>
      </c>
      <c r="B4342" s="157">
        <v>89631</v>
      </c>
      <c r="C4342" s="158" t="s">
        <v>10037</v>
      </c>
      <c r="D4342" s="157" t="s">
        <v>5366</v>
      </c>
      <c r="E4342" s="157" t="s">
        <v>83</v>
      </c>
      <c r="F4342" s="159">
        <v>72.95</v>
      </c>
      <c r="G4342" s="159">
        <v>72.31</v>
      </c>
      <c r="H4342" s="157" t="s">
        <v>308</v>
      </c>
      <c r="I4342" s="160">
        <v>41974</v>
      </c>
    </row>
    <row r="4343" spans="1:10" hidden="1">
      <c r="A4343" s="133">
        <f>COUNTIF(ORÇAMENTO!B:B,'CPU (2)'!B4343)</f>
        <v>0</v>
      </c>
      <c r="B4343" s="153">
        <v>88323</v>
      </c>
      <c r="C4343" s="154" t="s">
        <v>10038</v>
      </c>
      <c r="D4343" s="153" t="s">
        <v>5361</v>
      </c>
      <c r="E4343" s="153" t="s">
        <v>307</v>
      </c>
      <c r="F4343" s="155">
        <v>13.78</v>
      </c>
      <c r="G4343" s="155">
        <v>12.43</v>
      </c>
      <c r="H4343" s="153" t="s">
        <v>308</v>
      </c>
      <c r="I4343" s="156">
        <v>41974</v>
      </c>
    </row>
    <row r="4344" spans="1:10" ht="38.25" hidden="1">
      <c r="A4344" s="133">
        <f>COUNTIF(ORÇAMENTO!B:B,'CPU (2)'!B4344)</f>
        <v>0</v>
      </c>
      <c r="B4344" s="157" t="s">
        <v>10039</v>
      </c>
      <c r="C4344" s="158" t="s">
        <v>10040</v>
      </c>
      <c r="D4344" s="157" t="s">
        <v>6231</v>
      </c>
      <c r="E4344" s="157" t="s">
        <v>335</v>
      </c>
      <c r="F4344" s="159">
        <v>27.89</v>
      </c>
      <c r="G4344" s="159">
        <v>27.35</v>
      </c>
      <c r="H4344" s="157" t="s">
        <v>308</v>
      </c>
      <c r="I4344" s="160">
        <v>41974</v>
      </c>
    </row>
    <row r="4345" spans="1:10" ht="25.5" hidden="1">
      <c r="A4345" s="133">
        <f>COUNTIF(ORÇAMENTO!B:B,'CPU (2)'!B4345)</f>
        <v>0</v>
      </c>
      <c r="B4345" s="153">
        <v>73493</v>
      </c>
      <c r="C4345" s="154" t="s">
        <v>10041</v>
      </c>
      <c r="D4345" s="153" t="s">
        <v>5361</v>
      </c>
      <c r="E4345" s="153" t="s">
        <v>307</v>
      </c>
      <c r="F4345" s="155">
        <v>2.25</v>
      </c>
      <c r="G4345" s="155">
        <v>2.25</v>
      </c>
      <c r="H4345" s="153" t="s">
        <v>308</v>
      </c>
      <c r="I4345" s="156">
        <v>41974</v>
      </c>
    </row>
    <row r="4346" spans="1:10" ht="25.5" hidden="1">
      <c r="A4346" s="133">
        <f>COUNTIF(ORÇAMENTO!B:B,'CPU (2)'!B4346)</f>
        <v>0</v>
      </c>
      <c r="B4346" s="157">
        <v>84009</v>
      </c>
      <c r="C4346" s="158" t="s">
        <v>10042</v>
      </c>
      <c r="D4346" s="157" t="s">
        <v>6231</v>
      </c>
      <c r="E4346" s="157" t="s">
        <v>370</v>
      </c>
      <c r="F4346" s="159">
        <v>21.45</v>
      </c>
      <c r="G4346" s="159">
        <v>20.79</v>
      </c>
      <c r="H4346" s="157" t="s">
        <v>308</v>
      </c>
      <c r="I4346" s="160">
        <v>41974</v>
      </c>
    </row>
    <row r="4347" spans="1:10" ht="25.5" hidden="1">
      <c r="A4347" s="133">
        <f>COUNTIF(ORÇAMENTO!B:B,'CPU (2)'!B4347)</f>
        <v>0</v>
      </c>
      <c r="B4347" s="153">
        <v>84011</v>
      </c>
      <c r="C4347" s="154" t="s">
        <v>10043</v>
      </c>
      <c r="D4347" s="153" t="s">
        <v>6231</v>
      </c>
      <c r="E4347" s="153" t="s">
        <v>370</v>
      </c>
      <c r="F4347" s="155">
        <v>30.97</v>
      </c>
      <c r="G4347" s="155">
        <v>30.15</v>
      </c>
      <c r="H4347" s="153" t="s">
        <v>308</v>
      </c>
      <c r="I4347" s="156">
        <v>41974</v>
      </c>
    </row>
    <row r="4348" spans="1:10" ht="25.5" hidden="1">
      <c r="A4348" s="133">
        <f>COUNTIF(ORÇAMENTO!B:B,'CPU (2)'!B4348)</f>
        <v>0</v>
      </c>
      <c r="B4348" s="157">
        <v>84014</v>
      </c>
      <c r="C4348" s="158" t="s">
        <v>10044</v>
      </c>
      <c r="D4348" s="157" t="s">
        <v>6231</v>
      </c>
      <c r="E4348" s="157" t="s">
        <v>370</v>
      </c>
      <c r="F4348" s="159">
        <v>39.54</v>
      </c>
      <c r="G4348" s="159">
        <v>38.57</v>
      </c>
      <c r="H4348" s="157" t="s">
        <v>308</v>
      </c>
      <c r="I4348" s="160">
        <v>41974</v>
      </c>
    </row>
    <row r="4349" spans="1:10" ht="25.5" hidden="1">
      <c r="A4349" s="133">
        <f>COUNTIF(ORÇAMENTO!B:B,'CPU (2)'!B4349)</f>
        <v>0</v>
      </c>
      <c r="B4349" s="153">
        <v>84018</v>
      </c>
      <c r="C4349" s="154" t="s">
        <v>10045</v>
      </c>
      <c r="D4349" s="153" t="s">
        <v>6231</v>
      </c>
      <c r="E4349" s="153" t="s">
        <v>370</v>
      </c>
      <c r="F4349" s="155">
        <v>56.92</v>
      </c>
      <c r="G4349" s="155">
        <v>55.78</v>
      </c>
      <c r="H4349" s="153" t="s">
        <v>308</v>
      </c>
      <c r="I4349" s="156">
        <v>41974</v>
      </c>
    </row>
    <row r="4350" spans="1:10" ht="25.5" hidden="1">
      <c r="A4350" s="133">
        <f>COUNTIF(ORÇAMENTO!B:B,'CPU (2)'!B4350)</f>
        <v>0</v>
      </c>
      <c r="B4350" s="157">
        <v>84012</v>
      </c>
      <c r="C4350" s="158" t="s">
        <v>10046</v>
      </c>
      <c r="D4350" s="157" t="s">
        <v>6231</v>
      </c>
      <c r="E4350" s="157" t="s">
        <v>370</v>
      </c>
      <c r="F4350" s="159">
        <v>30.63</v>
      </c>
      <c r="G4350" s="159">
        <v>29.81</v>
      </c>
      <c r="H4350" s="157" t="s">
        <v>308</v>
      </c>
      <c r="I4350" s="160">
        <v>41974</v>
      </c>
    </row>
    <row r="4351" spans="1:10" ht="25.5" hidden="1">
      <c r="A4351" s="133">
        <f>COUNTIF(ORÇAMENTO!B:B,'CPU (2)'!B4351)</f>
        <v>0</v>
      </c>
      <c r="B4351" s="153">
        <v>84008</v>
      </c>
      <c r="C4351" s="154" t="s">
        <v>10047</v>
      </c>
      <c r="D4351" s="153" t="s">
        <v>6231</v>
      </c>
      <c r="E4351" s="153" t="s">
        <v>370</v>
      </c>
      <c r="F4351" s="155">
        <v>16.72</v>
      </c>
      <c r="G4351" s="155">
        <v>16.18</v>
      </c>
      <c r="H4351" s="153" t="s">
        <v>308</v>
      </c>
      <c r="I4351" s="156">
        <v>41974</v>
      </c>
    </row>
    <row r="4352" spans="1:10" ht="25.5" hidden="1">
      <c r="A4352" s="133">
        <f>COUNTIF(ORÇAMENTO!B:B,'CPU (2)'!B4352)</f>
        <v>0</v>
      </c>
      <c r="B4352" s="157">
        <v>84010</v>
      </c>
      <c r="C4352" s="158" t="s">
        <v>10048</v>
      </c>
      <c r="D4352" s="157" t="s">
        <v>6231</v>
      </c>
      <c r="E4352" s="157" t="s">
        <v>370</v>
      </c>
      <c r="F4352" s="159">
        <v>21.83</v>
      </c>
      <c r="G4352" s="159">
        <v>21.15</v>
      </c>
      <c r="H4352" s="157" t="s">
        <v>308</v>
      </c>
      <c r="I4352" s="160">
        <v>41974</v>
      </c>
    </row>
    <row r="4353" spans="1:9" ht="25.5" hidden="1">
      <c r="A4353" s="133">
        <f>COUNTIF(ORÇAMENTO!B:B,'CPU (2)'!B4353)</f>
        <v>0</v>
      </c>
      <c r="B4353" s="153">
        <v>84016</v>
      </c>
      <c r="C4353" s="154" t="s">
        <v>10049</v>
      </c>
      <c r="D4353" s="153" t="s">
        <v>6231</v>
      </c>
      <c r="E4353" s="153" t="s">
        <v>370</v>
      </c>
      <c r="F4353" s="155">
        <v>43.14</v>
      </c>
      <c r="G4353" s="155">
        <v>42.2</v>
      </c>
      <c r="H4353" s="153" t="s">
        <v>308</v>
      </c>
      <c r="I4353" s="156">
        <v>41974</v>
      </c>
    </row>
    <row r="4354" spans="1:9" ht="38.25" hidden="1">
      <c r="A4354" s="133">
        <f>COUNTIF(ORÇAMENTO!B:B,'CPU (2)'!B4354)</f>
        <v>0</v>
      </c>
      <c r="B4354" s="157" t="s">
        <v>10050</v>
      </c>
      <c r="C4354" s="158" t="s">
        <v>10051</v>
      </c>
      <c r="D4354" s="157" t="s">
        <v>5368</v>
      </c>
      <c r="E4354" s="157" t="s">
        <v>83</v>
      </c>
      <c r="F4354" s="159">
        <v>48.64</v>
      </c>
      <c r="G4354" s="159">
        <v>44.92</v>
      </c>
      <c r="H4354" s="157" t="s">
        <v>308</v>
      </c>
      <c r="I4354" s="160">
        <v>41974</v>
      </c>
    </row>
    <row r="4355" spans="1:9" ht="38.25" hidden="1">
      <c r="A4355" s="133">
        <f>COUNTIF(ORÇAMENTO!B:B,'CPU (2)'!B4355)</f>
        <v>0</v>
      </c>
      <c r="B4355" s="153" t="s">
        <v>10052</v>
      </c>
      <c r="C4355" s="154" t="s">
        <v>10053</v>
      </c>
      <c r="D4355" s="153" t="s">
        <v>5368</v>
      </c>
      <c r="E4355" s="153" t="s">
        <v>83</v>
      </c>
      <c r="F4355" s="155">
        <v>16.66</v>
      </c>
      <c r="G4355" s="155">
        <v>15.32</v>
      </c>
      <c r="H4355" s="153" t="s">
        <v>308</v>
      </c>
      <c r="I4355" s="156">
        <v>41974</v>
      </c>
    </row>
    <row r="4356" spans="1:9" ht="38.25" hidden="1">
      <c r="A4356" s="133">
        <f>COUNTIF(ORÇAMENTO!B:B,'CPU (2)'!B4356)</f>
        <v>0</v>
      </c>
      <c r="B4356" s="157" t="s">
        <v>10054</v>
      </c>
      <c r="C4356" s="158" t="s">
        <v>10055</v>
      </c>
      <c r="D4356" s="157" t="s">
        <v>5368</v>
      </c>
      <c r="E4356" s="157" t="s">
        <v>83</v>
      </c>
      <c r="F4356" s="159">
        <v>26.61</v>
      </c>
      <c r="G4356" s="159">
        <v>24.47</v>
      </c>
      <c r="H4356" s="157" t="s">
        <v>308</v>
      </c>
      <c r="I4356" s="160">
        <v>41974</v>
      </c>
    </row>
    <row r="4357" spans="1:9" ht="38.25" hidden="1">
      <c r="A4357" s="133">
        <f>COUNTIF(ORÇAMENTO!B:B,'CPU (2)'!B4357)</f>
        <v>0</v>
      </c>
      <c r="B4357" s="153" t="s">
        <v>10056</v>
      </c>
      <c r="C4357" s="154" t="s">
        <v>10057</v>
      </c>
      <c r="D4357" s="153" t="s">
        <v>5368</v>
      </c>
      <c r="E4357" s="153" t="s">
        <v>83</v>
      </c>
      <c r="F4357" s="155">
        <v>40.520000000000003</v>
      </c>
      <c r="G4357" s="155">
        <v>37.32</v>
      </c>
      <c r="H4357" s="153" t="s">
        <v>308</v>
      </c>
      <c r="I4357" s="156">
        <v>41974</v>
      </c>
    </row>
    <row r="4358" spans="1:9" ht="38.25" hidden="1">
      <c r="A4358" s="133">
        <f>COUNTIF(ORÇAMENTO!B:B,'CPU (2)'!B4358)</f>
        <v>0</v>
      </c>
      <c r="B4358" s="157">
        <v>72315</v>
      </c>
      <c r="C4358" s="158" t="s">
        <v>10058</v>
      </c>
      <c r="D4358" s="157" t="s">
        <v>5368</v>
      </c>
      <c r="E4358" s="157" t="s">
        <v>83</v>
      </c>
      <c r="F4358" s="159">
        <v>23.79</v>
      </c>
      <c r="G4358" s="159">
        <v>22.42</v>
      </c>
      <c r="H4358" s="157" t="s">
        <v>308</v>
      </c>
      <c r="I4358" s="160">
        <v>41974</v>
      </c>
    </row>
    <row r="4359" spans="1:9" ht="38.25" hidden="1">
      <c r="A4359" s="133">
        <f>COUNTIF(ORÇAMENTO!B:B,'CPU (2)'!B4359)</f>
        <v>0</v>
      </c>
      <c r="B4359" s="153">
        <v>72259</v>
      </c>
      <c r="C4359" s="154" t="s">
        <v>10059</v>
      </c>
      <c r="D4359" s="153" t="s">
        <v>5368</v>
      </c>
      <c r="E4359" s="153" t="s">
        <v>83</v>
      </c>
      <c r="F4359" s="155">
        <v>10.31</v>
      </c>
      <c r="G4359" s="155">
        <v>9.49</v>
      </c>
      <c r="H4359" s="153" t="s">
        <v>308</v>
      </c>
      <c r="I4359" s="156">
        <v>41974</v>
      </c>
    </row>
    <row r="4360" spans="1:9" ht="38.25" hidden="1">
      <c r="A4360" s="133">
        <f>COUNTIF(ORÇAMENTO!B:B,'CPU (2)'!B4360)</f>
        <v>0</v>
      </c>
      <c r="B4360" s="157">
        <v>72266</v>
      </c>
      <c r="C4360" s="158" t="s">
        <v>10060</v>
      </c>
      <c r="D4360" s="157" t="s">
        <v>5368</v>
      </c>
      <c r="E4360" s="157" t="s">
        <v>83</v>
      </c>
      <c r="F4360" s="159">
        <v>21.8</v>
      </c>
      <c r="G4360" s="159">
        <v>20.43</v>
      </c>
      <c r="H4360" s="157" t="s">
        <v>308</v>
      </c>
      <c r="I4360" s="160">
        <v>41974</v>
      </c>
    </row>
    <row r="4361" spans="1:9" ht="38.25" hidden="1">
      <c r="A4361" s="133">
        <f>COUNTIF(ORÇAMENTO!B:B,'CPU (2)'!B4361)</f>
        <v>0</v>
      </c>
      <c r="B4361" s="153">
        <v>72267</v>
      </c>
      <c r="C4361" s="154" t="s">
        <v>10061</v>
      </c>
      <c r="D4361" s="153" t="s">
        <v>5368</v>
      </c>
      <c r="E4361" s="153" t="s">
        <v>83</v>
      </c>
      <c r="F4361" s="155">
        <v>21.8</v>
      </c>
      <c r="G4361" s="155">
        <v>20.43</v>
      </c>
      <c r="H4361" s="153" t="s">
        <v>308</v>
      </c>
      <c r="I4361" s="156">
        <v>41974</v>
      </c>
    </row>
    <row r="4362" spans="1:9" ht="38.25" hidden="1">
      <c r="A4362" s="133">
        <f>COUNTIF(ORÇAMENTO!B:B,'CPU (2)'!B4362)</f>
        <v>0</v>
      </c>
      <c r="B4362" s="157">
        <v>72260</v>
      </c>
      <c r="C4362" s="158" t="s">
        <v>10062</v>
      </c>
      <c r="D4362" s="157" t="s">
        <v>5368</v>
      </c>
      <c r="E4362" s="157" t="s">
        <v>83</v>
      </c>
      <c r="F4362" s="159">
        <v>10.81</v>
      </c>
      <c r="G4362" s="159">
        <v>9.99</v>
      </c>
      <c r="H4362" s="157" t="s">
        <v>308</v>
      </c>
      <c r="I4362" s="160">
        <v>41974</v>
      </c>
    </row>
    <row r="4363" spans="1:9" ht="38.25" hidden="1">
      <c r="A4363" s="133">
        <f>COUNTIF(ORÇAMENTO!B:B,'CPU (2)'!B4363)</f>
        <v>0</v>
      </c>
      <c r="B4363" s="153">
        <v>72268</v>
      </c>
      <c r="C4363" s="154" t="s">
        <v>10063</v>
      </c>
      <c r="D4363" s="153" t="s">
        <v>5368</v>
      </c>
      <c r="E4363" s="153" t="s">
        <v>83</v>
      </c>
      <c r="F4363" s="155">
        <v>21.8</v>
      </c>
      <c r="G4363" s="155">
        <v>20.43</v>
      </c>
      <c r="H4363" s="153" t="s">
        <v>308</v>
      </c>
      <c r="I4363" s="156">
        <v>41974</v>
      </c>
    </row>
    <row r="4364" spans="1:9" ht="38.25" hidden="1">
      <c r="A4364" s="133">
        <f>COUNTIF(ORÇAMENTO!B:B,'CPU (2)'!B4364)</f>
        <v>0</v>
      </c>
      <c r="B4364" s="157">
        <v>72269</v>
      </c>
      <c r="C4364" s="158" t="s">
        <v>10064</v>
      </c>
      <c r="D4364" s="157" t="s">
        <v>5368</v>
      </c>
      <c r="E4364" s="157" t="s">
        <v>83</v>
      </c>
      <c r="F4364" s="159">
        <v>27.59</v>
      </c>
      <c r="G4364" s="159">
        <v>26.23</v>
      </c>
      <c r="H4364" s="157" t="s">
        <v>308</v>
      </c>
      <c r="I4364" s="160">
        <v>41974</v>
      </c>
    </row>
    <row r="4365" spans="1:9" ht="38.25" hidden="1">
      <c r="A4365" s="133">
        <f>COUNTIF(ORÇAMENTO!B:B,'CPU (2)'!B4365)</f>
        <v>0</v>
      </c>
      <c r="B4365" s="153">
        <v>72261</v>
      </c>
      <c r="C4365" s="154" t="s">
        <v>10065</v>
      </c>
      <c r="D4365" s="153" t="s">
        <v>5368</v>
      </c>
      <c r="E4365" s="153" t="s">
        <v>83</v>
      </c>
      <c r="F4365" s="155">
        <v>11.63</v>
      </c>
      <c r="G4365" s="155">
        <v>10.81</v>
      </c>
      <c r="H4365" s="153" t="s">
        <v>308</v>
      </c>
      <c r="I4365" s="156">
        <v>41974</v>
      </c>
    </row>
    <row r="4366" spans="1:9" ht="38.25" hidden="1">
      <c r="A4366" s="133">
        <f>COUNTIF(ORÇAMENTO!B:B,'CPU (2)'!B4366)</f>
        <v>0</v>
      </c>
      <c r="B4366" s="157">
        <v>72270</v>
      </c>
      <c r="C4366" s="158" t="s">
        <v>10066</v>
      </c>
      <c r="D4366" s="157" t="s">
        <v>5368</v>
      </c>
      <c r="E4366" s="157" t="s">
        <v>83</v>
      </c>
      <c r="F4366" s="159">
        <v>24.42</v>
      </c>
      <c r="G4366" s="159">
        <v>23.07</v>
      </c>
      <c r="H4366" s="157" t="s">
        <v>308</v>
      </c>
      <c r="I4366" s="160">
        <v>41974</v>
      </c>
    </row>
    <row r="4367" spans="1:9" ht="38.25" hidden="1">
      <c r="A4367" s="133">
        <f>COUNTIF(ORÇAMENTO!B:B,'CPU (2)'!B4367)</f>
        <v>0</v>
      </c>
      <c r="B4367" s="153">
        <v>72262</v>
      </c>
      <c r="C4367" s="154" t="s">
        <v>10067</v>
      </c>
      <c r="D4367" s="153" t="s">
        <v>5368</v>
      </c>
      <c r="E4367" s="153" t="s">
        <v>83</v>
      </c>
      <c r="F4367" s="155">
        <v>11.63</v>
      </c>
      <c r="G4367" s="155">
        <v>10.81</v>
      </c>
      <c r="H4367" s="153" t="s">
        <v>308</v>
      </c>
      <c r="I4367" s="156">
        <v>41974</v>
      </c>
    </row>
    <row r="4368" spans="1:9" ht="38.25" hidden="1">
      <c r="A4368" s="133">
        <f>COUNTIF(ORÇAMENTO!B:B,'CPU (2)'!B4368)</f>
        <v>0</v>
      </c>
      <c r="B4368" s="157">
        <v>72263</v>
      </c>
      <c r="C4368" s="158" t="s">
        <v>10068</v>
      </c>
      <c r="D4368" s="157" t="s">
        <v>5368</v>
      </c>
      <c r="E4368" s="157" t="s">
        <v>83</v>
      </c>
      <c r="F4368" s="159">
        <v>15.4</v>
      </c>
      <c r="G4368" s="159">
        <v>14.31</v>
      </c>
      <c r="H4368" s="157" t="s">
        <v>308</v>
      </c>
      <c r="I4368" s="160">
        <v>41974</v>
      </c>
    </row>
    <row r="4369" spans="1:9" ht="38.25" hidden="1">
      <c r="A4369" s="133">
        <f>COUNTIF(ORÇAMENTO!B:B,'CPU (2)'!B4369)</f>
        <v>0</v>
      </c>
      <c r="B4369" s="153">
        <v>72264</v>
      </c>
      <c r="C4369" s="154" t="s">
        <v>10069</v>
      </c>
      <c r="D4369" s="153" t="s">
        <v>5368</v>
      </c>
      <c r="E4369" s="153" t="s">
        <v>83</v>
      </c>
      <c r="F4369" s="155">
        <v>15.4</v>
      </c>
      <c r="G4369" s="155">
        <v>14.31</v>
      </c>
      <c r="H4369" s="153" t="s">
        <v>308</v>
      </c>
      <c r="I4369" s="156">
        <v>41974</v>
      </c>
    </row>
    <row r="4370" spans="1:9" ht="38.25" hidden="1">
      <c r="A4370" s="133">
        <f>COUNTIF(ORÇAMENTO!B:B,'CPU (2)'!B4370)</f>
        <v>0</v>
      </c>
      <c r="B4370" s="157">
        <v>72265</v>
      </c>
      <c r="C4370" s="158" t="s">
        <v>10070</v>
      </c>
      <c r="D4370" s="157" t="s">
        <v>5368</v>
      </c>
      <c r="E4370" s="157" t="s">
        <v>83</v>
      </c>
      <c r="F4370" s="159">
        <v>17.04</v>
      </c>
      <c r="G4370" s="159">
        <v>15.95</v>
      </c>
      <c r="H4370" s="157" t="s">
        <v>308</v>
      </c>
      <c r="I4370" s="160">
        <v>41974</v>
      </c>
    </row>
    <row r="4371" spans="1:9" ht="25.5" hidden="1">
      <c r="A4371" s="133">
        <f>COUNTIF(ORÇAMENTO!B:B,'CPU (2)'!B4371)</f>
        <v>0</v>
      </c>
      <c r="B4371" s="153" t="s">
        <v>10071</v>
      </c>
      <c r="C4371" s="154" t="s">
        <v>10072</v>
      </c>
      <c r="D4371" s="153" t="s">
        <v>6231</v>
      </c>
      <c r="E4371" s="153" t="s">
        <v>83</v>
      </c>
      <c r="F4371" s="155">
        <v>2888.06</v>
      </c>
      <c r="G4371" s="155">
        <v>2752.9</v>
      </c>
      <c r="H4371" s="153" t="s">
        <v>308</v>
      </c>
      <c r="I4371" s="156">
        <v>41974</v>
      </c>
    </row>
    <row r="4372" spans="1:9" ht="25.5" hidden="1">
      <c r="A4372" s="133">
        <f>COUNTIF(ORÇAMENTO!B:B,'CPU (2)'!B4372)</f>
        <v>0</v>
      </c>
      <c r="B4372" s="157" t="s">
        <v>10073</v>
      </c>
      <c r="C4372" s="158" t="s">
        <v>10074</v>
      </c>
      <c r="D4372" s="157" t="s">
        <v>6231</v>
      </c>
      <c r="E4372" s="157" t="s">
        <v>83</v>
      </c>
      <c r="F4372" s="159">
        <v>2495.67</v>
      </c>
      <c r="G4372" s="159">
        <v>2373.2600000000002</v>
      </c>
      <c r="H4372" s="157" t="s">
        <v>308</v>
      </c>
      <c r="I4372" s="160">
        <v>41974</v>
      </c>
    </row>
    <row r="4373" spans="1:9" ht="25.5" hidden="1">
      <c r="A4373" s="133">
        <f>COUNTIF(ORÇAMENTO!B:B,'CPU (2)'!B4373)</f>
        <v>0</v>
      </c>
      <c r="B4373" s="153" t="s">
        <v>10075</v>
      </c>
      <c r="C4373" s="154" t="s">
        <v>10076</v>
      </c>
      <c r="D4373" s="153" t="s">
        <v>6231</v>
      </c>
      <c r="E4373" s="153" t="s">
        <v>83</v>
      </c>
      <c r="F4373" s="155">
        <v>3210.61</v>
      </c>
      <c r="G4373" s="155">
        <v>3060.15</v>
      </c>
      <c r="H4373" s="153" t="s">
        <v>308</v>
      </c>
      <c r="I4373" s="156">
        <v>41974</v>
      </c>
    </row>
    <row r="4374" spans="1:9" ht="25.5" hidden="1">
      <c r="A4374" s="133">
        <f>COUNTIF(ORÇAMENTO!B:B,'CPU (2)'!B4374)</f>
        <v>0</v>
      </c>
      <c r="B4374" s="157" t="s">
        <v>10077</v>
      </c>
      <c r="C4374" s="158" t="s">
        <v>10078</v>
      </c>
      <c r="D4374" s="157" t="s">
        <v>6231</v>
      </c>
      <c r="E4374" s="157" t="s">
        <v>83</v>
      </c>
      <c r="F4374" s="159">
        <v>3720.13</v>
      </c>
      <c r="G4374" s="159">
        <v>3541.63</v>
      </c>
      <c r="H4374" s="157" t="s">
        <v>308</v>
      </c>
      <c r="I4374" s="160">
        <v>41974</v>
      </c>
    </row>
    <row r="4375" spans="1:9" ht="25.5" hidden="1">
      <c r="A4375" s="133">
        <f>COUNTIF(ORÇAMENTO!B:B,'CPU (2)'!B4375)</f>
        <v>0</v>
      </c>
      <c r="B4375" s="153" t="s">
        <v>10079</v>
      </c>
      <c r="C4375" s="154" t="s">
        <v>10080</v>
      </c>
      <c r="D4375" s="153" t="s">
        <v>6231</v>
      </c>
      <c r="E4375" s="153" t="s">
        <v>83</v>
      </c>
      <c r="F4375" s="155">
        <v>1022.33</v>
      </c>
      <c r="G4375" s="155">
        <v>961.12</v>
      </c>
      <c r="H4375" s="153" t="s">
        <v>308</v>
      </c>
      <c r="I4375" s="156">
        <v>41974</v>
      </c>
    </row>
    <row r="4376" spans="1:9" ht="25.5" hidden="1">
      <c r="A4376" s="133">
        <f>COUNTIF(ORÇAMENTO!B:B,'CPU (2)'!B4376)</f>
        <v>0</v>
      </c>
      <c r="B4376" s="157" t="s">
        <v>10081</v>
      </c>
      <c r="C4376" s="158" t="s">
        <v>10082</v>
      </c>
      <c r="D4376" s="157" t="s">
        <v>6231</v>
      </c>
      <c r="E4376" s="157" t="s">
        <v>83</v>
      </c>
      <c r="F4376" s="159">
        <v>1096.1099999999999</v>
      </c>
      <c r="G4376" s="159">
        <v>1024.7</v>
      </c>
      <c r="H4376" s="157" t="s">
        <v>308</v>
      </c>
      <c r="I4376" s="160">
        <v>41974</v>
      </c>
    </row>
    <row r="4377" spans="1:9" ht="25.5" hidden="1">
      <c r="A4377" s="133">
        <f>COUNTIF(ORÇAMENTO!B:B,'CPU (2)'!B4377)</f>
        <v>0</v>
      </c>
      <c r="B4377" s="153" t="s">
        <v>10083</v>
      </c>
      <c r="C4377" s="154" t="s">
        <v>10084</v>
      </c>
      <c r="D4377" s="153" t="s">
        <v>6231</v>
      </c>
      <c r="E4377" s="153" t="s">
        <v>83</v>
      </c>
      <c r="F4377" s="155">
        <v>1332.98</v>
      </c>
      <c r="G4377" s="155">
        <v>1251.3800000000001</v>
      </c>
      <c r="H4377" s="153" t="s">
        <v>308</v>
      </c>
      <c r="I4377" s="156">
        <v>41974</v>
      </c>
    </row>
    <row r="4378" spans="1:9" ht="25.5" hidden="1">
      <c r="A4378" s="133">
        <f>COUNTIF(ORÇAMENTO!B:B,'CPU (2)'!B4378)</f>
        <v>0</v>
      </c>
      <c r="B4378" s="157" t="s">
        <v>10085</v>
      </c>
      <c r="C4378" s="158" t="s">
        <v>10086</v>
      </c>
      <c r="D4378" s="157" t="s">
        <v>6231</v>
      </c>
      <c r="E4378" s="157" t="s">
        <v>83</v>
      </c>
      <c r="F4378" s="159">
        <v>1540.87</v>
      </c>
      <c r="G4378" s="159">
        <v>1449.07</v>
      </c>
      <c r="H4378" s="157" t="s">
        <v>308</v>
      </c>
      <c r="I4378" s="160">
        <v>41974</v>
      </c>
    </row>
    <row r="4379" spans="1:9" ht="25.5" hidden="1">
      <c r="A4379" s="133">
        <f>COUNTIF(ORÇAMENTO!B:B,'CPU (2)'!B4379)</f>
        <v>0</v>
      </c>
      <c r="B4379" s="153" t="s">
        <v>10087</v>
      </c>
      <c r="C4379" s="154" t="s">
        <v>10088</v>
      </c>
      <c r="D4379" s="153" t="s">
        <v>6231</v>
      </c>
      <c r="E4379" s="153" t="s">
        <v>83</v>
      </c>
      <c r="F4379" s="155">
        <v>2012.12</v>
      </c>
      <c r="G4379" s="155">
        <v>1910.11</v>
      </c>
      <c r="H4379" s="153" t="s">
        <v>308</v>
      </c>
      <c r="I4379" s="156">
        <v>41974</v>
      </c>
    </row>
    <row r="4380" spans="1:9" ht="25.5" hidden="1">
      <c r="A4380" s="133">
        <f>COUNTIF(ORÇAMENTO!B:B,'CPU (2)'!B4380)</f>
        <v>0</v>
      </c>
      <c r="B4380" s="157" t="s">
        <v>10089</v>
      </c>
      <c r="C4380" s="158" t="s">
        <v>10090</v>
      </c>
      <c r="D4380" s="157" t="s">
        <v>6231</v>
      </c>
      <c r="E4380" s="157" t="s">
        <v>83</v>
      </c>
      <c r="F4380" s="159">
        <v>2259.21</v>
      </c>
      <c r="G4380" s="159">
        <v>2147</v>
      </c>
      <c r="H4380" s="157" t="s">
        <v>308</v>
      </c>
      <c r="I4380" s="160">
        <v>41974</v>
      </c>
    </row>
    <row r="4381" spans="1:9" ht="25.5" hidden="1">
      <c r="A4381" s="133">
        <f>COUNTIF(ORÇAMENTO!B:B,'CPU (2)'!B4381)</f>
        <v>0</v>
      </c>
      <c r="B4381" s="153" t="s">
        <v>10091</v>
      </c>
      <c r="C4381" s="154" t="s">
        <v>10092</v>
      </c>
      <c r="D4381" s="153" t="s">
        <v>6231</v>
      </c>
      <c r="E4381" s="153" t="s">
        <v>83</v>
      </c>
      <c r="F4381" s="155">
        <v>1978.19</v>
      </c>
      <c r="G4381" s="155">
        <v>1876.27</v>
      </c>
      <c r="H4381" s="153" t="s">
        <v>308</v>
      </c>
      <c r="I4381" s="156">
        <v>41974</v>
      </c>
    </row>
    <row r="4382" spans="1:9" ht="25.5" hidden="1">
      <c r="A4382" s="133">
        <f>COUNTIF(ORÇAMENTO!B:B,'CPU (2)'!B4382)</f>
        <v>0</v>
      </c>
      <c r="B4382" s="157" t="s">
        <v>10093</v>
      </c>
      <c r="C4382" s="158" t="s">
        <v>10094</v>
      </c>
      <c r="D4382" s="157" t="s">
        <v>6231</v>
      </c>
      <c r="E4382" s="157" t="s">
        <v>83</v>
      </c>
      <c r="F4382" s="159">
        <v>2300.2399999999998</v>
      </c>
      <c r="G4382" s="159">
        <v>2187.71</v>
      </c>
      <c r="H4382" s="157" t="s">
        <v>308</v>
      </c>
      <c r="I4382" s="160">
        <v>41974</v>
      </c>
    </row>
    <row r="4383" spans="1:9" ht="25.5" hidden="1">
      <c r="A4383" s="133">
        <f>COUNTIF(ORÇAMENTO!B:B,'CPU (2)'!B4383)</f>
        <v>0</v>
      </c>
      <c r="B4383" s="153" t="s">
        <v>10095</v>
      </c>
      <c r="C4383" s="154" t="s">
        <v>10096</v>
      </c>
      <c r="D4383" s="153" t="s">
        <v>6231</v>
      </c>
      <c r="E4383" s="153" t="s">
        <v>83</v>
      </c>
      <c r="F4383" s="155">
        <v>2539.21</v>
      </c>
      <c r="G4383" s="155">
        <v>2413.94</v>
      </c>
      <c r="H4383" s="153" t="s">
        <v>308</v>
      </c>
      <c r="I4383" s="156">
        <v>41974</v>
      </c>
    </row>
    <row r="4384" spans="1:9" ht="25.5" hidden="1">
      <c r="A4384" s="133">
        <f>COUNTIF(ORÇAMENTO!B:B,'CPU (2)'!B4384)</f>
        <v>0</v>
      </c>
      <c r="B4384" s="157" t="s">
        <v>10097</v>
      </c>
      <c r="C4384" s="158" t="s">
        <v>10098</v>
      </c>
      <c r="D4384" s="157" t="s">
        <v>6231</v>
      </c>
      <c r="E4384" s="157" t="s">
        <v>83</v>
      </c>
      <c r="F4384" s="159">
        <v>2945.1</v>
      </c>
      <c r="G4384" s="159">
        <v>2796.47</v>
      </c>
      <c r="H4384" s="157" t="s">
        <v>308</v>
      </c>
      <c r="I4384" s="160">
        <v>41974</v>
      </c>
    </row>
    <row r="4385" spans="1:9" ht="25.5" hidden="1">
      <c r="A4385" s="133">
        <f>COUNTIF(ORÇAMENTO!B:B,'CPU (2)'!B4385)</f>
        <v>0</v>
      </c>
      <c r="B4385" s="153" t="s">
        <v>10099</v>
      </c>
      <c r="C4385" s="154" t="s">
        <v>10100</v>
      </c>
      <c r="D4385" s="153" t="s">
        <v>6231</v>
      </c>
      <c r="E4385" s="153" t="s">
        <v>83</v>
      </c>
      <c r="F4385" s="155">
        <v>737.07</v>
      </c>
      <c r="G4385" s="155">
        <v>686.07</v>
      </c>
      <c r="H4385" s="153" t="s">
        <v>308</v>
      </c>
      <c r="I4385" s="156">
        <v>41974</v>
      </c>
    </row>
    <row r="4386" spans="1:9" ht="25.5" hidden="1">
      <c r="A4386" s="133">
        <f>COUNTIF(ORÇAMENTO!B:B,'CPU (2)'!B4386)</f>
        <v>0</v>
      </c>
      <c r="B4386" s="157" t="s">
        <v>10101</v>
      </c>
      <c r="C4386" s="158" t="s">
        <v>10102</v>
      </c>
      <c r="D4386" s="157" t="s">
        <v>6231</v>
      </c>
      <c r="E4386" s="157" t="s">
        <v>83</v>
      </c>
      <c r="F4386" s="159">
        <v>880.67</v>
      </c>
      <c r="G4386" s="159">
        <v>821.17</v>
      </c>
      <c r="H4386" s="157" t="s">
        <v>308</v>
      </c>
      <c r="I4386" s="160">
        <v>41974</v>
      </c>
    </row>
    <row r="4387" spans="1:9" ht="25.5" hidden="1">
      <c r="A4387" s="133">
        <f>COUNTIF(ORÇAMENTO!B:B,'CPU (2)'!B4387)</f>
        <v>0</v>
      </c>
      <c r="B4387" s="153" t="s">
        <v>10103</v>
      </c>
      <c r="C4387" s="154" t="s">
        <v>10104</v>
      </c>
      <c r="D4387" s="153" t="s">
        <v>6231</v>
      </c>
      <c r="E4387" s="153" t="s">
        <v>83</v>
      </c>
      <c r="F4387" s="155">
        <v>1075.03</v>
      </c>
      <c r="G4387" s="155">
        <v>1007.05</v>
      </c>
      <c r="H4387" s="153" t="s">
        <v>308</v>
      </c>
      <c r="I4387" s="156">
        <v>41974</v>
      </c>
    </row>
    <row r="4388" spans="1:9" ht="25.5" hidden="1">
      <c r="A4388" s="133">
        <f>COUNTIF(ORÇAMENTO!B:B,'CPU (2)'!B4388)</f>
        <v>0</v>
      </c>
      <c r="B4388" s="157" t="s">
        <v>10105</v>
      </c>
      <c r="C4388" s="158" t="s">
        <v>10106</v>
      </c>
      <c r="D4388" s="157" t="s">
        <v>6231</v>
      </c>
      <c r="E4388" s="157" t="s">
        <v>83</v>
      </c>
      <c r="F4388" s="159">
        <v>1238.8599999999999</v>
      </c>
      <c r="G4388" s="159">
        <v>1162.3900000000001</v>
      </c>
      <c r="H4388" s="157" t="s">
        <v>308</v>
      </c>
      <c r="I4388" s="160">
        <v>41974</v>
      </c>
    </row>
    <row r="4389" spans="1:9" ht="25.5" hidden="1">
      <c r="A4389" s="133">
        <f>COUNTIF(ORÇAMENTO!B:B,'CPU (2)'!B4389)</f>
        <v>0</v>
      </c>
      <c r="B4389" s="153" t="s">
        <v>10107</v>
      </c>
      <c r="C4389" s="154" t="s">
        <v>10108</v>
      </c>
      <c r="D4389" s="153" t="s">
        <v>6231</v>
      </c>
      <c r="E4389" s="153" t="s">
        <v>83</v>
      </c>
      <c r="F4389" s="155">
        <v>1517.26</v>
      </c>
      <c r="G4389" s="155">
        <v>1432.31</v>
      </c>
      <c r="H4389" s="153" t="s">
        <v>308</v>
      </c>
      <c r="I4389" s="156">
        <v>41974</v>
      </c>
    </row>
    <row r="4390" spans="1:9" ht="25.5" hidden="1">
      <c r="A4390" s="133">
        <f>COUNTIF(ORÇAMENTO!B:B,'CPU (2)'!B4390)</f>
        <v>0</v>
      </c>
      <c r="B4390" s="157" t="s">
        <v>10109</v>
      </c>
      <c r="C4390" s="158" t="s">
        <v>10110</v>
      </c>
      <c r="D4390" s="157" t="s">
        <v>6231</v>
      </c>
      <c r="E4390" s="157" t="s">
        <v>83</v>
      </c>
      <c r="F4390" s="159">
        <v>1701.43</v>
      </c>
      <c r="G4390" s="159">
        <v>1607.98</v>
      </c>
      <c r="H4390" s="157" t="s">
        <v>308</v>
      </c>
      <c r="I4390" s="160">
        <v>41974</v>
      </c>
    </row>
    <row r="4391" spans="1:9" hidden="1">
      <c r="A4391" s="133">
        <f>COUNTIF(ORÇAMENTO!B:B,'CPU (2)'!B4391)</f>
        <v>0</v>
      </c>
      <c r="B4391" s="153">
        <v>84188</v>
      </c>
      <c r="C4391" s="154" t="s">
        <v>10111</v>
      </c>
      <c r="D4391" s="153" t="s">
        <v>5352</v>
      </c>
      <c r="E4391" s="153" t="s">
        <v>370</v>
      </c>
      <c r="F4391" s="155">
        <v>23.61</v>
      </c>
      <c r="G4391" s="155">
        <v>23.5</v>
      </c>
      <c r="H4391" s="153" t="s">
        <v>308</v>
      </c>
      <c r="I4391" s="156">
        <v>41974</v>
      </c>
    </row>
    <row r="4392" spans="1:9" ht="25.5" hidden="1">
      <c r="A4392" s="133">
        <f>COUNTIF(ORÇAMENTO!B:B,'CPU (2)'!B4392)</f>
        <v>0</v>
      </c>
      <c r="B4392" s="157" t="s">
        <v>10112</v>
      </c>
      <c r="C4392" s="158" t="s">
        <v>10113</v>
      </c>
      <c r="D4392" s="157" t="s">
        <v>5418</v>
      </c>
      <c r="E4392" s="157" t="s">
        <v>370</v>
      </c>
      <c r="F4392" s="159">
        <v>42.4</v>
      </c>
      <c r="G4392" s="159">
        <v>39.979999999999997</v>
      </c>
      <c r="H4392" s="157" t="s">
        <v>308</v>
      </c>
      <c r="I4392" s="160">
        <v>41974</v>
      </c>
    </row>
    <row r="4393" spans="1:9" ht="25.5" hidden="1">
      <c r="A4393" s="133">
        <f>COUNTIF(ORÇAMENTO!B:B,'CPU (2)'!B4393)</f>
        <v>0</v>
      </c>
      <c r="B4393" s="153" t="s">
        <v>10114</v>
      </c>
      <c r="C4393" s="154" t="s">
        <v>10115</v>
      </c>
      <c r="D4393" s="153" t="s">
        <v>5418</v>
      </c>
      <c r="E4393" s="153" t="s">
        <v>370</v>
      </c>
      <c r="F4393" s="155">
        <v>34</v>
      </c>
      <c r="G4393" s="155">
        <v>32.08</v>
      </c>
      <c r="H4393" s="153" t="s">
        <v>308</v>
      </c>
      <c r="I4393" s="156">
        <v>41974</v>
      </c>
    </row>
    <row r="4394" spans="1:9" ht="25.5" hidden="1">
      <c r="A4394" s="133">
        <f>COUNTIF(ORÇAMENTO!B:B,'CPU (2)'!B4394)</f>
        <v>0</v>
      </c>
      <c r="B4394" s="157" t="s">
        <v>10116</v>
      </c>
      <c r="C4394" s="158" t="s">
        <v>10117</v>
      </c>
      <c r="D4394" s="157" t="s">
        <v>5418</v>
      </c>
      <c r="E4394" s="157" t="s">
        <v>370</v>
      </c>
      <c r="F4394" s="159">
        <v>38.97</v>
      </c>
      <c r="G4394" s="159">
        <v>37.049999999999997</v>
      </c>
      <c r="H4394" s="157" t="s">
        <v>308</v>
      </c>
      <c r="I4394" s="160">
        <v>41974</v>
      </c>
    </row>
    <row r="4395" spans="1:9" ht="25.5" hidden="1">
      <c r="A4395" s="133">
        <f>COUNTIF(ORÇAMENTO!B:B,'CPU (2)'!B4395)</f>
        <v>0</v>
      </c>
      <c r="B4395" s="153" t="s">
        <v>10118</v>
      </c>
      <c r="C4395" s="154" t="s">
        <v>10119</v>
      </c>
      <c r="D4395" s="153" t="s">
        <v>5418</v>
      </c>
      <c r="E4395" s="153" t="s">
        <v>370</v>
      </c>
      <c r="F4395" s="155">
        <v>43.93</v>
      </c>
      <c r="G4395" s="155">
        <v>42.02</v>
      </c>
      <c r="H4395" s="153" t="s">
        <v>308</v>
      </c>
      <c r="I4395" s="156">
        <v>41974</v>
      </c>
    </row>
    <row r="4396" spans="1:9" ht="25.5" hidden="1">
      <c r="A4396" s="133">
        <f>COUNTIF(ORÇAMENTO!B:B,'CPU (2)'!B4396)</f>
        <v>0</v>
      </c>
      <c r="B4396" s="157" t="s">
        <v>10120</v>
      </c>
      <c r="C4396" s="158" t="s">
        <v>10121</v>
      </c>
      <c r="D4396" s="157" t="s">
        <v>5418</v>
      </c>
      <c r="E4396" s="157" t="s">
        <v>370</v>
      </c>
      <c r="F4396" s="159">
        <v>48.9</v>
      </c>
      <c r="G4396" s="159">
        <v>46.99</v>
      </c>
      <c r="H4396" s="157" t="s">
        <v>308</v>
      </c>
      <c r="I4396" s="160">
        <v>41974</v>
      </c>
    </row>
    <row r="4397" spans="1:9" ht="25.5" hidden="1">
      <c r="A4397" s="133">
        <f>COUNTIF(ORÇAMENTO!B:B,'CPU (2)'!B4397)</f>
        <v>0</v>
      </c>
      <c r="B4397" s="153" t="s">
        <v>10122</v>
      </c>
      <c r="C4397" s="154" t="s">
        <v>10123</v>
      </c>
      <c r="D4397" s="153" t="s">
        <v>5418</v>
      </c>
      <c r="E4397" s="153" t="s">
        <v>370</v>
      </c>
      <c r="F4397" s="155">
        <v>84.41</v>
      </c>
      <c r="G4397" s="155">
        <v>77.94</v>
      </c>
      <c r="H4397" s="153" t="s">
        <v>308</v>
      </c>
      <c r="I4397" s="156">
        <v>41974</v>
      </c>
    </row>
    <row r="4398" spans="1:9" ht="25.5" hidden="1">
      <c r="A4398" s="133">
        <f>COUNTIF(ORÇAMENTO!B:B,'CPU (2)'!B4398)</f>
        <v>0</v>
      </c>
      <c r="B4398" s="157" t="s">
        <v>10124</v>
      </c>
      <c r="C4398" s="158" t="s">
        <v>10125</v>
      </c>
      <c r="D4398" s="157" t="s">
        <v>5418</v>
      </c>
      <c r="E4398" s="157" t="s">
        <v>370</v>
      </c>
      <c r="F4398" s="159">
        <v>89.38</v>
      </c>
      <c r="G4398" s="159">
        <v>82.91</v>
      </c>
      <c r="H4398" s="157" t="s">
        <v>308</v>
      </c>
      <c r="I4398" s="160">
        <v>41974</v>
      </c>
    </row>
    <row r="4399" spans="1:9" ht="25.5" hidden="1">
      <c r="A4399" s="133">
        <f>COUNTIF(ORÇAMENTO!B:B,'CPU (2)'!B4399)</f>
        <v>0</v>
      </c>
      <c r="B4399" s="153" t="s">
        <v>10126</v>
      </c>
      <c r="C4399" s="154" t="s">
        <v>10127</v>
      </c>
      <c r="D4399" s="153" t="s">
        <v>5418</v>
      </c>
      <c r="E4399" s="153" t="s">
        <v>370</v>
      </c>
      <c r="F4399" s="155">
        <v>94.34</v>
      </c>
      <c r="G4399" s="155">
        <v>87.88</v>
      </c>
      <c r="H4399" s="153" t="s">
        <v>308</v>
      </c>
      <c r="I4399" s="156">
        <v>41974</v>
      </c>
    </row>
    <row r="4400" spans="1:9" ht="25.5" hidden="1">
      <c r="A4400" s="133">
        <f>COUNTIF(ORÇAMENTO!B:B,'CPU (2)'!B4400)</f>
        <v>0</v>
      </c>
      <c r="B4400" s="157" t="s">
        <v>10128</v>
      </c>
      <c r="C4400" s="158" t="s">
        <v>10129</v>
      </c>
      <c r="D4400" s="157" t="s">
        <v>5418</v>
      </c>
      <c r="E4400" s="157" t="s">
        <v>370</v>
      </c>
      <c r="F4400" s="159">
        <v>109.86</v>
      </c>
      <c r="G4400" s="159">
        <v>103.41</v>
      </c>
      <c r="H4400" s="157" t="s">
        <v>308</v>
      </c>
      <c r="I4400" s="160">
        <v>41974</v>
      </c>
    </row>
    <row r="4401" spans="1:9" ht="25.5" hidden="1">
      <c r="A4401" s="133">
        <f>COUNTIF(ORÇAMENTO!B:B,'CPU (2)'!B4401)</f>
        <v>0</v>
      </c>
      <c r="B4401" s="153" t="s">
        <v>10130</v>
      </c>
      <c r="C4401" s="154" t="s">
        <v>10131</v>
      </c>
      <c r="D4401" s="153" t="s">
        <v>5418</v>
      </c>
      <c r="E4401" s="153" t="s">
        <v>370</v>
      </c>
      <c r="F4401" s="155">
        <v>47.37</v>
      </c>
      <c r="G4401" s="155">
        <v>44.95</v>
      </c>
      <c r="H4401" s="153" t="s">
        <v>308</v>
      </c>
      <c r="I4401" s="156">
        <v>41974</v>
      </c>
    </row>
    <row r="4402" spans="1:9" ht="25.5" hidden="1">
      <c r="A4402" s="133">
        <f>COUNTIF(ORÇAMENTO!B:B,'CPU (2)'!B4402)</f>
        <v>0</v>
      </c>
      <c r="B4402" s="157" t="s">
        <v>10132</v>
      </c>
      <c r="C4402" s="158" t="s">
        <v>10133</v>
      </c>
      <c r="D4402" s="157" t="s">
        <v>5418</v>
      </c>
      <c r="E4402" s="157" t="s">
        <v>370</v>
      </c>
      <c r="F4402" s="159">
        <v>52.34</v>
      </c>
      <c r="G4402" s="159">
        <v>49.92</v>
      </c>
      <c r="H4402" s="157" t="s">
        <v>308</v>
      </c>
      <c r="I4402" s="160">
        <v>41974</v>
      </c>
    </row>
    <row r="4403" spans="1:9" ht="25.5" hidden="1">
      <c r="A4403" s="133">
        <f>COUNTIF(ORÇAMENTO!B:B,'CPU (2)'!B4403)</f>
        <v>0</v>
      </c>
      <c r="B4403" s="153" t="s">
        <v>10134</v>
      </c>
      <c r="C4403" s="154" t="s">
        <v>10135</v>
      </c>
      <c r="D4403" s="153" t="s">
        <v>5418</v>
      </c>
      <c r="E4403" s="153" t="s">
        <v>370</v>
      </c>
      <c r="F4403" s="155">
        <v>67.86</v>
      </c>
      <c r="G4403" s="155">
        <v>65.45</v>
      </c>
      <c r="H4403" s="153" t="s">
        <v>308</v>
      </c>
      <c r="I4403" s="156">
        <v>41974</v>
      </c>
    </row>
    <row r="4404" spans="1:9" ht="38.25" hidden="1">
      <c r="A4404" s="133">
        <f>COUNTIF(ORÇAMENTO!B:B,'CPU (2)'!B4404)</f>
        <v>0</v>
      </c>
      <c r="B4404" s="157">
        <v>72339</v>
      </c>
      <c r="C4404" s="158" t="s">
        <v>10136</v>
      </c>
      <c r="D4404" s="157" t="s">
        <v>5368</v>
      </c>
      <c r="E4404" s="157" t="s">
        <v>83</v>
      </c>
      <c r="F4404" s="159">
        <v>27.19</v>
      </c>
      <c r="G4404" s="159">
        <v>25.96</v>
      </c>
      <c r="H4404" s="157" t="s">
        <v>308</v>
      </c>
      <c r="I4404" s="160">
        <v>41974</v>
      </c>
    </row>
    <row r="4405" spans="1:9" ht="38.25" hidden="1">
      <c r="A4405" s="133">
        <f>COUNTIF(ORÇAMENTO!B:B,'CPU (2)'!B4405)</f>
        <v>0</v>
      </c>
      <c r="B4405" s="153">
        <v>83540</v>
      </c>
      <c r="C4405" s="154" t="s">
        <v>10137</v>
      </c>
      <c r="D4405" s="153" t="s">
        <v>5368</v>
      </c>
      <c r="E4405" s="153" t="s">
        <v>83</v>
      </c>
      <c r="F4405" s="155">
        <v>10.46</v>
      </c>
      <c r="G4405" s="155">
        <v>9.91</v>
      </c>
      <c r="H4405" s="153" t="s">
        <v>308</v>
      </c>
      <c r="I4405" s="156">
        <v>41974</v>
      </c>
    </row>
    <row r="4406" spans="1:9" ht="38.25" hidden="1">
      <c r="A4406" s="133">
        <f>COUNTIF(ORÇAMENTO!B:B,'CPU (2)'!B4406)</f>
        <v>0</v>
      </c>
      <c r="B4406" s="157">
        <v>83566</v>
      </c>
      <c r="C4406" s="158" t="s">
        <v>10138</v>
      </c>
      <c r="D4406" s="157" t="s">
        <v>5368</v>
      </c>
      <c r="E4406" s="157" t="s">
        <v>83</v>
      </c>
      <c r="F4406" s="159">
        <v>17.02</v>
      </c>
      <c r="G4406" s="159">
        <v>16.47</v>
      </c>
      <c r="H4406" s="157" t="s">
        <v>308</v>
      </c>
      <c r="I4406" s="160">
        <v>41974</v>
      </c>
    </row>
    <row r="4407" spans="1:9" ht="38.25" hidden="1">
      <c r="A4407" s="133">
        <f>COUNTIF(ORÇAMENTO!B:B,'CPU (2)'!B4407)</f>
        <v>0</v>
      </c>
      <c r="B4407" s="153">
        <v>83555</v>
      </c>
      <c r="C4407" s="154" t="s">
        <v>10139</v>
      </c>
      <c r="D4407" s="153" t="s">
        <v>5368</v>
      </c>
      <c r="E4407" s="153" t="s">
        <v>83</v>
      </c>
      <c r="F4407" s="155">
        <v>18.649999999999999</v>
      </c>
      <c r="G4407" s="155">
        <v>17.649999999999999</v>
      </c>
      <c r="H4407" s="153" t="s">
        <v>308</v>
      </c>
      <c r="I4407" s="156">
        <v>41974</v>
      </c>
    </row>
    <row r="4408" spans="1:9" ht="25.5" hidden="1">
      <c r="A4408" s="133">
        <f>COUNTIF(ORÇAMENTO!B:B,'CPU (2)'!B4408)</f>
        <v>0</v>
      </c>
      <c r="B4408" s="157">
        <v>72337</v>
      </c>
      <c r="C4408" s="158" t="s">
        <v>10140</v>
      </c>
      <c r="D4408" s="157" t="s">
        <v>5371</v>
      </c>
      <c r="E4408" s="157" t="s">
        <v>83</v>
      </c>
      <c r="F4408" s="159">
        <v>14.73</v>
      </c>
      <c r="G4408" s="159">
        <v>14.05</v>
      </c>
      <c r="H4408" s="157" t="s">
        <v>308</v>
      </c>
      <c r="I4408" s="160">
        <v>41974</v>
      </c>
    </row>
    <row r="4409" spans="1:9" ht="25.5" hidden="1">
      <c r="A4409" s="133">
        <f>COUNTIF(ORÇAMENTO!B:B,'CPU (2)'!B4409)</f>
        <v>0</v>
      </c>
      <c r="B4409" s="153">
        <v>83703</v>
      </c>
      <c r="C4409" s="154" t="s">
        <v>10141</v>
      </c>
      <c r="D4409" s="153" t="s">
        <v>5366</v>
      </c>
      <c r="E4409" s="153" t="s">
        <v>83</v>
      </c>
      <c r="F4409" s="155">
        <v>63.53</v>
      </c>
      <c r="G4409" s="155">
        <v>62.45</v>
      </c>
      <c r="H4409" s="153" t="s">
        <v>308</v>
      </c>
      <c r="I4409" s="156">
        <v>41974</v>
      </c>
    </row>
    <row r="4410" spans="1:9" ht="25.5" hidden="1">
      <c r="A4410" s="133">
        <f>COUNTIF(ORÇAMENTO!B:B,'CPU (2)'!B4410)</f>
        <v>0</v>
      </c>
      <c r="B4410" s="157">
        <v>83704</v>
      </c>
      <c r="C4410" s="158" t="s">
        <v>10142</v>
      </c>
      <c r="D4410" s="157" t="s">
        <v>5366</v>
      </c>
      <c r="E4410" s="157" t="s">
        <v>83</v>
      </c>
      <c r="F4410" s="159">
        <v>74.040000000000006</v>
      </c>
      <c r="G4410" s="159">
        <v>72.819999999999993</v>
      </c>
      <c r="H4410" s="157" t="s">
        <v>308</v>
      </c>
      <c r="I4410" s="160">
        <v>41974</v>
      </c>
    </row>
    <row r="4411" spans="1:9" ht="25.5" hidden="1">
      <c r="A4411" s="133">
        <f>COUNTIF(ORÇAMENTO!B:B,'CPU (2)'!B4411)</f>
        <v>0</v>
      </c>
      <c r="B4411" s="153">
        <v>86914</v>
      </c>
      <c r="C4411" s="154" t="s">
        <v>10143</v>
      </c>
      <c r="D4411" s="153" t="s">
        <v>5366</v>
      </c>
      <c r="E4411" s="153" t="s">
        <v>83</v>
      </c>
      <c r="F4411" s="155">
        <v>23.11</v>
      </c>
      <c r="G4411" s="155">
        <v>22.82</v>
      </c>
      <c r="H4411" s="153" t="s">
        <v>308</v>
      </c>
      <c r="I4411" s="156">
        <v>41974</v>
      </c>
    </row>
    <row r="4412" spans="1:9" ht="25.5" hidden="1">
      <c r="A4412" s="133">
        <f>COUNTIF(ORÇAMENTO!B:B,'CPU (2)'!B4412)</f>
        <v>0</v>
      </c>
      <c r="B4412" s="157">
        <v>86913</v>
      </c>
      <c r="C4412" s="158" t="s">
        <v>10144</v>
      </c>
      <c r="D4412" s="157" t="s">
        <v>5366</v>
      </c>
      <c r="E4412" s="157" t="s">
        <v>83</v>
      </c>
      <c r="F4412" s="159">
        <v>10.23</v>
      </c>
      <c r="G4412" s="159">
        <v>9.94</v>
      </c>
      <c r="H4412" s="157" t="s">
        <v>308</v>
      </c>
      <c r="I4412" s="160">
        <v>41974</v>
      </c>
    </row>
    <row r="4413" spans="1:9" ht="25.5" hidden="1">
      <c r="A4413" s="133">
        <f>COUNTIF(ORÇAMENTO!B:B,'CPU (2)'!B4413)</f>
        <v>0</v>
      </c>
      <c r="B4413" s="153">
        <v>86906</v>
      </c>
      <c r="C4413" s="154" t="s">
        <v>10145</v>
      </c>
      <c r="D4413" s="153" t="s">
        <v>5366</v>
      </c>
      <c r="E4413" s="153" t="s">
        <v>83</v>
      </c>
      <c r="F4413" s="155">
        <v>24.91</v>
      </c>
      <c r="G4413" s="155">
        <v>24.72</v>
      </c>
      <c r="H4413" s="153" t="s">
        <v>308</v>
      </c>
      <c r="I4413" s="156">
        <v>41974</v>
      </c>
    </row>
    <row r="4414" spans="1:9" ht="25.5" hidden="1">
      <c r="A4414" s="133">
        <f>COUNTIF(ORÇAMENTO!B:B,'CPU (2)'!B4414)</f>
        <v>0</v>
      </c>
      <c r="B4414" s="157">
        <v>86912</v>
      </c>
      <c r="C4414" s="158" t="s">
        <v>10146</v>
      </c>
      <c r="D4414" s="157" t="s">
        <v>5366</v>
      </c>
      <c r="E4414" s="157" t="s">
        <v>83</v>
      </c>
      <c r="F4414" s="159">
        <v>36.049999999999997</v>
      </c>
      <c r="G4414" s="159">
        <v>35.82</v>
      </c>
      <c r="H4414" s="157" t="s">
        <v>308</v>
      </c>
      <c r="I4414" s="160">
        <v>41974</v>
      </c>
    </row>
    <row r="4415" spans="1:9" ht="25.5" hidden="1">
      <c r="A4415" s="133">
        <f>COUNTIF(ORÇAMENTO!B:B,'CPU (2)'!B4415)</f>
        <v>0</v>
      </c>
      <c r="B4415" s="153">
        <v>86911</v>
      </c>
      <c r="C4415" s="154" t="s">
        <v>10147</v>
      </c>
      <c r="D4415" s="153" t="s">
        <v>5366</v>
      </c>
      <c r="E4415" s="153" t="s">
        <v>83</v>
      </c>
      <c r="F4415" s="155">
        <v>21.4</v>
      </c>
      <c r="G4415" s="155">
        <v>21.16</v>
      </c>
      <c r="H4415" s="153" t="s">
        <v>308</v>
      </c>
      <c r="I4415" s="156">
        <v>41974</v>
      </c>
    </row>
    <row r="4416" spans="1:9" ht="25.5" hidden="1">
      <c r="A4416" s="133">
        <f>COUNTIF(ORÇAMENTO!B:B,'CPU (2)'!B4416)</f>
        <v>0</v>
      </c>
      <c r="B4416" s="157">
        <v>86909</v>
      </c>
      <c r="C4416" s="158" t="s">
        <v>10148</v>
      </c>
      <c r="D4416" s="157" t="s">
        <v>5366</v>
      </c>
      <c r="E4416" s="157" t="s">
        <v>83</v>
      </c>
      <c r="F4416" s="159">
        <v>49.56</v>
      </c>
      <c r="G4416" s="159">
        <v>49.23</v>
      </c>
      <c r="H4416" s="157" t="s">
        <v>308</v>
      </c>
      <c r="I4416" s="160">
        <v>41974</v>
      </c>
    </row>
    <row r="4417" spans="1:9" ht="25.5" hidden="1">
      <c r="A4417" s="133">
        <f>COUNTIF(ORÇAMENTO!B:B,'CPU (2)'!B4417)</f>
        <v>0</v>
      </c>
      <c r="B4417" s="153">
        <v>86910</v>
      </c>
      <c r="C4417" s="154" t="s">
        <v>10149</v>
      </c>
      <c r="D4417" s="153" t="s">
        <v>5366</v>
      </c>
      <c r="E4417" s="153" t="s">
        <v>83</v>
      </c>
      <c r="F4417" s="155">
        <v>47.46</v>
      </c>
      <c r="G4417" s="155">
        <v>47.13</v>
      </c>
      <c r="H4417" s="153" t="s">
        <v>308</v>
      </c>
      <c r="I4417" s="156">
        <v>41974</v>
      </c>
    </row>
    <row r="4418" spans="1:9" ht="25.5" hidden="1">
      <c r="A4418" s="133">
        <f>COUNTIF(ORÇAMENTO!B:B,'CPU (2)'!B4418)</f>
        <v>0</v>
      </c>
      <c r="B4418" s="157" t="s">
        <v>10150</v>
      </c>
      <c r="C4418" s="158" t="s">
        <v>10151</v>
      </c>
      <c r="D4418" s="157" t="s">
        <v>5366</v>
      </c>
      <c r="E4418" s="157" t="s">
        <v>83</v>
      </c>
      <c r="F4418" s="159">
        <v>42.89</v>
      </c>
      <c r="G4418" s="159">
        <v>41.97</v>
      </c>
      <c r="H4418" s="157" t="s">
        <v>308</v>
      </c>
      <c r="I4418" s="160">
        <v>41974</v>
      </c>
    </row>
    <row r="4419" spans="1:9" ht="25.5" hidden="1">
      <c r="A4419" s="133">
        <f>COUNTIF(ORÇAMENTO!B:B,'CPU (2)'!B4419)</f>
        <v>0</v>
      </c>
      <c r="B4419" s="153" t="s">
        <v>10152</v>
      </c>
      <c r="C4419" s="154" t="s">
        <v>10153</v>
      </c>
      <c r="D4419" s="153" t="s">
        <v>5366</v>
      </c>
      <c r="E4419" s="153" t="s">
        <v>83</v>
      </c>
      <c r="F4419" s="155">
        <v>31.03</v>
      </c>
      <c r="G4419" s="155">
        <v>30.27</v>
      </c>
      <c r="H4419" s="153" t="s">
        <v>308</v>
      </c>
      <c r="I4419" s="156">
        <v>41974</v>
      </c>
    </row>
    <row r="4420" spans="1:9" ht="25.5" hidden="1">
      <c r="A4420" s="133">
        <f>COUNTIF(ORÇAMENTO!B:B,'CPU (2)'!B4420)</f>
        <v>0</v>
      </c>
      <c r="B4420" s="157" t="s">
        <v>10154</v>
      </c>
      <c r="C4420" s="158" t="s">
        <v>10155</v>
      </c>
      <c r="D4420" s="157" t="s">
        <v>5366</v>
      </c>
      <c r="E4420" s="157" t="s">
        <v>83</v>
      </c>
      <c r="F4420" s="159">
        <v>45.28</v>
      </c>
      <c r="G4420" s="159">
        <v>43.51</v>
      </c>
      <c r="H4420" s="157" t="s">
        <v>308</v>
      </c>
      <c r="I4420" s="160">
        <v>41974</v>
      </c>
    </row>
    <row r="4421" spans="1:9" ht="25.5" hidden="1">
      <c r="A4421" s="133">
        <f>COUNTIF(ORÇAMENTO!B:B,'CPU (2)'!B4421)</f>
        <v>0</v>
      </c>
      <c r="B4421" s="153" t="s">
        <v>10156</v>
      </c>
      <c r="C4421" s="154" t="s">
        <v>10157</v>
      </c>
      <c r="D4421" s="153" t="s">
        <v>5366</v>
      </c>
      <c r="E4421" s="153" t="s">
        <v>83</v>
      </c>
      <c r="F4421" s="155">
        <v>88.3</v>
      </c>
      <c r="G4421" s="155">
        <v>86.82</v>
      </c>
      <c r="H4421" s="153" t="s">
        <v>308</v>
      </c>
      <c r="I4421" s="156">
        <v>41974</v>
      </c>
    </row>
    <row r="4422" spans="1:9" ht="25.5" hidden="1">
      <c r="A4422" s="133">
        <f>COUNTIF(ORÇAMENTO!B:B,'CPU (2)'!B4422)</f>
        <v>0</v>
      </c>
      <c r="B4422" s="157">
        <v>86916</v>
      </c>
      <c r="C4422" s="158" t="s">
        <v>10158</v>
      </c>
      <c r="D4422" s="157" t="s">
        <v>5366</v>
      </c>
      <c r="E4422" s="157" t="s">
        <v>83</v>
      </c>
      <c r="F4422" s="159">
        <v>10.52</v>
      </c>
      <c r="G4422" s="159">
        <v>10.23</v>
      </c>
      <c r="H4422" s="157" t="s">
        <v>308</v>
      </c>
      <c r="I4422" s="160">
        <v>41974</v>
      </c>
    </row>
    <row r="4423" spans="1:9" ht="25.5" hidden="1">
      <c r="A4423" s="133">
        <f>COUNTIF(ORÇAMENTO!B:B,'CPU (2)'!B4423)</f>
        <v>0</v>
      </c>
      <c r="B4423" s="153">
        <v>84878</v>
      </c>
      <c r="C4423" s="154" t="s">
        <v>10159</v>
      </c>
      <c r="D4423" s="153" t="s">
        <v>5410</v>
      </c>
      <c r="E4423" s="153" t="s">
        <v>83</v>
      </c>
      <c r="F4423" s="155">
        <v>75.83</v>
      </c>
      <c r="G4423" s="155">
        <v>73.67</v>
      </c>
      <c r="H4423" s="153" t="s">
        <v>308</v>
      </c>
      <c r="I4423" s="156">
        <v>41974</v>
      </c>
    </row>
    <row r="4424" spans="1:9" ht="38.25" hidden="1">
      <c r="A4424" s="133">
        <f>COUNTIF(ORÇAMENTO!B:B,'CPU (2)'!B4424)</f>
        <v>0</v>
      </c>
      <c r="B4424" s="157" t="s">
        <v>10160</v>
      </c>
      <c r="C4424" s="158" t="s">
        <v>10161</v>
      </c>
      <c r="D4424" s="157" t="s">
        <v>5368</v>
      </c>
      <c r="E4424" s="157" t="s">
        <v>83</v>
      </c>
      <c r="F4424" s="159">
        <v>60564.06</v>
      </c>
      <c r="G4424" s="159">
        <v>60549.43</v>
      </c>
      <c r="H4424" s="157" t="s">
        <v>308</v>
      </c>
      <c r="I4424" s="160">
        <v>41974</v>
      </c>
    </row>
    <row r="4425" spans="1:9" ht="38.25" hidden="1">
      <c r="A4425" s="133">
        <f>COUNTIF(ORÇAMENTO!B:B,'CPU (2)'!B4425)</f>
        <v>0</v>
      </c>
      <c r="B4425" s="153" t="s">
        <v>10162</v>
      </c>
      <c r="C4425" s="154" t="s">
        <v>10163</v>
      </c>
      <c r="D4425" s="153" t="s">
        <v>5368</v>
      </c>
      <c r="E4425" s="153" t="s">
        <v>83</v>
      </c>
      <c r="F4425" s="155">
        <v>7574.7</v>
      </c>
      <c r="G4425" s="155">
        <v>7568.04</v>
      </c>
      <c r="H4425" s="153" t="s">
        <v>308</v>
      </c>
      <c r="I4425" s="156">
        <v>41974</v>
      </c>
    </row>
    <row r="4426" spans="1:9" ht="38.25" hidden="1">
      <c r="A4426" s="133">
        <f>COUNTIF(ORÇAMENTO!B:B,'CPU (2)'!B4426)</f>
        <v>0</v>
      </c>
      <c r="B4426" s="157" t="s">
        <v>10164</v>
      </c>
      <c r="C4426" s="158" t="s">
        <v>10165</v>
      </c>
      <c r="D4426" s="157" t="s">
        <v>5368</v>
      </c>
      <c r="E4426" s="157" t="s">
        <v>83</v>
      </c>
      <c r="F4426" s="159">
        <v>8792.7999999999993</v>
      </c>
      <c r="G4426" s="159">
        <v>8784.82</v>
      </c>
      <c r="H4426" s="157" t="s">
        <v>308</v>
      </c>
      <c r="I4426" s="160">
        <v>41974</v>
      </c>
    </row>
    <row r="4427" spans="1:9" ht="38.25" hidden="1">
      <c r="A4427" s="133">
        <f>COUNTIF(ORÇAMENTO!B:B,'CPU (2)'!B4427)</f>
        <v>0</v>
      </c>
      <c r="B4427" s="153" t="s">
        <v>10166</v>
      </c>
      <c r="C4427" s="154" t="s">
        <v>10167</v>
      </c>
      <c r="D4427" s="153" t="s">
        <v>5368</v>
      </c>
      <c r="E4427" s="153" t="s">
        <v>83</v>
      </c>
      <c r="F4427" s="155">
        <v>12629.16</v>
      </c>
      <c r="G4427" s="155">
        <v>12619.84</v>
      </c>
      <c r="H4427" s="153" t="s">
        <v>308</v>
      </c>
      <c r="I4427" s="156">
        <v>41974</v>
      </c>
    </row>
    <row r="4428" spans="1:9" ht="38.25" hidden="1">
      <c r="A4428" s="133">
        <f>COUNTIF(ORÇAMENTO!B:B,'CPU (2)'!B4428)</f>
        <v>0</v>
      </c>
      <c r="B4428" s="157" t="s">
        <v>10168</v>
      </c>
      <c r="C4428" s="158" t="s">
        <v>10169</v>
      </c>
      <c r="D4428" s="157" t="s">
        <v>5368</v>
      </c>
      <c r="E4428" s="157" t="s">
        <v>83</v>
      </c>
      <c r="F4428" s="159">
        <v>15538.99</v>
      </c>
      <c r="G4428" s="159">
        <v>15528.34</v>
      </c>
      <c r="H4428" s="157" t="s">
        <v>308</v>
      </c>
      <c r="I4428" s="160">
        <v>41974</v>
      </c>
    </row>
    <row r="4429" spans="1:9" ht="38.25" hidden="1">
      <c r="A4429" s="133">
        <f>COUNTIF(ORÇAMENTO!B:B,'CPU (2)'!B4429)</f>
        <v>0</v>
      </c>
      <c r="B4429" s="153" t="s">
        <v>10170</v>
      </c>
      <c r="C4429" s="154" t="s">
        <v>10171</v>
      </c>
      <c r="D4429" s="153" t="s">
        <v>5368</v>
      </c>
      <c r="E4429" s="153" t="s">
        <v>83</v>
      </c>
      <c r="F4429" s="155">
        <v>3920.05</v>
      </c>
      <c r="G4429" s="155">
        <v>3917.39</v>
      </c>
      <c r="H4429" s="153" t="s">
        <v>308</v>
      </c>
      <c r="I4429" s="156">
        <v>41974</v>
      </c>
    </row>
    <row r="4430" spans="1:9" ht="38.25" hidden="1">
      <c r="A4430" s="133">
        <f>COUNTIF(ORÇAMENTO!B:B,'CPU (2)'!B4430)</f>
        <v>0</v>
      </c>
      <c r="B4430" s="157" t="s">
        <v>10172</v>
      </c>
      <c r="C4430" s="158" t="s">
        <v>10173</v>
      </c>
      <c r="D4430" s="157" t="s">
        <v>5368</v>
      </c>
      <c r="E4430" s="157" t="s">
        <v>83</v>
      </c>
      <c r="F4430" s="159">
        <v>4577.2</v>
      </c>
      <c r="G4430" s="159">
        <v>4573.21</v>
      </c>
      <c r="H4430" s="157" t="s">
        <v>308</v>
      </c>
      <c r="I4430" s="160">
        <v>41974</v>
      </c>
    </row>
    <row r="4431" spans="1:9" ht="38.25" hidden="1">
      <c r="A4431" s="133">
        <f>COUNTIF(ORÇAMENTO!B:B,'CPU (2)'!B4431)</f>
        <v>0</v>
      </c>
      <c r="B4431" s="153" t="s">
        <v>10174</v>
      </c>
      <c r="C4431" s="154" t="s">
        <v>10175</v>
      </c>
      <c r="D4431" s="153" t="s">
        <v>5368</v>
      </c>
      <c r="E4431" s="153" t="s">
        <v>83</v>
      </c>
      <c r="F4431" s="155">
        <v>23223.14</v>
      </c>
      <c r="G4431" s="155">
        <v>23211.17</v>
      </c>
      <c r="H4431" s="153" t="s">
        <v>308</v>
      </c>
      <c r="I4431" s="156">
        <v>41974</v>
      </c>
    </row>
    <row r="4432" spans="1:9" ht="38.25" hidden="1">
      <c r="A4432" s="133">
        <f>COUNTIF(ORÇAMENTO!B:B,'CPU (2)'!B4432)</f>
        <v>0</v>
      </c>
      <c r="B4432" s="157" t="s">
        <v>10176</v>
      </c>
      <c r="C4432" s="158" t="s">
        <v>10177</v>
      </c>
      <c r="D4432" s="157" t="s">
        <v>5368</v>
      </c>
      <c r="E4432" s="157" t="s">
        <v>83</v>
      </c>
      <c r="F4432" s="159">
        <v>41016.94</v>
      </c>
      <c r="G4432" s="159">
        <v>41003.64</v>
      </c>
      <c r="H4432" s="157" t="s">
        <v>308</v>
      </c>
      <c r="I4432" s="160">
        <v>41974</v>
      </c>
    </row>
    <row r="4433" spans="1:9" ht="38.25" hidden="1">
      <c r="A4433" s="133">
        <f>COUNTIF(ORÇAMENTO!B:B,'CPU (2)'!B4433)</f>
        <v>0</v>
      </c>
      <c r="B4433" s="153" t="s">
        <v>10178</v>
      </c>
      <c r="C4433" s="154" t="s">
        <v>10179</v>
      </c>
      <c r="D4433" s="153" t="s">
        <v>5368</v>
      </c>
      <c r="E4433" s="153" t="s">
        <v>83</v>
      </c>
      <c r="F4433" s="155">
        <v>5867.34</v>
      </c>
      <c r="G4433" s="155">
        <v>5862.02</v>
      </c>
      <c r="H4433" s="153" t="s">
        <v>308</v>
      </c>
      <c r="I4433" s="156">
        <v>41974</v>
      </c>
    </row>
    <row r="4434" spans="1:9" ht="25.5" hidden="1">
      <c r="A4434" s="133">
        <f>COUNTIF(ORÇAMENTO!B:B,'CPU (2)'!B4434)</f>
        <v>0</v>
      </c>
      <c r="B4434" s="157">
        <v>72886</v>
      </c>
      <c r="C4434" s="158" t="s">
        <v>10180</v>
      </c>
      <c r="D4434" s="157" t="s">
        <v>5604</v>
      </c>
      <c r="E4434" s="157" t="s">
        <v>10181</v>
      </c>
      <c r="F4434" s="159">
        <v>0.99</v>
      </c>
      <c r="G4434" s="159">
        <v>0.98</v>
      </c>
      <c r="H4434" s="157" t="s">
        <v>308</v>
      </c>
      <c r="I4434" s="160">
        <v>41974</v>
      </c>
    </row>
    <row r="4435" spans="1:9" ht="25.5" hidden="1">
      <c r="A4435" s="133">
        <f>COUNTIF(ORÇAMENTO!B:B,'CPU (2)'!B4435)</f>
        <v>0</v>
      </c>
      <c r="B4435" s="153">
        <v>72842</v>
      </c>
      <c r="C4435" s="154" t="s">
        <v>10180</v>
      </c>
      <c r="D4435" s="153" t="s">
        <v>5604</v>
      </c>
      <c r="E4435" s="153" t="s">
        <v>10182</v>
      </c>
      <c r="F4435" s="155">
        <v>0.67</v>
      </c>
      <c r="G4435" s="155">
        <v>0.66</v>
      </c>
      <c r="H4435" s="153" t="s">
        <v>308</v>
      </c>
      <c r="I4435" s="156">
        <v>41974</v>
      </c>
    </row>
    <row r="4436" spans="1:9" ht="25.5" hidden="1">
      <c r="A4436" s="133">
        <f>COUNTIF(ORÇAMENTO!B:B,'CPU (2)'!B4436)</f>
        <v>0</v>
      </c>
      <c r="B4436" s="157">
        <v>72885</v>
      </c>
      <c r="C4436" s="158" t="s">
        <v>10183</v>
      </c>
      <c r="D4436" s="157" t="s">
        <v>5604</v>
      </c>
      <c r="E4436" s="157" t="s">
        <v>10181</v>
      </c>
      <c r="F4436" s="159">
        <v>1.24</v>
      </c>
      <c r="G4436" s="159">
        <v>1.22</v>
      </c>
      <c r="H4436" s="157" t="s">
        <v>308</v>
      </c>
      <c r="I4436" s="160">
        <v>41974</v>
      </c>
    </row>
    <row r="4437" spans="1:9" ht="25.5" hidden="1">
      <c r="A4437" s="133">
        <f>COUNTIF(ORÇAMENTO!B:B,'CPU (2)'!B4437)</f>
        <v>0</v>
      </c>
      <c r="B4437" s="153">
        <v>72841</v>
      </c>
      <c r="C4437" s="154" t="s">
        <v>10183</v>
      </c>
      <c r="D4437" s="153" t="s">
        <v>5604</v>
      </c>
      <c r="E4437" s="153" t="s">
        <v>10182</v>
      </c>
      <c r="F4437" s="155">
        <v>0.83</v>
      </c>
      <c r="G4437" s="155">
        <v>0.82</v>
      </c>
      <c r="H4437" s="153" t="s">
        <v>308</v>
      </c>
      <c r="I4437" s="156">
        <v>41974</v>
      </c>
    </row>
    <row r="4438" spans="1:9" ht="25.5" hidden="1">
      <c r="A4438" s="133">
        <f>COUNTIF(ORÇAMENTO!B:B,'CPU (2)'!B4438)</f>
        <v>0</v>
      </c>
      <c r="B4438" s="157">
        <v>72887</v>
      </c>
      <c r="C4438" s="158" t="s">
        <v>10184</v>
      </c>
      <c r="D4438" s="157" t="s">
        <v>5604</v>
      </c>
      <c r="E4438" s="157" t="s">
        <v>10181</v>
      </c>
      <c r="F4438" s="159">
        <v>0.83</v>
      </c>
      <c r="G4438" s="159">
        <v>0.82</v>
      </c>
      <c r="H4438" s="157" t="s">
        <v>308</v>
      </c>
      <c r="I4438" s="160">
        <v>41974</v>
      </c>
    </row>
    <row r="4439" spans="1:9" ht="25.5" hidden="1">
      <c r="A4439" s="133">
        <f>COUNTIF(ORÇAMENTO!B:B,'CPU (2)'!B4439)</f>
        <v>0</v>
      </c>
      <c r="B4439" s="153">
        <v>72843</v>
      </c>
      <c r="C4439" s="154" t="s">
        <v>10184</v>
      </c>
      <c r="D4439" s="153" t="s">
        <v>5604</v>
      </c>
      <c r="E4439" s="153" t="s">
        <v>10182</v>
      </c>
      <c r="F4439" s="155">
        <v>0.56000000000000005</v>
      </c>
      <c r="G4439" s="155">
        <v>0.55000000000000004</v>
      </c>
      <c r="H4439" s="153" t="s">
        <v>308</v>
      </c>
      <c r="I4439" s="156">
        <v>41974</v>
      </c>
    </row>
    <row r="4440" spans="1:9" ht="25.5" hidden="1">
      <c r="A4440" s="133">
        <f>COUNTIF(ORÇAMENTO!B:B,'CPU (2)'!B4440)</f>
        <v>0</v>
      </c>
      <c r="B4440" s="157">
        <v>72839</v>
      </c>
      <c r="C4440" s="158" t="s">
        <v>10185</v>
      </c>
      <c r="D4440" s="157" t="s">
        <v>5604</v>
      </c>
      <c r="E4440" s="157" t="s">
        <v>10182</v>
      </c>
      <c r="F4440" s="159">
        <v>0.56000000000000005</v>
      </c>
      <c r="G4440" s="159">
        <v>0.55000000000000004</v>
      </c>
      <c r="H4440" s="157" t="s">
        <v>308</v>
      </c>
      <c r="I4440" s="160">
        <v>41974</v>
      </c>
    </row>
    <row r="4441" spans="1:9" ht="25.5" hidden="1">
      <c r="A4441" s="133">
        <f>COUNTIF(ORÇAMENTO!B:B,'CPU (2)'!B4441)</f>
        <v>0</v>
      </c>
      <c r="B4441" s="153">
        <v>72883</v>
      </c>
      <c r="C4441" s="154" t="s">
        <v>10185</v>
      </c>
      <c r="D4441" s="153" t="s">
        <v>5604</v>
      </c>
      <c r="E4441" s="153" t="s">
        <v>10181</v>
      </c>
      <c r="F4441" s="155">
        <v>0.84</v>
      </c>
      <c r="G4441" s="155">
        <v>0.82</v>
      </c>
      <c r="H4441" s="153" t="s">
        <v>308</v>
      </c>
      <c r="I4441" s="156">
        <v>41974</v>
      </c>
    </row>
    <row r="4442" spans="1:9" ht="25.5" hidden="1">
      <c r="A4442" s="133">
        <f>COUNTIF(ORÇAMENTO!B:B,'CPU (2)'!B4442)</f>
        <v>0</v>
      </c>
      <c r="B4442" s="157">
        <v>72882</v>
      </c>
      <c r="C4442" s="158" t="s">
        <v>10186</v>
      </c>
      <c r="D4442" s="157" t="s">
        <v>5604</v>
      </c>
      <c r="E4442" s="157" t="s">
        <v>10181</v>
      </c>
      <c r="F4442" s="159">
        <v>1.05</v>
      </c>
      <c r="G4442" s="159">
        <v>1.02</v>
      </c>
      <c r="H4442" s="157" t="s">
        <v>308</v>
      </c>
      <c r="I4442" s="160">
        <v>41974</v>
      </c>
    </row>
    <row r="4443" spans="1:9" ht="25.5" hidden="1">
      <c r="A4443" s="133">
        <f>COUNTIF(ORÇAMENTO!B:B,'CPU (2)'!B4443)</f>
        <v>0</v>
      </c>
      <c r="B4443" s="153">
        <v>72838</v>
      </c>
      <c r="C4443" s="154" t="s">
        <v>10186</v>
      </c>
      <c r="D4443" s="153" t="s">
        <v>5604</v>
      </c>
      <c r="E4443" s="153" t="s">
        <v>10182</v>
      </c>
      <c r="F4443" s="155">
        <v>0.7</v>
      </c>
      <c r="G4443" s="155">
        <v>0.68</v>
      </c>
      <c r="H4443" s="153" t="s">
        <v>308</v>
      </c>
      <c r="I4443" s="156">
        <v>41974</v>
      </c>
    </row>
    <row r="4444" spans="1:9" ht="25.5" hidden="1">
      <c r="A4444" s="133">
        <f>COUNTIF(ORÇAMENTO!B:B,'CPU (2)'!B4444)</f>
        <v>0</v>
      </c>
      <c r="B4444" s="157">
        <v>72840</v>
      </c>
      <c r="C4444" s="158" t="s">
        <v>10187</v>
      </c>
      <c r="D4444" s="157" t="s">
        <v>5604</v>
      </c>
      <c r="E4444" s="157" t="s">
        <v>10182</v>
      </c>
      <c r="F4444" s="159">
        <v>0.47</v>
      </c>
      <c r="G4444" s="159">
        <v>0.46</v>
      </c>
      <c r="H4444" s="157" t="s">
        <v>308</v>
      </c>
      <c r="I4444" s="160">
        <v>41974</v>
      </c>
    </row>
    <row r="4445" spans="1:9" ht="25.5" hidden="1">
      <c r="A4445" s="133">
        <f>COUNTIF(ORÇAMENTO!B:B,'CPU (2)'!B4445)</f>
        <v>0</v>
      </c>
      <c r="B4445" s="153">
        <v>72884</v>
      </c>
      <c r="C4445" s="154" t="s">
        <v>10187</v>
      </c>
      <c r="D4445" s="153" t="s">
        <v>5604</v>
      </c>
      <c r="E4445" s="153" t="s">
        <v>10181</v>
      </c>
      <c r="F4445" s="155">
        <v>0.7</v>
      </c>
      <c r="G4445" s="155">
        <v>0.68</v>
      </c>
      <c r="H4445" s="153" t="s">
        <v>308</v>
      </c>
      <c r="I4445" s="156">
        <v>41974</v>
      </c>
    </row>
    <row r="4446" spans="1:9" hidden="1">
      <c r="A4446" s="133">
        <f>COUNTIF(ORÇAMENTO!B:B,'CPU (2)'!B4446)</f>
        <v>0</v>
      </c>
      <c r="B4446" s="157">
        <v>83356</v>
      </c>
      <c r="C4446" s="158" t="s">
        <v>10188</v>
      </c>
      <c r="D4446" s="157" t="s">
        <v>5604</v>
      </c>
      <c r="E4446" s="157" t="s">
        <v>10181</v>
      </c>
      <c r="F4446" s="159">
        <v>0.71</v>
      </c>
      <c r="G4446" s="159">
        <v>0.7</v>
      </c>
      <c r="H4446" s="157" t="s">
        <v>308</v>
      </c>
      <c r="I4446" s="160">
        <v>41974</v>
      </c>
    </row>
    <row r="4447" spans="1:9" ht="25.5" hidden="1">
      <c r="A4447" s="133">
        <f>COUNTIF(ORÇAMENTO!B:B,'CPU (2)'!B4447)</f>
        <v>0</v>
      </c>
      <c r="B4447" s="153">
        <v>72900</v>
      </c>
      <c r="C4447" s="154" t="s">
        <v>10189</v>
      </c>
      <c r="D4447" s="153" t="s">
        <v>5604</v>
      </c>
      <c r="E4447" s="153" t="s">
        <v>368</v>
      </c>
      <c r="F4447" s="155">
        <v>4.4800000000000004</v>
      </c>
      <c r="G4447" s="155">
        <v>4.42</v>
      </c>
      <c r="H4447" s="153" t="s">
        <v>308</v>
      </c>
      <c r="I4447" s="156">
        <v>41974</v>
      </c>
    </row>
    <row r="4448" spans="1:9" ht="25.5" hidden="1">
      <c r="A4448" s="133">
        <f>COUNTIF(ORÇAMENTO!B:B,'CPU (2)'!B4448)</f>
        <v>0</v>
      </c>
      <c r="B4448" s="157">
        <v>72899</v>
      </c>
      <c r="C4448" s="158" t="s">
        <v>10190</v>
      </c>
      <c r="D4448" s="157" t="s">
        <v>5604</v>
      </c>
      <c r="E4448" s="157" t="s">
        <v>368</v>
      </c>
      <c r="F4448" s="159">
        <v>4.07</v>
      </c>
      <c r="G4448" s="159">
        <v>4.01</v>
      </c>
      <c r="H4448" s="157" t="s">
        <v>308</v>
      </c>
      <c r="I4448" s="160">
        <v>41974</v>
      </c>
    </row>
    <row r="4449" spans="1:9" ht="25.5" hidden="1">
      <c r="A4449" s="133">
        <f>COUNTIF(ORÇAMENTO!B:B,'CPU (2)'!B4449)</f>
        <v>0</v>
      </c>
      <c r="B4449" s="153">
        <v>83444</v>
      </c>
      <c r="C4449" s="154" t="s">
        <v>10191</v>
      </c>
      <c r="D4449" s="153" t="s">
        <v>5604</v>
      </c>
      <c r="E4449" s="153" t="s">
        <v>10182</v>
      </c>
      <c r="F4449" s="155">
        <v>0.84</v>
      </c>
      <c r="G4449" s="155">
        <v>0.82</v>
      </c>
      <c r="H4449" s="153" t="s">
        <v>308</v>
      </c>
      <c r="I4449" s="156">
        <v>41974</v>
      </c>
    </row>
    <row r="4450" spans="1:9" hidden="1">
      <c r="A4450" s="133">
        <f>COUNTIF(ORÇAMENTO!B:B,'CPU (2)'!B4450)</f>
        <v>0</v>
      </c>
      <c r="B4450" s="157">
        <v>83358</v>
      </c>
      <c r="C4450" s="158" t="s">
        <v>10192</v>
      </c>
      <c r="D4450" s="157" t="s">
        <v>5604</v>
      </c>
      <c r="E4450" s="157" t="s">
        <v>10181</v>
      </c>
      <c r="F4450" s="159">
        <v>1.46</v>
      </c>
      <c r="G4450" s="159">
        <v>1.44</v>
      </c>
      <c r="H4450" s="157" t="s">
        <v>308</v>
      </c>
      <c r="I4450" s="160">
        <v>41974</v>
      </c>
    </row>
    <row r="4451" spans="1:9" hidden="1">
      <c r="A4451" s="133">
        <f>COUNTIF(ORÇAMENTO!B:B,'CPU (2)'!B4451)</f>
        <v>0</v>
      </c>
      <c r="B4451" s="153">
        <v>73597</v>
      </c>
      <c r="C4451" s="154" t="s">
        <v>10193</v>
      </c>
      <c r="D4451" s="153" t="s">
        <v>5361</v>
      </c>
      <c r="E4451" s="153" t="s">
        <v>370</v>
      </c>
      <c r="F4451" s="155">
        <v>0.71</v>
      </c>
      <c r="G4451" s="155">
        <v>0.64</v>
      </c>
      <c r="H4451" s="153" t="s">
        <v>308</v>
      </c>
      <c r="I4451" s="156">
        <v>41974</v>
      </c>
    </row>
    <row r="4452" spans="1:9" hidden="1">
      <c r="A4452" s="133">
        <f>COUNTIF(ORÇAMENTO!B:B,'CPU (2)'!B4452)</f>
        <v>0</v>
      </c>
      <c r="B4452" s="157">
        <v>73512</v>
      </c>
      <c r="C4452" s="158" t="s">
        <v>10194</v>
      </c>
      <c r="D4452" s="157" t="s">
        <v>5361</v>
      </c>
      <c r="E4452" s="157" t="s">
        <v>370</v>
      </c>
      <c r="F4452" s="159">
        <v>11.96</v>
      </c>
      <c r="G4452" s="159">
        <v>10.97</v>
      </c>
      <c r="H4452" s="157" t="s">
        <v>308</v>
      </c>
      <c r="I4452" s="160">
        <v>41974</v>
      </c>
    </row>
    <row r="4453" spans="1:9" hidden="1">
      <c r="A4453" s="133">
        <f>COUNTIF(ORÇAMENTO!B:B,'CPU (2)'!B4453)</f>
        <v>0</v>
      </c>
      <c r="B4453" s="153">
        <v>73511</v>
      </c>
      <c r="C4453" s="154" t="s">
        <v>10195</v>
      </c>
      <c r="D4453" s="153" t="s">
        <v>5361</v>
      </c>
      <c r="E4453" s="153" t="s">
        <v>370</v>
      </c>
      <c r="F4453" s="155">
        <v>13.78</v>
      </c>
      <c r="G4453" s="155">
        <v>12.64</v>
      </c>
      <c r="H4453" s="153" t="s">
        <v>308</v>
      </c>
      <c r="I4453" s="156">
        <v>41974</v>
      </c>
    </row>
    <row r="4454" spans="1:9" hidden="1">
      <c r="A4454" s="133">
        <f>COUNTIF(ORÇAMENTO!B:B,'CPU (2)'!B4454)</f>
        <v>0</v>
      </c>
      <c r="B4454" s="157">
        <v>73510</v>
      </c>
      <c r="C4454" s="158" t="s">
        <v>10196</v>
      </c>
      <c r="D4454" s="157" t="s">
        <v>5361</v>
      </c>
      <c r="E4454" s="157" t="s">
        <v>370</v>
      </c>
      <c r="F4454" s="159">
        <v>15.97</v>
      </c>
      <c r="G4454" s="159">
        <v>14.65</v>
      </c>
      <c r="H4454" s="157" t="s">
        <v>308</v>
      </c>
      <c r="I4454" s="160">
        <v>41974</v>
      </c>
    </row>
    <row r="4455" spans="1:9" hidden="1">
      <c r="A4455" s="133">
        <f>COUNTIF(ORÇAMENTO!B:B,'CPU (2)'!B4455)</f>
        <v>0</v>
      </c>
      <c r="B4455" s="153">
        <v>73524</v>
      </c>
      <c r="C4455" s="154" t="s">
        <v>10197</v>
      </c>
      <c r="D4455" s="153" t="s">
        <v>5361</v>
      </c>
      <c r="E4455" s="153" t="s">
        <v>370</v>
      </c>
      <c r="F4455" s="155">
        <v>0.92</v>
      </c>
      <c r="G4455" s="155">
        <v>0.84</v>
      </c>
      <c r="H4455" s="153" t="s">
        <v>308</v>
      </c>
      <c r="I4455" s="156">
        <v>41974</v>
      </c>
    </row>
    <row r="4456" spans="1:9" hidden="1">
      <c r="A4456" s="133">
        <f>COUNTIF(ORÇAMENTO!B:B,'CPU (2)'!B4456)</f>
        <v>0</v>
      </c>
      <c r="B4456" s="157">
        <v>73523</v>
      </c>
      <c r="C4456" s="158" t="s">
        <v>10198</v>
      </c>
      <c r="D4456" s="157" t="s">
        <v>5361</v>
      </c>
      <c r="E4456" s="157" t="s">
        <v>370</v>
      </c>
      <c r="F4456" s="159">
        <v>1.18</v>
      </c>
      <c r="G4456" s="159">
        <v>1.07</v>
      </c>
      <c r="H4456" s="157" t="s">
        <v>308</v>
      </c>
      <c r="I4456" s="160">
        <v>41974</v>
      </c>
    </row>
    <row r="4457" spans="1:9" hidden="1">
      <c r="A4457" s="133">
        <f>COUNTIF(ORÇAMENTO!B:B,'CPU (2)'!B4457)</f>
        <v>0</v>
      </c>
      <c r="B4457" s="153">
        <v>73522</v>
      </c>
      <c r="C4457" s="154" t="s">
        <v>10199</v>
      </c>
      <c r="D4457" s="153" t="s">
        <v>5361</v>
      </c>
      <c r="E4457" s="153" t="s">
        <v>370</v>
      </c>
      <c r="F4457" s="155">
        <v>1.57</v>
      </c>
      <c r="G4457" s="155">
        <v>1.44</v>
      </c>
      <c r="H4457" s="153" t="s">
        <v>308</v>
      </c>
      <c r="I4457" s="156">
        <v>41974</v>
      </c>
    </row>
    <row r="4458" spans="1:9" hidden="1">
      <c r="A4458" s="133">
        <f>COUNTIF(ORÇAMENTO!B:B,'CPU (2)'!B4458)</f>
        <v>0</v>
      </c>
      <c r="B4458" s="157">
        <v>73521</v>
      </c>
      <c r="C4458" s="158" t="s">
        <v>10200</v>
      </c>
      <c r="D4458" s="157" t="s">
        <v>5361</v>
      </c>
      <c r="E4458" s="157" t="s">
        <v>370</v>
      </c>
      <c r="F4458" s="159">
        <v>1.99</v>
      </c>
      <c r="G4458" s="159">
        <v>1.82</v>
      </c>
      <c r="H4458" s="157" t="s">
        <v>308</v>
      </c>
      <c r="I4458" s="160">
        <v>41974</v>
      </c>
    </row>
    <row r="4459" spans="1:9" hidden="1">
      <c r="A4459" s="133">
        <f>COUNTIF(ORÇAMENTO!B:B,'CPU (2)'!B4459)</f>
        <v>0</v>
      </c>
      <c r="B4459" s="153">
        <v>73520</v>
      </c>
      <c r="C4459" s="154" t="s">
        <v>10201</v>
      </c>
      <c r="D4459" s="153" t="s">
        <v>5361</v>
      </c>
      <c r="E4459" s="153" t="s">
        <v>370</v>
      </c>
      <c r="F4459" s="155">
        <v>2.4700000000000002</v>
      </c>
      <c r="G4459" s="155">
        <v>2.2599999999999998</v>
      </c>
      <c r="H4459" s="153" t="s">
        <v>308</v>
      </c>
      <c r="I4459" s="156">
        <v>41974</v>
      </c>
    </row>
    <row r="4460" spans="1:9" hidden="1">
      <c r="A4460" s="133">
        <f>COUNTIF(ORÇAMENTO!B:B,'CPU (2)'!B4460)</f>
        <v>0</v>
      </c>
      <c r="B4460" s="157">
        <v>73519</v>
      </c>
      <c r="C4460" s="158" t="s">
        <v>10202</v>
      </c>
      <c r="D4460" s="157" t="s">
        <v>5361</v>
      </c>
      <c r="E4460" s="157" t="s">
        <v>370</v>
      </c>
      <c r="F4460" s="159">
        <v>2.93</v>
      </c>
      <c r="G4460" s="159">
        <v>2.69</v>
      </c>
      <c r="H4460" s="157" t="s">
        <v>308</v>
      </c>
      <c r="I4460" s="160">
        <v>41974</v>
      </c>
    </row>
    <row r="4461" spans="1:9" hidden="1">
      <c r="A4461" s="133">
        <f>COUNTIF(ORÇAMENTO!B:B,'CPU (2)'!B4461)</f>
        <v>0</v>
      </c>
      <c r="B4461" s="153">
        <v>73518</v>
      </c>
      <c r="C4461" s="154" t="s">
        <v>10203</v>
      </c>
      <c r="D4461" s="153" t="s">
        <v>5361</v>
      </c>
      <c r="E4461" s="153" t="s">
        <v>370</v>
      </c>
      <c r="F4461" s="155">
        <v>3.5</v>
      </c>
      <c r="G4461" s="155">
        <v>3.21</v>
      </c>
      <c r="H4461" s="153" t="s">
        <v>308</v>
      </c>
      <c r="I4461" s="156">
        <v>41974</v>
      </c>
    </row>
    <row r="4462" spans="1:9" hidden="1">
      <c r="A4462" s="133">
        <f>COUNTIF(ORÇAMENTO!B:B,'CPU (2)'!B4462)</f>
        <v>0</v>
      </c>
      <c r="B4462" s="157">
        <v>73517</v>
      </c>
      <c r="C4462" s="158" t="s">
        <v>10204</v>
      </c>
      <c r="D4462" s="157" t="s">
        <v>5361</v>
      </c>
      <c r="E4462" s="157" t="s">
        <v>370</v>
      </c>
      <c r="F4462" s="159">
        <v>4.04</v>
      </c>
      <c r="G4462" s="159">
        <v>3.71</v>
      </c>
      <c r="H4462" s="157" t="s">
        <v>308</v>
      </c>
      <c r="I4462" s="160">
        <v>41974</v>
      </c>
    </row>
    <row r="4463" spans="1:9" hidden="1">
      <c r="A4463" s="133">
        <f>COUNTIF(ORÇAMENTO!B:B,'CPU (2)'!B4463)</f>
        <v>0</v>
      </c>
      <c r="B4463" s="153">
        <v>73516</v>
      </c>
      <c r="C4463" s="154" t="s">
        <v>10205</v>
      </c>
      <c r="D4463" s="153" t="s">
        <v>5361</v>
      </c>
      <c r="E4463" s="153" t="s">
        <v>370</v>
      </c>
      <c r="F4463" s="155">
        <v>5.33</v>
      </c>
      <c r="G4463" s="155">
        <v>4.8899999999999997</v>
      </c>
      <c r="H4463" s="153" t="s">
        <v>308</v>
      </c>
      <c r="I4463" s="156">
        <v>41974</v>
      </c>
    </row>
    <row r="4464" spans="1:9" hidden="1">
      <c r="A4464" s="133">
        <f>COUNTIF(ORÇAMENTO!B:B,'CPU (2)'!B4464)</f>
        <v>0</v>
      </c>
      <c r="B4464" s="157">
        <v>73515</v>
      </c>
      <c r="C4464" s="158" t="s">
        <v>10206</v>
      </c>
      <c r="D4464" s="157" t="s">
        <v>5361</v>
      </c>
      <c r="E4464" s="157" t="s">
        <v>370</v>
      </c>
      <c r="F4464" s="159">
        <v>6.78</v>
      </c>
      <c r="G4464" s="159">
        <v>6.21</v>
      </c>
      <c r="H4464" s="157" t="s">
        <v>308</v>
      </c>
      <c r="I4464" s="160">
        <v>41974</v>
      </c>
    </row>
    <row r="4465" spans="1:9" hidden="1">
      <c r="A4465" s="133">
        <f>COUNTIF(ORÇAMENTO!B:B,'CPU (2)'!B4465)</f>
        <v>0</v>
      </c>
      <c r="B4465" s="153">
        <v>73598</v>
      </c>
      <c r="C4465" s="154" t="s">
        <v>10207</v>
      </c>
      <c r="D4465" s="153" t="s">
        <v>5361</v>
      </c>
      <c r="E4465" s="153" t="s">
        <v>370</v>
      </c>
      <c r="F4465" s="155">
        <v>0.49</v>
      </c>
      <c r="G4465" s="155">
        <v>0.45</v>
      </c>
      <c r="H4465" s="153" t="s">
        <v>308</v>
      </c>
      <c r="I4465" s="156">
        <v>41974</v>
      </c>
    </row>
    <row r="4466" spans="1:9" hidden="1">
      <c r="A4466" s="133">
        <f>COUNTIF(ORÇAMENTO!B:B,'CPU (2)'!B4466)</f>
        <v>0</v>
      </c>
      <c r="B4466" s="157">
        <v>73514</v>
      </c>
      <c r="C4466" s="158" t="s">
        <v>10208</v>
      </c>
      <c r="D4466" s="157" t="s">
        <v>5361</v>
      </c>
      <c r="E4466" s="157" t="s">
        <v>370</v>
      </c>
      <c r="F4466" s="159">
        <v>8.3699999999999992</v>
      </c>
      <c r="G4466" s="159">
        <v>7.67</v>
      </c>
      <c r="H4466" s="157" t="s">
        <v>308</v>
      </c>
      <c r="I4466" s="160">
        <v>41974</v>
      </c>
    </row>
    <row r="4467" spans="1:9" hidden="1">
      <c r="A4467" s="133">
        <f>COUNTIF(ORÇAMENTO!B:B,'CPU (2)'!B4467)</f>
        <v>0</v>
      </c>
      <c r="B4467" s="153">
        <v>73513</v>
      </c>
      <c r="C4467" s="154" t="s">
        <v>10209</v>
      </c>
      <c r="D4467" s="153" t="s">
        <v>5361</v>
      </c>
      <c r="E4467" s="153" t="s">
        <v>370</v>
      </c>
      <c r="F4467" s="155">
        <v>10.08</v>
      </c>
      <c r="G4467" s="155">
        <v>9.25</v>
      </c>
      <c r="H4467" s="153" t="s">
        <v>308</v>
      </c>
      <c r="I4467" s="156">
        <v>41974</v>
      </c>
    </row>
    <row r="4468" spans="1:9" hidden="1">
      <c r="A4468" s="133">
        <f>COUNTIF(ORÇAMENTO!B:B,'CPU (2)'!B4468)</f>
        <v>0</v>
      </c>
      <c r="B4468" s="157">
        <v>73593</v>
      </c>
      <c r="C4468" s="158" t="s">
        <v>10210</v>
      </c>
      <c r="D4468" s="157" t="s">
        <v>5361</v>
      </c>
      <c r="E4468" s="157" t="s">
        <v>370</v>
      </c>
      <c r="F4468" s="159">
        <v>0.22</v>
      </c>
      <c r="G4468" s="159">
        <v>0.21</v>
      </c>
      <c r="H4468" s="157" t="s">
        <v>308</v>
      </c>
      <c r="I4468" s="160">
        <v>41974</v>
      </c>
    </row>
    <row r="4469" spans="1:9" hidden="1">
      <c r="A4469" s="133">
        <f>COUNTIF(ORÇAMENTO!B:B,'CPU (2)'!B4469)</f>
        <v>0</v>
      </c>
      <c r="B4469" s="153">
        <v>73503</v>
      </c>
      <c r="C4469" s="154" t="s">
        <v>10211</v>
      </c>
      <c r="D4469" s="153" t="s">
        <v>5361</v>
      </c>
      <c r="E4469" s="153" t="s">
        <v>370</v>
      </c>
      <c r="F4469" s="155">
        <v>6.2</v>
      </c>
      <c r="G4469" s="155">
        <v>5.69</v>
      </c>
      <c r="H4469" s="153" t="s">
        <v>308</v>
      </c>
      <c r="I4469" s="156">
        <v>41974</v>
      </c>
    </row>
    <row r="4470" spans="1:9" hidden="1">
      <c r="A4470" s="133">
        <f>COUNTIF(ORÇAMENTO!B:B,'CPU (2)'!B4470)</f>
        <v>0</v>
      </c>
      <c r="B4470" s="157">
        <v>73592</v>
      </c>
      <c r="C4470" s="158" t="s">
        <v>10212</v>
      </c>
      <c r="D4470" s="157" t="s">
        <v>5361</v>
      </c>
      <c r="E4470" s="157" t="s">
        <v>370</v>
      </c>
      <c r="F4470" s="159">
        <v>0.15</v>
      </c>
      <c r="G4470" s="159">
        <v>0.14000000000000001</v>
      </c>
      <c r="H4470" s="157" t="s">
        <v>308</v>
      </c>
      <c r="I4470" s="160">
        <v>41974</v>
      </c>
    </row>
    <row r="4471" spans="1:9" hidden="1">
      <c r="A4471" s="133">
        <f>COUNTIF(ORÇAMENTO!B:B,'CPU (2)'!B4471)</f>
        <v>0</v>
      </c>
      <c r="B4471" s="153">
        <v>73591</v>
      </c>
      <c r="C4471" s="154" t="s">
        <v>10213</v>
      </c>
      <c r="D4471" s="153" t="s">
        <v>5361</v>
      </c>
      <c r="E4471" s="153" t="s">
        <v>370</v>
      </c>
      <c r="F4471" s="155">
        <v>0.2</v>
      </c>
      <c r="G4471" s="155">
        <v>0.17</v>
      </c>
      <c r="H4471" s="153" t="s">
        <v>308</v>
      </c>
      <c r="I4471" s="156">
        <v>41974</v>
      </c>
    </row>
    <row r="4472" spans="1:9" hidden="1">
      <c r="A4472" s="133">
        <f>COUNTIF(ORÇAMENTO!B:B,'CPU (2)'!B4472)</f>
        <v>0</v>
      </c>
      <c r="B4472" s="157">
        <v>73590</v>
      </c>
      <c r="C4472" s="158" t="s">
        <v>10214</v>
      </c>
      <c r="D4472" s="157" t="s">
        <v>5361</v>
      </c>
      <c r="E4472" s="157" t="s">
        <v>370</v>
      </c>
      <c r="F4472" s="159">
        <v>0.31</v>
      </c>
      <c r="G4472" s="159">
        <v>0.28000000000000003</v>
      </c>
      <c r="H4472" s="157" t="s">
        <v>308</v>
      </c>
      <c r="I4472" s="160">
        <v>41974</v>
      </c>
    </row>
    <row r="4473" spans="1:9" hidden="1">
      <c r="A4473" s="133">
        <f>COUNTIF(ORÇAMENTO!B:B,'CPU (2)'!B4473)</f>
        <v>0</v>
      </c>
      <c r="B4473" s="153">
        <v>73596</v>
      </c>
      <c r="C4473" s="154" t="s">
        <v>10215</v>
      </c>
      <c r="D4473" s="153" t="s">
        <v>5361</v>
      </c>
      <c r="E4473" s="153" t="s">
        <v>370</v>
      </c>
      <c r="F4473" s="155">
        <v>0.03</v>
      </c>
      <c r="G4473" s="155">
        <v>0.02</v>
      </c>
      <c r="H4473" s="153" t="s">
        <v>308</v>
      </c>
      <c r="I4473" s="156">
        <v>41974</v>
      </c>
    </row>
    <row r="4474" spans="1:9" hidden="1">
      <c r="A4474" s="133">
        <f>COUNTIF(ORÇAMENTO!B:B,'CPU (2)'!B4474)</f>
        <v>0</v>
      </c>
      <c r="B4474" s="157">
        <v>73589</v>
      </c>
      <c r="C4474" s="158" t="s">
        <v>10216</v>
      </c>
      <c r="D4474" s="157" t="s">
        <v>5361</v>
      </c>
      <c r="E4474" s="157" t="s">
        <v>370</v>
      </c>
      <c r="F4474" s="159">
        <v>0.5</v>
      </c>
      <c r="G4474" s="159">
        <v>0.45</v>
      </c>
      <c r="H4474" s="157" t="s">
        <v>308</v>
      </c>
      <c r="I4474" s="160">
        <v>41974</v>
      </c>
    </row>
    <row r="4475" spans="1:9" hidden="1">
      <c r="A4475" s="133">
        <f>COUNTIF(ORÇAMENTO!B:B,'CPU (2)'!B4475)</f>
        <v>0</v>
      </c>
      <c r="B4475" s="153">
        <v>73588</v>
      </c>
      <c r="C4475" s="154" t="s">
        <v>10217</v>
      </c>
      <c r="D4475" s="153" t="s">
        <v>5361</v>
      </c>
      <c r="E4475" s="153" t="s">
        <v>370</v>
      </c>
      <c r="F4475" s="155">
        <v>0.71</v>
      </c>
      <c r="G4475" s="155">
        <v>0.65</v>
      </c>
      <c r="H4475" s="153" t="s">
        <v>308</v>
      </c>
      <c r="I4475" s="156">
        <v>41974</v>
      </c>
    </row>
    <row r="4476" spans="1:9" hidden="1">
      <c r="A4476" s="133">
        <f>COUNTIF(ORÇAMENTO!B:B,'CPU (2)'!B4476)</f>
        <v>0</v>
      </c>
      <c r="B4476" s="157">
        <v>73587</v>
      </c>
      <c r="C4476" s="158" t="s">
        <v>10218</v>
      </c>
      <c r="D4476" s="157" t="s">
        <v>5361</v>
      </c>
      <c r="E4476" s="157" t="s">
        <v>370</v>
      </c>
      <c r="F4476" s="159">
        <v>1.06</v>
      </c>
      <c r="G4476" s="159">
        <v>0.97</v>
      </c>
      <c r="H4476" s="157" t="s">
        <v>308</v>
      </c>
      <c r="I4476" s="160">
        <v>41974</v>
      </c>
    </row>
    <row r="4477" spans="1:9" hidden="1">
      <c r="A4477" s="133">
        <f>COUNTIF(ORÇAMENTO!B:B,'CPU (2)'!B4477)</f>
        <v>0</v>
      </c>
      <c r="B4477" s="153">
        <v>73509</v>
      </c>
      <c r="C4477" s="154" t="s">
        <v>10219</v>
      </c>
      <c r="D4477" s="153" t="s">
        <v>5361</v>
      </c>
      <c r="E4477" s="153" t="s">
        <v>370</v>
      </c>
      <c r="F4477" s="155">
        <v>1.52</v>
      </c>
      <c r="G4477" s="155">
        <v>1.39</v>
      </c>
      <c r="H4477" s="153" t="s">
        <v>308</v>
      </c>
      <c r="I4477" s="156">
        <v>41974</v>
      </c>
    </row>
    <row r="4478" spans="1:9" hidden="1">
      <c r="A4478" s="133">
        <f>COUNTIF(ORÇAMENTO!B:B,'CPU (2)'!B4478)</f>
        <v>0</v>
      </c>
      <c r="B4478" s="157">
        <v>73595</v>
      </c>
      <c r="C4478" s="158" t="s">
        <v>10220</v>
      </c>
      <c r="D4478" s="157" t="s">
        <v>5361</v>
      </c>
      <c r="E4478" s="157" t="s">
        <v>370</v>
      </c>
      <c r="F4478" s="159">
        <v>0.11</v>
      </c>
      <c r="G4478" s="159">
        <v>0.1</v>
      </c>
      <c r="H4478" s="157" t="s">
        <v>308</v>
      </c>
      <c r="I4478" s="160">
        <v>41974</v>
      </c>
    </row>
    <row r="4479" spans="1:9" hidden="1">
      <c r="A4479" s="133">
        <f>COUNTIF(ORÇAMENTO!B:B,'CPU (2)'!B4479)</f>
        <v>0</v>
      </c>
      <c r="B4479" s="153">
        <v>73508</v>
      </c>
      <c r="C4479" s="154" t="s">
        <v>10221</v>
      </c>
      <c r="D4479" s="153" t="s">
        <v>5361</v>
      </c>
      <c r="E4479" s="153" t="s">
        <v>370</v>
      </c>
      <c r="F4479" s="155">
        <v>2.1</v>
      </c>
      <c r="G4479" s="155">
        <v>1.92</v>
      </c>
      <c r="H4479" s="153" t="s">
        <v>308</v>
      </c>
      <c r="I4479" s="156">
        <v>41974</v>
      </c>
    </row>
    <row r="4480" spans="1:9" hidden="1">
      <c r="A4480" s="133">
        <f>COUNTIF(ORÇAMENTO!B:B,'CPU (2)'!B4480)</f>
        <v>0</v>
      </c>
      <c r="B4480" s="157">
        <v>73507</v>
      </c>
      <c r="C4480" s="158" t="s">
        <v>10222</v>
      </c>
      <c r="D4480" s="157" t="s">
        <v>5361</v>
      </c>
      <c r="E4480" s="157" t="s">
        <v>370</v>
      </c>
      <c r="F4480" s="159">
        <v>2.75</v>
      </c>
      <c r="G4480" s="159">
        <v>2.52</v>
      </c>
      <c r="H4480" s="157" t="s">
        <v>308</v>
      </c>
      <c r="I4480" s="160">
        <v>41974</v>
      </c>
    </row>
    <row r="4481" spans="1:9" hidden="1">
      <c r="A4481" s="133">
        <f>COUNTIF(ORÇAMENTO!B:B,'CPU (2)'!B4481)</f>
        <v>0</v>
      </c>
      <c r="B4481" s="153">
        <v>73506</v>
      </c>
      <c r="C4481" s="154" t="s">
        <v>10223</v>
      </c>
      <c r="D4481" s="153" t="s">
        <v>5361</v>
      </c>
      <c r="E4481" s="153" t="s">
        <v>370</v>
      </c>
      <c r="F4481" s="155">
        <v>3.52</v>
      </c>
      <c r="G4481" s="155">
        <v>3.22</v>
      </c>
      <c r="H4481" s="153" t="s">
        <v>308</v>
      </c>
      <c r="I4481" s="156">
        <v>41974</v>
      </c>
    </row>
    <row r="4482" spans="1:9" hidden="1">
      <c r="A4482" s="133">
        <f>COUNTIF(ORÇAMENTO!B:B,'CPU (2)'!B4482)</f>
        <v>0</v>
      </c>
      <c r="B4482" s="157">
        <v>73594</v>
      </c>
      <c r="C4482" s="158" t="s">
        <v>10224</v>
      </c>
      <c r="D4482" s="157" t="s">
        <v>5361</v>
      </c>
      <c r="E4482" s="157" t="s">
        <v>370</v>
      </c>
      <c r="F4482" s="159">
        <v>0.17</v>
      </c>
      <c r="G4482" s="159">
        <v>0.16</v>
      </c>
      <c r="H4482" s="157" t="s">
        <v>308</v>
      </c>
      <c r="I4482" s="160">
        <v>41974</v>
      </c>
    </row>
    <row r="4483" spans="1:9" hidden="1">
      <c r="A4483" s="133">
        <f>COUNTIF(ORÇAMENTO!B:B,'CPU (2)'!B4483)</f>
        <v>0</v>
      </c>
      <c r="B4483" s="153">
        <v>73505</v>
      </c>
      <c r="C4483" s="154" t="s">
        <v>10225</v>
      </c>
      <c r="D4483" s="153" t="s">
        <v>5361</v>
      </c>
      <c r="E4483" s="153" t="s">
        <v>370</v>
      </c>
      <c r="F4483" s="155">
        <v>4.34</v>
      </c>
      <c r="G4483" s="155">
        <v>3.97</v>
      </c>
      <c r="H4483" s="153" t="s">
        <v>308</v>
      </c>
      <c r="I4483" s="156">
        <v>41974</v>
      </c>
    </row>
    <row r="4484" spans="1:9" hidden="1">
      <c r="A4484" s="133">
        <f>COUNTIF(ORÇAMENTO!B:B,'CPU (2)'!B4484)</f>
        <v>0</v>
      </c>
      <c r="B4484" s="157">
        <v>73504</v>
      </c>
      <c r="C4484" s="158" t="s">
        <v>10226</v>
      </c>
      <c r="D4484" s="157" t="s">
        <v>5361</v>
      </c>
      <c r="E4484" s="157" t="s">
        <v>370</v>
      </c>
      <c r="F4484" s="159">
        <v>5.23</v>
      </c>
      <c r="G4484" s="159">
        <v>4.8</v>
      </c>
      <c r="H4484" s="157" t="s">
        <v>308</v>
      </c>
      <c r="I4484" s="160">
        <v>41974</v>
      </c>
    </row>
    <row r="4485" spans="1:9" ht="25.5" hidden="1">
      <c r="A4485" s="133">
        <f>COUNTIF(ORÇAMENTO!B:B,'CPU (2)'!B4485)</f>
        <v>0</v>
      </c>
      <c r="B4485" s="153" t="s">
        <v>10227</v>
      </c>
      <c r="C4485" s="154" t="s">
        <v>10228</v>
      </c>
      <c r="D4485" s="153" t="s">
        <v>5361</v>
      </c>
      <c r="E4485" s="153" t="s">
        <v>368</v>
      </c>
      <c r="F4485" s="155">
        <v>48.56</v>
      </c>
      <c r="G4485" s="155">
        <v>44.09</v>
      </c>
      <c r="H4485" s="153" t="s">
        <v>308</v>
      </c>
      <c r="I4485" s="156">
        <v>41974</v>
      </c>
    </row>
    <row r="4486" spans="1:9" ht="25.5" hidden="1">
      <c r="A4486" s="133">
        <f>COUNTIF(ORÇAMENTO!B:B,'CPU (2)'!B4486)</f>
        <v>0</v>
      </c>
      <c r="B4486" s="157" t="s">
        <v>10229</v>
      </c>
      <c r="C4486" s="158" t="s">
        <v>10230</v>
      </c>
      <c r="D4486" s="157" t="s">
        <v>5361</v>
      </c>
      <c r="E4486" s="157" t="s">
        <v>368</v>
      </c>
      <c r="F4486" s="159">
        <v>29.14</v>
      </c>
      <c r="G4486" s="159">
        <v>26.45</v>
      </c>
      <c r="H4486" s="157" t="s">
        <v>308</v>
      </c>
      <c r="I4486" s="160">
        <v>41974</v>
      </c>
    </row>
    <row r="4487" spans="1:9" ht="25.5" hidden="1">
      <c r="A4487" s="133">
        <f>COUNTIF(ORÇAMENTO!B:B,'CPU (2)'!B4487)</f>
        <v>0</v>
      </c>
      <c r="B4487" s="153" t="s">
        <v>10231</v>
      </c>
      <c r="C4487" s="154" t="s">
        <v>10232</v>
      </c>
      <c r="D4487" s="153" t="s">
        <v>5361</v>
      </c>
      <c r="E4487" s="153" t="s">
        <v>368</v>
      </c>
      <c r="F4487" s="155">
        <v>32.78</v>
      </c>
      <c r="G4487" s="155">
        <v>29.76</v>
      </c>
      <c r="H4487" s="153" t="s">
        <v>308</v>
      </c>
      <c r="I4487" s="156">
        <v>41974</v>
      </c>
    </row>
    <row r="4488" spans="1:9" ht="25.5" hidden="1">
      <c r="A4488" s="133">
        <f>COUNTIF(ORÇAMENTO!B:B,'CPU (2)'!B4488)</f>
        <v>0</v>
      </c>
      <c r="B4488" s="157" t="s">
        <v>10233</v>
      </c>
      <c r="C4488" s="158" t="s">
        <v>10234</v>
      </c>
      <c r="D4488" s="157" t="s">
        <v>5361</v>
      </c>
      <c r="E4488" s="157" t="s">
        <v>368</v>
      </c>
      <c r="F4488" s="159">
        <v>35.21</v>
      </c>
      <c r="G4488" s="159">
        <v>31.96</v>
      </c>
      <c r="H4488" s="157" t="s">
        <v>308</v>
      </c>
      <c r="I4488" s="160">
        <v>41974</v>
      </c>
    </row>
    <row r="4489" spans="1:9" ht="25.5" hidden="1">
      <c r="A4489" s="133">
        <f>COUNTIF(ORÇAMENTO!B:B,'CPU (2)'!B4489)</f>
        <v>0</v>
      </c>
      <c r="B4489" s="153" t="s">
        <v>10235</v>
      </c>
      <c r="C4489" s="154" t="s">
        <v>10236</v>
      </c>
      <c r="D4489" s="153" t="s">
        <v>5361</v>
      </c>
      <c r="E4489" s="153" t="s">
        <v>368</v>
      </c>
      <c r="F4489" s="155">
        <v>37.03</v>
      </c>
      <c r="G4489" s="155">
        <v>33.619999999999997</v>
      </c>
      <c r="H4489" s="153" t="s">
        <v>308</v>
      </c>
      <c r="I4489" s="156">
        <v>41974</v>
      </c>
    </row>
    <row r="4490" spans="1:9" ht="25.5" hidden="1">
      <c r="A4490" s="133">
        <f>COUNTIF(ORÇAMENTO!B:B,'CPU (2)'!B4490)</f>
        <v>0</v>
      </c>
      <c r="B4490" s="157">
        <v>88061</v>
      </c>
      <c r="C4490" s="158" t="s">
        <v>10237</v>
      </c>
      <c r="D4490" s="157" t="s">
        <v>5361</v>
      </c>
      <c r="E4490" s="157" t="s">
        <v>83</v>
      </c>
      <c r="F4490" s="159">
        <v>0.06</v>
      </c>
      <c r="G4490" s="159">
        <v>0.05</v>
      </c>
      <c r="H4490" s="157" t="s">
        <v>308</v>
      </c>
      <c r="I4490" s="160">
        <v>41974</v>
      </c>
    </row>
    <row r="4491" spans="1:9" ht="25.5" hidden="1">
      <c r="A4491" s="133">
        <f>COUNTIF(ORÇAMENTO!B:B,'CPU (2)'!B4491)</f>
        <v>0</v>
      </c>
      <c r="B4491" s="153">
        <v>88055</v>
      </c>
      <c r="C4491" s="154" t="s">
        <v>10238</v>
      </c>
      <c r="D4491" s="153" t="s">
        <v>5361</v>
      </c>
      <c r="E4491" s="153" t="s">
        <v>83</v>
      </c>
      <c r="F4491" s="155">
        <v>0.02</v>
      </c>
      <c r="G4491" s="155">
        <v>0.01</v>
      </c>
      <c r="H4491" s="153" t="s">
        <v>308</v>
      </c>
      <c r="I4491" s="156">
        <v>41974</v>
      </c>
    </row>
    <row r="4492" spans="1:9" ht="25.5" hidden="1">
      <c r="A4492" s="133">
        <f>COUNTIF(ORÇAMENTO!B:B,'CPU (2)'!B4492)</f>
        <v>0</v>
      </c>
      <c r="B4492" s="157">
        <v>88057</v>
      </c>
      <c r="C4492" s="158" t="s">
        <v>10239</v>
      </c>
      <c r="D4492" s="157" t="s">
        <v>5361</v>
      </c>
      <c r="E4492" s="157" t="s">
        <v>83</v>
      </c>
      <c r="F4492" s="159">
        <v>0.03</v>
      </c>
      <c r="G4492" s="159">
        <v>0.02</v>
      </c>
      <c r="H4492" s="157" t="s">
        <v>308</v>
      </c>
      <c r="I4492" s="160">
        <v>41974</v>
      </c>
    </row>
    <row r="4493" spans="1:9" ht="25.5" hidden="1">
      <c r="A4493" s="133">
        <f>COUNTIF(ORÇAMENTO!B:B,'CPU (2)'!B4493)</f>
        <v>0</v>
      </c>
      <c r="B4493" s="153">
        <v>88059</v>
      </c>
      <c r="C4493" s="154" t="s">
        <v>10240</v>
      </c>
      <c r="D4493" s="153" t="s">
        <v>5361</v>
      </c>
      <c r="E4493" s="153" t="s">
        <v>83</v>
      </c>
      <c r="F4493" s="155">
        <v>0.05</v>
      </c>
      <c r="G4493" s="155">
        <v>0.04</v>
      </c>
      <c r="H4493" s="153" t="s">
        <v>308</v>
      </c>
      <c r="I4493" s="156">
        <v>41974</v>
      </c>
    </row>
    <row r="4494" spans="1:9" ht="25.5" hidden="1">
      <c r="A4494" s="133">
        <f>COUNTIF(ORÇAMENTO!B:B,'CPU (2)'!B4494)</f>
        <v>0</v>
      </c>
      <c r="B4494" s="157">
        <v>88053</v>
      </c>
      <c r="C4494" s="158" t="s">
        <v>10241</v>
      </c>
      <c r="D4494" s="157" t="s">
        <v>5361</v>
      </c>
      <c r="E4494" s="157" t="s">
        <v>83</v>
      </c>
      <c r="F4494" s="159">
        <v>0.12</v>
      </c>
      <c r="G4494" s="159">
        <v>0.11</v>
      </c>
      <c r="H4494" s="157" t="s">
        <v>308</v>
      </c>
      <c r="I4494" s="160">
        <v>41974</v>
      </c>
    </row>
    <row r="4495" spans="1:9" ht="25.5" hidden="1">
      <c r="A4495" s="133">
        <f>COUNTIF(ORÇAMENTO!B:B,'CPU (2)'!B4495)</f>
        <v>0</v>
      </c>
      <c r="B4495" s="153">
        <v>88047</v>
      </c>
      <c r="C4495" s="154" t="s">
        <v>10242</v>
      </c>
      <c r="D4495" s="153" t="s">
        <v>5361</v>
      </c>
      <c r="E4495" s="153" t="s">
        <v>83</v>
      </c>
      <c r="F4495" s="155">
        <v>7.0000000000000007E-2</v>
      </c>
      <c r="G4495" s="155">
        <v>0.06</v>
      </c>
      <c r="H4495" s="153" t="s">
        <v>308</v>
      </c>
      <c r="I4495" s="156">
        <v>41974</v>
      </c>
    </row>
    <row r="4496" spans="1:9" ht="25.5" hidden="1">
      <c r="A4496" s="133">
        <f>COUNTIF(ORÇAMENTO!B:B,'CPU (2)'!B4496)</f>
        <v>0</v>
      </c>
      <c r="B4496" s="157">
        <v>88049</v>
      </c>
      <c r="C4496" s="158" t="s">
        <v>10243</v>
      </c>
      <c r="D4496" s="157" t="s">
        <v>5361</v>
      </c>
      <c r="E4496" s="157" t="s">
        <v>83</v>
      </c>
      <c r="F4496" s="159">
        <v>0.09</v>
      </c>
      <c r="G4496" s="159">
        <v>7.0000000000000007E-2</v>
      </c>
      <c r="H4496" s="157" t="s">
        <v>308</v>
      </c>
      <c r="I4496" s="160">
        <v>41974</v>
      </c>
    </row>
    <row r="4497" spans="1:9" ht="25.5" hidden="1">
      <c r="A4497" s="133">
        <f>COUNTIF(ORÇAMENTO!B:B,'CPU (2)'!B4497)</f>
        <v>0</v>
      </c>
      <c r="B4497" s="153">
        <v>88051</v>
      </c>
      <c r="C4497" s="154" t="s">
        <v>10244</v>
      </c>
      <c r="D4497" s="153" t="s">
        <v>5361</v>
      </c>
      <c r="E4497" s="153" t="s">
        <v>83</v>
      </c>
      <c r="F4497" s="155">
        <v>0.1</v>
      </c>
      <c r="G4497" s="155">
        <v>0.09</v>
      </c>
      <c r="H4497" s="153" t="s">
        <v>308</v>
      </c>
      <c r="I4497" s="156">
        <v>41974</v>
      </c>
    </row>
    <row r="4498" spans="1:9" ht="25.5" hidden="1">
      <c r="A4498" s="133">
        <f>COUNTIF(ORÇAMENTO!B:B,'CPU (2)'!B4498)</f>
        <v>0</v>
      </c>
      <c r="B4498" s="157">
        <v>88045</v>
      </c>
      <c r="C4498" s="158" t="s">
        <v>10245</v>
      </c>
      <c r="D4498" s="157" t="s">
        <v>5361</v>
      </c>
      <c r="E4498" s="157" t="s">
        <v>83</v>
      </c>
      <c r="F4498" s="159">
        <v>0.22</v>
      </c>
      <c r="G4498" s="159">
        <v>0.19</v>
      </c>
      <c r="H4498" s="157" t="s">
        <v>308</v>
      </c>
      <c r="I4498" s="160">
        <v>41974</v>
      </c>
    </row>
    <row r="4499" spans="1:9" ht="25.5" hidden="1">
      <c r="A4499" s="133">
        <f>COUNTIF(ORÇAMENTO!B:B,'CPU (2)'!B4499)</f>
        <v>0</v>
      </c>
      <c r="B4499" s="153">
        <v>88060</v>
      </c>
      <c r="C4499" s="154" t="s">
        <v>10246</v>
      </c>
      <c r="D4499" s="153" t="s">
        <v>5361</v>
      </c>
      <c r="E4499" s="153" t="s">
        <v>83</v>
      </c>
      <c r="F4499" s="155">
        <v>0.25</v>
      </c>
      <c r="G4499" s="155">
        <v>0.23</v>
      </c>
      <c r="H4499" s="153" t="s">
        <v>308</v>
      </c>
      <c r="I4499" s="156">
        <v>41974</v>
      </c>
    </row>
    <row r="4500" spans="1:9" ht="25.5" hidden="1">
      <c r="A4500" s="133">
        <f>COUNTIF(ORÇAMENTO!B:B,'CPU (2)'!B4500)</f>
        <v>0</v>
      </c>
      <c r="B4500" s="157">
        <v>88054</v>
      </c>
      <c r="C4500" s="158" t="s">
        <v>10247</v>
      </c>
      <c r="D4500" s="157" t="s">
        <v>5361</v>
      </c>
      <c r="E4500" s="157" t="s">
        <v>83</v>
      </c>
      <c r="F4500" s="159">
        <v>0.08</v>
      </c>
      <c r="G4500" s="159">
        <v>7.0000000000000007E-2</v>
      </c>
      <c r="H4500" s="157" t="s">
        <v>308</v>
      </c>
      <c r="I4500" s="160">
        <v>41974</v>
      </c>
    </row>
    <row r="4501" spans="1:9" ht="25.5" hidden="1">
      <c r="A4501" s="133">
        <f>COUNTIF(ORÇAMENTO!B:B,'CPU (2)'!B4501)</f>
        <v>0</v>
      </c>
      <c r="B4501" s="153">
        <v>88056</v>
      </c>
      <c r="C4501" s="154" t="s">
        <v>10248</v>
      </c>
      <c r="D4501" s="153" t="s">
        <v>5361</v>
      </c>
      <c r="E4501" s="153" t="s">
        <v>83</v>
      </c>
      <c r="F4501" s="155">
        <v>0.13</v>
      </c>
      <c r="G4501" s="155">
        <v>0.11</v>
      </c>
      <c r="H4501" s="153" t="s">
        <v>308</v>
      </c>
      <c r="I4501" s="156">
        <v>41974</v>
      </c>
    </row>
    <row r="4502" spans="1:9" ht="25.5" hidden="1">
      <c r="A4502" s="133">
        <f>COUNTIF(ORÇAMENTO!B:B,'CPU (2)'!B4502)</f>
        <v>0</v>
      </c>
      <c r="B4502" s="157">
        <v>88058</v>
      </c>
      <c r="C4502" s="158" t="s">
        <v>10249</v>
      </c>
      <c r="D4502" s="157" t="s">
        <v>5361</v>
      </c>
      <c r="E4502" s="157" t="s">
        <v>83</v>
      </c>
      <c r="F4502" s="159">
        <v>0.19</v>
      </c>
      <c r="G4502" s="159">
        <v>0.17</v>
      </c>
      <c r="H4502" s="157" t="s">
        <v>308</v>
      </c>
      <c r="I4502" s="160">
        <v>41974</v>
      </c>
    </row>
    <row r="4503" spans="1:9" ht="25.5" hidden="1">
      <c r="A4503" s="133">
        <f>COUNTIF(ORÇAMENTO!B:B,'CPU (2)'!B4503)</f>
        <v>0</v>
      </c>
      <c r="B4503" s="153">
        <v>88052</v>
      </c>
      <c r="C4503" s="154" t="s">
        <v>10250</v>
      </c>
      <c r="D4503" s="153" t="s">
        <v>5361</v>
      </c>
      <c r="E4503" s="153" t="s">
        <v>83</v>
      </c>
      <c r="F4503" s="155">
        <v>0.4</v>
      </c>
      <c r="G4503" s="155">
        <v>0.36</v>
      </c>
      <c r="H4503" s="153" t="s">
        <v>308</v>
      </c>
      <c r="I4503" s="156">
        <v>41974</v>
      </c>
    </row>
    <row r="4504" spans="1:9" ht="25.5" hidden="1">
      <c r="A4504" s="133">
        <f>COUNTIF(ORÇAMENTO!B:B,'CPU (2)'!B4504)</f>
        <v>0</v>
      </c>
      <c r="B4504" s="157">
        <v>88046</v>
      </c>
      <c r="C4504" s="158" t="s">
        <v>10251</v>
      </c>
      <c r="D4504" s="157" t="s">
        <v>5361</v>
      </c>
      <c r="E4504" s="157" t="s">
        <v>83</v>
      </c>
      <c r="F4504" s="159">
        <v>0.19</v>
      </c>
      <c r="G4504" s="159">
        <v>0.17</v>
      </c>
      <c r="H4504" s="157" t="s">
        <v>308</v>
      </c>
      <c r="I4504" s="160">
        <v>41974</v>
      </c>
    </row>
    <row r="4505" spans="1:9" ht="25.5" hidden="1">
      <c r="A4505" s="133">
        <f>COUNTIF(ORÇAMENTO!B:B,'CPU (2)'!B4505)</f>
        <v>0</v>
      </c>
      <c r="B4505" s="153">
        <v>88048</v>
      </c>
      <c r="C4505" s="154" t="s">
        <v>10252</v>
      </c>
      <c r="D4505" s="153" t="s">
        <v>5361</v>
      </c>
      <c r="E4505" s="153" t="s">
        <v>83</v>
      </c>
      <c r="F4505" s="155">
        <v>0.25</v>
      </c>
      <c r="G4505" s="155">
        <v>0.22</v>
      </c>
      <c r="H4505" s="153" t="s">
        <v>308</v>
      </c>
      <c r="I4505" s="156">
        <v>41974</v>
      </c>
    </row>
    <row r="4506" spans="1:9" ht="25.5" hidden="1">
      <c r="A4506" s="133">
        <f>COUNTIF(ORÇAMENTO!B:B,'CPU (2)'!B4506)</f>
        <v>0</v>
      </c>
      <c r="B4506" s="157">
        <v>88050</v>
      </c>
      <c r="C4506" s="158" t="s">
        <v>10253</v>
      </c>
      <c r="D4506" s="157" t="s">
        <v>5361</v>
      </c>
      <c r="E4506" s="157" t="s">
        <v>83</v>
      </c>
      <c r="F4506" s="159">
        <v>0.33</v>
      </c>
      <c r="G4506" s="159">
        <v>0.28999999999999998</v>
      </c>
      <c r="H4506" s="157" t="s">
        <v>308</v>
      </c>
      <c r="I4506" s="160">
        <v>41974</v>
      </c>
    </row>
    <row r="4507" spans="1:9" ht="25.5" hidden="1">
      <c r="A4507" s="133">
        <f>COUNTIF(ORÇAMENTO!B:B,'CPU (2)'!B4507)</f>
        <v>0</v>
      </c>
      <c r="B4507" s="153">
        <v>88044</v>
      </c>
      <c r="C4507" s="154" t="s">
        <v>10254</v>
      </c>
      <c r="D4507" s="153" t="s">
        <v>5361</v>
      </c>
      <c r="E4507" s="153" t="s">
        <v>83</v>
      </c>
      <c r="F4507" s="155">
        <v>0.44</v>
      </c>
      <c r="G4507" s="155">
        <v>0.39</v>
      </c>
      <c r="H4507" s="153" t="s">
        <v>308</v>
      </c>
      <c r="I4507" s="156">
        <v>41974</v>
      </c>
    </row>
    <row r="4508" spans="1:9" ht="25.5" hidden="1">
      <c r="A4508" s="133">
        <f>COUNTIF(ORÇAMENTO!B:B,'CPU (2)'!B4508)</f>
        <v>0</v>
      </c>
      <c r="B4508" s="157">
        <v>89191</v>
      </c>
      <c r="C4508" s="158" t="s">
        <v>10255</v>
      </c>
      <c r="D4508" s="157" t="s">
        <v>5361</v>
      </c>
      <c r="E4508" s="157" t="s">
        <v>519</v>
      </c>
      <c r="F4508" s="159">
        <v>0.63</v>
      </c>
      <c r="G4508" s="159">
        <v>0.56999999999999995</v>
      </c>
      <c r="H4508" s="157" t="s">
        <v>308</v>
      </c>
      <c r="I4508" s="160">
        <v>41974</v>
      </c>
    </row>
    <row r="4509" spans="1:9" ht="25.5" hidden="1">
      <c r="A4509" s="133">
        <f>COUNTIF(ORÇAMENTO!B:B,'CPU (2)'!B4509)</f>
        <v>0</v>
      </c>
      <c r="B4509" s="153">
        <v>89188</v>
      </c>
      <c r="C4509" s="154" t="s">
        <v>10256</v>
      </c>
      <c r="D4509" s="153" t="s">
        <v>5361</v>
      </c>
      <c r="E4509" s="153" t="s">
        <v>519</v>
      </c>
      <c r="F4509" s="155">
        <v>0.31</v>
      </c>
      <c r="G4509" s="155">
        <v>0.27</v>
      </c>
      <c r="H4509" s="153" t="s">
        <v>308</v>
      </c>
      <c r="I4509" s="156">
        <v>41974</v>
      </c>
    </row>
    <row r="4510" spans="1:9" ht="25.5" hidden="1">
      <c r="A4510" s="133">
        <f>COUNTIF(ORÇAMENTO!B:B,'CPU (2)'!B4510)</f>
        <v>0</v>
      </c>
      <c r="B4510" s="157">
        <v>89189</v>
      </c>
      <c r="C4510" s="158" t="s">
        <v>10257</v>
      </c>
      <c r="D4510" s="157" t="s">
        <v>5361</v>
      </c>
      <c r="E4510" s="157" t="s">
        <v>519</v>
      </c>
      <c r="F4510" s="159">
        <v>0.39</v>
      </c>
      <c r="G4510" s="159">
        <v>0.35</v>
      </c>
      <c r="H4510" s="157" t="s">
        <v>308</v>
      </c>
      <c r="I4510" s="160">
        <v>41974</v>
      </c>
    </row>
    <row r="4511" spans="1:9" ht="25.5" hidden="1">
      <c r="A4511" s="133">
        <f>COUNTIF(ORÇAMENTO!B:B,'CPU (2)'!B4511)</f>
        <v>0</v>
      </c>
      <c r="B4511" s="153">
        <v>89190</v>
      </c>
      <c r="C4511" s="154" t="s">
        <v>10258</v>
      </c>
      <c r="D4511" s="153" t="s">
        <v>5361</v>
      </c>
      <c r="E4511" s="153" t="s">
        <v>519</v>
      </c>
      <c r="F4511" s="155">
        <v>0.52</v>
      </c>
      <c r="G4511" s="155">
        <v>0.47</v>
      </c>
      <c r="H4511" s="153" t="s">
        <v>308</v>
      </c>
      <c r="I4511" s="156">
        <v>41974</v>
      </c>
    </row>
    <row r="4512" spans="1:9" hidden="1">
      <c r="A4512" s="133">
        <f>COUNTIF(ORÇAMENTO!B:B,'CPU (2)'!B4512)</f>
        <v>0</v>
      </c>
      <c r="B4512" s="157">
        <v>88087</v>
      </c>
      <c r="C4512" s="158" t="s">
        <v>10259</v>
      </c>
      <c r="D4512" s="157" t="s">
        <v>5361</v>
      </c>
      <c r="E4512" s="157" t="s">
        <v>416</v>
      </c>
      <c r="F4512" s="159">
        <v>0.05</v>
      </c>
      <c r="G4512" s="159">
        <v>0.04</v>
      </c>
      <c r="H4512" s="157" t="s">
        <v>308</v>
      </c>
      <c r="I4512" s="160">
        <v>41974</v>
      </c>
    </row>
    <row r="4513" spans="1:9" hidden="1">
      <c r="A4513" s="133">
        <f>COUNTIF(ORÇAMENTO!B:B,'CPU (2)'!B4513)</f>
        <v>0</v>
      </c>
      <c r="B4513" s="153">
        <v>88039</v>
      </c>
      <c r="C4513" s="154" t="s">
        <v>10260</v>
      </c>
      <c r="D4513" s="153" t="s">
        <v>5361</v>
      </c>
      <c r="E4513" s="153" t="s">
        <v>368</v>
      </c>
      <c r="F4513" s="155">
        <v>50.61</v>
      </c>
      <c r="G4513" s="155">
        <v>45.95</v>
      </c>
      <c r="H4513" s="153" t="s">
        <v>308</v>
      </c>
      <c r="I4513" s="156">
        <v>41974</v>
      </c>
    </row>
    <row r="4514" spans="1:9" hidden="1">
      <c r="A4514" s="133">
        <f>COUNTIF(ORÇAMENTO!B:B,'CPU (2)'!B4514)</f>
        <v>0</v>
      </c>
      <c r="B4514" s="157">
        <v>88036</v>
      </c>
      <c r="C4514" s="158" t="s">
        <v>10261</v>
      </c>
      <c r="D4514" s="157" t="s">
        <v>5361</v>
      </c>
      <c r="E4514" s="157" t="s">
        <v>368</v>
      </c>
      <c r="F4514" s="159">
        <v>21.06</v>
      </c>
      <c r="G4514" s="159">
        <v>19.12</v>
      </c>
      <c r="H4514" s="157" t="s">
        <v>308</v>
      </c>
      <c r="I4514" s="160">
        <v>41974</v>
      </c>
    </row>
    <row r="4515" spans="1:9" hidden="1">
      <c r="A4515" s="133">
        <f>COUNTIF(ORÇAMENTO!B:B,'CPU (2)'!B4515)</f>
        <v>0</v>
      </c>
      <c r="B4515" s="153">
        <v>88037</v>
      </c>
      <c r="C4515" s="154" t="s">
        <v>10262</v>
      </c>
      <c r="D4515" s="153" t="s">
        <v>5361</v>
      </c>
      <c r="E4515" s="153" t="s">
        <v>368</v>
      </c>
      <c r="F4515" s="155">
        <v>29.5</v>
      </c>
      <c r="G4515" s="155">
        <v>26.78</v>
      </c>
      <c r="H4515" s="153" t="s">
        <v>308</v>
      </c>
      <c r="I4515" s="156">
        <v>41974</v>
      </c>
    </row>
    <row r="4516" spans="1:9" hidden="1">
      <c r="A4516" s="133">
        <f>COUNTIF(ORÇAMENTO!B:B,'CPU (2)'!B4516)</f>
        <v>0</v>
      </c>
      <c r="B4516" s="157">
        <v>88038</v>
      </c>
      <c r="C4516" s="158" t="s">
        <v>10263</v>
      </c>
      <c r="D4516" s="157" t="s">
        <v>5361</v>
      </c>
      <c r="E4516" s="157" t="s">
        <v>368</v>
      </c>
      <c r="F4516" s="159">
        <v>40.06</v>
      </c>
      <c r="G4516" s="159">
        <v>36.369999999999997</v>
      </c>
      <c r="H4516" s="157" t="s">
        <v>308</v>
      </c>
      <c r="I4516" s="160">
        <v>41974</v>
      </c>
    </row>
    <row r="4517" spans="1:9" ht="25.5" hidden="1">
      <c r="A4517" s="133">
        <f>COUNTIF(ORÇAMENTO!B:B,'CPU (2)'!B4517)</f>
        <v>0</v>
      </c>
      <c r="B4517" s="153">
        <v>88082</v>
      </c>
      <c r="C4517" s="154" t="s">
        <v>10264</v>
      </c>
      <c r="D4517" s="153" t="s">
        <v>5361</v>
      </c>
      <c r="E4517" s="153" t="s">
        <v>335</v>
      </c>
      <c r="F4517" s="155">
        <v>0.36</v>
      </c>
      <c r="G4517" s="155">
        <v>0.33</v>
      </c>
      <c r="H4517" s="153" t="s">
        <v>308</v>
      </c>
      <c r="I4517" s="156">
        <v>41974</v>
      </c>
    </row>
    <row r="4518" spans="1:9" ht="25.5" hidden="1">
      <c r="A4518" s="133">
        <f>COUNTIF(ORÇAMENTO!B:B,'CPU (2)'!B4518)</f>
        <v>0</v>
      </c>
      <c r="B4518" s="157">
        <v>88079</v>
      </c>
      <c r="C4518" s="158" t="s">
        <v>10265</v>
      </c>
      <c r="D4518" s="157" t="s">
        <v>5361</v>
      </c>
      <c r="E4518" s="157" t="s">
        <v>335</v>
      </c>
      <c r="F4518" s="159">
        <v>0.11</v>
      </c>
      <c r="G4518" s="159">
        <v>0.1</v>
      </c>
      <c r="H4518" s="157" t="s">
        <v>308</v>
      </c>
      <c r="I4518" s="160">
        <v>41974</v>
      </c>
    </row>
    <row r="4519" spans="1:9" ht="25.5" hidden="1">
      <c r="A4519" s="133">
        <f>COUNTIF(ORÇAMENTO!B:B,'CPU (2)'!B4519)</f>
        <v>0</v>
      </c>
      <c r="B4519" s="153">
        <v>88080</v>
      </c>
      <c r="C4519" s="154" t="s">
        <v>10266</v>
      </c>
      <c r="D4519" s="153" t="s">
        <v>5361</v>
      </c>
      <c r="E4519" s="153" t="s">
        <v>335</v>
      </c>
      <c r="F4519" s="155">
        <v>0.18</v>
      </c>
      <c r="G4519" s="155">
        <v>0.16</v>
      </c>
      <c r="H4519" s="153" t="s">
        <v>308</v>
      </c>
      <c r="I4519" s="156">
        <v>41974</v>
      </c>
    </row>
    <row r="4520" spans="1:9" ht="25.5" hidden="1">
      <c r="A4520" s="133">
        <f>COUNTIF(ORÇAMENTO!B:B,'CPU (2)'!B4520)</f>
        <v>0</v>
      </c>
      <c r="B4520" s="157">
        <v>88081</v>
      </c>
      <c r="C4520" s="158" t="s">
        <v>10267</v>
      </c>
      <c r="D4520" s="157" t="s">
        <v>5361</v>
      </c>
      <c r="E4520" s="157" t="s">
        <v>335</v>
      </c>
      <c r="F4520" s="159">
        <v>0.27</v>
      </c>
      <c r="G4520" s="159">
        <v>0.24</v>
      </c>
      <c r="H4520" s="157" t="s">
        <v>308</v>
      </c>
      <c r="I4520" s="160">
        <v>41974</v>
      </c>
    </row>
    <row r="4521" spans="1:9" ht="25.5" hidden="1">
      <c r="A4521" s="133">
        <f>COUNTIF(ORÇAMENTO!B:B,'CPU (2)'!B4521)</f>
        <v>0</v>
      </c>
      <c r="B4521" s="153">
        <v>88078</v>
      </c>
      <c r="C4521" s="154" t="s">
        <v>10268</v>
      </c>
      <c r="D4521" s="153" t="s">
        <v>5361</v>
      </c>
      <c r="E4521" s="153" t="s">
        <v>335</v>
      </c>
      <c r="F4521" s="155">
        <v>0.65</v>
      </c>
      <c r="G4521" s="155">
        <v>0.57999999999999996</v>
      </c>
      <c r="H4521" s="153" t="s">
        <v>308</v>
      </c>
      <c r="I4521" s="156">
        <v>41974</v>
      </c>
    </row>
    <row r="4522" spans="1:9" ht="25.5" hidden="1">
      <c r="A4522" s="133">
        <f>COUNTIF(ORÇAMENTO!B:B,'CPU (2)'!B4522)</f>
        <v>0</v>
      </c>
      <c r="B4522" s="157">
        <v>88075</v>
      </c>
      <c r="C4522" s="158" t="s">
        <v>10269</v>
      </c>
      <c r="D4522" s="157" t="s">
        <v>5361</v>
      </c>
      <c r="E4522" s="157" t="s">
        <v>335</v>
      </c>
      <c r="F4522" s="159">
        <v>0.43</v>
      </c>
      <c r="G4522" s="159">
        <v>0.38</v>
      </c>
      <c r="H4522" s="157" t="s">
        <v>308</v>
      </c>
      <c r="I4522" s="160">
        <v>41974</v>
      </c>
    </row>
    <row r="4523" spans="1:9" ht="25.5" hidden="1">
      <c r="A4523" s="133">
        <f>COUNTIF(ORÇAMENTO!B:B,'CPU (2)'!B4523)</f>
        <v>0</v>
      </c>
      <c r="B4523" s="153">
        <v>88076</v>
      </c>
      <c r="C4523" s="154" t="s">
        <v>10270</v>
      </c>
      <c r="D4523" s="153" t="s">
        <v>5361</v>
      </c>
      <c r="E4523" s="153" t="s">
        <v>335</v>
      </c>
      <c r="F4523" s="155">
        <v>0.49</v>
      </c>
      <c r="G4523" s="155">
        <v>0.44</v>
      </c>
      <c r="H4523" s="153" t="s">
        <v>308</v>
      </c>
      <c r="I4523" s="156">
        <v>41974</v>
      </c>
    </row>
    <row r="4524" spans="1:9" ht="25.5" hidden="1">
      <c r="A4524" s="133">
        <f>COUNTIF(ORÇAMENTO!B:B,'CPU (2)'!B4524)</f>
        <v>0</v>
      </c>
      <c r="B4524" s="157">
        <v>88077</v>
      </c>
      <c r="C4524" s="158" t="s">
        <v>10271</v>
      </c>
      <c r="D4524" s="157" t="s">
        <v>5361</v>
      </c>
      <c r="E4524" s="157" t="s">
        <v>335</v>
      </c>
      <c r="F4524" s="159">
        <v>0.56999999999999995</v>
      </c>
      <c r="G4524" s="159">
        <v>0.51</v>
      </c>
      <c r="H4524" s="157" t="s">
        <v>308</v>
      </c>
      <c r="I4524" s="160">
        <v>41974</v>
      </c>
    </row>
    <row r="4525" spans="1:9" hidden="1">
      <c r="A4525" s="133">
        <f>COUNTIF(ORÇAMENTO!B:B,'CPU (2)'!B4525)</f>
        <v>0</v>
      </c>
      <c r="B4525" s="153">
        <v>88074</v>
      </c>
      <c r="C4525" s="154" t="s">
        <v>10272</v>
      </c>
      <c r="D4525" s="153" t="s">
        <v>5361</v>
      </c>
      <c r="E4525" s="153" t="s">
        <v>335</v>
      </c>
      <c r="F4525" s="155">
        <v>0.63</v>
      </c>
      <c r="G4525" s="155">
        <v>0.56000000000000005</v>
      </c>
      <c r="H4525" s="153" t="s">
        <v>308</v>
      </c>
      <c r="I4525" s="156">
        <v>41974</v>
      </c>
    </row>
    <row r="4526" spans="1:9" ht="25.5" hidden="1">
      <c r="A4526" s="133">
        <f>COUNTIF(ORÇAMENTO!B:B,'CPU (2)'!B4526)</f>
        <v>0</v>
      </c>
      <c r="B4526" s="157">
        <v>89187</v>
      </c>
      <c r="C4526" s="158" t="s">
        <v>10273</v>
      </c>
      <c r="D4526" s="157" t="s">
        <v>5361</v>
      </c>
      <c r="E4526" s="157" t="s">
        <v>1512</v>
      </c>
      <c r="F4526" s="159">
        <v>20.64</v>
      </c>
      <c r="G4526" s="159">
        <v>18.73</v>
      </c>
      <c r="H4526" s="157" t="s">
        <v>308</v>
      </c>
      <c r="I4526" s="160">
        <v>41974</v>
      </c>
    </row>
    <row r="4527" spans="1:9" ht="25.5" hidden="1">
      <c r="A4527" s="133">
        <f>COUNTIF(ORÇAMENTO!B:B,'CPU (2)'!B4527)</f>
        <v>0</v>
      </c>
      <c r="B4527" s="153">
        <v>89178</v>
      </c>
      <c r="C4527" s="154" t="s">
        <v>10274</v>
      </c>
      <c r="D4527" s="153" t="s">
        <v>5361</v>
      </c>
      <c r="E4527" s="153" t="s">
        <v>1512</v>
      </c>
      <c r="F4527" s="155">
        <v>9.7100000000000009</v>
      </c>
      <c r="G4527" s="155">
        <v>8.81</v>
      </c>
      <c r="H4527" s="153" t="s">
        <v>308</v>
      </c>
      <c r="I4527" s="156">
        <v>41974</v>
      </c>
    </row>
    <row r="4528" spans="1:9" ht="25.5" hidden="1">
      <c r="A4528" s="133">
        <f>COUNTIF(ORÇAMENTO!B:B,'CPU (2)'!B4528)</f>
        <v>0</v>
      </c>
      <c r="B4528" s="157">
        <v>89181</v>
      </c>
      <c r="C4528" s="158" t="s">
        <v>10275</v>
      </c>
      <c r="D4528" s="157" t="s">
        <v>5361</v>
      </c>
      <c r="E4528" s="157" t="s">
        <v>1512</v>
      </c>
      <c r="F4528" s="159">
        <v>13.35</v>
      </c>
      <c r="G4528" s="159">
        <v>12.12</v>
      </c>
      <c r="H4528" s="157" t="s">
        <v>308</v>
      </c>
      <c r="I4528" s="160">
        <v>41974</v>
      </c>
    </row>
    <row r="4529" spans="1:9" ht="25.5" hidden="1">
      <c r="A4529" s="133">
        <f>COUNTIF(ORÇAMENTO!B:B,'CPU (2)'!B4529)</f>
        <v>0</v>
      </c>
      <c r="B4529" s="153">
        <v>89184</v>
      </c>
      <c r="C4529" s="154" t="s">
        <v>10276</v>
      </c>
      <c r="D4529" s="153" t="s">
        <v>5361</v>
      </c>
      <c r="E4529" s="153" t="s">
        <v>1512</v>
      </c>
      <c r="F4529" s="155">
        <v>17</v>
      </c>
      <c r="G4529" s="155">
        <v>15.43</v>
      </c>
      <c r="H4529" s="153" t="s">
        <v>308</v>
      </c>
      <c r="I4529" s="156">
        <v>41974</v>
      </c>
    </row>
    <row r="4530" spans="1:9" hidden="1">
      <c r="A4530" s="133">
        <f>COUNTIF(ORÇAMENTO!B:B,'CPU (2)'!B4530)</f>
        <v>0</v>
      </c>
      <c r="B4530" s="157">
        <v>89194</v>
      </c>
      <c r="C4530" s="158" t="s">
        <v>10277</v>
      </c>
      <c r="D4530" s="157" t="s">
        <v>5361</v>
      </c>
      <c r="E4530" s="157" t="s">
        <v>1512</v>
      </c>
      <c r="F4530" s="159">
        <v>44.92</v>
      </c>
      <c r="G4530" s="159">
        <v>40.78</v>
      </c>
      <c r="H4530" s="157" t="s">
        <v>308</v>
      </c>
      <c r="I4530" s="160">
        <v>41974</v>
      </c>
    </row>
    <row r="4531" spans="1:9" ht="25.5" hidden="1">
      <c r="A4531" s="133">
        <f>COUNTIF(ORÇAMENTO!B:B,'CPU (2)'!B4531)</f>
        <v>0</v>
      </c>
      <c r="B4531" s="153">
        <v>89186</v>
      </c>
      <c r="C4531" s="154" t="s">
        <v>10278</v>
      </c>
      <c r="D4531" s="153" t="s">
        <v>5361</v>
      </c>
      <c r="E4531" s="153" t="s">
        <v>1512</v>
      </c>
      <c r="F4531" s="155">
        <v>18.21</v>
      </c>
      <c r="G4531" s="155">
        <v>16.53</v>
      </c>
      <c r="H4531" s="153" t="s">
        <v>308</v>
      </c>
      <c r="I4531" s="156">
        <v>41974</v>
      </c>
    </row>
    <row r="4532" spans="1:9" ht="25.5" hidden="1">
      <c r="A4532" s="133">
        <f>COUNTIF(ORÇAMENTO!B:B,'CPU (2)'!B4532)</f>
        <v>0</v>
      </c>
      <c r="B4532" s="157">
        <v>89177</v>
      </c>
      <c r="C4532" s="158" t="s">
        <v>10279</v>
      </c>
      <c r="D4532" s="157" t="s">
        <v>5361</v>
      </c>
      <c r="E4532" s="157" t="s">
        <v>1512</v>
      </c>
      <c r="F4532" s="159">
        <v>8.5</v>
      </c>
      <c r="G4532" s="159">
        <v>7.71</v>
      </c>
      <c r="H4532" s="157" t="s">
        <v>308</v>
      </c>
      <c r="I4532" s="160">
        <v>41974</v>
      </c>
    </row>
    <row r="4533" spans="1:9" ht="25.5" hidden="1">
      <c r="A4533" s="133">
        <f>COUNTIF(ORÇAMENTO!B:B,'CPU (2)'!B4533)</f>
        <v>0</v>
      </c>
      <c r="B4533" s="153">
        <v>89180</v>
      </c>
      <c r="C4533" s="154" t="s">
        <v>10280</v>
      </c>
      <c r="D4533" s="153" t="s">
        <v>5361</v>
      </c>
      <c r="E4533" s="153" t="s">
        <v>1512</v>
      </c>
      <c r="F4533" s="155">
        <v>10.93</v>
      </c>
      <c r="G4533" s="155">
        <v>9.92</v>
      </c>
      <c r="H4533" s="153" t="s">
        <v>308</v>
      </c>
      <c r="I4533" s="156">
        <v>41974</v>
      </c>
    </row>
    <row r="4534" spans="1:9" ht="25.5" hidden="1">
      <c r="A4534" s="133">
        <f>COUNTIF(ORÇAMENTO!B:B,'CPU (2)'!B4534)</f>
        <v>0</v>
      </c>
      <c r="B4534" s="157">
        <v>89183</v>
      </c>
      <c r="C4534" s="158" t="s">
        <v>10281</v>
      </c>
      <c r="D4534" s="157" t="s">
        <v>5361</v>
      </c>
      <c r="E4534" s="157" t="s">
        <v>1512</v>
      </c>
      <c r="F4534" s="159">
        <v>14.57</v>
      </c>
      <c r="G4534" s="159">
        <v>13.22</v>
      </c>
      <c r="H4534" s="157" t="s">
        <v>308</v>
      </c>
      <c r="I4534" s="160">
        <v>41974</v>
      </c>
    </row>
    <row r="4535" spans="1:9" hidden="1">
      <c r="A4535" s="133">
        <f>COUNTIF(ORÇAMENTO!B:B,'CPU (2)'!B4535)</f>
        <v>0</v>
      </c>
      <c r="B4535" s="153">
        <v>89193</v>
      </c>
      <c r="C4535" s="154" t="s">
        <v>10282</v>
      </c>
      <c r="D4535" s="153" t="s">
        <v>5361</v>
      </c>
      <c r="E4535" s="153" t="s">
        <v>1512</v>
      </c>
      <c r="F4535" s="155">
        <v>30.35</v>
      </c>
      <c r="G4535" s="155">
        <v>27.55</v>
      </c>
      <c r="H4535" s="153" t="s">
        <v>308</v>
      </c>
      <c r="I4535" s="156">
        <v>41974</v>
      </c>
    </row>
    <row r="4536" spans="1:9" ht="25.5" hidden="1">
      <c r="A4536" s="133">
        <f>COUNTIF(ORÇAMENTO!B:B,'CPU (2)'!B4536)</f>
        <v>0</v>
      </c>
      <c r="B4536" s="157">
        <v>89185</v>
      </c>
      <c r="C4536" s="158" t="s">
        <v>10283</v>
      </c>
      <c r="D4536" s="157" t="s">
        <v>5361</v>
      </c>
      <c r="E4536" s="157" t="s">
        <v>1512</v>
      </c>
      <c r="F4536" s="159">
        <v>17</v>
      </c>
      <c r="G4536" s="159">
        <v>15.43</v>
      </c>
      <c r="H4536" s="157" t="s">
        <v>308</v>
      </c>
      <c r="I4536" s="160">
        <v>41974</v>
      </c>
    </row>
    <row r="4537" spans="1:9" ht="25.5" hidden="1">
      <c r="A4537" s="133">
        <f>COUNTIF(ORÇAMENTO!B:B,'CPU (2)'!B4537)</f>
        <v>0</v>
      </c>
      <c r="B4537" s="153">
        <v>89176</v>
      </c>
      <c r="C4537" s="154" t="s">
        <v>10284</v>
      </c>
      <c r="D4537" s="153" t="s">
        <v>5361</v>
      </c>
      <c r="E4537" s="153" t="s">
        <v>1512</v>
      </c>
      <c r="F4537" s="155">
        <v>6.07</v>
      </c>
      <c r="G4537" s="155">
        <v>5.51</v>
      </c>
      <c r="H4537" s="153" t="s">
        <v>308</v>
      </c>
      <c r="I4537" s="156">
        <v>41974</v>
      </c>
    </row>
    <row r="4538" spans="1:9" ht="25.5" hidden="1">
      <c r="A4538" s="133">
        <f>COUNTIF(ORÇAMENTO!B:B,'CPU (2)'!B4538)</f>
        <v>0</v>
      </c>
      <c r="B4538" s="157">
        <v>89179</v>
      </c>
      <c r="C4538" s="158" t="s">
        <v>10285</v>
      </c>
      <c r="D4538" s="157" t="s">
        <v>5361</v>
      </c>
      <c r="E4538" s="157" t="s">
        <v>1512</v>
      </c>
      <c r="F4538" s="159">
        <v>9.7100000000000009</v>
      </c>
      <c r="G4538" s="159">
        <v>8.81</v>
      </c>
      <c r="H4538" s="157" t="s">
        <v>308</v>
      </c>
      <c r="I4538" s="160">
        <v>41974</v>
      </c>
    </row>
    <row r="4539" spans="1:9" ht="25.5" hidden="1">
      <c r="A4539" s="133">
        <f>COUNTIF(ORÇAMENTO!B:B,'CPU (2)'!B4539)</f>
        <v>0</v>
      </c>
      <c r="B4539" s="153">
        <v>89182</v>
      </c>
      <c r="C4539" s="154" t="s">
        <v>10286</v>
      </c>
      <c r="D4539" s="153" t="s">
        <v>5361</v>
      </c>
      <c r="E4539" s="153" t="s">
        <v>1512</v>
      </c>
      <c r="F4539" s="155">
        <v>13.35</v>
      </c>
      <c r="G4539" s="155">
        <v>12.12</v>
      </c>
      <c r="H4539" s="153" t="s">
        <v>308</v>
      </c>
      <c r="I4539" s="156">
        <v>41974</v>
      </c>
    </row>
    <row r="4540" spans="1:9" hidden="1">
      <c r="A4540" s="133">
        <f>COUNTIF(ORÇAMENTO!B:B,'CPU (2)'!B4540)</f>
        <v>0</v>
      </c>
      <c r="B4540" s="157">
        <v>89192</v>
      </c>
      <c r="C4540" s="158" t="s">
        <v>10287</v>
      </c>
      <c r="D4540" s="157" t="s">
        <v>5361</v>
      </c>
      <c r="E4540" s="157" t="s">
        <v>1512</v>
      </c>
      <c r="F4540" s="159">
        <v>18.21</v>
      </c>
      <c r="G4540" s="159">
        <v>16.53</v>
      </c>
      <c r="H4540" s="157" t="s">
        <v>308</v>
      </c>
      <c r="I4540" s="160">
        <v>41974</v>
      </c>
    </row>
    <row r="4541" spans="1:9" ht="25.5" hidden="1">
      <c r="A4541" s="133">
        <f>COUNTIF(ORÇAMENTO!B:B,'CPU (2)'!B4541)</f>
        <v>0</v>
      </c>
      <c r="B4541" s="153">
        <v>72858</v>
      </c>
      <c r="C4541" s="154" t="s">
        <v>10288</v>
      </c>
      <c r="D4541" s="153" t="s">
        <v>5604</v>
      </c>
      <c r="E4541" s="153" t="s">
        <v>368</v>
      </c>
      <c r="F4541" s="155">
        <v>2.59</v>
      </c>
      <c r="G4541" s="155">
        <v>2.5499999999999998</v>
      </c>
      <c r="H4541" s="153" t="s">
        <v>308</v>
      </c>
      <c r="I4541" s="156">
        <v>41974</v>
      </c>
    </row>
    <row r="4542" spans="1:9" ht="25.5" hidden="1">
      <c r="A4542" s="133">
        <f>COUNTIF(ORÇAMENTO!B:B,'CPU (2)'!B4542)</f>
        <v>0</v>
      </c>
      <c r="B4542" s="157">
        <v>72859</v>
      </c>
      <c r="C4542" s="158" t="s">
        <v>10289</v>
      </c>
      <c r="D4542" s="157" t="s">
        <v>5604</v>
      </c>
      <c r="E4542" s="157" t="s">
        <v>368</v>
      </c>
      <c r="F4542" s="159">
        <v>2.66</v>
      </c>
      <c r="G4542" s="159">
        <v>2.62</v>
      </c>
      <c r="H4542" s="157" t="s">
        <v>308</v>
      </c>
      <c r="I4542" s="160">
        <v>41974</v>
      </c>
    </row>
    <row r="4543" spans="1:9" ht="25.5" hidden="1">
      <c r="A4543" s="133">
        <f>COUNTIF(ORÇAMENTO!B:B,'CPU (2)'!B4543)</f>
        <v>0</v>
      </c>
      <c r="B4543" s="153">
        <v>72860</v>
      </c>
      <c r="C4543" s="154" t="s">
        <v>10290</v>
      </c>
      <c r="D4543" s="153" t="s">
        <v>5604</v>
      </c>
      <c r="E4543" s="153" t="s">
        <v>368</v>
      </c>
      <c r="F4543" s="155">
        <v>2.74</v>
      </c>
      <c r="G4543" s="155">
        <v>2.7</v>
      </c>
      <c r="H4543" s="153" t="s">
        <v>308</v>
      </c>
      <c r="I4543" s="156">
        <v>41974</v>
      </c>
    </row>
    <row r="4544" spans="1:9" ht="25.5" hidden="1">
      <c r="A4544" s="133">
        <f>COUNTIF(ORÇAMENTO!B:B,'CPU (2)'!B4544)</f>
        <v>0</v>
      </c>
      <c r="B4544" s="157">
        <v>72874</v>
      </c>
      <c r="C4544" s="158" t="s">
        <v>10291</v>
      </c>
      <c r="D4544" s="157" t="s">
        <v>5604</v>
      </c>
      <c r="E4544" s="157" t="s">
        <v>368</v>
      </c>
      <c r="F4544" s="159">
        <v>2.81</v>
      </c>
      <c r="G4544" s="159">
        <v>2.77</v>
      </c>
      <c r="H4544" s="157" t="s">
        <v>308</v>
      </c>
      <c r="I4544" s="160">
        <v>41974</v>
      </c>
    </row>
    <row r="4545" spans="1:9" ht="25.5" hidden="1">
      <c r="A4545" s="133">
        <f>COUNTIF(ORÇAMENTO!B:B,'CPU (2)'!B4545)</f>
        <v>0</v>
      </c>
      <c r="B4545" s="153">
        <v>72857</v>
      </c>
      <c r="C4545" s="154" t="s">
        <v>10292</v>
      </c>
      <c r="D4545" s="153" t="s">
        <v>5604</v>
      </c>
      <c r="E4545" s="153" t="s">
        <v>368</v>
      </c>
      <c r="F4545" s="155">
        <v>2.52</v>
      </c>
      <c r="G4545" s="155">
        <v>2.4900000000000002</v>
      </c>
      <c r="H4545" s="153" t="s">
        <v>308</v>
      </c>
      <c r="I4545" s="156">
        <v>41974</v>
      </c>
    </row>
    <row r="4546" spans="1:9" ht="25.5" hidden="1">
      <c r="A4546" s="133">
        <f>COUNTIF(ORÇAMENTO!B:B,'CPU (2)'!B4546)</f>
        <v>0</v>
      </c>
      <c r="B4546" s="157">
        <v>72856</v>
      </c>
      <c r="C4546" s="158" t="s">
        <v>10293</v>
      </c>
      <c r="D4546" s="157" t="s">
        <v>5604</v>
      </c>
      <c r="E4546" s="157" t="s">
        <v>10181</v>
      </c>
      <c r="F4546" s="159">
        <v>1.38</v>
      </c>
      <c r="G4546" s="159">
        <v>1.36</v>
      </c>
      <c r="H4546" s="157" t="s">
        <v>308</v>
      </c>
      <c r="I4546" s="160">
        <v>41974</v>
      </c>
    </row>
    <row r="4547" spans="1:9" ht="25.5" hidden="1">
      <c r="A4547" s="133">
        <f>COUNTIF(ORÇAMENTO!B:B,'CPU (2)'!B4547)</f>
        <v>0</v>
      </c>
      <c r="B4547" s="153">
        <v>72852</v>
      </c>
      <c r="C4547" s="154" t="s">
        <v>10294</v>
      </c>
      <c r="D4547" s="153" t="s">
        <v>5604</v>
      </c>
      <c r="E4547" s="153" t="s">
        <v>368</v>
      </c>
      <c r="F4547" s="155">
        <v>2.91</v>
      </c>
      <c r="G4547" s="155">
        <v>2.87</v>
      </c>
      <c r="H4547" s="153" t="s">
        <v>308</v>
      </c>
      <c r="I4547" s="156">
        <v>41974</v>
      </c>
    </row>
    <row r="4548" spans="1:9" ht="25.5" hidden="1">
      <c r="A4548" s="133">
        <f>COUNTIF(ORÇAMENTO!B:B,'CPU (2)'!B4548)</f>
        <v>0</v>
      </c>
      <c r="B4548" s="157">
        <v>72853</v>
      </c>
      <c r="C4548" s="158" t="s">
        <v>10295</v>
      </c>
      <c r="D4548" s="157" t="s">
        <v>5604</v>
      </c>
      <c r="E4548" s="157" t="s">
        <v>368</v>
      </c>
      <c r="F4548" s="159">
        <v>2.98</v>
      </c>
      <c r="G4548" s="159">
        <v>2.94</v>
      </c>
      <c r="H4548" s="157" t="s">
        <v>308</v>
      </c>
      <c r="I4548" s="160">
        <v>41974</v>
      </c>
    </row>
    <row r="4549" spans="1:9" ht="25.5" hidden="1">
      <c r="A4549" s="133">
        <f>COUNTIF(ORÇAMENTO!B:B,'CPU (2)'!B4549)</f>
        <v>0</v>
      </c>
      <c r="B4549" s="153">
        <v>72854</v>
      </c>
      <c r="C4549" s="154" t="s">
        <v>10296</v>
      </c>
      <c r="D4549" s="153" t="s">
        <v>5604</v>
      </c>
      <c r="E4549" s="153" t="s">
        <v>368</v>
      </c>
      <c r="F4549" s="155">
        <v>3.07</v>
      </c>
      <c r="G4549" s="155">
        <v>3.03</v>
      </c>
      <c r="H4549" s="153" t="s">
        <v>308</v>
      </c>
      <c r="I4549" s="156">
        <v>41974</v>
      </c>
    </row>
    <row r="4550" spans="1:9" ht="25.5" hidden="1">
      <c r="A4550" s="133">
        <f>COUNTIF(ORÇAMENTO!B:B,'CPU (2)'!B4550)</f>
        <v>0</v>
      </c>
      <c r="B4550" s="157">
        <v>72855</v>
      </c>
      <c r="C4550" s="158" t="s">
        <v>10297</v>
      </c>
      <c r="D4550" s="157" t="s">
        <v>5604</v>
      </c>
      <c r="E4550" s="157" t="s">
        <v>368</v>
      </c>
      <c r="F4550" s="159">
        <v>3.16</v>
      </c>
      <c r="G4550" s="159">
        <v>3.12</v>
      </c>
      <c r="H4550" s="157" t="s">
        <v>308</v>
      </c>
      <c r="I4550" s="160">
        <v>41974</v>
      </c>
    </row>
    <row r="4551" spans="1:9" ht="25.5" hidden="1">
      <c r="A4551" s="133">
        <f>COUNTIF(ORÇAMENTO!B:B,'CPU (2)'!B4551)</f>
        <v>0</v>
      </c>
      <c r="B4551" s="153">
        <v>72851</v>
      </c>
      <c r="C4551" s="154" t="s">
        <v>10298</v>
      </c>
      <c r="D4551" s="153" t="s">
        <v>5604</v>
      </c>
      <c r="E4551" s="153" t="s">
        <v>368</v>
      </c>
      <c r="F4551" s="155">
        <v>2.83</v>
      </c>
      <c r="G4551" s="155">
        <v>2.8</v>
      </c>
      <c r="H4551" s="153" t="s">
        <v>308</v>
      </c>
      <c r="I4551" s="156">
        <v>41974</v>
      </c>
    </row>
    <row r="4552" spans="1:9" ht="25.5" hidden="1">
      <c r="A4552" s="133">
        <f>COUNTIF(ORÇAMENTO!B:B,'CPU (2)'!B4552)</f>
        <v>0</v>
      </c>
      <c r="B4552" s="157">
        <v>72881</v>
      </c>
      <c r="C4552" s="158" t="s">
        <v>10299</v>
      </c>
      <c r="D4552" s="157" t="s">
        <v>5604</v>
      </c>
      <c r="E4552" s="157" t="s">
        <v>10181</v>
      </c>
      <c r="F4552" s="159">
        <v>1.1100000000000001</v>
      </c>
      <c r="G4552" s="159">
        <v>1.0900000000000001</v>
      </c>
      <c r="H4552" s="157" t="s">
        <v>308</v>
      </c>
      <c r="I4552" s="160">
        <v>41974</v>
      </c>
    </row>
    <row r="4553" spans="1:9" ht="25.5" hidden="1">
      <c r="A4553" s="133">
        <f>COUNTIF(ORÇAMENTO!B:B,'CPU (2)'!B4553)</f>
        <v>0</v>
      </c>
      <c r="B4553" s="153">
        <v>72877</v>
      </c>
      <c r="C4553" s="154" t="s">
        <v>10300</v>
      </c>
      <c r="D4553" s="153" t="s">
        <v>5604</v>
      </c>
      <c r="E4553" s="153" t="s">
        <v>368</v>
      </c>
      <c r="F4553" s="155">
        <v>2.3199999999999998</v>
      </c>
      <c r="G4553" s="155">
        <v>2.29</v>
      </c>
      <c r="H4553" s="153" t="s">
        <v>308</v>
      </c>
      <c r="I4553" s="156">
        <v>41974</v>
      </c>
    </row>
    <row r="4554" spans="1:9" ht="25.5" hidden="1">
      <c r="A4554" s="133">
        <f>COUNTIF(ORÇAMENTO!B:B,'CPU (2)'!B4554)</f>
        <v>0</v>
      </c>
      <c r="B4554" s="157">
        <v>72878</v>
      </c>
      <c r="C4554" s="158" t="s">
        <v>10301</v>
      </c>
      <c r="D4554" s="157" t="s">
        <v>5604</v>
      </c>
      <c r="E4554" s="157" t="s">
        <v>368</v>
      </c>
      <c r="F4554" s="159">
        <v>2.39</v>
      </c>
      <c r="G4554" s="159">
        <v>2.35</v>
      </c>
      <c r="H4554" s="157" t="s">
        <v>308</v>
      </c>
      <c r="I4554" s="160">
        <v>41974</v>
      </c>
    </row>
    <row r="4555" spans="1:9" ht="25.5" hidden="1">
      <c r="A4555" s="133">
        <f>COUNTIF(ORÇAMENTO!B:B,'CPU (2)'!B4555)</f>
        <v>0</v>
      </c>
      <c r="B4555" s="153">
        <v>72879</v>
      </c>
      <c r="C4555" s="154" t="s">
        <v>10302</v>
      </c>
      <c r="D4555" s="153" t="s">
        <v>5604</v>
      </c>
      <c r="E4555" s="153" t="s">
        <v>368</v>
      </c>
      <c r="F4555" s="155">
        <v>2.46</v>
      </c>
      <c r="G4555" s="155">
        <v>2.4300000000000002</v>
      </c>
      <c r="H4555" s="153" t="s">
        <v>308</v>
      </c>
      <c r="I4555" s="156">
        <v>41974</v>
      </c>
    </row>
    <row r="4556" spans="1:9" ht="25.5" hidden="1">
      <c r="A4556" s="133">
        <f>COUNTIF(ORÇAMENTO!B:B,'CPU (2)'!B4556)</f>
        <v>0</v>
      </c>
      <c r="B4556" s="157">
        <v>72880</v>
      </c>
      <c r="C4556" s="158" t="s">
        <v>10303</v>
      </c>
      <c r="D4556" s="157" t="s">
        <v>5604</v>
      </c>
      <c r="E4556" s="157" t="s">
        <v>368</v>
      </c>
      <c r="F4556" s="159">
        <v>2.52</v>
      </c>
      <c r="G4556" s="159">
        <v>2.4900000000000002</v>
      </c>
      <c r="H4556" s="157" t="s">
        <v>308</v>
      </c>
      <c r="I4556" s="160">
        <v>41974</v>
      </c>
    </row>
    <row r="4557" spans="1:9" ht="25.5" hidden="1">
      <c r="A4557" s="133">
        <f>COUNTIF(ORÇAMENTO!B:B,'CPU (2)'!B4557)</f>
        <v>0</v>
      </c>
      <c r="B4557" s="153">
        <v>72875</v>
      </c>
      <c r="C4557" s="154" t="s">
        <v>10304</v>
      </c>
      <c r="D4557" s="153" t="s">
        <v>5604</v>
      </c>
      <c r="E4557" s="153" t="s">
        <v>10181</v>
      </c>
      <c r="F4557" s="155">
        <v>1.23</v>
      </c>
      <c r="G4557" s="155">
        <v>1.21</v>
      </c>
      <c r="H4557" s="153" t="s">
        <v>308</v>
      </c>
      <c r="I4557" s="156">
        <v>41974</v>
      </c>
    </row>
    <row r="4558" spans="1:9" ht="25.5" hidden="1">
      <c r="A4558" s="133">
        <f>COUNTIF(ORÇAMENTO!B:B,'CPU (2)'!B4558)</f>
        <v>0</v>
      </c>
      <c r="B4558" s="157">
        <v>72876</v>
      </c>
      <c r="C4558" s="158" t="s">
        <v>10305</v>
      </c>
      <c r="D4558" s="157" t="s">
        <v>5604</v>
      </c>
      <c r="E4558" s="157" t="s">
        <v>368</v>
      </c>
      <c r="F4558" s="159">
        <v>2.2599999999999998</v>
      </c>
      <c r="G4558" s="159">
        <v>2.23</v>
      </c>
      <c r="H4558" s="157" t="s">
        <v>308</v>
      </c>
      <c r="I4558" s="160">
        <v>41974</v>
      </c>
    </row>
    <row r="4559" spans="1:9" hidden="1">
      <c r="A4559" s="133">
        <f>COUNTIF(ORÇAMENTO!B:B,'CPU (2)'!B4559)</f>
        <v>0</v>
      </c>
      <c r="B4559" s="153">
        <v>83357</v>
      </c>
      <c r="C4559" s="154" t="s">
        <v>10306</v>
      </c>
      <c r="D4559" s="153" t="s">
        <v>5604</v>
      </c>
      <c r="E4559" s="153" t="s">
        <v>10181</v>
      </c>
      <c r="F4559" s="155">
        <v>0.9</v>
      </c>
      <c r="G4559" s="155">
        <v>0.89</v>
      </c>
      <c r="H4559" s="153" t="s">
        <v>308</v>
      </c>
      <c r="I4559" s="156">
        <v>41974</v>
      </c>
    </row>
    <row r="4560" spans="1:9" hidden="1">
      <c r="A4560" s="133">
        <f>COUNTIF(ORÇAMENTO!B:B,'CPU (2)'!B4560)</f>
        <v>0</v>
      </c>
      <c r="B4560" s="157">
        <v>83359</v>
      </c>
      <c r="C4560" s="158" t="s">
        <v>10307</v>
      </c>
      <c r="D4560" s="157" t="s">
        <v>5604</v>
      </c>
      <c r="E4560" s="157" t="s">
        <v>10181</v>
      </c>
      <c r="F4560" s="159">
        <v>2.6</v>
      </c>
      <c r="G4560" s="159">
        <v>2.57</v>
      </c>
      <c r="H4560" s="157" t="s">
        <v>308</v>
      </c>
      <c r="I4560" s="160">
        <v>41974</v>
      </c>
    </row>
    <row r="4561" spans="1:9" ht="25.5" hidden="1">
      <c r="A4561" s="133">
        <f>COUNTIF(ORÇAMENTO!B:B,'CPU (2)'!B4561)</f>
        <v>0</v>
      </c>
      <c r="B4561" s="153">
        <v>73370</v>
      </c>
      <c r="C4561" s="154" t="s">
        <v>10308</v>
      </c>
      <c r="D4561" s="153" t="s">
        <v>5361</v>
      </c>
      <c r="E4561" s="153" t="s">
        <v>10309</v>
      </c>
      <c r="F4561" s="155">
        <v>0.94</v>
      </c>
      <c r="G4561" s="155">
        <v>0.92</v>
      </c>
      <c r="H4561" s="153" t="s">
        <v>308</v>
      </c>
      <c r="I4561" s="156">
        <v>41974</v>
      </c>
    </row>
    <row r="4562" spans="1:9" ht="25.5" hidden="1">
      <c r="A4562" s="133">
        <f>COUNTIF(ORÇAMENTO!B:B,'CPU (2)'!B4562)</f>
        <v>0</v>
      </c>
      <c r="B4562" s="157" t="s">
        <v>10310</v>
      </c>
      <c r="C4562" s="158" t="s">
        <v>10311</v>
      </c>
      <c r="D4562" s="157" t="s">
        <v>5361</v>
      </c>
      <c r="E4562" s="157" t="s">
        <v>368</v>
      </c>
      <c r="F4562" s="159">
        <v>21.25</v>
      </c>
      <c r="G4562" s="159">
        <v>19.29</v>
      </c>
      <c r="H4562" s="157" t="s">
        <v>308</v>
      </c>
      <c r="I4562" s="160">
        <v>41974</v>
      </c>
    </row>
    <row r="4563" spans="1:9" ht="25.5" hidden="1">
      <c r="A4563" s="133">
        <f>COUNTIF(ORÇAMENTO!B:B,'CPU (2)'!B4563)</f>
        <v>0</v>
      </c>
      <c r="B4563" s="153" t="s">
        <v>10312</v>
      </c>
      <c r="C4563" s="154" t="s">
        <v>10311</v>
      </c>
      <c r="D4563" s="153" t="s">
        <v>5361</v>
      </c>
      <c r="E4563" s="153" t="s">
        <v>1512</v>
      </c>
      <c r="F4563" s="155">
        <v>42.49</v>
      </c>
      <c r="G4563" s="155">
        <v>38.58</v>
      </c>
      <c r="H4563" s="153" t="s">
        <v>308</v>
      </c>
      <c r="I4563" s="156">
        <v>41974</v>
      </c>
    </row>
    <row r="4564" spans="1:9" ht="25.5" hidden="1">
      <c r="A4564" s="133">
        <f>COUNTIF(ORÇAMENTO!B:B,'CPU (2)'!B4564)</f>
        <v>0</v>
      </c>
      <c r="B4564" s="157" t="s">
        <v>10313</v>
      </c>
      <c r="C4564" s="158" t="s">
        <v>10314</v>
      </c>
      <c r="D4564" s="157" t="s">
        <v>5361</v>
      </c>
      <c r="E4564" s="157" t="s">
        <v>1512</v>
      </c>
      <c r="F4564" s="159">
        <v>70.41</v>
      </c>
      <c r="G4564" s="159">
        <v>63.93</v>
      </c>
      <c r="H4564" s="157" t="s">
        <v>308</v>
      </c>
      <c r="I4564" s="160">
        <v>41974</v>
      </c>
    </row>
    <row r="4565" spans="1:9" ht="25.5" hidden="1">
      <c r="A4565" s="133">
        <f>COUNTIF(ORÇAMENTO!B:B,'CPU (2)'!B4565)</f>
        <v>0</v>
      </c>
      <c r="B4565" s="153" t="s">
        <v>10315</v>
      </c>
      <c r="C4565" s="154" t="s">
        <v>10314</v>
      </c>
      <c r="D4565" s="153" t="s">
        <v>5361</v>
      </c>
      <c r="E4565" s="153" t="s">
        <v>368</v>
      </c>
      <c r="F4565" s="155">
        <v>50.99</v>
      </c>
      <c r="G4565" s="155">
        <v>46.29</v>
      </c>
      <c r="H4565" s="153" t="s">
        <v>308</v>
      </c>
      <c r="I4565" s="156">
        <v>41974</v>
      </c>
    </row>
    <row r="4566" spans="1:9" ht="25.5" hidden="1">
      <c r="A4566" s="133">
        <f>COUNTIF(ORÇAMENTO!B:B,'CPU (2)'!B4566)</f>
        <v>0</v>
      </c>
      <c r="B4566" s="157">
        <v>88100</v>
      </c>
      <c r="C4566" s="158" t="s">
        <v>10316</v>
      </c>
      <c r="D4566" s="157" t="s">
        <v>5361</v>
      </c>
      <c r="E4566" s="157" t="s">
        <v>83</v>
      </c>
      <c r="F4566" s="159">
        <v>0.09</v>
      </c>
      <c r="G4566" s="159">
        <v>0.08</v>
      </c>
      <c r="H4566" s="157" t="s">
        <v>308</v>
      </c>
      <c r="I4566" s="160">
        <v>41974</v>
      </c>
    </row>
    <row r="4567" spans="1:9" ht="25.5" hidden="1">
      <c r="A4567" s="133">
        <f>COUNTIF(ORÇAMENTO!B:B,'CPU (2)'!B4567)</f>
        <v>0</v>
      </c>
      <c r="B4567" s="153">
        <v>88099</v>
      </c>
      <c r="C4567" s="154" t="s">
        <v>10317</v>
      </c>
      <c r="D4567" s="153" t="s">
        <v>5361</v>
      </c>
      <c r="E4567" s="153" t="s">
        <v>83</v>
      </c>
      <c r="F4567" s="155">
        <v>0.18</v>
      </c>
      <c r="G4567" s="155">
        <v>0.16</v>
      </c>
      <c r="H4567" s="153" t="s">
        <v>308</v>
      </c>
      <c r="I4567" s="156">
        <v>41974</v>
      </c>
    </row>
    <row r="4568" spans="1:9" hidden="1">
      <c r="A4568" s="133">
        <f>COUNTIF(ORÇAMENTO!B:B,'CPU (2)'!B4568)</f>
        <v>0</v>
      </c>
      <c r="B4568" s="157">
        <v>88102</v>
      </c>
      <c r="C4568" s="158" t="s">
        <v>10318</v>
      </c>
      <c r="D4568" s="157" t="s">
        <v>5361</v>
      </c>
      <c r="E4568" s="157" t="s">
        <v>416</v>
      </c>
      <c r="F4568" s="159">
        <v>0.02</v>
      </c>
      <c r="G4568" s="159">
        <v>0.01</v>
      </c>
      <c r="H4568" s="157" t="s">
        <v>308</v>
      </c>
      <c r="I4568" s="160">
        <v>41974</v>
      </c>
    </row>
    <row r="4569" spans="1:9" ht="25.5" hidden="1">
      <c r="A4569" s="133">
        <f>COUNTIF(ORÇAMENTO!B:B,'CPU (2)'!B4569)</f>
        <v>0</v>
      </c>
      <c r="B4569" s="153">
        <v>88103</v>
      </c>
      <c r="C4569" s="154" t="s">
        <v>10319</v>
      </c>
      <c r="D4569" s="153" t="s">
        <v>5361</v>
      </c>
      <c r="E4569" s="153" t="s">
        <v>416</v>
      </c>
      <c r="F4569" s="155">
        <v>0.04</v>
      </c>
      <c r="G4569" s="155">
        <v>0.03</v>
      </c>
      <c r="H4569" s="153" t="s">
        <v>308</v>
      </c>
      <c r="I4569" s="156">
        <v>41974</v>
      </c>
    </row>
    <row r="4570" spans="1:9" ht="25.5" hidden="1">
      <c r="A4570" s="133">
        <f>COUNTIF(ORÇAMENTO!B:B,'CPU (2)'!B4570)</f>
        <v>0</v>
      </c>
      <c r="B4570" s="157">
        <v>88101</v>
      </c>
      <c r="C4570" s="158" t="s">
        <v>10320</v>
      </c>
      <c r="D4570" s="157" t="s">
        <v>5361</v>
      </c>
      <c r="E4570" s="157" t="s">
        <v>335</v>
      </c>
      <c r="F4570" s="159">
        <v>0.28000000000000003</v>
      </c>
      <c r="G4570" s="159">
        <v>0.25</v>
      </c>
      <c r="H4570" s="157" t="s">
        <v>308</v>
      </c>
      <c r="I4570" s="160">
        <v>41974</v>
      </c>
    </row>
    <row r="4571" spans="1:9" hidden="1">
      <c r="A4571" s="133">
        <f>COUNTIF(ORÇAMENTO!B:B,'CPU (2)'!B4571)</f>
        <v>0</v>
      </c>
      <c r="B4571" s="153">
        <v>89197</v>
      </c>
      <c r="C4571" s="154" t="s">
        <v>10321</v>
      </c>
      <c r="D4571" s="153" t="s">
        <v>5361</v>
      </c>
      <c r="E4571" s="153" t="s">
        <v>1512</v>
      </c>
      <c r="F4571" s="155">
        <v>18.21</v>
      </c>
      <c r="G4571" s="155">
        <v>16.53</v>
      </c>
      <c r="H4571" s="153" t="s">
        <v>308</v>
      </c>
      <c r="I4571" s="156">
        <v>41974</v>
      </c>
    </row>
    <row r="4572" spans="1:9" hidden="1">
      <c r="A4572" s="133">
        <f>COUNTIF(ORÇAMENTO!B:B,'CPU (2)'!B4572)</f>
        <v>0</v>
      </c>
      <c r="B4572" s="157">
        <v>89196</v>
      </c>
      <c r="C4572" s="158" t="s">
        <v>10322</v>
      </c>
      <c r="D4572" s="157" t="s">
        <v>5361</v>
      </c>
      <c r="E4572" s="157" t="s">
        <v>1512</v>
      </c>
      <c r="F4572" s="159">
        <v>12.14</v>
      </c>
      <c r="G4572" s="159">
        <v>11.02</v>
      </c>
      <c r="H4572" s="157" t="s">
        <v>308</v>
      </c>
      <c r="I4572" s="160">
        <v>41974</v>
      </c>
    </row>
    <row r="4573" spans="1:9" hidden="1">
      <c r="A4573" s="133">
        <f>COUNTIF(ORÇAMENTO!B:B,'CPU (2)'!B4573)</f>
        <v>0</v>
      </c>
      <c r="B4573" s="153">
        <v>89195</v>
      </c>
      <c r="C4573" s="154" t="s">
        <v>10323</v>
      </c>
      <c r="D4573" s="153" t="s">
        <v>5361</v>
      </c>
      <c r="E4573" s="153" t="s">
        <v>1512</v>
      </c>
      <c r="F4573" s="155">
        <v>7.28</v>
      </c>
      <c r="G4573" s="155">
        <v>6.61</v>
      </c>
      <c r="H4573" s="153" t="s">
        <v>308</v>
      </c>
      <c r="I4573" s="156">
        <v>41974</v>
      </c>
    </row>
    <row r="4574" spans="1:9" hidden="1">
      <c r="A4574" s="133">
        <f>COUNTIF(ORÇAMENTO!B:B,'CPU (2)'!B4574)</f>
        <v>0</v>
      </c>
      <c r="B4574" s="157">
        <v>84656</v>
      </c>
      <c r="C4574" s="158" t="s">
        <v>10324</v>
      </c>
      <c r="D4574" s="157" t="s">
        <v>5609</v>
      </c>
      <c r="E4574" s="157" t="s">
        <v>335</v>
      </c>
      <c r="F4574" s="159">
        <v>23.78</v>
      </c>
      <c r="G4574" s="159">
        <v>21.67</v>
      </c>
      <c r="H4574" s="157" t="s">
        <v>308</v>
      </c>
      <c r="I4574" s="160">
        <v>41974</v>
      </c>
    </row>
    <row r="4575" spans="1:9" hidden="1">
      <c r="A4575" s="133">
        <f>COUNTIF(ORÇAMENTO!B:B,'CPU (2)'!B4575)</f>
        <v>0</v>
      </c>
      <c r="B4575" s="153">
        <v>72958</v>
      </c>
      <c r="C4575" s="154" t="s">
        <v>10325</v>
      </c>
      <c r="D4575" s="153" t="s">
        <v>5670</v>
      </c>
      <c r="E4575" s="153" t="s">
        <v>335</v>
      </c>
      <c r="F4575" s="155">
        <v>10.23</v>
      </c>
      <c r="G4575" s="155">
        <v>10.14</v>
      </c>
      <c r="H4575" s="153" t="s">
        <v>308</v>
      </c>
      <c r="I4575" s="156">
        <v>41974</v>
      </c>
    </row>
    <row r="4576" spans="1:9" hidden="1">
      <c r="A4576" s="133">
        <f>COUNTIF(ORÇAMENTO!B:B,'CPU (2)'!B4576)</f>
        <v>0</v>
      </c>
      <c r="B4576" s="157">
        <v>72956</v>
      </c>
      <c r="C4576" s="158" t="s">
        <v>10326</v>
      </c>
      <c r="D4576" s="157" t="s">
        <v>5670</v>
      </c>
      <c r="E4576" s="157" t="s">
        <v>335</v>
      </c>
      <c r="F4576" s="159">
        <v>5.38</v>
      </c>
      <c r="G4576" s="159">
        <v>5.31</v>
      </c>
      <c r="H4576" s="157" t="s">
        <v>308</v>
      </c>
      <c r="I4576" s="160">
        <v>41974</v>
      </c>
    </row>
    <row r="4577" spans="1:9" hidden="1">
      <c r="A4577" s="133">
        <f>COUNTIF(ORÇAMENTO!B:B,'CPU (2)'!B4577)</f>
        <v>0</v>
      </c>
      <c r="B4577" s="153">
        <v>72960</v>
      </c>
      <c r="C4577" s="154" t="s">
        <v>10327</v>
      </c>
      <c r="D4577" s="153" t="s">
        <v>5670</v>
      </c>
      <c r="E4577" s="153" t="s">
        <v>335</v>
      </c>
      <c r="F4577" s="155">
        <v>13.02</v>
      </c>
      <c r="G4577" s="155">
        <v>12.9</v>
      </c>
      <c r="H4577" s="153" t="s">
        <v>308</v>
      </c>
      <c r="I4577" s="156">
        <v>41974</v>
      </c>
    </row>
    <row r="4578" spans="1:9" hidden="1">
      <c r="A4578" s="133">
        <f>COUNTIF(ORÇAMENTO!B:B,'CPU (2)'!B4578)</f>
        <v>0</v>
      </c>
      <c r="B4578" s="157">
        <v>6541</v>
      </c>
      <c r="C4578" s="158" t="s">
        <v>10328</v>
      </c>
      <c r="D4578" s="157" t="s">
        <v>5361</v>
      </c>
      <c r="E4578" s="157" t="s">
        <v>307</v>
      </c>
      <c r="F4578" s="159">
        <v>70.56</v>
      </c>
      <c r="G4578" s="159">
        <v>70.56</v>
      </c>
      <c r="H4578" s="157" t="s">
        <v>308</v>
      </c>
      <c r="I4578" s="160">
        <v>41974</v>
      </c>
    </row>
    <row r="4579" spans="1:9" ht="25.5" hidden="1">
      <c r="A4579" s="133">
        <f>COUNTIF(ORÇAMENTO!B:B,'CPU (2)'!B4579)</f>
        <v>0</v>
      </c>
      <c r="B4579" s="153">
        <v>6538</v>
      </c>
      <c r="C4579" s="154" t="s">
        <v>10329</v>
      </c>
      <c r="D4579" s="153" t="s">
        <v>5450</v>
      </c>
      <c r="E4579" s="153" t="s">
        <v>307</v>
      </c>
      <c r="F4579" s="155">
        <v>57.7</v>
      </c>
      <c r="G4579" s="155">
        <v>57.7</v>
      </c>
      <c r="H4579" s="153" t="s">
        <v>308</v>
      </c>
      <c r="I4579" s="156">
        <v>41974</v>
      </c>
    </row>
    <row r="4580" spans="1:9" ht="25.5" hidden="1">
      <c r="A4580" s="133">
        <f>COUNTIF(ORÇAMENTO!B:B,'CPU (2)'!B4580)</f>
        <v>0</v>
      </c>
      <c r="B4580" s="157">
        <v>6539</v>
      </c>
      <c r="C4580" s="158" t="s">
        <v>10330</v>
      </c>
      <c r="D4580" s="157" t="s">
        <v>5450</v>
      </c>
      <c r="E4580" s="157" t="s">
        <v>307</v>
      </c>
      <c r="F4580" s="159">
        <v>18.41</v>
      </c>
      <c r="G4580" s="159">
        <v>18.399999999999999</v>
      </c>
      <c r="H4580" s="157" t="s">
        <v>308</v>
      </c>
      <c r="I4580" s="160">
        <v>41974</v>
      </c>
    </row>
    <row r="4581" spans="1:9" ht="25.5" hidden="1">
      <c r="A4581" s="133">
        <f>COUNTIF(ORÇAMENTO!B:B,'CPU (2)'!B4581)</f>
        <v>0</v>
      </c>
      <c r="B4581" s="153">
        <v>6540</v>
      </c>
      <c r="C4581" s="154" t="s">
        <v>10331</v>
      </c>
      <c r="D4581" s="153" t="s">
        <v>5450</v>
      </c>
      <c r="E4581" s="153" t="s">
        <v>307</v>
      </c>
      <c r="F4581" s="155">
        <v>57.7</v>
      </c>
      <c r="G4581" s="155">
        <v>57.7</v>
      </c>
      <c r="H4581" s="153" t="s">
        <v>308</v>
      </c>
      <c r="I4581" s="156">
        <v>41974</v>
      </c>
    </row>
    <row r="4582" spans="1:9" ht="25.5" hidden="1">
      <c r="A4582" s="133">
        <f>COUNTIF(ORÇAMENTO!B:B,'CPU (2)'!B4582)</f>
        <v>0</v>
      </c>
      <c r="B4582" s="157">
        <v>6542</v>
      </c>
      <c r="C4582" s="158" t="s">
        <v>10332</v>
      </c>
      <c r="D4582" s="157" t="s">
        <v>5450</v>
      </c>
      <c r="E4582" s="157" t="s">
        <v>307</v>
      </c>
      <c r="F4582" s="159">
        <v>15.63</v>
      </c>
      <c r="G4582" s="159">
        <v>13.98</v>
      </c>
      <c r="H4582" s="157" t="s">
        <v>308</v>
      </c>
      <c r="I4582" s="160">
        <v>41974</v>
      </c>
    </row>
    <row r="4583" spans="1:9" ht="25.5" hidden="1">
      <c r="A4583" s="133">
        <f>COUNTIF(ORÇAMENTO!B:B,'CPU (2)'!B4583)</f>
        <v>0</v>
      </c>
      <c r="B4583" s="153">
        <v>6248</v>
      </c>
      <c r="C4583" s="154" t="s">
        <v>10333</v>
      </c>
      <c r="D4583" s="153" t="s">
        <v>5450</v>
      </c>
      <c r="E4583" s="153" t="s">
        <v>307</v>
      </c>
      <c r="F4583" s="155">
        <v>51.06</v>
      </c>
      <c r="G4583" s="155">
        <v>51.06</v>
      </c>
      <c r="H4583" s="153" t="s">
        <v>308</v>
      </c>
      <c r="I4583" s="156">
        <v>41974</v>
      </c>
    </row>
    <row r="4584" spans="1:9" ht="25.5" hidden="1">
      <c r="A4584" s="133">
        <f>COUNTIF(ORÇAMENTO!B:B,'CPU (2)'!B4584)</f>
        <v>0</v>
      </c>
      <c r="B4584" s="157">
        <v>5725</v>
      </c>
      <c r="C4584" s="158" t="s">
        <v>10334</v>
      </c>
      <c r="D4584" s="157" t="s">
        <v>5450</v>
      </c>
      <c r="E4584" s="157" t="s">
        <v>307</v>
      </c>
      <c r="F4584" s="159">
        <v>16.54</v>
      </c>
      <c r="G4584" s="159">
        <v>14.82</v>
      </c>
      <c r="H4584" s="157" t="s">
        <v>308</v>
      </c>
      <c r="I4584" s="160">
        <v>41974</v>
      </c>
    </row>
    <row r="4585" spans="1:9" ht="25.5" hidden="1">
      <c r="A4585" s="133">
        <f>COUNTIF(ORÇAMENTO!B:B,'CPU (2)'!B4585)</f>
        <v>0</v>
      </c>
      <c r="B4585" s="153">
        <v>6250</v>
      </c>
      <c r="C4585" s="154" t="s">
        <v>10335</v>
      </c>
      <c r="D4585" s="153" t="s">
        <v>5450</v>
      </c>
      <c r="E4585" s="153" t="s">
        <v>6046</v>
      </c>
      <c r="F4585" s="155">
        <v>171.66</v>
      </c>
      <c r="G4585" s="155">
        <v>169.95</v>
      </c>
      <c r="H4585" s="153" t="s">
        <v>308</v>
      </c>
      <c r="I4585" s="156">
        <v>41974</v>
      </c>
    </row>
    <row r="4586" spans="1:9" ht="25.5" hidden="1">
      <c r="A4586" s="133">
        <f>COUNTIF(ORÇAMENTO!B:B,'CPU (2)'!B4586)</f>
        <v>0</v>
      </c>
      <c r="B4586" s="157">
        <v>6249</v>
      </c>
      <c r="C4586" s="158" t="s">
        <v>10336</v>
      </c>
      <c r="D4586" s="157" t="s">
        <v>5450</v>
      </c>
      <c r="E4586" s="157" t="s">
        <v>307</v>
      </c>
      <c r="F4586" s="159">
        <v>28.85</v>
      </c>
      <c r="G4586" s="159">
        <v>28.85</v>
      </c>
      <c r="H4586" s="157" t="s">
        <v>308</v>
      </c>
      <c r="I4586" s="160">
        <v>41974</v>
      </c>
    </row>
    <row r="4587" spans="1:9" ht="25.5" hidden="1">
      <c r="A4587" s="133">
        <f>COUNTIF(ORÇAMENTO!B:B,'CPU (2)'!B4587)</f>
        <v>0</v>
      </c>
      <c r="B4587" s="153">
        <v>6236</v>
      </c>
      <c r="C4587" s="154" t="s">
        <v>10337</v>
      </c>
      <c r="D4587" s="153" t="s">
        <v>5450</v>
      </c>
      <c r="E4587" s="153" t="s">
        <v>6046</v>
      </c>
      <c r="F4587" s="155">
        <v>452.26</v>
      </c>
      <c r="G4587" s="155">
        <v>450.55</v>
      </c>
      <c r="H4587" s="153" t="s">
        <v>308</v>
      </c>
      <c r="I4587" s="156">
        <v>41974</v>
      </c>
    </row>
    <row r="4588" spans="1:9" ht="25.5" hidden="1">
      <c r="A4588" s="133">
        <f>COUNTIF(ORÇAMENTO!B:B,'CPU (2)'!B4588)</f>
        <v>0</v>
      </c>
      <c r="B4588" s="157">
        <v>6237</v>
      </c>
      <c r="C4588" s="158" t="s">
        <v>10338</v>
      </c>
      <c r="D4588" s="157" t="s">
        <v>5450</v>
      </c>
      <c r="E4588" s="157" t="s">
        <v>307</v>
      </c>
      <c r="F4588" s="159">
        <v>167.26</v>
      </c>
      <c r="G4588" s="159">
        <v>167.26</v>
      </c>
      <c r="H4588" s="157" t="s">
        <v>308</v>
      </c>
      <c r="I4588" s="160">
        <v>41974</v>
      </c>
    </row>
    <row r="4589" spans="1:9" ht="25.5" hidden="1">
      <c r="A4589" s="133">
        <f>COUNTIF(ORÇAMENTO!B:B,'CPU (2)'!B4589)</f>
        <v>0</v>
      </c>
      <c r="B4589" s="153">
        <v>6238</v>
      </c>
      <c r="C4589" s="154" t="s">
        <v>10339</v>
      </c>
      <c r="D4589" s="153" t="s">
        <v>5450</v>
      </c>
      <c r="E4589" s="153" t="s">
        <v>307</v>
      </c>
      <c r="F4589" s="155">
        <v>94.5</v>
      </c>
      <c r="G4589" s="155">
        <v>94.49</v>
      </c>
      <c r="H4589" s="153" t="s">
        <v>308</v>
      </c>
      <c r="I4589" s="156">
        <v>41974</v>
      </c>
    </row>
    <row r="4590" spans="1:9" ht="25.5" hidden="1">
      <c r="A4590" s="133">
        <f>COUNTIF(ORÇAMENTO!B:B,'CPU (2)'!B4590)</f>
        <v>0</v>
      </c>
      <c r="B4590" s="157">
        <v>6239</v>
      </c>
      <c r="C4590" s="158" t="s">
        <v>10340</v>
      </c>
      <c r="D4590" s="157" t="s">
        <v>5450</v>
      </c>
      <c r="E4590" s="157" t="s">
        <v>6044</v>
      </c>
      <c r="F4590" s="159">
        <v>183.8</v>
      </c>
      <c r="G4590" s="159">
        <v>182.09</v>
      </c>
      <c r="H4590" s="157" t="s">
        <v>308</v>
      </c>
      <c r="I4590" s="160">
        <v>41974</v>
      </c>
    </row>
    <row r="4591" spans="1:9" ht="25.5" hidden="1">
      <c r="A4591" s="133">
        <f>COUNTIF(ORÇAMENTO!B:B,'CPU (2)'!B4591)</f>
        <v>0</v>
      </c>
      <c r="B4591" s="153">
        <v>53815</v>
      </c>
      <c r="C4591" s="154" t="s">
        <v>10341</v>
      </c>
      <c r="D4591" s="153" t="s">
        <v>5450</v>
      </c>
      <c r="E4591" s="153" t="s">
        <v>307</v>
      </c>
      <c r="F4591" s="155">
        <v>16.54</v>
      </c>
      <c r="G4591" s="155">
        <v>14.82</v>
      </c>
      <c r="H4591" s="153" t="s">
        <v>308</v>
      </c>
      <c r="I4591" s="156">
        <v>41974</v>
      </c>
    </row>
    <row r="4592" spans="1:9" ht="25.5" hidden="1">
      <c r="A4592" s="133">
        <f>COUNTIF(ORÇAMENTO!B:B,'CPU (2)'!B4592)</f>
        <v>0</v>
      </c>
      <c r="B4592" s="157">
        <v>53808</v>
      </c>
      <c r="C4592" s="158" t="s">
        <v>10342</v>
      </c>
      <c r="D4592" s="157" t="s">
        <v>5450</v>
      </c>
      <c r="E4592" s="157" t="s">
        <v>307</v>
      </c>
      <c r="F4592" s="159">
        <v>19.850000000000001</v>
      </c>
      <c r="G4592" s="159">
        <v>17.79</v>
      </c>
      <c r="H4592" s="157" t="s">
        <v>308</v>
      </c>
      <c r="I4592" s="160">
        <v>41974</v>
      </c>
    </row>
    <row r="4593" spans="1:9" ht="25.5" hidden="1">
      <c r="A4593" s="133">
        <f>COUNTIF(ORÇAMENTO!B:B,'CPU (2)'!B4593)</f>
        <v>0</v>
      </c>
      <c r="B4593" s="153" t="s">
        <v>10343</v>
      </c>
      <c r="C4593" s="154" t="s">
        <v>10344</v>
      </c>
      <c r="D4593" s="153" t="s">
        <v>5450</v>
      </c>
      <c r="E4593" s="153" t="s">
        <v>307</v>
      </c>
      <c r="F4593" s="155">
        <v>82.56</v>
      </c>
      <c r="G4593" s="155">
        <v>80.91</v>
      </c>
      <c r="H4593" s="153" t="s">
        <v>308</v>
      </c>
      <c r="I4593" s="156">
        <v>41974</v>
      </c>
    </row>
    <row r="4594" spans="1:9" ht="25.5" hidden="1">
      <c r="A4594" s="133">
        <f>COUNTIF(ORÇAMENTO!B:B,'CPU (2)'!B4594)</f>
        <v>0</v>
      </c>
      <c r="B4594" s="157">
        <v>89031</v>
      </c>
      <c r="C4594" s="158" t="s">
        <v>10345</v>
      </c>
      <c r="D4594" s="157" t="s">
        <v>5450</v>
      </c>
      <c r="E4594" s="157" t="s">
        <v>6044</v>
      </c>
      <c r="F4594" s="159">
        <v>51.44</v>
      </c>
      <c r="G4594" s="159">
        <v>49.72</v>
      </c>
      <c r="H4594" s="157" t="s">
        <v>308</v>
      </c>
      <c r="I4594" s="160">
        <v>41974</v>
      </c>
    </row>
    <row r="4595" spans="1:9" ht="25.5" hidden="1">
      <c r="A4595" s="133">
        <f>COUNTIF(ORÇAMENTO!B:B,'CPU (2)'!B4595)</f>
        <v>0</v>
      </c>
      <c r="B4595" s="153">
        <v>89032</v>
      </c>
      <c r="C4595" s="154" t="s">
        <v>10346</v>
      </c>
      <c r="D4595" s="153" t="s">
        <v>5450</v>
      </c>
      <c r="E4595" s="153" t="s">
        <v>6046</v>
      </c>
      <c r="F4595" s="155">
        <v>137.16999999999999</v>
      </c>
      <c r="G4595" s="155">
        <v>135.44999999999999</v>
      </c>
      <c r="H4595" s="153" t="s">
        <v>308</v>
      </c>
      <c r="I4595" s="156">
        <v>41974</v>
      </c>
    </row>
    <row r="4596" spans="1:9" ht="25.5" hidden="1">
      <c r="A4596" s="133">
        <f>COUNTIF(ORÇAMENTO!B:B,'CPU (2)'!B4596)</f>
        <v>0</v>
      </c>
      <c r="B4596" s="157">
        <v>89029</v>
      </c>
      <c r="C4596" s="158" t="s">
        <v>10347</v>
      </c>
      <c r="D4596" s="157" t="s">
        <v>5450</v>
      </c>
      <c r="E4596" s="157" t="s">
        <v>307</v>
      </c>
      <c r="F4596" s="159">
        <v>28.49</v>
      </c>
      <c r="G4596" s="159">
        <v>28.48</v>
      </c>
      <c r="H4596" s="157" t="s">
        <v>308</v>
      </c>
      <c r="I4596" s="160">
        <v>41974</v>
      </c>
    </row>
    <row r="4597" spans="1:9" ht="25.5" hidden="1">
      <c r="A4597" s="133">
        <f>COUNTIF(ORÇAMENTO!B:B,'CPU (2)'!B4597)</f>
        <v>0</v>
      </c>
      <c r="B4597" s="153">
        <v>89030</v>
      </c>
      <c r="C4597" s="154" t="s">
        <v>10348</v>
      </c>
      <c r="D4597" s="153" t="s">
        <v>5450</v>
      </c>
      <c r="E4597" s="153" t="s">
        <v>307</v>
      </c>
      <c r="F4597" s="155">
        <v>6.41</v>
      </c>
      <c r="G4597" s="155">
        <v>6.4</v>
      </c>
      <c r="H4597" s="153" t="s">
        <v>308</v>
      </c>
      <c r="I4597" s="156">
        <v>41974</v>
      </c>
    </row>
    <row r="4598" spans="1:9" ht="25.5" hidden="1">
      <c r="A4598" s="133">
        <f>COUNTIF(ORÇAMENTO!B:B,'CPU (2)'!B4598)</f>
        <v>0</v>
      </c>
      <c r="B4598" s="157">
        <v>5724</v>
      </c>
      <c r="C4598" s="158" t="s">
        <v>10349</v>
      </c>
      <c r="D4598" s="157" t="s">
        <v>5450</v>
      </c>
      <c r="E4598" s="157" t="s">
        <v>307</v>
      </c>
      <c r="F4598" s="159">
        <v>35.61</v>
      </c>
      <c r="G4598" s="159">
        <v>35.6</v>
      </c>
      <c r="H4598" s="157" t="s">
        <v>308</v>
      </c>
      <c r="I4598" s="160">
        <v>41974</v>
      </c>
    </row>
    <row r="4599" spans="1:9" ht="25.5" hidden="1">
      <c r="A4599" s="133">
        <f>COUNTIF(ORÇAMENTO!B:B,'CPU (2)'!B4599)</f>
        <v>0</v>
      </c>
      <c r="B4599" s="153">
        <v>53817</v>
      </c>
      <c r="C4599" s="154" t="s">
        <v>10350</v>
      </c>
      <c r="D4599" s="153" t="s">
        <v>5450</v>
      </c>
      <c r="E4599" s="153" t="s">
        <v>307</v>
      </c>
      <c r="F4599" s="155">
        <v>50.12</v>
      </c>
      <c r="G4599" s="155">
        <v>50.12</v>
      </c>
      <c r="H4599" s="153" t="s">
        <v>308</v>
      </c>
      <c r="I4599" s="156">
        <v>41974</v>
      </c>
    </row>
    <row r="4600" spans="1:9" ht="25.5" hidden="1">
      <c r="A4600" s="133">
        <f>COUNTIF(ORÇAMENTO!B:B,'CPU (2)'!B4600)</f>
        <v>0</v>
      </c>
      <c r="B4600" s="157">
        <v>88844</v>
      </c>
      <c r="C4600" s="158" t="s">
        <v>10351</v>
      </c>
      <c r="D4600" s="157" t="s">
        <v>5450</v>
      </c>
      <c r="E4600" s="157" t="s">
        <v>6044</v>
      </c>
      <c r="F4600" s="159">
        <v>53.06</v>
      </c>
      <c r="G4600" s="159">
        <v>51.35</v>
      </c>
      <c r="H4600" s="157" t="s">
        <v>308</v>
      </c>
      <c r="I4600" s="160">
        <v>41974</v>
      </c>
    </row>
    <row r="4601" spans="1:9" ht="25.5" hidden="1">
      <c r="A4601" s="133">
        <f>COUNTIF(ORÇAMENTO!B:B,'CPU (2)'!B4601)</f>
        <v>0</v>
      </c>
      <c r="B4601" s="153">
        <v>88839</v>
      </c>
      <c r="C4601" s="154" t="s">
        <v>10352</v>
      </c>
      <c r="D4601" s="153" t="s">
        <v>5450</v>
      </c>
      <c r="E4601" s="153" t="s">
        <v>307</v>
      </c>
      <c r="F4601" s="155">
        <v>29.81</v>
      </c>
      <c r="G4601" s="155">
        <v>29.81</v>
      </c>
      <c r="H4601" s="153" t="s">
        <v>308</v>
      </c>
      <c r="I4601" s="156">
        <v>41974</v>
      </c>
    </row>
    <row r="4602" spans="1:9" ht="25.5" hidden="1">
      <c r="A4602" s="133">
        <f>COUNTIF(ORÇAMENTO!B:B,'CPU (2)'!B4602)</f>
        <v>0</v>
      </c>
      <c r="B4602" s="157">
        <v>88840</v>
      </c>
      <c r="C4602" s="158" t="s">
        <v>10353</v>
      </c>
      <c r="D4602" s="157" t="s">
        <v>5450</v>
      </c>
      <c r="E4602" s="157" t="s">
        <v>307</v>
      </c>
      <c r="F4602" s="159">
        <v>6.71</v>
      </c>
      <c r="G4602" s="159">
        <v>6.7</v>
      </c>
      <c r="H4602" s="157" t="s">
        <v>308</v>
      </c>
      <c r="I4602" s="160">
        <v>41974</v>
      </c>
    </row>
    <row r="4603" spans="1:9" ht="25.5" hidden="1">
      <c r="A4603" s="133">
        <f>COUNTIF(ORÇAMENTO!B:B,'CPU (2)'!B4603)</f>
        <v>0</v>
      </c>
      <c r="B4603" s="153">
        <v>88841</v>
      </c>
      <c r="C4603" s="154" t="s">
        <v>10354</v>
      </c>
      <c r="D4603" s="153" t="s">
        <v>5450</v>
      </c>
      <c r="E4603" s="153" t="s">
        <v>307</v>
      </c>
      <c r="F4603" s="155">
        <v>37.270000000000003</v>
      </c>
      <c r="G4603" s="155">
        <v>37.26</v>
      </c>
      <c r="H4603" s="153" t="s">
        <v>308</v>
      </c>
      <c r="I4603" s="156">
        <v>41974</v>
      </c>
    </row>
    <row r="4604" spans="1:9" ht="25.5" hidden="1">
      <c r="A4604" s="133">
        <f>COUNTIF(ORÇAMENTO!B:B,'CPU (2)'!B4604)</f>
        <v>0</v>
      </c>
      <c r="B4604" s="157">
        <v>88842</v>
      </c>
      <c r="C4604" s="158" t="s">
        <v>10355</v>
      </c>
      <c r="D4604" s="157" t="s">
        <v>5450</v>
      </c>
      <c r="E4604" s="157" t="s">
        <v>307</v>
      </c>
      <c r="F4604" s="159">
        <v>62.66</v>
      </c>
      <c r="G4604" s="159">
        <v>62.66</v>
      </c>
      <c r="H4604" s="157" t="s">
        <v>308</v>
      </c>
      <c r="I4604" s="160">
        <v>41974</v>
      </c>
    </row>
    <row r="4605" spans="1:9" ht="25.5" hidden="1">
      <c r="A4605" s="133">
        <f>COUNTIF(ORÇAMENTO!B:B,'CPU (2)'!B4605)</f>
        <v>0</v>
      </c>
      <c r="B4605" s="153">
        <v>88843</v>
      </c>
      <c r="C4605" s="154" t="s">
        <v>10356</v>
      </c>
      <c r="D4605" s="153" t="s">
        <v>5450</v>
      </c>
      <c r="E4605" s="153" t="s">
        <v>6046</v>
      </c>
      <c r="F4605" s="155">
        <v>152.99</v>
      </c>
      <c r="G4605" s="155">
        <v>151.28</v>
      </c>
      <c r="H4605" s="153" t="s">
        <v>308</v>
      </c>
      <c r="I4605" s="156">
        <v>41974</v>
      </c>
    </row>
    <row r="4606" spans="1:9" ht="25.5" hidden="1">
      <c r="A4606" s="133">
        <f>COUNTIF(ORÇAMENTO!B:B,'CPU (2)'!B4606)</f>
        <v>0</v>
      </c>
      <c r="B4606" s="157">
        <v>5853</v>
      </c>
      <c r="C4606" s="158" t="s">
        <v>10357</v>
      </c>
      <c r="D4606" s="157" t="s">
        <v>5450</v>
      </c>
      <c r="E4606" s="157" t="s">
        <v>6044</v>
      </c>
      <c r="F4606" s="159">
        <v>61.78</v>
      </c>
      <c r="G4606" s="159">
        <v>60.06</v>
      </c>
      <c r="H4606" s="157" t="s">
        <v>308</v>
      </c>
      <c r="I4606" s="160">
        <v>41974</v>
      </c>
    </row>
    <row r="4607" spans="1:9" ht="25.5" hidden="1">
      <c r="A4607" s="133">
        <f>COUNTIF(ORÇAMENTO!B:B,'CPU (2)'!B4607)</f>
        <v>0</v>
      </c>
      <c r="B4607" s="153">
        <v>5851</v>
      </c>
      <c r="C4607" s="154" t="s">
        <v>10358</v>
      </c>
      <c r="D4607" s="153" t="s">
        <v>5450</v>
      </c>
      <c r="E4607" s="153" t="s">
        <v>6046</v>
      </c>
      <c r="F4607" s="155">
        <v>183.15</v>
      </c>
      <c r="G4607" s="155">
        <v>181.43</v>
      </c>
      <c r="H4607" s="153" t="s">
        <v>308</v>
      </c>
      <c r="I4607" s="156">
        <v>41974</v>
      </c>
    </row>
    <row r="4608" spans="1:9" ht="25.5" hidden="1">
      <c r="A4608" s="133">
        <f>COUNTIF(ORÇAMENTO!B:B,'CPU (2)'!B4608)</f>
        <v>0</v>
      </c>
      <c r="B4608" s="157">
        <v>89009</v>
      </c>
      <c r="C4608" s="158" t="s">
        <v>10359</v>
      </c>
      <c r="D4608" s="157" t="s">
        <v>5450</v>
      </c>
      <c r="E4608" s="157" t="s">
        <v>307</v>
      </c>
      <c r="F4608" s="159">
        <v>36.93</v>
      </c>
      <c r="G4608" s="159">
        <v>36.92</v>
      </c>
      <c r="H4608" s="157" t="s">
        <v>308</v>
      </c>
      <c r="I4608" s="160">
        <v>41974</v>
      </c>
    </row>
    <row r="4609" spans="1:9" ht="25.5" hidden="1">
      <c r="A4609" s="133">
        <f>COUNTIF(ORÇAMENTO!B:B,'CPU (2)'!B4609)</f>
        <v>0</v>
      </c>
      <c r="B4609" s="161">
        <v>89010</v>
      </c>
      <c r="C4609" s="154" t="s">
        <v>10360</v>
      </c>
      <c r="D4609" s="153" t="s">
        <v>5450</v>
      </c>
      <c r="E4609" s="153" t="s">
        <v>307</v>
      </c>
      <c r="F4609" s="155">
        <v>8.31</v>
      </c>
      <c r="G4609" s="155">
        <v>8.3000000000000007</v>
      </c>
      <c r="H4609" s="153" t="s">
        <v>308</v>
      </c>
      <c r="I4609" s="156">
        <v>41974</v>
      </c>
    </row>
    <row r="4610" spans="1:9" ht="25.5" hidden="1">
      <c r="A4610" s="133">
        <f>COUNTIF(ORÇAMENTO!B:B,'CPU (2)'!B4610)</f>
        <v>0</v>
      </c>
      <c r="B4610" s="157">
        <v>53810</v>
      </c>
      <c r="C4610" s="158" t="s">
        <v>10361</v>
      </c>
      <c r="D4610" s="157" t="s">
        <v>5450</v>
      </c>
      <c r="E4610" s="157" t="s">
        <v>307</v>
      </c>
      <c r="F4610" s="159">
        <v>46.16</v>
      </c>
      <c r="G4610" s="159">
        <v>46.16</v>
      </c>
      <c r="H4610" s="157" t="s">
        <v>308</v>
      </c>
      <c r="I4610" s="160">
        <v>41974</v>
      </c>
    </row>
    <row r="4611" spans="1:9" ht="25.5" hidden="1">
      <c r="A4611" s="133">
        <f>COUNTIF(ORÇAMENTO!B:B,'CPU (2)'!B4611)</f>
        <v>0</v>
      </c>
      <c r="B4611" s="153">
        <v>5721</v>
      </c>
      <c r="C4611" s="154" t="s">
        <v>10362</v>
      </c>
      <c r="D4611" s="153" t="s">
        <v>5450</v>
      </c>
      <c r="E4611" s="153" t="s">
        <v>307</v>
      </c>
      <c r="F4611" s="155">
        <v>75.209999999999994</v>
      </c>
      <c r="G4611" s="155">
        <v>75.2</v>
      </c>
      <c r="H4611" s="153" t="s">
        <v>308</v>
      </c>
      <c r="I4611" s="156">
        <v>41974</v>
      </c>
    </row>
    <row r="4612" spans="1:9" ht="25.5" hidden="1">
      <c r="A4612" s="133">
        <f>COUNTIF(ORÇAMENTO!B:B,'CPU (2)'!B4612)</f>
        <v>0</v>
      </c>
      <c r="B4612" s="157">
        <v>5849</v>
      </c>
      <c r="C4612" s="158" t="s">
        <v>10363</v>
      </c>
      <c r="D4612" s="157" t="s">
        <v>5450</v>
      </c>
      <c r="E4612" s="157" t="s">
        <v>6044</v>
      </c>
      <c r="F4612" s="159">
        <v>61.5</v>
      </c>
      <c r="G4612" s="159">
        <v>59.79</v>
      </c>
      <c r="H4612" s="157" t="s">
        <v>308</v>
      </c>
      <c r="I4612" s="160">
        <v>41974</v>
      </c>
    </row>
    <row r="4613" spans="1:9" ht="25.5" hidden="1">
      <c r="A4613" s="133">
        <f>COUNTIF(ORÇAMENTO!B:B,'CPU (2)'!B4613)</f>
        <v>0</v>
      </c>
      <c r="B4613" s="153">
        <v>5847</v>
      </c>
      <c r="C4613" s="154" t="s">
        <v>10364</v>
      </c>
      <c r="D4613" s="153" t="s">
        <v>5450</v>
      </c>
      <c r="E4613" s="153" t="s">
        <v>6046</v>
      </c>
      <c r="F4613" s="155">
        <v>192.61</v>
      </c>
      <c r="G4613" s="155">
        <v>190.89</v>
      </c>
      <c r="H4613" s="153" t="s">
        <v>308</v>
      </c>
      <c r="I4613" s="156">
        <v>41974</v>
      </c>
    </row>
    <row r="4614" spans="1:9" ht="25.5" hidden="1">
      <c r="A4614" s="133">
        <f>COUNTIF(ORÇAMENTO!B:B,'CPU (2)'!B4614)</f>
        <v>0</v>
      </c>
      <c r="B4614" s="157">
        <v>89017</v>
      </c>
      <c r="C4614" s="158" t="s">
        <v>10365</v>
      </c>
      <c r="D4614" s="157" t="s">
        <v>5450</v>
      </c>
      <c r="E4614" s="157" t="s">
        <v>307</v>
      </c>
      <c r="F4614" s="159">
        <v>36.700000000000003</v>
      </c>
      <c r="G4614" s="159">
        <v>36.700000000000003</v>
      </c>
      <c r="H4614" s="157" t="s">
        <v>308</v>
      </c>
      <c r="I4614" s="160">
        <v>41974</v>
      </c>
    </row>
    <row r="4615" spans="1:9" ht="25.5" hidden="1">
      <c r="A4615" s="133">
        <f>COUNTIF(ORÇAMENTO!B:B,'CPU (2)'!B4615)</f>
        <v>0</v>
      </c>
      <c r="B4615" s="153">
        <v>53806</v>
      </c>
      <c r="C4615" s="154" t="s">
        <v>10366</v>
      </c>
      <c r="D4615" s="153" t="s">
        <v>5450</v>
      </c>
      <c r="E4615" s="153" t="s">
        <v>307</v>
      </c>
      <c r="F4615" s="155">
        <v>45.88</v>
      </c>
      <c r="G4615" s="155">
        <v>45.87</v>
      </c>
      <c r="H4615" s="153" t="s">
        <v>308</v>
      </c>
      <c r="I4615" s="156">
        <v>41974</v>
      </c>
    </row>
    <row r="4616" spans="1:9" ht="25.5" hidden="1">
      <c r="A4616" s="133">
        <f>COUNTIF(ORÇAMENTO!B:B,'CPU (2)'!B4616)</f>
        <v>0</v>
      </c>
      <c r="B4616" s="157">
        <v>5718</v>
      </c>
      <c r="C4616" s="158" t="s">
        <v>10367</v>
      </c>
      <c r="D4616" s="157" t="s">
        <v>5450</v>
      </c>
      <c r="E4616" s="157" t="s">
        <v>307</v>
      </c>
      <c r="F4616" s="159">
        <v>85.23</v>
      </c>
      <c r="G4616" s="159">
        <v>85.23</v>
      </c>
      <c r="H4616" s="157" t="s">
        <v>308</v>
      </c>
      <c r="I4616" s="160">
        <v>41974</v>
      </c>
    </row>
    <row r="4617" spans="1:9" ht="25.5" hidden="1">
      <c r="A4617" s="133">
        <f>COUNTIF(ORÇAMENTO!B:B,'CPU (2)'!B4617)</f>
        <v>0</v>
      </c>
      <c r="B4617" s="153">
        <v>89018</v>
      </c>
      <c r="C4617" s="154" t="s">
        <v>10368</v>
      </c>
      <c r="D4617" s="153" t="s">
        <v>5450</v>
      </c>
      <c r="E4617" s="153" t="s">
        <v>307</v>
      </c>
      <c r="F4617" s="155">
        <v>8.26</v>
      </c>
      <c r="G4617" s="155">
        <v>8.25</v>
      </c>
      <c r="H4617" s="153" t="s">
        <v>308</v>
      </c>
      <c r="I4617" s="156">
        <v>41974</v>
      </c>
    </row>
    <row r="4618" spans="1:9" ht="25.5" hidden="1">
      <c r="A4618" s="133">
        <f>COUNTIF(ORÇAMENTO!B:B,'CPU (2)'!B4618)</f>
        <v>0</v>
      </c>
      <c r="B4618" s="157">
        <v>5857</v>
      </c>
      <c r="C4618" s="158" t="s">
        <v>10369</v>
      </c>
      <c r="D4618" s="157" t="s">
        <v>5450</v>
      </c>
      <c r="E4618" s="157" t="s">
        <v>6044</v>
      </c>
      <c r="F4618" s="159">
        <v>164.72</v>
      </c>
      <c r="G4618" s="159">
        <v>163</v>
      </c>
      <c r="H4618" s="157" t="s">
        <v>308</v>
      </c>
      <c r="I4618" s="160">
        <v>41974</v>
      </c>
    </row>
    <row r="4619" spans="1:9" ht="25.5" hidden="1">
      <c r="A4619" s="133">
        <f>COUNTIF(ORÇAMENTO!B:B,'CPU (2)'!B4619)</f>
        <v>0</v>
      </c>
      <c r="B4619" s="153">
        <v>5855</v>
      </c>
      <c r="C4619" s="154" t="s">
        <v>10370</v>
      </c>
      <c r="D4619" s="153" t="s">
        <v>5450</v>
      </c>
      <c r="E4619" s="153" t="s">
        <v>6046</v>
      </c>
      <c r="F4619" s="155">
        <v>489.88</v>
      </c>
      <c r="G4619" s="155">
        <v>488.16</v>
      </c>
      <c r="H4619" s="153" t="s">
        <v>308</v>
      </c>
      <c r="I4619" s="156">
        <v>41974</v>
      </c>
    </row>
    <row r="4620" spans="1:9" ht="25.5" hidden="1">
      <c r="A4620" s="133">
        <f>COUNTIF(ORÇAMENTO!B:B,'CPU (2)'!B4620)</f>
        <v>0</v>
      </c>
      <c r="B4620" s="157">
        <v>89013</v>
      </c>
      <c r="C4620" s="158" t="s">
        <v>10371</v>
      </c>
      <c r="D4620" s="157" t="s">
        <v>5450</v>
      </c>
      <c r="E4620" s="157" t="s">
        <v>307</v>
      </c>
      <c r="F4620" s="159">
        <v>120.96</v>
      </c>
      <c r="G4620" s="159">
        <v>120.95</v>
      </c>
      <c r="H4620" s="157" t="s">
        <v>308</v>
      </c>
      <c r="I4620" s="160">
        <v>41974</v>
      </c>
    </row>
    <row r="4621" spans="1:9" ht="25.5" hidden="1">
      <c r="A4621" s="133">
        <f>COUNTIF(ORÇAMENTO!B:B,'CPU (2)'!B4621)</f>
        <v>0</v>
      </c>
      <c r="B4621" s="153">
        <v>89014</v>
      </c>
      <c r="C4621" s="154" t="s">
        <v>10372</v>
      </c>
      <c r="D4621" s="153" t="s">
        <v>5450</v>
      </c>
      <c r="E4621" s="153" t="s">
        <v>307</v>
      </c>
      <c r="F4621" s="155">
        <v>27.22</v>
      </c>
      <c r="G4621" s="155">
        <v>27.21</v>
      </c>
      <c r="H4621" s="153" t="s">
        <v>308</v>
      </c>
      <c r="I4621" s="156">
        <v>41974</v>
      </c>
    </row>
    <row r="4622" spans="1:9" ht="25.5" hidden="1">
      <c r="A4622" s="133">
        <f>COUNTIF(ORÇAMENTO!B:B,'CPU (2)'!B4622)</f>
        <v>0</v>
      </c>
      <c r="B4622" s="157">
        <v>53814</v>
      </c>
      <c r="C4622" s="158" t="s">
        <v>10373</v>
      </c>
      <c r="D4622" s="157" t="s">
        <v>5450</v>
      </c>
      <c r="E4622" s="157" t="s">
        <v>307</v>
      </c>
      <c r="F4622" s="159">
        <v>151.19999999999999</v>
      </c>
      <c r="G4622" s="159">
        <v>151.19</v>
      </c>
      <c r="H4622" s="157" t="s">
        <v>308</v>
      </c>
      <c r="I4622" s="160">
        <v>41974</v>
      </c>
    </row>
    <row r="4623" spans="1:9" ht="25.5" hidden="1">
      <c r="A4623" s="133">
        <f>COUNTIF(ORÇAMENTO!B:B,'CPU (2)'!B4623)</f>
        <v>0</v>
      </c>
      <c r="B4623" s="153">
        <v>5722</v>
      </c>
      <c r="C4623" s="154" t="s">
        <v>10374</v>
      </c>
      <c r="D4623" s="153" t="s">
        <v>5450</v>
      </c>
      <c r="E4623" s="153" t="s">
        <v>307</v>
      </c>
      <c r="F4623" s="155">
        <v>173.96</v>
      </c>
      <c r="G4623" s="155">
        <v>173.96</v>
      </c>
      <c r="H4623" s="153" t="s">
        <v>308</v>
      </c>
      <c r="I4623" s="156">
        <v>41974</v>
      </c>
    </row>
    <row r="4624" spans="1:9" ht="25.5" hidden="1">
      <c r="A4624" s="133">
        <f>COUNTIF(ORÇAMENTO!B:B,'CPU (2)'!B4624)</f>
        <v>0</v>
      </c>
      <c r="B4624" s="157">
        <v>55264</v>
      </c>
      <c r="C4624" s="158" t="s">
        <v>10375</v>
      </c>
      <c r="D4624" s="157" t="s">
        <v>5450</v>
      </c>
      <c r="E4624" s="157" t="s">
        <v>307</v>
      </c>
      <c r="F4624" s="159">
        <v>9.94</v>
      </c>
      <c r="G4624" s="159">
        <v>9.06</v>
      </c>
      <c r="H4624" s="157" t="s">
        <v>308</v>
      </c>
      <c r="I4624" s="160">
        <v>41974</v>
      </c>
    </row>
    <row r="4625" spans="1:9" ht="25.5" hidden="1">
      <c r="A4625" s="133">
        <f>COUNTIF(ORÇAMENTO!B:B,'CPU (2)'!B4625)</f>
        <v>0</v>
      </c>
      <c r="B4625" s="153">
        <v>7065</v>
      </c>
      <c r="C4625" s="154" t="s">
        <v>10376</v>
      </c>
      <c r="D4625" s="153" t="s">
        <v>5450</v>
      </c>
      <c r="E4625" s="153" t="s">
        <v>307</v>
      </c>
      <c r="F4625" s="155">
        <v>6.22</v>
      </c>
      <c r="G4625" s="155">
        <v>6.21</v>
      </c>
      <c r="H4625" s="153" t="s">
        <v>308</v>
      </c>
      <c r="I4625" s="156">
        <v>41974</v>
      </c>
    </row>
    <row r="4626" spans="1:9" ht="25.5" hidden="1">
      <c r="A4626" s="133">
        <f>COUNTIF(ORÇAMENTO!B:B,'CPU (2)'!B4626)</f>
        <v>0</v>
      </c>
      <c r="B4626" s="157">
        <v>73339</v>
      </c>
      <c r="C4626" s="158" t="s">
        <v>10377</v>
      </c>
      <c r="D4626" s="157" t="s">
        <v>5450</v>
      </c>
      <c r="E4626" s="157" t="s">
        <v>307</v>
      </c>
      <c r="F4626" s="159">
        <v>23.49</v>
      </c>
      <c r="G4626" s="159">
        <v>21.84</v>
      </c>
      <c r="H4626" s="157" t="s">
        <v>308</v>
      </c>
      <c r="I4626" s="160">
        <v>41974</v>
      </c>
    </row>
    <row r="4627" spans="1:9" ht="25.5" hidden="1">
      <c r="A4627" s="133">
        <f>COUNTIF(ORÇAMENTO!B:B,'CPU (2)'!B4627)</f>
        <v>0</v>
      </c>
      <c r="B4627" s="153">
        <v>73453</v>
      </c>
      <c r="C4627" s="154" t="s">
        <v>10378</v>
      </c>
      <c r="D4627" s="153" t="s">
        <v>5450</v>
      </c>
      <c r="E4627" s="153" t="s">
        <v>307</v>
      </c>
      <c r="F4627" s="155">
        <v>57.83</v>
      </c>
      <c r="G4627" s="155">
        <v>56.18</v>
      </c>
      <c r="H4627" s="153" t="s">
        <v>308</v>
      </c>
      <c r="I4627" s="156">
        <v>41974</v>
      </c>
    </row>
    <row r="4628" spans="1:9" ht="25.5" hidden="1">
      <c r="A4628" s="133">
        <f>COUNTIF(ORÇAMENTO!B:B,'CPU (2)'!B4628)</f>
        <v>0</v>
      </c>
      <c r="B4628" s="157">
        <v>5845</v>
      </c>
      <c r="C4628" s="158" t="s">
        <v>10379</v>
      </c>
      <c r="D4628" s="157" t="s">
        <v>5450</v>
      </c>
      <c r="E4628" s="157" t="s">
        <v>6044</v>
      </c>
      <c r="F4628" s="159">
        <v>24.14</v>
      </c>
      <c r="G4628" s="159">
        <v>22.42</v>
      </c>
      <c r="H4628" s="157" t="s">
        <v>308</v>
      </c>
      <c r="I4628" s="160">
        <v>41974</v>
      </c>
    </row>
    <row r="4629" spans="1:9" ht="25.5" hidden="1">
      <c r="A4629" s="133">
        <f>COUNTIF(ORÇAMENTO!B:B,'CPU (2)'!B4629)</f>
        <v>0</v>
      </c>
      <c r="B4629" s="153">
        <v>5843</v>
      </c>
      <c r="C4629" s="154" t="s">
        <v>10380</v>
      </c>
      <c r="D4629" s="153" t="s">
        <v>5450</v>
      </c>
      <c r="E4629" s="153" t="s">
        <v>6046</v>
      </c>
      <c r="F4629" s="155">
        <v>80.650000000000006</v>
      </c>
      <c r="G4629" s="155">
        <v>78.92</v>
      </c>
      <c r="H4629" s="153" t="s">
        <v>308</v>
      </c>
      <c r="I4629" s="156">
        <v>41974</v>
      </c>
    </row>
    <row r="4630" spans="1:9" ht="25.5" hidden="1">
      <c r="A4630" s="133">
        <f>COUNTIF(ORÇAMENTO!B:B,'CPU (2)'!B4630)</f>
        <v>0</v>
      </c>
      <c r="B4630" s="157">
        <v>7063</v>
      </c>
      <c r="C4630" s="158" t="s">
        <v>10381</v>
      </c>
      <c r="D4630" s="157" t="s">
        <v>5450</v>
      </c>
      <c r="E4630" s="157" t="s">
        <v>307</v>
      </c>
      <c r="F4630" s="159">
        <v>5.68</v>
      </c>
      <c r="G4630" s="159">
        <v>5.67</v>
      </c>
      <c r="H4630" s="157" t="s">
        <v>308</v>
      </c>
      <c r="I4630" s="160">
        <v>41974</v>
      </c>
    </row>
    <row r="4631" spans="1:9" ht="25.5" hidden="1">
      <c r="A4631" s="133">
        <f>COUNTIF(ORÇAMENTO!B:B,'CPU (2)'!B4631)</f>
        <v>0</v>
      </c>
      <c r="B4631" s="153">
        <v>7064</v>
      </c>
      <c r="C4631" s="154" t="s">
        <v>10382</v>
      </c>
      <c r="D4631" s="153" t="s">
        <v>5450</v>
      </c>
      <c r="E4631" s="153" t="s">
        <v>307</v>
      </c>
      <c r="F4631" s="155">
        <v>1.92</v>
      </c>
      <c r="G4631" s="155">
        <v>1.91</v>
      </c>
      <c r="H4631" s="153" t="s">
        <v>308</v>
      </c>
      <c r="I4631" s="156">
        <v>41974</v>
      </c>
    </row>
    <row r="4632" spans="1:9" ht="25.5" hidden="1">
      <c r="A4632" s="133">
        <f>COUNTIF(ORÇAMENTO!B:B,'CPU (2)'!B4632)</f>
        <v>0</v>
      </c>
      <c r="B4632" s="157">
        <v>7066</v>
      </c>
      <c r="C4632" s="158" t="s">
        <v>10383</v>
      </c>
      <c r="D4632" s="157" t="s">
        <v>5450</v>
      </c>
      <c r="E4632" s="157" t="s">
        <v>307</v>
      </c>
      <c r="F4632" s="159">
        <v>50.29</v>
      </c>
      <c r="G4632" s="159">
        <v>50.28</v>
      </c>
      <c r="H4632" s="157" t="s">
        <v>308</v>
      </c>
      <c r="I4632" s="160">
        <v>41974</v>
      </c>
    </row>
    <row r="4633" spans="1:9" ht="25.5" hidden="1">
      <c r="A4633" s="133">
        <f>COUNTIF(ORÇAMENTO!B:B,'CPU (2)'!B4633)</f>
        <v>0</v>
      </c>
      <c r="B4633" s="153">
        <v>89036</v>
      </c>
      <c r="C4633" s="154" t="s">
        <v>10384</v>
      </c>
      <c r="D4633" s="153" t="s">
        <v>5450</v>
      </c>
      <c r="E4633" s="153" t="s">
        <v>6044</v>
      </c>
      <c r="F4633" s="155">
        <v>22.1</v>
      </c>
      <c r="G4633" s="155">
        <v>20.39</v>
      </c>
      <c r="H4633" s="153" t="s">
        <v>308</v>
      </c>
      <c r="I4633" s="156">
        <v>41974</v>
      </c>
    </row>
    <row r="4634" spans="1:9" ht="25.5" hidden="1">
      <c r="A4634" s="133">
        <f>COUNTIF(ORÇAMENTO!B:B,'CPU (2)'!B4634)</f>
        <v>0</v>
      </c>
      <c r="B4634" s="157">
        <v>89035</v>
      </c>
      <c r="C4634" s="158" t="s">
        <v>10385</v>
      </c>
      <c r="D4634" s="157" t="s">
        <v>5450</v>
      </c>
      <c r="E4634" s="157" t="s">
        <v>6046</v>
      </c>
      <c r="F4634" s="159">
        <v>61.69</v>
      </c>
      <c r="G4634" s="159">
        <v>59.97</v>
      </c>
      <c r="H4634" s="157" t="s">
        <v>308</v>
      </c>
      <c r="I4634" s="160">
        <v>41974</v>
      </c>
    </row>
    <row r="4635" spans="1:9" ht="25.5" hidden="1">
      <c r="A4635" s="133">
        <f>COUNTIF(ORÇAMENTO!B:B,'CPU (2)'!B4635)</f>
        <v>0</v>
      </c>
      <c r="B4635" s="153">
        <v>89033</v>
      </c>
      <c r="C4635" s="154" t="s">
        <v>10386</v>
      </c>
      <c r="D4635" s="153" t="s">
        <v>5450</v>
      </c>
      <c r="E4635" s="153" t="s">
        <v>307</v>
      </c>
      <c r="F4635" s="155">
        <v>4.16</v>
      </c>
      <c r="G4635" s="155">
        <v>4.16</v>
      </c>
      <c r="H4635" s="153" t="s">
        <v>308</v>
      </c>
      <c r="I4635" s="156">
        <v>41974</v>
      </c>
    </row>
    <row r="4636" spans="1:9" ht="25.5" hidden="1">
      <c r="A4636" s="133">
        <f>COUNTIF(ORÇAMENTO!B:B,'CPU (2)'!B4636)</f>
        <v>0</v>
      </c>
      <c r="B4636" s="157">
        <v>89034</v>
      </c>
      <c r="C4636" s="158" t="s">
        <v>10387</v>
      </c>
      <c r="D4636" s="157" t="s">
        <v>5450</v>
      </c>
      <c r="E4636" s="157" t="s">
        <v>307</v>
      </c>
      <c r="F4636" s="159">
        <v>1.4</v>
      </c>
      <c r="G4636" s="159">
        <v>1.4</v>
      </c>
      <c r="H4636" s="157" t="s">
        <v>308</v>
      </c>
      <c r="I4636" s="160">
        <v>41974</v>
      </c>
    </row>
    <row r="4637" spans="1:9" ht="25.5" hidden="1">
      <c r="A4637" s="133">
        <f>COUNTIF(ORÇAMENTO!B:B,'CPU (2)'!B4637)</f>
        <v>0</v>
      </c>
      <c r="B4637" s="153">
        <v>5714</v>
      </c>
      <c r="C4637" s="154" t="s">
        <v>10388</v>
      </c>
      <c r="D4637" s="153" t="s">
        <v>5450</v>
      </c>
      <c r="E4637" s="153" t="s">
        <v>307</v>
      </c>
      <c r="F4637" s="155">
        <v>4.5599999999999996</v>
      </c>
      <c r="G4637" s="155">
        <v>4.55</v>
      </c>
      <c r="H4637" s="153" t="s">
        <v>308</v>
      </c>
      <c r="I4637" s="156">
        <v>41974</v>
      </c>
    </row>
    <row r="4638" spans="1:9" ht="25.5" hidden="1">
      <c r="A4638" s="133">
        <f>COUNTIF(ORÇAMENTO!B:B,'CPU (2)'!B4638)</f>
        <v>0</v>
      </c>
      <c r="B4638" s="157">
        <v>5715</v>
      </c>
      <c r="C4638" s="158" t="s">
        <v>10389</v>
      </c>
      <c r="D4638" s="157" t="s">
        <v>5450</v>
      </c>
      <c r="E4638" s="157" t="s">
        <v>307</v>
      </c>
      <c r="F4638" s="159">
        <v>35.03</v>
      </c>
      <c r="G4638" s="159">
        <v>35.020000000000003</v>
      </c>
      <c r="H4638" s="157" t="s">
        <v>308</v>
      </c>
      <c r="I4638" s="160">
        <v>41974</v>
      </c>
    </row>
    <row r="4639" spans="1:9" ht="25.5" hidden="1">
      <c r="A4639" s="133">
        <f>COUNTIF(ORÇAMENTO!B:B,'CPU (2)'!B4639)</f>
        <v>0</v>
      </c>
      <c r="B4639" s="153" t="s">
        <v>10390</v>
      </c>
      <c r="C4639" s="154" t="s">
        <v>10391</v>
      </c>
      <c r="D4639" s="153" t="s">
        <v>5450</v>
      </c>
      <c r="E4639" s="153" t="s">
        <v>307</v>
      </c>
      <c r="F4639" s="155">
        <v>199.5</v>
      </c>
      <c r="G4639" s="155">
        <v>197.85</v>
      </c>
      <c r="H4639" s="153" t="s">
        <v>308</v>
      </c>
      <c r="I4639" s="156">
        <v>41974</v>
      </c>
    </row>
    <row r="4640" spans="1:9" ht="25.5" hidden="1">
      <c r="A4640" s="133">
        <f>COUNTIF(ORÇAMENTO!B:B,'CPU (2)'!B4640)</f>
        <v>0</v>
      </c>
      <c r="B4640" s="157">
        <v>73563</v>
      </c>
      <c r="C4640" s="158" t="s">
        <v>10392</v>
      </c>
      <c r="D4640" s="157" t="s">
        <v>5450</v>
      </c>
      <c r="E4640" s="157" t="s">
        <v>307</v>
      </c>
      <c r="F4640" s="159">
        <v>234.87</v>
      </c>
      <c r="G4640" s="159">
        <v>233.22</v>
      </c>
      <c r="H4640" s="157" t="s">
        <v>308</v>
      </c>
      <c r="I4640" s="160">
        <v>41974</v>
      </c>
    </row>
    <row r="4641" spans="1:9" ht="25.5" hidden="1">
      <c r="A4641" s="133">
        <f>COUNTIF(ORÇAMENTO!B:B,'CPU (2)'!B4641)</f>
        <v>0</v>
      </c>
      <c r="B4641" s="153">
        <v>73495</v>
      </c>
      <c r="C4641" s="154" t="s">
        <v>10393</v>
      </c>
      <c r="D4641" s="153" t="s">
        <v>5450</v>
      </c>
      <c r="E4641" s="153" t="s">
        <v>307</v>
      </c>
      <c r="F4641" s="155">
        <v>561.94000000000005</v>
      </c>
      <c r="G4641" s="155">
        <v>560.29999999999995</v>
      </c>
      <c r="H4641" s="153" t="s">
        <v>308</v>
      </c>
      <c r="I4641" s="156">
        <v>41974</v>
      </c>
    </row>
    <row r="4642" spans="1:9" ht="25.5" hidden="1">
      <c r="A4642" s="133">
        <f>COUNTIF(ORÇAMENTO!B:B,'CPU (2)'!B4642)</f>
        <v>0</v>
      </c>
      <c r="B4642" s="157">
        <v>53805</v>
      </c>
      <c r="C4642" s="158" t="s">
        <v>10394</v>
      </c>
      <c r="D4642" s="157" t="s">
        <v>5450</v>
      </c>
      <c r="E4642" s="157" t="s">
        <v>307</v>
      </c>
      <c r="F4642" s="159">
        <v>19.850000000000001</v>
      </c>
      <c r="G4642" s="159">
        <v>17.79</v>
      </c>
      <c r="H4642" s="157" t="s">
        <v>308</v>
      </c>
      <c r="I4642" s="160">
        <v>41974</v>
      </c>
    </row>
    <row r="4643" spans="1:9" ht="25.5" hidden="1">
      <c r="A4643" s="133">
        <f>COUNTIF(ORÇAMENTO!B:B,'CPU (2)'!B4643)</f>
        <v>0</v>
      </c>
      <c r="B4643" s="153">
        <v>5716</v>
      </c>
      <c r="C4643" s="154" t="s">
        <v>10395</v>
      </c>
      <c r="D4643" s="153" t="s">
        <v>5450</v>
      </c>
      <c r="E4643" s="153" t="s">
        <v>307</v>
      </c>
      <c r="F4643" s="155">
        <v>16.54</v>
      </c>
      <c r="G4643" s="155">
        <v>14.82</v>
      </c>
      <c r="H4643" s="153" t="s">
        <v>308</v>
      </c>
      <c r="I4643" s="156">
        <v>41974</v>
      </c>
    </row>
    <row r="4644" spans="1:9" ht="25.5" hidden="1">
      <c r="A4644" s="133">
        <f>COUNTIF(ORÇAMENTO!B:B,'CPU (2)'!B4644)</f>
        <v>0</v>
      </c>
      <c r="B4644" s="157">
        <v>53816</v>
      </c>
      <c r="C4644" s="158" t="s">
        <v>10396</v>
      </c>
      <c r="D4644" s="157" t="s">
        <v>5450</v>
      </c>
      <c r="E4644" s="157" t="s">
        <v>307</v>
      </c>
      <c r="F4644" s="159">
        <v>19.850000000000001</v>
      </c>
      <c r="G4644" s="159">
        <v>17.79</v>
      </c>
      <c r="H4644" s="157" t="s">
        <v>308</v>
      </c>
      <c r="I4644" s="160">
        <v>41974</v>
      </c>
    </row>
    <row r="4645" spans="1:9" hidden="1">
      <c r="A4645" s="133">
        <f>COUNTIF(ORÇAMENTO!B:B,'CPU (2)'!B4645)</f>
        <v>0</v>
      </c>
      <c r="B4645" s="153">
        <v>88324</v>
      </c>
      <c r="C4645" s="154" t="s">
        <v>10397</v>
      </c>
      <c r="D4645" s="153" t="s">
        <v>5361</v>
      </c>
      <c r="E4645" s="153" t="s">
        <v>307</v>
      </c>
      <c r="F4645" s="155">
        <v>16.54</v>
      </c>
      <c r="G4645" s="155">
        <v>14.82</v>
      </c>
      <c r="H4645" s="153" t="s">
        <v>308</v>
      </c>
      <c r="I4645" s="156">
        <v>41974</v>
      </c>
    </row>
    <row r="4646" spans="1:9" ht="25.5" hidden="1">
      <c r="A4646" s="133">
        <f>COUNTIF(ORÇAMENTO!B:B,'CPU (2)'!B4646)</f>
        <v>0</v>
      </c>
      <c r="B4646" s="157">
        <v>84851</v>
      </c>
      <c r="C4646" s="158" t="s">
        <v>10398</v>
      </c>
      <c r="D4646" s="157" t="s">
        <v>5410</v>
      </c>
      <c r="E4646" s="157" t="s">
        <v>335</v>
      </c>
      <c r="F4646" s="159">
        <v>94.3</v>
      </c>
      <c r="G4646" s="159">
        <v>87.29</v>
      </c>
      <c r="H4646" s="157" t="s">
        <v>308</v>
      </c>
      <c r="I4646" s="160">
        <v>41974</v>
      </c>
    </row>
    <row r="4647" spans="1:9" ht="25.5" hidden="1">
      <c r="A4647" s="133">
        <f>COUNTIF(ORÇAMENTO!B:B,'CPU (2)'!B4647)</f>
        <v>0</v>
      </c>
      <c r="B4647" s="153">
        <v>84898</v>
      </c>
      <c r="C4647" s="154" t="s">
        <v>10399</v>
      </c>
      <c r="D4647" s="153" t="s">
        <v>5410</v>
      </c>
      <c r="E4647" s="153" t="s">
        <v>370</v>
      </c>
      <c r="F4647" s="155">
        <v>23.19</v>
      </c>
      <c r="G4647" s="155">
        <v>21.49</v>
      </c>
      <c r="H4647" s="153" t="s">
        <v>308</v>
      </c>
      <c r="I4647" s="156">
        <v>41974</v>
      </c>
    </row>
    <row r="4648" spans="1:9" ht="25.5" hidden="1">
      <c r="A4648" s="133">
        <f>COUNTIF(ORÇAMENTO!B:B,'CPU (2)'!B4648)</f>
        <v>0</v>
      </c>
      <c r="B4648" s="157">
        <v>84897</v>
      </c>
      <c r="C4648" s="158" t="s">
        <v>10400</v>
      </c>
      <c r="D4648" s="157" t="s">
        <v>5410</v>
      </c>
      <c r="E4648" s="157" t="s">
        <v>370</v>
      </c>
      <c r="F4648" s="159">
        <v>27.99</v>
      </c>
      <c r="G4648" s="159">
        <v>26.29</v>
      </c>
      <c r="H4648" s="157" t="s">
        <v>308</v>
      </c>
      <c r="I4648" s="160">
        <v>41974</v>
      </c>
    </row>
    <row r="4649" spans="1:9" ht="25.5" hidden="1">
      <c r="A4649" s="133">
        <f>COUNTIF(ORÇAMENTO!B:B,'CPU (2)'!B4649)</f>
        <v>0</v>
      </c>
      <c r="B4649" s="153">
        <v>73490</v>
      </c>
      <c r="C4649" s="154" t="s">
        <v>10401</v>
      </c>
      <c r="D4649" s="153" t="s">
        <v>5361</v>
      </c>
      <c r="E4649" s="153" t="s">
        <v>370</v>
      </c>
      <c r="F4649" s="155">
        <v>220.58</v>
      </c>
      <c r="G4649" s="155">
        <v>212.62</v>
      </c>
      <c r="H4649" s="153" t="s">
        <v>308</v>
      </c>
      <c r="I4649" s="156">
        <v>41974</v>
      </c>
    </row>
    <row r="4650" spans="1:9" ht="38.25" hidden="1">
      <c r="A4650" s="133">
        <f>COUNTIF(ORÇAMENTO!B:B,'CPU (2)'!B4650)</f>
        <v>0</v>
      </c>
      <c r="B4650" s="157">
        <v>83675</v>
      </c>
      <c r="C4650" s="158" t="s">
        <v>10402</v>
      </c>
      <c r="D4650" s="157" t="s">
        <v>5374</v>
      </c>
      <c r="E4650" s="157" t="s">
        <v>370</v>
      </c>
      <c r="F4650" s="159">
        <v>71.94</v>
      </c>
      <c r="G4650" s="159">
        <v>67.459999999999994</v>
      </c>
      <c r="H4650" s="157" t="s">
        <v>308</v>
      </c>
      <c r="I4650" s="160">
        <v>41974</v>
      </c>
    </row>
    <row r="4651" spans="1:9" ht="38.25" hidden="1">
      <c r="A4651" s="133">
        <f>COUNTIF(ORÇAMENTO!B:B,'CPU (2)'!B4651)</f>
        <v>0</v>
      </c>
      <c r="B4651" s="153">
        <v>83676</v>
      </c>
      <c r="C4651" s="154" t="s">
        <v>10403</v>
      </c>
      <c r="D4651" s="153" t="s">
        <v>5374</v>
      </c>
      <c r="E4651" s="153" t="s">
        <v>370</v>
      </c>
      <c r="F4651" s="155">
        <v>92.76</v>
      </c>
      <c r="G4651" s="155">
        <v>87.19</v>
      </c>
      <c r="H4651" s="153" t="s">
        <v>308</v>
      </c>
      <c r="I4651" s="156">
        <v>41974</v>
      </c>
    </row>
    <row r="4652" spans="1:9" ht="38.25" hidden="1">
      <c r="A4652" s="133">
        <f>COUNTIF(ORÇAMENTO!B:B,'CPU (2)'!B4652)</f>
        <v>0</v>
      </c>
      <c r="B4652" s="157">
        <v>83677</v>
      </c>
      <c r="C4652" s="158" t="s">
        <v>10404</v>
      </c>
      <c r="D4652" s="157" t="s">
        <v>5374</v>
      </c>
      <c r="E4652" s="157" t="s">
        <v>370</v>
      </c>
      <c r="F4652" s="159">
        <v>115.32</v>
      </c>
      <c r="G4652" s="159">
        <v>108.51</v>
      </c>
      <c r="H4652" s="157" t="s">
        <v>308</v>
      </c>
      <c r="I4652" s="160">
        <v>41974</v>
      </c>
    </row>
    <row r="4653" spans="1:9" ht="38.25" hidden="1">
      <c r="A4653" s="133">
        <f>COUNTIF(ORÇAMENTO!B:B,'CPU (2)'!B4653)</f>
        <v>0</v>
      </c>
      <c r="B4653" s="153">
        <v>83678</v>
      </c>
      <c r="C4653" s="154" t="s">
        <v>10405</v>
      </c>
      <c r="D4653" s="153" t="s">
        <v>5374</v>
      </c>
      <c r="E4653" s="153" t="s">
        <v>370</v>
      </c>
      <c r="F4653" s="155">
        <v>152.78</v>
      </c>
      <c r="G4653" s="155">
        <v>144.54</v>
      </c>
      <c r="H4653" s="153" t="s">
        <v>308</v>
      </c>
      <c r="I4653" s="156">
        <v>41974</v>
      </c>
    </row>
    <row r="4654" spans="1:9" ht="25.5" hidden="1">
      <c r="A4654" s="133">
        <f>COUNTIF(ORÇAMENTO!B:B,'CPU (2)'!B4654)</f>
        <v>0</v>
      </c>
      <c r="B4654" s="157" t="s">
        <v>10406</v>
      </c>
      <c r="C4654" s="158" t="s">
        <v>10407</v>
      </c>
      <c r="D4654" s="157" t="s">
        <v>5366</v>
      </c>
      <c r="E4654" s="157" t="s">
        <v>370</v>
      </c>
      <c r="F4654" s="159">
        <v>49.33</v>
      </c>
      <c r="G4654" s="159">
        <v>46.34</v>
      </c>
      <c r="H4654" s="157" t="s">
        <v>308</v>
      </c>
      <c r="I4654" s="160">
        <v>41974</v>
      </c>
    </row>
    <row r="4655" spans="1:9" ht="25.5" hidden="1">
      <c r="A4655" s="133">
        <f>COUNTIF(ORÇAMENTO!B:B,'CPU (2)'!B4655)</f>
        <v>0</v>
      </c>
      <c r="B4655" s="153" t="s">
        <v>10408</v>
      </c>
      <c r="C4655" s="154" t="s">
        <v>10409</v>
      </c>
      <c r="D4655" s="153" t="s">
        <v>5366</v>
      </c>
      <c r="E4655" s="153" t="s">
        <v>370</v>
      </c>
      <c r="F4655" s="155">
        <v>75.44</v>
      </c>
      <c r="G4655" s="155">
        <v>71.650000000000006</v>
      </c>
      <c r="H4655" s="153" t="s">
        <v>308</v>
      </c>
      <c r="I4655" s="156">
        <v>41974</v>
      </c>
    </row>
    <row r="4656" spans="1:9" ht="25.5" hidden="1">
      <c r="A4656" s="133">
        <f>COUNTIF(ORÇAMENTO!B:B,'CPU (2)'!B4656)</f>
        <v>0</v>
      </c>
      <c r="B4656" s="157" t="s">
        <v>10410</v>
      </c>
      <c r="C4656" s="158" t="s">
        <v>10411</v>
      </c>
      <c r="D4656" s="157" t="s">
        <v>5366</v>
      </c>
      <c r="E4656" s="157" t="s">
        <v>370</v>
      </c>
      <c r="F4656" s="159">
        <v>68.760000000000005</v>
      </c>
      <c r="G4656" s="159">
        <v>65.510000000000005</v>
      </c>
      <c r="H4656" s="157" t="s">
        <v>308</v>
      </c>
      <c r="I4656" s="160">
        <v>41974</v>
      </c>
    </row>
    <row r="4657" spans="1:9" ht="25.5" hidden="1">
      <c r="A4657" s="133">
        <f>COUNTIF(ORÇAMENTO!B:B,'CPU (2)'!B4657)</f>
        <v>0</v>
      </c>
      <c r="B4657" s="153" t="s">
        <v>10412</v>
      </c>
      <c r="C4657" s="154" t="s">
        <v>10413</v>
      </c>
      <c r="D4657" s="153" t="s">
        <v>5366</v>
      </c>
      <c r="E4657" s="153" t="s">
        <v>370</v>
      </c>
      <c r="F4657" s="155">
        <v>13.81</v>
      </c>
      <c r="G4657" s="155">
        <v>13.49</v>
      </c>
      <c r="H4657" s="153" t="s">
        <v>308</v>
      </c>
      <c r="I4657" s="156">
        <v>41974</v>
      </c>
    </row>
    <row r="4658" spans="1:9" ht="25.5" hidden="1">
      <c r="A4658" s="133">
        <f>COUNTIF(ORÇAMENTO!B:B,'CPU (2)'!B4658)</f>
        <v>0</v>
      </c>
      <c r="B4658" s="157" t="s">
        <v>10414</v>
      </c>
      <c r="C4658" s="158" t="s">
        <v>10415</v>
      </c>
      <c r="D4658" s="157" t="s">
        <v>5366</v>
      </c>
      <c r="E4658" s="157" t="s">
        <v>370</v>
      </c>
      <c r="F4658" s="159">
        <v>95.45</v>
      </c>
      <c r="G4658" s="159">
        <v>91.12</v>
      </c>
      <c r="H4658" s="157" t="s">
        <v>308</v>
      </c>
      <c r="I4658" s="160">
        <v>41974</v>
      </c>
    </row>
    <row r="4659" spans="1:9" ht="25.5" hidden="1">
      <c r="A4659" s="133">
        <f>COUNTIF(ORÇAMENTO!B:B,'CPU (2)'!B4659)</f>
        <v>0</v>
      </c>
      <c r="B4659" s="153" t="s">
        <v>10416</v>
      </c>
      <c r="C4659" s="154" t="s">
        <v>10417</v>
      </c>
      <c r="D4659" s="153" t="s">
        <v>5366</v>
      </c>
      <c r="E4659" s="153" t="s">
        <v>370</v>
      </c>
      <c r="F4659" s="155">
        <v>117.47</v>
      </c>
      <c r="G4659" s="155">
        <v>112.58</v>
      </c>
      <c r="H4659" s="153" t="s">
        <v>308</v>
      </c>
      <c r="I4659" s="156">
        <v>41974</v>
      </c>
    </row>
    <row r="4660" spans="1:9" ht="25.5" hidden="1">
      <c r="A4660" s="133">
        <f>COUNTIF(ORÇAMENTO!B:B,'CPU (2)'!B4660)</f>
        <v>0</v>
      </c>
      <c r="B4660" s="157" t="s">
        <v>10418</v>
      </c>
      <c r="C4660" s="158" t="s">
        <v>10419</v>
      </c>
      <c r="D4660" s="157" t="s">
        <v>5366</v>
      </c>
      <c r="E4660" s="157" t="s">
        <v>370</v>
      </c>
      <c r="F4660" s="159">
        <v>126.59</v>
      </c>
      <c r="G4660" s="159">
        <v>121.17</v>
      </c>
      <c r="H4660" s="157" t="s">
        <v>308</v>
      </c>
      <c r="I4660" s="160">
        <v>41974</v>
      </c>
    </row>
    <row r="4661" spans="1:9" ht="25.5" hidden="1">
      <c r="A4661" s="133">
        <f>COUNTIF(ORÇAMENTO!B:B,'CPU (2)'!B4661)</f>
        <v>0</v>
      </c>
      <c r="B4661" s="153" t="s">
        <v>10420</v>
      </c>
      <c r="C4661" s="154" t="s">
        <v>10421</v>
      </c>
      <c r="D4661" s="153" t="s">
        <v>5366</v>
      </c>
      <c r="E4661" s="153" t="s">
        <v>370</v>
      </c>
      <c r="F4661" s="155">
        <v>18.350000000000001</v>
      </c>
      <c r="G4661" s="155">
        <v>17.98</v>
      </c>
      <c r="H4661" s="153" t="s">
        <v>308</v>
      </c>
      <c r="I4661" s="156">
        <v>41974</v>
      </c>
    </row>
    <row r="4662" spans="1:9" ht="25.5" hidden="1">
      <c r="A4662" s="133">
        <f>COUNTIF(ORÇAMENTO!B:B,'CPU (2)'!B4662)</f>
        <v>0</v>
      </c>
      <c r="B4662" s="157" t="s">
        <v>10422</v>
      </c>
      <c r="C4662" s="158" t="s">
        <v>10423</v>
      </c>
      <c r="D4662" s="157" t="s">
        <v>5366</v>
      </c>
      <c r="E4662" s="157" t="s">
        <v>370</v>
      </c>
      <c r="F4662" s="159">
        <v>175.83</v>
      </c>
      <c r="G4662" s="159">
        <v>169.88</v>
      </c>
      <c r="H4662" s="157" t="s">
        <v>308</v>
      </c>
      <c r="I4662" s="160">
        <v>41974</v>
      </c>
    </row>
    <row r="4663" spans="1:9" ht="25.5" hidden="1">
      <c r="A4663" s="133">
        <f>COUNTIF(ORÇAMENTO!B:B,'CPU (2)'!B4663)</f>
        <v>0</v>
      </c>
      <c r="B4663" s="153" t="s">
        <v>10424</v>
      </c>
      <c r="C4663" s="154" t="s">
        <v>10425</v>
      </c>
      <c r="D4663" s="153" t="s">
        <v>5366</v>
      </c>
      <c r="E4663" s="153" t="s">
        <v>370</v>
      </c>
      <c r="F4663" s="155">
        <v>251.26</v>
      </c>
      <c r="G4663" s="155">
        <v>244.08</v>
      </c>
      <c r="H4663" s="153" t="s">
        <v>308</v>
      </c>
      <c r="I4663" s="156">
        <v>41974</v>
      </c>
    </row>
    <row r="4664" spans="1:9" ht="25.5" hidden="1">
      <c r="A4664" s="133">
        <f>COUNTIF(ORÇAMENTO!B:B,'CPU (2)'!B4664)</f>
        <v>0</v>
      </c>
      <c r="B4664" s="157" t="s">
        <v>10426</v>
      </c>
      <c r="C4664" s="158" t="s">
        <v>10427</v>
      </c>
      <c r="D4664" s="157" t="s">
        <v>5366</v>
      </c>
      <c r="E4664" s="157" t="s">
        <v>370</v>
      </c>
      <c r="F4664" s="159">
        <v>111.69</v>
      </c>
      <c r="G4664" s="159">
        <v>107.35</v>
      </c>
      <c r="H4664" s="157" t="s">
        <v>308</v>
      </c>
      <c r="I4664" s="160">
        <v>41974</v>
      </c>
    </row>
    <row r="4665" spans="1:9" ht="25.5" hidden="1">
      <c r="A4665" s="133">
        <f>COUNTIF(ORÇAMENTO!B:B,'CPU (2)'!B4665)</f>
        <v>0</v>
      </c>
      <c r="B4665" s="153" t="s">
        <v>10428</v>
      </c>
      <c r="C4665" s="154" t="s">
        <v>10429</v>
      </c>
      <c r="D4665" s="153" t="s">
        <v>5366</v>
      </c>
      <c r="E4665" s="153" t="s">
        <v>370</v>
      </c>
      <c r="F4665" s="155">
        <v>123.77</v>
      </c>
      <c r="G4665" s="155">
        <v>118.9</v>
      </c>
      <c r="H4665" s="153" t="s">
        <v>308</v>
      </c>
      <c r="I4665" s="156">
        <v>41974</v>
      </c>
    </row>
    <row r="4666" spans="1:9" ht="25.5" hidden="1">
      <c r="A4666" s="133">
        <f>COUNTIF(ORÇAMENTO!B:B,'CPU (2)'!B4666)</f>
        <v>0</v>
      </c>
      <c r="B4666" s="157" t="s">
        <v>10430</v>
      </c>
      <c r="C4666" s="158" t="s">
        <v>10431</v>
      </c>
      <c r="D4666" s="157" t="s">
        <v>5366</v>
      </c>
      <c r="E4666" s="157" t="s">
        <v>370</v>
      </c>
      <c r="F4666" s="159">
        <v>138.56</v>
      </c>
      <c r="G4666" s="159">
        <v>133.13999999999999</v>
      </c>
      <c r="H4666" s="157" t="s">
        <v>308</v>
      </c>
      <c r="I4666" s="160">
        <v>41974</v>
      </c>
    </row>
    <row r="4667" spans="1:9" ht="25.5" hidden="1">
      <c r="A4667" s="133">
        <f>COUNTIF(ORÇAMENTO!B:B,'CPU (2)'!B4667)</f>
        <v>0</v>
      </c>
      <c r="B4667" s="153" t="s">
        <v>10432</v>
      </c>
      <c r="C4667" s="154" t="s">
        <v>10433</v>
      </c>
      <c r="D4667" s="153" t="s">
        <v>5366</v>
      </c>
      <c r="E4667" s="153" t="s">
        <v>370</v>
      </c>
      <c r="F4667" s="155">
        <v>192.39</v>
      </c>
      <c r="G4667" s="155">
        <v>186.42</v>
      </c>
      <c r="H4667" s="153" t="s">
        <v>308</v>
      </c>
      <c r="I4667" s="156">
        <v>41974</v>
      </c>
    </row>
    <row r="4668" spans="1:9" ht="25.5" hidden="1">
      <c r="A4668" s="133">
        <f>COUNTIF(ORÇAMENTO!B:B,'CPU (2)'!B4668)</f>
        <v>0</v>
      </c>
      <c r="B4668" s="157" t="s">
        <v>10434</v>
      </c>
      <c r="C4668" s="158" t="s">
        <v>10435</v>
      </c>
      <c r="D4668" s="157" t="s">
        <v>5366</v>
      </c>
      <c r="E4668" s="157" t="s">
        <v>370</v>
      </c>
      <c r="F4668" s="159">
        <v>289.48</v>
      </c>
      <c r="G4668" s="159">
        <v>282.3</v>
      </c>
      <c r="H4668" s="157" t="s">
        <v>308</v>
      </c>
      <c r="I4668" s="160">
        <v>41974</v>
      </c>
    </row>
    <row r="4669" spans="1:9" ht="25.5" hidden="1">
      <c r="A4669" s="133">
        <f>COUNTIF(ORÇAMENTO!B:B,'CPU (2)'!B4669)</f>
        <v>0</v>
      </c>
      <c r="B4669" s="153" t="s">
        <v>10436</v>
      </c>
      <c r="C4669" s="154" t="s">
        <v>10437</v>
      </c>
      <c r="D4669" s="153" t="s">
        <v>5366</v>
      </c>
      <c r="E4669" s="153" t="s">
        <v>370</v>
      </c>
      <c r="F4669" s="155">
        <v>175.43</v>
      </c>
      <c r="G4669" s="155">
        <v>174.26</v>
      </c>
      <c r="H4669" s="153" t="s">
        <v>308</v>
      </c>
      <c r="I4669" s="156">
        <v>41974</v>
      </c>
    </row>
    <row r="4670" spans="1:9" ht="25.5" hidden="1">
      <c r="A4670" s="133">
        <f>COUNTIF(ORÇAMENTO!B:B,'CPU (2)'!B4670)</f>
        <v>0</v>
      </c>
      <c r="B4670" s="157" t="s">
        <v>10438</v>
      </c>
      <c r="C4670" s="158" t="s">
        <v>10439</v>
      </c>
      <c r="D4670" s="157" t="s">
        <v>5366</v>
      </c>
      <c r="E4670" s="157" t="s">
        <v>370</v>
      </c>
      <c r="F4670" s="159">
        <v>15.04</v>
      </c>
      <c r="G4670" s="159">
        <v>14.66</v>
      </c>
      <c r="H4670" s="157" t="s">
        <v>308</v>
      </c>
      <c r="I4670" s="160">
        <v>41974</v>
      </c>
    </row>
    <row r="4671" spans="1:9" ht="25.5" hidden="1">
      <c r="A4671" s="133">
        <f>COUNTIF(ORÇAMENTO!B:B,'CPU (2)'!B4671)</f>
        <v>0</v>
      </c>
      <c r="B4671" s="153" t="s">
        <v>10440</v>
      </c>
      <c r="C4671" s="154" t="s">
        <v>10441</v>
      </c>
      <c r="D4671" s="153" t="s">
        <v>5366</v>
      </c>
      <c r="E4671" s="153" t="s">
        <v>370</v>
      </c>
      <c r="F4671" s="155">
        <v>19.86</v>
      </c>
      <c r="G4671" s="155">
        <v>19.440000000000001</v>
      </c>
      <c r="H4671" s="153" t="s">
        <v>308</v>
      </c>
      <c r="I4671" s="156">
        <v>41974</v>
      </c>
    </row>
    <row r="4672" spans="1:9" ht="25.5" hidden="1">
      <c r="A4672" s="133">
        <f>COUNTIF(ORÇAMENTO!B:B,'CPU (2)'!B4672)</f>
        <v>0</v>
      </c>
      <c r="B4672" s="157" t="s">
        <v>10442</v>
      </c>
      <c r="C4672" s="158" t="s">
        <v>10443</v>
      </c>
      <c r="D4672" s="157" t="s">
        <v>5366</v>
      </c>
      <c r="E4672" s="157" t="s">
        <v>370</v>
      </c>
      <c r="F4672" s="159">
        <v>23.47</v>
      </c>
      <c r="G4672" s="159">
        <v>23.03</v>
      </c>
      <c r="H4672" s="157" t="s">
        <v>308</v>
      </c>
      <c r="I4672" s="160">
        <v>41974</v>
      </c>
    </row>
    <row r="4673" spans="1:10" ht="25.5" hidden="1">
      <c r="A4673" s="133">
        <f>COUNTIF(ORÇAMENTO!B:B,'CPU (2)'!B4673)</f>
        <v>0</v>
      </c>
      <c r="B4673" s="153" t="s">
        <v>10444</v>
      </c>
      <c r="C4673" s="154" t="s">
        <v>10445</v>
      </c>
      <c r="D4673" s="153" t="s">
        <v>5366</v>
      </c>
      <c r="E4673" s="153" t="s">
        <v>370</v>
      </c>
      <c r="F4673" s="155">
        <v>33.22</v>
      </c>
      <c r="G4673" s="155">
        <v>32.75</v>
      </c>
      <c r="H4673" s="153" t="s">
        <v>308</v>
      </c>
      <c r="I4673" s="156">
        <v>41974</v>
      </c>
    </row>
    <row r="4674" spans="1:10" ht="25.5" hidden="1">
      <c r="A4674" s="133">
        <f>COUNTIF(ORÇAMENTO!B:B,'CPU (2)'!B4674)</f>
        <v>0</v>
      </c>
      <c r="B4674" s="157" t="s">
        <v>10446</v>
      </c>
      <c r="C4674" s="158" t="s">
        <v>10447</v>
      </c>
      <c r="D4674" s="157" t="s">
        <v>5366</v>
      </c>
      <c r="E4674" s="157" t="s">
        <v>370</v>
      </c>
      <c r="F4674" s="159">
        <v>51.59</v>
      </c>
      <c r="G4674" s="159">
        <v>51.06</v>
      </c>
      <c r="H4674" s="157" t="s">
        <v>308</v>
      </c>
      <c r="I4674" s="160">
        <v>41974</v>
      </c>
    </row>
    <row r="4675" spans="1:10" ht="25.5" hidden="1">
      <c r="A4675" s="133">
        <f>COUNTIF(ORÇAMENTO!B:B,'CPU (2)'!B4675)</f>
        <v>0</v>
      </c>
      <c r="B4675" s="153" t="s">
        <v>10448</v>
      </c>
      <c r="C4675" s="154" t="s">
        <v>10449</v>
      </c>
      <c r="D4675" s="153" t="s">
        <v>5366</v>
      </c>
      <c r="E4675" s="153" t="s">
        <v>370</v>
      </c>
      <c r="F4675" s="155">
        <v>63.52</v>
      </c>
      <c r="G4675" s="155">
        <v>62.87</v>
      </c>
      <c r="H4675" s="153" t="s">
        <v>308</v>
      </c>
      <c r="I4675" s="156">
        <v>41974</v>
      </c>
    </row>
    <row r="4676" spans="1:10" ht="25.5" hidden="1">
      <c r="A4676" s="133">
        <f>COUNTIF(ORÇAMENTO!B:B,'CPU (2)'!B4676)</f>
        <v>0</v>
      </c>
      <c r="B4676" s="157" t="s">
        <v>10450</v>
      </c>
      <c r="C4676" s="158" t="s">
        <v>10451</v>
      </c>
      <c r="D4676" s="157" t="s">
        <v>5366</v>
      </c>
      <c r="E4676" s="157" t="s">
        <v>370</v>
      </c>
      <c r="F4676" s="159">
        <v>87.71</v>
      </c>
      <c r="G4676" s="159">
        <v>86.95</v>
      </c>
      <c r="H4676" s="157" t="s">
        <v>308</v>
      </c>
      <c r="I4676" s="160">
        <v>41974</v>
      </c>
    </row>
    <row r="4677" spans="1:10" ht="25.5" hidden="1">
      <c r="A4677" s="133">
        <f>COUNTIF(ORÇAMENTO!B:B,'CPU (2)'!B4677)</f>
        <v>0</v>
      </c>
      <c r="B4677" s="153" t="s">
        <v>10452</v>
      </c>
      <c r="C4677" s="154" t="s">
        <v>10453</v>
      </c>
      <c r="D4677" s="153" t="s">
        <v>5366</v>
      </c>
      <c r="E4677" s="153" t="s">
        <v>370</v>
      </c>
      <c r="F4677" s="155">
        <v>123.16</v>
      </c>
      <c r="G4677" s="155">
        <v>122.29</v>
      </c>
      <c r="H4677" s="153" t="s">
        <v>308</v>
      </c>
      <c r="I4677" s="156">
        <v>41974</v>
      </c>
    </row>
    <row r="4678" spans="1:10" ht="38.25" hidden="1">
      <c r="A4678" s="133">
        <f>COUNTIF(ORÇAMENTO!B:B,'CPU (2)'!B4678)</f>
        <v>0</v>
      </c>
      <c r="B4678" s="157">
        <v>83651</v>
      </c>
      <c r="C4678" s="158" t="s">
        <v>10454</v>
      </c>
      <c r="D4678" s="157" t="s">
        <v>5374</v>
      </c>
      <c r="E4678" s="157" t="s">
        <v>370</v>
      </c>
      <c r="F4678" s="159">
        <v>24.16</v>
      </c>
      <c r="G4678" s="159">
        <v>22.74</v>
      </c>
      <c r="H4678" s="157" t="s">
        <v>308</v>
      </c>
      <c r="I4678" s="160">
        <v>41974</v>
      </c>
    </row>
    <row r="4679" spans="1:10" ht="38.25" hidden="1">
      <c r="A4679" s="133">
        <f>COUNTIF(ORÇAMENTO!B:B,'CPU (2)'!B4679)</f>
        <v>0</v>
      </c>
      <c r="B4679" s="153" t="s">
        <v>10455</v>
      </c>
      <c r="C4679" s="154" t="s">
        <v>10456</v>
      </c>
      <c r="D4679" s="153" t="s">
        <v>5374</v>
      </c>
      <c r="E4679" s="153" t="s">
        <v>370</v>
      </c>
      <c r="F4679" s="155">
        <v>37.28</v>
      </c>
      <c r="G4679" s="155">
        <v>36.06</v>
      </c>
      <c r="H4679" s="153" t="s">
        <v>308</v>
      </c>
      <c r="I4679" s="156">
        <v>41974</v>
      </c>
    </row>
    <row r="4680" spans="1:10" ht="38.25" hidden="1">
      <c r="A4680" s="133">
        <f>COUNTIF(ORÇAMENTO!B:B,'CPU (2)'!B4680)</f>
        <v>0</v>
      </c>
      <c r="B4680" s="163">
        <v>83679</v>
      </c>
      <c r="C4680" s="158" t="s">
        <v>10457</v>
      </c>
      <c r="D4680" s="157" t="s">
        <v>5374</v>
      </c>
      <c r="E4680" s="157" t="s">
        <v>370</v>
      </c>
      <c r="F4680" s="159">
        <v>12.76</v>
      </c>
      <c r="G4680" s="159">
        <v>12.2</v>
      </c>
      <c r="H4680" s="157" t="s">
        <v>308</v>
      </c>
      <c r="I4680" s="160">
        <v>41974</v>
      </c>
      <c r="J4680">
        <v>4324</v>
      </c>
    </row>
    <row r="4681" spans="1:10" ht="38.25" hidden="1">
      <c r="A4681" s="133">
        <f>COUNTIF(ORÇAMENTO!B:B,'CPU (2)'!B4681)</f>
        <v>0</v>
      </c>
      <c r="B4681" s="153">
        <v>83680</v>
      </c>
      <c r="C4681" s="154" t="s">
        <v>10458</v>
      </c>
      <c r="D4681" s="153" t="s">
        <v>5374</v>
      </c>
      <c r="E4681" s="153" t="s">
        <v>370</v>
      </c>
      <c r="F4681" s="155">
        <v>14.62</v>
      </c>
      <c r="G4681" s="155">
        <v>14.06</v>
      </c>
      <c r="H4681" s="153" t="s">
        <v>308</v>
      </c>
      <c r="I4681" s="156">
        <v>41974</v>
      </c>
      <c r="J4681">
        <f>4101-J4680</f>
        <v>-223</v>
      </c>
    </row>
    <row r="4682" spans="1:10" ht="38.25" hidden="1">
      <c r="A4682" s="133">
        <f>COUNTIF(ORÇAMENTO!B:B,'CPU (2)'!B4682)</f>
        <v>0</v>
      </c>
      <c r="B4682" s="157">
        <v>83681</v>
      </c>
      <c r="C4682" s="158" t="s">
        <v>10459</v>
      </c>
      <c r="D4682" s="157" t="s">
        <v>5374</v>
      </c>
      <c r="E4682" s="157" t="s">
        <v>370</v>
      </c>
      <c r="F4682" s="159">
        <v>16.559999999999999</v>
      </c>
      <c r="G4682" s="159">
        <v>16</v>
      </c>
      <c r="H4682" s="157" t="s">
        <v>308</v>
      </c>
      <c r="I4682" s="160">
        <v>41974</v>
      </c>
      <c r="J4682">
        <f>2402-3526</f>
        <v>-1124</v>
      </c>
    </row>
    <row r="4683" spans="1:10" ht="38.25" hidden="1">
      <c r="A4683" s="133">
        <f>COUNTIF(ORÇAMENTO!B:B,'CPU (2)'!B4683)</f>
        <v>0</v>
      </c>
      <c r="B4683" s="153">
        <v>83671</v>
      </c>
      <c r="C4683" s="154" t="s">
        <v>10460</v>
      </c>
      <c r="D4683" s="153" t="s">
        <v>5374</v>
      </c>
      <c r="E4683" s="153" t="s">
        <v>370</v>
      </c>
      <c r="F4683" s="155">
        <v>41.87</v>
      </c>
      <c r="G4683" s="155">
        <v>38.880000000000003</v>
      </c>
      <c r="H4683" s="153" t="s">
        <v>308</v>
      </c>
      <c r="I4683" s="156">
        <v>41974</v>
      </c>
    </row>
    <row r="4684" spans="1:10" ht="38.25" hidden="1">
      <c r="A4684" s="133">
        <f>COUNTIF(ORÇAMENTO!B:B,'CPU (2)'!B4684)</f>
        <v>0</v>
      </c>
      <c r="B4684" s="157">
        <v>83670</v>
      </c>
      <c r="C4684" s="158" t="s">
        <v>10461</v>
      </c>
      <c r="D4684" s="157" t="s">
        <v>5374</v>
      </c>
      <c r="E4684" s="157" t="s">
        <v>370</v>
      </c>
      <c r="F4684" s="159">
        <v>38.35</v>
      </c>
      <c r="G4684" s="159">
        <v>35.53</v>
      </c>
      <c r="H4684" s="157" t="s">
        <v>308</v>
      </c>
      <c r="I4684" s="160">
        <v>41974</v>
      </c>
    </row>
    <row r="4685" spans="1:10" ht="25.5" hidden="1">
      <c r="A4685" s="133">
        <f>COUNTIF(ORÇAMENTO!B:B,'CPU (2)'!B4685)</f>
        <v>0</v>
      </c>
      <c r="B4685" s="153">
        <v>83652</v>
      </c>
      <c r="C4685" s="154" t="s">
        <v>10462</v>
      </c>
      <c r="D4685" s="153" t="s">
        <v>5818</v>
      </c>
      <c r="E4685" s="153" t="s">
        <v>370</v>
      </c>
      <c r="F4685" s="155">
        <v>60.61</v>
      </c>
      <c r="G4685" s="155">
        <v>58.66</v>
      </c>
      <c r="H4685" s="153" t="s">
        <v>308</v>
      </c>
      <c r="I4685" s="156">
        <v>41974</v>
      </c>
    </row>
    <row r="4686" spans="1:10" ht="25.5" hidden="1">
      <c r="A4686" s="133">
        <f>COUNTIF(ORÇAMENTO!B:B,'CPU (2)'!B4686)</f>
        <v>0</v>
      </c>
      <c r="B4686" s="157">
        <v>83707</v>
      </c>
      <c r="C4686" s="158" t="s">
        <v>10463</v>
      </c>
      <c r="D4686" s="157" t="s">
        <v>5366</v>
      </c>
      <c r="E4686" s="157" t="s">
        <v>370</v>
      </c>
      <c r="F4686" s="159">
        <v>55.74</v>
      </c>
      <c r="G4686" s="159">
        <v>54.11</v>
      </c>
      <c r="H4686" s="157" t="s">
        <v>308</v>
      </c>
      <c r="I4686" s="160">
        <v>41974</v>
      </c>
    </row>
    <row r="4687" spans="1:10" ht="25.5" hidden="1">
      <c r="A4687" s="133">
        <f>COUNTIF(ORÇAMENTO!B:B,'CPU (2)'!B4687)</f>
        <v>0</v>
      </c>
      <c r="B4687" s="153">
        <v>83706</v>
      </c>
      <c r="C4687" s="154" t="s">
        <v>10464</v>
      </c>
      <c r="D4687" s="153" t="s">
        <v>5366</v>
      </c>
      <c r="E4687" s="153" t="s">
        <v>370</v>
      </c>
      <c r="F4687" s="155">
        <v>42.45</v>
      </c>
      <c r="G4687" s="155">
        <v>40.93</v>
      </c>
      <c r="H4687" s="153" t="s">
        <v>308</v>
      </c>
      <c r="I4687" s="156">
        <v>41974</v>
      </c>
    </row>
    <row r="4688" spans="1:10" ht="25.5" hidden="1">
      <c r="A4688" s="133">
        <f>COUNTIF(ORÇAMENTO!B:B,'CPU (2)'!B4688)</f>
        <v>0</v>
      </c>
      <c r="B4688" s="157">
        <v>89800</v>
      </c>
      <c r="C4688" s="158" t="s">
        <v>10465</v>
      </c>
      <c r="D4688" s="157" t="s">
        <v>5366</v>
      </c>
      <c r="E4688" s="157" t="s">
        <v>370</v>
      </c>
      <c r="F4688" s="159">
        <v>15.69</v>
      </c>
      <c r="G4688" s="159">
        <v>15.25</v>
      </c>
      <c r="H4688" s="157" t="s">
        <v>308</v>
      </c>
      <c r="I4688" s="160">
        <v>41974</v>
      </c>
    </row>
    <row r="4689" spans="1:11" ht="38.25" hidden="1">
      <c r="A4689" s="133">
        <f>COUNTIF(ORÇAMENTO!B:B,'CPU (2)'!B4689)</f>
        <v>0</v>
      </c>
      <c r="B4689" s="153">
        <v>89714</v>
      </c>
      <c r="C4689" s="154" t="s">
        <v>10466</v>
      </c>
      <c r="D4689" s="153" t="s">
        <v>5366</v>
      </c>
      <c r="E4689" s="153" t="s">
        <v>370</v>
      </c>
      <c r="F4689" s="155">
        <v>34.33</v>
      </c>
      <c r="G4689" s="155">
        <v>32.32</v>
      </c>
      <c r="H4689" s="153" t="s">
        <v>308</v>
      </c>
      <c r="I4689" s="156">
        <v>41974</v>
      </c>
    </row>
    <row r="4690" spans="1:11" ht="25.5" hidden="1">
      <c r="A4690" s="133">
        <f>COUNTIF(ORÇAMENTO!B:B,'CPU (2)'!B4690)</f>
        <v>0</v>
      </c>
      <c r="B4690" s="157">
        <v>89848</v>
      </c>
      <c r="C4690" s="158" t="s">
        <v>10467</v>
      </c>
      <c r="D4690" s="157" t="s">
        <v>5366</v>
      </c>
      <c r="E4690" s="157" t="s">
        <v>370</v>
      </c>
      <c r="F4690" s="159">
        <v>18.97</v>
      </c>
      <c r="G4690" s="159">
        <v>18.239999999999998</v>
      </c>
      <c r="H4690" s="157" t="s">
        <v>308</v>
      </c>
      <c r="I4690" s="160">
        <v>41974</v>
      </c>
    </row>
    <row r="4691" spans="1:11" ht="25.5" hidden="1">
      <c r="A4691" s="133">
        <f>COUNTIF(ORÇAMENTO!B:B,'CPU (2)'!B4691)</f>
        <v>0</v>
      </c>
      <c r="B4691" s="153">
        <v>89849</v>
      </c>
      <c r="C4691" s="154" t="s">
        <v>10468</v>
      </c>
      <c r="D4691" s="153" t="s">
        <v>5366</v>
      </c>
      <c r="E4691" s="153" t="s">
        <v>370</v>
      </c>
      <c r="F4691" s="155">
        <v>40.03</v>
      </c>
      <c r="G4691" s="155">
        <v>39.03</v>
      </c>
      <c r="H4691" s="153" t="s">
        <v>308</v>
      </c>
      <c r="I4691" s="156">
        <v>41974</v>
      </c>
    </row>
    <row r="4692" spans="1:11" ht="38.25" hidden="1">
      <c r="A4692" s="133">
        <f>COUNTIF(ORÇAMENTO!B:B,'CPU (2)'!B4692)</f>
        <v>0</v>
      </c>
      <c r="B4692" s="157">
        <v>89711</v>
      </c>
      <c r="C4692" s="158" t="s">
        <v>10469</v>
      </c>
      <c r="D4692" s="157" t="s">
        <v>5366</v>
      </c>
      <c r="E4692" s="157" t="s">
        <v>370</v>
      </c>
      <c r="F4692" s="159">
        <v>11.87</v>
      </c>
      <c r="G4692" s="159">
        <v>11.06</v>
      </c>
      <c r="H4692" s="157" t="s">
        <v>308</v>
      </c>
      <c r="I4692" s="160">
        <v>41974</v>
      </c>
    </row>
    <row r="4693" spans="1:11" ht="25.5" hidden="1">
      <c r="A4693" s="133">
        <f>COUNTIF(ORÇAMENTO!B:B,'CPU (2)'!B4693)</f>
        <v>0</v>
      </c>
      <c r="B4693" s="153">
        <v>89798</v>
      </c>
      <c r="C4693" s="154" t="s">
        <v>10470</v>
      </c>
      <c r="D4693" s="153" t="s">
        <v>5366</v>
      </c>
      <c r="E4693" s="153" t="s">
        <v>370</v>
      </c>
      <c r="F4693" s="155">
        <v>8.2899999999999991</v>
      </c>
      <c r="G4693" s="155">
        <v>8.15</v>
      </c>
      <c r="H4693" s="153" t="s">
        <v>308</v>
      </c>
      <c r="I4693" s="156">
        <v>41974</v>
      </c>
    </row>
    <row r="4694" spans="1:11" ht="38.25" hidden="1">
      <c r="A4694" s="133">
        <f>COUNTIF(ORÇAMENTO!B:B,'CPU (2)'!B4694)</f>
        <v>0</v>
      </c>
      <c r="B4694" s="157">
        <v>89712</v>
      </c>
      <c r="C4694" s="158" t="s">
        <v>10471</v>
      </c>
      <c r="D4694" s="157" t="s">
        <v>5366</v>
      </c>
      <c r="E4694" s="157" t="s">
        <v>370</v>
      </c>
      <c r="F4694" s="159">
        <v>18.22</v>
      </c>
      <c r="G4694" s="159">
        <v>17.190000000000001</v>
      </c>
      <c r="H4694" s="157" t="s">
        <v>308</v>
      </c>
      <c r="I4694" s="160">
        <v>41974</v>
      </c>
    </row>
    <row r="4695" spans="1:11" ht="25.5" hidden="1">
      <c r="A4695" s="133">
        <f>COUNTIF(ORÇAMENTO!B:B,'CPU (2)'!B4695)</f>
        <v>0</v>
      </c>
      <c r="B4695" s="153">
        <v>89799</v>
      </c>
      <c r="C4695" s="154" t="s">
        <v>10472</v>
      </c>
      <c r="D4695" s="153" t="s">
        <v>5366</v>
      </c>
      <c r="E4695" s="153" t="s">
        <v>370</v>
      </c>
      <c r="F4695" s="155">
        <v>12.15</v>
      </c>
      <c r="G4695" s="155">
        <v>11.85</v>
      </c>
      <c r="H4695" s="153" t="s">
        <v>308</v>
      </c>
      <c r="I4695" s="156">
        <v>41974</v>
      </c>
    </row>
    <row r="4696" spans="1:11" ht="38.25" hidden="1">
      <c r="A4696" s="133">
        <f>COUNTIF(ORÇAMENTO!B:B,'CPU (2)'!B4696)</f>
        <v>0</v>
      </c>
      <c r="B4696" s="157">
        <v>89713</v>
      </c>
      <c r="C4696" s="158" t="s">
        <v>10473</v>
      </c>
      <c r="D4696" s="157" t="s">
        <v>5366</v>
      </c>
      <c r="E4696" s="157" t="s">
        <v>370</v>
      </c>
      <c r="F4696" s="159">
        <v>26.33</v>
      </c>
      <c r="G4696" s="159">
        <v>24.81</v>
      </c>
      <c r="H4696" s="157" t="s">
        <v>308</v>
      </c>
      <c r="I4696" s="160">
        <v>41974</v>
      </c>
    </row>
    <row r="4697" spans="1:11" ht="25.5" hidden="1">
      <c r="A4697" s="133">
        <f>COUNTIF(ORÇAMENTO!B:B,'CPU (2)'!B4697)</f>
        <v>0</v>
      </c>
      <c r="B4697" s="153">
        <v>89578</v>
      </c>
      <c r="C4697" s="154" t="s">
        <v>10474</v>
      </c>
      <c r="D4697" s="153" t="s">
        <v>5366</v>
      </c>
      <c r="E4697" s="153" t="s">
        <v>370</v>
      </c>
      <c r="F4697" s="155">
        <v>24.19</v>
      </c>
      <c r="G4697" s="155">
        <v>23.89</v>
      </c>
      <c r="H4697" s="153" t="s">
        <v>308</v>
      </c>
      <c r="I4697" s="156">
        <v>41974</v>
      </c>
    </row>
    <row r="4698" spans="1:11">
      <c r="B4698" s="153"/>
      <c r="C4698" s="154"/>
      <c r="D4698" s="153"/>
      <c r="E4698" s="153"/>
      <c r="F4698" s="155"/>
      <c r="G4698" s="155"/>
      <c r="H4698" s="153"/>
      <c r="I4698" s="156"/>
    </row>
    <row r="4699" spans="1:11" ht="25.5">
      <c r="A4699" s="133">
        <f>COUNTIF(ORÇAMENTO!B:B,'CPU (2)'!B4699)</f>
        <v>0</v>
      </c>
      <c r="B4699" s="175">
        <v>89512</v>
      </c>
      <c r="C4699" s="176" t="s">
        <v>10475</v>
      </c>
      <c r="D4699" s="175" t="s">
        <v>5366</v>
      </c>
      <c r="E4699" s="175" t="s">
        <v>370</v>
      </c>
      <c r="F4699" s="177">
        <v>37.29</v>
      </c>
      <c r="G4699" s="177">
        <v>36.08</v>
      </c>
      <c r="H4699" s="175" t="s">
        <v>308</v>
      </c>
      <c r="I4699" s="178">
        <v>41974</v>
      </c>
      <c r="J4699" s="191">
        <f>SUM(J4701:J4706)</f>
        <v>36.075895000000003</v>
      </c>
      <c r="K4699" s="192">
        <f>J4699-G4699</f>
        <v>-4.1049999999955844E-3</v>
      </c>
    </row>
    <row r="4700" spans="1:11" s="8" customFormat="1" ht="29.25" customHeight="1">
      <c r="A4700" s="133"/>
      <c r="B4700" s="167" t="s">
        <v>341</v>
      </c>
      <c r="C4700" s="167" t="s">
        <v>82</v>
      </c>
      <c r="D4700" s="167" t="s">
        <v>342</v>
      </c>
      <c r="E4700" s="167" t="s">
        <v>343</v>
      </c>
      <c r="F4700" s="167" t="s">
        <v>10727</v>
      </c>
      <c r="G4700" s="167" t="s">
        <v>10728</v>
      </c>
      <c r="H4700" s="167" t="s">
        <v>10729</v>
      </c>
      <c r="I4700" s="167" t="s">
        <v>10730</v>
      </c>
      <c r="J4700" s="167" t="s">
        <v>10731</v>
      </c>
    </row>
    <row r="4701" spans="1:11" ht="25.5">
      <c r="B4701" s="172">
        <v>88248</v>
      </c>
      <c r="C4701" s="226" t="str">
        <f>VLOOKUP(B4701,SERVIÇOS_SINAPI_12_14!$A$2:$H$5049,2,0)</f>
        <v>AUXILIAR DE ENCANADOR OU BOMBEIRO HIDRÁULICO COM ENCARGOS COMPLEMENTARES</v>
      </c>
      <c r="D4701" s="219" t="s">
        <v>5361</v>
      </c>
      <c r="E4701" s="219" t="str">
        <f>VLOOKUP(B4701,SERVIÇOS_SINAPI_12_14!$A$2:$H$5049,4,0)</f>
        <v>H</v>
      </c>
      <c r="F4701" s="224">
        <v>12.48</v>
      </c>
      <c r="G4701" s="224">
        <f>VLOOKUP(B4701,SERVIÇOS_SINAPI_12_14!$A$2:$H$5049,6,0)</f>
        <v>11.31</v>
      </c>
      <c r="H4701" s="219">
        <v>0.44500000000000001</v>
      </c>
      <c r="I4701" s="224">
        <v>5.55</v>
      </c>
      <c r="J4701" s="224">
        <f t="shared" ref="J4701:J4706" si="23">H4701*G4701</f>
        <v>5.0329500000000005</v>
      </c>
    </row>
    <row r="4702" spans="1:11">
      <c r="B4702" s="172">
        <v>88267</v>
      </c>
      <c r="C4702" s="226" t="str">
        <f>VLOOKUP(B4702,SERVIÇOS_SINAPI_12_14!$A$2:$H$5049,2,0)</f>
        <v>ENCANADOR OU BOMBEIRO HIDRÁULICO COM ENCARGOS COMPLEMENTARES</v>
      </c>
      <c r="D4702" s="219" t="s">
        <v>5361</v>
      </c>
      <c r="E4702" s="219" t="str">
        <f>VLOOKUP(B4702,SERVIÇOS_SINAPI_12_14!$A$2:$H$5049,4,0)</f>
        <v>H</v>
      </c>
      <c r="F4702" s="224">
        <v>15.32</v>
      </c>
      <c r="G4702" s="224">
        <f>VLOOKUP(B4702,SERVIÇOS_SINAPI_12_14!$A$2:$H$5049,6,0)</f>
        <v>13.77</v>
      </c>
      <c r="H4702" s="219">
        <v>0.44500000000000001</v>
      </c>
      <c r="I4702" s="224">
        <v>6.82</v>
      </c>
      <c r="J4702" s="224">
        <f t="shared" si="23"/>
        <v>6.12765</v>
      </c>
    </row>
    <row r="4703" spans="1:11">
      <c r="B4703" s="172">
        <v>122</v>
      </c>
      <c r="C4703" s="213" t="str">
        <f>VLOOKUP(B4703,INSUMOS_SINAPI_12_14!$A$2:$H$5049,2,0)</f>
        <v>ADESIVO PVC FRASCO C/ 850G</v>
      </c>
      <c r="D4703" s="136" t="s">
        <v>314</v>
      </c>
      <c r="E4703" s="144" t="str">
        <f>VLOOKUP(B4703,INSUMOS_SINAPI_12_14!$A$2:$H$5049,4,0)</f>
        <v>UN</v>
      </c>
      <c r="F4703" s="138">
        <v>33.340000000000003</v>
      </c>
      <c r="G4703" s="210">
        <f>VLOOKUP(B4703,INSUMOS_SINAPI_12_14!$A$2:$H$5049,6,0)</f>
        <v>33.340000000000003</v>
      </c>
      <c r="H4703" s="136">
        <v>4.2900000000000001E-2</v>
      </c>
      <c r="I4703" s="138">
        <v>1.43</v>
      </c>
      <c r="J4703" s="210">
        <f t="shared" si="23"/>
        <v>1.4302860000000002</v>
      </c>
    </row>
    <row r="4704" spans="1:11">
      <c r="B4704" s="172">
        <v>3767</v>
      </c>
      <c r="C4704" s="213" t="str">
        <f>VLOOKUP(B4704,INSUMOS_SINAPI_12_14!$A$2:$H$5049,2,0)</f>
        <v>LIXA EM FOLHA PARA PAREDE OU MADEIRA, NUMERO 120 (COR VERMELHA)</v>
      </c>
      <c r="D4704" s="136" t="s">
        <v>314</v>
      </c>
      <c r="E4704" s="144" t="str">
        <f>VLOOKUP(B4704,INSUMOS_SINAPI_12_14!$A$2:$H$5049,4,0)</f>
        <v>UN</v>
      </c>
      <c r="F4704" s="138">
        <v>0.56000000000000005</v>
      </c>
      <c r="G4704" s="210">
        <f>VLOOKUP(B4704,INSUMOS_SINAPI_12_14!$A$2:$H$5049,6,0)</f>
        <v>0.56000000000000005</v>
      </c>
      <c r="H4704" s="136">
        <v>0.14849999999999999</v>
      </c>
      <c r="I4704" s="138">
        <v>0.08</v>
      </c>
      <c r="J4704" s="210">
        <f t="shared" si="23"/>
        <v>8.3159999999999998E-2</v>
      </c>
    </row>
    <row r="4705" spans="1:11">
      <c r="B4705" s="172">
        <v>20072</v>
      </c>
      <c r="C4705" s="213" t="str">
        <f>VLOOKUP(B4705,INSUMOS_SINAPI_12_14!$A$2:$H$5049,2,0)</f>
        <v>TUBO PVC PL SERIE R P/ ESG OU AGUAS PLUVIAIS PREDIAL DN 100MM</v>
      </c>
      <c r="D4705" s="136" t="s">
        <v>314</v>
      </c>
      <c r="E4705" s="144" t="str">
        <f>VLOOKUP(B4705,INSUMOS_SINAPI_12_14!$A$2:$H$5049,4,0)</f>
        <v>M</v>
      </c>
      <c r="F4705" s="138">
        <v>19.84</v>
      </c>
      <c r="G4705" s="210">
        <f>VLOOKUP(B4705,INSUMOS_SINAPI_12_14!$A$2:$H$5049,6,0)</f>
        <v>19.84</v>
      </c>
      <c r="H4705" s="136">
        <v>1.04</v>
      </c>
      <c r="I4705" s="138">
        <v>20.63</v>
      </c>
      <c r="J4705" s="210">
        <f t="shared" si="23"/>
        <v>20.633600000000001</v>
      </c>
    </row>
    <row r="4706" spans="1:11">
      <c r="B4706" s="172">
        <v>20083</v>
      </c>
      <c r="C4706" s="213" t="str">
        <f>VLOOKUP(B4706,INSUMOS_SINAPI_12_14!$A$2:$H$5049,2,0)</f>
        <v>SOLUCAO LIMPADORA FRASCO PLASTICO C/ 1000CM3</v>
      </c>
      <c r="D4706" s="136" t="s">
        <v>314</v>
      </c>
      <c r="E4706" s="144" t="str">
        <f>VLOOKUP(B4706,INSUMOS_SINAPI_12_14!$A$2:$H$5049,4,0)</f>
        <v>UN</v>
      </c>
      <c r="F4706" s="138">
        <v>39.49</v>
      </c>
      <c r="G4706" s="210">
        <f>VLOOKUP(B4706,INSUMOS_SINAPI_12_14!$A$2:$H$5049,6,0)</f>
        <v>39.49</v>
      </c>
      <c r="H4706" s="136">
        <v>7.0099999999999996E-2</v>
      </c>
      <c r="I4706" s="138">
        <v>2.77</v>
      </c>
      <c r="J4706" s="210">
        <f t="shared" si="23"/>
        <v>2.768249</v>
      </c>
    </row>
    <row r="4707" spans="1:11">
      <c r="B4707" s="157"/>
      <c r="C4707" s="158"/>
      <c r="D4707" s="157"/>
      <c r="E4707" s="157"/>
      <c r="F4707" s="159"/>
      <c r="G4707" s="159"/>
      <c r="H4707" s="157"/>
      <c r="I4707" s="160"/>
    </row>
    <row r="4708" spans="1:11">
      <c r="B4708" s="157"/>
      <c r="C4708" s="158"/>
      <c r="D4708" s="157"/>
      <c r="E4708" s="157"/>
      <c r="F4708" s="159"/>
      <c r="G4708" s="159"/>
      <c r="H4708" s="157"/>
      <c r="I4708" s="160"/>
    </row>
    <row r="4709" spans="1:11" ht="25.5" hidden="1">
      <c r="A4709" s="133">
        <f>COUNTIF(ORÇAMENTO!B:B,'CPU (2)'!B4709)</f>
        <v>0</v>
      </c>
      <c r="B4709" s="153">
        <v>89580</v>
      </c>
      <c r="C4709" s="154" t="s">
        <v>10476</v>
      </c>
      <c r="D4709" s="153" t="s">
        <v>5366</v>
      </c>
      <c r="E4709" s="153" t="s">
        <v>370</v>
      </c>
      <c r="F4709" s="155">
        <v>49.53</v>
      </c>
      <c r="G4709" s="155">
        <v>49.04</v>
      </c>
      <c r="H4709" s="153" t="s">
        <v>308</v>
      </c>
      <c r="I4709" s="156">
        <v>41974</v>
      </c>
    </row>
    <row r="4710" spans="1:11" ht="25.5" hidden="1">
      <c r="A4710" s="133">
        <f>COUNTIF(ORÇAMENTO!B:B,'CPU (2)'!B4710)</f>
        <v>0</v>
      </c>
      <c r="B4710" s="157">
        <v>89508</v>
      </c>
      <c r="C4710" s="158" t="s">
        <v>10477</v>
      </c>
      <c r="D4710" s="157" t="s">
        <v>5366</v>
      </c>
      <c r="E4710" s="157" t="s">
        <v>370</v>
      </c>
      <c r="F4710" s="159">
        <v>11.1</v>
      </c>
      <c r="G4710" s="159">
        <v>10.65</v>
      </c>
      <c r="H4710" s="157" t="s">
        <v>308</v>
      </c>
      <c r="I4710" s="160">
        <v>41974</v>
      </c>
    </row>
    <row r="4711" spans="1:11" ht="25.5" hidden="1">
      <c r="A4711" s="133">
        <f>COUNTIF(ORÇAMENTO!B:B,'CPU (2)'!B4711)</f>
        <v>0</v>
      </c>
      <c r="B4711" s="153">
        <v>89509</v>
      </c>
      <c r="C4711" s="154" t="s">
        <v>10478</v>
      </c>
      <c r="D4711" s="153" t="s">
        <v>5366</v>
      </c>
      <c r="E4711" s="153" t="s">
        <v>370</v>
      </c>
      <c r="F4711" s="155">
        <v>18.82</v>
      </c>
      <c r="G4711" s="155">
        <v>18.239999999999998</v>
      </c>
      <c r="H4711" s="153" t="s">
        <v>308</v>
      </c>
      <c r="I4711" s="156">
        <v>41974</v>
      </c>
    </row>
    <row r="4712" spans="1:11" ht="25.5" hidden="1">
      <c r="A4712" s="133">
        <f>COUNTIF(ORÇAMENTO!B:B,'CPU (2)'!B4712)</f>
        <v>0</v>
      </c>
      <c r="B4712" s="157">
        <v>89576</v>
      </c>
      <c r="C4712" s="158" t="s">
        <v>10479</v>
      </c>
      <c r="D4712" s="157" t="s">
        <v>5366</v>
      </c>
      <c r="E4712" s="157" t="s">
        <v>370</v>
      </c>
      <c r="F4712" s="159">
        <v>16.71</v>
      </c>
      <c r="G4712" s="159">
        <v>16.510000000000002</v>
      </c>
      <c r="H4712" s="157" t="s">
        <v>308</v>
      </c>
      <c r="I4712" s="160">
        <v>41974</v>
      </c>
    </row>
    <row r="4713" spans="1:11">
      <c r="B4713" s="157"/>
      <c r="C4713" s="158"/>
      <c r="D4713" s="157"/>
      <c r="E4713" s="157"/>
      <c r="F4713" s="159"/>
      <c r="G4713" s="159"/>
      <c r="H4713" s="157"/>
      <c r="I4713" s="160"/>
    </row>
    <row r="4714" spans="1:11" ht="25.5">
      <c r="A4714" s="133">
        <f>COUNTIF(ORÇAMENTO!B:B,'CPU (2)'!B4714)</f>
        <v>0</v>
      </c>
      <c r="B4714" s="175">
        <v>89511</v>
      </c>
      <c r="C4714" s="176" t="s">
        <v>10480</v>
      </c>
      <c r="D4714" s="175" t="s">
        <v>5366</v>
      </c>
      <c r="E4714" s="175" t="s">
        <v>370</v>
      </c>
      <c r="F4714" s="177">
        <v>26.3</v>
      </c>
      <c r="G4714" s="177">
        <v>25.42</v>
      </c>
      <c r="H4714" s="175" t="s">
        <v>308</v>
      </c>
      <c r="I4714" s="178">
        <v>41974</v>
      </c>
      <c r="J4714" s="191">
        <f>SUM(J4716:J4721)</f>
        <v>25.420617000000004</v>
      </c>
      <c r="K4714" s="192">
        <f>J4714-G4714</f>
        <v>6.1700000000186606E-4</v>
      </c>
    </row>
    <row r="4715" spans="1:11" s="8" customFormat="1" ht="28.5" customHeight="1">
      <c r="A4715" s="133"/>
      <c r="B4715" s="167" t="s">
        <v>341</v>
      </c>
      <c r="C4715" s="167" t="s">
        <v>82</v>
      </c>
      <c r="D4715" s="167" t="s">
        <v>342</v>
      </c>
      <c r="E4715" s="167" t="s">
        <v>343</v>
      </c>
      <c r="F4715" s="167" t="s">
        <v>10727</v>
      </c>
      <c r="G4715" s="167" t="s">
        <v>10728</v>
      </c>
      <c r="H4715" s="167" t="s">
        <v>10729</v>
      </c>
      <c r="I4715" s="167" t="s">
        <v>10730</v>
      </c>
      <c r="J4715" s="167" t="s">
        <v>10731</v>
      </c>
    </row>
    <row r="4716" spans="1:11" ht="25.5">
      <c r="B4716" s="172">
        <v>88248</v>
      </c>
      <c r="C4716" s="226" t="str">
        <f>VLOOKUP(B4716,SERVIÇOS_SINAPI_12_14!$A$2:$H$5049,2,0)</f>
        <v>AUXILIAR DE ENCANADOR OU BOMBEIRO HIDRÁULICO COM ENCARGOS COMPLEMENTARES</v>
      </c>
      <c r="D4716" s="219" t="s">
        <v>5361</v>
      </c>
      <c r="E4716" s="219" t="str">
        <f>VLOOKUP(B4716,SERVIÇOS_SINAPI_12_14!$A$2:$H$5049,4,0)</f>
        <v>H</v>
      </c>
      <c r="F4716" s="224">
        <v>12.48</v>
      </c>
      <c r="G4716" s="224">
        <f>VLOOKUP(B4716,SERVIÇOS_SINAPI_12_14!$A$2:$H$5049,6,0)</f>
        <v>11.31</v>
      </c>
      <c r="H4716" s="219">
        <v>0.32500000000000001</v>
      </c>
      <c r="I4716" s="224">
        <v>4.0599999999999996</v>
      </c>
      <c r="J4716" s="224">
        <f t="shared" ref="J4716:J4721" si="24">H4716*G4716</f>
        <v>3.6757500000000003</v>
      </c>
    </row>
    <row r="4717" spans="1:11">
      <c r="B4717" s="172">
        <v>88267</v>
      </c>
      <c r="C4717" s="226" t="str">
        <f>VLOOKUP(B4717,SERVIÇOS_SINAPI_12_14!$A$2:$H$5049,2,0)</f>
        <v>ENCANADOR OU BOMBEIRO HIDRÁULICO COM ENCARGOS COMPLEMENTARES</v>
      </c>
      <c r="D4717" s="219" t="s">
        <v>5361</v>
      </c>
      <c r="E4717" s="219" t="str">
        <f>VLOOKUP(B4717,SERVIÇOS_SINAPI_12_14!$A$2:$H$5049,4,0)</f>
        <v>H</v>
      </c>
      <c r="F4717" s="224">
        <v>15.32</v>
      </c>
      <c r="G4717" s="224">
        <f>VLOOKUP(B4717,SERVIÇOS_SINAPI_12_14!$A$2:$H$5049,6,0)</f>
        <v>13.77</v>
      </c>
      <c r="H4717" s="219">
        <v>0.32500000000000001</v>
      </c>
      <c r="I4717" s="224">
        <v>4.9800000000000004</v>
      </c>
      <c r="J4717" s="224">
        <f t="shared" si="24"/>
        <v>4.47525</v>
      </c>
    </row>
    <row r="4718" spans="1:11">
      <c r="B4718" s="172">
        <v>122</v>
      </c>
      <c r="C4718" s="213" t="str">
        <f>VLOOKUP(B4718,INSUMOS_SINAPI_12_14!$A$2:$H$5049,2,0)</f>
        <v>ADESIVO PVC FRASCO C/ 850G</v>
      </c>
      <c r="D4718" s="136" t="s">
        <v>314</v>
      </c>
      <c r="E4718" s="144" t="str">
        <f>VLOOKUP(B4718,INSUMOS_SINAPI_12_14!$A$2:$H$5049,4,0)</f>
        <v>UN</v>
      </c>
      <c r="F4718" s="138">
        <v>33.340000000000003</v>
      </c>
      <c r="G4718" s="210">
        <f>VLOOKUP(B4718,INSUMOS_SINAPI_12_14!$A$2:$H$5049,6,0)</f>
        <v>33.340000000000003</v>
      </c>
      <c r="H4718" s="136">
        <v>2.93E-2</v>
      </c>
      <c r="I4718" s="138">
        <v>0.98</v>
      </c>
      <c r="J4718" s="210">
        <f t="shared" si="24"/>
        <v>0.97686200000000012</v>
      </c>
    </row>
    <row r="4719" spans="1:11">
      <c r="B4719" s="172">
        <v>3767</v>
      </c>
      <c r="C4719" s="213" t="str">
        <f>VLOOKUP(B4719,INSUMOS_SINAPI_12_14!$A$2:$H$5049,2,0)</f>
        <v>LIXA EM FOLHA PARA PAREDE OU MADEIRA, NUMERO 120 (COR VERMELHA)</v>
      </c>
      <c r="D4719" s="136" t="s">
        <v>314</v>
      </c>
      <c r="E4719" s="144" t="str">
        <f>VLOOKUP(B4719,INSUMOS_SINAPI_12_14!$A$2:$H$5049,4,0)</f>
        <v>UN</v>
      </c>
      <c r="F4719" s="138">
        <v>0.56000000000000005</v>
      </c>
      <c r="G4719" s="210">
        <f>VLOOKUP(B4719,INSUMOS_SINAPI_12_14!$A$2:$H$5049,6,0)</f>
        <v>0.56000000000000005</v>
      </c>
      <c r="H4719" s="136">
        <v>0.1085</v>
      </c>
      <c r="I4719" s="138">
        <v>0.06</v>
      </c>
      <c r="J4719" s="210">
        <f t="shared" si="24"/>
        <v>6.0760000000000008E-2</v>
      </c>
    </row>
    <row r="4720" spans="1:11">
      <c r="B4720" s="172">
        <v>9839</v>
      </c>
      <c r="C4720" s="213" t="str">
        <f>VLOOKUP(B4720,INSUMOS_SINAPI_12_14!$A$2:$H$5049,2,0)</f>
        <v>TUBO PVC PBV SERIE R P/ ESG OU AGUAS PLUVIAIS PREDIAL DN 75MM</v>
      </c>
      <c r="D4720" s="136" t="s">
        <v>314</v>
      </c>
      <c r="E4720" s="144" t="str">
        <f>VLOOKUP(B4720,INSUMOS_SINAPI_12_14!$A$2:$H$5049,4,0)</f>
        <v>M</v>
      </c>
      <c r="F4720" s="138">
        <v>13.88</v>
      </c>
      <c r="G4720" s="210">
        <f>VLOOKUP(B4720,INSUMOS_SINAPI_12_14!$A$2:$H$5049,6,0)</f>
        <v>13.88</v>
      </c>
      <c r="H4720" s="136">
        <v>1.04</v>
      </c>
      <c r="I4720" s="138">
        <v>14.44</v>
      </c>
      <c r="J4720" s="210">
        <f t="shared" si="24"/>
        <v>14.435200000000002</v>
      </c>
    </row>
    <row r="4721" spans="1:11">
      <c r="B4721" s="172">
        <v>20083</v>
      </c>
      <c r="C4721" s="213" t="str">
        <f>VLOOKUP(B4721,INSUMOS_SINAPI_12_14!$A$2:$H$5049,2,0)</f>
        <v>SOLUCAO LIMPADORA FRASCO PLASTICO C/ 1000CM3</v>
      </c>
      <c r="D4721" s="136" t="s">
        <v>314</v>
      </c>
      <c r="E4721" s="144" t="str">
        <f>VLOOKUP(B4721,INSUMOS_SINAPI_12_14!$A$2:$H$5049,4,0)</f>
        <v>UN</v>
      </c>
      <c r="F4721" s="138">
        <v>39.49</v>
      </c>
      <c r="G4721" s="210">
        <f>VLOOKUP(B4721,INSUMOS_SINAPI_12_14!$A$2:$H$5049,6,0)</f>
        <v>39.49</v>
      </c>
      <c r="H4721" s="136">
        <v>4.5499999999999999E-2</v>
      </c>
      <c r="I4721" s="138">
        <v>1.8</v>
      </c>
      <c r="J4721" s="210">
        <f t="shared" si="24"/>
        <v>1.7967950000000001</v>
      </c>
    </row>
    <row r="4722" spans="1:11">
      <c r="B4722" s="153"/>
      <c r="C4722" s="154"/>
      <c r="D4722" s="153"/>
      <c r="E4722" s="153"/>
      <c r="F4722" s="155"/>
      <c r="G4722" s="155"/>
      <c r="H4722" s="153"/>
      <c r="I4722" s="156"/>
    </row>
    <row r="4723" spans="1:11">
      <c r="B4723" s="153"/>
      <c r="C4723" s="154"/>
      <c r="D4723" s="153"/>
      <c r="E4723" s="153"/>
      <c r="F4723" s="155"/>
      <c r="G4723" s="155"/>
      <c r="H4723" s="153"/>
      <c r="I4723" s="156"/>
    </row>
    <row r="4724" spans="1:11">
      <c r="B4724" s="153"/>
      <c r="C4724" s="154"/>
      <c r="D4724" s="153"/>
      <c r="E4724" s="153"/>
      <c r="F4724" s="155"/>
      <c r="G4724" s="155"/>
      <c r="H4724" s="153"/>
      <c r="I4724" s="156"/>
    </row>
    <row r="4725" spans="1:11" ht="25.5" hidden="1">
      <c r="A4725" s="133">
        <f>COUNTIF(ORÇAMENTO!B:B,'CPU (2)'!B4725)</f>
        <v>0</v>
      </c>
      <c r="B4725" s="157">
        <v>89633</v>
      </c>
      <c r="C4725" s="158" t="s">
        <v>10481</v>
      </c>
      <c r="D4725" s="157" t="s">
        <v>5366</v>
      </c>
      <c r="E4725" s="157" t="s">
        <v>370</v>
      </c>
      <c r="F4725" s="159">
        <v>12.65</v>
      </c>
      <c r="G4725" s="159">
        <v>11.91</v>
      </c>
      <c r="H4725" s="157" t="s">
        <v>308</v>
      </c>
      <c r="I4725" s="160">
        <v>41974</v>
      </c>
    </row>
    <row r="4726" spans="1:11" ht="25.5" hidden="1">
      <c r="A4726" s="133">
        <f>COUNTIF(ORÇAMENTO!B:B,'CPU (2)'!B4726)</f>
        <v>0</v>
      </c>
      <c r="B4726" s="153">
        <v>89716</v>
      </c>
      <c r="C4726" s="154" t="s">
        <v>10482</v>
      </c>
      <c r="D4726" s="153" t="s">
        <v>5366</v>
      </c>
      <c r="E4726" s="153" t="s">
        <v>370</v>
      </c>
      <c r="F4726" s="155">
        <v>12.07</v>
      </c>
      <c r="G4726" s="155">
        <v>11.79</v>
      </c>
      <c r="H4726" s="153" t="s">
        <v>308</v>
      </c>
      <c r="I4726" s="156">
        <v>41974</v>
      </c>
    </row>
    <row r="4727" spans="1:11" ht="25.5" hidden="1">
      <c r="A4727" s="133">
        <f>COUNTIF(ORÇAMENTO!B:B,'CPU (2)'!B4727)</f>
        <v>0</v>
      </c>
      <c r="B4727" s="157">
        <v>89634</v>
      </c>
      <c r="C4727" s="158" t="s">
        <v>10483</v>
      </c>
      <c r="D4727" s="157" t="s">
        <v>5366</v>
      </c>
      <c r="E4727" s="157" t="s">
        <v>370</v>
      </c>
      <c r="F4727" s="159">
        <v>18.63</v>
      </c>
      <c r="G4727" s="159">
        <v>17.71</v>
      </c>
      <c r="H4727" s="157" t="s">
        <v>308</v>
      </c>
      <c r="I4727" s="160">
        <v>41974</v>
      </c>
    </row>
    <row r="4728" spans="1:11" ht="25.5" hidden="1">
      <c r="A4728" s="133">
        <f>COUNTIF(ORÇAMENTO!B:B,'CPU (2)'!B4728)</f>
        <v>0</v>
      </c>
      <c r="B4728" s="153">
        <v>89717</v>
      </c>
      <c r="C4728" s="154" t="s">
        <v>10484</v>
      </c>
      <c r="D4728" s="153" t="s">
        <v>5366</v>
      </c>
      <c r="E4728" s="153" t="s">
        <v>370</v>
      </c>
      <c r="F4728" s="155">
        <v>18.149999999999999</v>
      </c>
      <c r="G4728" s="155">
        <v>17.82</v>
      </c>
      <c r="H4728" s="153" t="s">
        <v>308</v>
      </c>
      <c r="I4728" s="156">
        <v>41974</v>
      </c>
    </row>
    <row r="4729" spans="1:11" ht="25.5" hidden="1">
      <c r="A4729" s="133">
        <f>COUNTIF(ORÇAMENTO!B:B,'CPU (2)'!B4729)</f>
        <v>0</v>
      </c>
      <c r="B4729" s="157">
        <v>89635</v>
      </c>
      <c r="C4729" s="158" t="s">
        <v>10485</v>
      </c>
      <c r="D4729" s="157" t="s">
        <v>5366</v>
      </c>
      <c r="E4729" s="157" t="s">
        <v>370</v>
      </c>
      <c r="F4729" s="159">
        <v>25.88</v>
      </c>
      <c r="G4729" s="159">
        <v>24.79</v>
      </c>
      <c r="H4729" s="157" t="s">
        <v>308</v>
      </c>
      <c r="I4729" s="160">
        <v>41974</v>
      </c>
    </row>
    <row r="4730" spans="1:11" ht="25.5" hidden="1">
      <c r="A4730" s="133">
        <f>COUNTIF(ORÇAMENTO!B:B,'CPU (2)'!B4730)</f>
        <v>0</v>
      </c>
      <c r="B4730" s="153">
        <v>89401</v>
      </c>
      <c r="C4730" s="154" t="s">
        <v>10486</v>
      </c>
      <c r="D4730" s="153" t="s">
        <v>5366</v>
      </c>
      <c r="E4730" s="153" t="s">
        <v>370</v>
      </c>
      <c r="F4730" s="155">
        <v>4.28</v>
      </c>
      <c r="G4730" s="155">
        <v>4.0199999999999996</v>
      </c>
      <c r="H4730" s="153" t="s">
        <v>308</v>
      </c>
      <c r="I4730" s="156">
        <v>41974</v>
      </c>
    </row>
    <row r="4731" spans="1:11" ht="25.5" hidden="1">
      <c r="A4731" s="133">
        <f>COUNTIF(ORÇAMENTO!B:B,'CPU (2)'!B4731)</f>
        <v>0</v>
      </c>
      <c r="B4731" s="157">
        <v>89355</v>
      </c>
      <c r="C4731" s="158" t="s">
        <v>10487</v>
      </c>
      <c r="D4731" s="157" t="s">
        <v>5366</v>
      </c>
      <c r="E4731" s="157" t="s">
        <v>370</v>
      </c>
      <c r="F4731" s="159">
        <v>10.5</v>
      </c>
      <c r="G4731" s="159">
        <v>9.6300000000000008</v>
      </c>
      <c r="H4731" s="157" t="s">
        <v>308</v>
      </c>
      <c r="I4731" s="160">
        <v>41974</v>
      </c>
    </row>
    <row r="4732" spans="1:11" ht="25.5" hidden="1">
      <c r="A4732" s="133">
        <f>COUNTIF(ORÇAMENTO!B:B,'CPU (2)'!B4732)</f>
        <v>0</v>
      </c>
      <c r="B4732" s="153">
        <v>89865</v>
      </c>
      <c r="C4732" s="154" t="s">
        <v>10488</v>
      </c>
      <c r="D4732" s="153" t="s">
        <v>5366</v>
      </c>
      <c r="E4732" s="153" t="s">
        <v>370</v>
      </c>
      <c r="F4732" s="155">
        <v>7.39</v>
      </c>
      <c r="G4732" s="155">
        <v>6.87</v>
      </c>
      <c r="H4732" s="153" t="s">
        <v>308</v>
      </c>
      <c r="I4732" s="156">
        <v>41974</v>
      </c>
    </row>
    <row r="4733" spans="1:11" ht="25.5" hidden="1">
      <c r="A4733" s="133">
        <f>COUNTIF(ORÇAMENTO!B:B,'CPU (2)'!B4733)</f>
        <v>0</v>
      </c>
      <c r="B4733" s="157">
        <v>89446</v>
      </c>
      <c r="C4733" s="158" t="s">
        <v>10489</v>
      </c>
      <c r="D4733" s="157" t="s">
        <v>5366</v>
      </c>
      <c r="E4733" s="157" t="s">
        <v>370</v>
      </c>
      <c r="F4733" s="159">
        <v>2.54</v>
      </c>
      <c r="G4733" s="159">
        <v>2.4900000000000002</v>
      </c>
      <c r="H4733" s="157" t="s">
        <v>308</v>
      </c>
      <c r="I4733" s="160">
        <v>41974</v>
      </c>
    </row>
    <row r="4734" spans="1:11">
      <c r="B4734" s="157"/>
      <c r="C4734" s="158"/>
      <c r="D4734" s="157"/>
      <c r="E4734" s="157"/>
      <c r="F4734" s="159"/>
      <c r="G4734" s="159"/>
      <c r="H4734" s="157"/>
      <c r="I4734" s="160"/>
    </row>
    <row r="4735" spans="1:11" ht="25.5">
      <c r="A4735" s="133">
        <f>COUNTIF(ORÇAMENTO!B:B,'CPU (2)'!B4735)</f>
        <v>0</v>
      </c>
      <c r="B4735" s="175">
        <v>89402</v>
      </c>
      <c r="C4735" s="176" t="s">
        <v>10490</v>
      </c>
      <c r="D4735" s="175" t="s">
        <v>5366</v>
      </c>
      <c r="E4735" s="175" t="s">
        <v>370</v>
      </c>
      <c r="F4735" s="177">
        <v>5.25</v>
      </c>
      <c r="G4735" s="177">
        <v>4.9400000000000004</v>
      </c>
      <c r="H4735" s="175" t="s">
        <v>308</v>
      </c>
      <c r="I4735" s="178">
        <v>41974</v>
      </c>
      <c r="J4735" s="191">
        <f>SUM(J4737:J4740)</f>
        <v>4.9429819999999998</v>
      </c>
      <c r="K4735" s="192">
        <f>J4735-G4735</f>
        <v>2.981999999999374E-3</v>
      </c>
    </row>
    <row r="4736" spans="1:11" s="8" customFormat="1" ht="28.5" customHeight="1">
      <c r="A4736" s="133"/>
      <c r="B4736" s="184" t="s">
        <v>341</v>
      </c>
      <c r="C4736" s="184" t="s">
        <v>82</v>
      </c>
      <c r="D4736" s="184" t="s">
        <v>342</v>
      </c>
      <c r="E4736" s="184" t="s">
        <v>343</v>
      </c>
      <c r="F4736" s="184" t="s">
        <v>10727</v>
      </c>
      <c r="G4736" s="184" t="s">
        <v>10728</v>
      </c>
      <c r="H4736" s="184" t="s">
        <v>10729</v>
      </c>
      <c r="I4736" s="184" t="s">
        <v>10730</v>
      </c>
      <c r="J4736" s="184" t="s">
        <v>10731</v>
      </c>
    </row>
    <row r="4737" spans="1:10" ht="25.5">
      <c r="B4737" s="172">
        <v>88248</v>
      </c>
      <c r="C4737" s="226" t="str">
        <f>VLOOKUP(B4737,SERVIÇOS_SINAPI_12_14!$A$2:$H$5049,2,0)</f>
        <v>AUXILIAR DE ENCANADOR OU BOMBEIRO HIDRÁULICO COM ENCARGOS COMPLEMENTARES</v>
      </c>
      <c r="D4737" s="219" t="s">
        <v>5361</v>
      </c>
      <c r="E4737" s="219" t="str">
        <f>VLOOKUP(B4737,SERVIÇOS_SINAPI_12_14!$A$2:$H$5049,4,0)</f>
        <v>H</v>
      </c>
      <c r="F4737" s="224">
        <v>12.48</v>
      </c>
      <c r="G4737" s="224">
        <f>VLOOKUP(B4737,SERVIÇOS_SINAPI_12_14!$A$2:$H$5049,6,0)</f>
        <v>11.31</v>
      </c>
      <c r="H4737" s="239">
        <v>0.1129</v>
      </c>
      <c r="I4737" s="224">
        <v>1.41</v>
      </c>
      <c r="J4737" s="224">
        <f>H4737*G4737</f>
        <v>1.276899</v>
      </c>
    </row>
    <row r="4738" spans="1:10">
      <c r="B4738" s="172">
        <v>88267</v>
      </c>
      <c r="C4738" s="226" t="str">
        <f>VLOOKUP(B4738,SERVIÇOS_SINAPI_12_14!$A$2:$H$5049,2,0)</f>
        <v>ENCANADOR OU BOMBEIRO HIDRÁULICO COM ENCARGOS COMPLEMENTARES</v>
      </c>
      <c r="D4738" s="219" t="s">
        <v>5361</v>
      </c>
      <c r="E4738" s="219" t="str">
        <f>VLOOKUP(B4738,SERVIÇOS_SINAPI_12_14!$A$2:$H$5049,4,0)</f>
        <v>H</v>
      </c>
      <c r="F4738" s="224">
        <v>15.32</v>
      </c>
      <c r="G4738" s="224">
        <f>VLOOKUP(B4738,SERVIÇOS_SINAPI_12_14!$A$2:$H$5049,6,0)</f>
        <v>13.77</v>
      </c>
      <c r="H4738" s="239">
        <v>0.1129</v>
      </c>
      <c r="I4738" s="224">
        <v>1.73</v>
      </c>
      <c r="J4738" s="224">
        <f>H4738*G4738</f>
        <v>1.5546329999999999</v>
      </c>
    </row>
    <row r="4739" spans="1:10">
      <c r="B4739" s="172">
        <v>3767</v>
      </c>
      <c r="C4739" s="213" t="str">
        <f>VLOOKUP(B4739,INSUMOS_SINAPI_12_14!$A$2:$H$5049,2,0)</f>
        <v>LIXA EM FOLHA PARA PAREDE OU MADEIRA, NUMERO 120 (COR VERMELHA)</v>
      </c>
      <c r="D4739" s="136" t="s">
        <v>314</v>
      </c>
      <c r="E4739" s="144" t="str">
        <f>VLOOKUP(B4739,INSUMOS_SINAPI_12_14!$A$2:$H$5049,4,0)</f>
        <v>UN</v>
      </c>
      <c r="F4739" s="138">
        <v>0.56000000000000005</v>
      </c>
      <c r="G4739" s="210">
        <f>VLOOKUP(B4739,INSUMOS_SINAPI_12_14!$A$2:$H$5049,6,0)</f>
        <v>0.56000000000000005</v>
      </c>
      <c r="H4739" s="136">
        <v>3.7999999999999999E-2</v>
      </c>
      <c r="I4739" s="138">
        <v>0.02</v>
      </c>
      <c r="J4739" s="210">
        <f>H4739*G4739</f>
        <v>2.128E-2</v>
      </c>
    </row>
    <row r="4740" spans="1:10">
      <c r="B4740" s="172">
        <v>9868</v>
      </c>
      <c r="C4740" s="213" t="str">
        <f>VLOOKUP(B4740,INSUMOS_SINAPI_12_14!$A$2:$H$5049,2,0)</f>
        <v>TUBO PVC, SOLDAVEL, DN 25 MM, AGUA FRIA (NBR-5648)</v>
      </c>
      <c r="D4740" s="136" t="s">
        <v>314</v>
      </c>
      <c r="E4740" s="144" t="str">
        <f>VLOOKUP(B4740,INSUMOS_SINAPI_12_14!$A$2:$H$5049,4,0)</f>
        <v>M</v>
      </c>
      <c r="F4740" s="138">
        <v>1.97</v>
      </c>
      <c r="G4740" s="210">
        <f>VLOOKUP(B4740,INSUMOS_SINAPI_12_14!$A$2:$H$5049,6,0)</f>
        <v>1.97</v>
      </c>
      <c r="H4740" s="136">
        <v>1.0609999999999999</v>
      </c>
      <c r="I4740" s="138">
        <v>2.09</v>
      </c>
      <c r="J4740" s="210">
        <f>H4740*G4740</f>
        <v>2.0901699999999996</v>
      </c>
    </row>
    <row r="4741" spans="1:10">
      <c r="B4741" s="153"/>
      <c r="C4741" s="154"/>
      <c r="D4741" s="153"/>
      <c r="E4741" s="153"/>
      <c r="F4741" s="155"/>
      <c r="G4741" s="155"/>
      <c r="H4741" s="153"/>
      <c r="I4741" s="156"/>
    </row>
    <row r="4742" spans="1:10">
      <c r="B4742" s="153"/>
      <c r="C4742" s="154"/>
      <c r="D4742" s="153"/>
      <c r="E4742" s="153"/>
      <c r="F4742" s="155"/>
      <c r="G4742" s="155"/>
      <c r="H4742" s="153"/>
      <c r="I4742" s="156"/>
    </row>
    <row r="4743" spans="1:10" ht="25.5" hidden="1">
      <c r="A4743" s="133">
        <f>COUNTIF(ORÇAMENTO!B:B,'CPU (2)'!B4743)</f>
        <v>0</v>
      </c>
      <c r="B4743" s="157">
        <v>89356</v>
      </c>
      <c r="C4743" s="158" t="s">
        <v>10491</v>
      </c>
      <c r="D4743" s="157" t="s">
        <v>5366</v>
      </c>
      <c r="E4743" s="157" t="s">
        <v>370</v>
      </c>
      <c r="F4743" s="159">
        <v>12.42</v>
      </c>
      <c r="G4743" s="159">
        <v>11.41</v>
      </c>
      <c r="H4743" s="157" t="s">
        <v>308</v>
      </c>
      <c r="I4743" s="160">
        <v>41974</v>
      </c>
    </row>
    <row r="4744" spans="1:10" ht="25.5" hidden="1">
      <c r="A4744" s="133">
        <f>COUNTIF(ORÇAMENTO!B:B,'CPU (2)'!B4744)</f>
        <v>0</v>
      </c>
      <c r="B4744" s="153">
        <v>89447</v>
      </c>
      <c r="C4744" s="154" t="s">
        <v>10492</v>
      </c>
      <c r="D4744" s="153" t="s">
        <v>5366</v>
      </c>
      <c r="E4744" s="153" t="s">
        <v>370</v>
      </c>
      <c r="F4744" s="155">
        <v>5.04</v>
      </c>
      <c r="G4744" s="155">
        <v>4.9800000000000004</v>
      </c>
      <c r="H4744" s="153" t="s">
        <v>308</v>
      </c>
      <c r="I4744" s="156">
        <v>41974</v>
      </c>
    </row>
    <row r="4745" spans="1:10" ht="25.5" hidden="1">
      <c r="A4745" s="133">
        <f>COUNTIF(ORÇAMENTO!B:B,'CPU (2)'!B4745)</f>
        <v>0</v>
      </c>
      <c r="B4745" s="157">
        <v>89403</v>
      </c>
      <c r="C4745" s="158" t="s">
        <v>10493</v>
      </c>
      <c r="D4745" s="157" t="s">
        <v>5366</v>
      </c>
      <c r="E4745" s="157" t="s">
        <v>370</v>
      </c>
      <c r="F4745" s="159">
        <v>8.23</v>
      </c>
      <c r="G4745" s="159">
        <v>7.86</v>
      </c>
      <c r="H4745" s="157" t="s">
        <v>308</v>
      </c>
      <c r="I4745" s="160">
        <v>41974</v>
      </c>
    </row>
    <row r="4746" spans="1:10" ht="25.5" hidden="1">
      <c r="A4746" s="133">
        <f>COUNTIF(ORÇAMENTO!B:B,'CPU (2)'!B4746)</f>
        <v>0</v>
      </c>
      <c r="B4746" s="153">
        <v>89357</v>
      </c>
      <c r="C4746" s="154" t="s">
        <v>10494</v>
      </c>
      <c r="D4746" s="153" t="s">
        <v>5366</v>
      </c>
      <c r="E4746" s="153" t="s">
        <v>370</v>
      </c>
      <c r="F4746" s="155">
        <v>16.79</v>
      </c>
      <c r="G4746" s="155">
        <v>15.59</v>
      </c>
      <c r="H4746" s="153" t="s">
        <v>308</v>
      </c>
      <c r="I4746" s="156">
        <v>41974</v>
      </c>
    </row>
    <row r="4747" spans="1:10" ht="25.5" hidden="1">
      <c r="A4747" s="133">
        <f>COUNTIF(ORÇAMENTO!B:B,'CPU (2)'!B4747)</f>
        <v>0</v>
      </c>
      <c r="B4747" s="157">
        <v>89448</v>
      </c>
      <c r="C4747" s="158" t="s">
        <v>10495</v>
      </c>
      <c r="D4747" s="157" t="s">
        <v>5366</v>
      </c>
      <c r="E4747" s="157" t="s">
        <v>370</v>
      </c>
      <c r="F4747" s="159">
        <v>7.2</v>
      </c>
      <c r="G4747" s="159">
        <v>7.13</v>
      </c>
      <c r="H4747" s="157" t="s">
        <v>308</v>
      </c>
      <c r="I4747" s="160">
        <v>41974</v>
      </c>
    </row>
    <row r="4748" spans="1:10" ht="25.5" hidden="1">
      <c r="A4748" s="133">
        <f>COUNTIF(ORÇAMENTO!B:B,'CPU (2)'!B4748)</f>
        <v>0</v>
      </c>
      <c r="B4748" s="153">
        <v>89449</v>
      </c>
      <c r="C4748" s="154" t="s">
        <v>10496</v>
      </c>
      <c r="D4748" s="153" t="s">
        <v>5366</v>
      </c>
      <c r="E4748" s="153" t="s">
        <v>370</v>
      </c>
      <c r="F4748" s="155">
        <v>8.91</v>
      </c>
      <c r="G4748" s="155">
        <v>8.82</v>
      </c>
      <c r="H4748" s="153" t="s">
        <v>308</v>
      </c>
      <c r="I4748" s="156">
        <v>41974</v>
      </c>
    </row>
    <row r="4749" spans="1:10" ht="25.5" hidden="1">
      <c r="A4749" s="133">
        <f>COUNTIF(ORÇAMENTO!B:B,'CPU (2)'!B4749)</f>
        <v>0</v>
      </c>
      <c r="B4749" s="157">
        <v>89450</v>
      </c>
      <c r="C4749" s="158" t="s">
        <v>10497</v>
      </c>
      <c r="D4749" s="157" t="s">
        <v>5366</v>
      </c>
      <c r="E4749" s="157" t="s">
        <v>370</v>
      </c>
      <c r="F4749" s="159">
        <v>13.56</v>
      </c>
      <c r="G4749" s="159">
        <v>13.46</v>
      </c>
      <c r="H4749" s="157" t="s">
        <v>308</v>
      </c>
      <c r="I4749" s="160">
        <v>41974</v>
      </c>
    </row>
    <row r="4750" spans="1:10" ht="25.5" hidden="1">
      <c r="A4750" s="133">
        <f>COUNTIF(ORÇAMENTO!B:B,'CPU (2)'!B4750)</f>
        <v>0</v>
      </c>
      <c r="B4750" s="153">
        <v>89451</v>
      </c>
      <c r="C4750" s="154" t="s">
        <v>10498</v>
      </c>
      <c r="D4750" s="153" t="s">
        <v>5366</v>
      </c>
      <c r="E4750" s="153" t="s">
        <v>370</v>
      </c>
      <c r="F4750" s="155">
        <v>18.86</v>
      </c>
      <c r="G4750" s="155">
        <v>18.75</v>
      </c>
      <c r="H4750" s="153" t="s">
        <v>308</v>
      </c>
      <c r="I4750" s="156">
        <v>41974</v>
      </c>
    </row>
    <row r="4751" spans="1:10" ht="25.5" hidden="1">
      <c r="A4751" s="133">
        <f>COUNTIF(ORÇAMENTO!B:B,'CPU (2)'!B4751)</f>
        <v>0</v>
      </c>
      <c r="B4751" s="157">
        <v>89452</v>
      </c>
      <c r="C4751" s="158" t="s">
        <v>10499</v>
      </c>
      <c r="D4751" s="157" t="s">
        <v>5366</v>
      </c>
      <c r="E4751" s="157" t="s">
        <v>370</v>
      </c>
      <c r="F4751" s="159">
        <v>23.61</v>
      </c>
      <c r="G4751" s="159">
        <v>23.48</v>
      </c>
      <c r="H4751" s="157" t="s">
        <v>308</v>
      </c>
      <c r="I4751" s="160">
        <v>41974</v>
      </c>
    </row>
    <row r="4752" spans="1:10" hidden="1">
      <c r="A4752" s="133">
        <f>COUNTIF(ORÇAMENTO!B:B,'CPU (2)'!B4752)</f>
        <v>0</v>
      </c>
      <c r="B4752" s="153">
        <v>88321</v>
      </c>
      <c r="C4752" s="154" t="s">
        <v>10500</v>
      </c>
      <c r="D4752" s="153" t="s">
        <v>5361</v>
      </c>
      <c r="E4752" s="153" t="s">
        <v>307</v>
      </c>
      <c r="F4752" s="155">
        <v>26.73</v>
      </c>
      <c r="G4752" s="155">
        <v>23.63</v>
      </c>
      <c r="H4752" s="153" t="s">
        <v>308</v>
      </c>
      <c r="I4752" s="156">
        <v>41974</v>
      </c>
    </row>
    <row r="4753" spans="1:9" hidden="1">
      <c r="A4753" s="133">
        <f>COUNTIF(ORÇAMENTO!B:B,'CPU (2)'!B4753)</f>
        <v>0</v>
      </c>
      <c r="B4753" s="157">
        <v>88322</v>
      </c>
      <c r="C4753" s="158" t="s">
        <v>10501</v>
      </c>
      <c r="D4753" s="157" t="s">
        <v>5361</v>
      </c>
      <c r="E4753" s="157" t="s">
        <v>307</v>
      </c>
      <c r="F4753" s="159">
        <v>31.33</v>
      </c>
      <c r="G4753" s="159">
        <v>27.61</v>
      </c>
      <c r="H4753" s="157" t="s">
        <v>308</v>
      </c>
      <c r="I4753" s="160">
        <v>41974</v>
      </c>
    </row>
    <row r="4754" spans="1:9" ht="38.25" hidden="1">
      <c r="A4754" s="133">
        <f>COUNTIF(ORÇAMENTO!B:B,'CPU (2)'!B4754)</f>
        <v>0</v>
      </c>
      <c r="B4754" s="153">
        <v>89394</v>
      </c>
      <c r="C4754" s="154" t="s">
        <v>10502</v>
      </c>
      <c r="D4754" s="153" t="s">
        <v>5366</v>
      </c>
      <c r="E4754" s="153" t="s">
        <v>83</v>
      </c>
      <c r="F4754" s="155">
        <v>12.91</v>
      </c>
      <c r="G4754" s="155">
        <v>12.45</v>
      </c>
      <c r="H4754" s="153" t="s">
        <v>308</v>
      </c>
      <c r="I4754" s="156">
        <v>41974</v>
      </c>
    </row>
    <row r="4755" spans="1:9" ht="38.25" hidden="1">
      <c r="A4755" s="133">
        <f>COUNTIF(ORÇAMENTO!B:B,'CPU (2)'!B4755)</f>
        <v>0</v>
      </c>
      <c r="B4755" s="157">
        <v>89618</v>
      </c>
      <c r="C4755" s="158" t="s">
        <v>10503</v>
      </c>
      <c r="D4755" s="157" t="s">
        <v>5366</v>
      </c>
      <c r="E4755" s="157" t="s">
        <v>83</v>
      </c>
      <c r="F4755" s="159">
        <v>11.33</v>
      </c>
      <c r="G4755" s="159">
        <v>11.1</v>
      </c>
      <c r="H4755" s="157" t="s">
        <v>308</v>
      </c>
      <c r="I4755" s="160">
        <v>41974</v>
      </c>
    </row>
    <row r="4756" spans="1:9" ht="38.25" hidden="1">
      <c r="A4756" s="133">
        <f>COUNTIF(ORÇAMENTO!B:B,'CPU (2)'!B4756)</f>
        <v>0</v>
      </c>
      <c r="B4756" s="153">
        <v>89396</v>
      </c>
      <c r="C4756" s="154" t="s">
        <v>10504</v>
      </c>
      <c r="D4756" s="153" t="s">
        <v>5366</v>
      </c>
      <c r="E4756" s="153" t="s">
        <v>83</v>
      </c>
      <c r="F4756" s="155">
        <v>14.69</v>
      </c>
      <c r="G4756" s="155">
        <v>14.15</v>
      </c>
      <c r="H4756" s="153" t="s">
        <v>308</v>
      </c>
      <c r="I4756" s="156">
        <v>41974</v>
      </c>
    </row>
    <row r="4757" spans="1:9" ht="38.25" hidden="1">
      <c r="A4757" s="133">
        <f>COUNTIF(ORÇAMENTO!B:B,'CPU (2)'!B4757)</f>
        <v>0</v>
      </c>
      <c r="B4757" s="157">
        <v>89441</v>
      </c>
      <c r="C4757" s="158" t="s">
        <v>10505</v>
      </c>
      <c r="D4757" s="157" t="s">
        <v>5366</v>
      </c>
      <c r="E4757" s="157" t="s">
        <v>83</v>
      </c>
      <c r="F4757" s="159">
        <v>12.45</v>
      </c>
      <c r="G4757" s="159">
        <v>12.12</v>
      </c>
      <c r="H4757" s="157" t="s">
        <v>308</v>
      </c>
      <c r="I4757" s="160">
        <v>41974</v>
      </c>
    </row>
    <row r="4758" spans="1:9" ht="38.25" hidden="1">
      <c r="A4758" s="133">
        <f>COUNTIF(ORÇAMENTO!B:B,'CPU (2)'!B4758)</f>
        <v>0</v>
      </c>
      <c r="B4758" s="153">
        <v>89621</v>
      </c>
      <c r="C4758" s="154" t="s">
        <v>10506</v>
      </c>
      <c r="D4758" s="153" t="s">
        <v>5366</v>
      </c>
      <c r="E4758" s="153" t="s">
        <v>83</v>
      </c>
      <c r="F4758" s="155">
        <v>17.84</v>
      </c>
      <c r="G4758" s="155">
        <v>17.57</v>
      </c>
      <c r="H4758" s="153" t="s">
        <v>308</v>
      </c>
      <c r="I4758" s="156">
        <v>41974</v>
      </c>
    </row>
    <row r="4759" spans="1:9" ht="38.25" hidden="1">
      <c r="A4759" s="133">
        <f>COUNTIF(ORÇAMENTO!B:B,'CPU (2)'!B4759)</f>
        <v>0</v>
      </c>
      <c r="B4759" s="157">
        <v>89399</v>
      </c>
      <c r="C4759" s="158" t="s">
        <v>10507</v>
      </c>
      <c r="D4759" s="157" t="s">
        <v>5366</v>
      </c>
      <c r="E4759" s="157" t="s">
        <v>83</v>
      </c>
      <c r="F4759" s="159">
        <v>21.76</v>
      </c>
      <c r="G4759" s="159">
        <v>21.12</v>
      </c>
      <c r="H4759" s="157" t="s">
        <v>308</v>
      </c>
      <c r="I4759" s="160">
        <v>41974</v>
      </c>
    </row>
    <row r="4760" spans="1:9" ht="38.25" hidden="1">
      <c r="A4760" s="133">
        <f>COUNTIF(ORÇAMENTO!B:B,'CPU (2)'!B4760)</f>
        <v>0</v>
      </c>
      <c r="B4760" s="153">
        <v>89444</v>
      </c>
      <c r="C4760" s="154" t="s">
        <v>10508</v>
      </c>
      <c r="D4760" s="153" t="s">
        <v>5366</v>
      </c>
      <c r="E4760" s="153" t="s">
        <v>83</v>
      </c>
      <c r="F4760" s="155">
        <v>19.100000000000001</v>
      </c>
      <c r="G4760" s="155">
        <v>18.71</v>
      </c>
      <c r="H4760" s="153" t="s">
        <v>308</v>
      </c>
      <c r="I4760" s="156">
        <v>41974</v>
      </c>
    </row>
    <row r="4761" spans="1:9" ht="38.25" hidden="1">
      <c r="A4761" s="133">
        <f>COUNTIF(ORÇAMENTO!B:B,'CPU (2)'!B4761)</f>
        <v>0</v>
      </c>
      <c r="B4761" s="157">
        <v>89675</v>
      </c>
      <c r="C4761" s="158" t="s">
        <v>10509</v>
      </c>
      <c r="D4761" s="157" t="s">
        <v>5366</v>
      </c>
      <c r="E4761" s="157" t="s">
        <v>83</v>
      </c>
      <c r="F4761" s="159">
        <v>45.15</v>
      </c>
      <c r="G4761" s="159">
        <v>44.96</v>
      </c>
      <c r="H4761" s="157" t="s">
        <v>308</v>
      </c>
      <c r="I4761" s="160">
        <v>41974</v>
      </c>
    </row>
    <row r="4762" spans="1:9" ht="25.5" hidden="1">
      <c r="A4762" s="133">
        <f>COUNTIF(ORÇAMENTO!B:B,'CPU (2)'!B4762)</f>
        <v>0</v>
      </c>
      <c r="B4762" s="153">
        <v>89559</v>
      </c>
      <c r="C4762" s="154" t="s">
        <v>10510</v>
      </c>
      <c r="D4762" s="153" t="s">
        <v>5366</v>
      </c>
      <c r="E4762" s="153" t="s">
        <v>83</v>
      </c>
      <c r="F4762" s="155">
        <v>45.85</v>
      </c>
      <c r="G4762" s="155">
        <v>45.59</v>
      </c>
      <c r="H4762" s="153" t="s">
        <v>308</v>
      </c>
      <c r="I4762" s="156">
        <v>41974</v>
      </c>
    </row>
    <row r="4763" spans="1:9" ht="38.25" hidden="1">
      <c r="A4763" s="133">
        <f>COUNTIF(ORÇAMENTO!B:B,'CPU (2)'!B4763)</f>
        <v>0</v>
      </c>
      <c r="B4763" s="157">
        <v>89667</v>
      </c>
      <c r="C4763" s="158" t="s">
        <v>10511</v>
      </c>
      <c r="D4763" s="157" t="s">
        <v>5366</v>
      </c>
      <c r="E4763" s="157" t="s">
        <v>83</v>
      </c>
      <c r="F4763" s="159">
        <v>36.11</v>
      </c>
      <c r="G4763" s="159">
        <v>35.99</v>
      </c>
      <c r="H4763" s="157" t="s">
        <v>308</v>
      </c>
      <c r="I4763" s="160">
        <v>41974</v>
      </c>
    </row>
    <row r="4764" spans="1:9" ht="25.5" hidden="1">
      <c r="A4764" s="133">
        <f>COUNTIF(ORÇAMENTO!B:B,'CPU (2)'!B4764)</f>
        <v>0</v>
      </c>
      <c r="B4764" s="153">
        <v>89550</v>
      </c>
      <c r="C4764" s="154" t="s">
        <v>10512</v>
      </c>
      <c r="D4764" s="153" t="s">
        <v>5366</v>
      </c>
      <c r="E4764" s="153" t="s">
        <v>83</v>
      </c>
      <c r="F4764" s="155">
        <v>36.94</v>
      </c>
      <c r="G4764" s="155">
        <v>36.75</v>
      </c>
      <c r="H4764" s="153" t="s">
        <v>308</v>
      </c>
      <c r="I4764" s="156">
        <v>41974</v>
      </c>
    </row>
    <row r="4765" spans="1:9" ht="25.5" hidden="1">
      <c r="A4765" s="133">
        <f>COUNTIF(ORÇAMENTO!B:B,'CPU (2)'!B4765)</f>
        <v>0</v>
      </c>
      <c r="B4765" s="157">
        <v>89619</v>
      </c>
      <c r="C4765" s="158" t="s">
        <v>10513</v>
      </c>
      <c r="D4765" s="157" t="s">
        <v>5366</v>
      </c>
      <c r="E4765" s="157" t="s">
        <v>83</v>
      </c>
      <c r="F4765" s="159">
        <v>5.39</v>
      </c>
      <c r="G4765" s="159">
        <v>5.16</v>
      </c>
      <c r="H4765" s="157" t="s">
        <v>308</v>
      </c>
      <c r="I4765" s="160">
        <v>41974</v>
      </c>
    </row>
    <row r="4766" spans="1:9" ht="25.5" hidden="1">
      <c r="A4766" s="133">
        <f>COUNTIF(ORÇAMENTO!B:B,'CPU (2)'!B4766)</f>
        <v>0</v>
      </c>
      <c r="B4766" s="153">
        <v>89442</v>
      </c>
      <c r="C4766" s="154" t="s">
        <v>10514</v>
      </c>
      <c r="D4766" s="153" t="s">
        <v>5366</v>
      </c>
      <c r="E4766" s="153" t="s">
        <v>83</v>
      </c>
      <c r="F4766" s="155">
        <v>6.51</v>
      </c>
      <c r="G4766" s="155">
        <v>6.18</v>
      </c>
      <c r="H4766" s="153" t="s">
        <v>308</v>
      </c>
      <c r="I4766" s="156">
        <v>41974</v>
      </c>
    </row>
    <row r="4767" spans="1:9" ht="25.5" hidden="1">
      <c r="A4767" s="133">
        <f>COUNTIF(ORÇAMENTO!B:B,'CPU (2)'!B4767)</f>
        <v>0</v>
      </c>
      <c r="B4767" s="157">
        <v>89397</v>
      </c>
      <c r="C4767" s="158" t="s">
        <v>10515</v>
      </c>
      <c r="D4767" s="157" t="s">
        <v>5366</v>
      </c>
      <c r="E4767" s="157" t="s">
        <v>83</v>
      </c>
      <c r="F4767" s="159">
        <v>8.75</v>
      </c>
      <c r="G4767" s="159">
        <v>8.1999999999999993</v>
      </c>
      <c r="H4767" s="157" t="s">
        <v>308</v>
      </c>
      <c r="I4767" s="160">
        <v>41974</v>
      </c>
    </row>
    <row r="4768" spans="1:9" ht="25.5" hidden="1">
      <c r="A4768" s="133">
        <f>COUNTIF(ORÇAMENTO!B:B,'CPU (2)'!B4768)</f>
        <v>0</v>
      </c>
      <c r="B4768" s="153">
        <v>89622</v>
      </c>
      <c r="C4768" s="154" t="s">
        <v>10516</v>
      </c>
      <c r="D4768" s="153" t="s">
        <v>5366</v>
      </c>
      <c r="E4768" s="153" t="s">
        <v>83</v>
      </c>
      <c r="F4768" s="155">
        <v>8.32</v>
      </c>
      <c r="G4768" s="155">
        <v>8.0500000000000007</v>
      </c>
      <c r="H4768" s="153" t="s">
        <v>308</v>
      </c>
      <c r="I4768" s="156">
        <v>41974</v>
      </c>
    </row>
    <row r="4769" spans="1:9" ht="25.5" hidden="1">
      <c r="A4769" s="133">
        <f>COUNTIF(ORÇAMENTO!B:B,'CPU (2)'!B4769)</f>
        <v>0</v>
      </c>
      <c r="B4769" s="157">
        <v>89445</v>
      </c>
      <c r="C4769" s="158" t="s">
        <v>10517</v>
      </c>
      <c r="D4769" s="157" t="s">
        <v>5366</v>
      </c>
      <c r="E4769" s="157" t="s">
        <v>83</v>
      </c>
      <c r="F4769" s="159">
        <v>9.58</v>
      </c>
      <c r="G4769" s="159">
        <v>9.19</v>
      </c>
      <c r="H4769" s="157" t="s">
        <v>308</v>
      </c>
      <c r="I4769" s="160">
        <v>41974</v>
      </c>
    </row>
    <row r="4770" spans="1:9" ht="25.5" hidden="1">
      <c r="A4770" s="133">
        <f>COUNTIF(ORÇAMENTO!B:B,'CPU (2)'!B4770)</f>
        <v>0</v>
      </c>
      <c r="B4770" s="153">
        <v>89400</v>
      </c>
      <c r="C4770" s="154" t="s">
        <v>10518</v>
      </c>
      <c r="D4770" s="153" t="s">
        <v>5366</v>
      </c>
      <c r="E4770" s="153" t="s">
        <v>83</v>
      </c>
      <c r="F4770" s="155">
        <v>12.24</v>
      </c>
      <c r="G4770" s="155">
        <v>11.6</v>
      </c>
      <c r="H4770" s="153" t="s">
        <v>308</v>
      </c>
      <c r="I4770" s="156">
        <v>41974</v>
      </c>
    </row>
    <row r="4771" spans="1:9" ht="25.5" hidden="1">
      <c r="A4771" s="133">
        <f>COUNTIF(ORÇAMENTO!B:B,'CPU (2)'!B4771)</f>
        <v>0</v>
      </c>
      <c r="B4771" s="157">
        <v>89624</v>
      </c>
      <c r="C4771" s="158" t="s">
        <v>10519</v>
      </c>
      <c r="D4771" s="157" t="s">
        <v>5366</v>
      </c>
      <c r="E4771" s="157" t="s">
        <v>83</v>
      </c>
      <c r="F4771" s="159">
        <v>10.92</v>
      </c>
      <c r="G4771" s="159">
        <v>10.6</v>
      </c>
      <c r="H4771" s="157" t="s">
        <v>308</v>
      </c>
      <c r="I4771" s="160">
        <v>41974</v>
      </c>
    </row>
    <row r="4772" spans="1:9" ht="25.5" hidden="1">
      <c r="A4772" s="133">
        <f>COUNTIF(ORÇAMENTO!B:B,'CPU (2)'!B4772)</f>
        <v>0</v>
      </c>
      <c r="B4772" s="153">
        <v>89627</v>
      </c>
      <c r="C4772" s="154" t="s">
        <v>10520</v>
      </c>
      <c r="D4772" s="153" t="s">
        <v>5366</v>
      </c>
      <c r="E4772" s="153" t="s">
        <v>83</v>
      </c>
      <c r="F4772" s="155">
        <v>13.23</v>
      </c>
      <c r="G4772" s="155">
        <v>12.84</v>
      </c>
      <c r="H4772" s="153" t="s">
        <v>308</v>
      </c>
      <c r="I4772" s="156">
        <v>41974</v>
      </c>
    </row>
    <row r="4773" spans="1:9" ht="25.5" hidden="1">
      <c r="A4773" s="133">
        <f>COUNTIF(ORÇAMENTO!B:B,'CPU (2)'!B4773)</f>
        <v>0</v>
      </c>
      <c r="B4773" s="157">
        <v>89626</v>
      </c>
      <c r="C4773" s="158" t="s">
        <v>10521</v>
      </c>
      <c r="D4773" s="157" t="s">
        <v>5366</v>
      </c>
      <c r="E4773" s="157" t="s">
        <v>83</v>
      </c>
      <c r="F4773" s="159">
        <v>19.920000000000002</v>
      </c>
      <c r="G4773" s="159">
        <v>19.53</v>
      </c>
      <c r="H4773" s="157" t="s">
        <v>308</v>
      </c>
      <c r="I4773" s="160">
        <v>41974</v>
      </c>
    </row>
    <row r="4774" spans="1:9" ht="38.25" hidden="1">
      <c r="A4774" s="133">
        <f>COUNTIF(ORÇAMENTO!B:B,'CPU (2)'!B4774)</f>
        <v>0</v>
      </c>
      <c r="B4774" s="153">
        <v>89439</v>
      </c>
      <c r="C4774" s="154" t="s">
        <v>10522</v>
      </c>
      <c r="D4774" s="153" t="s">
        <v>5366</v>
      </c>
      <c r="E4774" s="153" t="s">
        <v>83</v>
      </c>
      <c r="F4774" s="155">
        <v>5.44</v>
      </c>
      <c r="G4774" s="155">
        <v>5.16</v>
      </c>
      <c r="H4774" s="153" t="s">
        <v>308</v>
      </c>
      <c r="I4774" s="156">
        <v>41974</v>
      </c>
    </row>
    <row r="4775" spans="1:9" ht="25.5" hidden="1">
      <c r="A4775" s="133">
        <f>COUNTIF(ORÇAMENTO!B:B,'CPU (2)'!B4775)</f>
        <v>0</v>
      </c>
      <c r="B4775" s="157">
        <v>89693</v>
      </c>
      <c r="C4775" s="158" t="s">
        <v>10523</v>
      </c>
      <c r="D4775" s="157" t="s">
        <v>5366</v>
      </c>
      <c r="E4775" s="157" t="s">
        <v>83</v>
      </c>
      <c r="F4775" s="159">
        <v>50.97</v>
      </c>
      <c r="G4775" s="159">
        <v>50.61</v>
      </c>
      <c r="H4775" s="157" t="s">
        <v>308</v>
      </c>
      <c r="I4775" s="160">
        <v>41974</v>
      </c>
    </row>
    <row r="4776" spans="1:9" ht="25.5" hidden="1">
      <c r="A4776" s="133">
        <f>COUNTIF(ORÇAMENTO!B:B,'CPU (2)'!B4776)</f>
        <v>0</v>
      </c>
      <c r="B4776" s="153">
        <v>89571</v>
      </c>
      <c r="C4776" s="154" t="s">
        <v>10524</v>
      </c>
      <c r="D4776" s="153" t="s">
        <v>5366</v>
      </c>
      <c r="E4776" s="153" t="s">
        <v>83</v>
      </c>
      <c r="F4776" s="155">
        <v>52.5</v>
      </c>
      <c r="G4776" s="155">
        <v>51.99</v>
      </c>
      <c r="H4776" s="153" t="s">
        <v>308</v>
      </c>
      <c r="I4776" s="156">
        <v>41974</v>
      </c>
    </row>
    <row r="4777" spans="1:9" ht="25.5" hidden="1">
      <c r="A4777" s="133">
        <f>COUNTIF(ORÇAMENTO!B:B,'CPU (2)'!B4777)</f>
        <v>0</v>
      </c>
      <c r="B4777" s="157">
        <v>89696</v>
      </c>
      <c r="C4777" s="158" t="s">
        <v>10525</v>
      </c>
      <c r="D4777" s="157" t="s">
        <v>5366</v>
      </c>
      <c r="E4777" s="157" t="s">
        <v>83</v>
      </c>
      <c r="F4777" s="159">
        <v>39.909999999999997</v>
      </c>
      <c r="G4777" s="159">
        <v>39.56</v>
      </c>
      <c r="H4777" s="157" t="s">
        <v>308</v>
      </c>
      <c r="I4777" s="160">
        <v>41974</v>
      </c>
    </row>
    <row r="4778" spans="1:9" ht="25.5" hidden="1">
      <c r="A4778" s="133">
        <f>COUNTIF(ORÇAMENTO!B:B,'CPU (2)'!B4778)</f>
        <v>0</v>
      </c>
      <c r="B4778" s="153">
        <v>89573</v>
      </c>
      <c r="C4778" s="154" t="s">
        <v>10526</v>
      </c>
      <c r="D4778" s="153" t="s">
        <v>5366</v>
      </c>
      <c r="E4778" s="153" t="s">
        <v>83</v>
      </c>
      <c r="F4778" s="155">
        <v>41.44</v>
      </c>
      <c r="G4778" s="155">
        <v>40.94</v>
      </c>
      <c r="H4778" s="153" t="s">
        <v>308</v>
      </c>
      <c r="I4778" s="156">
        <v>41974</v>
      </c>
    </row>
    <row r="4779" spans="1:9" ht="25.5" hidden="1">
      <c r="A4779" s="133">
        <f>COUNTIF(ORÇAMENTO!B:B,'CPU (2)'!B4779)</f>
        <v>0</v>
      </c>
      <c r="B4779" s="157">
        <v>89704</v>
      </c>
      <c r="C4779" s="158" t="s">
        <v>10527</v>
      </c>
      <c r="D4779" s="157" t="s">
        <v>5366</v>
      </c>
      <c r="E4779" s="157" t="s">
        <v>83</v>
      </c>
      <c r="F4779" s="159">
        <v>92.8</v>
      </c>
      <c r="G4779" s="159">
        <v>92.17</v>
      </c>
      <c r="H4779" s="157" t="s">
        <v>308</v>
      </c>
      <c r="I4779" s="160">
        <v>41974</v>
      </c>
    </row>
    <row r="4780" spans="1:9" ht="25.5" hidden="1">
      <c r="A4780" s="133">
        <f>COUNTIF(ORÇAMENTO!B:B,'CPU (2)'!B4780)</f>
        <v>0</v>
      </c>
      <c r="B4780" s="153">
        <v>89701</v>
      </c>
      <c r="C4780" s="154" t="s">
        <v>10528</v>
      </c>
      <c r="D4780" s="153" t="s">
        <v>5366</v>
      </c>
      <c r="E4780" s="153" t="s">
        <v>83</v>
      </c>
      <c r="F4780" s="155">
        <v>106.86</v>
      </c>
      <c r="G4780" s="155">
        <v>106.22</v>
      </c>
      <c r="H4780" s="153" t="s">
        <v>308</v>
      </c>
      <c r="I4780" s="156">
        <v>41974</v>
      </c>
    </row>
    <row r="4781" spans="1:9" ht="25.5" hidden="1">
      <c r="A4781" s="133">
        <f>COUNTIF(ORÇAMENTO!B:B,'CPU (2)'!B4781)</f>
        <v>0</v>
      </c>
      <c r="B4781" s="157">
        <v>89566</v>
      </c>
      <c r="C4781" s="158" t="s">
        <v>10529</v>
      </c>
      <c r="D4781" s="157" t="s">
        <v>5366</v>
      </c>
      <c r="E4781" s="157" t="s">
        <v>83</v>
      </c>
      <c r="F4781" s="159">
        <v>32.25</v>
      </c>
      <c r="G4781" s="159">
        <v>31.89</v>
      </c>
      <c r="H4781" s="157" t="s">
        <v>308</v>
      </c>
      <c r="I4781" s="160">
        <v>41974</v>
      </c>
    </row>
    <row r="4782" spans="1:9" ht="25.5" hidden="1">
      <c r="A4782" s="133">
        <f>COUNTIF(ORÇAMENTO!B:B,'CPU (2)'!B4782)</f>
        <v>0</v>
      </c>
      <c r="B4782" s="153">
        <v>89687</v>
      </c>
      <c r="C4782" s="154" t="s">
        <v>10530</v>
      </c>
      <c r="D4782" s="153" t="s">
        <v>5366</v>
      </c>
      <c r="E4782" s="153" t="s">
        <v>83</v>
      </c>
      <c r="F4782" s="155">
        <v>30.72</v>
      </c>
      <c r="G4782" s="155">
        <v>30.51</v>
      </c>
      <c r="H4782" s="153" t="s">
        <v>308</v>
      </c>
      <c r="I4782" s="156">
        <v>41974</v>
      </c>
    </row>
    <row r="4783" spans="1:9" hidden="1">
      <c r="A4783" s="133">
        <f>COUNTIF(ORÇAMENTO!B:B,'CPU (2)'!B4783)</f>
        <v>0</v>
      </c>
      <c r="B4783" s="157">
        <v>83346</v>
      </c>
      <c r="C4783" s="158" t="s">
        <v>10531</v>
      </c>
      <c r="D4783" s="157" t="s">
        <v>5604</v>
      </c>
      <c r="E4783" s="157" t="s">
        <v>368</v>
      </c>
      <c r="F4783" s="159">
        <v>0.85</v>
      </c>
      <c r="G4783" s="159">
        <v>0.83</v>
      </c>
      <c r="H4783" s="157" t="s">
        <v>308</v>
      </c>
      <c r="I4783" s="160">
        <v>41974</v>
      </c>
    </row>
    <row r="4784" spans="1:9" ht="25.5" hidden="1">
      <c r="A4784" s="133">
        <f>COUNTIF(ORÇAMENTO!B:B,'CPU (2)'!B4784)</f>
        <v>0</v>
      </c>
      <c r="B4784" s="153">
        <v>72476</v>
      </c>
      <c r="C4784" s="154" t="s">
        <v>10532</v>
      </c>
      <c r="D4784" s="153" t="s">
        <v>5366</v>
      </c>
      <c r="E4784" s="153" t="s">
        <v>83</v>
      </c>
      <c r="F4784" s="155">
        <v>31.75</v>
      </c>
      <c r="G4784" s="155">
        <v>30.67</v>
      </c>
      <c r="H4784" s="153" t="s">
        <v>308</v>
      </c>
      <c r="I4784" s="156">
        <v>41974</v>
      </c>
    </row>
    <row r="4785" spans="1:9" ht="25.5" hidden="1">
      <c r="A4785" s="133">
        <f>COUNTIF(ORÇAMENTO!B:B,'CPU (2)'!B4785)</f>
        <v>0</v>
      </c>
      <c r="B4785" s="157">
        <v>72474</v>
      </c>
      <c r="C4785" s="158" t="s">
        <v>10533</v>
      </c>
      <c r="D4785" s="157" t="s">
        <v>5366</v>
      </c>
      <c r="E4785" s="157" t="s">
        <v>83</v>
      </c>
      <c r="F4785" s="159">
        <v>55.26</v>
      </c>
      <c r="G4785" s="159">
        <v>53.52</v>
      </c>
      <c r="H4785" s="157" t="s">
        <v>308</v>
      </c>
      <c r="I4785" s="160">
        <v>41974</v>
      </c>
    </row>
    <row r="4786" spans="1:9" ht="25.5" hidden="1">
      <c r="A4786" s="133">
        <f>COUNTIF(ORÇAMENTO!B:B,'CPU (2)'!B4786)</f>
        <v>0</v>
      </c>
      <c r="B4786" s="153">
        <v>72475</v>
      </c>
      <c r="C4786" s="154" t="s">
        <v>10534</v>
      </c>
      <c r="D4786" s="153" t="s">
        <v>5366</v>
      </c>
      <c r="E4786" s="153" t="s">
        <v>83</v>
      </c>
      <c r="F4786" s="155">
        <v>43.62</v>
      </c>
      <c r="G4786" s="155">
        <v>42.47</v>
      </c>
      <c r="H4786" s="153" t="s">
        <v>308</v>
      </c>
      <c r="I4786" s="156">
        <v>41974</v>
      </c>
    </row>
    <row r="4787" spans="1:9" ht="25.5" hidden="1">
      <c r="A4787" s="133">
        <f>COUNTIF(ORÇAMENTO!B:B,'CPU (2)'!B4787)</f>
        <v>0</v>
      </c>
      <c r="B4787" s="157">
        <v>72477</v>
      </c>
      <c r="C4787" s="158" t="s">
        <v>10535</v>
      </c>
      <c r="D4787" s="157" t="s">
        <v>5366</v>
      </c>
      <c r="E4787" s="157" t="s">
        <v>83</v>
      </c>
      <c r="F4787" s="159">
        <v>22.84</v>
      </c>
      <c r="G4787" s="159">
        <v>21.91</v>
      </c>
      <c r="H4787" s="157" t="s">
        <v>308</v>
      </c>
      <c r="I4787" s="160">
        <v>41974</v>
      </c>
    </row>
    <row r="4788" spans="1:9" ht="25.5" hidden="1">
      <c r="A4788" s="133">
        <f>COUNTIF(ORÇAMENTO!B:B,'CPU (2)'!B4788)</f>
        <v>0</v>
      </c>
      <c r="B4788" s="153">
        <v>72479</v>
      </c>
      <c r="C4788" s="154" t="s">
        <v>10536</v>
      </c>
      <c r="D4788" s="153" t="s">
        <v>5366</v>
      </c>
      <c r="E4788" s="153" t="s">
        <v>83</v>
      </c>
      <c r="F4788" s="155">
        <v>70.239999999999995</v>
      </c>
      <c r="G4788" s="155">
        <v>68.900000000000006</v>
      </c>
      <c r="H4788" s="153" t="s">
        <v>308</v>
      </c>
      <c r="I4788" s="156">
        <v>41974</v>
      </c>
    </row>
    <row r="4789" spans="1:9" ht="25.5" hidden="1">
      <c r="A4789" s="133">
        <f>COUNTIF(ORÇAMENTO!B:B,'CPU (2)'!B4789)</f>
        <v>0</v>
      </c>
      <c r="B4789" s="157">
        <v>72478</v>
      </c>
      <c r="C4789" s="158" t="s">
        <v>10537</v>
      </c>
      <c r="D4789" s="157" t="s">
        <v>5366</v>
      </c>
      <c r="E4789" s="157" t="s">
        <v>83</v>
      </c>
      <c r="F4789" s="159">
        <v>103.69</v>
      </c>
      <c r="G4789" s="159">
        <v>102.09</v>
      </c>
      <c r="H4789" s="157" t="s">
        <v>308</v>
      </c>
      <c r="I4789" s="160">
        <v>41974</v>
      </c>
    </row>
    <row r="4790" spans="1:9" ht="25.5" hidden="1">
      <c r="A4790" s="133">
        <f>COUNTIF(ORÇAMENTO!B:B,'CPU (2)'!B4790)</f>
        <v>0</v>
      </c>
      <c r="B4790" s="153">
        <v>72480</v>
      </c>
      <c r="C4790" s="154" t="s">
        <v>10538</v>
      </c>
      <c r="D4790" s="153" t="s">
        <v>5366</v>
      </c>
      <c r="E4790" s="153" t="s">
        <v>83</v>
      </c>
      <c r="F4790" s="155">
        <v>149</v>
      </c>
      <c r="G4790" s="155">
        <v>147</v>
      </c>
      <c r="H4790" s="153" t="s">
        <v>308</v>
      </c>
      <c r="I4790" s="156">
        <v>41974</v>
      </c>
    </row>
    <row r="4791" spans="1:9" ht="25.5" hidden="1">
      <c r="A4791" s="133">
        <f>COUNTIF(ORÇAMENTO!B:B,'CPU (2)'!B4791)</f>
        <v>0</v>
      </c>
      <c r="B4791" s="157">
        <v>72481</v>
      </c>
      <c r="C4791" s="158" t="s">
        <v>10539</v>
      </c>
      <c r="D4791" s="157" t="s">
        <v>5366</v>
      </c>
      <c r="E4791" s="157" t="s">
        <v>83</v>
      </c>
      <c r="F4791" s="159">
        <v>28.62</v>
      </c>
      <c r="G4791" s="159">
        <v>27.63</v>
      </c>
      <c r="H4791" s="157" t="s">
        <v>308</v>
      </c>
      <c r="I4791" s="160">
        <v>41974</v>
      </c>
    </row>
    <row r="4792" spans="1:9" ht="25.5" hidden="1">
      <c r="A4792" s="133">
        <f>COUNTIF(ORÇAMENTO!B:B,'CPU (2)'!B4792)</f>
        <v>0</v>
      </c>
      <c r="B4792" s="153">
        <v>72482</v>
      </c>
      <c r="C4792" s="154" t="s">
        <v>10540</v>
      </c>
      <c r="D4792" s="153" t="s">
        <v>5366</v>
      </c>
      <c r="E4792" s="153" t="s">
        <v>83</v>
      </c>
      <c r="F4792" s="155">
        <v>196.81</v>
      </c>
      <c r="G4792" s="155">
        <v>194.41</v>
      </c>
      <c r="H4792" s="153" t="s">
        <v>308</v>
      </c>
      <c r="I4792" s="156">
        <v>41974</v>
      </c>
    </row>
    <row r="4793" spans="1:9" ht="25.5" hidden="1">
      <c r="A4793" s="133">
        <f>COUNTIF(ORÇAMENTO!B:B,'CPU (2)'!B4793)</f>
        <v>0</v>
      </c>
      <c r="B4793" s="157">
        <v>89421</v>
      </c>
      <c r="C4793" s="158" t="s">
        <v>10541</v>
      </c>
      <c r="D4793" s="157" t="s">
        <v>5366</v>
      </c>
      <c r="E4793" s="157" t="s">
        <v>83</v>
      </c>
      <c r="F4793" s="159">
        <v>4.6100000000000003</v>
      </c>
      <c r="G4793" s="159">
        <v>4.46</v>
      </c>
      <c r="H4793" s="157" t="s">
        <v>308</v>
      </c>
      <c r="I4793" s="160">
        <v>41974</v>
      </c>
    </row>
    <row r="4794" spans="1:9" ht="25.5" hidden="1">
      <c r="A4794" s="133">
        <f>COUNTIF(ORÇAMENTO!B:B,'CPU (2)'!B4794)</f>
        <v>0</v>
      </c>
      <c r="B4794" s="153">
        <v>89375</v>
      </c>
      <c r="C4794" s="154" t="s">
        <v>10542</v>
      </c>
      <c r="D4794" s="153" t="s">
        <v>5366</v>
      </c>
      <c r="E4794" s="153" t="s">
        <v>83</v>
      </c>
      <c r="F4794" s="155">
        <v>5.56</v>
      </c>
      <c r="G4794" s="155">
        <v>5.32</v>
      </c>
      <c r="H4794" s="153" t="s">
        <v>308</v>
      </c>
      <c r="I4794" s="156">
        <v>41974</v>
      </c>
    </row>
    <row r="4795" spans="1:9" ht="25.5" hidden="1">
      <c r="A4795" s="133">
        <f>COUNTIF(ORÇAMENTO!B:B,'CPU (2)'!B4795)</f>
        <v>0</v>
      </c>
      <c r="B4795" s="157">
        <v>89536</v>
      </c>
      <c r="C4795" s="158" t="s">
        <v>10543</v>
      </c>
      <c r="D4795" s="157" t="s">
        <v>5366</v>
      </c>
      <c r="E4795" s="157" t="s">
        <v>83</v>
      </c>
      <c r="F4795" s="159">
        <v>4.4400000000000004</v>
      </c>
      <c r="G4795" s="159">
        <v>4.33</v>
      </c>
      <c r="H4795" s="157" t="s">
        <v>308</v>
      </c>
      <c r="I4795" s="160">
        <v>41974</v>
      </c>
    </row>
    <row r="4796" spans="1:9" ht="25.5" hidden="1">
      <c r="A4796" s="133">
        <f>COUNTIF(ORÇAMENTO!B:B,'CPU (2)'!B4796)</f>
        <v>0</v>
      </c>
      <c r="B4796" s="153">
        <v>89428</v>
      </c>
      <c r="C4796" s="154" t="s">
        <v>10544</v>
      </c>
      <c r="D4796" s="153" t="s">
        <v>5366</v>
      </c>
      <c r="E4796" s="153" t="s">
        <v>83</v>
      </c>
      <c r="F4796" s="155">
        <v>5</v>
      </c>
      <c r="G4796" s="155">
        <v>4.84</v>
      </c>
      <c r="H4796" s="153" t="s">
        <v>308</v>
      </c>
      <c r="I4796" s="156">
        <v>41974</v>
      </c>
    </row>
    <row r="4797" spans="1:9" ht="25.5" hidden="1">
      <c r="A4797" s="133">
        <f>COUNTIF(ORÇAMENTO!B:B,'CPU (2)'!B4797)</f>
        <v>0</v>
      </c>
      <c r="B4797" s="157">
        <v>89382</v>
      </c>
      <c r="C4797" s="158" t="s">
        <v>10545</v>
      </c>
      <c r="D4797" s="157" t="s">
        <v>5366</v>
      </c>
      <c r="E4797" s="157" t="s">
        <v>83</v>
      </c>
      <c r="F4797" s="159">
        <v>6.13</v>
      </c>
      <c r="G4797" s="159">
        <v>5.86</v>
      </c>
      <c r="H4797" s="157" t="s">
        <v>308</v>
      </c>
      <c r="I4797" s="160">
        <v>41974</v>
      </c>
    </row>
    <row r="4798" spans="1:9" ht="25.5" hidden="1">
      <c r="A4798" s="133">
        <f>COUNTIF(ORÇAMENTO!B:B,'CPU (2)'!B4798)</f>
        <v>0</v>
      </c>
      <c r="B4798" s="153">
        <v>89552</v>
      </c>
      <c r="C4798" s="154" t="s">
        <v>10546</v>
      </c>
      <c r="D4798" s="153" t="s">
        <v>5366</v>
      </c>
      <c r="E4798" s="153" t="s">
        <v>83</v>
      </c>
      <c r="F4798" s="155">
        <v>7.59</v>
      </c>
      <c r="G4798" s="155">
        <v>7.45</v>
      </c>
      <c r="H4798" s="153" t="s">
        <v>308</v>
      </c>
      <c r="I4798" s="156">
        <v>41974</v>
      </c>
    </row>
    <row r="4799" spans="1:9" ht="25.5" hidden="1">
      <c r="A4799" s="133">
        <f>COUNTIF(ORÇAMENTO!B:B,'CPU (2)'!B4799)</f>
        <v>0</v>
      </c>
      <c r="B4799" s="157">
        <v>89435</v>
      </c>
      <c r="C4799" s="158" t="s">
        <v>10547</v>
      </c>
      <c r="D4799" s="157" t="s">
        <v>5366</v>
      </c>
      <c r="E4799" s="157" t="s">
        <v>83</v>
      </c>
      <c r="F4799" s="159">
        <v>8.48</v>
      </c>
      <c r="G4799" s="159">
        <v>8.2799999999999994</v>
      </c>
      <c r="H4799" s="157" t="s">
        <v>308</v>
      </c>
      <c r="I4799" s="160">
        <v>41974</v>
      </c>
    </row>
    <row r="4800" spans="1:9" ht="25.5" hidden="1">
      <c r="A4800" s="133">
        <f>COUNTIF(ORÇAMENTO!B:B,'CPU (2)'!B4800)</f>
        <v>0</v>
      </c>
      <c r="B4800" s="153">
        <v>89390</v>
      </c>
      <c r="C4800" s="154" t="s">
        <v>10548</v>
      </c>
      <c r="D4800" s="153" t="s">
        <v>5366</v>
      </c>
      <c r="E4800" s="153" t="s">
        <v>83</v>
      </c>
      <c r="F4800" s="155">
        <v>9.83</v>
      </c>
      <c r="G4800" s="155">
        <v>9.5</v>
      </c>
      <c r="H4800" s="153" t="s">
        <v>308</v>
      </c>
      <c r="I4800" s="156">
        <v>41974</v>
      </c>
    </row>
    <row r="4801" spans="1:9" ht="25.5" hidden="1">
      <c r="A4801" s="133">
        <f>COUNTIF(ORÇAMENTO!B:B,'CPU (2)'!B4801)</f>
        <v>0</v>
      </c>
      <c r="B4801" s="157">
        <v>89568</v>
      </c>
      <c r="C4801" s="158" t="s">
        <v>10549</v>
      </c>
      <c r="D4801" s="157" t="s">
        <v>5366</v>
      </c>
      <c r="E4801" s="157" t="s">
        <v>83</v>
      </c>
      <c r="F4801" s="159">
        <v>13.93</v>
      </c>
      <c r="G4801" s="159">
        <v>13.77</v>
      </c>
      <c r="H4801" s="157" t="s">
        <v>308</v>
      </c>
      <c r="I4801" s="160">
        <v>41974</v>
      </c>
    </row>
    <row r="4802" spans="1:9" ht="25.5" hidden="1">
      <c r="A4802" s="133">
        <f>COUNTIF(ORÇAMENTO!B:B,'CPU (2)'!B4802)</f>
        <v>0</v>
      </c>
      <c r="B4802" s="153">
        <v>89594</v>
      </c>
      <c r="C4802" s="154" t="s">
        <v>10550</v>
      </c>
      <c r="D4802" s="153" t="s">
        <v>5366</v>
      </c>
      <c r="E4802" s="153" t="s">
        <v>83</v>
      </c>
      <c r="F4802" s="155">
        <v>16.11</v>
      </c>
      <c r="G4802" s="155">
        <v>15.92</v>
      </c>
      <c r="H4802" s="153" t="s">
        <v>308</v>
      </c>
      <c r="I4802" s="156">
        <v>41974</v>
      </c>
    </row>
    <row r="4803" spans="1:9" ht="25.5" hidden="1">
      <c r="A4803" s="133">
        <f>COUNTIF(ORÇAMENTO!B:B,'CPU (2)'!B4803)</f>
        <v>0</v>
      </c>
      <c r="B4803" s="157">
        <v>89609</v>
      </c>
      <c r="C4803" s="158" t="s">
        <v>10551</v>
      </c>
      <c r="D4803" s="157" t="s">
        <v>5366</v>
      </c>
      <c r="E4803" s="157" t="s">
        <v>83</v>
      </c>
      <c r="F4803" s="159">
        <v>32.229999999999997</v>
      </c>
      <c r="G4803" s="159">
        <v>32</v>
      </c>
      <c r="H4803" s="157" t="s">
        <v>308</v>
      </c>
      <c r="I4803" s="160">
        <v>41974</v>
      </c>
    </row>
    <row r="4804" spans="1:9" ht="25.5" hidden="1">
      <c r="A4804" s="133">
        <f>COUNTIF(ORÇAMENTO!B:B,'CPU (2)'!B4804)</f>
        <v>0</v>
      </c>
      <c r="B4804" s="153">
        <v>89612</v>
      </c>
      <c r="C4804" s="154" t="s">
        <v>10552</v>
      </c>
      <c r="D4804" s="153" t="s">
        <v>5366</v>
      </c>
      <c r="E4804" s="153" t="s">
        <v>83</v>
      </c>
      <c r="F4804" s="155">
        <v>93.16</v>
      </c>
      <c r="G4804" s="155">
        <v>92.87</v>
      </c>
      <c r="H4804" s="153" t="s">
        <v>308</v>
      </c>
      <c r="I4804" s="156">
        <v>41974</v>
      </c>
    </row>
    <row r="4805" spans="1:9" ht="25.5" hidden="1">
      <c r="A4805" s="133">
        <f>COUNTIF(ORÇAMENTO!B:B,'CPU (2)'!B4805)</f>
        <v>0</v>
      </c>
      <c r="B4805" s="157">
        <v>89615</v>
      </c>
      <c r="C4805" s="158" t="s">
        <v>10553</v>
      </c>
      <c r="D4805" s="157" t="s">
        <v>5366</v>
      </c>
      <c r="E4805" s="157" t="s">
        <v>83</v>
      </c>
      <c r="F4805" s="159">
        <v>136.15</v>
      </c>
      <c r="G4805" s="159">
        <v>135.83000000000001</v>
      </c>
      <c r="H4805" s="157" t="s">
        <v>308</v>
      </c>
      <c r="I4805" s="160">
        <v>41974</v>
      </c>
    </row>
    <row r="4806" spans="1:9" ht="25.5" hidden="1">
      <c r="A4806" s="133">
        <f>COUNTIF(ORÇAMENTO!B:B,'CPU (2)'!B4806)</f>
        <v>0</v>
      </c>
      <c r="B4806" s="153">
        <v>5699</v>
      </c>
      <c r="C4806" s="154" t="s">
        <v>10554</v>
      </c>
      <c r="D4806" s="153" t="s">
        <v>5450</v>
      </c>
      <c r="E4806" s="153" t="s">
        <v>307</v>
      </c>
      <c r="F4806" s="155">
        <v>72.84</v>
      </c>
      <c r="G4806" s="155">
        <v>66.13</v>
      </c>
      <c r="H4806" s="153" t="s">
        <v>308</v>
      </c>
      <c r="I4806" s="156">
        <v>41974</v>
      </c>
    </row>
    <row r="4807" spans="1:9" ht="25.5" hidden="1">
      <c r="A4807" s="133">
        <f>COUNTIF(ORÇAMENTO!B:B,'CPU (2)'!B4807)</f>
        <v>0</v>
      </c>
      <c r="B4807" s="157">
        <v>5700</v>
      </c>
      <c r="C4807" s="158" t="s">
        <v>10555</v>
      </c>
      <c r="D4807" s="157" t="s">
        <v>5450</v>
      </c>
      <c r="E4807" s="157" t="s">
        <v>307</v>
      </c>
      <c r="F4807" s="159">
        <v>87.41</v>
      </c>
      <c r="G4807" s="159">
        <v>79.36</v>
      </c>
      <c r="H4807" s="157" t="s">
        <v>308</v>
      </c>
      <c r="I4807" s="160">
        <v>41974</v>
      </c>
    </row>
    <row r="4808" spans="1:9" ht="25.5" hidden="1">
      <c r="A4808" s="133">
        <f>COUNTIF(ORÇAMENTO!B:B,'CPU (2)'!B4808)</f>
        <v>0</v>
      </c>
      <c r="B4808" s="153">
        <v>84136</v>
      </c>
      <c r="C4808" s="154" t="s">
        <v>10556</v>
      </c>
      <c r="D4808" s="153" t="s">
        <v>5450</v>
      </c>
      <c r="E4808" s="153" t="s">
        <v>6046</v>
      </c>
      <c r="F4808" s="155">
        <v>72.83</v>
      </c>
      <c r="G4808" s="155">
        <v>68.510000000000005</v>
      </c>
      <c r="H4808" s="153" t="s">
        <v>308</v>
      </c>
      <c r="I4808" s="156">
        <v>41974</v>
      </c>
    </row>
    <row r="4809" spans="1:9" ht="25.5" hidden="1">
      <c r="A4809" s="133">
        <f>COUNTIF(ORÇAMENTO!B:B,'CPU (2)'!B4809)</f>
        <v>0</v>
      </c>
      <c r="B4809" s="157">
        <v>5808</v>
      </c>
      <c r="C4809" s="158" t="s">
        <v>10557</v>
      </c>
      <c r="D4809" s="157" t="s">
        <v>5450</v>
      </c>
      <c r="E4809" s="157" t="s">
        <v>6046</v>
      </c>
      <c r="F4809" s="159">
        <v>426.3</v>
      </c>
      <c r="G4809" s="159">
        <v>419.64</v>
      </c>
      <c r="H4809" s="157" t="s">
        <v>308</v>
      </c>
      <c r="I4809" s="160">
        <v>41974</v>
      </c>
    </row>
    <row r="4810" spans="1:9" ht="25.5" hidden="1">
      <c r="A4810" s="133">
        <f>COUNTIF(ORÇAMENTO!B:B,'CPU (2)'!B4810)</f>
        <v>0</v>
      </c>
      <c r="B4810" s="153">
        <v>5809</v>
      </c>
      <c r="C4810" s="154" t="s">
        <v>10558</v>
      </c>
      <c r="D4810" s="153" t="s">
        <v>5450</v>
      </c>
      <c r="E4810" s="153" t="s">
        <v>6358</v>
      </c>
      <c r="F4810" s="155">
        <v>440.87</v>
      </c>
      <c r="G4810" s="155">
        <v>432.87</v>
      </c>
      <c r="H4810" s="153" t="s">
        <v>308</v>
      </c>
      <c r="I4810" s="156">
        <v>41974</v>
      </c>
    </row>
    <row r="4811" spans="1:9" ht="25.5" hidden="1">
      <c r="A4811" s="133">
        <f>COUNTIF(ORÇAMENTO!B:B,'CPU (2)'!B4811)</f>
        <v>0</v>
      </c>
      <c r="B4811" s="157">
        <v>5696</v>
      </c>
      <c r="C4811" s="158" t="s">
        <v>10559</v>
      </c>
      <c r="D4811" s="157" t="s">
        <v>5450</v>
      </c>
      <c r="E4811" s="157" t="s">
        <v>307</v>
      </c>
      <c r="F4811" s="159">
        <v>206.36</v>
      </c>
      <c r="G4811" s="159">
        <v>206.35</v>
      </c>
      <c r="H4811" s="157" t="s">
        <v>308</v>
      </c>
      <c r="I4811" s="160">
        <v>41974</v>
      </c>
    </row>
    <row r="4812" spans="1:9" ht="25.5" hidden="1">
      <c r="A4812" s="133">
        <f>COUNTIF(ORÇAMENTO!B:B,'CPU (2)'!B4812)</f>
        <v>0</v>
      </c>
      <c r="B4812" s="153">
        <v>5697</v>
      </c>
      <c r="C4812" s="154" t="s">
        <v>10560</v>
      </c>
      <c r="D4812" s="153" t="s">
        <v>5450</v>
      </c>
      <c r="E4812" s="153" t="s">
        <v>307</v>
      </c>
      <c r="F4812" s="155">
        <v>134.78</v>
      </c>
      <c r="G4812" s="155">
        <v>134.77000000000001</v>
      </c>
      <c r="H4812" s="153" t="s">
        <v>308</v>
      </c>
      <c r="I4812" s="156">
        <v>41974</v>
      </c>
    </row>
    <row r="4813" spans="1:9" ht="25.5" hidden="1">
      <c r="A4813" s="133">
        <f>COUNTIF(ORÇAMENTO!B:B,'CPU (2)'!B4813)</f>
        <v>0</v>
      </c>
      <c r="B4813" s="157">
        <v>5698</v>
      </c>
      <c r="C4813" s="158" t="s">
        <v>10561</v>
      </c>
      <c r="D4813" s="157" t="s">
        <v>5450</v>
      </c>
      <c r="E4813" s="157" t="s">
        <v>307</v>
      </c>
      <c r="F4813" s="159">
        <v>12.32</v>
      </c>
      <c r="G4813" s="159">
        <v>12.37</v>
      </c>
      <c r="H4813" s="157" t="s">
        <v>308</v>
      </c>
      <c r="I4813" s="160">
        <v>41974</v>
      </c>
    </row>
    <row r="4814" spans="1:9" ht="25.5" hidden="1">
      <c r="A4814" s="133">
        <f>COUNTIF(ORÇAMENTO!B:B,'CPU (2)'!B4814)</f>
        <v>0</v>
      </c>
      <c r="B4814" s="153">
        <v>5829</v>
      </c>
      <c r="C4814" s="154" t="s">
        <v>10562</v>
      </c>
      <c r="D4814" s="153" t="s">
        <v>5450</v>
      </c>
      <c r="E4814" s="153" t="s">
        <v>6044</v>
      </c>
      <c r="F4814" s="155">
        <v>73.569999999999993</v>
      </c>
      <c r="G4814" s="155">
        <v>69.099999999999994</v>
      </c>
      <c r="H4814" s="153" t="s">
        <v>308</v>
      </c>
      <c r="I4814" s="156">
        <v>41974</v>
      </c>
    </row>
    <row r="4815" spans="1:9" ht="25.5" hidden="1">
      <c r="A4815" s="133">
        <f>COUNTIF(ORÇAMENTO!B:B,'CPU (2)'!B4815)</f>
        <v>0</v>
      </c>
      <c r="B4815" s="157">
        <v>5830</v>
      </c>
      <c r="C4815" s="158" t="s">
        <v>10563</v>
      </c>
      <c r="D4815" s="157" t="s">
        <v>5450</v>
      </c>
      <c r="E4815" s="157" t="s">
        <v>6355</v>
      </c>
      <c r="F4815" s="159">
        <v>83.28</v>
      </c>
      <c r="G4815" s="159">
        <v>77.92</v>
      </c>
      <c r="H4815" s="157" t="s">
        <v>308</v>
      </c>
      <c r="I4815" s="160">
        <v>41974</v>
      </c>
    </row>
    <row r="4816" spans="1:9" ht="25.5" hidden="1">
      <c r="A4816" s="133">
        <f>COUNTIF(ORÇAMENTO!B:B,'CPU (2)'!B4816)</f>
        <v>0</v>
      </c>
      <c r="B4816" s="153">
        <v>5823</v>
      </c>
      <c r="C4816" s="154" t="s">
        <v>10564</v>
      </c>
      <c r="D4816" s="153" t="s">
        <v>5450</v>
      </c>
      <c r="E4816" s="153" t="s">
        <v>6046</v>
      </c>
      <c r="F4816" s="155">
        <v>126.63</v>
      </c>
      <c r="G4816" s="155">
        <v>122.31</v>
      </c>
      <c r="H4816" s="153" t="s">
        <v>308</v>
      </c>
      <c r="I4816" s="156">
        <v>41974</v>
      </c>
    </row>
    <row r="4817" spans="1:9" ht="25.5" hidden="1">
      <c r="A4817" s="133">
        <f>COUNTIF(ORÇAMENTO!B:B,'CPU (2)'!B4817)</f>
        <v>0</v>
      </c>
      <c r="B4817" s="157">
        <v>5828</v>
      </c>
      <c r="C4817" s="158" t="s">
        <v>10565</v>
      </c>
      <c r="D4817" s="157" t="s">
        <v>5450</v>
      </c>
      <c r="E4817" s="157" t="s">
        <v>6358</v>
      </c>
      <c r="F4817" s="159">
        <v>136.34</v>
      </c>
      <c r="G4817" s="159">
        <v>131.13</v>
      </c>
      <c r="H4817" s="157" t="s">
        <v>308</v>
      </c>
      <c r="I4817" s="160">
        <v>41974</v>
      </c>
    </row>
    <row r="4818" spans="1:9" ht="25.5" hidden="1">
      <c r="A4818" s="133">
        <f>COUNTIF(ORÇAMENTO!B:B,'CPU (2)'!B4818)</f>
        <v>0</v>
      </c>
      <c r="B4818" s="153">
        <v>5702</v>
      </c>
      <c r="C4818" s="154" t="s">
        <v>10566</v>
      </c>
      <c r="D4818" s="153" t="s">
        <v>5450</v>
      </c>
      <c r="E4818" s="153" t="s">
        <v>307</v>
      </c>
      <c r="F4818" s="155">
        <v>25.01</v>
      </c>
      <c r="G4818" s="155">
        <v>25.01</v>
      </c>
      <c r="H4818" s="153" t="s">
        <v>308</v>
      </c>
      <c r="I4818" s="156">
        <v>41974</v>
      </c>
    </row>
    <row r="4819" spans="1:9" ht="25.5" hidden="1">
      <c r="A4819" s="133">
        <f>COUNTIF(ORÇAMENTO!B:B,'CPU (2)'!B4819)</f>
        <v>0</v>
      </c>
      <c r="B4819" s="157">
        <v>53794</v>
      </c>
      <c r="C4819" s="158" t="s">
        <v>10567</v>
      </c>
      <c r="D4819" s="157" t="s">
        <v>5450</v>
      </c>
      <c r="E4819" s="157" t="s">
        <v>307</v>
      </c>
      <c r="F4819" s="159">
        <v>18.600000000000001</v>
      </c>
      <c r="G4819" s="159">
        <v>18.59</v>
      </c>
      <c r="H4819" s="157" t="s">
        <v>308</v>
      </c>
      <c r="I4819" s="160">
        <v>41974</v>
      </c>
    </row>
    <row r="4820" spans="1:9" ht="25.5" hidden="1">
      <c r="A4820" s="133">
        <f>COUNTIF(ORÇAMENTO!B:B,'CPU (2)'!B4820)</f>
        <v>0</v>
      </c>
      <c r="B4820" s="153">
        <v>5703</v>
      </c>
      <c r="C4820" s="154" t="s">
        <v>10568</v>
      </c>
      <c r="D4820" s="153" t="s">
        <v>5450</v>
      </c>
      <c r="E4820" s="153" t="s">
        <v>307</v>
      </c>
      <c r="F4820" s="155">
        <v>34.46</v>
      </c>
      <c r="G4820" s="155">
        <v>34.61</v>
      </c>
      <c r="H4820" s="153" t="s">
        <v>308</v>
      </c>
      <c r="I4820" s="156">
        <v>41974</v>
      </c>
    </row>
    <row r="4821" spans="1:9" ht="25.5" hidden="1">
      <c r="A4821" s="133">
        <f>COUNTIF(ORÇAMENTO!B:B,'CPU (2)'!B4821)</f>
        <v>0</v>
      </c>
      <c r="B4821" s="157">
        <v>5704</v>
      </c>
      <c r="C4821" s="158" t="s">
        <v>10569</v>
      </c>
      <c r="D4821" s="157" t="s">
        <v>5450</v>
      </c>
      <c r="E4821" s="157" t="s">
        <v>307</v>
      </c>
      <c r="F4821" s="159">
        <v>48.56</v>
      </c>
      <c r="G4821" s="159">
        <v>44.09</v>
      </c>
      <c r="H4821" s="157" t="s">
        <v>308</v>
      </c>
      <c r="I4821" s="160">
        <v>41974</v>
      </c>
    </row>
    <row r="4822" spans="1:9" ht="25.5" hidden="1">
      <c r="A4822" s="133">
        <f>COUNTIF(ORÇAMENTO!B:B,'CPU (2)'!B4822)</f>
        <v>0</v>
      </c>
      <c r="B4822" s="153">
        <v>53795</v>
      </c>
      <c r="C4822" s="154" t="s">
        <v>10570</v>
      </c>
      <c r="D4822" s="153" t="s">
        <v>5450</v>
      </c>
      <c r="E4822" s="153" t="s">
        <v>307</v>
      </c>
      <c r="F4822" s="155">
        <v>58.27</v>
      </c>
      <c r="G4822" s="155">
        <v>52.91</v>
      </c>
      <c r="H4822" s="153" t="s">
        <v>308</v>
      </c>
      <c r="I4822" s="156">
        <v>41974</v>
      </c>
    </row>
    <row r="4823" spans="1:9" ht="38.25" hidden="1">
      <c r="A4823" s="133">
        <f>COUNTIF(ORÇAMENTO!B:B,'CPU (2)'!B4823)</f>
        <v>0</v>
      </c>
      <c r="B4823" s="157">
        <v>5884</v>
      </c>
      <c r="C4823" s="158" t="s">
        <v>10571</v>
      </c>
      <c r="D4823" s="157" t="s">
        <v>5450</v>
      </c>
      <c r="E4823" s="157" t="s">
        <v>6044</v>
      </c>
      <c r="F4823" s="159">
        <v>38.96</v>
      </c>
      <c r="G4823" s="159">
        <v>37.840000000000003</v>
      </c>
      <c r="H4823" s="157" t="s">
        <v>308</v>
      </c>
      <c r="I4823" s="160">
        <v>41974</v>
      </c>
    </row>
    <row r="4824" spans="1:9" ht="38.25" hidden="1">
      <c r="A4824" s="133">
        <f>COUNTIF(ORÇAMENTO!B:B,'CPU (2)'!B4824)</f>
        <v>0</v>
      </c>
      <c r="B4824" s="153">
        <v>5882</v>
      </c>
      <c r="C4824" s="154" t="s">
        <v>10572</v>
      </c>
      <c r="D4824" s="153" t="s">
        <v>5450</v>
      </c>
      <c r="E4824" s="153" t="s">
        <v>6046</v>
      </c>
      <c r="F4824" s="155">
        <v>72.64</v>
      </c>
      <c r="G4824" s="155">
        <v>71.52</v>
      </c>
      <c r="H4824" s="153" t="s">
        <v>308</v>
      </c>
      <c r="I4824" s="156">
        <v>41974</v>
      </c>
    </row>
    <row r="4825" spans="1:9" ht="38.25" hidden="1">
      <c r="A4825" s="133">
        <f>COUNTIF(ORÇAMENTO!B:B,'CPU (2)'!B4825)</f>
        <v>0</v>
      </c>
      <c r="B4825" s="157">
        <v>88847</v>
      </c>
      <c r="C4825" s="158" t="s">
        <v>10573</v>
      </c>
      <c r="D4825" s="157" t="s">
        <v>5450</v>
      </c>
      <c r="E4825" s="157" t="s">
        <v>307</v>
      </c>
      <c r="F4825" s="159">
        <v>20.64</v>
      </c>
      <c r="G4825" s="159">
        <v>20.63</v>
      </c>
      <c r="H4825" s="157" t="s">
        <v>308</v>
      </c>
      <c r="I4825" s="160">
        <v>41974</v>
      </c>
    </row>
    <row r="4826" spans="1:9" ht="38.25" hidden="1">
      <c r="A4826" s="133">
        <f>COUNTIF(ORÇAMENTO!B:B,'CPU (2)'!B4826)</f>
        <v>0</v>
      </c>
      <c r="B4826" s="153">
        <v>88848</v>
      </c>
      <c r="C4826" s="154" t="s">
        <v>10574</v>
      </c>
      <c r="D4826" s="153" t="s">
        <v>5450</v>
      </c>
      <c r="E4826" s="153" t="s">
        <v>307</v>
      </c>
      <c r="F4826" s="155">
        <v>6.18</v>
      </c>
      <c r="G4826" s="155">
        <v>6.18</v>
      </c>
      <c r="H4826" s="153" t="s">
        <v>308</v>
      </c>
      <c r="I4826" s="156">
        <v>41974</v>
      </c>
    </row>
    <row r="4827" spans="1:9" ht="38.25" hidden="1">
      <c r="A4827" s="133">
        <f>COUNTIF(ORÇAMENTO!B:B,'CPU (2)'!B4827)</f>
        <v>0</v>
      </c>
      <c r="B4827" s="157">
        <v>5741</v>
      </c>
      <c r="C4827" s="158" t="s">
        <v>10575</v>
      </c>
      <c r="D4827" s="157" t="s">
        <v>5450</v>
      </c>
      <c r="E4827" s="157" t="s">
        <v>307</v>
      </c>
      <c r="F4827" s="159">
        <v>20.07</v>
      </c>
      <c r="G4827" s="159">
        <v>20.07</v>
      </c>
      <c r="H4827" s="157" t="s">
        <v>308</v>
      </c>
      <c r="I4827" s="160">
        <v>41974</v>
      </c>
    </row>
    <row r="4828" spans="1:9" ht="51" hidden="1">
      <c r="A4828" s="133">
        <f>COUNTIF(ORÇAMENTO!B:B,'CPU (2)'!B4828)</f>
        <v>0</v>
      </c>
      <c r="B4828" s="153">
        <v>5742</v>
      </c>
      <c r="C4828" s="154" t="s">
        <v>10576</v>
      </c>
      <c r="D4828" s="153" t="s">
        <v>5450</v>
      </c>
      <c r="E4828" s="153" t="s">
        <v>307</v>
      </c>
      <c r="F4828" s="155">
        <v>13.61</v>
      </c>
      <c r="G4828" s="155">
        <v>13.6</v>
      </c>
      <c r="H4828" s="153" t="s">
        <v>308</v>
      </c>
      <c r="I4828" s="156">
        <v>41974</v>
      </c>
    </row>
    <row r="4829" spans="1:9" ht="25.5" hidden="1">
      <c r="A4829" s="133">
        <f>COUNTIF(ORÇAMENTO!B:B,'CPU (2)'!B4829)</f>
        <v>0</v>
      </c>
      <c r="B4829" s="157">
        <v>73440</v>
      </c>
      <c r="C4829" s="158" t="s">
        <v>10577</v>
      </c>
      <c r="D4829" s="157" t="s">
        <v>5450</v>
      </c>
      <c r="E4829" s="157" t="s">
        <v>307</v>
      </c>
      <c r="F4829" s="159">
        <v>161.37</v>
      </c>
      <c r="G4829" s="159">
        <v>149.27000000000001</v>
      </c>
      <c r="H4829" s="157" t="s">
        <v>308</v>
      </c>
      <c r="I4829" s="160">
        <v>41974</v>
      </c>
    </row>
    <row r="4830" spans="1:9" ht="25.5" hidden="1">
      <c r="A4830" s="133">
        <f>COUNTIF(ORÇAMENTO!B:B,'CPU (2)'!B4830)</f>
        <v>0</v>
      </c>
      <c r="B4830" s="153">
        <v>73441</v>
      </c>
      <c r="C4830" s="154" t="s">
        <v>10578</v>
      </c>
      <c r="D4830" s="153" t="s">
        <v>5450</v>
      </c>
      <c r="E4830" s="153" t="s">
        <v>307</v>
      </c>
      <c r="F4830" s="155">
        <v>208.34</v>
      </c>
      <c r="G4830" s="155">
        <v>196.27</v>
      </c>
      <c r="H4830" s="153" t="s">
        <v>308</v>
      </c>
      <c r="I4830" s="156">
        <v>41974</v>
      </c>
    </row>
    <row r="4831" spans="1:9" ht="25.5" hidden="1">
      <c r="A4831" s="133">
        <f>COUNTIF(ORÇAMENTO!B:B,'CPU (2)'!B4831)</f>
        <v>0</v>
      </c>
      <c r="B4831" s="157">
        <v>73336</v>
      </c>
      <c r="C4831" s="158" t="s">
        <v>10579</v>
      </c>
      <c r="D4831" s="157" t="s">
        <v>5450</v>
      </c>
      <c r="E4831" s="157" t="s">
        <v>307</v>
      </c>
      <c r="F4831" s="159">
        <v>317.81</v>
      </c>
      <c r="G4831" s="159">
        <v>307.99</v>
      </c>
      <c r="H4831" s="157" t="s">
        <v>308</v>
      </c>
      <c r="I4831" s="160">
        <v>41974</v>
      </c>
    </row>
    <row r="4832" spans="1:9" ht="25.5" hidden="1">
      <c r="A4832" s="133">
        <f>COUNTIF(ORÇAMENTO!B:B,'CPU (2)'!B4832)</f>
        <v>0</v>
      </c>
      <c r="B4832" s="153">
        <v>53800</v>
      </c>
      <c r="C4832" s="154" t="s">
        <v>10580</v>
      </c>
      <c r="D4832" s="153" t="s">
        <v>5450</v>
      </c>
      <c r="E4832" s="153" t="s">
        <v>307</v>
      </c>
      <c r="F4832" s="155">
        <v>41.03</v>
      </c>
      <c r="G4832" s="155">
        <v>41.21</v>
      </c>
      <c r="H4832" s="153" t="s">
        <v>308</v>
      </c>
      <c r="I4832" s="156">
        <v>41974</v>
      </c>
    </row>
    <row r="4833" spans="1:9" ht="25.5" hidden="1">
      <c r="A4833" s="133">
        <f>COUNTIF(ORÇAMENTO!B:B,'CPU (2)'!B4833)</f>
        <v>0</v>
      </c>
      <c r="B4833" s="157">
        <v>5834</v>
      </c>
      <c r="C4833" s="158" t="s">
        <v>10581</v>
      </c>
      <c r="D4833" s="157" t="s">
        <v>5450</v>
      </c>
      <c r="E4833" s="157" t="s">
        <v>6355</v>
      </c>
      <c r="F4833" s="159">
        <v>224.42</v>
      </c>
      <c r="G4833" s="159">
        <v>215.03</v>
      </c>
      <c r="H4833" s="157" t="s">
        <v>308</v>
      </c>
      <c r="I4833" s="160">
        <v>41974</v>
      </c>
    </row>
    <row r="4834" spans="1:9" ht="25.5" hidden="1">
      <c r="A4834" s="133">
        <f>COUNTIF(ORÇAMENTO!B:B,'CPU (2)'!B4834)</f>
        <v>0</v>
      </c>
      <c r="B4834" s="153">
        <v>5706</v>
      </c>
      <c r="C4834" s="154" t="s">
        <v>10582</v>
      </c>
      <c r="D4834" s="153" t="s">
        <v>5450</v>
      </c>
      <c r="E4834" s="153" t="s">
        <v>307</v>
      </c>
      <c r="F4834" s="155">
        <v>122.44</v>
      </c>
      <c r="G4834" s="155">
        <v>122.44</v>
      </c>
      <c r="H4834" s="153" t="s">
        <v>308</v>
      </c>
      <c r="I4834" s="156">
        <v>41974</v>
      </c>
    </row>
    <row r="4835" spans="1:9" ht="25.5" hidden="1">
      <c r="A4835" s="133">
        <f>COUNTIF(ORÇAMENTO!B:B,'CPU (2)'!B4835)</f>
        <v>0</v>
      </c>
      <c r="B4835" s="157">
        <v>5707</v>
      </c>
      <c r="C4835" s="158" t="s">
        <v>10583</v>
      </c>
      <c r="D4835" s="157" t="s">
        <v>5450</v>
      </c>
      <c r="E4835" s="157" t="s">
        <v>307</v>
      </c>
      <c r="F4835" s="159">
        <v>79.88</v>
      </c>
      <c r="G4835" s="159">
        <v>79.88</v>
      </c>
      <c r="H4835" s="157" t="s">
        <v>308</v>
      </c>
      <c r="I4835" s="160">
        <v>41974</v>
      </c>
    </row>
    <row r="4836" spans="1:9" ht="25.5" hidden="1">
      <c r="A4836" s="133">
        <f>COUNTIF(ORÇAMENTO!B:B,'CPU (2)'!B4836)</f>
        <v>0</v>
      </c>
      <c r="B4836" s="153">
        <v>53801</v>
      </c>
      <c r="C4836" s="154" t="s">
        <v>10584</v>
      </c>
      <c r="D4836" s="153" t="s">
        <v>5450</v>
      </c>
      <c r="E4836" s="153" t="s">
        <v>307</v>
      </c>
      <c r="F4836" s="155">
        <v>84.98</v>
      </c>
      <c r="G4836" s="155">
        <v>77.16</v>
      </c>
      <c r="H4836" s="153" t="s">
        <v>308</v>
      </c>
      <c r="I4836" s="156">
        <v>41974</v>
      </c>
    </row>
    <row r="4837" spans="1:9" ht="25.5" hidden="1">
      <c r="A4837" s="133">
        <f>COUNTIF(ORÇAMENTO!B:B,'CPU (2)'!B4837)</f>
        <v>0</v>
      </c>
      <c r="B4837" s="157">
        <v>5708</v>
      </c>
      <c r="C4837" s="158" t="s">
        <v>10585</v>
      </c>
      <c r="D4837" s="157" t="s">
        <v>5450</v>
      </c>
      <c r="E4837" s="157" t="s">
        <v>307</v>
      </c>
      <c r="F4837" s="159">
        <v>101.98</v>
      </c>
      <c r="G4837" s="159">
        <v>92.59</v>
      </c>
      <c r="H4837" s="157" t="s">
        <v>308</v>
      </c>
      <c r="I4837" s="160">
        <v>41974</v>
      </c>
    </row>
    <row r="4838" spans="1:9" ht="25.5" hidden="1">
      <c r="A4838" s="133">
        <f>COUNTIF(ORÇAMENTO!B:B,'CPU (2)'!B4838)</f>
        <v>0</v>
      </c>
      <c r="B4838" s="153">
        <v>73419</v>
      </c>
      <c r="C4838" s="154" t="s">
        <v>10586</v>
      </c>
      <c r="D4838" s="153" t="s">
        <v>5450</v>
      </c>
      <c r="E4838" s="153" t="s">
        <v>307</v>
      </c>
      <c r="F4838" s="155">
        <v>1722.79</v>
      </c>
      <c r="G4838" s="155">
        <v>1694.14</v>
      </c>
      <c r="H4838" s="153" t="s">
        <v>308</v>
      </c>
      <c r="I4838" s="156">
        <v>41974</v>
      </c>
    </row>
    <row r="4839" spans="1:9" ht="25.5" hidden="1">
      <c r="A4839" s="133">
        <f>COUNTIF(ORÇAMENTO!B:B,'CPU (2)'!B4839)</f>
        <v>0</v>
      </c>
      <c r="B4839" s="157">
        <v>73374</v>
      </c>
      <c r="C4839" s="158" t="s">
        <v>10587</v>
      </c>
      <c r="D4839" s="157" t="s">
        <v>5450</v>
      </c>
      <c r="E4839" s="157" t="s">
        <v>307</v>
      </c>
      <c r="F4839" s="159">
        <v>182.97</v>
      </c>
      <c r="G4839" s="159">
        <v>176.86</v>
      </c>
      <c r="H4839" s="157" t="s">
        <v>308</v>
      </c>
      <c r="I4839" s="160">
        <v>41974</v>
      </c>
    </row>
    <row r="4840" spans="1:9" ht="25.5" hidden="1">
      <c r="A4840" s="133">
        <f>COUNTIF(ORÇAMENTO!B:B,'CPU (2)'!B4840)</f>
        <v>0</v>
      </c>
      <c r="B4840" s="153">
        <v>73559</v>
      </c>
      <c r="C4840" s="154" t="s">
        <v>10588</v>
      </c>
      <c r="D4840" s="153" t="s">
        <v>5450</v>
      </c>
      <c r="E4840" s="153" t="s">
        <v>307</v>
      </c>
      <c r="F4840" s="155">
        <v>173.48</v>
      </c>
      <c r="G4840" s="155">
        <v>167.37</v>
      </c>
      <c r="H4840" s="153" t="s">
        <v>308</v>
      </c>
      <c r="I4840" s="156">
        <v>41974</v>
      </c>
    </row>
    <row r="4841" spans="1:9" ht="25.5" hidden="1">
      <c r="A4841" s="133">
        <f>COUNTIF(ORÇAMENTO!B:B,'CPU (2)'!B4841)</f>
        <v>0</v>
      </c>
      <c r="B4841" s="157">
        <v>73402</v>
      </c>
      <c r="C4841" s="158" t="s">
        <v>10589</v>
      </c>
      <c r="D4841" s="157" t="s">
        <v>5450</v>
      </c>
      <c r="E4841" s="157" t="s">
        <v>307</v>
      </c>
      <c r="F4841" s="159">
        <v>268.39999999999998</v>
      </c>
      <c r="G4841" s="159">
        <v>262.27999999999997</v>
      </c>
      <c r="H4841" s="157" t="s">
        <v>308</v>
      </c>
      <c r="I4841" s="160">
        <v>41974</v>
      </c>
    </row>
    <row r="4842" spans="1:9" hidden="1">
      <c r="A4842" s="133">
        <f>COUNTIF(ORÇAMENTO!B:B,'CPU (2)'!B4842)</f>
        <v>0</v>
      </c>
      <c r="B4842" s="153">
        <v>72963</v>
      </c>
      <c r="C4842" s="154" t="s">
        <v>10590</v>
      </c>
      <c r="D4842" s="153" t="s">
        <v>5670</v>
      </c>
      <c r="E4842" s="153" t="s">
        <v>1512</v>
      </c>
      <c r="F4842" s="155">
        <v>177.75</v>
      </c>
      <c r="G4842" s="155">
        <v>177.53</v>
      </c>
      <c r="H4842" s="153" t="s">
        <v>308</v>
      </c>
      <c r="I4842" s="156">
        <v>41974</v>
      </c>
    </row>
    <row r="4843" spans="1:9" hidden="1">
      <c r="A4843" s="133">
        <f>COUNTIF(ORÇAMENTO!B:B,'CPU (2)'!B4843)</f>
        <v>0</v>
      </c>
      <c r="B4843" s="157">
        <v>72962</v>
      </c>
      <c r="C4843" s="158" t="s">
        <v>10591</v>
      </c>
      <c r="D4843" s="157" t="s">
        <v>5670</v>
      </c>
      <c r="E4843" s="157" t="s">
        <v>1512</v>
      </c>
      <c r="F4843" s="159">
        <v>211.6</v>
      </c>
      <c r="G4843" s="159">
        <v>211.38</v>
      </c>
      <c r="H4843" s="157" t="s">
        <v>308</v>
      </c>
      <c r="I4843" s="160">
        <v>41974</v>
      </c>
    </row>
    <row r="4844" spans="1:9" ht="38.25" hidden="1">
      <c r="A4844" s="133">
        <f>COUNTIF(ORÇAMENTO!B:B,'CPU (2)'!B4844)</f>
        <v>0</v>
      </c>
      <c r="B4844" s="153">
        <v>83722</v>
      </c>
      <c r="C4844" s="154" t="s">
        <v>10592</v>
      </c>
      <c r="D4844" s="153" t="s">
        <v>5374</v>
      </c>
      <c r="E4844" s="153" t="s">
        <v>370</v>
      </c>
      <c r="F4844" s="155">
        <v>179.26</v>
      </c>
      <c r="G4844" s="155">
        <v>171.61</v>
      </c>
      <c r="H4844" s="153" t="s">
        <v>308</v>
      </c>
      <c r="I4844" s="156">
        <v>41974</v>
      </c>
    </row>
    <row r="4845" spans="1:9" ht="38.25" hidden="1">
      <c r="A4845" s="133">
        <f>COUNTIF(ORÇAMENTO!B:B,'CPU (2)'!B4845)</f>
        <v>0</v>
      </c>
      <c r="B4845" s="157">
        <v>83723</v>
      </c>
      <c r="C4845" s="158" t="s">
        <v>10593</v>
      </c>
      <c r="D4845" s="157" t="s">
        <v>5374</v>
      </c>
      <c r="E4845" s="157" t="s">
        <v>370</v>
      </c>
      <c r="F4845" s="159">
        <v>187.82</v>
      </c>
      <c r="G4845" s="159">
        <v>179.9</v>
      </c>
      <c r="H4845" s="157" t="s">
        <v>308</v>
      </c>
      <c r="I4845" s="160">
        <v>41974</v>
      </c>
    </row>
    <row r="4846" spans="1:9" ht="25.5" hidden="1">
      <c r="A4846" s="133">
        <f>COUNTIF(ORÇAMENTO!B:B,'CPU (2)'!B4846)</f>
        <v>0</v>
      </c>
      <c r="B4846" s="153" t="s">
        <v>10594</v>
      </c>
      <c r="C4846" s="154" t="s">
        <v>10595</v>
      </c>
      <c r="D4846" s="153" t="s">
        <v>5366</v>
      </c>
      <c r="E4846" s="153" t="s">
        <v>83</v>
      </c>
      <c r="F4846" s="155">
        <v>49.74</v>
      </c>
      <c r="G4846" s="155">
        <v>48.14</v>
      </c>
      <c r="H4846" s="153" t="s">
        <v>308</v>
      </c>
      <c r="I4846" s="156">
        <v>41974</v>
      </c>
    </row>
    <row r="4847" spans="1:9" ht="25.5" hidden="1">
      <c r="A4847" s="133">
        <f>COUNTIF(ORÇAMENTO!B:B,'CPU (2)'!B4847)</f>
        <v>0</v>
      </c>
      <c r="B4847" s="157">
        <v>85117</v>
      </c>
      <c r="C4847" s="158" t="s">
        <v>10596</v>
      </c>
      <c r="D4847" s="157" t="s">
        <v>5366</v>
      </c>
      <c r="E4847" s="157" t="s">
        <v>83</v>
      </c>
      <c r="F4847" s="159">
        <v>21.23</v>
      </c>
      <c r="G4847" s="159">
        <v>20.79</v>
      </c>
      <c r="H4847" s="157" t="s">
        <v>308</v>
      </c>
      <c r="I4847" s="160">
        <v>41974</v>
      </c>
    </row>
    <row r="4848" spans="1:9" ht="25.5" hidden="1">
      <c r="A4848" s="133">
        <f>COUNTIF(ORÇAMENTO!B:B,'CPU (2)'!B4848)</f>
        <v>0</v>
      </c>
      <c r="B4848" s="153">
        <v>40729</v>
      </c>
      <c r="C4848" s="154" t="s">
        <v>10597</v>
      </c>
      <c r="D4848" s="153" t="s">
        <v>5366</v>
      </c>
      <c r="E4848" s="153" t="s">
        <v>83</v>
      </c>
      <c r="F4848" s="155">
        <v>183.45</v>
      </c>
      <c r="G4848" s="155">
        <v>181.35</v>
      </c>
      <c r="H4848" s="153" t="s">
        <v>308</v>
      </c>
      <c r="I4848" s="156">
        <v>41974</v>
      </c>
    </row>
    <row r="4849" spans="1:9" ht="25.5" hidden="1">
      <c r="A4849" s="133">
        <f>COUNTIF(ORÇAMENTO!B:B,'CPU (2)'!B4849)</f>
        <v>0</v>
      </c>
      <c r="B4849" s="157" t="s">
        <v>10598</v>
      </c>
      <c r="C4849" s="158" t="s">
        <v>10599</v>
      </c>
      <c r="D4849" s="157" t="s">
        <v>5366</v>
      </c>
      <c r="E4849" s="157" t="s">
        <v>83</v>
      </c>
      <c r="F4849" s="159">
        <v>54.94</v>
      </c>
      <c r="G4849" s="159">
        <v>53.45</v>
      </c>
      <c r="H4849" s="157" t="s">
        <v>308</v>
      </c>
      <c r="I4849" s="160">
        <v>41974</v>
      </c>
    </row>
    <row r="4850" spans="1:9" ht="25.5" hidden="1">
      <c r="A4850" s="133">
        <f>COUNTIF(ORÇAMENTO!B:B,'CPU (2)'!B4850)</f>
        <v>0</v>
      </c>
      <c r="B4850" s="153" t="s">
        <v>10600</v>
      </c>
      <c r="C4850" s="154" t="s">
        <v>10601</v>
      </c>
      <c r="D4850" s="153" t="s">
        <v>5366</v>
      </c>
      <c r="E4850" s="153" t="s">
        <v>83</v>
      </c>
      <c r="F4850" s="155">
        <v>103.16</v>
      </c>
      <c r="G4850" s="155">
        <v>100.99</v>
      </c>
      <c r="H4850" s="153" t="s">
        <v>308</v>
      </c>
      <c r="I4850" s="156">
        <v>41974</v>
      </c>
    </row>
    <row r="4851" spans="1:9" ht="38.25" hidden="1">
      <c r="A4851" s="133">
        <f>COUNTIF(ORÇAMENTO!B:B,'CPU (2)'!B4851)</f>
        <v>0</v>
      </c>
      <c r="B4851" s="157">
        <v>72739</v>
      </c>
      <c r="C4851" s="158" t="s">
        <v>10602</v>
      </c>
      <c r="D4851" s="157" t="s">
        <v>5366</v>
      </c>
      <c r="E4851" s="157" t="s">
        <v>83</v>
      </c>
      <c r="F4851" s="159">
        <v>338.22</v>
      </c>
      <c r="G4851" s="159">
        <v>329.44</v>
      </c>
      <c r="H4851" s="157" t="s">
        <v>308</v>
      </c>
      <c r="I4851" s="160">
        <v>41974</v>
      </c>
    </row>
    <row r="4852" spans="1:9" ht="38.25" hidden="1">
      <c r="A4852" s="133">
        <f>COUNTIF(ORÇAMENTO!B:B,'CPU (2)'!B4852)</f>
        <v>0</v>
      </c>
      <c r="B4852" s="153">
        <v>6021</v>
      </c>
      <c r="C4852" s="154" t="s">
        <v>10603</v>
      </c>
      <c r="D4852" s="153" t="s">
        <v>5366</v>
      </c>
      <c r="E4852" s="153" t="s">
        <v>83</v>
      </c>
      <c r="F4852" s="155">
        <v>180.46</v>
      </c>
      <c r="G4852" s="155">
        <v>174.89</v>
      </c>
      <c r="H4852" s="153" t="s">
        <v>308</v>
      </c>
      <c r="I4852" s="156">
        <v>41974</v>
      </c>
    </row>
    <row r="4853" spans="1:9" ht="25.5" hidden="1">
      <c r="A4853" s="133">
        <f>COUNTIF(ORÇAMENTO!B:B,'CPU (2)'!B4853)</f>
        <v>0</v>
      </c>
      <c r="B4853" s="157">
        <v>86888</v>
      </c>
      <c r="C4853" s="158" t="s">
        <v>10604</v>
      </c>
      <c r="D4853" s="157" t="s">
        <v>5366</v>
      </c>
      <c r="E4853" s="157" t="s">
        <v>83</v>
      </c>
      <c r="F4853" s="159">
        <v>299.31</v>
      </c>
      <c r="G4853" s="159">
        <v>297.62</v>
      </c>
      <c r="H4853" s="157" t="s">
        <v>308</v>
      </c>
      <c r="I4853" s="160">
        <v>41974</v>
      </c>
    </row>
    <row r="4854" spans="1:9" ht="38.25" hidden="1">
      <c r="A4854" s="133">
        <f>COUNTIF(ORÇAMENTO!B:B,'CPU (2)'!B4854)</f>
        <v>0</v>
      </c>
      <c r="B4854" s="153">
        <v>86932</v>
      </c>
      <c r="C4854" s="154" t="s">
        <v>10605</v>
      </c>
      <c r="D4854" s="153" t="s">
        <v>5366</v>
      </c>
      <c r="E4854" s="153" t="s">
        <v>83</v>
      </c>
      <c r="F4854" s="155">
        <v>330.59</v>
      </c>
      <c r="G4854" s="155">
        <v>328.61</v>
      </c>
      <c r="H4854" s="153" t="s">
        <v>308</v>
      </c>
      <c r="I4854" s="156">
        <v>41974</v>
      </c>
    </row>
    <row r="4855" spans="1:9" ht="38.25" hidden="1">
      <c r="A4855" s="133">
        <f>COUNTIF(ORÇAMENTO!B:B,'CPU (2)'!B4855)</f>
        <v>0</v>
      </c>
      <c r="B4855" s="157">
        <v>86931</v>
      </c>
      <c r="C4855" s="158" t="s">
        <v>10606</v>
      </c>
      <c r="D4855" s="157" t="s">
        <v>5366</v>
      </c>
      <c r="E4855" s="157" t="s">
        <v>83</v>
      </c>
      <c r="F4855" s="159">
        <v>308.41000000000003</v>
      </c>
      <c r="G4855" s="159">
        <v>306.43</v>
      </c>
      <c r="H4855" s="157" t="s">
        <v>308</v>
      </c>
      <c r="I4855" s="160">
        <v>41974</v>
      </c>
    </row>
    <row r="4856" spans="1:9" ht="25.5" hidden="1">
      <c r="A4856" s="133">
        <f>COUNTIF(ORÇAMENTO!B:B,'CPU (2)'!B4856)</f>
        <v>0</v>
      </c>
      <c r="B4856" s="153">
        <v>5841</v>
      </c>
      <c r="C4856" s="154" t="s">
        <v>10607</v>
      </c>
      <c r="D4856" s="153" t="s">
        <v>5450</v>
      </c>
      <c r="E4856" s="153" t="s">
        <v>6044</v>
      </c>
      <c r="F4856" s="155">
        <v>2.76</v>
      </c>
      <c r="G4856" s="155">
        <v>2.75</v>
      </c>
      <c r="H4856" s="153" t="s">
        <v>308</v>
      </c>
      <c r="I4856" s="156">
        <v>41974</v>
      </c>
    </row>
    <row r="4857" spans="1:9" ht="25.5" hidden="1">
      <c r="A4857" s="133">
        <f>COUNTIF(ORÇAMENTO!B:B,'CPU (2)'!B4857)</f>
        <v>0</v>
      </c>
      <c r="B4857" s="157">
        <v>5839</v>
      </c>
      <c r="C4857" s="158" t="s">
        <v>10608</v>
      </c>
      <c r="D4857" s="157" t="s">
        <v>5450</v>
      </c>
      <c r="E4857" s="157" t="s">
        <v>6046</v>
      </c>
      <c r="F4857" s="159">
        <v>4.4400000000000004</v>
      </c>
      <c r="G4857" s="159">
        <v>4.43</v>
      </c>
      <c r="H4857" s="157" t="s">
        <v>308</v>
      </c>
      <c r="I4857" s="160">
        <v>41974</v>
      </c>
    </row>
    <row r="4858" spans="1:9" ht="25.5" hidden="1">
      <c r="A4858" s="133">
        <f>COUNTIF(ORÇAMENTO!B:B,'CPU (2)'!B4858)</f>
        <v>0</v>
      </c>
      <c r="B4858" s="153">
        <v>89015</v>
      </c>
      <c r="C4858" s="154" t="s">
        <v>10609</v>
      </c>
      <c r="D4858" s="153" t="s">
        <v>5450</v>
      </c>
      <c r="E4858" s="153" t="s">
        <v>307</v>
      </c>
      <c r="F4858" s="155">
        <v>2.02</v>
      </c>
      <c r="G4858" s="155">
        <v>2.0099999999999998</v>
      </c>
      <c r="H4858" s="153" t="s">
        <v>308</v>
      </c>
      <c r="I4858" s="156">
        <v>41974</v>
      </c>
    </row>
    <row r="4859" spans="1:9" ht="25.5" hidden="1">
      <c r="A4859" s="133">
        <f>COUNTIF(ORÇAMENTO!B:B,'CPU (2)'!B4859)</f>
        <v>0</v>
      </c>
      <c r="B4859" s="157">
        <v>89016</v>
      </c>
      <c r="C4859" s="158" t="s">
        <v>10610</v>
      </c>
      <c r="D4859" s="157" t="s">
        <v>5450</v>
      </c>
      <c r="E4859" s="157" t="s">
        <v>307</v>
      </c>
      <c r="F4859" s="159">
        <v>0.74</v>
      </c>
      <c r="G4859" s="159">
        <v>0.73</v>
      </c>
      <c r="H4859" s="157" t="s">
        <v>308</v>
      </c>
      <c r="I4859" s="160">
        <v>41974</v>
      </c>
    </row>
    <row r="4860" spans="1:9" ht="25.5" hidden="1">
      <c r="A4860" s="133">
        <f>COUNTIF(ORÇAMENTO!B:B,'CPU (2)'!B4860)</f>
        <v>0</v>
      </c>
      <c r="B4860" s="153">
        <v>53804</v>
      </c>
      <c r="C4860" s="154" t="s">
        <v>10611</v>
      </c>
      <c r="D4860" s="153" t="s">
        <v>5450</v>
      </c>
      <c r="E4860" s="153" t="s">
        <v>307</v>
      </c>
      <c r="F4860" s="155">
        <v>1.68</v>
      </c>
      <c r="G4860" s="155">
        <v>1.67</v>
      </c>
      <c r="H4860" s="153" t="s">
        <v>308</v>
      </c>
      <c r="I4860" s="156">
        <v>41974</v>
      </c>
    </row>
    <row r="4861" spans="1:9" ht="25.5" hidden="1">
      <c r="A4861" s="133">
        <f>COUNTIF(ORÇAMENTO!B:B,'CPU (2)'!B4861)</f>
        <v>0</v>
      </c>
      <c r="B4861" s="157">
        <v>7012</v>
      </c>
      <c r="C4861" s="158" t="s">
        <v>10612</v>
      </c>
      <c r="D4861" s="157" t="s">
        <v>5450</v>
      </c>
      <c r="E4861" s="157" t="s">
        <v>6046</v>
      </c>
      <c r="F4861" s="159">
        <v>69.7</v>
      </c>
      <c r="G4861" s="159">
        <v>68.099999999999994</v>
      </c>
      <c r="H4861" s="157" t="s">
        <v>308</v>
      </c>
      <c r="I4861" s="160">
        <v>41974</v>
      </c>
    </row>
    <row r="4862" spans="1:9" ht="25.5" hidden="1">
      <c r="A4862" s="133">
        <f>COUNTIF(ORÇAMENTO!B:B,'CPU (2)'!B4862)</f>
        <v>0</v>
      </c>
      <c r="B4862" s="153">
        <v>7016</v>
      </c>
      <c r="C4862" s="154" t="s">
        <v>10613</v>
      </c>
      <c r="D4862" s="153" t="s">
        <v>5450</v>
      </c>
      <c r="E4862" s="153" t="s">
        <v>307</v>
      </c>
      <c r="F4862" s="155">
        <v>44.53</v>
      </c>
      <c r="G4862" s="155">
        <v>44.53</v>
      </c>
      <c r="H4862" s="153" t="s">
        <v>308</v>
      </c>
      <c r="I4862" s="156">
        <v>41974</v>
      </c>
    </row>
    <row r="4863" spans="1:9" ht="25.5" hidden="1">
      <c r="A4863" s="133">
        <f>COUNTIF(ORÇAMENTO!B:B,'CPU (2)'!B4863)</f>
        <v>0</v>
      </c>
      <c r="B4863" s="157">
        <v>7013</v>
      </c>
      <c r="C4863" s="158" t="s">
        <v>10614</v>
      </c>
      <c r="D4863" s="157" t="s">
        <v>5450</v>
      </c>
      <c r="E4863" s="157" t="s">
        <v>307</v>
      </c>
      <c r="F4863" s="159">
        <v>5.0599999999999996</v>
      </c>
      <c r="G4863" s="159">
        <v>5.0599999999999996</v>
      </c>
      <c r="H4863" s="157" t="s">
        <v>308</v>
      </c>
      <c r="I4863" s="160">
        <v>41974</v>
      </c>
    </row>
    <row r="4864" spans="1:9" ht="25.5" hidden="1">
      <c r="A4864" s="133">
        <f>COUNTIF(ORÇAMENTO!B:B,'CPU (2)'!B4864)</f>
        <v>0</v>
      </c>
      <c r="B4864" s="153">
        <v>7014</v>
      </c>
      <c r="C4864" s="154" t="s">
        <v>10615</v>
      </c>
      <c r="D4864" s="153" t="s">
        <v>5450</v>
      </c>
      <c r="E4864" s="153" t="s">
        <v>307</v>
      </c>
      <c r="F4864" s="155">
        <v>2.14</v>
      </c>
      <c r="G4864" s="155">
        <v>2.13</v>
      </c>
      <c r="H4864" s="153" t="s">
        <v>308</v>
      </c>
      <c r="I4864" s="156">
        <v>41974</v>
      </c>
    </row>
    <row r="4865" spans="1:9" ht="25.5" hidden="1">
      <c r="A4865" s="133">
        <f>COUNTIF(ORÇAMENTO!B:B,'CPU (2)'!B4865)</f>
        <v>0</v>
      </c>
      <c r="B4865" s="157">
        <v>7015</v>
      </c>
      <c r="C4865" s="158" t="s">
        <v>10616</v>
      </c>
      <c r="D4865" s="157" t="s">
        <v>5450</v>
      </c>
      <c r="E4865" s="157" t="s">
        <v>307</v>
      </c>
      <c r="F4865" s="159">
        <v>4.17</v>
      </c>
      <c r="G4865" s="159">
        <v>4.17</v>
      </c>
      <c r="H4865" s="157" t="s">
        <v>308</v>
      </c>
      <c r="I4865" s="160">
        <v>41974</v>
      </c>
    </row>
    <row r="4866" spans="1:9" ht="25.5" hidden="1">
      <c r="A4866" s="133">
        <f>COUNTIF(ORÇAMENTO!B:B,'CPU (2)'!B4866)</f>
        <v>0</v>
      </c>
      <c r="B4866" s="153" t="s">
        <v>10617</v>
      </c>
      <c r="C4866" s="154" t="s">
        <v>10618</v>
      </c>
      <c r="D4866" s="153" t="s">
        <v>5418</v>
      </c>
      <c r="E4866" s="153" t="s">
        <v>370</v>
      </c>
      <c r="F4866" s="155">
        <v>13.76</v>
      </c>
      <c r="G4866" s="155">
        <v>13.19</v>
      </c>
      <c r="H4866" s="153" t="s">
        <v>308</v>
      </c>
      <c r="I4866" s="156">
        <v>41974</v>
      </c>
    </row>
    <row r="4867" spans="1:9" ht="25.5" hidden="1">
      <c r="A4867" s="133">
        <f>COUNTIF(ORÇAMENTO!B:B,'CPU (2)'!B4867)</f>
        <v>0</v>
      </c>
      <c r="B4867" s="157">
        <v>83901</v>
      </c>
      <c r="C4867" s="158" t="s">
        <v>10619</v>
      </c>
      <c r="D4867" s="157" t="s">
        <v>5418</v>
      </c>
      <c r="E4867" s="157" t="s">
        <v>370</v>
      </c>
      <c r="F4867" s="159">
        <v>13.9</v>
      </c>
      <c r="G4867" s="159">
        <v>13.27</v>
      </c>
      <c r="H4867" s="157" t="s">
        <v>308</v>
      </c>
      <c r="I4867" s="160">
        <v>41974</v>
      </c>
    </row>
    <row r="4868" spans="1:9" hidden="1">
      <c r="A4868" s="133">
        <f>COUNTIF(ORÇAMENTO!B:B,'CPU (2)'!B4868)</f>
        <v>0</v>
      </c>
      <c r="B4868" s="153">
        <v>84678</v>
      </c>
      <c r="C4868" s="154" t="s">
        <v>10620</v>
      </c>
      <c r="D4868" s="153" t="s">
        <v>5609</v>
      </c>
      <c r="E4868" s="153" t="s">
        <v>335</v>
      </c>
      <c r="F4868" s="155">
        <v>13.63</v>
      </c>
      <c r="G4868" s="155">
        <v>12.67</v>
      </c>
      <c r="H4868" s="153" t="s">
        <v>308</v>
      </c>
      <c r="I4868" s="156">
        <v>41974</v>
      </c>
    </row>
    <row r="4869" spans="1:9" hidden="1">
      <c r="A4869" s="133">
        <f>COUNTIF(ORÇAMENTO!B:B,'CPU (2)'!B4869)</f>
        <v>0</v>
      </c>
      <c r="B4869" s="157">
        <v>84677</v>
      </c>
      <c r="C4869" s="158" t="s">
        <v>10621</v>
      </c>
      <c r="D4869" s="157" t="s">
        <v>5609</v>
      </c>
      <c r="E4869" s="157" t="s">
        <v>335</v>
      </c>
      <c r="F4869" s="159">
        <v>7.99</v>
      </c>
      <c r="G4869" s="159">
        <v>7.46</v>
      </c>
      <c r="H4869" s="157" t="s">
        <v>308</v>
      </c>
      <c r="I4869" s="160">
        <v>41974</v>
      </c>
    </row>
    <row r="4870" spans="1:9" hidden="1">
      <c r="A4870" s="133">
        <f>COUNTIF(ORÇAMENTO!B:B,'CPU (2)'!B4870)</f>
        <v>0</v>
      </c>
      <c r="B4870" s="153">
        <v>84645</v>
      </c>
      <c r="C4870" s="154" t="s">
        <v>10622</v>
      </c>
      <c r="D4870" s="153" t="s">
        <v>5609</v>
      </c>
      <c r="E4870" s="153" t="s">
        <v>335</v>
      </c>
      <c r="F4870" s="155">
        <v>13.22</v>
      </c>
      <c r="G4870" s="155">
        <v>12.39</v>
      </c>
      <c r="H4870" s="153" t="s">
        <v>308</v>
      </c>
      <c r="I4870" s="156">
        <v>41974</v>
      </c>
    </row>
    <row r="4871" spans="1:9" hidden="1">
      <c r="A4871" s="133">
        <f>COUNTIF(ORÇAMENTO!B:B,'CPU (2)'!B4871)</f>
        <v>0</v>
      </c>
      <c r="B4871" s="157">
        <v>40905</v>
      </c>
      <c r="C4871" s="158" t="s">
        <v>10623</v>
      </c>
      <c r="D4871" s="157" t="s">
        <v>5609</v>
      </c>
      <c r="E4871" s="157" t="s">
        <v>335</v>
      </c>
      <c r="F4871" s="159">
        <v>15.18</v>
      </c>
      <c r="G4871" s="159">
        <v>14.23</v>
      </c>
      <c r="H4871" s="157" t="s">
        <v>308</v>
      </c>
      <c r="I4871" s="160">
        <v>41974</v>
      </c>
    </row>
    <row r="4872" spans="1:9" ht="25.5" hidden="1">
      <c r="A4872" s="133">
        <f>COUNTIF(ORÇAMENTO!B:B,'CPU (2)'!B4872)</f>
        <v>0</v>
      </c>
      <c r="B4872" s="153" t="s">
        <v>10624</v>
      </c>
      <c r="C4872" s="154" t="s">
        <v>10625</v>
      </c>
      <c r="D4872" s="153" t="s">
        <v>7992</v>
      </c>
      <c r="E4872" s="153" t="s">
        <v>335</v>
      </c>
      <c r="F4872" s="155">
        <v>361.96</v>
      </c>
      <c r="G4872" s="155">
        <v>346</v>
      </c>
      <c r="H4872" s="153" t="s">
        <v>308</v>
      </c>
      <c r="I4872" s="156">
        <v>41974</v>
      </c>
    </row>
    <row r="4873" spans="1:9" ht="25.5" hidden="1">
      <c r="A4873" s="133">
        <f>COUNTIF(ORÇAMENTO!B:B,'CPU (2)'!B4873)</f>
        <v>0</v>
      </c>
      <c r="B4873" s="157">
        <v>73299</v>
      </c>
      <c r="C4873" s="158" t="s">
        <v>10626</v>
      </c>
      <c r="D4873" s="157" t="s">
        <v>5450</v>
      </c>
      <c r="E4873" s="157" t="s">
        <v>307</v>
      </c>
      <c r="F4873" s="159">
        <v>1.69</v>
      </c>
      <c r="G4873" s="159">
        <v>1.68</v>
      </c>
      <c r="H4873" s="157" t="s">
        <v>308</v>
      </c>
      <c r="I4873" s="160">
        <v>41974</v>
      </c>
    </row>
    <row r="4874" spans="1:9" ht="25.5" hidden="1">
      <c r="A4874" s="133">
        <f>COUNTIF(ORÇAMENTO!B:B,'CPU (2)'!B4874)</f>
        <v>0</v>
      </c>
      <c r="B4874" s="153">
        <v>73298</v>
      </c>
      <c r="C4874" s="154" t="s">
        <v>10627</v>
      </c>
      <c r="D4874" s="153" t="s">
        <v>5450</v>
      </c>
      <c r="E4874" s="153" t="s">
        <v>307</v>
      </c>
      <c r="F4874" s="155">
        <v>2.2400000000000002</v>
      </c>
      <c r="G4874" s="155">
        <v>2.23</v>
      </c>
      <c r="H4874" s="153" t="s">
        <v>308</v>
      </c>
      <c r="I4874" s="156">
        <v>41974</v>
      </c>
    </row>
    <row r="4875" spans="1:9" ht="25.5" hidden="1">
      <c r="A4875" s="133">
        <f>COUNTIF(ORÇAMENTO!B:B,'CPU (2)'!B4875)</f>
        <v>0</v>
      </c>
      <c r="B4875" s="157">
        <v>73331</v>
      </c>
      <c r="C4875" s="158" t="s">
        <v>10628</v>
      </c>
      <c r="D4875" s="157" t="s">
        <v>5450</v>
      </c>
      <c r="E4875" s="157" t="s">
        <v>307</v>
      </c>
      <c r="F4875" s="159">
        <v>2.31</v>
      </c>
      <c r="G4875" s="159">
        <v>2.2999999999999998</v>
      </c>
      <c r="H4875" s="157" t="s">
        <v>308</v>
      </c>
      <c r="I4875" s="160">
        <v>41974</v>
      </c>
    </row>
    <row r="4876" spans="1:9" ht="25.5" hidden="1">
      <c r="A4876" s="133">
        <f>COUNTIF(ORÇAMENTO!B:B,'CPU (2)'!B4876)</f>
        <v>0</v>
      </c>
      <c r="B4876" s="153">
        <v>73343</v>
      </c>
      <c r="C4876" s="154" t="s">
        <v>10629</v>
      </c>
      <c r="D4876" s="153" t="s">
        <v>5450</v>
      </c>
      <c r="E4876" s="153" t="s">
        <v>307</v>
      </c>
      <c r="F4876" s="155">
        <v>0.27</v>
      </c>
      <c r="G4876" s="155">
        <v>0.26</v>
      </c>
      <c r="H4876" s="153" t="s">
        <v>308</v>
      </c>
      <c r="I4876" s="156">
        <v>41974</v>
      </c>
    </row>
    <row r="4877" spans="1:9" ht="25.5" hidden="1">
      <c r="A4877" s="133">
        <f>COUNTIF(ORÇAMENTO!B:B,'CPU (2)'!B4877)</f>
        <v>0</v>
      </c>
      <c r="B4877" s="157">
        <v>5837</v>
      </c>
      <c r="C4877" s="158" t="s">
        <v>10630</v>
      </c>
      <c r="D4877" s="157" t="s">
        <v>5450</v>
      </c>
      <c r="E4877" s="157" t="s">
        <v>6044</v>
      </c>
      <c r="F4877" s="159">
        <v>72.36</v>
      </c>
      <c r="G4877" s="159">
        <v>71.03</v>
      </c>
      <c r="H4877" s="157" t="s">
        <v>308</v>
      </c>
      <c r="I4877" s="160">
        <v>41974</v>
      </c>
    </row>
    <row r="4878" spans="1:9" ht="25.5" hidden="1">
      <c r="A4878" s="133">
        <f>COUNTIF(ORÇAMENTO!B:B,'CPU (2)'!B4878)</f>
        <v>0</v>
      </c>
      <c r="B4878" s="153">
        <v>5835</v>
      </c>
      <c r="C4878" s="154" t="s">
        <v>10631</v>
      </c>
      <c r="D4878" s="153" t="s">
        <v>5450</v>
      </c>
      <c r="E4878" s="153" t="s">
        <v>6046</v>
      </c>
      <c r="F4878" s="155">
        <v>173.08</v>
      </c>
      <c r="G4878" s="155">
        <v>171.75</v>
      </c>
      <c r="H4878" s="153" t="s">
        <v>308</v>
      </c>
      <c r="I4878" s="156">
        <v>41974</v>
      </c>
    </row>
    <row r="4879" spans="1:9" ht="38.25" hidden="1">
      <c r="A4879" s="133">
        <f>COUNTIF(ORÇAMENTO!B:B,'CPU (2)'!B4879)</f>
        <v>0</v>
      </c>
      <c r="B4879" s="157">
        <v>89240</v>
      </c>
      <c r="C4879" s="158" t="s">
        <v>10632</v>
      </c>
      <c r="D4879" s="157" t="s">
        <v>5450</v>
      </c>
      <c r="E4879" s="157" t="s">
        <v>307</v>
      </c>
      <c r="F4879" s="159">
        <v>45.44</v>
      </c>
      <c r="G4879" s="159">
        <v>45.43</v>
      </c>
      <c r="H4879" s="157" t="s">
        <v>308</v>
      </c>
      <c r="I4879" s="160">
        <v>41974</v>
      </c>
    </row>
    <row r="4880" spans="1:9" ht="25.5" hidden="1">
      <c r="A4880" s="133">
        <f>COUNTIF(ORÇAMENTO!B:B,'CPU (2)'!B4880)</f>
        <v>0</v>
      </c>
      <c r="B4880" s="153">
        <v>89241</v>
      </c>
      <c r="C4880" s="154" t="s">
        <v>10633</v>
      </c>
      <c r="D4880" s="153" t="s">
        <v>5450</v>
      </c>
      <c r="E4880" s="153" t="s">
        <v>307</v>
      </c>
      <c r="F4880" s="155">
        <v>13.61</v>
      </c>
      <c r="G4880" s="155">
        <v>13.61</v>
      </c>
      <c r="H4880" s="153" t="s">
        <v>308</v>
      </c>
      <c r="I4880" s="156">
        <v>41974</v>
      </c>
    </row>
    <row r="4881" spans="1:9" ht="38.25" hidden="1">
      <c r="A4881" s="133">
        <f>COUNTIF(ORÇAMENTO!B:B,'CPU (2)'!B4881)</f>
        <v>0</v>
      </c>
      <c r="B4881" s="157">
        <v>5710</v>
      </c>
      <c r="C4881" s="158" t="s">
        <v>10634</v>
      </c>
      <c r="D4881" s="157" t="s">
        <v>5450</v>
      </c>
      <c r="E4881" s="157" t="s">
        <v>307</v>
      </c>
      <c r="F4881" s="159">
        <v>56.84</v>
      </c>
      <c r="G4881" s="159">
        <v>56.84</v>
      </c>
      <c r="H4881" s="157" t="s">
        <v>308</v>
      </c>
      <c r="I4881" s="160">
        <v>41974</v>
      </c>
    </row>
    <row r="4882" spans="1:9" ht="38.25" hidden="1">
      <c r="A4882" s="133">
        <f>COUNTIF(ORÇAMENTO!B:B,'CPU (2)'!B4882)</f>
        <v>0</v>
      </c>
      <c r="B4882" s="153">
        <v>5711</v>
      </c>
      <c r="C4882" s="154" t="s">
        <v>10635</v>
      </c>
      <c r="D4882" s="153" t="s">
        <v>5450</v>
      </c>
      <c r="E4882" s="153" t="s">
        <v>307</v>
      </c>
      <c r="F4882" s="155">
        <v>43.88</v>
      </c>
      <c r="G4882" s="155">
        <v>43.87</v>
      </c>
      <c r="H4882" s="153" t="s">
        <v>308</v>
      </c>
      <c r="I4882" s="156">
        <v>41974</v>
      </c>
    </row>
    <row r="4883" spans="1:9" ht="25.5" hidden="1">
      <c r="A4883" s="133">
        <f>COUNTIF(ORÇAMENTO!B:B,'CPU (2)'!B4883)</f>
        <v>0</v>
      </c>
      <c r="B4883" s="157">
        <v>89257</v>
      </c>
      <c r="C4883" s="158" t="s">
        <v>10636</v>
      </c>
      <c r="D4883" s="157" t="s">
        <v>5450</v>
      </c>
      <c r="E4883" s="157" t="s">
        <v>6046</v>
      </c>
      <c r="F4883" s="159">
        <v>149.85</v>
      </c>
      <c r="G4883" s="159">
        <v>148.51</v>
      </c>
      <c r="H4883" s="157" t="s">
        <v>308</v>
      </c>
      <c r="I4883" s="160">
        <v>41974</v>
      </c>
    </row>
    <row r="4884" spans="1:9" ht="25.5" hidden="1">
      <c r="A4884" s="133">
        <f>COUNTIF(ORÇAMENTO!B:B,'CPU (2)'!B4884)</f>
        <v>0</v>
      </c>
      <c r="B4884" s="153">
        <v>89258</v>
      </c>
      <c r="C4884" s="154" t="s">
        <v>10637</v>
      </c>
      <c r="D4884" s="153" t="s">
        <v>5450</v>
      </c>
      <c r="E4884" s="153" t="s">
        <v>6044</v>
      </c>
      <c r="F4884" s="155">
        <v>61.71</v>
      </c>
      <c r="G4884" s="155">
        <v>60.37</v>
      </c>
      <c r="H4884" s="153" t="s">
        <v>308</v>
      </c>
      <c r="I4884" s="156">
        <v>41974</v>
      </c>
    </row>
    <row r="4885" spans="1:9" ht="38.25" hidden="1">
      <c r="A4885" s="133">
        <f>COUNTIF(ORÇAMENTO!B:B,'CPU (2)'!B4885)</f>
        <v>0</v>
      </c>
      <c r="B4885" s="157">
        <v>89253</v>
      </c>
      <c r="C4885" s="158" t="s">
        <v>10638</v>
      </c>
      <c r="D4885" s="157" t="s">
        <v>5450</v>
      </c>
      <c r="E4885" s="157" t="s">
        <v>307</v>
      </c>
      <c r="F4885" s="159">
        <v>37.24</v>
      </c>
      <c r="G4885" s="159">
        <v>37.229999999999997</v>
      </c>
      <c r="H4885" s="157" t="s">
        <v>308</v>
      </c>
      <c r="I4885" s="160">
        <v>41974</v>
      </c>
    </row>
    <row r="4886" spans="1:9" ht="25.5" hidden="1">
      <c r="A4886" s="133">
        <f>COUNTIF(ORÇAMENTO!B:B,'CPU (2)'!B4886)</f>
        <v>0</v>
      </c>
      <c r="B4886" s="153">
        <v>89254</v>
      </c>
      <c r="C4886" s="154" t="s">
        <v>10639</v>
      </c>
      <c r="D4886" s="153" t="s">
        <v>5450</v>
      </c>
      <c r="E4886" s="153" t="s">
        <v>307</v>
      </c>
      <c r="F4886" s="155">
        <v>11.16</v>
      </c>
      <c r="G4886" s="155">
        <v>11.15</v>
      </c>
      <c r="H4886" s="153" t="s">
        <v>308</v>
      </c>
      <c r="I4886" s="156">
        <v>41974</v>
      </c>
    </row>
    <row r="4887" spans="1:9" ht="38.25" hidden="1">
      <c r="A4887" s="133">
        <f>COUNTIF(ORÇAMENTO!B:B,'CPU (2)'!B4887)</f>
        <v>0</v>
      </c>
      <c r="B4887" s="157">
        <v>89255</v>
      </c>
      <c r="C4887" s="158" t="s">
        <v>10640</v>
      </c>
      <c r="D4887" s="157" t="s">
        <v>5450</v>
      </c>
      <c r="E4887" s="157" t="s">
        <v>307</v>
      </c>
      <c r="F4887" s="159">
        <v>46.36</v>
      </c>
      <c r="G4887" s="159">
        <v>46.36</v>
      </c>
      <c r="H4887" s="157" t="s">
        <v>308</v>
      </c>
      <c r="I4887" s="160">
        <v>41974</v>
      </c>
    </row>
    <row r="4888" spans="1:9" ht="38.25" hidden="1">
      <c r="A4888" s="133">
        <f>COUNTIF(ORÇAMENTO!B:B,'CPU (2)'!B4888)</f>
        <v>0</v>
      </c>
      <c r="B4888" s="153">
        <v>89256</v>
      </c>
      <c r="C4888" s="154" t="s">
        <v>10641</v>
      </c>
      <c r="D4888" s="153" t="s">
        <v>5450</v>
      </c>
      <c r="E4888" s="153" t="s">
        <v>307</v>
      </c>
      <c r="F4888" s="155">
        <v>41.78</v>
      </c>
      <c r="G4888" s="155">
        <v>41.77</v>
      </c>
      <c r="H4888" s="153" t="s">
        <v>308</v>
      </c>
      <c r="I4888" s="156">
        <v>41974</v>
      </c>
    </row>
    <row r="4889" spans="1:9" hidden="1">
      <c r="A4889" s="133">
        <f>COUNTIF(ORÇAMENTO!B:B,'CPU (2)'!B4889)</f>
        <v>0</v>
      </c>
      <c r="B4889" s="157">
        <v>88325</v>
      </c>
      <c r="C4889" s="158" t="s">
        <v>10642</v>
      </c>
      <c r="D4889" s="157" t="s">
        <v>5361</v>
      </c>
      <c r="E4889" s="157" t="s">
        <v>307</v>
      </c>
      <c r="F4889" s="159">
        <v>13.75</v>
      </c>
      <c r="G4889" s="159">
        <v>12.41</v>
      </c>
      <c r="H4889" s="157" t="s">
        <v>308</v>
      </c>
      <c r="I4889" s="160">
        <v>41974</v>
      </c>
    </row>
    <row r="4890" spans="1:9" ht="25.5" hidden="1">
      <c r="A4890" s="133">
        <f>COUNTIF(ORÇAMENTO!B:B,'CPU (2)'!B4890)</f>
        <v>0</v>
      </c>
      <c r="B4890" s="153">
        <v>72123</v>
      </c>
      <c r="C4890" s="154" t="s">
        <v>10643</v>
      </c>
      <c r="D4890" s="153" t="s">
        <v>5410</v>
      </c>
      <c r="E4890" s="153" t="s">
        <v>335</v>
      </c>
      <c r="F4890" s="155">
        <v>156.30000000000001</v>
      </c>
      <c r="G4890" s="155">
        <v>155.19</v>
      </c>
      <c r="H4890" s="153" t="s">
        <v>308</v>
      </c>
      <c r="I4890" s="156">
        <v>41974</v>
      </c>
    </row>
    <row r="4891" spans="1:9" ht="25.5" hidden="1">
      <c r="A4891" s="133">
        <f>COUNTIF(ORÇAMENTO!B:B,'CPU (2)'!B4891)</f>
        <v>0</v>
      </c>
      <c r="B4891" s="157">
        <v>85004</v>
      </c>
      <c r="C4891" s="158" t="s">
        <v>10644</v>
      </c>
      <c r="D4891" s="157" t="s">
        <v>5410</v>
      </c>
      <c r="E4891" s="157" t="s">
        <v>335</v>
      </c>
      <c r="F4891" s="159">
        <v>68.040000000000006</v>
      </c>
      <c r="G4891" s="159">
        <v>66.48</v>
      </c>
      <c r="H4891" s="157" t="s">
        <v>308</v>
      </c>
      <c r="I4891" s="160">
        <v>41974</v>
      </c>
    </row>
    <row r="4892" spans="1:9" ht="25.5" hidden="1">
      <c r="A4892" s="133">
        <f>COUNTIF(ORÇAMENTO!B:B,'CPU (2)'!B4892)</f>
        <v>0</v>
      </c>
      <c r="B4892" s="153">
        <v>72122</v>
      </c>
      <c r="C4892" s="154" t="s">
        <v>10645</v>
      </c>
      <c r="D4892" s="153" t="s">
        <v>5410</v>
      </c>
      <c r="E4892" s="153" t="s">
        <v>335</v>
      </c>
      <c r="F4892" s="155">
        <v>61.8</v>
      </c>
      <c r="G4892" s="155">
        <v>60.69</v>
      </c>
      <c r="H4892" s="153" t="s">
        <v>308</v>
      </c>
      <c r="I4892" s="156">
        <v>41974</v>
      </c>
    </row>
    <row r="4893" spans="1:9" ht="25.5" hidden="1">
      <c r="A4893" s="133">
        <f>COUNTIF(ORÇAMENTO!B:B,'CPU (2)'!B4893)</f>
        <v>0</v>
      </c>
      <c r="B4893" s="157">
        <v>72116</v>
      </c>
      <c r="C4893" s="158" t="s">
        <v>10646</v>
      </c>
      <c r="D4893" s="157" t="s">
        <v>5410</v>
      </c>
      <c r="E4893" s="157" t="s">
        <v>335</v>
      </c>
      <c r="F4893" s="159">
        <v>56</v>
      </c>
      <c r="G4893" s="159">
        <v>55.02</v>
      </c>
      <c r="H4893" s="157" t="s">
        <v>308</v>
      </c>
      <c r="I4893" s="160">
        <v>41974</v>
      </c>
    </row>
    <row r="4894" spans="1:9" ht="25.5" hidden="1">
      <c r="A4894" s="133">
        <f>COUNTIF(ORÇAMENTO!B:B,'CPU (2)'!B4894)</f>
        <v>0</v>
      </c>
      <c r="B4894" s="153">
        <v>72117</v>
      </c>
      <c r="C4894" s="154" t="s">
        <v>10647</v>
      </c>
      <c r="D4894" s="153" t="s">
        <v>5410</v>
      </c>
      <c r="E4894" s="153" t="s">
        <v>335</v>
      </c>
      <c r="F4894" s="155">
        <v>71.14</v>
      </c>
      <c r="G4894" s="155">
        <v>70.040000000000006</v>
      </c>
      <c r="H4894" s="153" t="s">
        <v>308</v>
      </c>
      <c r="I4894" s="156">
        <v>41974</v>
      </c>
    </row>
    <row r="4895" spans="1:9" ht="25.5" hidden="1">
      <c r="A4895" s="133">
        <f>COUNTIF(ORÇAMENTO!B:B,'CPU (2)'!B4895)</f>
        <v>0</v>
      </c>
      <c r="B4895" s="157">
        <v>84957</v>
      </c>
      <c r="C4895" s="158" t="s">
        <v>10648</v>
      </c>
      <c r="D4895" s="157" t="s">
        <v>5410</v>
      </c>
      <c r="E4895" s="157" t="s">
        <v>335</v>
      </c>
      <c r="F4895" s="159">
        <v>86.04</v>
      </c>
      <c r="G4895" s="159">
        <v>84.48</v>
      </c>
      <c r="H4895" s="157" t="s">
        <v>308</v>
      </c>
      <c r="I4895" s="160">
        <v>41974</v>
      </c>
    </row>
    <row r="4896" spans="1:9" ht="25.5" hidden="1">
      <c r="A4896" s="133">
        <f>COUNTIF(ORÇAMENTO!B:B,'CPU (2)'!B4896)</f>
        <v>0</v>
      </c>
      <c r="B4896" s="153">
        <v>84959</v>
      </c>
      <c r="C4896" s="154" t="s">
        <v>10649</v>
      </c>
      <c r="D4896" s="153" t="s">
        <v>5410</v>
      </c>
      <c r="E4896" s="153" t="s">
        <v>335</v>
      </c>
      <c r="F4896" s="155">
        <v>99.54</v>
      </c>
      <c r="G4896" s="155">
        <v>97.98</v>
      </c>
      <c r="H4896" s="153" t="s">
        <v>308</v>
      </c>
      <c r="I4896" s="156">
        <v>41974</v>
      </c>
    </row>
    <row r="4897" spans="1:9" ht="25.5" hidden="1">
      <c r="A4897" s="133">
        <f>COUNTIF(ORÇAMENTO!B:B,'CPU (2)'!B4897)</f>
        <v>0</v>
      </c>
      <c r="B4897" s="157">
        <v>85001</v>
      </c>
      <c r="C4897" s="158" t="s">
        <v>10650</v>
      </c>
      <c r="D4897" s="157" t="s">
        <v>5410</v>
      </c>
      <c r="E4897" s="157" t="s">
        <v>335</v>
      </c>
      <c r="F4897" s="159">
        <v>95.04</v>
      </c>
      <c r="G4897" s="159">
        <v>93.48</v>
      </c>
      <c r="H4897" s="157" t="s">
        <v>308</v>
      </c>
      <c r="I4897" s="160">
        <v>41974</v>
      </c>
    </row>
    <row r="4898" spans="1:9" ht="25.5" hidden="1">
      <c r="A4898" s="133">
        <f>COUNTIF(ORÇAMENTO!B:B,'CPU (2)'!B4898)</f>
        <v>0</v>
      </c>
      <c r="B4898" s="153">
        <v>85002</v>
      </c>
      <c r="C4898" s="154" t="s">
        <v>10651</v>
      </c>
      <c r="D4898" s="153" t="s">
        <v>5410</v>
      </c>
      <c r="E4898" s="153" t="s">
        <v>335</v>
      </c>
      <c r="F4898" s="155">
        <v>131.04</v>
      </c>
      <c r="G4898" s="155">
        <v>129.47999999999999</v>
      </c>
      <c r="H4898" s="153" t="s">
        <v>308</v>
      </c>
      <c r="I4898" s="156">
        <v>41974</v>
      </c>
    </row>
    <row r="4899" spans="1:9" ht="25.5" hidden="1">
      <c r="A4899" s="133">
        <f>COUNTIF(ORÇAMENTO!B:B,'CPU (2)'!B4899)</f>
        <v>0</v>
      </c>
      <c r="B4899" s="157">
        <v>72121</v>
      </c>
      <c r="C4899" s="158" t="s">
        <v>10652</v>
      </c>
      <c r="D4899" s="157" t="s">
        <v>5410</v>
      </c>
      <c r="E4899" s="157" t="s">
        <v>335</v>
      </c>
      <c r="F4899" s="159">
        <v>321.05</v>
      </c>
      <c r="G4899" s="159">
        <v>319.83</v>
      </c>
      <c r="H4899" s="157" t="s">
        <v>308</v>
      </c>
      <c r="I4899" s="160">
        <v>41974</v>
      </c>
    </row>
    <row r="4900" spans="1:9" ht="25.5" hidden="1">
      <c r="A4900" s="133">
        <f>COUNTIF(ORÇAMENTO!B:B,'CPU (2)'!B4900)</f>
        <v>0</v>
      </c>
      <c r="B4900" s="153">
        <v>72120</v>
      </c>
      <c r="C4900" s="154" t="s">
        <v>10653</v>
      </c>
      <c r="D4900" s="153" t="s">
        <v>5410</v>
      </c>
      <c r="E4900" s="153" t="s">
        <v>335</v>
      </c>
      <c r="F4900" s="155">
        <v>258.47000000000003</v>
      </c>
      <c r="G4900" s="155">
        <v>257.25</v>
      </c>
      <c r="H4900" s="153" t="s">
        <v>308</v>
      </c>
      <c r="I4900" s="156">
        <v>41974</v>
      </c>
    </row>
    <row r="4901" spans="1:9" ht="25.5" hidden="1">
      <c r="A4901" s="133">
        <f>COUNTIF(ORÇAMENTO!B:B,'CPU (2)'!B4901)</f>
        <v>0</v>
      </c>
      <c r="B4901" s="157">
        <v>72118</v>
      </c>
      <c r="C4901" s="158" t="s">
        <v>10654</v>
      </c>
      <c r="D4901" s="157" t="s">
        <v>5410</v>
      </c>
      <c r="E4901" s="157" t="s">
        <v>335</v>
      </c>
      <c r="F4901" s="159">
        <v>159.93</v>
      </c>
      <c r="G4901" s="159">
        <v>158.71</v>
      </c>
      <c r="H4901" s="157" t="s">
        <v>308</v>
      </c>
      <c r="I4901" s="160">
        <v>41974</v>
      </c>
    </row>
    <row r="4902" spans="1:9" ht="25.5" hidden="1">
      <c r="A4902" s="133">
        <f>COUNTIF(ORÇAMENTO!B:B,'CPU (2)'!B4902)</f>
        <v>0</v>
      </c>
      <c r="B4902" s="153">
        <v>72119</v>
      </c>
      <c r="C4902" s="154" t="s">
        <v>10655</v>
      </c>
      <c r="D4902" s="153" t="s">
        <v>5410</v>
      </c>
      <c r="E4902" s="153" t="s">
        <v>335</v>
      </c>
      <c r="F4902" s="155">
        <v>203.26</v>
      </c>
      <c r="G4902" s="155">
        <v>202.03</v>
      </c>
      <c r="H4902" s="153" t="s">
        <v>308</v>
      </c>
      <c r="I4902" s="156">
        <v>41974</v>
      </c>
    </row>
    <row r="4903" spans="1:9" hidden="1">
      <c r="A4903" s="133">
        <f>COUNTIF(ORÇAMENTO!B:B,'CPU (2)'!B4903)</f>
        <v>0</v>
      </c>
      <c r="B4903" s="157">
        <v>88326</v>
      </c>
      <c r="C4903" s="158" t="s">
        <v>10656</v>
      </c>
      <c r="D4903" s="157" t="s">
        <v>5361</v>
      </c>
      <c r="E4903" s="157" t="s">
        <v>307</v>
      </c>
      <c r="F4903" s="159">
        <v>12.32</v>
      </c>
      <c r="G4903" s="159">
        <v>10.93</v>
      </c>
      <c r="H4903" s="157" t="s">
        <v>308</v>
      </c>
      <c r="I4903" s="160">
        <v>41974</v>
      </c>
    </row>
    <row r="4904" spans="1:9" ht="25.5" hidden="1">
      <c r="A4904" s="133">
        <f>COUNTIF(ORÇAMENTO!B:B,'CPU (2)'!B4904)</f>
        <v>0</v>
      </c>
      <c r="B4904" s="153" t="s">
        <v>10657</v>
      </c>
      <c r="C4904" s="154" t="s">
        <v>10658</v>
      </c>
      <c r="D4904" s="153" t="s">
        <v>5366</v>
      </c>
      <c r="E4904" s="153" t="s">
        <v>83</v>
      </c>
      <c r="F4904" s="155">
        <v>56.6</v>
      </c>
      <c r="G4904" s="155">
        <v>55</v>
      </c>
      <c r="H4904" s="153" t="s">
        <v>308</v>
      </c>
      <c r="I4904" s="156">
        <v>41974</v>
      </c>
    </row>
    <row r="4905" spans="1:9" ht="25.5" hidden="1">
      <c r="A4905" s="133">
        <f>COUNTIF(ORÇAMENTO!B:B,'CPU (2)'!B4905)</f>
        <v>0</v>
      </c>
      <c r="B4905" s="157" t="s">
        <v>10659</v>
      </c>
      <c r="C4905" s="158" t="s">
        <v>10660</v>
      </c>
      <c r="D4905" s="157" t="s">
        <v>5366</v>
      </c>
      <c r="E4905" s="157" t="s">
        <v>83</v>
      </c>
      <c r="F4905" s="159">
        <v>91.32</v>
      </c>
      <c r="G4905" s="159">
        <v>89.45</v>
      </c>
      <c r="H4905" s="157" t="s">
        <v>308</v>
      </c>
      <c r="I4905" s="160">
        <v>41974</v>
      </c>
    </row>
    <row r="4906" spans="1:9" ht="25.5" hidden="1">
      <c r="A4906" s="133">
        <f>COUNTIF(ORÇAMENTO!B:B,'CPU (2)'!B4906)</f>
        <v>0</v>
      </c>
      <c r="B4906" s="153" t="s">
        <v>10661</v>
      </c>
      <c r="C4906" s="154" t="s">
        <v>10662</v>
      </c>
      <c r="D4906" s="153" t="s">
        <v>5366</v>
      </c>
      <c r="E4906" s="153" t="s">
        <v>83</v>
      </c>
      <c r="F4906" s="155">
        <v>42.2</v>
      </c>
      <c r="G4906" s="155">
        <v>40.61</v>
      </c>
      <c r="H4906" s="153" t="s">
        <v>308</v>
      </c>
      <c r="I4906" s="156">
        <v>41974</v>
      </c>
    </row>
    <row r="4907" spans="1:9" ht="25.5" hidden="1">
      <c r="A4907" s="133">
        <f>COUNTIF(ORÇAMENTO!B:B,'CPU (2)'!B4907)</f>
        <v>0</v>
      </c>
      <c r="B4907" s="157" t="s">
        <v>10663</v>
      </c>
      <c r="C4907" s="158" t="s">
        <v>10664</v>
      </c>
      <c r="D4907" s="157" t="s">
        <v>5366</v>
      </c>
      <c r="E4907" s="157" t="s">
        <v>83</v>
      </c>
      <c r="F4907" s="159">
        <v>130.31</v>
      </c>
      <c r="G4907" s="159">
        <v>128.44</v>
      </c>
      <c r="H4907" s="157" t="s">
        <v>308</v>
      </c>
      <c r="I4907" s="160">
        <v>41974</v>
      </c>
    </row>
    <row r="4908" spans="1:9" ht="25.5" hidden="1">
      <c r="A4908" s="133">
        <f>COUNTIF(ORÇAMENTO!B:B,'CPU (2)'!B4908)</f>
        <v>0</v>
      </c>
      <c r="B4908" s="153" t="s">
        <v>10665</v>
      </c>
      <c r="C4908" s="154" t="s">
        <v>10666</v>
      </c>
      <c r="D4908" s="153" t="s">
        <v>5366</v>
      </c>
      <c r="E4908" s="153" t="s">
        <v>83</v>
      </c>
      <c r="F4908" s="155">
        <v>46.2</v>
      </c>
      <c r="G4908" s="155">
        <v>44.6</v>
      </c>
      <c r="H4908" s="153" t="s">
        <v>308</v>
      </c>
      <c r="I4908" s="156">
        <v>41974</v>
      </c>
    </row>
    <row r="4909" spans="1:9" ht="25.5" hidden="1">
      <c r="A4909" s="133">
        <f>COUNTIF(ORÇAMENTO!B:B,'CPU (2)'!B4909)</f>
        <v>0</v>
      </c>
      <c r="B4909" s="157" t="s">
        <v>10667</v>
      </c>
      <c r="C4909" s="158" t="s">
        <v>10668</v>
      </c>
      <c r="D4909" s="157" t="s">
        <v>5366</v>
      </c>
      <c r="E4909" s="157" t="s">
        <v>83</v>
      </c>
      <c r="F4909" s="159">
        <v>266.77</v>
      </c>
      <c r="G4909" s="159">
        <v>264.10000000000002</v>
      </c>
      <c r="H4909" s="157" t="s">
        <v>308</v>
      </c>
      <c r="I4909" s="160">
        <v>41974</v>
      </c>
    </row>
    <row r="4910" spans="1:9" ht="25.5" hidden="1">
      <c r="A4910" s="133">
        <f>COUNTIF(ORÇAMENTO!B:B,'CPU (2)'!B4910)</f>
        <v>0</v>
      </c>
      <c r="B4910" s="153" t="s">
        <v>10669</v>
      </c>
      <c r="C4910" s="154" t="s">
        <v>10670</v>
      </c>
      <c r="D4910" s="153" t="s">
        <v>5366</v>
      </c>
      <c r="E4910" s="153" t="s">
        <v>83</v>
      </c>
      <c r="F4910" s="155">
        <v>38.979999999999997</v>
      </c>
      <c r="G4910" s="155">
        <v>37.380000000000003</v>
      </c>
      <c r="H4910" s="153" t="s">
        <v>308</v>
      </c>
      <c r="I4910" s="156">
        <v>41974</v>
      </c>
    </row>
    <row r="4911" spans="1:9" ht="25.5" hidden="1">
      <c r="A4911" s="133">
        <f>COUNTIF(ORÇAMENTO!B:B,'CPU (2)'!B4911)</f>
        <v>0</v>
      </c>
      <c r="B4911" s="157" t="s">
        <v>10671</v>
      </c>
      <c r="C4911" s="158" t="s">
        <v>10672</v>
      </c>
      <c r="D4911" s="157" t="s">
        <v>5366</v>
      </c>
      <c r="E4911" s="157" t="s">
        <v>83</v>
      </c>
      <c r="F4911" s="159">
        <v>42.29</v>
      </c>
      <c r="G4911" s="159">
        <v>40.69</v>
      </c>
      <c r="H4911" s="157" t="s">
        <v>308</v>
      </c>
      <c r="I4911" s="160">
        <v>41974</v>
      </c>
    </row>
    <row r="4912" spans="1:9" ht="25.5" hidden="1">
      <c r="A4912" s="133">
        <f>COUNTIF(ORÇAMENTO!B:B,'CPU (2)'!B4912)</f>
        <v>0</v>
      </c>
      <c r="B4912" s="153" t="s">
        <v>10673</v>
      </c>
      <c r="C4912" s="154" t="s">
        <v>10674</v>
      </c>
      <c r="D4912" s="153" t="s">
        <v>5366</v>
      </c>
      <c r="E4912" s="153" t="s">
        <v>83</v>
      </c>
      <c r="F4912" s="155">
        <v>63.29</v>
      </c>
      <c r="G4912" s="155">
        <v>61.42</v>
      </c>
      <c r="H4912" s="153" t="s">
        <v>308</v>
      </c>
      <c r="I4912" s="156">
        <v>41974</v>
      </c>
    </row>
    <row r="4913" spans="1:9" ht="25.5" hidden="1">
      <c r="A4913" s="133">
        <f>COUNTIF(ORÇAMENTO!B:B,'CPU (2)'!B4913)</f>
        <v>0</v>
      </c>
      <c r="B4913" s="157" t="s">
        <v>10675</v>
      </c>
      <c r="C4913" s="158" t="s">
        <v>10676</v>
      </c>
      <c r="D4913" s="157" t="s">
        <v>5366</v>
      </c>
      <c r="E4913" s="157" t="s">
        <v>83</v>
      </c>
      <c r="F4913" s="159">
        <v>80.2</v>
      </c>
      <c r="G4913" s="159">
        <v>78.34</v>
      </c>
      <c r="H4913" s="157" t="s">
        <v>308</v>
      </c>
      <c r="I4913" s="160">
        <v>41974</v>
      </c>
    </row>
    <row r="4914" spans="1:9" ht="25.5" hidden="1">
      <c r="A4914" s="133">
        <f>COUNTIF(ORÇAMENTO!B:B,'CPU (2)'!B4914)</f>
        <v>0</v>
      </c>
      <c r="B4914" s="153" t="s">
        <v>10677</v>
      </c>
      <c r="C4914" s="154" t="s">
        <v>10678</v>
      </c>
      <c r="D4914" s="153" t="s">
        <v>5366</v>
      </c>
      <c r="E4914" s="153" t="s">
        <v>83</v>
      </c>
      <c r="F4914" s="155">
        <v>135.27000000000001</v>
      </c>
      <c r="G4914" s="155">
        <v>133.13</v>
      </c>
      <c r="H4914" s="153" t="s">
        <v>308</v>
      </c>
      <c r="I4914" s="156">
        <v>41974</v>
      </c>
    </row>
    <row r="4915" spans="1:9" ht="25.5" hidden="1">
      <c r="A4915" s="133">
        <f>COUNTIF(ORÇAMENTO!B:B,'CPU (2)'!B4915)</f>
        <v>0</v>
      </c>
      <c r="B4915" s="157" t="s">
        <v>10679</v>
      </c>
      <c r="C4915" s="158" t="s">
        <v>10680</v>
      </c>
      <c r="D4915" s="157" t="s">
        <v>5366</v>
      </c>
      <c r="E4915" s="157" t="s">
        <v>83</v>
      </c>
      <c r="F4915" s="159">
        <v>166.09</v>
      </c>
      <c r="G4915" s="159">
        <v>163.95</v>
      </c>
      <c r="H4915" s="157" t="s">
        <v>308</v>
      </c>
      <c r="I4915" s="160">
        <v>41974</v>
      </c>
    </row>
    <row r="4916" spans="1:9" ht="25.5" hidden="1">
      <c r="A4916" s="133">
        <f>COUNTIF(ORÇAMENTO!B:B,'CPU (2)'!B4916)</f>
        <v>0</v>
      </c>
      <c r="B4916" s="153" t="s">
        <v>10681</v>
      </c>
      <c r="C4916" s="154" t="s">
        <v>10682</v>
      </c>
      <c r="D4916" s="153" t="s">
        <v>5366</v>
      </c>
      <c r="E4916" s="153" t="s">
        <v>83</v>
      </c>
      <c r="F4916" s="155">
        <v>274.43</v>
      </c>
      <c r="G4916" s="155">
        <v>271.76</v>
      </c>
      <c r="H4916" s="153" t="s">
        <v>308</v>
      </c>
      <c r="I4916" s="156">
        <v>41974</v>
      </c>
    </row>
    <row r="4917" spans="1:9" ht="25.5" hidden="1">
      <c r="A4917" s="133">
        <f>COUNTIF(ORÇAMENTO!B:B,'CPU (2)'!B4917)</f>
        <v>0</v>
      </c>
      <c r="B4917" s="157" t="s">
        <v>10683</v>
      </c>
      <c r="C4917" s="158" t="s">
        <v>10684</v>
      </c>
      <c r="D4917" s="157" t="s">
        <v>5366</v>
      </c>
      <c r="E4917" s="157" t="s">
        <v>83</v>
      </c>
      <c r="F4917" s="159">
        <v>40.89</v>
      </c>
      <c r="G4917" s="159">
        <v>39.29</v>
      </c>
      <c r="H4917" s="157" t="s">
        <v>308</v>
      </c>
      <c r="I4917" s="160">
        <v>41974</v>
      </c>
    </row>
    <row r="4918" spans="1:9" ht="25.5" hidden="1">
      <c r="A4918" s="133">
        <f>COUNTIF(ORÇAMENTO!B:B,'CPU (2)'!B4918)</f>
        <v>0</v>
      </c>
      <c r="B4918" s="153" t="s">
        <v>10685</v>
      </c>
      <c r="C4918" s="154" t="s">
        <v>10686</v>
      </c>
      <c r="D4918" s="153" t="s">
        <v>5366</v>
      </c>
      <c r="E4918" s="153" t="s">
        <v>83</v>
      </c>
      <c r="F4918" s="155">
        <v>64.430000000000007</v>
      </c>
      <c r="G4918" s="155">
        <v>62.83</v>
      </c>
      <c r="H4918" s="153" t="s">
        <v>308</v>
      </c>
      <c r="I4918" s="156">
        <v>41974</v>
      </c>
    </row>
    <row r="4919" spans="1:9" ht="25.5" hidden="1">
      <c r="A4919" s="133">
        <f>COUNTIF(ORÇAMENTO!B:B,'CPU (2)'!B4919)</f>
        <v>0</v>
      </c>
      <c r="B4919" s="157" t="s">
        <v>10687</v>
      </c>
      <c r="C4919" s="158" t="s">
        <v>10688</v>
      </c>
      <c r="D4919" s="157" t="s">
        <v>5366</v>
      </c>
      <c r="E4919" s="157" t="s">
        <v>83</v>
      </c>
      <c r="F4919" s="159">
        <v>75.08</v>
      </c>
      <c r="G4919" s="159">
        <v>73.209999999999994</v>
      </c>
      <c r="H4919" s="157" t="s">
        <v>308</v>
      </c>
      <c r="I4919" s="160">
        <v>41974</v>
      </c>
    </row>
    <row r="4920" spans="1:9" ht="25.5" hidden="1">
      <c r="A4920" s="133">
        <f>COUNTIF(ORÇAMENTO!B:B,'CPU (2)'!B4920)</f>
        <v>0</v>
      </c>
      <c r="B4920" s="153" t="s">
        <v>10689</v>
      </c>
      <c r="C4920" s="154" t="s">
        <v>10690</v>
      </c>
      <c r="D4920" s="153" t="s">
        <v>5366</v>
      </c>
      <c r="E4920" s="153" t="s">
        <v>83</v>
      </c>
      <c r="F4920" s="155">
        <v>101.15</v>
      </c>
      <c r="G4920" s="155">
        <v>99.29</v>
      </c>
      <c r="H4920" s="153" t="s">
        <v>308</v>
      </c>
      <c r="I4920" s="156">
        <v>41974</v>
      </c>
    </row>
    <row r="4921" spans="1:9" ht="25.5" hidden="1">
      <c r="A4921" s="133">
        <f>COUNTIF(ORÇAMENTO!B:B,'CPU (2)'!B4921)</f>
        <v>0</v>
      </c>
      <c r="B4921" s="157" t="s">
        <v>10691</v>
      </c>
      <c r="C4921" s="158" t="s">
        <v>10692</v>
      </c>
      <c r="D4921" s="157" t="s">
        <v>5366</v>
      </c>
      <c r="E4921" s="157" t="s">
        <v>83</v>
      </c>
      <c r="F4921" s="159">
        <v>134.36000000000001</v>
      </c>
      <c r="G4921" s="159">
        <v>132.22999999999999</v>
      </c>
      <c r="H4921" s="157" t="s">
        <v>308</v>
      </c>
      <c r="I4921" s="160">
        <v>41974</v>
      </c>
    </row>
    <row r="4922" spans="1:9" ht="25.5" hidden="1">
      <c r="A4922" s="133">
        <f>COUNTIF(ORÇAMENTO!B:B,'CPU (2)'!B4922)</f>
        <v>0</v>
      </c>
      <c r="B4922" s="153" t="s">
        <v>10693</v>
      </c>
      <c r="C4922" s="154" t="s">
        <v>10694</v>
      </c>
      <c r="D4922" s="153" t="s">
        <v>5366</v>
      </c>
      <c r="E4922" s="153" t="s">
        <v>83</v>
      </c>
      <c r="F4922" s="155">
        <v>149.30000000000001</v>
      </c>
      <c r="G4922" s="155">
        <v>147.16</v>
      </c>
      <c r="H4922" s="153" t="s">
        <v>308</v>
      </c>
      <c r="I4922" s="156">
        <v>41974</v>
      </c>
    </row>
    <row r="4923" spans="1:9" ht="25.5" hidden="1">
      <c r="A4923" s="133">
        <f>COUNTIF(ORÇAMENTO!B:B,'CPU (2)'!B4923)</f>
        <v>0</v>
      </c>
      <c r="B4923" s="157" t="s">
        <v>10695</v>
      </c>
      <c r="C4923" s="158" t="s">
        <v>10696</v>
      </c>
      <c r="D4923" s="157" t="s">
        <v>5366</v>
      </c>
      <c r="E4923" s="157" t="s">
        <v>83</v>
      </c>
      <c r="F4923" s="159">
        <v>211.54</v>
      </c>
      <c r="G4923" s="159">
        <v>208.87</v>
      </c>
      <c r="H4923" s="157" t="s">
        <v>308</v>
      </c>
      <c r="I4923" s="160">
        <v>41974</v>
      </c>
    </row>
    <row r="4924" spans="1:9" ht="25.5" hidden="1">
      <c r="A4924" s="133">
        <f>COUNTIF(ORÇAMENTO!B:B,'CPU (2)'!B4924)</f>
        <v>0</v>
      </c>
      <c r="B4924" s="153" t="s">
        <v>10697</v>
      </c>
      <c r="C4924" s="154" t="s">
        <v>10698</v>
      </c>
      <c r="D4924" s="153" t="s">
        <v>5366</v>
      </c>
      <c r="E4924" s="153" t="s">
        <v>83</v>
      </c>
      <c r="F4924" s="155">
        <v>33.89</v>
      </c>
      <c r="G4924" s="155">
        <v>32.29</v>
      </c>
      <c r="H4924" s="153" t="s">
        <v>308</v>
      </c>
      <c r="I4924" s="156">
        <v>41974</v>
      </c>
    </row>
    <row r="4925" spans="1:9" ht="25.5" hidden="1">
      <c r="A4925" s="133">
        <f>COUNTIF(ORÇAMENTO!B:B,'CPU (2)'!B4925)</f>
        <v>0</v>
      </c>
      <c r="B4925" s="157" t="s">
        <v>10699</v>
      </c>
      <c r="C4925" s="158" t="s">
        <v>10700</v>
      </c>
      <c r="D4925" s="157" t="s">
        <v>5366</v>
      </c>
      <c r="E4925" s="157" t="s">
        <v>83</v>
      </c>
      <c r="F4925" s="159">
        <v>36.69</v>
      </c>
      <c r="G4925" s="159">
        <v>35.1</v>
      </c>
      <c r="H4925" s="157" t="s">
        <v>308</v>
      </c>
      <c r="I4925" s="160">
        <v>41974</v>
      </c>
    </row>
    <row r="4926" spans="1:9" ht="25.5" hidden="1">
      <c r="A4926" s="133">
        <f>COUNTIF(ORÇAMENTO!B:B,'CPU (2)'!B4926)</f>
        <v>0</v>
      </c>
      <c r="B4926" s="153" t="s">
        <v>10701</v>
      </c>
      <c r="C4926" s="154" t="s">
        <v>10702</v>
      </c>
      <c r="D4926" s="153" t="s">
        <v>5366</v>
      </c>
      <c r="E4926" s="153" t="s">
        <v>83</v>
      </c>
      <c r="F4926" s="155">
        <v>42.71</v>
      </c>
      <c r="G4926" s="155">
        <v>41.11</v>
      </c>
      <c r="H4926" s="153" t="s">
        <v>308</v>
      </c>
      <c r="I4926" s="156">
        <v>41974</v>
      </c>
    </row>
    <row r="4927" spans="1:9" ht="25.5" hidden="1">
      <c r="A4927" s="133">
        <f>COUNTIF(ORÇAMENTO!B:B,'CPU (2)'!B4927)</f>
        <v>0</v>
      </c>
      <c r="B4927" s="157" t="s">
        <v>10703</v>
      </c>
      <c r="C4927" s="158" t="s">
        <v>10704</v>
      </c>
      <c r="D4927" s="157" t="s">
        <v>5366</v>
      </c>
      <c r="E4927" s="157" t="s">
        <v>83</v>
      </c>
      <c r="F4927" s="159">
        <v>52.02</v>
      </c>
      <c r="G4927" s="159">
        <v>50.15</v>
      </c>
      <c r="H4927" s="157" t="s">
        <v>308</v>
      </c>
      <c r="I4927" s="160">
        <v>41974</v>
      </c>
    </row>
    <row r="4928" spans="1:9" ht="25.5" hidden="1">
      <c r="A4928" s="133">
        <f>COUNTIF(ORÇAMENTO!B:B,'CPU (2)'!B4928)</f>
        <v>0</v>
      </c>
      <c r="B4928" s="153" t="s">
        <v>10705</v>
      </c>
      <c r="C4928" s="154" t="s">
        <v>10706</v>
      </c>
      <c r="D4928" s="153" t="s">
        <v>5366</v>
      </c>
      <c r="E4928" s="153" t="s">
        <v>83</v>
      </c>
      <c r="F4928" s="155">
        <v>62.46</v>
      </c>
      <c r="G4928" s="155">
        <v>60.6</v>
      </c>
      <c r="H4928" s="153" t="s">
        <v>308</v>
      </c>
      <c r="I4928" s="156">
        <v>41974</v>
      </c>
    </row>
    <row r="4929" spans="1:9" ht="25.5" hidden="1">
      <c r="A4929" s="133">
        <f>COUNTIF(ORÇAMENTO!B:B,'CPU (2)'!B4929)</f>
        <v>0</v>
      </c>
      <c r="B4929" s="157" t="s">
        <v>10707</v>
      </c>
      <c r="C4929" s="158" t="s">
        <v>10708</v>
      </c>
      <c r="D4929" s="157" t="s">
        <v>5366</v>
      </c>
      <c r="E4929" s="157" t="s">
        <v>83</v>
      </c>
      <c r="F4929" s="159">
        <v>117.3</v>
      </c>
      <c r="G4929" s="159">
        <v>115.17</v>
      </c>
      <c r="H4929" s="157" t="s">
        <v>308</v>
      </c>
      <c r="I4929" s="160">
        <v>41974</v>
      </c>
    </row>
    <row r="4930" spans="1:9" ht="25.5" hidden="1">
      <c r="A4930" s="133">
        <f>COUNTIF(ORÇAMENTO!B:B,'CPU (2)'!B4930)</f>
        <v>0</v>
      </c>
      <c r="B4930" s="153">
        <v>86878</v>
      </c>
      <c r="C4930" s="154" t="s">
        <v>10709</v>
      </c>
      <c r="D4930" s="153" t="s">
        <v>5366</v>
      </c>
      <c r="E4930" s="153" t="s">
        <v>83</v>
      </c>
      <c r="F4930" s="155">
        <v>48.59</v>
      </c>
      <c r="G4930" s="155">
        <v>48.27</v>
      </c>
      <c r="H4930" s="153" t="s">
        <v>308</v>
      </c>
      <c r="I4930" s="156">
        <v>41974</v>
      </c>
    </row>
    <row r="4931" spans="1:9" ht="25.5" hidden="1">
      <c r="A4931" s="133">
        <f>COUNTIF(ORÇAMENTO!B:B,'CPU (2)'!B4931)</f>
        <v>0</v>
      </c>
      <c r="B4931" s="157">
        <v>86879</v>
      </c>
      <c r="C4931" s="158" t="s">
        <v>10710</v>
      </c>
      <c r="D4931" s="157" t="s">
        <v>5366</v>
      </c>
      <c r="E4931" s="157" t="s">
        <v>83</v>
      </c>
      <c r="F4931" s="159">
        <v>4.22</v>
      </c>
      <c r="G4931" s="159">
        <v>3.98</v>
      </c>
      <c r="H4931" s="157" t="s">
        <v>308</v>
      </c>
      <c r="I4931" s="160">
        <v>41974</v>
      </c>
    </row>
    <row r="4932" spans="1:9" ht="25.5" hidden="1">
      <c r="A4932" s="133">
        <f>COUNTIF(ORÇAMENTO!B:B,'CPU (2)'!B4932)</f>
        <v>0</v>
      </c>
      <c r="B4932" s="153">
        <v>86880</v>
      </c>
      <c r="C4932" s="154" t="s">
        <v>10711</v>
      </c>
      <c r="D4932" s="153" t="s">
        <v>5366</v>
      </c>
      <c r="E4932" s="153" t="s">
        <v>83</v>
      </c>
      <c r="F4932" s="155">
        <v>11.3</v>
      </c>
      <c r="G4932" s="155">
        <v>11.07</v>
      </c>
      <c r="H4932" s="153" t="s">
        <v>308</v>
      </c>
      <c r="I4932" s="156">
        <v>41974</v>
      </c>
    </row>
  </sheetData>
  <pageMargins left="0.511811024" right="0.511811024" top="0.78740157499999996" bottom="0.78740157499999996" header="0.31496062000000002" footer="0.31496062000000002"/>
  <pageSetup paperSize="9" scale="64" orientation="portrait" horizontalDpi="4294967293" verticalDpi="4294967293" r:id="rId1"/>
  <colBreaks count="1" manualBreakCount="1">
    <brk id="10" max="4516"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49"/>
  <sheetViews>
    <sheetView workbookViewId="0">
      <pane ySplit="1" topLeftCell="A128" activePane="bottomLeft" state="frozen"/>
      <selection pane="bottomLeft" activeCell="A137" sqref="A137"/>
    </sheetView>
  </sheetViews>
  <sheetFormatPr defaultRowHeight="12.75"/>
  <cols>
    <col min="1" max="1" width="10.28515625" style="133"/>
    <col min="2" max="2" width="55.28515625" style="134" customWidth="1"/>
    <col min="3" max="3" width="12.28515625" style="133" customWidth="1"/>
    <col min="4" max="4" width="9.140625" style="133"/>
    <col min="5" max="6" width="14.7109375" style="133" bestFit="1" customWidth="1"/>
    <col min="7" max="8" width="10.28515625" style="133"/>
  </cols>
  <sheetData>
    <row r="1" spans="1:8" ht="25.5">
      <c r="A1" s="135" t="s">
        <v>341</v>
      </c>
      <c r="B1" s="135" t="s">
        <v>82</v>
      </c>
      <c r="C1" s="135" t="s">
        <v>342</v>
      </c>
      <c r="D1" s="135" t="s">
        <v>343</v>
      </c>
      <c r="E1" s="135" t="s">
        <v>344</v>
      </c>
      <c r="F1" s="135" t="s">
        <v>345</v>
      </c>
      <c r="G1" s="135" t="s">
        <v>346</v>
      </c>
      <c r="H1" s="135" t="s">
        <v>347</v>
      </c>
    </row>
    <row r="2" spans="1:8">
      <c r="A2" s="136">
        <v>6115</v>
      </c>
      <c r="B2" s="137" t="s">
        <v>305</v>
      </c>
      <c r="C2" s="136" t="s">
        <v>306</v>
      </c>
      <c r="D2" s="136" t="s">
        <v>307</v>
      </c>
      <c r="E2" s="138">
        <v>8.26</v>
      </c>
      <c r="F2" s="138">
        <v>7.14</v>
      </c>
      <c r="G2" s="136" t="s">
        <v>308</v>
      </c>
      <c r="H2" s="139">
        <v>41974</v>
      </c>
    </row>
    <row r="3" spans="1:8" ht="25.5">
      <c r="A3" s="140">
        <v>6116</v>
      </c>
      <c r="B3" s="141" t="s">
        <v>309</v>
      </c>
      <c r="C3" s="140" t="s">
        <v>306</v>
      </c>
      <c r="D3" s="140" t="s">
        <v>307</v>
      </c>
      <c r="E3" s="142">
        <v>9.11</v>
      </c>
      <c r="F3" s="142">
        <v>7.88</v>
      </c>
      <c r="G3" s="140" t="s">
        <v>308</v>
      </c>
      <c r="H3" s="143">
        <v>41974</v>
      </c>
    </row>
    <row r="4" spans="1:8" ht="25.5">
      <c r="A4" s="136">
        <v>243</v>
      </c>
      <c r="B4" s="137" t="s">
        <v>310</v>
      </c>
      <c r="C4" s="136" t="s">
        <v>306</v>
      </c>
      <c r="D4" s="136" t="s">
        <v>307</v>
      </c>
      <c r="E4" s="138">
        <v>12.38</v>
      </c>
      <c r="F4" s="138">
        <v>10.7</v>
      </c>
      <c r="G4" s="136" t="s">
        <v>308</v>
      </c>
      <c r="H4" s="139">
        <v>41974</v>
      </c>
    </row>
    <row r="5" spans="1:8">
      <c r="A5" s="140">
        <v>6128</v>
      </c>
      <c r="B5" s="141" t="s">
        <v>311</v>
      </c>
      <c r="C5" s="140" t="s">
        <v>306</v>
      </c>
      <c r="D5" s="140" t="s">
        <v>307</v>
      </c>
      <c r="E5" s="142">
        <v>8.26</v>
      </c>
      <c r="F5" s="142">
        <v>7.14</v>
      </c>
      <c r="G5" s="140" t="s">
        <v>308</v>
      </c>
      <c r="H5" s="143">
        <v>41974</v>
      </c>
    </row>
    <row r="6" spans="1:8" ht="25.5">
      <c r="A6" s="136">
        <v>6130</v>
      </c>
      <c r="B6" s="137" t="s">
        <v>312</v>
      </c>
      <c r="C6" s="136" t="s">
        <v>306</v>
      </c>
      <c r="D6" s="136" t="s">
        <v>307</v>
      </c>
      <c r="E6" s="138">
        <v>9.11</v>
      </c>
      <c r="F6" s="138">
        <v>7.88</v>
      </c>
      <c r="G6" s="136" t="s">
        <v>308</v>
      </c>
      <c r="H6" s="139">
        <v>41974</v>
      </c>
    </row>
    <row r="7" spans="1:8">
      <c r="A7" s="140">
        <v>4757</v>
      </c>
      <c r="B7" s="141" t="s">
        <v>313</v>
      </c>
      <c r="C7" s="140" t="s">
        <v>314</v>
      </c>
      <c r="D7" s="140" t="s">
        <v>307</v>
      </c>
      <c r="E7" s="142">
        <v>13.9</v>
      </c>
      <c r="F7" s="142">
        <v>12.02</v>
      </c>
      <c r="G7" s="140" t="s">
        <v>308</v>
      </c>
      <c r="H7" s="143">
        <v>41974</v>
      </c>
    </row>
    <row r="8" spans="1:8" ht="25.5">
      <c r="A8" s="136">
        <v>10539</v>
      </c>
      <c r="B8" s="137" t="s">
        <v>315</v>
      </c>
      <c r="C8" s="136" t="s">
        <v>316</v>
      </c>
      <c r="D8" s="136" t="s">
        <v>83</v>
      </c>
      <c r="E8" s="138">
        <v>21062.09</v>
      </c>
      <c r="F8" s="138">
        <v>21062.09</v>
      </c>
      <c r="G8" s="136" t="s">
        <v>308</v>
      </c>
      <c r="H8" s="139">
        <v>41974</v>
      </c>
    </row>
    <row r="9" spans="1:8" ht="38.25">
      <c r="A9" s="140">
        <v>11117</v>
      </c>
      <c r="B9" s="141" t="s">
        <v>317</v>
      </c>
      <c r="C9" s="140" t="s">
        <v>314</v>
      </c>
      <c r="D9" s="140" t="s">
        <v>83</v>
      </c>
      <c r="E9" s="142">
        <v>3.05</v>
      </c>
      <c r="F9" s="142">
        <v>3.05</v>
      </c>
      <c r="G9" s="140" t="s">
        <v>308</v>
      </c>
      <c r="H9" s="143">
        <v>41974</v>
      </c>
    </row>
    <row r="10" spans="1:8" ht="76.5">
      <c r="A10" s="136">
        <v>10591</v>
      </c>
      <c r="B10" s="137" t="s">
        <v>318</v>
      </c>
      <c r="C10" s="136" t="s">
        <v>316</v>
      </c>
      <c r="D10" s="136" t="s">
        <v>83</v>
      </c>
      <c r="E10" s="138">
        <v>1735.64</v>
      </c>
      <c r="F10" s="138">
        <v>1735.64</v>
      </c>
      <c r="G10" s="136" t="s">
        <v>308</v>
      </c>
      <c r="H10" s="139">
        <v>41974</v>
      </c>
    </row>
    <row r="11" spans="1:8" ht="25.5">
      <c r="A11" s="140">
        <v>4371</v>
      </c>
      <c r="B11" s="141" t="s">
        <v>319</v>
      </c>
      <c r="C11" s="140" t="s">
        <v>314</v>
      </c>
      <c r="D11" s="140" t="s">
        <v>83</v>
      </c>
      <c r="E11" s="142">
        <v>2.99</v>
      </c>
      <c r="F11" s="142">
        <v>2.99</v>
      </c>
      <c r="G11" s="140" t="s">
        <v>308</v>
      </c>
      <c r="H11" s="143">
        <v>41974</v>
      </c>
    </row>
    <row r="12" spans="1:8" ht="25.5">
      <c r="A12" s="136">
        <v>4364</v>
      </c>
      <c r="B12" s="137" t="s">
        <v>320</v>
      </c>
      <c r="C12" s="136" t="s">
        <v>314</v>
      </c>
      <c r="D12" s="136" t="s">
        <v>83</v>
      </c>
      <c r="E12" s="138">
        <v>3.79</v>
      </c>
      <c r="F12" s="138">
        <v>3.79</v>
      </c>
      <c r="G12" s="136" t="s">
        <v>308</v>
      </c>
      <c r="H12" s="139">
        <v>41974</v>
      </c>
    </row>
    <row r="13" spans="1:8" ht="25.5">
      <c r="A13" s="140">
        <v>4360</v>
      </c>
      <c r="B13" s="141" t="s">
        <v>321</v>
      </c>
      <c r="C13" s="140" t="s">
        <v>314</v>
      </c>
      <c r="D13" s="140" t="s">
        <v>83</v>
      </c>
      <c r="E13" s="142">
        <v>1.56</v>
      </c>
      <c r="F13" s="142">
        <v>1.56</v>
      </c>
      <c r="G13" s="140" t="s">
        <v>308</v>
      </c>
      <c r="H13" s="143">
        <v>41974</v>
      </c>
    </row>
    <row r="14" spans="1:8" ht="51">
      <c r="A14" s="136">
        <v>13863</v>
      </c>
      <c r="B14" s="137" t="s">
        <v>322</v>
      </c>
      <c r="C14" s="136" t="s">
        <v>316</v>
      </c>
      <c r="D14" s="136" t="s">
        <v>83</v>
      </c>
      <c r="E14" s="138">
        <v>306410.39</v>
      </c>
      <c r="F14" s="138">
        <v>306410.39</v>
      </c>
      <c r="G14" s="136" t="s">
        <v>308</v>
      </c>
      <c r="H14" s="139">
        <v>41974</v>
      </c>
    </row>
    <row r="15" spans="1:8" ht="51">
      <c r="A15" s="140">
        <v>13213</v>
      </c>
      <c r="B15" s="141" t="s">
        <v>323</v>
      </c>
      <c r="C15" s="140" t="s">
        <v>316</v>
      </c>
      <c r="D15" s="140" t="s">
        <v>83</v>
      </c>
      <c r="E15" s="142">
        <v>179223.93</v>
      </c>
      <c r="F15" s="142">
        <v>179223.93</v>
      </c>
      <c r="G15" s="140" t="s">
        <v>308</v>
      </c>
      <c r="H15" s="143">
        <v>41974</v>
      </c>
    </row>
    <row r="16" spans="1:8" ht="51">
      <c r="A16" s="136">
        <v>10619</v>
      </c>
      <c r="B16" s="137" t="s">
        <v>324</v>
      </c>
      <c r="C16" s="136" t="s">
        <v>316</v>
      </c>
      <c r="D16" s="136" t="s">
        <v>83</v>
      </c>
      <c r="E16" s="138">
        <v>165879.92000000001</v>
      </c>
      <c r="F16" s="138">
        <v>165879.92000000001</v>
      </c>
      <c r="G16" s="136" t="s">
        <v>308</v>
      </c>
      <c r="H16" s="139">
        <v>41974</v>
      </c>
    </row>
    <row r="17" spans="1:8" ht="51">
      <c r="A17" s="140">
        <v>11276</v>
      </c>
      <c r="B17" s="141" t="s">
        <v>325</v>
      </c>
      <c r="C17" s="140" t="s">
        <v>316</v>
      </c>
      <c r="D17" s="140" t="s">
        <v>83</v>
      </c>
      <c r="E17" s="142">
        <v>300206.89</v>
      </c>
      <c r="F17" s="142">
        <v>300206.89</v>
      </c>
      <c r="G17" s="140" t="s">
        <v>308</v>
      </c>
      <c r="H17" s="143">
        <v>41974</v>
      </c>
    </row>
    <row r="18" spans="1:8" ht="51">
      <c r="A18" s="136">
        <v>1155</v>
      </c>
      <c r="B18" s="137" t="s">
        <v>326</v>
      </c>
      <c r="C18" s="136" t="s">
        <v>316</v>
      </c>
      <c r="D18" s="136" t="s">
        <v>83</v>
      </c>
      <c r="E18" s="138">
        <v>213481.24</v>
      </c>
      <c r="F18" s="138">
        <v>213481.24</v>
      </c>
      <c r="G18" s="136" t="s">
        <v>308</v>
      </c>
      <c r="H18" s="139">
        <v>41974</v>
      </c>
    </row>
    <row r="19" spans="1:8" ht="51">
      <c r="A19" s="140">
        <v>13212</v>
      </c>
      <c r="B19" s="141" t="s">
        <v>327</v>
      </c>
      <c r="C19" s="140" t="s">
        <v>316</v>
      </c>
      <c r="D19" s="140" t="s">
        <v>83</v>
      </c>
      <c r="E19" s="142">
        <v>302913.34000000003</v>
      </c>
      <c r="F19" s="142">
        <v>302913.34000000003</v>
      </c>
      <c r="G19" s="140" t="s">
        <v>308</v>
      </c>
      <c r="H19" s="143">
        <v>41974</v>
      </c>
    </row>
    <row r="20" spans="1:8" ht="63.75">
      <c r="A20" s="136">
        <v>10627</v>
      </c>
      <c r="B20" s="137" t="s">
        <v>328</v>
      </c>
      <c r="C20" s="136" t="s">
        <v>316</v>
      </c>
      <c r="D20" s="136" t="s">
        <v>83</v>
      </c>
      <c r="E20" s="138">
        <v>198570.91</v>
      </c>
      <c r="F20" s="138">
        <v>198570.91</v>
      </c>
      <c r="G20" s="136" t="s">
        <v>308</v>
      </c>
      <c r="H20" s="139">
        <v>41974</v>
      </c>
    </row>
    <row r="21" spans="1:8" ht="63.75">
      <c r="A21" s="140">
        <v>13531</v>
      </c>
      <c r="B21" s="141" t="s">
        <v>329</v>
      </c>
      <c r="C21" s="140" t="s">
        <v>316</v>
      </c>
      <c r="D21" s="140" t="s">
        <v>83</v>
      </c>
      <c r="E21" s="142">
        <v>515002.84</v>
      </c>
      <c r="F21" s="142">
        <v>515002.84</v>
      </c>
      <c r="G21" s="140" t="s">
        <v>308</v>
      </c>
      <c r="H21" s="143">
        <v>41974</v>
      </c>
    </row>
    <row r="22" spans="1:8" ht="51">
      <c r="A22" s="136">
        <v>13530</v>
      </c>
      <c r="B22" s="137" t="s">
        <v>330</v>
      </c>
      <c r="C22" s="136" t="s">
        <v>316</v>
      </c>
      <c r="D22" s="136" t="s">
        <v>83</v>
      </c>
      <c r="E22" s="138">
        <v>428454.39</v>
      </c>
      <c r="F22" s="138">
        <v>428454.39</v>
      </c>
      <c r="G22" s="136" t="s">
        <v>308</v>
      </c>
      <c r="H22" s="139">
        <v>41974</v>
      </c>
    </row>
    <row r="23" spans="1:8" ht="63.75">
      <c r="A23" s="140">
        <v>10621</v>
      </c>
      <c r="B23" s="141" t="s">
        <v>331</v>
      </c>
      <c r="C23" s="140" t="s">
        <v>316</v>
      </c>
      <c r="D23" s="140" t="s">
        <v>83</v>
      </c>
      <c r="E23" s="142">
        <v>172805.24</v>
      </c>
      <c r="F23" s="142">
        <v>172805.24</v>
      </c>
      <c r="G23" s="140" t="s">
        <v>308</v>
      </c>
      <c r="H23" s="143">
        <v>41974</v>
      </c>
    </row>
    <row r="24" spans="1:8" ht="63.75">
      <c r="A24" s="136">
        <v>10623</v>
      </c>
      <c r="B24" s="137" t="s">
        <v>332</v>
      </c>
      <c r="C24" s="136" t="s">
        <v>316</v>
      </c>
      <c r="D24" s="136" t="s">
        <v>83</v>
      </c>
      <c r="E24" s="138">
        <v>102919.72</v>
      </c>
      <c r="F24" s="138">
        <v>102919.72</v>
      </c>
      <c r="G24" s="136" t="s">
        <v>308</v>
      </c>
      <c r="H24" s="139">
        <v>41974</v>
      </c>
    </row>
    <row r="25" spans="1:8" ht="63.75">
      <c r="A25" s="140">
        <v>13599</v>
      </c>
      <c r="B25" s="141" t="s">
        <v>333</v>
      </c>
      <c r="C25" s="140" t="s">
        <v>316</v>
      </c>
      <c r="D25" s="140" t="s">
        <v>83</v>
      </c>
      <c r="E25" s="142">
        <v>178466.47</v>
      </c>
      <c r="F25" s="142">
        <v>178466.47</v>
      </c>
      <c r="G25" s="140" t="s">
        <v>308</v>
      </c>
      <c r="H25" s="143">
        <v>41974</v>
      </c>
    </row>
    <row r="26" spans="1:8" ht="25.5">
      <c r="A26" s="136">
        <v>1312</v>
      </c>
      <c r="B26" s="137" t="s">
        <v>334</v>
      </c>
      <c r="C26" s="136" t="s">
        <v>314</v>
      </c>
      <c r="D26" s="136" t="s">
        <v>335</v>
      </c>
      <c r="E26" s="138">
        <v>12.52</v>
      </c>
      <c r="F26" s="138">
        <v>12.52</v>
      </c>
      <c r="G26" s="136" t="s">
        <v>308</v>
      </c>
      <c r="H26" s="139">
        <v>41974</v>
      </c>
    </row>
    <row r="27" spans="1:8" ht="38.25">
      <c r="A27" s="140">
        <v>1314</v>
      </c>
      <c r="B27" s="141" t="s">
        <v>336</v>
      </c>
      <c r="C27" s="140" t="s">
        <v>314</v>
      </c>
      <c r="D27" s="140" t="s">
        <v>335</v>
      </c>
      <c r="E27" s="142">
        <v>16.96</v>
      </c>
      <c r="F27" s="142">
        <v>16.96</v>
      </c>
      <c r="G27" s="140" t="s">
        <v>308</v>
      </c>
      <c r="H27" s="143">
        <v>41974</v>
      </c>
    </row>
    <row r="28" spans="1:8" ht="38.25">
      <c r="A28" s="136">
        <v>1289</v>
      </c>
      <c r="B28" s="137" t="s">
        <v>337</v>
      </c>
      <c r="C28" s="136" t="s">
        <v>314</v>
      </c>
      <c r="D28" s="136" t="s">
        <v>335</v>
      </c>
      <c r="E28" s="138">
        <v>15.73</v>
      </c>
      <c r="F28" s="138">
        <v>15.73</v>
      </c>
      <c r="G28" s="136" t="s">
        <v>308</v>
      </c>
      <c r="H28" s="139">
        <v>41974</v>
      </c>
    </row>
    <row r="29" spans="1:8" ht="25.5">
      <c r="A29" s="140">
        <v>10519</v>
      </c>
      <c r="B29" s="141" t="s">
        <v>338</v>
      </c>
      <c r="C29" s="140" t="s">
        <v>314</v>
      </c>
      <c r="D29" s="140" t="s">
        <v>335</v>
      </c>
      <c r="E29" s="142">
        <v>17.14</v>
      </c>
      <c r="F29" s="142">
        <v>17.14</v>
      </c>
      <c r="G29" s="140" t="s">
        <v>308</v>
      </c>
      <c r="H29" s="143">
        <v>41974</v>
      </c>
    </row>
    <row r="30" spans="1:8" ht="51">
      <c r="A30" s="136">
        <v>13461</v>
      </c>
      <c r="B30" s="137" t="s">
        <v>339</v>
      </c>
      <c r="C30" s="136" t="s">
        <v>316</v>
      </c>
      <c r="D30" s="136" t="s">
        <v>83</v>
      </c>
      <c r="E30" s="138">
        <v>191383.12</v>
      </c>
      <c r="F30" s="138">
        <v>191383.12</v>
      </c>
      <c r="G30" s="136" t="s">
        <v>308</v>
      </c>
      <c r="H30" s="139">
        <v>41974</v>
      </c>
    </row>
    <row r="31" spans="1:8" ht="38.25">
      <c r="A31" s="140">
        <v>1507</v>
      </c>
      <c r="B31" s="141" t="s">
        <v>340</v>
      </c>
      <c r="C31" s="140" t="s">
        <v>316</v>
      </c>
      <c r="D31" s="140" t="s">
        <v>83</v>
      </c>
      <c r="E31" s="142">
        <v>69540</v>
      </c>
      <c r="F31" s="142">
        <v>69540</v>
      </c>
      <c r="G31" s="140" t="s">
        <v>308</v>
      </c>
      <c r="H31" s="143">
        <v>41974</v>
      </c>
    </row>
    <row r="32" spans="1:8" ht="25.5">
      <c r="A32" s="136">
        <v>13888</v>
      </c>
      <c r="B32" s="137" t="s">
        <v>348</v>
      </c>
      <c r="C32" s="136" t="s">
        <v>316</v>
      </c>
      <c r="D32" s="136" t="s">
        <v>83</v>
      </c>
      <c r="E32" s="138">
        <v>2431.04</v>
      </c>
      <c r="F32" s="138">
        <v>2431.04</v>
      </c>
      <c r="G32" s="136" t="s">
        <v>308</v>
      </c>
      <c r="H32" s="139">
        <v>41974</v>
      </c>
    </row>
    <row r="33" spans="1:8" ht="51">
      <c r="A33" s="140">
        <v>2403</v>
      </c>
      <c r="B33" s="141" t="s">
        <v>349</v>
      </c>
      <c r="C33" s="140" t="s">
        <v>316</v>
      </c>
      <c r="D33" s="140" t="s">
        <v>83</v>
      </c>
      <c r="E33" s="142">
        <v>165200</v>
      </c>
      <c r="F33" s="142">
        <v>165200</v>
      </c>
      <c r="G33" s="140" t="s">
        <v>308</v>
      </c>
      <c r="H33" s="143">
        <v>41974</v>
      </c>
    </row>
    <row r="34" spans="1:8" ht="51">
      <c r="A34" s="136">
        <v>13604</v>
      </c>
      <c r="B34" s="137" t="s">
        <v>350</v>
      </c>
      <c r="C34" s="136" t="s">
        <v>316</v>
      </c>
      <c r="D34" s="136" t="s">
        <v>83</v>
      </c>
      <c r="E34" s="138">
        <v>178080</v>
      </c>
      <c r="F34" s="138">
        <v>178080</v>
      </c>
      <c r="G34" s="136" t="s">
        <v>308</v>
      </c>
      <c r="H34" s="139">
        <v>41974</v>
      </c>
    </row>
    <row r="35" spans="1:8" ht="38.25">
      <c r="A35" s="140">
        <v>2404</v>
      </c>
      <c r="B35" s="141" t="s">
        <v>351</v>
      </c>
      <c r="C35" s="140" t="s">
        <v>314</v>
      </c>
      <c r="D35" s="140" t="s">
        <v>335</v>
      </c>
      <c r="E35" s="142">
        <v>123.5</v>
      </c>
      <c r="F35" s="142">
        <v>123.5</v>
      </c>
      <c r="G35" s="140" t="s">
        <v>308</v>
      </c>
      <c r="H35" s="143">
        <v>41974</v>
      </c>
    </row>
    <row r="36" spans="1:8" ht="63.75">
      <c r="A36" s="136">
        <v>3353</v>
      </c>
      <c r="B36" s="137" t="s">
        <v>352</v>
      </c>
      <c r="C36" s="136" t="s">
        <v>316</v>
      </c>
      <c r="D36" s="136" t="s">
        <v>83</v>
      </c>
      <c r="E36" s="138">
        <v>42900</v>
      </c>
      <c r="F36" s="138">
        <v>42900</v>
      </c>
      <c r="G36" s="136" t="s">
        <v>308</v>
      </c>
      <c r="H36" s="139">
        <v>41974</v>
      </c>
    </row>
    <row r="37" spans="1:8" ht="63.75">
      <c r="A37" s="140">
        <v>1154</v>
      </c>
      <c r="B37" s="141" t="s">
        <v>353</v>
      </c>
      <c r="C37" s="140" t="s">
        <v>316</v>
      </c>
      <c r="D37" s="140" t="s">
        <v>83</v>
      </c>
      <c r="E37" s="142">
        <v>243600</v>
      </c>
      <c r="F37" s="142">
        <v>243600</v>
      </c>
      <c r="G37" s="140" t="s">
        <v>308</v>
      </c>
      <c r="H37" s="143">
        <v>41974</v>
      </c>
    </row>
    <row r="38" spans="1:8" ht="51">
      <c r="A38" s="136">
        <v>13902</v>
      </c>
      <c r="B38" s="137" t="s">
        <v>354</v>
      </c>
      <c r="C38" s="136" t="s">
        <v>316</v>
      </c>
      <c r="D38" s="136" t="s">
        <v>83</v>
      </c>
      <c r="E38" s="138">
        <v>389092.2</v>
      </c>
      <c r="F38" s="138">
        <v>389092.2</v>
      </c>
      <c r="G38" s="136" t="s">
        <v>308</v>
      </c>
      <c r="H38" s="139">
        <v>41974</v>
      </c>
    </row>
    <row r="39" spans="1:8" ht="38.25">
      <c r="A39" s="140">
        <v>11360</v>
      </c>
      <c r="B39" s="141" t="s">
        <v>355</v>
      </c>
      <c r="C39" s="140" t="s">
        <v>316</v>
      </c>
      <c r="D39" s="140" t="s">
        <v>83</v>
      </c>
      <c r="E39" s="142">
        <v>4466.76</v>
      </c>
      <c r="F39" s="142">
        <v>4466.76</v>
      </c>
      <c r="G39" s="140" t="s">
        <v>308</v>
      </c>
      <c r="H39" s="143">
        <v>41974</v>
      </c>
    </row>
    <row r="40" spans="1:8" ht="51">
      <c r="A40" s="136">
        <v>10702</v>
      </c>
      <c r="B40" s="137" t="s">
        <v>356</v>
      </c>
      <c r="C40" s="136" t="s">
        <v>316</v>
      </c>
      <c r="D40" s="136" t="s">
        <v>83</v>
      </c>
      <c r="E40" s="138">
        <v>24395.09</v>
      </c>
      <c r="F40" s="138">
        <v>24395.09</v>
      </c>
      <c r="G40" s="136" t="s">
        <v>308</v>
      </c>
      <c r="H40" s="139">
        <v>41974</v>
      </c>
    </row>
    <row r="41" spans="1:8" ht="25.5">
      <c r="A41" s="140">
        <v>4787</v>
      </c>
      <c r="B41" s="141" t="s">
        <v>357</v>
      </c>
      <c r="C41" s="140" t="s">
        <v>314</v>
      </c>
      <c r="D41" s="140" t="s">
        <v>304</v>
      </c>
      <c r="E41" s="142">
        <v>0.68</v>
      </c>
      <c r="F41" s="142">
        <v>0.68</v>
      </c>
      <c r="G41" s="140" t="s">
        <v>308</v>
      </c>
      <c r="H41" s="143">
        <v>41974</v>
      </c>
    </row>
    <row r="42" spans="1:8" ht="25.5">
      <c r="A42" s="136">
        <v>13910</v>
      </c>
      <c r="B42" s="137" t="s">
        <v>358</v>
      </c>
      <c r="C42" s="136" t="s">
        <v>316</v>
      </c>
      <c r="D42" s="136" t="s">
        <v>83</v>
      </c>
      <c r="E42" s="138">
        <v>42596.24</v>
      </c>
      <c r="F42" s="138">
        <v>42596.24</v>
      </c>
      <c r="G42" s="136" t="s">
        <v>308</v>
      </c>
      <c r="H42" s="139">
        <v>41974</v>
      </c>
    </row>
    <row r="43" spans="1:8" ht="38.25">
      <c r="A43" s="140">
        <v>13911</v>
      </c>
      <c r="B43" s="141" t="s">
        <v>359</v>
      </c>
      <c r="C43" s="140" t="s">
        <v>316</v>
      </c>
      <c r="D43" s="140" t="s">
        <v>83</v>
      </c>
      <c r="E43" s="142">
        <v>63202.52</v>
      </c>
      <c r="F43" s="142">
        <v>63202.52</v>
      </c>
      <c r="G43" s="140" t="s">
        <v>308</v>
      </c>
      <c r="H43" s="143">
        <v>41974</v>
      </c>
    </row>
    <row r="44" spans="1:8" ht="63.75">
      <c r="A44" s="136">
        <v>13869</v>
      </c>
      <c r="B44" s="137" t="s">
        <v>360</v>
      </c>
      <c r="C44" s="136" t="s">
        <v>316</v>
      </c>
      <c r="D44" s="136" t="s">
        <v>83</v>
      </c>
      <c r="E44" s="138">
        <v>1811758.74</v>
      </c>
      <c r="F44" s="138">
        <v>1811758.74</v>
      </c>
      <c r="G44" s="136" t="s">
        <v>308</v>
      </c>
      <c r="H44" s="139">
        <v>41974</v>
      </c>
    </row>
    <row r="45" spans="1:8" ht="63.75">
      <c r="A45" s="140">
        <v>10713</v>
      </c>
      <c r="B45" s="141" t="s">
        <v>361</v>
      </c>
      <c r="C45" s="140" t="s">
        <v>316</v>
      </c>
      <c r="D45" s="140" t="s">
        <v>83</v>
      </c>
      <c r="E45" s="142">
        <v>507989.2</v>
      </c>
      <c r="F45" s="142">
        <v>507989.2</v>
      </c>
      <c r="G45" s="140" t="s">
        <v>308</v>
      </c>
      <c r="H45" s="143">
        <v>41974</v>
      </c>
    </row>
    <row r="46" spans="1:8" ht="51">
      <c r="A46" s="136">
        <v>13871</v>
      </c>
      <c r="B46" s="137" t="s">
        <v>362</v>
      </c>
      <c r="C46" s="136" t="s">
        <v>316</v>
      </c>
      <c r="D46" s="136" t="s">
        <v>83</v>
      </c>
      <c r="E46" s="138">
        <v>579000</v>
      </c>
      <c r="F46" s="138">
        <v>579000</v>
      </c>
      <c r="G46" s="136" t="s">
        <v>308</v>
      </c>
      <c r="H46" s="139">
        <v>41974</v>
      </c>
    </row>
    <row r="47" spans="1:8" ht="51">
      <c r="A47" s="140">
        <v>11611</v>
      </c>
      <c r="B47" s="141" t="s">
        <v>363</v>
      </c>
      <c r="C47" s="140" t="s">
        <v>316</v>
      </c>
      <c r="D47" s="140" t="s">
        <v>83</v>
      </c>
      <c r="E47" s="142">
        <v>96489.75</v>
      </c>
      <c r="F47" s="142">
        <v>96489.75</v>
      </c>
      <c r="G47" s="140" t="s">
        <v>308</v>
      </c>
      <c r="H47" s="143">
        <v>41974</v>
      </c>
    </row>
    <row r="48" spans="1:8" ht="38.25">
      <c r="A48" s="136">
        <v>608</v>
      </c>
      <c r="B48" s="137" t="s">
        <v>364</v>
      </c>
      <c r="C48" s="136" t="s">
        <v>314</v>
      </c>
      <c r="D48" s="136" t="s">
        <v>335</v>
      </c>
      <c r="E48" s="138">
        <v>473.24</v>
      </c>
      <c r="F48" s="138">
        <v>473.24</v>
      </c>
      <c r="G48" s="136" t="s">
        <v>308</v>
      </c>
      <c r="H48" s="139">
        <v>41974</v>
      </c>
    </row>
    <row r="49" spans="1:8" ht="63.75">
      <c r="A49" s="140">
        <v>6071</v>
      </c>
      <c r="B49" s="141" t="s">
        <v>365</v>
      </c>
      <c r="C49" s="140" t="s">
        <v>316</v>
      </c>
      <c r="D49" s="140" t="s">
        <v>83</v>
      </c>
      <c r="E49" s="142">
        <v>542925.4</v>
      </c>
      <c r="F49" s="142">
        <v>542925.4</v>
      </c>
      <c r="G49" s="140" t="s">
        <v>308</v>
      </c>
      <c r="H49" s="143">
        <v>41974</v>
      </c>
    </row>
    <row r="50" spans="1:8" ht="38.25">
      <c r="A50" s="136">
        <v>10653</v>
      </c>
      <c r="B50" s="137" t="s">
        <v>366</v>
      </c>
      <c r="C50" s="136" t="s">
        <v>316</v>
      </c>
      <c r="D50" s="136" t="s">
        <v>83</v>
      </c>
      <c r="E50" s="138">
        <v>542925.4</v>
      </c>
      <c r="F50" s="138">
        <v>542925.4</v>
      </c>
      <c r="G50" s="136" t="s">
        <v>308</v>
      </c>
      <c r="H50" s="139">
        <v>41974</v>
      </c>
    </row>
    <row r="51" spans="1:8" ht="38.25">
      <c r="A51" s="140">
        <v>20197</v>
      </c>
      <c r="B51" s="141" t="s">
        <v>367</v>
      </c>
      <c r="C51" s="140" t="s">
        <v>314</v>
      </c>
      <c r="D51" s="140" t="s">
        <v>368</v>
      </c>
      <c r="E51" s="142">
        <v>1800</v>
      </c>
      <c r="F51" s="142">
        <v>1800</v>
      </c>
      <c r="G51" s="140" t="s">
        <v>308</v>
      </c>
      <c r="H51" s="143">
        <v>41974</v>
      </c>
    </row>
    <row r="52" spans="1:8" ht="25.5">
      <c r="A52" s="136">
        <v>4392</v>
      </c>
      <c r="B52" s="137" t="s">
        <v>369</v>
      </c>
      <c r="C52" s="136" t="s">
        <v>314</v>
      </c>
      <c r="D52" s="136" t="s">
        <v>370</v>
      </c>
      <c r="E52" s="138">
        <v>25.2</v>
      </c>
      <c r="F52" s="138">
        <v>25.2</v>
      </c>
      <c r="G52" s="136" t="s">
        <v>308</v>
      </c>
      <c r="H52" s="139">
        <v>41974</v>
      </c>
    </row>
    <row r="53" spans="1:8" ht="51">
      <c r="A53" s="140">
        <v>724</v>
      </c>
      <c r="B53" s="141" t="s">
        <v>371</v>
      </c>
      <c r="C53" s="140" t="s">
        <v>316</v>
      </c>
      <c r="D53" s="140" t="s">
        <v>83</v>
      </c>
      <c r="E53" s="142">
        <v>18199.259999999998</v>
      </c>
      <c r="F53" s="142">
        <v>18199.259999999998</v>
      </c>
      <c r="G53" s="140" t="s">
        <v>308</v>
      </c>
      <c r="H53" s="143">
        <v>41974</v>
      </c>
    </row>
    <row r="54" spans="1:8" ht="51">
      <c r="A54" s="136">
        <v>719</v>
      </c>
      <c r="B54" s="137" t="s">
        <v>372</v>
      </c>
      <c r="C54" s="136" t="s">
        <v>316</v>
      </c>
      <c r="D54" s="136" t="s">
        <v>83</v>
      </c>
      <c r="E54" s="138">
        <v>2041.87</v>
      </c>
      <c r="F54" s="138">
        <v>2041.87</v>
      </c>
      <c r="G54" s="136" t="s">
        <v>308</v>
      </c>
      <c r="H54" s="139">
        <v>41974</v>
      </c>
    </row>
    <row r="55" spans="1:8" ht="51">
      <c r="A55" s="140">
        <v>720</v>
      </c>
      <c r="B55" s="141" t="s">
        <v>373</v>
      </c>
      <c r="C55" s="140" t="s">
        <v>316</v>
      </c>
      <c r="D55" s="140" t="s">
        <v>83</v>
      </c>
      <c r="E55" s="142">
        <v>5371</v>
      </c>
      <c r="F55" s="142">
        <v>5371</v>
      </c>
      <c r="G55" s="140" t="s">
        <v>308</v>
      </c>
      <c r="H55" s="143">
        <v>41974</v>
      </c>
    </row>
    <row r="56" spans="1:8" ht="38.25">
      <c r="A56" s="136">
        <v>4378</v>
      </c>
      <c r="B56" s="137" t="s">
        <v>374</v>
      </c>
      <c r="C56" s="136" t="s">
        <v>314</v>
      </c>
      <c r="D56" s="136" t="s">
        <v>83</v>
      </c>
      <c r="E56" s="138">
        <v>0.49</v>
      </c>
      <c r="F56" s="138">
        <v>0.49</v>
      </c>
      <c r="G56" s="136" t="s">
        <v>308</v>
      </c>
      <c r="H56" s="139">
        <v>41974</v>
      </c>
    </row>
    <row r="57" spans="1:8" ht="38.25">
      <c r="A57" s="140">
        <v>4381</v>
      </c>
      <c r="B57" s="141" t="s">
        <v>375</v>
      </c>
      <c r="C57" s="140" t="s">
        <v>314</v>
      </c>
      <c r="D57" s="140" t="s">
        <v>83</v>
      </c>
      <c r="E57" s="142">
        <v>0.67</v>
      </c>
      <c r="F57" s="142">
        <v>0.67</v>
      </c>
      <c r="G57" s="140" t="s">
        <v>308</v>
      </c>
      <c r="H57" s="143">
        <v>41974</v>
      </c>
    </row>
    <row r="58" spans="1:8" ht="25.5">
      <c r="A58" s="136">
        <v>4705</v>
      </c>
      <c r="B58" s="137" t="s">
        <v>376</v>
      </c>
      <c r="C58" s="136" t="s">
        <v>314</v>
      </c>
      <c r="D58" s="136" t="s">
        <v>335</v>
      </c>
      <c r="E58" s="138">
        <v>49.53</v>
      </c>
      <c r="F58" s="138">
        <v>49.53</v>
      </c>
      <c r="G58" s="136" t="s">
        <v>308</v>
      </c>
      <c r="H58" s="139">
        <v>41974</v>
      </c>
    </row>
    <row r="59" spans="1:8" ht="25.5">
      <c r="A59" s="140">
        <v>5000</v>
      </c>
      <c r="B59" s="141" t="s">
        <v>377</v>
      </c>
      <c r="C59" s="140" t="s">
        <v>314</v>
      </c>
      <c r="D59" s="140" t="s">
        <v>335</v>
      </c>
      <c r="E59" s="142">
        <v>191.05</v>
      </c>
      <c r="F59" s="142">
        <v>191.05</v>
      </c>
      <c r="G59" s="140" t="s">
        <v>308</v>
      </c>
      <c r="H59" s="143">
        <v>41974</v>
      </c>
    </row>
    <row r="60" spans="1:8" ht="25.5">
      <c r="A60" s="136">
        <v>4968</v>
      </c>
      <c r="B60" s="137" t="s">
        <v>378</v>
      </c>
      <c r="C60" s="136" t="s">
        <v>314</v>
      </c>
      <c r="D60" s="136" t="s">
        <v>335</v>
      </c>
      <c r="E60" s="138">
        <v>188.36</v>
      </c>
      <c r="F60" s="138">
        <v>188.36</v>
      </c>
      <c r="G60" s="136" t="s">
        <v>308</v>
      </c>
      <c r="H60" s="139">
        <v>41974</v>
      </c>
    </row>
    <row r="61" spans="1:8" ht="25.5">
      <c r="A61" s="140">
        <v>20325</v>
      </c>
      <c r="B61" s="141" t="s">
        <v>379</v>
      </c>
      <c r="C61" s="140" t="s">
        <v>314</v>
      </c>
      <c r="D61" s="140" t="s">
        <v>83</v>
      </c>
      <c r="E61" s="142">
        <v>274.36</v>
      </c>
      <c r="F61" s="142">
        <v>274.36</v>
      </c>
      <c r="G61" s="140" t="s">
        <v>308</v>
      </c>
      <c r="H61" s="143">
        <v>41974</v>
      </c>
    </row>
    <row r="62" spans="1:8" ht="25.5">
      <c r="A62" s="136">
        <v>20324</v>
      </c>
      <c r="B62" s="137" t="s">
        <v>380</v>
      </c>
      <c r="C62" s="136" t="s">
        <v>314</v>
      </c>
      <c r="D62" s="136" t="s">
        <v>83</v>
      </c>
      <c r="E62" s="138">
        <v>301.66000000000003</v>
      </c>
      <c r="F62" s="138">
        <v>301.66000000000003</v>
      </c>
      <c r="G62" s="136" t="s">
        <v>308</v>
      </c>
      <c r="H62" s="139">
        <v>41974</v>
      </c>
    </row>
    <row r="63" spans="1:8" ht="25.5">
      <c r="A63" s="140">
        <v>20323</v>
      </c>
      <c r="B63" s="141" t="s">
        <v>381</v>
      </c>
      <c r="C63" s="140" t="s">
        <v>314</v>
      </c>
      <c r="D63" s="140" t="s">
        <v>83</v>
      </c>
      <c r="E63" s="142">
        <v>314.2</v>
      </c>
      <c r="F63" s="142">
        <v>314.2</v>
      </c>
      <c r="G63" s="140" t="s">
        <v>308</v>
      </c>
      <c r="H63" s="143">
        <v>41974</v>
      </c>
    </row>
    <row r="64" spans="1:8" ht="38.25">
      <c r="A64" s="136">
        <v>11381</v>
      </c>
      <c r="B64" s="137" t="s">
        <v>382</v>
      </c>
      <c r="C64" s="136" t="s">
        <v>314</v>
      </c>
      <c r="D64" s="136" t="s">
        <v>335</v>
      </c>
      <c r="E64" s="138">
        <v>405.61</v>
      </c>
      <c r="F64" s="138">
        <v>405.61</v>
      </c>
      <c r="G64" s="136" t="s">
        <v>308</v>
      </c>
      <c r="H64" s="139">
        <v>41974</v>
      </c>
    </row>
    <row r="65" spans="1:8" ht="38.25">
      <c r="A65" s="140">
        <v>10696</v>
      </c>
      <c r="B65" s="141" t="s">
        <v>383</v>
      </c>
      <c r="C65" s="140" t="s">
        <v>316</v>
      </c>
      <c r="D65" s="140" t="s">
        <v>83</v>
      </c>
      <c r="E65" s="142">
        <v>201875</v>
      </c>
      <c r="F65" s="142">
        <v>201875</v>
      </c>
      <c r="G65" s="140" t="s">
        <v>308</v>
      </c>
      <c r="H65" s="143">
        <v>41974</v>
      </c>
    </row>
    <row r="66" spans="1:8" ht="63.75">
      <c r="A66" s="136">
        <v>10697</v>
      </c>
      <c r="B66" s="137" t="s">
        <v>384</v>
      </c>
      <c r="C66" s="136" t="s">
        <v>316</v>
      </c>
      <c r="D66" s="136" t="s">
        <v>83</v>
      </c>
      <c r="E66" s="138">
        <v>186345.5</v>
      </c>
      <c r="F66" s="138">
        <v>186345.5</v>
      </c>
      <c r="G66" s="136" t="s">
        <v>308</v>
      </c>
      <c r="H66" s="139">
        <v>41974</v>
      </c>
    </row>
    <row r="67" spans="1:8" ht="51">
      <c r="A67" s="140">
        <v>13229</v>
      </c>
      <c r="B67" s="141" t="s">
        <v>385</v>
      </c>
      <c r="C67" s="140" t="s">
        <v>316</v>
      </c>
      <c r="D67" s="140" t="s">
        <v>83</v>
      </c>
      <c r="E67" s="142">
        <v>312470</v>
      </c>
      <c r="F67" s="142">
        <v>312470</v>
      </c>
      <c r="G67" s="140" t="s">
        <v>308</v>
      </c>
      <c r="H67" s="143">
        <v>41974</v>
      </c>
    </row>
    <row r="68" spans="1:8" ht="51">
      <c r="A68" s="136">
        <v>10645</v>
      </c>
      <c r="B68" s="137" t="s">
        <v>386</v>
      </c>
      <c r="C68" s="136" t="s">
        <v>316</v>
      </c>
      <c r="D68" s="136" t="s">
        <v>83</v>
      </c>
      <c r="E68" s="138">
        <v>237154.36</v>
      </c>
      <c r="F68" s="138">
        <v>237154.36</v>
      </c>
      <c r="G68" s="136" t="s">
        <v>308</v>
      </c>
      <c r="H68" s="139">
        <v>41974</v>
      </c>
    </row>
    <row r="69" spans="1:8">
      <c r="A69" s="140">
        <v>6173</v>
      </c>
      <c r="B69" s="141" t="s">
        <v>387</v>
      </c>
      <c r="C69" s="140" t="s">
        <v>306</v>
      </c>
      <c r="D69" s="140" t="s">
        <v>307</v>
      </c>
      <c r="E69" s="142">
        <v>17.55</v>
      </c>
      <c r="F69" s="142">
        <v>15.18</v>
      </c>
      <c r="G69" s="140" t="s">
        <v>308</v>
      </c>
      <c r="H69" s="143">
        <v>41974</v>
      </c>
    </row>
    <row r="70" spans="1:8" ht="38.25">
      <c r="A70" s="136">
        <v>7172</v>
      </c>
      <c r="B70" s="137" t="s">
        <v>388</v>
      </c>
      <c r="C70" s="136" t="s">
        <v>314</v>
      </c>
      <c r="D70" s="136" t="s">
        <v>83</v>
      </c>
      <c r="E70" s="138">
        <v>0.57999999999999996</v>
      </c>
      <c r="F70" s="138">
        <v>0.57999999999999996</v>
      </c>
      <c r="G70" s="136" t="s">
        <v>308</v>
      </c>
      <c r="H70" s="139">
        <v>41974</v>
      </c>
    </row>
    <row r="71" spans="1:8" ht="25.5">
      <c r="A71" s="140">
        <v>7178</v>
      </c>
      <c r="B71" s="141" t="s">
        <v>389</v>
      </c>
      <c r="C71" s="140" t="s">
        <v>314</v>
      </c>
      <c r="D71" s="140" t="s">
        <v>83</v>
      </c>
      <c r="E71" s="142">
        <v>1.1299999999999999</v>
      </c>
      <c r="F71" s="142">
        <v>1.1299999999999999</v>
      </c>
      <c r="G71" s="140" t="s">
        <v>308</v>
      </c>
      <c r="H71" s="143">
        <v>41974</v>
      </c>
    </row>
    <row r="72" spans="1:8" ht="25.5">
      <c r="A72" s="136">
        <v>20252</v>
      </c>
      <c r="B72" s="137" t="s">
        <v>390</v>
      </c>
      <c r="C72" s="136" t="s">
        <v>314</v>
      </c>
      <c r="D72" s="136" t="s">
        <v>83</v>
      </c>
      <c r="E72" s="138">
        <v>33.659999999999997</v>
      </c>
      <c r="F72" s="138">
        <v>33.659999999999997</v>
      </c>
      <c r="G72" s="136" t="s">
        <v>308</v>
      </c>
      <c r="H72" s="139">
        <v>41974</v>
      </c>
    </row>
    <row r="73" spans="1:8" ht="25.5">
      <c r="A73" s="140">
        <v>20251</v>
      </c>
      <c r="B73" s="141" t="s">
        <v>391</v>
      </c>
      <c r="C73" s="140" t="s">
        <v>314</v>
      </c>
      <c r="D73" s="140" t="s">
        <v>83</v>
      </c>
      <c r="E73" s="142">
        <v>20.14</v>
      </c>
      <c r="F73" s="142">
        <v>20.14</v>
      </c>
      <c r="G73" s="140" t="s">
        <v>308</v>
      </c>
      <c r="H73" s="143">
        <v>41974</v>
      </c>
    </row>
    <row r="74" spans="1:8" ht="38.25">
      <c r="A74" s="136">
        <v>13627</v>
      </c>
      <c r="B74" s="137" t="s">
        <v>392</v>
      </c>
      <c r="C74" s="136" t="s">
        <v>316</v>
      </c>
      <c r="D74" s="136" t="s">
        <v>83</v>
      </c>
      <c r="E74" s="138">
        <v>600189.63</v>
      </c>
      <c r="F74" s="138">
        <v>600189.63</v>
      </c>
      <c r="G74" s="136" t="s">
        <v>308</v>
      </c>
      <c r="H74" s="139">
        <v>41974</v>
      </c>
    </row>
    <row r="75" spans="1:8" ht="25.5">
      <c r="A75" s="140">
        <v>13603</v>
      </c>
      <c r="B75" s="141" t="s">
        <v>393</v>
      </c>
      <c r="C75" s="140" t="s">
        <v>316</v>
      </c>
      <c r="D75" s="140" t="s">
        <v>83</v>
      </c>
      <c r="E75" s="142">
        <v>195000</v>
      </c>
      <c r="F75" s="142">
        <v>195000</v>
      </c>
      <c r="G75" s="140" t="s">
        <v>308</v>
      </c>
      <c r="H75" s="143">
        <v>41974</v>
      </c>
    </row>
    <row r="76" spans="1:8" ht="25.5">
      <c r="A76" s="136">
        <v>20199</v>
      </c>
      <c r="B76" s="137" t="s">
        <v>394</v>
      </c>
      <c r="C76" s="136" t="s">
        <v>314</v>
      </c>
      <c r="D76" s="136" t="s">
        <v>368</v>
      </c>
      <c r="E76" s="138">
        <v>1368.77</v>
      </c>
      <c r="F76" s="138">
        <v>1368.77</v>
      </c>
      <c r="G76" s="136" t="s">
        <v>308</v>
      </c>
      <c r="H76" s="139">
        <v>41974</v>
      </c>
    </row>
    <row r="77" spans="1:8" ht="25.5">
      <c r="A77" s="140">
        <v>414</v>
      </c>
      <c r="B77" s="141" t="s">
        <v>395</v>
      </c>
      <c r="C77" s="140" t="s">
        <v>314</v>
      </c>
      <c r="D77" s="140" t="s">
        <v>83</v>
      </c>
      <c r="E77" s="142">
        <v>0.08</v>
      </c>
      <c r="F77" s="142">
        <v>0.08</v>
      </c>
      <c r="G77" s="140" t="s">
        <v>308</v>
      </c>
      <c r="H77" s="143">
        <v>41974</v>
      </c>
    </row>
    <row r="78" spans="1:8" ht="25.5">
      <c r="A78" s="136">
        <v>410</v>
      </c>
      <c r="B78" s="137" t="s">
        <v>396</v>
      </c>
      <c r="C78" s="136" t="s">
        <v>314</v>
      </c>
      <c r="D78" s="136" t="s">
        <v>83</v>
      </c>
      <c r="E78" s="138">
        <v>0.12</v>
      </c>
      <c r="F78" s="138">
        <v>0.12</v>
      </c>
      <c r="G78" s="136" t="s">
        <v>308</v>
      </c>
      <c r="H78" s="139">
        <v>41974</v>
      </c>
    </row>
    <row r="79" spans="1:8" ht="25.5">
      <c r="A79" s="140">
        <v>409</v>
      </c>
      <c r="B79" s="141" t="s">
        <v>397</v>
      </c>
      <c r="C79" s="140" t="s">
        <v>314</v>
      </c>
      <c r="D79" s="140" t="s">
        <v>83</v>
      </c>
      <c r="E79" s="142">
        <v>0.24</v>
      </c>
      <c r="F79" s="142">
        <v>0.24</v>
      </c>
      <c r="G79" s="140" t="s">
        <v>308</v>
      </c>
      <c r="H79" s="143">
        <v>41974</v>
      </c>
    </row>
    <row r="80" spans="1:8" ht="25.5">
      <c r="A80" s="136">
        <v>412</v>
      </c>
      <c r="B80" s="137" t="s">
        <v>398</v>
      </c>
      <c r="C80" s="136" t="s">
        <v>314</v>
      </c>
      <c r="D80" s="136" t="s">
        <v>83</v>
      </c>
      <c r="E80" s="138">
        <v>0.28000000000000003</v>
      </c>
      <c r="F80" s="138">
        <v>0.28000000000000003</v>
      </c>
      <c r="G80" s="136" t="s">
        <v>308</v>
      </c>
      <c r="H80" s="139">
        <v>41974</v>
      </c>
    </row>
    <row r="81" spans="1:8" ht="25.5">
      <c r="A81" s="140">
        <v>408</v>
      </c>
      <c r="B81" s="141" t="s">
        <v>399</v>
      </c>
      <c r="C81" s="140" t="s">
        <v>314</v>
      </c>
      <c r="D81" s="140" t="s">
        <v>83</v>
      </c>
      <c r="E81" s="142">
        <v>0.32</v>
      </c>
      <c r="F81" s="142">
        <v>0.32</v>
      </c>
      <c r="G81" s="140" t="s">
        <v>308</v>
      </c>
      <c r="H81" s="143">
        <v>41974</v>
      </c>
    </row>
    <row r="82" spans="1:8" ht="25.5">
      <c r="A82" s="136">
        <v>411</v>
      </c>
      <c r="B82" s="137" t="s">
        <v>400</v>
      </c>
      <c r="C82" s="136" t="s">
        <v>314</v>
      </c>
      <c r="D82" s="136" t="s">
        <v>83</v>
      </c>
      <c r="E82" s="138">
        <v>0.16</v>
      </c>
      <c r="F82" s="138">
        <v>0.16</v>
      </c>
      <c r="G82" s="136" t="s">
        <v>308</v>
      </c>
      <c r="H82" s="139">
        <v>41974</v>
      </c>
    </row>
    <row r="83" spans="1:8" ht="25.5">
      <c r="A83" s="140">
        <v>393</v>
      </c>
      <c r="B83" s="141" t="s">
        <v>401</v>
      </c>
      <c r="C83" s="140" t="s">
        <v>314</v>
      </c>
      <c r="D83" s="140" t="s">
        <v>83</v>
      </c>
      <c r="E83" s="142">
        <v>1.1499999999999999</v>
      </c>
      <c r="F83" s="142">
        <v>1.1499999999999999</v>
      </c>
      <c r="G83" s="140" t="s">
        <v>308</v>
      </c>
      <c r="H83" s="143">
        <v>41974</v>
      </c>
    </row>
    <row r="84" spans="1:8">
      <c r="A84" s="136">
        <v>394</v>
      </c>
      <c r="B84" s="137" t="s">
        <v>402</v>
      </c>
      <c r="C84" s="136" t="s">
        <v>314</v>
      </c>
      <c r="D84" s="136" t="s">
        <v>83</v>
      </c>
      <c r="E84" s="138">
        <v>1.21</v>
      </c>
      <c r="F84" s="138">
        <v>1.21</v>
      </c>
      <c r="G84" s="136" t="s">
        <v>308</v>
      </c>
      <c r="H84" s="139">
        <v>41974</v>
      </c>
    </row>
    <row r="85" spans="1:8">
      <c r="A85" s="140">
        <v>395</v>
      </c>
      <c r="B85" s="141" t="s">
        <v>403</v>
      </c>
      <c r="C85" s="140" t="s">
        <v>314</v>
      </c>
      <c r="D85" s="140" t="s">
        <v>83</v>
      </c>
      <c r="E85" s="142">
        <v>1.1200000000000001</v>
      </c>
      <c r="F85" s="142">
        <v>1.1200000000000001</v>
      </c>
      <c r="G85" s="140" t="s">
        <v>308</v>
      </c>
      <c r="H85" s="143">
        <v>41974</v>
      </c>
    </row>
    <row r="86" spans="1:8">
      <c r="A86" s="136">
        <v>392</v>
      </c>
      <c r="B86" s="137" t="s">
        <v>404</v>
      </c>
      <c r="C86" s="136" t="s">
        <v>314</v>
      </c>
      <c r="D86" s="136" t="s">
        <v>83</v>
      </c>
      <c r="E86" s="138">
        <v>0.64</v>
      </c>
      <c r="F86" s="138">
        <v>0.64</v>
      </c>
      <c r="G86" s="136" t="s">
        <v>308</v>
      </c>
      <c r="H86" s="139">
        <v>41974</v>
      </c>
    </row>
    <row r="87" spans="1:8">
      <c r="A87" s="140">
        <v>397</v>
      </c>
      <c r="B87" s="141" t="s">
        <v>405</v>
      </c>
      <c r="C87" s="140" t="s">
        <v>314</v>
      </c>
      <c r="D87" s="140" t="s">
        <v>83</v>
      </c>
      <c r="E87" s="142">
        <v>1.63</v>
      </c>
      <c r="F87" s="142">
        <v>1.63</v>
      </c>
      <c r="G87" s="140" t="s">
        <v>308</v>
      </c>
      <c r="H87" s="143">
        <v>41974</v>
      </c>
    </row>
    <row r="88" spans="1:8">
      <c r="A88" s="136">
        <v>396</v>
      </c>
      <c r="B88" s="137" t="s">
        <v>406</v>
      </c>
      <c r="C88" s="136" t="s">
        <v>314</v>
      </c>
      <c r="D88" s="136" t="s">
        <v>83</v>
      </c>
      <c r="E88" s="138">
        <v>1.6</v>
      </c>
      <c r="F88" s="138">
        <v>1.6</v>
      </c>
      <c r="G88" s="136" t="s">
        <v>308</v>
      </c>
      <c r="H88" s="139">
        <v>41974</v>
      </c>
    </row>
    <row r="89" spans="1:8">
      <c r="A89" s="140">
        <v>398</v>
      </c>
      <c r="B89" s="141" t="s">
        <v>407</v>
      </c>
      <c r="C89" s="140" t="s">
        <v>314</v>
      </c>
      <c r="D89" s="140" t="s">
        <v>83</v>
      </c>
      <c r="E89" s="142">
        <v>2.2999999999999998</v>
      </c>
      <c r="F89" s="142">
        <v>2.2999999999999998</v>
      </c>
      <c r="G89" s="140" t="s">
        <v>308</v>
      </c>
      <c r="H89" s="143">
        <v>41974</v>
      </c>
    </row>
    <row r="90" spans="1:8">
      <c r="A90" s="136">
        <v>400</v>
      </c>
      <c r="B90" s="137" t="s">
        <v>408</v>
      </c>
      <c r="C90" s="136" t="s">
        <v>314</v>
      </c>
      <c r="D90" s="136" t="s">
        <v>83</v>
      </c>
      <c r="E90" s="138">
        <v>0.86</v>
      </c>
      <c r="F90" s="138">
        <v>0.86</v>
      </c>
      <c r="G90" s="136" t="s">
        <v>308</v>
      </c>
      <c r="H90" s="139">
        <v>41974</v>
      </c>
    </row>
    <row r="91" spans="1:8">
      <c r="A91" s="140">
        <v>399</v>
      </c>
      <c r="B91" s="141" t="s">
        <v>409</v>
      </c>
      <c r="C91" s="140" t="s">
        <v>314</v>
      </c>
      <c r="D91" s="140" t="s">
        <v>83</v>
      </c>
      <c r="E91" s="142">
        <v>4.09</v>
      </c>
      <c r="F91" s="142">
        <v>4.09</v>
      </c>
      <c r="G91" s="140" t="s">
        <v>308</v>
      </c>
      <c r="H91" s="143">
        <v>41974</v>
      </c>
    </row>
    <row r="92" spans="1:8" ht="38.25">
      <c r="A92" s="136">
        <v>11927</v>
      </c>
      <c r="B92" s="137" t="s">
        <v>410</v>
      </c>
      <c r="C92" s="136" t="s">
        <v>314</v>
      </c>
      <c r="D92" s="136" t="s">
        <v>83</v>
      </c>
      <c r="E92" s="138">
        <v>4.16</v>
      </c>
      <c r="F92" s="138">
        <v>4.16</v>
      </c>
      <c r="G92" s="136" t="s">
        <v>308</v>
      </c>
      <c r="H92" s="139">
        <v>41974</v>
      </c>
    </row>
    <row r="93" spans="1:8" ht="38.25">
      <c r="A93" s="140">
        <v>11928</v>
      </c>
      <c r="B93" s="141" t="s">
        <v>411</v>
      </c>
      <c r="C93" s="140" t="s">
        <v>314</v>
      </c>
      <c r="D93" s="140" t="s">
        <v>83</v>
      </c>
      <c r="E93" s="142">
        <v>4.76</v>
      </c>
      <c r="F93" s="142">
        <v>4.76</v>
      </c>
      <c r="G93" s="140" t="s">
        <v>308</v>
      </c>
      <c r="H93" s="143">
        <v>41974</v>
      </c>
    </row>
    <row r="94" spans="1:8" ht="38.25">
      <c r="A94" s="136">
        <v>11929</v>
      </c>
      <c r="B94" s="137" t="s">
        <v>412</v>
      </c>
      <c r="C94" s="136" t="s">
        <v>314</v>
      </c>
      <c r="D94" s="136" t="s">
        <v>83</v>
      </c>
      <c r="E94" s="138">
        <v>7.36</v>
      </c>
      <c r="F94" s="138">
        <v>7.36</v>
      </c>
      <c r="G94" s="136" t="s">
        <v>308</v>
      </c>
      <c r="H94" s="139">
        <v>41974</v>
      </c>
    </row>
    <row r="95" spans="1:8" ht="25.5">
      <c r="A95" s="140">
        <v>36801</v>
      </c>
      <c r="B95" s="141" t="s">
        <v>413</v>
      </c>
      <c r="C95" s="140" t="s">
        <v>314</v>
      </c>
      <c r="D95" s="140" t="s">
        <v>83</v>
      </c>
      <c r="E95" s="142">
        <v>10.36</v>
      </c>
      <c r="F95" s="142">
        <v>10.36</v>
      </c>
      <c r="G95" s="140" t="s">
        <v>308</v>
      </c>
      <c r="H95" s="143">
        <v>41974</v>
      </c>
    </row>
    <row r="96" spans="1:8">
      <c r="A96" s="136">
        <v>1</v>
      </c>
      <c r="B96" s="137" t="s">
        <v>414</v>
      </c>
      <c r="C96" s="136" t="s">
        <v>314</v>
      </c>
      <c r="D96" s="136" t="s">
        <v>304</v>
      </c>
      <c r="E96" s="138">
        <v>29.67</v>
      </c>
      <c r="F96" s="138">
        <v>29.67</v>
      </c>
      <c r="G96" s="136" t="s">
        <v>308</v>
      </c>
      <c r="H96" s="139">
        <v>41974</v>
      </c>
    </row>
    <row r="97" spans="1:8">
      <c r="A97" s="140">
        <v>5</v>
      </c>
      <c r="B97" s="141" t="s">
        <v>415</v>
      </c>
      <c r="C97" s="140" t="s">
        <v>314</v>
      </c>
      <c r="D97" s="140" t="s">
        <v>416</v>
      </c>
      <c r="E97" s="142">
        <v>3.53</v>
      </c>
      <c r="F97" s="142">
        <v>3.53</v>
      </c>
      <c r="G97" s="140" t="s">
        <v>308</v>
      </c>
      <c r="H97" s="143">
        <v>41974</v>
      </c>
    </row>
    <row r="98" spans="1:8">
      <c r="A98" s="136">
        <v>4</v>
      </c>
      <c r="B98" s="137" t="s">
        <v>417</v>
      </c>
      <c r="C98" s="136" t="s">
        <v>314</v>
      </c>
      <c r="D98" s="136" t="s">
        <v>304</v>
      </c>
      <c r="E98" s="138">
        <v>2.78</v>
      </c>
      <c r="F98" s="138">
        <v>2.78</v>
      </c>
      <c r="G98" s="136" t="s">
        <v>308</v>
      </c>
      <c r="H98" s="139">
        <v>41974</v>
      </c>
    </row>
    <row r="99" spans="1:8">
      <c r="A99" s="140">
        <v>3</v>
      </c>
      <c r="B99" s="141" t="s">
        <v>418</v>
      </c>
      <c r="C99" s="140" t="s">
        <v>314</v>
      </c>
      <c r="D99" s="140" t="s">
        <v>416</v>
      </c>
      <c r="E99" s="142">
        <v>3.03</v>
      </c>
      <c r="F99" s="142">
        <v>3.03</v>
      </c>
      <c r="G99" s="140" t="s">
        <v>308</v>
      </c>
      <c r="H99" s="143">
        <v>41974</v>
      </c>
    </row>
    <row r="100" spans="1:8">
      <c r="A100" s="136">
        <v>26</v>
      </c>
      <c r="B100" s="137" t="s">
        <v>419</v>
      </c>
      <c r="C100" s="136" t="s">
        <v>314</v>
      </c>
      <c r="D100" s="136" t="s">
        <v>304</v>
      </c>
      <c r="E100" s="138">
        <v>3.44</v>
      </c>
      <c r="F100" s="138">
        <v>3.44</v>
      </c>
      <c r="G100" s="136" t="s">
        <v>308</v>
      </c>
      <c r="H100" s="139">
        <v>41974</v>
      </c>
    </row>
    <row r="101" spans="1:8">
      <c r="A101" s="140">
        <v>20</v>
      </c>
      <c r="B101" s="141" t="s">
        <v>420</v>
      </c>
      <c r="C101" s="140" t="s">
        <v>314</v>
      </c>
      <c r="D101" s="140" t="s">
        <v>304</v>
      </c>
      <c r="E101" s="142">
        <v>3.46</v>
      </c>
      <c r="F101" s="142">
        <v>3.46</v>
      </c>
      <c r="G101" s="140" t="s">
        <v>308</v>
      </c>
      <c r="H101" s="143">
        <v>41974</v>
      </c>
    </row>
    <row r="102" spans="1:8">
      <c r="A102" s="136">
        <v>21</v>
      </c>
      <c r="B102" s="137" t="s">
        <v>421</v>
      </c>
      <c r="C102" s="136" t="s">
        <v>314</v>
      </c>
      <c r="D102" s="136" t="s">
        <v>304</v>
      </c>
      <c r="E102" s="138">
        <v>3.46</v>
      </c>
      <c r="F102" s="138">
        <v>3.46</v>
      </c>
      <c r="G102" s="136" t="s">
        <v>308</v>
      </c>
      <c r="H102" s="139">
        <v>41974</v>
      </c>
    </row>
    <row r="103" spans="1:8">
      <c r="A103" s="140">
        <v>24</v>
      </c>
      <c r="B103" s="141" t="s">
        <v>422</v>
      </c>
      <c r="C103" s="140" t="s">
        <v>314</v>
      </c>
      <c r="D103" s="140" t="s">
        <v>304</v>
      </c>
      <c r="E103" s="142">
        <v>3.46</v>
      </c>
      <c r="F103" s="142">
        <v>3.46</v>
      </c>
      <c r="G103" s="140" t="s">
        <v>308</v>
      </c>
      <c r="H103" s="143">
        <v>41974</v>
      </c>
    </row>
    <row r="104" spans="1:8">
      <c r="A104" s="136">
        <v>25</v>
      </c>
      <c r="B104" s="137" t="s">
        <v>423</v>
      </c>
      <c r="C104" s="136" t="s">
        <v>314</v>
      </c>
      <c r="D104" s="136" t="s">
        <v>304</v>
      </c>
      <c r="E104" s="138">
        <v>3.46</v>
      </c>
      <c r="F104" s="138">
        <v>3.46</v>
      </c>
      <c r="G104" s="136" t="s">
        <v>308</v>
      </c>
      <c r="H104" s="139">
        <v>41974</v>
      </c>
    </row>
    <row r="105" spans="1:8">
      <c r="A105" s="140">
        <v>22</v>
      </c>
      <c r="B105" s="141" t="s">
        <v>424</v>
      </c>
      <c r="C105" s="140" t="s">
        <v>314</v>
      </c>
      <c r="D105" s="140" t="s">
        <v>304</v>
      </c>
      <c r="E105" s="142">
        <v>3.71</v>
      </c>
      <c r="F105" s="142">
        <v>3.71</v>
      </c>
      <c r="G105" s="140" t="s">
        <v>308</v>
      </c>
      <c r="H105" s="143">
        <v>41974</v>
      </c>
    </row>
    <row r="106" spans="1:8">
      <c r="A106" s="136">
        <v>23</v>
      </c>
      <c r="B106" s="137" t="s">
        <v>425</v>
      </c>
      <c r="C106" s="136" t="s">
        <v>314</v>
      </c>
      <c r="D106" s="136" t="s">
        <v>304</v>
      </c>
      <c r="E106" s="138">
        <v>3.67</v>
      </c>
      <c r="F106" s="138">
        <v>3.67</v>
      </c>
      <c r="G106" s="136" t="s">
        <v>308</v>
      </c>
      <c r="H106" s="139">
        <v>41974</v>
      </c>
    </row>
    <row r="107" spans="1:8">
      <c r="A107" s="140">
        <v>34341</v>
      </c>
      <c r="B107" s="141" t="s">
        <v>426</v>
      </c>
      <c r="C107" s="140" t="s">
        <v>314</v>
      </c>
      <c r="D107" s="140" t="s">
        <v>304</v>
      </c>
      <c r="E107" s="142">
        <v>3.26</v>
      </c>
      <c r="F107" s="142">
        <v>3.26</v>
      </c>
      <c r="G107" s="140" t="s">
        <v>308</v>
      </c>
      <c r="H107" s="143">
        <v>41974</v>
      </c>
    </row>
    <row r="108" spans="1:8">
      <c r="A108" s="136">
        <v>34</v>
      </c>
      <c r="B108" s="137" t="s">
        <v>240</v>
      </c>
      <c r="C108" s="136" t="s">
        <v>314</v>
      </c>
      <c r="D108" s="136" t="s">
        <v>304</v>
      </c>
      <c r="E108" s="138">
        <v>3.39</v>
      </c>
      <c r="F108" s="138">
        <v>3.39</v>
      </c>
      <c r="G108" s="136" t="s">
        <v>308</v>
      </c>
      <c r="H108" s="139">
        <v>41974</v>
      </c>
    </row>
    <row r="109" spans="1:8">
      <c r="A109" s="140">
        <v>31</v>
      </c>
      <c r="B109" s="141" t="s">
        <v>427</v>
      </c>
      <c r="C109" s="140" t="s">
        <v>314</v>
      </c>
      <c r="D109" s="140" t="s">
        <v>304</v>
      </c>
      <c r="E109" s="142">
        <v>3.22</v>
      </c>
      <c r="F109" s="142">
        <v>3.22</v>
      </c>
      <c r="G109" s="140" t="s">
        <v>308</v>
      </c>
      <c r="H109" s="143">
        <v>41974</v>
      </c>
    </row>
    <row r="110" spans="1:8">
      <c r="A110" s="136">
        <v>27</v>
      </c>
      <c r="B110" s="137" t="s">
        <v>428</v>
      </c>
      <c r="C110" s="136" t="s">
        <v>314</v>
      </c>
      <c r="D110" s="136" t="s">
        <v>304</v>
      </c>
      <c r="E110" s="138">
        <v>3.22</v>
      </c>
      <c r="F110" s="138">
        <v>3.22</v>
      </c>
      <c r="G110" s="136" t="s">
        <v>308</v>
      </c>
      <c r="H110" s="139">
        <v>41974</v>
      </c>
    </row>
    <row r="111" spans="1:8">
      <c r="A111" s="140">
        <v>29</v>
      </c>
      <c r="B111" s="141" t="s">
        <v>429</v>
      </c>
      <c r="C111" s="140" t="s">
        <v>314</v>
      </c>
      <c r="D111" s="140" t="s">
        <v>304</v>
      </c>
      <c r="E111" s="142">
        <v>3.01</v>
      </c>
      <c r="F111" s="142">
        <v>3.01</v>
      </c>
      <c r="G111" s="140" t="s">
        <v>308</v>
      </c>
      <c r="H111" s="143">
        <v>41974</v>
      </c>
    </row>
    <row r="112" spans="1:8">
      <c r="A112" s="136">
        <v>28</v>
      </c>
      <c r="B112" s="137" t="s">
        <v>430</v>
      </c>
      <c r="C112" s="136" t="s">
        <v>314</v>
      </c>
      <c r="D112" s="136" t="s">
        <v>304</v>
      </c>
      <c r="E112" s="138">
        <v>3.48</v>
      </c>
      <c r="F112" s="138">
        <v>3.48</v>
      </c>
      <c r="G112" s="136" t="s">
        <v>308</v>
      </c>
      <c r="H112" s="139">
        <v>41974</v>
      </c>
    </row>
    <row r="113" spans="1:8">
      <c r="A113" s="140">
        <v>32</v>
      </c>
      <c r="B113" s="141" t="s">
        <v>431</v>
      </c>
      <c r="C113" s="140" t="s">
        <v>314</v>
      </c>
      <c r="D113" s="140" t="s">
        <v>304</v>
      </c>
      <c r="E113" s="142">
        <v>3.55</v>
      </c>
      <c r="F113" s="142">
        <v>3.55</v>
      </c>
      <c r="G113" s="140" t="s">
        <v>308</v>
      </c>
      <c r="H113" s="143">
        <v>41974</v>
      </c>
    </row>
    <row r="114" spans="1:8">
      <c r="A114" s="136">
        <v>33</v>
      </c>
      <c r="B114" s="137" t="s">
        <v>432</v>
      </c>
      <c r="C114" s="136" t="s">
        <v>314</v>
      </c>
      <c r="D114" s="136" t="s">
        <v>304</v>
      </c>
      <c r="E114" s="138">
        <v>3.98</v>
      </c>
      <c r="F114" s="138">
        <v>3.98</v>
      </c>
      <c r="G114" s="136" t="s">
        <v>308</v>
      </c>
      <c r="H114" s="139">
        <v>41974</v>
      </c>
    </row>
    <row r="115" spans="1:8">
      <c r="A115" s="140">
        <v>36</v>
      </c>
      <c r="B115" s="141" t="s">
        <v>433</v>
      </c>
      <c r="C115" s="140" t="s">
        <v>314</v>
      </c>
      <c r="D115" s="140" t="s">
        <v>304</v>
      </c>
      <c r="E115" s="142">
        <v>3.36</v>
      </c>
      <c r="F115" s="142">
        <v>3.36</v>
      </c>
      <c r="G115" s="140" t="s">
        <v>308</v>
      </c>
      <c r="H115" s="143">
        <v>41974</v>
      </c>
    </row>
    <row r="116" spans="1:8">
      <c r="A116" s="136">
        <v>39</v>
      </c>
      <c r="B116" s="137" t="s">
        <v>434</v>
      </c>
      <c r="C116" s="136" t="s">
        <v>314</v>
      </c>
      <c r="D116" s="136" t="s">
        <v>304</v>
      </c>
      <c r="E116" s="138">
        <v>3.36</v>
      </c>
      <c r="F116" s="138">
        <v>3.36</v>
      </c>
      <c r="G116" s="136" t="s">
        <v>308</v>
      </c>
      <c r="H116" s="139">
        <v>41974</v>
      </c>
    </row>
    <row r="117" spans="1:8">
      <c r="A117" s="140">
        <v>40</v>
      </c>
      <c r="B117" s="141" t="s">
        <v>435</v>
      </c>
      <c r="C117" s="140" t="s">
        <v>314</v>
      </c>
      <c r="D117" s="140" t="s">
        <v>304</v>
      </c>
      <c r="E117" s="142">
        <v>3.43</v>
      </c>
      <c r="F117" s="142">
        <v>3.43</v>
      </c>
      <c r="G117" s="140" t="s">
        <v>308</v>
      </c>
      <c r="H117" s="143">
        <v>41974</v>
      </c>
    </row>
    <row r="118" spans="1:8">
      <c r="A118" s="136">
        <v>42</v>
      </c>
      <c r="B118" s="137" t="s">
        <v>436</v>
      </c>
      <c r="C118" s="136" t="s">
        <v>314</v>
      </c>
      <c r="D118" s="136" t="s">
        <v>304</v>
      </c>
      <c r="E118" s="138">
        <v>3.49</v>
      </c>
      <c r="F118" s="138">
        <v>3.49</v>
      </c>
      <c r="G118" s="136" t="s">
        <v>308</v>
      </c>
      <c r="H118" s="139">
        <v>41974</v>
      </c>
    </row>
    <row r="119" spans="1:8">
      <c r="A119" s="140">
        <v>38</v>
      </c>
      <c r="B119" s="141" t="s">
        <v>437</v>
      </c>
      <c r="C119" s="140" t="s">
        <v>314</v>
      </c>
      <c r="D119" s="140" t="s">
        <v>304</v>
      </c>
      <c r="E119" s="142">
        <v>3.88</v>
      </c>
      <c r="F119" s="142">
        <v>3.88</v>
      </c>
      <c r="G119" s="140" t="s">
        <v>308</v>
      </c>
      <c r="H119" s="143">
        <v>41974</v>
      </c>
    </row>
    <row r="120" spans="1:8">
      <c r="A120" s="136">
        <v>34343</v>
      </c>
      <c r="B120" s="137" t="s">
        <v>438</v>
      </c>
      <c r="C120" s="136" t="s">
        <v>314</v>
      </c>
      <c r="D120" s="136" t="s">
        <v>304</v>
      </c>
      <c r="E120" s="138">
        <v>3.83</v>
      </c>
      <c r="F120" s="138">
        <v>3.83</v>
      </c>
      <c r="G120" s="136" t="s">
        <v>308</v>
      </c>
      <c r="H120" s="139">
        <v>41974</v>
      </c>
    </row>
    <row r="121" spans="1:8">
      <c r="A121" s="140">
        <v>34344</v>
      </c>
      <c r="B121" s="141" t="s">
        <v>439</v>
      </c>
      <c r="C121" s="140" t="s">
        <v>314</v>
      </c>
      <c r="D121" s="140" t="s">
        <v>304</v>
      </c>
      <c r="E121" s="142">
        <v>5.27</v>
      </c>
      <c r="F121" s="142">
        <v>5.27</v>
      </c>
      <c r="G121" s="140" t="s">
        <v>308</v>
      </c>
      <c r="H121" s="143">
        <v>41974</v>
      </c>
    </row>
    <row r="122" spans="1:8">
      <c r="A122" s="136">
        <v>20063</v>
      </c>
      <c r="B122" s="137" t="s">
        <v>440</v>
      </c>
      <c r="C122" s="136" t="s">
        <v>314</v>
      </c>
      <c r="D122" s="136" t="s">
        <v>83</v>
      </c>
      <c r="E122" s="138">
        <v>3.26</v>
      </c>
      <c r="F122" s="138">
        <v>3.26</v>
      </c>
      <c r="G122" s="136" t="s">
        <v>308</v>
      </c>
      <c r="H122" s="139">
        <v>41974</v>
      </c>
    </row>
    <row r="123" spans="1:8" ht="38.25">
      <c r="A123" s="140">
        <v>10900</v>
      </c>
      <c r="B123" s="141" t="s">
        <v>441</v>
      </c>
      <c r="C123" s="140" t="s">
        <v>314</v>
      </c>
      <c r="D123" s="140" t="s">
        <v>83</v>
      </c>
      <c r="E123" s="142">
        <v>26.37</v>
      </c>
      <c r="F123" s="142">
        <v>26.37</v>
      </c>
      <c r="G123" s="140" t="s">
        <v>308</v>
      </c>
      <c r="H123" s="143">
        <v>41974</v>
      </c>
    </row>
    <row r="124" spans="1:8" ht="38.25">
      <c r="A124" s="136">
        <v>10899</v>
      </c>
      <c r="B124" s="137" t="s">
        <v>442</v>
      </c>
      <c r="C124" s="136" t="s">
        <v>314</v>
      </c>
      <c r="D124" s="136" t="s">
        <v>83</v>
      </c>
      <c r="E124" s="138">
        <v>44.9</v>
      </c>
      <c r="F124" s="138">
        <v>44.9</v>
      </c>
      <c r="G124" s="136" t="s">
        <v>308</v>
      </c>
      <c r="H124" s="139">
        <v>41974</v>
      </c>
    </row>
    <row r="125" spans="1:8" ht="25.5">
      <c r="A125" s="140">
        <v>80</v>
      </c>
      <c r="B125" s="141" t="s">
        <v>443</v>
      </c>
      <c r="C125" s="140" t="s">
        <v>314</v>
      </c>
      <c r="D125" s="140" t="s">
        <v>83</v>
      </c>
      <c r="E125" s="142">
        <v>29.04</v>
      </c>
      <c r="F125" s="142">
        <v>29.04</v>
      </c>
      <c r="G125" s="140" t="s">
        <v>308</v>
      </c>
      <c r="H125" s="143">
        <v>41974</v>
      </c>
    </row>
    <row r="126" spans="1:8" ht="25.5">
      <c r="A126" s="136">
        <v>60</v>
      </c>
      <c r="B126" s="137" t="s">
        <v>444</v>
      </c>
      <c r="C126" s="136" t="s">
        <v>314</v>
      </c>
      <c r="D126" s="136" t="s">
        <v>83</v>
      </c>
      <c r="E126" s="138">
        <v>7.13</v>
      </c>
      <c r="F126" s="138">
        <v>7.13</v>
      </c>
      <c r="G126" s="136" t="s">
        <v>308</v>
      </c>
      <c r="H126" s="139">
        <v>41974</v>
      </c>
    </row>
    <row r="127" spans="1:8">
      <c r="A127" s="140">
        <v>55</v>
      </c>
      <c r="B127" s="141" t="s">
        <v>445</v>
      </c>
      <c r="C127" s="140" t="s">
        <v>314</v>
      </c>
      <c r="D127" s="140" t="s">
        <v>83</v>
      </c>
      <c r="E127" s="142">
        <v>1.79</v>
      </c>
      <c r="F127" s="142">
        <v>1.79</v>
      </c>
      <c r="G127" s="140" t="s">
        <v>308</v>
      </c>
      <c r="H127" s="143">
        <v>41974</v>
      </c>
    </row>
    <row r="128" spans="1:8">
      <c r="A128" s="136">
        <v>61</v>
      </c>
      <c r="B128" s="137" t="s">
        <v>446</v>
      </c>
      <c r="C128" s="136" t="s">
        <v>314</v>
      </c>
      <c r="D128" s="136" t="s">
        <v>83</v>
      </c>
      <c r="E128" s="138">
        <v>1.82</v>
      </c>
      <c r="F128" s="138">
        <v>1.82</v>
      </c>
      <c r="G128" s="136" t="s">
        <v>308</v>
      </c>
      <c r="H128" s="139">
        <v>41974</v>
      </c>
    </row>
    <row r="129" spans="1:8">
      <c r="A129" s="140">
        <v>62</v>
      </c>
      <c r="B129" s="141" t="s">
        <v>447</v>
      </c>
      <c r="C129" s="140" t="s">
        <v>314</v>
      </c>
      <c r="D129" s="140" t="s">
        <v>83</v>
      </c>
      <c r="E129" s="142">
        <v>3.58</v>
      </c>
      <c r="F129" s="142">
        <v>3.58</v>
      </c>
      <c r="G129" s="140" t="s">
        <v>308</v>
      </c>
      <c r="H129" s="143">
        <v>41974</v>
      </c>
    </row>
    <row r="130" spans="1:8">
      <c r="A130" s="136">
        <v>76</v>
      </c>
      <c r="B130" s="137" t="s">
        <v>448</v>
      </c>
      <c r="C130" s="136" t="s">
        <v>314</v>
      </c>
      <c r="D130" s="136" t="s">
        <v>83</v>
      </c>
      <c r="E130" s="138">
        <v>2.4</v>
      </c>
      <c r="F130" s="138">
        <v>2.4</v>
      </c>
      <c r="G130" s="136" t="s">
        <v>308</v>
      </c>
      <c r="H130" s="139">
        <v>41974</v>
      </c>
    </row>
    <row r="131" spans="1:8" ht="25.5">
      <c r="A131" s="140">
        <v>77</v>
      </c>
      <c r="B131" s="141" t="s">
        <v>449</v>
      </c>
      <c r="C131" s="140" t="s">
        <v>314</v>
      </c>
      <c r="D131" s="140" t="s">
        <v>83</v>
      </c>
      <c r="E131" s="142">
        <v>3</v>
      </c>
      <c r="F131" s="142">
        <v>3</v>
      </c>
      <c r="G131" s="140" t="s">
        <v>308</v>
      </c>
      <c r="H131" s="143">
        <v>41974</v>
      </c>
    </row>
    <row r="132" spans="1:8" ht="25.5">
      <c r="A132" s="136">
        <v>84</v>
      </c>
      <c r="B132" s="137" t="s">
        <v>450</v>
      </c>
      <c r="C132" s="136" t="s">
        <v>314</v>
      </c>
      <c r="D132" s="136" t="s">
        <v>83</v>
      </c>
      <c r="E132" s="138">
        <v>1.8</v>
      </c>
      <c r="F132" s="138">
        <v>1.8</v>
      </c>
      <c r="G132" s="136" t="s">
        <v>308</v>
      </c>
      <c r="H132" s="139">
        <v>41974</v>
      </c>
    </row>
    <row r="133" spans="1:8" ht="25.5">
      <c r="A133" s="140">
        <v>71</v>
      </c>
      <c r="B133" s="141" t="s">
        <v>451</v>
      </c>
      <c r="C133" s="140" t="s">
        <v>314</v>
      </c>
      <c r="D133" s="140" t="s">
        <v>83</v>
      </c>
      <c r="E133" s="142">
        <v>13.02</v>
      </c>
      <c r="F133" s="142">
        <v>13.02</v>
      </c>
      <c r="G133" s="140" t="s">
        <v>308</v>
      </c>
      <c r="H133" s="143">
        <v>41974</v>
      </c>
    </row>
    <row r="134" spans="1:8" ht="25.5">
      <c r="A134" s="136">
        <v>67</v>
      </c>
      <c r="B134" s="137" t="s">
        <v>452</v>
      </c>
      <c r="C134" s="136" t="s">
        <v>314</v>
      </c>
      <c r="D134" s="136" t="s">
        <v>83</v>
      </c>
      <c r="E134" s="138">
        <v>7.44</v>
      </c>
      <c r="F134" s="138">
        <v>7.44</v>
      </c>
      <c r="G134" s="136" t="s">
        <v>308</v>
      </c>
      <c r="H134" s="139">
        <v>41974</v>
      </c>
    </row>
    <row r="135" spans="1:8" ht="25.5">
      <c r="A135" s="140">
        <v>73</v>
      </c>
      <c r="B135" s="141" t="s">
        <v>453</v>
      </c>
      <c r="C135" s="140" t="s">
        <v>314</v>
      </c>
      <c r="D135" s="140" t="s">
        <v>83</v>
      </c>
      <c r="E135" s="142">
        <v>9.18</v>
      </c>
      <c r="F135" s="142">
        <v>9.18</v>
      </c>
      <c r="G135" s="140" t="s">
        <v>308</v>
      </c>
      <c r="H135" s="143">
        <v>41974</v>
      </c>
    </row>
    <row r="136" spans="1:8" ht="25.5">
      <c r="A136" s="136">
        <v>70</v>
      </c>
      <c r="B136" s="137" t="s">
        <v>454</v>
      </c>
      <c r="C136" s="136" t="s">
        <v>314</v>
      </c>
      <c r="D136" s="136" t="s">
        <v>83</v>
      </c>
      <c r="E136" s="138">
        <v>12.05</v>
      </c>
      <c r="F136" s="138">
        <v>12.05</v>
      </c>
      <c r="G136" s="136" t="s">
        <v>308</v>
      </c>
      <c r="H136" s="139">
        <v>41974</v>
      </c>
    </row>
    <row r="137" spans="1:8" ht="25.5">
      <c r="A137" s="140">
        <v>85</v>
      </c>
      <c r="B137" s="141" t="s">
        <v>455</v>
      </c>
      <c r="C137" s="140" t="s">
        <v>314</v>
      </c>
      <c r="D137" s="140" t="s">
        <v>83</v>
      </c>
      <c r="E137" s="142">
        <v>17.09</v>
      </c>
      <c r="F137" s="142">
        <v>17.09</v>
      </c>
      <c r="G137" s="140" t="s">
        <v>308</v>
      </c>
      <c r="H137" s="143">
        <v>41974</v>
      </c>
    </row>
    <row r="138" spans="1:8" ht="25.5">
      <c r="A138" s="136">
        <v>72</v>
      </c>
      <c r="B138" s="137" t="s">
        <v>456</v>
      </c>
      <c r="C138" s="136" t="s">
        <v>314</v>
      </c>
      <c r="D138" s="136" t="s">
        <v>83</v>
      </c>
      <c r="E138" s="138">
        <v>13.85</v>
      </c>
      <c r="F138" s="138">
        <v>13.85</v>
      </c>
      <c r="G138" s="136" t="s">
        <v>308</v>
      </c>
      <c r="H138" s="139">
        <v>41974</v>
      </c>
    </row>
    <row r="139" spans="1:8" ht="25.5">
      <c r="A139" s="140">
        <v>95</v>
      </c>
      <c r="B139" s="141" t="s">
        <v>457</v>
      </c>
      <c r="C139" s="140" t="s">
        <v>314</v>
      </c>
      <c r="D139" s="140" t="s">
        <v>83</v>
      </c>
      <c r="E139" s="142">
        <v>7.14</v>
      </c>
      <c r="F139" s="142">
        <v>7.14</v>
      </c>
      <c r="G139" s="140" t="s">
        <v>308</v>
      </c>
      <c r="H139" s="143">
        <v>41974</v>
      </c>
    </row>
    <row r="140" spans="1:8" ht="25.5">
      <c r="A140" s="136">
        <v>96</v>
      </c>
      <c r="B140" s="137" t="s">
        <v>458</v>
      </c>
      <c r="C140" s="136" t="s">
        <v>314</v>
      </c>
      <c r="D140" s="136" t="s">
        <v>83</v>
      </c>
      <c r="E140" s="138">
        <v>8.82</v>
      </c>
      <c r="F140" s="138">
        <v>8.82</v>
      </c>
      <c r="G140" s="136" t="s">
        <v>308</v>
      </c>
      <c r="H140" s="139">
        <v>41974</v>
      </c>
    </row>
    <row r="141" spans="1:8" ht="25.5">
      <c r="A141" s="140">
        <v>97</v>
      </c>
      <c r="B141" s="141" t="s">
        <v>459</v>
      </c>
      <c r="C141" s="140" t="s">
        <v>314</v>
      </c>
      <c r="D141" s="140" t="s">
        <v>83</v>
      </c>
      <c r="E141" s="142">
        <v>15.18</v>
      </c>
      <c r="F141" s="142">
        <v>15.18</v>
      </c>
      <c r="G141" s="140" t="s">
        <v>308</v>
      </c>
      <c r="H141" s="143">
        <v>41974</v>
      </c>
    </row>
    <row r="142" spans="1:8" ht="25.5">
      <c r="A142" s="136">
        <v>98</v>
      </c>
      <c r="B142" s="137" t="s">
        <v>460</v>
      </c>
      <c r="C142" s="136" t="s">
        <v>314</v>
      </c>
      <c r="D142" s="136" t="s">
        <v>83</v>
      </c>
      <c r="E142" s="138">
        <v>19.8</v>
      </c>
      <c r="F142" s="138">
        <v>19.8</v>
      </c>
      <c r="G142" s="136" t="s">
        <v>308</v>
      </c>
      <c r="H142" s="139">
        <v>41974</v>
      </c>
    </row>
    <row r="143" spans="1:8" ht="25.5">
      <c r="A143" s="140">
        <v>99</v>
      </c>
      <c r="B143" s="141" t="s">
        <v>461</v>
      </c>
      <c r="C143" s="140" t="s">
        <v>314</v>
      </c>
      <c r="D143" s="140" t="s">
        <v>83</v>
      </c>
      <c r="E143" s="142">
        <v>20.34</v>
      </c>
      <c r="F143" s="142">
        <v>20.34</v>
      </c>
      <c r="G143" s="140" t="s">
        <v>308</v>
      </c>
      <c r="H143" s="143">
        <v>41974</v>
      </c>
    </row>
    <row r="144" spans="1:8" ht="25.5">
      <c r="A144" s="136">
        <v>100</v>
      </c>
      <c r="B144" s="137" t="s">
        <v>462</v>
      </c>
      <c r="C144" s="136" t="s">
        <v>314</v>
      </c>
      <c r="D144" s="136" t="s">
        <v>83</v>
      </c>
      <c r="E144" s="138">
        <v>31.92</v>
      </c>
      <c r="F144" s="138">
        <v>31.92</v>
      </c>
      <c r="G144" s="136" t="s">
        <v>308</v>
      </c>
      <c r="H144" s="139">
        <v>41974</v>
      </c>
    </row>
    <row r="145" spans="1:8" ht="25.5">
      <c r="A145" s="140">
        <v>103</v>
      </c>
      <c r="B145" s="141" t="s">
        <v>463</v>
      </c>
      <c r="C145" s="140" t="s">
        <v>314</v>
      </c>
      <c r="D145" s="140" t="s">
        <v>83</v>
      </c>
      <c r="E145" s="142">
        <v>41.82</v>
      </c>
      <c r="F145" s="142">
        <v>41.82</v>
      </c>
      <c r="G145" s="140" t="s">
        <v>308</v>
      </c>
      <c r="H145" s="143">
        <v>41974</v>
      </c>
    </row>
    <row r="146" spans="1:8" ht="25.5">
      <c r="A146" s="136">
        <v>107</v>
      </c>
      <c r="B146" s="137" t="s">
        <v>464</v>
      </c>
      <c r="C146" s="136" t="s">
        <v>314</v>
      </c>
      <c r="D146" s="136" t="s">
        <v>83</v>
      </c>
      <c r="E146" s="138">
        <v>0.48</v>
      </c>
      <c r="F146" s="138">
        <v>0.48</v>
      </c>
      <c r="G146" s="136" t="s">
        <v>308</v>
      </c>
      <c r="H146" s="139">
        <v>41974</v>
      </c>
    </row>
    <row r="147" spans="1:8" ht="25.5">
      <c r="A147" s="140">
        <v>65</v>
      </c>
      <c r="B147" s="141" t="s">
        <v>465</v>
      </c>
      <c r="C147" s="140" t="s">
        <v>314</v>
      </c>
      <c r="D147" s="140" t="s">
        <v>83</v>
      </c>
      <c r="E147" s="142">
        <v>0.6</v>
      </c>
      <c r="F147" s="142">
        <v>0.6</v>
      </c>
      <c r="G147" s="140" t="s">
        <v>308</v>
      </c>
      <c r="H147" s="143">
        <v>41974</v>
      </c>
    </row>
    <row r="148" spans="1:8" ht="25.5">
      <c r="A148" s="136">
        <v>108</v>
      </c>
      <c r="B148" s="137" t="s">
        <v>466</v>
      </c>
      <c r="C148" s="136" t="s">
        <v>314</v>
      </c>
      <c r="D148" s="136" t="s">
        <v>83</v>
      </c>
      <c r="E148" s="138">
        <v>1.26</v>
      </c>
      <c r="F148" s="138">
        <v>1.26</v>
      </c>
      <c r="G148" s="136" t="s">
        <v>308</v>
      </c>
      <c r="H148" s="139">
        <v>41974</v>
      </c>
    </row>
    <row r="149" spans="1:8" ht="25.5">
      <c r="A149" s="140">
        <v>110</v>
      </c>
      <c r="B149" s="141" t="s">
        <v>467</v>
      </c>
      <c r="C149" s="140" t="s">
        <v>314</v>
      </c>
      <c r="D149" s="140" t="s">
        <v>83</v>
      </c>
      <c r="E149" s="142">
        <v>5.52</v>
      </c>
      <c r="F149" s="142">
        <v>5.52</v>
      </c>
      <c r="G149" s="140" t="s">
        <v>308</v>
      </c>
      <c r="H149" s="143">
        <v>41974</v>
      </c>
    </row>
    <row r="150" spans="1:8" ht="25.5">
      <c r="A150" s="136">
        <v>109</v>
      </c>
      <c r="B150" s="137" t="s">
        <v>468</v>
      </c>
      <c r="C150" s="136" t="s">
        <v>314</v>
      </c>
      <c r="D150" s="136" t="s">
        <v>83</v>
      </c>
      <c r="E150" s="138">
        <v>2.7</v>
      </c>
      <c r="F150" s="138">
        <v>2.7</v>
      </c>
      <c r="G150" s="136" t="s">
        <v>308</v>
      </c>
      <c r="H150" s="139">
        <v>41974</v>
      </c>
    </row>
    <row r="151" spans="1:8" ht="25.5">
      <c r="A151" s="140">
        <v>112</v>
      </c>
      <c r="B151" s="141" t="s">
        <v>469</v>
      </c>
      <c r="C151" s="140" t="s">
        <v>314</v>
      </c>
      <c r="D151" s="140" t="s">
        <v>83</v>
      </c>
      <c r="E151" s="142">
        <v>3.3</v>
      </c>
      <c r="F151" s="142">
        <v>3.3</v>
      </c>
      <c r="G151" s="140" t="s">
        <v>308</v>
      </c>
      <c r="H151" s="143">
        <v>41974</v>
      </c>
    </row>
    <row r="152" spans="1:8" ht="25.5">
      <c r="A152" s="136">
        <v>111</v>
      </c>
      <c r="B152" s="137" t="s">
        <v>470</v>
      </c>
      <c r="C152" s="136" t="s">
        <v>314</v>
      </c>
      <c r="D152" s="136" t="s">
        <v>83</v>
      </c>
      <c r="E152" s="138">
        <v>5.82</v>
      </c>
      <c r="F152" s="138">
        <v>5.82</v>
      </c>
      <c r="G152" s="136" t="s">
        <v>308</v>
      </c>
      <c r="H152" s="139">
        <v>41974</v>
      </c>
    </row>
    <row r="153" spans="1:8" ht="25.5">
      <c r="A153" s="140">
        <v>113</v>
      </c>
      <c r="B153" s="141" t="s">
        <v>471</v>
      </c>
      <c r="C153" s="140" t="s">
        <v>314</v>
      </c>
      <c r="D153" s="140" t="s">
        <v>83</v>
      </c>
      <c r="E153" s="142">
        <v>8.6999999999999993</v>
      </c>
      <c r="F153" s="142">
        <v>8.6999999999999993</v>
      </c>
      <c r="G153" s="140" t="s">
        <v>308</v>
      </c>
      <c r="H153" s="143">
        <v>41974</v>
      </c>
    </row>
    <row r="154" spans="1:8" ht="25.5">
      <c r="A154" s="136">
        <v>104</v>
      </c>
      <c r="B154" s="137" t="s">
        <v>472</v>
      </c>
      <c r="C154" s="136" t="s">
        <v>314</v>
      </c>
      <c r="D154" s="136" t="s">
        <v>83</v>
      </c>
      <c r="E154" s="138">
        <v>16.98</v>
      </c>
      <c r="F154" s="138">
        <v>16.98</v>
      </c>
      <c r="G154" s="136" t="s">
        <v>308</v>
      </c>
      <c r="H154" s="139">
        <v>41974</v>
      </c>
    </row>
    <row r="155" spans="1:8" ht="25.5">
      <c r="A155" s="140">
        <v>102</v>
      </c>
      <c r="B155" s="141" t="s">
        <v>473</v>
      </c>
      <c r="C155" s="140" t="s">
        <v>314</v>
      </c>
      <c r="D155" s="140" t="s">
        <v>83</v>
      </c>
      <c r="E155" s="142">
        <v>26.94</v>
      </c>
      <c r="F155" s="142">
        <v>26.94</v>
      </c>
      <c r="G155" s="140" t="s">
        <v>308</v>
      </c>
      <c r="H155" s="143">
        <v>41974</v>
      </c>
    </row>
    <row r="156" spans="1:8" ht="25.5">
      <c r="A156" s="136">
        <v>75</v>
      </c>
      <c r="B156" s="137" t="s">
        <v>474</v>
      </c>
      <c r="C156" s="136" t="s">
        <v>314</v>
      </c>
      <c r="D156" s="136" t="s">
        <v>83</v>
      </c>
      <c r="E156" s="138">
        <v>248.46</v>
      </c>
      <c r="F156" s="138">
        <v>248.46</v>
      </c>
      <c r="G156" s="136" t="s">
        <v>308</v>
      </c>
      <c r="H156" s="139">
        <v>41974</v>
      </c>
    </row>
    <row r="157" spans="1:8" ht="25.5">
      <c r="A157" s="140">
        <v>114</v>
      </c>
      <c r="B157" s="141" t="s">
        <v>475</v>
      </c>
      <c r="C157" s="140" t="s">
        <v>314</v>
      </c>
      <c r="D157" s="140" t="s">
        <v>83</v>
      </c>
      <c r="E157" s="142">
        <v>10.02</v>
      </c>
      <c r="F157" s="142">
        <v>10.02</v>
      </c>
      <c r="G157" s="140" t="s">
        <v>308</v>
      </c>
      <c r="H157" s="143">
        <v>41974</v>
      </c>
    </row>
    <row r="158" spans="1:8" ht="25.5">
      <c r="A158" s="136">
        <v>68</v>
      </c>
      <c r="B158" s="137" t="s">
        <v>476</v>
      </c>
      <c r="C158" s="136" t="s">
        <v>314</v>
      </c>
      <c r="D158" s="136" t="s">
        <v>83</v>
      </c>
      <c r="E158" s="138">
        <v>12.36</v>
      </c>
      <c r="F158" s="138">
        <v>12.36</v>
      </c>
      <c r="G158" s="136" t="s">
        <v>308</v>
      </c>
      <c r="H158" s="139">
        <v>41974</v>
      </c>
    </row>
    <row r="159" spans="1:8" ht="25.5">
      <c r="A159" s="140">
        <v>86</v>
      </c>
      <c r="B159" s="141" t="s">
        <v>477</v>
      </c>
      <c r="C159" s="140" t="s">
        <v>314</v>
      </c>
      <c r="D159" s="140" t="s">
        <v>83</v>
      </c>
      <c r="E159" s="142">
        <v>15.3</v>
      </c>
      <c r="F159" s="142">
        <v>15.3</v>
      </c>
      <c r="G159" s="140" t="s">
        <v>308</v>
      </c>
      <c r="H159" s="143">
        <v>41974</v>
      </c>
    </row>
    <row r="160" spans="1:8" ht="25.5">
      <c r="A160" s="136">
        <v>66</v>
      </c>
      <c r="B160" s="137" t="s">
        <v>478</v>
      </c>
      <c r="C160" s="136" t="s">
        <v>314</v>
      </c>
      <c r="D160" s="136" t="s">
        <v>83</v>
      </c>
      <c r="E160" s="138">
        <v>28.8</v>
      </c>
      <c r="F160" s="138">
        <v>28.8</v>
      </c>
      <c r="G160" s="136" t="s">
        <v>308</v>
      </c>
      <c r="H160" s="139">
        <v>41974</v>
      </c>
    </row>
    <row r="161" spans="1:8" ht="25.5">
      <c r="A161" s="140">
        <v>69</v>
      </c>
      <c r="B161" s="141" t="s">
        <v>479</v>
      </c>
      <c r="C161" s="140" t="s">
        <v>314</v>
      </c>
      <c r="D161" s="140" t="s">
        <v>83</v>
      </c>
      <c r="E161" s="142">
        <v>41.28</v>
      </c>
      <c r="F161" s="142">
        <v>41.28</v>
      </c>
      <c r="G161" s="140" t="s">
        <v>308</v>
      </c>
      <c r="H161" s="143">
        <v>41974</v>
      </c>
    </row>
    <row r="162" spans="1:8" ht="25.5">
      <c r="A162" s="136">
        <v>83</v>
      </c>
      <c r="B162" s="137" t="s">
        <v>480</v>
      </c>
      <c r="C162" s="136" t="s">
        <v>314</v>
      </c>
      <c r="D162" s="136" t="s">
        <v>83</v>
      </c>
      <c r="E162" s="138">
        <v>128.88</v>
      </c>
      <c r="F162" s="138">
        <v>128.88</v>
      </c>
      <c r="G162" s="136" t="s">
        <v>308</v>
      </c>
      <c r="H162" s="139">
        <v>41974</v>
      </c>
    </row>
    <row r="163" spans="1:8" ht="25.5">
      <c r="A163" s="140">
        <v>74</v>
      </c>
      <c r="B163" s="141" t="s">
        <v>481</v>
      </c>
      <c r="C163" s="140" t="s">
        <v>314</v>
      </c>
      <c r="D163" s="140" t="s">
        <v>83</v>
      </c>
      <c r="E163" s="142">
        <v>173.64</v>
      </c>
      <c r="F163" s="142">
        <v>173.64</v>
      </c>
      <c r="G163" s="140" t="s">
        <v>308</v>
      </c>
      <c r="H163" s="143">
        <v>41974</v>
      </c>
    </row>
    <row r="164" spans="1:8" ht="25.5">
      <c r="A164" s="136">
        <v>106</v>
      </c>
      <c r="B164" s="137" t="s">
        <v>482</v>
      </c>
      <c r="C164" s="136" t="s">
        <v>314</v>
      </c>
      <c r="D164" s="136" t="s">
        <v>83</v>
      </c>
      <c r="E164" s="138">
        <v>273.42</v>
      </c>
      <c r="F164" s="138">
        <v>273.42</v>
      </c>
      <c r="G164" s="136" t="s">
        <v>308</v>
      </c>
      <c r="H164" s="139">
        <v>41974</v>
      </c>
    </row>
    <row r="165" spans="1:8" ht="25.5">
      <c r="A165" s="140">
        <v>87</v>
      </c>
      <c r="B165" s="141" t="s">
        <v>483</v>
      </c>
      <c r="C165" s="140" t="s">
        <v>314</v>
      </c>
      <c r="D165" s="140" t="s">
        <v>83</v>
      </c>
      <c r="E165" s="142">
        <v>11.64</v>
      </c>
      <c r="F165" s="142">
        <v>11.64</v>
      </c>
      <c r="G165" s="140" t="s">
        <v>308</v>
      </c>
      <c r="H165" s="143">
        <v>41974</v>
      </c>
    </row>
    <row r="166" spans="1:8" ht="25.5">
      <c r="A166" s="136">
        <v>88</v>
      </c>
      <c r="B166" s="137" t="s">
        <v>484</v>
      </c>
      <c r="C166" s="136" t="s">
        <v>314</v>
      </c>
      <c r="D166" s="136" t="s">
        <v>83</v>
      </c>
      <c r="E166" s="138">
        <v>14.28</v>
      </c>
      <c r="F166" s="138">
        <v>14.28</v>
      </c>
      <c r="G166" s="136" t="s">
        <v>308</v>
      </c>
      <c r="H166" s="139">
        <v>41974</v>
      </c>
    </row>
    <row r="167" spans="1:8" ht="25.5">
      <c r="A167" s="140">
        <v>89</v>
      </c>
      <c r="B167" s="141" t="s">
        <v>485</v>
      </c>
      <c r="C167" s="140" t="s">
        <v>314</v>
      </c>
      <c r="D167" s="140" t="s">
        <v>83</v>
      </c>
      <c r="E167" s="142">
        <v>17.760000000000002</v>
      </c>
      <c r="F167" s="142">
        <v>17.760000000000002</v>
      </c>
      <c r="G167" s="140" t="s">
        <v>308</v>
      </c>
      <c r="H167" s="143">
        <v>41974</v>
      </c>
    </row>
    <row r="168" spans="1:8" ht="25.5">
      <c r="A168" s="136">
        <v>90</v>
      </c>
      <c r="B168" s="137" t="s">
        <v>486</v>
      </c>
      <c r="C168" s="136" t="s">
        <v>314</v>
      </c>
      <c r="D168" s="136" t="s">
        <v>83</v>
      </c>
      <c r="E168" s="138">
        <v>33.299999999999997</v>
      </c>
      <c r="F168" s="138">
        <v>33.299999999999997</v>
      </c>
      <c r="G168" s="136" t="s">
        <v>308</v>
      </c>
      <c r="H168" s="139">
        <v>41974</v>
      </c>
    </row>
    <row r="169" spans="1:8" ht="25.5">
      <c r="A169" s="140">
        <v>81</v>
      </c>
      <c r="B169" s="141" t="s">
        <v>487</v>
      </c>
      <c r="C169" s="140" t="s">
        <v>314</v>
      </c>
      <c r="D169" s="140" t="s">
        <v>83</v>
      </c>
      <c r="E169" s="142">
        <v>45.42</v>
      </c>
      <c r="F169" s="142">
        <v>45.42</v>
      </c>
      <c r="G169" s="140" t="s">
        <v>308</v>
      </c>
      <c r="H169" s="143">
        <v>41974</v>
      </c>
    </row>
    <row r="170" spans="1:8" ht="25.5">
      <c r="A170" s="136">
        <v>82</v>
      </c>
      <c r="B170" s="137" t="s">
        <v>488</v>
      </c>
      <c r="C170" s="136" t="s">
        <v>314</v>
      </c>
      <c r="D170" s="136" t="s">
        <v>83</v>
      </c>
      <c r="E170" s="138">
        <v>141.72</v>
      </c>
      <c r="F170" s="138">
        <v>141.72</v>
      </c>
      <c r="G170" s="136" t="s">
        <v>308</v>
      </c>
      <c r="H170" s="139">
        <v>41974</v>
      </c>
    </row>
    <row r="171" spans="1:8" ht="25.5">
      <c r="A171" s="140">
        <v>105</v>
      </c>
      <c r="B171" s="141" t="s">
        <v>489</v>
      </c>
      <c r="C171" s="140" t="s">
        <v>314</v>
      </c>
      <c r="D171" s="140" t="s">
        <v>83</v>
      </c>
      <c r="E171" s="142">
        <v>191.04</v>
      </c>
      <c r="F171" s="142">
        <v>191.04</v>
      </c>
      <c r="G171" s="140" t="s">
        <v>308</v>
      </c>
      <c r="H171" s="143">
        <v>41974</v>
      </c>
    </row>
    <row r="172" spans="1:8" ht="25.5">
      <c r="A172" s="136">
        <v>20075</v>
      </c>
      <c r="B172" s="137" t="s">
        <v>490</v>
      </c>
      <c r="C172" s="136" t="s">
        <v>314</v>
      </c>
      <c r="D172" s="136" t="s">
        <v>83</v>
      </c>
      <c r="E172" s="138">
        <v>68.77</v>
      </c>
      <c r="F172" s="138">
        <v>68.77</v>
      </c>
      <c r="G172" s="136" t="s">
        <v>308</v>
      </c>
      <c r="H172" s="139">
        <v>41974</v>
      </c>
    </row>
    <row r="173" spans="1:8" ht="25.5">
      <c r="A173" s="140">
        <v>46</v>
      </c>
      <c r="B173" s="141" t="s">
        <v>491</v>
      </c>
      <c r="C173" s="140" t="s">
        <v>314</v>
      </c>
      <c r="D173" s="140" t="s">
        <v>83</v>
      </c>
      <c r="E173" s="142">
        <v>61</v>
      </c>
      <c r="F173" s="142">
        <v>61</v>
      </c>
      <c r="G173" s="140" t="s">
        <v>308</v>
      </c>
      <c r="H173" s="143">
        <v>41974</v>
      </c>
    </row>
    <row r="174" spans="1:8" ht="25.5">
      <c r="A174" s="136">
        <v>51</v>
      </c>
      <c r="B174" s="137" t="s">
        <v>492</v>
      </c>
      <c r="C174" s="136" t="s">
        <v>314</v>
      </c>
      <c r="D174" s="136" t="s">
        <v>83</v>
      </c>
      <c r="E174" s="138">
        <v>138.58000000000001</v>
      </c>
      <c r="F174" s="138">
        <v>138.58000000000001</v>
      </c>
      <c r="G174" s="136" t="s">
        <v>308</v>
      </c>
      <c r="H174" s="139">
        <v>41974</v>
      </c>
    </row>
    <row r="175" spans="1:8" ht="25.5">
      <c r="A175" s="140">
        <v>12863</v>
      </c>
      <c r="B175" s="141" t="s">
        <v>493</v>
      </c>
      <c r="C175" s="140" t="s">
        <v>314</v>
      </c>
      <c r="D175" s="140" t="s">
        <v>83</v>
      </c>
      <c r="E175" s="142">
        <v>39.880000000000003</v>
      </c>
      <c r="F175" s="142">
        <v>39.880000000000003</v>
      </c>
      <c r="G175" s="140" t="s">
        <v>308</v>
      </c>
      <c r="H175" s="143">
        <v>41974</v>
      </c>
    </row>
    <row r="176" spans="1:8" ht="25.5">
      <c r="A176" s="136">
        <v>50</v>
      </c>
      <c r="B176" s="137" t="s">
        <v>494</v>
      </c>
      <c r="C176" s="136" t="s">
        <v>314</v>
      </c>
      <c r="D176" s="136" t="s">
        <v>83</v>
      </c>
      <c r="E176" s="138">
        <v>87.79</v>
      </c>
      <c r="F176" s="138">
        <v>87.79</v>
      </c>
      <c r="G176" s="136" t="s">
        <v>308</v>
      </c>
      <c r="H176" s="139">
        <v>41974</v>
      </c>
    </row>
    <row r="177" spans="1:8" ht="25.5">
      <c r="A177" s="140">
        <v>20076</v>
      </c>
      <c r="B177" s="141" t="s">
        <v>495</v>
      </c>
      <c r="C177" s="140" t="s">
        <v>314</v>
      </c>
      <c r="D177" s="140" t="s">
        <v>83</v>
      </c>
      <c r="E177" s="142">
        <v>128.05000000000001</v>
      </c>
      <c r="F177" s="142">
        <v>128.05000000000001</v>
      </c>
      <c r="G177" s="140" t="s">
        <v>308</v>
      </c>
      <c r="H177" s="143">
        <v>41974</v>
      </c>
    </row>
    <row r="178" spans="1:8" ht="25.5">
      <c r="A178" s="136">
        <v>20074</v>
      </c>
      <c r="B178" s="137" t="s">
        <v>496</v>
      </c>
      <c r="C178" s="136" t="s">
        <v>314</v>
      </c>
      <c r="D178" s="136" t="s">
        <v>83</v>
      </c>
      <c r="E178" s="138">
        <v>37.840000000000003</v>
      </c>
      <c r="F178" s="138">
        <v>37.840000000000003</v>
      </c>
      <c r="G178" s="136" t="s">
        <v>308</v>
      </c>
      <c r="H178" s="139">
        <v>41974</v>
      </c>
    </row>
    <row r="179" spans="1:8" ht="25.5">
      <c r="A179" s="140">
        <v>47</v>
      </c>
      <c r="B179" s="141" t="s">
        <v>497</v>
      </c>
      <c r="C179" s="140" t="s">
        <v>314</v>
      </c>
      <c r="D179" s="140" t="s">
        <v>83</v>
      </c>
      <c r="E179" s="142">
        <v>72.94</v>
      </c>
      <c r="F179" s="142">
        <v>72.94</v>
      </c>
      <c r="G179" s="140" t="s">
        <v>308</v>
      </c>
      <c r="H179" s="143">
        <v>41974</v>
      </c>
    </row>
    <row r="180" spans="1:8" ht="25.5">
      <c r="A180" s="136">
        <v>48</v>
      </c>
      <c r="B180" s="137" t="s">
        <v>498</v>
      </c>
      <c r="C180" s="136" t="s">
        <v>314</v>
      </c>
      <c r="D180" s="136" t="s">
        <v>83</v>
      </c>
      <c r="E180" s="138">
        <v>28.47</v>
      </c>
      <c r="F180" s="138">
        <v>28.47</v>
      </c>
      <c r="G180" s="136" t="s">
        <v>308</v>
      </c>
      <c r="H180" s="139">
        <v>41974</v>
      </c>
    </row>
    <row r="181" spans="1:8" ht="25.5">
      <c r="A181" s="140">
        <v>52</v>
      </c>
      <c r="B181" s="141" t="s">
        <v>499</v>
      </c>
      <c r="C181" s="140" t="s">
        <v>314</v>
      </c>
      <c r="D181" s="140" t="s">
        <v>83</v>
      </c>
      <c r="E181" s="142">
        <v>14.21</v>
      </c>
      <c r="F181" s="142">
        <v>14.21</v>
      </c>
      <c r="G181" s="140" t="s">
        <v>308</v>
      </c>
      <c r="H181" s="143">
        <v>41974</v>
      </c>
    </row>
    <row r="182" spans="1:8" ht="25.5">
      <c r="A182" s="136">
        <v>43</v>
      </c>
      <c r="B182" s="137" t="s">
        <v>500</v>
      </c>
      <c r="C182" s="136" t="s">
        <v>314</v>
      </c>
      <c r="D182" s="136" t="s">
        <v>83</v>
      </c>
      <c r="E182" s="138">
        <v>37.39</v>
      </c>
      <c r="F182" s="138">
        <v>37.39</v>
      </c>
      <c r="G182" s="136" t="s">
        <v>308</v>
      </c>
      <c r="H182" s="139">
        <v>41974</v>
      </c>
    </row>
    <row r="183" spans="1:8">
      <c r="A183" s="140">
        <v>26030</v>
      </c>
      <c r="B183" s="141" t="s">
        <v>501</v>
      </c>
      <c r="C183" s="140" t="s">
        <v>314</v>
      </c>
      <c r="D183" s="140" t="s">
        <v>416</v>
      </c>
      <c r="E183" s="142">
        <v>8.3699999999999992</v>
      </c>
      <c r="F183" s="142">
        <v>8.3699999999999992</v>
      </c>
      <c r="G183" s="140" t="s">
        <v>308</v>
      </c>
      <c r="H183" s="143">
        <v>41974</v>
      </c>
    </row>
    <row r="184" spans="1:8" ht="38.25">
      <c r="A184" s="136">
        <v>157</v>
      </c>
      <c r="B184" s="137" t="s">
        <v>502</v>
      </c>
      <c r="C184" s="136" t="s">
        <v>314</v>
      </c>
      <c r="D184" s="136" t="s">
        <v>304</v>
      </c>
      <c r="E184" s="138">
        <v>76.42</v>
      </c>
      <c r="F184" s="138">
        <v>76.42</v>
      </c>
      <c r="G184" s="136" t="s">
        <v>308</v>
      </c>
      <c r="H184" s="139">
        <v>41974</v>
      </c>
    </row>
    <row r="185" spans="1:8" ht="25.5">
      <c r="A185" s="140">
        <v>156</v>
      </c>
      <c r="B185" s="141" t="s">
        <v>503</v>
      </c>
      <c r="C185" s="140" t="s">
        <v>314</v>
      </c>
      <c r="D185" s="140" t="s">
        <v>304</v>
      </c>
      <c r="E185" s="142">
        <v>34.11</v>
      </c>
      <c r="F185" s="142">
        <v>34.11</v>
      </c>
      <c r="G185" s="140" t="s">
        <v>308</v>
      </c>
      <c r="H185" s="143">
        <v>41974</v>
      </c>
    </row>
    <row r="186" spans="1:8" ht="25.5">
      <c r="A186" s="136">
        <v>131</v>
      </c>
      <c r="B186" s="137" t="s">
        <v>504</v>
      </c>
      <c r="C186" s="136" t="s">
        <v>314</v>
      </c>
      <c r="D186" s="136" t="s">
        <v>304</v>
      </c>
      <c r="E186" s="138">
        <v>32.75</v>
      </c>
      <c r="F186" s="138">
        <v>32.75</v>
      </c>
      <c r="G186" s="136" t="s">
        <v>308</v>
      </c>
      <c r="H186" s="139">
        <v>41974</v>
      </c>
    </row>
    <row r="187" spans="1:8">
      <c r="A187" s="140">
        <v>7333</v>
      </c>
      <c r="B187" s="141" t="s">
        <v>505</v>
      </c>
      <c r="C187" s="140" t="s">
        <v>314</v>
      </c>
      <c r="D187" s="140" t="s">
        <v>304</v>
      </c>
      <c r="E187" s="142">
        <v>34.56</v>
      </c>
      <c r="F187" s="142">
        <v>34.56</v>
      </c>
      <c r="G187" s="140" t="s">
        <v>308</v>
      </c>
      <c r="H187" s="143">
        <v>41974</v>
      </c>
    </row>
    <row r="188" spans="1:8">
      <c r="A188" s="136">
        <v>117</v>
      </c>
      <c r="B188" s="137" t="s">
        <v>506</v>
      </c>
      <c r="C188" s="136" t="s">
        <v>314</v>
      </c>
      <c r="D188" s="136" t="s">
        <v>83</v>
      </c>
      <c r="E188" s="138">
        <v>2.16</v>
      </c>
      <c r="F188" s="138">
        <v>2.16</v>
      </c>
      <c r="G188" s="136" t="s">
        <v>308</v>
      </c>
      <c r="H188" s="139">
        <v>41974</v>
      </c>
    </row>
    <row r="189" spans="1:8">
      <c r="A189" s="140">
        <v>20080</v>
      </c>
      <c r="B189" s="141" t="s">
        <v>507</v>
      </c>
      <c r="C189" s="140" t="s">
        <v>314</v>
      </c>
      <c r="D189" s="140" t="s">
        <v>83</v>
      </c>
      <c r="E189" s="142">
        <v>9.01</v>
      </c>
      <c r="F189" s="142">
        <v>9.01</v>
      </c>
      <c r="G189" s="140" t="s">
        <v>308</v>
      </c>
      <c r="H189" s="143">
        <v>41974</v>
      </c>
    </row>
    <row r="190" spans="1:8">
      <c r="A190" s="136">
        <v>21114</v>
      </c>
      <c r="B190" s="137" t="s">
        <v>508</v>
      </c>
      <c r="C190" s="136" t="s">
        <v>314</v>
      </c>
      <c r="D190" s="136" t="s">
        <v>83</v>
      </c>
      <c r="E190" s="138">
        <v>17.59</v>
      </c>
      <c r="F190" s="138">
        <v>17.59</v>
      </c>
      <c r="G190" s="136" t="s">
        <v>308</v>
      </c>
      <c r="H190" s="139">
        <v>41974</v>
      </c>
    </row>
    <row r="191" spans="1:8">
      <c r="A191" s="140">
        <v>7334</v>
      </c>
      <c r="B191" s="141" t="s">
        <v>509</v>
      </c>
      <c r="C191" s="140" t="s">
        <v>314</v>
      </c>
      <c r="D191" s="140" t="s">
        <v>416</v>
      </c>
      <c r="E191" s="142">
        <v>7.7</v>
      </c>
      <c r="F191" s="142">
        <v>7.7</v>
      </c>
      <c r="G191" s="140" t="s">
        <v>308</v>
      </c>
      <c r="H191" s="143">
        <v>41974</v>
      </c>
    </row>
    <row r="192" spans="1:8">
      <c r="A192" s="136">
        <v>3410</v>
      </c>
      <c r="B192" s="137" t="s">
        <v>510</v>
      </c>
      <c r="C192" s="136" t="s">
        <v>314</v>
      </c>
      <c r="D192" s="136" t="s">
        <v>304</v>
      </c>
      <c r="E192" s="138">
        <v>12.27</v>
      </c>
      <c r="F192" s="138">
        <v>12.27</v>
      </c>
      <c r="G192" s="136" t="s">
        <v>308</v>
      </c>
      <c r="H192" s="139">
        <v>41974</v>
      </c>
    </row>
    <row r="193" spans="1:8">
      <c r="A193" s="140">
        <v>119</v>
      </c>
      <c r="B193" s="141" t="s">
        <v>511</v>
      </c>
      <c r="C193" s="140" t="s">
        <v>314</v>
      </c>
      <c r="D193" s="140" t="s">
        <v>83</v>
      </c>
      <c r="E193" s="142">
        <v>4.0999999999999996</v>
      </c>
      <c r="F193" s="142">
        <v>4.0999999999999996</v>
      </c>
      <c r="G193" s="140" t="s">
        <v>308</v>
      </c>
      <c r="H193" s="143">
        <v>41974</v>
      </c>
    </row>
    <row r="194" spans="1:8">
      <c r="A194" s="136">
        <v>7335</v>
      </c>
      <c r="B194" s="137" t="s">
        <v>512</v>
      </c>
      <c r="C194" s="136" t="s">
        <v>314</v>
      </c>
      <c r="D194" s="136" t="s">
        <v>304</v>
      </c>
      <c r="E194" s="138">
        <v>62.46</v>
      </c>
      <c r="F194" s="138">
        <v>62.46</v>
      </c>
      <c r="G194" s="136" t="s">
        <v>308</v>
      </c>
      <c r="H194" s="139">
        <v>41974</v>
      </c>
    </row>
    <row r="195" spans="1:8">
      <c r="A195" s="140">
        <v>122</v>
      </c>
      <c r="B195" s="141" t="s">
        <v>513</v>
      </c>
      <c r="C195" s="140" t="s">
        <v>314</v>
      </c>
      <c r="D195" s="140" t="s">
        <v>83</v>
      </c>
      <c r="E195" s="142">
        <v>33.340000000000003</v>
      </c>
      <c r="F195" s="142">
        <v>33.340000000000003</v>
      </c>
      <c r="G195" s="140" t="s">
        <v>308</v>
      </c>
      <c r="H195" s="143">
        <v>41974</v>
      </c>
    </row>
    <row r="196" spans="1:8" ht="25.5">
      <c r="A196" s="136">
        <v>124</v>
      </c>
      <c r="B196" s="137" t="s">
        <v>514</v>
      </c>
      <c r="C196" s="136" t="s">
        <v>314</v>
      </c>
      <c r="D196" s="136" t="s">
        <v>416</v>
      </c>
      <c r="E196" s="138">
        <v>8.51</v>
      </c>
      <c r="F196" s="138">
        <v>8.51</v>
      </c>
      <c r="G196" s="136" t="s">
        <v>308</v>
      </c>
      <c r="H196" s="139">
        <v>41974</v>
      </c>
    </row>
    <row r="197" spans="1:8" ht="25.5">
      <c r="A197" s="140">
        <v>7325</v>
      </c>
      <c r="B197" s="141" t="s">
        <v>515</v>
      </c>
      <c r="C197" s="140" t="s">
        <v>314</v>
      </c>
      <c r="D197" s="140" t="s">
        <v>304</v>
      </c>
      <c r="E197" s="142">
        <v>3.94</v>
      </c>
      <c r="F197" s="142">
        <v>3.94</v>
      </c>
      <c r="G197" s="140" t="s">
        <v>308</v>
      </c>
      <c r="H197" s="143">
        <v>41974</v>
      </c>
    </row>
    <row r="198" spans="1:8" ht="25.5">
      <c r="A198" s="136">
        <v>123</v>
      </c>
      <c r="B198" s="137" t="s">
        <v>515</v>
      </c>
      <c r="C198" s="136" t="s">
        <v>314</v>
      </c>
      <c r="D198" s="136" t="s">
        <v>416</v>
      </c>
      <c r="E198" s="138">
        <v>3.78</v>
      </c>
      <c r="F198" s="138">
        <v>3.78</v>
      </c>
      <c r="G198" s="136" t="s">
        <v>308</v>
      </c>
      <c r="H198" s="139">
        <v>41974</v>
      </c>
    </row>
    <row r="199" spans="1:8">
      <c r="A199" s="140">
        <v>127</v>
      </c>
      <c r="B199" s="141" t="s">
        <v>516</v>
      </c>
      <c r="C199" s="140" t="s">
        <v>314</v>
      </c>
      <c r="D199" s="140" t="s">
        <v>416</v>
      </c>
      <c r="E199" s="142">
        <v>8.8800000000000008</v>
      </c>
      <c r="F199" s="142">
        <v>8.8800000000000008</v>
      </c>
      <c r="G199" s="140" t="s">
        <v>308</v>
      </c>
      <c r="H199" s="143">
        <v>41974</v>
      </c>
    </row>
    <row r="200" spans="1:8" ht="25.5">
      <c r="A200" s="136">
        <v>133</v>
      </c>
      <c r="B200" s="137" t="s">
        <v>517</v>
      </c>
      <c r="C200" s="136" t="s">
        <v>314</v>
      </c>
      <c r="D200" s="136" t="s">
        <v>416</v>
      </c>
      <c r="E200" s="138">
        <v>3.81</v>
      </c>
      <c r="F200" s="138">
        <v>3.81</v>
      </c>
      <c r="G200" s="136" t="s">
        <v>308</v>
      </c>
      <c r="H200" s="139">
        <v>41974</v>
      </c>
    </row>
    <row r="201" spans="1:8" ht="25.5">
      <c r="A201" s="140">
        <v>37538</v>
      </c>
      <c r="B201" s="141" t="s">
        <v>518</v>
      </c>
      <c r="C201" s="140" t="s">
        <v>314</v>
      </c>
      <c r="D201" s="140" t="s">
        <v>519</v>
      </c>
      <c r="E201" s="142">
        <v>94.64</v>
      </c>
      <c r="F201" s="142">
        <v>94.64</v>
      </c>
      <c r="G201" s="140" t="s">
        <v>308</v>
      </c>
      <c r="H201" s="143">
        <v>41974</v>
      </c>
    </row>
    <row r="202" spans="1:8" ht="25.5">
      <c r="A202" s="136">
        <v>132</v>
      </c>
      <c r="B202" s="137" t="s">
        <v>520</v>
      </c>
      <c r="C202" s="136" t="s">
        <v>314</v>
      </c>
      <c r="D202" s="136" t="s">
        <v>416</v>
      </c>
      <c r="E202" s="138">
        <v>4.2</v>
      </c>
      <c r="F202" s="138">
        <v>4.2</v>
      </c>
      <c r="G202" s="136" t="s">
        <v>308</v>
      </c>
      <c r="H202" s="139">
        <v>41974</v>
      </c>
    </row>
    <row r="203" spans="1:8" ht="25.5">
      <c r="A203" s="140">
        <v>13408</v>
      </c>
      <c r="B203" s="141" t="s">
        <v>521</v>
      </c>
      <c r="C203" s="140" t="s">
        <v>314</v>
      </c>
      <c r="D203" s="140" t="s">
        <v>522</v>
      </c>
      <c r="E203" s="142">
        <v>1490.9</v>
      </c>
      <c r="F203" s="142">
        <v>1490.9</v>
      </c>
      <c r="G203" s="140" t="s">
        <v>308</v>
      </c>
      <c r="H203" s="143">
        <v>41974</v>
      </c>
    </row>
    <row r="204" spans="1:8" ht="38.25">
      <c r="A204" s="136">
        <v>148</v>
      </c>
      <c r="B204" s="137" t="s">
        <v>523</v>
      </c>
      <c r="C204" s="136" t="s">
        <v>314</v>
      </c>
      <c r="D204" s="136" t="s">
        <v>416</v>
      </c>
      <c r="E204" s="138">
        <v>8.49</v>
      </c>
      <c r="F204" s="138">
        <v>8.49</v>
      </c>
      <c r="G204" s="136" t="s">
        <v>308</v>
      </c>
      <c r="H204" s="139">
        <v>41974</v>
      </c>
    </row>
    <row r="205" spans="1:8">
      <c r="A205" s="140">
        <v>159</v>
      </c>
      <c r="B205" s="141" t="s">
        <v>524</v>
      </c>
      <c r="C205" s="140" t="s">
        <v>314</v>
      </c>
      <c r="D205" s="140" t="s">
        <v>368</v>
      </c>
      <c r="E205" s="142">
        <v>120</v>
      </c>
      <c r="F205" s="142">
        <v>120</v>
      </c>
      <c r="G205" s="140" t="s">
        <v>308</v>
      </c>
      <c r="H205" s="143">
        <v>41974</v>
      </c>
    </row>
    <row r="206" spans="1:8" ht="38.25">
      <c r="A206" s="136">
        <v>183</v>
      </c>
      <c r="B206" s="137" t="s">
        <v>525</v>
      </c>
      <c r="C206" s="136" t="s">
        <v>314</v>
      </c>
      <c r="D206" s="136" t="s">
        <v>526</v>
      </c>
      <c r="E206" s="138">
        <v>85</v>
      </c>
      <c r="F206" s="138">
        <v>85</v>
      </c>
      <c r="G206" s="136" t="s">
        <v>308</v>
      </c>
      <c r="H206" s="139">
        <v>41974</v>
      </c>
    </row>
    <row r="207" spans="1:8" ht="38.25">
      <c r="A207" s="140">
        <v>174</v>
      </c>
      <c r="B207" s="141" t="s">
        <v>527</v>
      </c>
      <c r="C207" s="140" t="s">
        <v>314</v>
      </c>
      <c r="D207" s="140" t="s">
        <v>526</v>
      </c>
      <c r="E207" s="142">
        <v>100.07</v>
      </c>
      <c r="F207" s="142">
        <v>100.07</v>
      </c>
      <c r="G207" s="140" t="s">
        <v>308</v>
      </c>
      <c r="H207" s="143">
        <v>41974</v>
      </c>
    </row>
    <row r="208" spans="1:8" ht="38.25">
      <c r="A208" s="136">
        <v>184</v>
      </c>
      <c r="B208" s="137" t="s">
        <v>528</v>
      </c>
      <c r="C208" s="136" t="s">
        <v>314</v>
      </c>
      <c r="D208" s="136" t="s">
        <v>526</v>
      </c>
      <c r="E208" s="138">
        <v>32.200000000000003</v>
      </c>
      <c r="F208" s="138">
        <v>32.200000000000003</v>
      </c>
      <c r="G208" s="136" t="s">
        <v>308</v>
      </c>
      <c r="H208" s="139">
        <v>41974</v>
      </c>
    </row>
    <row r="209" spans="1:8" ht="38.25">
      <c r="A209" s="140">
        <v>173</v>
      </c>
      <c r="B209" s="141" t="s">
        <v>529</v>
      </c>
      <c r="C209" s="140" t="s">
        <v>314</v>
      </c>
      <c r="D209" s="140" t="s">
        <v>526</v>
      </c>
      <c r="E209" s="142">
        <v>39.159999999999997</v>
      </c>
      <c r="F209" s="142">
        <v>39.159999999999997</v>
      </c>
      <c r="G209" s="140" t="s">
        <v>308</v>
      </c>
      <c r="H209" s="143">
        <v>41974</v>
      </c>
    </row>
    <row r="210" spans="1:8" ht="38.25">
      <c r="A210" s="136">
        <v>175</v>
      </c>
      <c r="B210" s="137" t="s">
        <v>530</v>
      </c>
      <c r="C210" s="136" t="s">
        <v>314</v>
      </c>
      <c r="D210" s="136" t="s">
        <v>526</v>
      </c>
      <c r="E210" s="138">
        <v>120.13</v>
      </c>
      <c r="F210" s="138">
        <v>120.13</v>
      </c>
      <c r="G210" s="136" t="s">
        <v>308</v>
      </c>
      <c r="H210" s="139">
        <v>41974</v>
      </c>
    </row>
    <row r="211" spans="1:8" ht="38.25">
      <c r="A211" s="140">
        <v>20001</v>
      </c>
      <c r="B211" s="141" t="s">
        <v>531</v>
      </c>
      <c r="C211" s="140" t="s">
        <v>314</v>
      </c>
      <c r="D211" s="140" t="s">
        <v>526</v>
      </c>
      <c r="E211" s="142">
        <v>38.97</v>
      </c>
      <c r="F211" s="142">
        <v>38.97</v>
      </c>
      <c r="G211" s="140" t="s">
        <v>308</v>
      </c>
      <c r="H211" s="143">
        <v>41974</v>
      </c>
    </row>
    <row r="212" spans="1:8" ht="38.25">
      <c r="A212" s="136">
        <v>181</v>
      </c>
      <c r="B212" s="137" t="s">
        <v>532</v>
      </c>
      <c r="C212" s="136" t="s">
        <v>314</v>
      </c>
      <c r="D212" s="136" t="s">
        <v>526</v>
      </c>
      <c r="E212" s="138">
        <v>50.38</v>
      </c>
      <c r="F212" s="138">
        <v>50.38</v>
      </c>
      <c r="G212" s="136" t="s">
        <v>308</v>
      </c>
      <c r="H212" s="139">
        <v>41974</v>
      </c>
    </row>
    <row r="213" spans="1:8" ht="38.25">
      <c r="A213" s="140">
        <v>164</v>
      </c>
      <c r="B213" s="141" t="s">
        <v>533</v>
      </c>
      <c r="C213" s="140" t="s">
        <v>314</v>
      </c>
      <c r="D213" s="140" t="s">
        <v>526</v>
      </c>
      <c r="E213" s="142">
        <v>113.2</v>
      </c>
      <c r="F213" s="142">
        <v>113.2</v>
      </c>
      <c r="G213" s="140" t="s">
        <v>308</v>
      </c>
      <c r="H213" s="143">
        <v>41974</v>
      </c>
    </row>
    <row r="214" spans="1:8" ht="25.5">
      <c r="A214" s="136">
        <v>4319</v>
      </c>
      <c r="B214" s="137" t="s">
        <v>534</v>
      </c>
      <c r="C214" s="136" t="s">
        <v>314</v>
      </c>
      <c r="D214" s="136" t="s">
        <v>83</v>
      </c>
      <c r="E214" s="138">
        <v>1.35</v>
      </c>
      <c r="F214" s="138">
        <v>1.35</v>
      </c>
      <c r="G214" s="136" t="s">
        <v>308</v>
      </c>
      <c r="H214" s="139">
        <v>41974</v>
      </c>
    </row>
    <row r="215" spans="1:8" ht="38.25">
      <c r="A215" s="140">
        <v>38656</v>
      </c>
      <c r="B215" s="141" t="s">
        <v>535</v>
      </c>
      <c r="C215" s="140" t="s">
        <v>314</v>
      </c>
      <c r="D215" s="140" t="s">
        <v>368</v>
      </c>
      <c r="E215" s="142">
        <v>433.43</v>
      </c>
      <c r="F215" s="142">
        <v>433.43</v>
      </c>
      <c r="G215" s="140" t="s">
        <v>308</v>
      </c>
      <c r="H215" s="143">
        <v>41974</v>
      </c>
    </row>
    <row r="216" spans="1:8">
      <c r="A216" s="136">
        <v>7332</v>
      </c>
      <c r="B216" s="137" t="s">
        <v>536</v>
      </c>
      <c r="C216" s="136" t="s">
        <v>314</v>
      </c>
      <c r="D216" s="136" t="s">
        <v>416</v>
      </c>
      <c r="E216" s="138">
        <v>7.9</v>
      </c>
      <c r="F216" s="138">
        <v>7.9</v>
      </c>
      <c r="G216" s="136" t="s">
        <v>308</v>
      </c>
      <c r="H216" s="139">
        <v>41974</v>
      </c>
    </row>
    <row r="217" spans="1:8" ht="25.5">
      <c r="A217" s="140">
        <v>3411</v>
      </c>
      <c r="B217" s="141" t="s">
        <v>537</v>
      </c>
      <c r="C217" s="140" t="s">
        <v>314</v>
      </c>
      <c r="D217" s="140" t="s">
        <v>304</v>
      </c>
      <c r="E217" s="142">
        <v>21.17</v>
      </c>
      <c r="F217" s="142">
        <v>21.17</v>
      </c>
      <c r="G217" s="140" t="s">
        <v>308</v>
      </c>
      <c r="H217" s="143">
        <v>41974</v>
      </c>
    </row>
    <row r="218" spans="1:8">
      <c r="A218" s="136">
        <v>6114</v>
      </c>
      <c r="B218" s="137" t="s">
        <v>538</v>
      </c>
      <c r="C218" s="136" t="s">
        <v>306</v>
      </c>
      <c r="D218" s="136" t="s">
        <v>307</v>
      </c>
      <c r="E218" s="138">
        <v>8.6</v>
      </c>
      <c r="F218" s="138">
        <v>7.44</v>
      </c>
      <c r="G218" s="136" t="s">
        <v>308</v>
      </c>
      <c r="H218" s="139">
        <v>41974</v>
      </c>
    </row>
    <row r="219" spans="1:8">
      <c r="A219" s="140">
        <v>6117</v>
      </c>
      <c r="B219" s="141" t="s">
        <v>539</v>
      </c>
      <c r="C219" s="140" t="s">
        <v>306</v>
      </c>
      <c r="D219" s="140" t="s">
        <v>307</v>
      </c>
      <c r="E219" s="142">
        <v>8.6</v>
      </c>
      <c r="F219" s="142">
        <v>7.44</v>
      </c>
      <c r="G219" s="140" t="s">
        <v>308</v>
      </c>
      <c r="H219" s="143">
        <v>41974</v>
      </c>
    </row>
    <row r="220" spans="1:8">
      <c r="A220" s="136">
        <v>25958</v>
      </c>
      <c r="B220" s="137" t="s">
        <v>540</v>
      </c>
      <c r="C220" s="136" t="s">
        <v>306</v>
      </c>
      <c r="D220" s="136" t="s">
        <v>307</v>
      </c>
      <c r="E220" s="138">
        <v>4.3099999999999996</v>
      </c>
      <c r="F220" s="138">
        <v>3.73</v>
      </c>
      <c r="G220" s="136" t="s">
        <v>308</v>
      </c>
      <c r="H220" s="139">
        <v>41974</v>
      </c>
    </row>
    <row r="221" spans="1:8">
      <c r="A221" s="140">
        <v>248</v>
      </c>
      <c r="B221" s="141" t="s">
        <v>541</v>
      </c>
      <c r="C221" s="140" t="s">
        <v>306</v>
      </c>
      <c r="D221" s="140" t="s">
        <v>307</v>
      </c>
      <c r="E221" s="142">
        <v>8.99</v>
      </c>
      <c r="F221" s="142">
        <v>7.77</v>
      </c>
      <c r="G221" s="140" t="s">
        <v>308</v>
      </c>
      <c r="H221" s="143">
        <v>41974</v>
      </c>
    </row>
    <row r="222" spans="1:8">
      <c r="A222" s="136">
        <v>6127</v>
      </c>
      <c r="B222" s="137" t="s">
        <v>542</v>
      </c>
      <c r="C222" s="136" t="s">
        <v>306</v>
      </c>
      <c r="D222" s="136" t="s">
        <v>307</v>
      </c>
      <c r="E222" s="138">
        <v>8.33</v>
      </c>
      <c r="F222" s="138">
        <v>7.2</v>
      </c>
      <c r="G222" s="136" t="s">
        <v>308</v>
      </c>
      <c r="H222" s="139">
        <v>41974</v>
      </c>
    </row>
    <row r="223" spans="1:8">
      <c r="A223" s="140">
        <v>34466</v>
      </c>
      <c r="B223" s="141" t="s">
        <v>543</v>
      </c>
      <c r="C223" s="140" t="s">
        <v>306</v>
      </c>
      <c r="D223" s="140" t="s">
        <v>307</v>
      </c>
      <c r="E223" s="142">
        <v>8.6199999999999992</v>
      </c>
      <c r="F223" s="142">
        <v>7.45</v>
      </c>
      <c r="G223" s="140" t="s">
        <v>308</v>
      </c>
      <c r="H223" s="143">
        <v>41974</v>
      </c>
    </row>
    <row r="224" spans="1:8">
      <c r="A224" s="136">
        <v>242</v>
      </c>
      <c r="B224" s="137" t="s">
        <v>544</v>
      </c>
      <c r="C224" s="136" t="s">
        <v>306</v>
      </c>
      <c r="D224" s="136" t="s">
        <v>307</v>
      </c>
      <c r="E224" s="138">
        <v>8.99</v>
      </c>
      <c r="F224" s="138">
        <v>7.77</v>
      </c>
      <c r="G224" s="136" t="s">
        <v>308</v>
      </c>
      <c r="H224" s="139">
        <v>41974</v>
      </c>
    </row>
    <row r="225" spans="1:8" ht="25.5">
      <c r="A225" s="140">
        <v>427</v>
      </c>
      <c r="B225" s="141" t="s">
        <v>545</v>
      </c>
      <c r="C225" s="140" t="s">
        <v>314</v>
      </c>
      <c r="D225" s="140" t="s">
        <v>83</v>
      </c>
      <c r="E225" s="142">
        <v>2.86</v>
      </c>
      <c r="F225" s="142">
        <v>2.86</v>
      </c>
      <c r="G225" s="140" t="s">
        <v>308</v>
      </c>
      <c r="H225" s="143">
        <v>41974</v>
      </c>
    </row>
    <row r="226" spans="1:8">
      <c r="A226" s="136">
        <v>11272</v>
      </c>
      <c r="B226" s="137" t="s">
        <v>546</v>
      </c>
      <c r="C226" s="136" t="s">
        <v>314</v>
      </c>
      <c r="D226" s="136" t="s">
        <v>83</v>
      </c>
      <c r="E226" s="138">
        <v>2.27</v>
      </c>
      <c r="F226" s="138">
        <v>2.27</v>
      </c>
      <c r="G226" s="136" t="s">
        <v>308</v>
      </c>
      <c r="H226" s="139">
        <v>41974</v>
      </c>
    </row>
    <row r="227" spans="1:8" ht="25.5">
      <c r="A227" s="140">
        <v>11273</v>
      </c>
      <c r="B227" s="141" t="s">
        <v>547</v>
      </c>
      <c r="C227" s="140" t="s">
        <v>314</v>
      </c>
      <c r="D227" s="140" t="s">
        <v>83</v>
      </c>
      <c r="E227" s="142">
        <v>3.98</v>
      </c>
      <c r="F227" s="142">
        <v>3.98</v>
      </c>
      <c r="G227" s="140" t="s">
        <v>308</v>
      </c>
      <c r="H227" s="143">
        <v>41974</v>
      </c>
    </row>
    <row r="228" spans="1:8" ht="25.5">
      <c r="A228" s="136">
        <v>418</v>
      </c>
      <c r="B228" s="137" t="s">
        <v>548</v>
      </c>
      <c r="C228" s="136" t="s">
        <v>314</v>
      </c>
      <c r="D228" s="136" t="s">
        <v>83</v>
      </c>
      <c r="E228" s="138">
        <v>2.0499999999999998</v>
      </c>
      <c r="F228" s="138">
        <v>2.0499999999999998</v>
      </c>
      <c r="G228" s="136" t="s">
        <v>308</v>
      </c>
      <c r="H228" s="139">
        <v>41974</v>
      </c>
    </row>
    <row r="229" spans="1:8" ht="25.5">
      <c r="A229" s="140">
        <v>417</v>
      </c>
      <c r="B229" s="141" t="s">
        <v>549</v>
      </c>
      <c r="C229" s="140" t="s">
        <v>314</v>
      </c>
      <c r="D229" s="140" t="s">
        <v>83</v>
      </c>
      <c r="E229" s="142">
        <v>1.43</v>
      </c>
      <c r="F229" s="142">
        <v>1.43</v>
      </c>
      <c r="G229" s="140" t="s">
        <v>308</v>
      </c>
      <c r="H229" s="143">
        <v>41974</v>
      </c>
    </row>
    <row r="230" spans="1:8" ht="25.5">
      <c r="A230" s="136">
        <v>11275</v>
      </c>
      <c r="B230" s="137" t="s">
        <v>550</v>
      </c>
      <c r="C230" s="136" t="s">
        <v>314</v>
      </c>
      <c r="D230" s="136" t="s">
        <v>83</v>
      </c>
      <c r="E230" s="138">
        <v>1.35</v>
      </c>
      <c r="F230" s="138">
        <v>1.35</v>
      </c>
      <c r="G230" s="136" t="s">
        <v>308</v>
      </c>
      <c r="H230" s="139">
        <v>41974</v>
      </c>
    </row>
    <row r="231" spans="1:8">
      <c r="A231" s="140">
        <v>11274</v>
      </c>
      <c r="B231" s="141" t="s">
        <v>551</v>
      </c>
      <c r="C231" s="140" t="s">
        <v>314</v>
      </c>
      <c r="D231" s="140" t="s">
        <v>83</v>
      </c>
      <c r="E231" s="142">
        <v>2.2000000000000002</v>
      </c>
      <c r="F231" s="142">
        <v>2.2000000000000002</v>
      </c>
      <c r="G231" s="140" t="s">
        <v>308</v>
      </c>
      <c r="H231" s="143">
        <v>41974</v>
      </c>
    </row>
    <row r="232" spans="1:8" ht="25.5">
      <c r="A232" s="136">
        <v>37370</v>
      </c>
      <c r="B232" s="137" t="s">
        <v>552</v>
      </c>
      <c r="C232" s="136" t="s">
        <v>553</v>
      </c>
      <c r="D232" s="136" t="s">
        <v>307</v>
      </c>
      <c r="E232" s="138">
        <v>1.3</v>
      </c>
      <c r="F232" s="138">
        <v>1.3</v>
      </c>
      <c r="G232" s="136" t="s">
        <v>308</v>
      </c>
      <c r="H232" s="139">
        <v>41974</v>
      </c>
    </row>
    <row r="233" spans="1:8" ht="25.5">
      <c r="A233" s="140">
        <v>10658</v>
      </c>
      <c r="B233" s="141" t="s">
        <v>554</v>
      </c>
      <c r="C233" s="140" t="s">
        <v>316</v>
      </c>
      <c r="D233" s="140" t="s">
        <v>83</v>
      </c>
      <c r="E233" s="142">
        <v>6940</v>
      </c>
      <c r="F233" s="142">
        <v>6940</v>
      </c>
      <c r="G233" s="140" t="s">
        <v>308</v>
      </c>
      <c r="H233" s="143">
        <v>41974</v>
      </c>
    </row>
    <row r="234" spans="1:8" ht="25.5">
      <c r="A234" s="136">
        <v>20003</v>
      </c>
      <c r="B234" s="137" t="s">
        <v>555</v>
      </c>
      <c r="C234" s="136" t="s">
        <v>314</v>
      </c>
      <c r="D234" s="136" t="s">
        <v>370</v>
      </c>
      <c r="E234" s="138">
        <v>0.95</v>
      </c>
      <c r="F234" s="138">
        <v>0.95</v>
      </c>
      <c r="G234" s="136" t="s">
        <v>308</v>
      </c>
      <c r="H234" s="139">
        <v>41974</v>
      </c>
    </row>
    <row r="235" spans="1:8" ht="25.5">
      <c r="A235" s="140">
        <v>20002</v>
      </c>
      <c r="B235" s="141" t="s">
        <v>556</v>
      </c>
      <c r="C235" s="140" t="s">
        <v>314</v>
      </c>
      <c r="D235" s="140" t="s">
        <v>370</v>
      </c>
      <c r="E235" s="142">
        <v>1.27</v>
      </c>
      <c r="F235" s="142">
        <v>1.27</v>
      </c>
      <c r="G235" s="140" t="s">
        <v>308</v>
      </c>
      <c r="H235" s="143">
        <v>41974</v>
      </c>
    </row>
    <row r="236" spans="1:8" ht="25.5">
      <c r="A236" s="136">
        <v>185</v>
      </c>
      <c r="B236" s="137" t="s">
        <v>557</v>
      </c>
      <c r="C236" s="136" t="s">
        <v>314</v>
      </c>
      <c r="D236" s="136" t="s">
        <v>370</v>
      </c>
      <c r="E236" s="138">
        <v>2.58</v>
      </c>
      <c r="F236" s="138">
        <v>2.58</v>
      </c>
      <c r="G236" s="136" t="s">
        <v>308</v>
      </c>
      <c r="H236" s="139">
        <v>41974</v>
      </c>
    </row>
    <row r="237" spans="1:8" ht="25.5">
      <c r="A237" s="140">
        <v>20018</v>
      </c>
      <c r="B237" s="141" t="s">
        <v>558</v>
      </c>
      <c r="C237" s="140" t="s">
        <v>314</v>
      </c>
      <c r="D237" s="140" t="s">
        <v>370</v>
      </c>
      <c r="E237" s="142">
        <v>1.29</v>
      </c>
      <c r="F237" s="142">
        <v>1.29</v>
      </c>
      <c r="G237" s="140" t="s">
        <v>308</v>
      </c>
      <c r="H237" s="143">
        <v>41974</v>
      </c>
    </row>
    <row r="238" spans="1:8" ht="25.5">
      <c r="A238" s="136">
        <v>20017</v>
      </c>
      <c r="B238" s="137" t="s">
        <v>559</v>
      </c>
      <c r="C238" s="136" t="s">
        <v>314</v>
      </c>
      <c r="D238" s="136" t="s">
        <v>370</v>
      </c>
      <c r="E238" s="138">
        <v>1.89</v>
      </c>
      <c r="F238" s="138">
        <v>1.89</v>
      </c>
      <c r="G238" s="136" t="s">
        <v>308</v>
      </c>
      <c r="H238" s="139">
        <v>41974</v>
      </c>
    </row>
    <row r="239" spans="1:8" ht="25.5">
      <c r="A239" s="140">
        <v>188</v>
      </c>
      <c r="B239" s="141" t="s">
        <v>560</v>
      </c>
      <c r="C239" s="140" t="s">
        <v>314</v>
      </c>
      <c r="D239" s="140" t="s">
        <v>370</v>
      </c>
      <c r="E239" s="142">
        <v>2.8</v>
      </c>
      <c r="F239" s="142">
        <v>2.8</v>
      </c>
      <c r="G239" s="140" t="s">
        <v>308</v>
      </c>
      <c r="H239" s="143">
        <v>41974</v>
      </c>
    </row>
    <row r="240" spans="1:8" ht="25.5">
      <c r="A240" s="136">
        <v>20005</v>
      </c>
      <c r="B240" s="137" t="s">
        <v>561</v>
      </c>
      <c r="C240" s="136" t="s">
        <v>314</v>
      </c>
      <c r="D240" s="136" t="s">
        <v>370</v>
      </c>
      <c r="E240" s="138">
        <v>0.93</v>
      </c>
      <c r="F240" s="138">
        <v>0.93</v>
      </c>
      <c r="G240" s="136" t="s">
        <v>308</v>
      </c>
      <c r="H240" s="139">
        <v>41974</v>
      </c>
    </row>
    <row r="241" spans="1:8" ht="25.5">
      <c r="A241" s="140">
        <v>20004</v>
      </c>
      <c r="B241" s="141" t="s">
        <v>562</v>
      </c>
      <c r="C241" s="140" t="s">
        <v>314</v>
      </c>
      <c r="D241" s="140" t="s">
        <v>370</v>
      </c>
      <c r="E241" s="142">
        <v>1.24</v>
      </c>
      <c r="F241" s="142">
        <v>1.24</v>
      </c>
      <c r="G241" s="140" t="s">
        <v>308</v>
      </c>
      <c r="H241" s="143">
        <v>41974</v>
      </c>
    </row>
    <row r="242" spans="1:8" ht="25.5">
      <c r="A242" s="136">
        <v>186</v>
      </c>
      <c r="B242" s="137" t="s">
        <v>563</v>
      </c>
      <c r="C242" s="136" t="s">
        <v>314</v>
      </c>
      <c r="D242" s="136" t="s">
        <v>370</v>
      </c>
      <c r="E242" s="138">
        <v>2.58</v>
      </c>
      <c r="F242" s="138">
        <v>2.58</v>
      </c>
      <c r="G242" s="136" t="s">
        <v>308</v>
      </c>
      <c r="H242" s="139">
        <v>41974</v>
      </c>
    </row>
    <row r="243" spans="1:8" ht="25.5">
      <c r="A243" s="140">
        <v>20007</v>
      </c>
      <c r="B243" s="141" t="s">
        <v>564</v>
      </c>
      <c r="C243" s="140" t="s">
        <v>314</v>
      </c>
      <c r="D243" s="140" t="s">
        <v>370</v>
      </c>
      <c r="E243" s="142">
        <v>2.87</v>
      </c>
      <c r="F243" s="142">
        <v>2.87</v>
      </c>
      <c r="G243" s="140" t="s">
        <v>308</v>
      </c>
      <c r="H243" s="143">
        <v>41974</v>
      </c>
    </row>
    <row r="244" spans="1:8" ht="25.5">
      <c r="A244" s="136">
        <v>20006</v>
      </c>
      <c r="B244" s="137" t="s">
        <v>565</v>
      </c>
      <c r="C244" s="136" t="s">
        <v>314</v>
      </c>
      <c r="D244" s="136" t="s">
        <v>370</v>
      </c>
      <c r="E244" s="138">
        <v>3.58</v>
      </c>
      <c r="F244" s="138">
        <v>3.58</v>
      </c>
      <c r="G244" s="136" t="s">
        <v>308</v>
      </c>
      <c r="H244" s="139">
        <v>41974</v>
      </c>
    </row>
    <row r="245" spans="1:8" ht="25.5">
      <c r="A245" s="140">
        <v>187</v>
      </c>
      <c r="B245" s="141" t="s">
        <v>566</v>
      </c>
      <c r="C245" s="140" t="s">
        <v>314</v>
      </c>
      <c r="D245" s="140" t="s">
        <v>370</v>
      </c>
      <c r="E245" s="142">
        <v>6.22</v>
      </c>
      <c r="F245" s="142">
        <v>6.22</v>
      </c>
      <c r="G245" s="140" t="s">
        <v>308</v>
      </c>
      <c r="H245" s="143">
        <v>41974</v>
      </c>
    </row>
    <row r="246" spans="1:8">
      <c r="A246" s="136">
        <v>253</v>
      </c>
      <c r="B246" s="137" t="s">
        <v>567</v>
      </c>
      <c r="C246" s="136" t="s">
        <v>306</v>
      </c>
      <c r="D246" s="136" t="s">
        <v>307</v>
      </c>
      <c r="E246" s="138">
        <v>12.7</v>
      </c>
      <c r="F246" s="138">
        <v>10.98</v>
      </c>
      <c r="G246" s="136" t="s">
        <v>308</v>
      </c>
      <c r="H246" s="139">
        <v>41974</v>
      </c>
    </row>
    <row r="247" spans="1:8">
      <c r="A247" s="140">
        <v>583</v>
      </c>
      <c r="B247" s="141" t="s">
        <v>568</v>
      </c>
      <c r="C247" s="140" t="s">
        <v>314</v>
      </c>
      <c r="D247" s="140" t="s">
        <v>304</v>
      </c>
      <c r="E247" s="142">
        <v>31.38</v>
      </c>
      <c r="F247" s="142">
        <v>31.38</v>
      </c>
      <c r="G247" s="140" t="s">
        <v>308</v>
      </c>
      <c r="H247" s="143">
        <v>41974</v>
      </c>
    </row>
    <row r="248" spans="1:8">
      <c r="A248" s="136">
        <v>6</v>
      </c>
      <c r="B248" s="137" t="s">
        <v>569</v>
      </c>
      <c r="C248" s="136" t="s">
        <v>314</v>
      </c>
      <c r="D248" s="136" t="s">
        <v>416</v>
      </c>
      <c r="E248" s="138">
        <v>2.4700000000000002</v>
      </c>
      <c r="F248" s="138">
        <v>2.4700000000000002</v>
      </c>
      <c r="G248" s="136" t="s">
        <v>308</v>
      </c>
      <c r="H248" s="139">
        <v>41974</v>
      </c>
    </row>
    <row r="249" spans="1:8" ht="25.5">
      <c r="A249" s="140">
        <v>20193</v>
      </c>
      <c r="B249" s="141" t="s">
        <v>570</v>
      </c>
      <c r="C249" s="140" t="s">
        <v>314</v>
      </c>
      <c r="D249" s="140" t="s">
        <v>571</v>
      </c>
      <c r="E249" s="142">
        <v>2.86</v>
      </c>
      <c r="F249" s="142">
        <v>2.86</v>
      </c>
      <c r="G249" s="140" t="s">
        <v>308</v>
      </c>
      <c r="H249" s="143">
        <v>41974</v>
      </c>
    </row>
    <row r="250" spans="1:8" ht="25.5">
      <c r="A250" s="136">
        <v>10529</v>
      </c>
      <c r="B250" s="137" t="s">
        <v>572</v>
      </c>
      <c r="C250" s="136" t="s">
        <v>314</v>
      </c>
      <c r="D250" s="136" t="s">
        <v>573</v>
      </c>
      <c r="E250" s="138">
        <v>0.33</v>
      </c>
      <c r="F250" s="138">
        <v>0.33</v>
      </c>
      <c r="G250" s="136" t="s">
        <v>308</v>
      </c>
      <c r="H250" s="139">
        <v>41974</v>
      </c>
    </row>
    <row r="251" spans="1:8" ht="25.5">
      <c r="A251" s="140">
        <v>10528</v>
      </c>
      <c r="B251" s="141" t="s">
        <v>572</v>
      </c>
      <c r="C251" s="140" t="s">
        <v>314</v>
      </c>
      <c r="D251" s="140" t="s">
        <v>571</v>
      </c>
      <c r="E251" s="142">
        <v>8.57</v>
      </c>
      <c r="F251" s="142">
        <v>8.57</v>
      </c>
      <c r="G251" s="140" t="s">
        <v>308</v>
      </c>
      <c r="H251" s="143">
        <v>41974</v>
      </c>
    </row>
    <row r="252" spans="1:8" ht="38.25">
      <c r="A252" s="136">
        <v>10527</v>
      </c>
      <c r="B252" s="137" t="s">
        <v>574</v>
      </c>
      <c r="C252" s="136" t="s">
        <v>314</v>
      </c>
      <c r="D252" s="136" t="s">
        <v>575</v>
      </c>
      <c r="E252" s="138">
        <v>10</v>
      </c>
      <c r="F252" s="138">
        <v>10</v>
      </c>
      <c r="G252" s="136" t="s">
        <v>308</v>
      </c>
      <c r="H252" s="139">
        <v>41974</v>
      </c>
    </row>
    <row r="253" spans="1:8" ht="51">
      <c r="A253" s="140">
        <v>10526</v>
      </c>
      <c r="B253" s="141" t="s">
        <v>576</v>
      </c>
      <c r="C253" s="140" t="s">
        <v>314</v>
      </c>
      <c r="D253" s="140" t="s">
        <v>577</v>
      </c>
      <c r="E253" s="142">
        <v>340</v>
      </c>
      <c r="F253" s="142">
        <v>340</v>
      </c>
      <c r="G253" s="140" t="s">
        <v>308</v>
      </c>
      <c r="H253" s="143">
        <v>41974</v>
      </c>
    </row>
    <row r="254" spans="1:8" ht="25.5">
      <c r="A254" s="136">
        <v>299</v>
      </c>
      <c r="B254" s="137" t="s">
        <v>578</v>
      </c>
      <c r="C254" s="136" t="s">
        <v>314</v>
      </c>
      <c r="D254" s="136" t="s">
        <v>83</v>
      </c>
      <c r="E254" s="138">
        <v>1.55</v>
      </c>
      <c r="F254" s="138">
        <v>1.55</v>
      </c>
      <c r="G254" s="136" t="s">
        <v>308</v>
      </c>
      <c r="H254" s="139">
        <v>41974</v>
      </c>
    </row>
    <row r="255" spans="1:8" ht="25.5">
      <c r="A255" s="140">
        <v>298</v>
      </c>
      <c r="B255" s="141" t="s">
        <v>579</v>
      </c>
      <c r="C255" s="140" t="s">
        <v>314</v>
      </c>
      <c r="D255" s="140" t="s">
        <v>83</v>
      </c>
      <c r="E255" s="142">
        <v>1.55</v>
      </c>
      <c r="F255" s="142">
        <v>1.55</v>
      </c>
      <c r="G255" s="140" t="s">
        <v>308</v>
      </c>
      <c r="H255" s="143">
        <v>41974</v>
      </c>
    </row>
    <row r="256" spans="1:8" ht="25.5">
      <c r="A256" s="136">
        <v>295</v>
      </c>
      <c r="B256" s="137" t="s">
        <v>580</v>
      </c>
      <c r="C256" s="136" t="s">
        <v>314</v>
      </c>
      <c r="D256" s="136" t="s">
        <v>83</v>
      </c>
      <c r="E256" s="138">
        <v>0.93</v>
      </c>
      <c r="F256" s="138">
        <v>0.93</v>
      </c>
      <c r="G256" s="136" t="s">
        <v>308</v>
      </c>
      <c r="H256" s="139">
        <v>41974</v>
      </c>
    </row>
    <row r="257" spans="1:8" ht="25.5">
      <c r="A257" s="140">
        <v>296</v>
      </c>
      <c r="B257" s="141" t="s">
        <v>581</v>
      </c>
      <c r="C257" s="140" t="s">
        <v>314</v>
      </c>
      <c r="D257" s="140" t="s">
        <v>83</v>
      </c>
      <c r="E257" s="142">
        <v>0.96</v>
      </c>
      <c r="F257" s="142">
        <v>0.96</v>
      </c>
      <c r="G257" s="140" t="s">
        <v>308</v>
      </c>
      <c r="H257" s="143">
        <v>41974</v>
      </c>
    </row>
    <row r="258" spans="1:8" ht="25.5">
      <c r="A258" s="136">
        <v>297</v>
      </c>
      <c r="B258" s="137" t="s">
        <v>582</v>
      </c>
      <c r="C258" s="136" t="s">
        <v>314</v>
      </c>
      <c r="D258" s="136" t="s">
        <v>83</v>
      </c>
      <c r="E258" s="138">
        <v>1.36</v>
      </c>
      <c r="F258" s="138">
        <v>1.36</v>
      </c>
      <c r="G258" s="136" t="s">
        <v>308</v>
      </c>
      <c r="H258" s="139">
        <v>41974</v>
      </c>
    </row>
    <row r="259" spans="1:8" ht="25.5">
      <c r="A259" s="140">
        <v>301</v>
      </c>
      <c r="B259" s="141" t="s">
        <v>583</v>
      </c>
      <c r="C259" s="140" t="s">
        <v>314</v>
      </c>
      <c r="D259" s="140" t="s">
        <v>83</v>
      </c>
      <c r="E259" s="142">
        <v>1.7</v>
      </c>
      <c r="F259" s="142">
        <v>1.7</v>
      </c>
      <c r="G259" s="140" t="s">
        <v>308</v>
      </c>
      <c r="H259" s="143">
        <v>41974</v>
      </c>
    </row>
    <row r="260" spans="1:8" ht="25.5">
      <c r="A260" s="136">
        <v>300</v>
      </c>
      <c r="B260" s="137" t="s">
        <v>584</v>
      </c>
      <c r="C260" s="136" t="s">
        <v>314</v>
      </c>
      <c r="D260" s="136" t="s">
        <v>83</v>
      </c>
      <c r="E260" s="138">
        <v>7.14</v>
      </c>
      <c r="F260" s="138">
        <v>7.14</v>
      </c>
      <c r="G260" s="136" t="s">
        <v>308</v>
      </c>
      <c r="H260" s="139">
        <v>41974</v>
      </c>
    </row>
    <row r="261" spans="1:8" ht="25.5">
      <c r="A261" s="140">
        <v>20084</v>
      </c>
      <c r="B261" s="141" t="s">
        <v>585</v>
      </c>
      <c r="C261" s="140" t="s">
        <v>314</v>
      </c>
      <c r="D261" s="140" t="s">
        <v>83</v>
      </c>
      <c r="E261" s="142">
        <v>0.93</v>
      </c>
      <c r="F261" s="142">
        <v>0.93</v>
      </c>
      <c r="G261" s="140" t="s">
        <v>308</v>
      </c>
      <c r="H261" s="143">
        <v>41974</v>
      </c>
    </row>
    <row r="262" spans="1:8" ht="25.5">
      <c r="A262" s="136">
        <v>20085</v>
      </c>
      <c r="B262" s="137" t="s">
        <v>586</v>
      </c>
      <c r="C262" s="136" t="s">
        <v>314</v>
      </c>
      <c r="D262" s="136" t="s">
        <v>83</v>
      </c>
      <c r="E262" s="138">
        <v>0.86</v>
      </c>
      <c r="F262" s="138">
        <v>0.86</v>
      </c>
      <c r="G262" s="136" t="s">
        <v>308</v>
      </c>
      <c r="H262" s="139">
        <v>41974</v>
      </c>
    </row>
    <row r="263" spans="1:8" ht="25.5">
      <c r="A263" s="140">
        <v>311</v>
      </c>
      <c r="B263" s="141" t="s">
        <v>587</v>
      </c>
      <c r="C263" s="140" t="s">
        <v>314</v>
      </c>
      <c r="D263" s="140" t="s">
        <v>83</v>
      </c>
      <c r="E263" s="142">
        <v>5.53</v>
      </c>
      <c r="F263" s="142">
        <v>5.53</v>
      </c>
      <c r="G263" s="140" t="s">
        <v>308</v>
      </c>
      <c r="H263" s="143">
        <v>41974</v>
      </c>
    </row>
    <row r="264" spans="1:8" ht="25.5">
      <c r="A264" s="136">
        <v>318</v>
      </c>
      <c r="B264" s="137" t="s">
        <v>588</v>
      </c>
      <c r="C264" s="136" t="s">
        <v>314</v>
      </c>
      <c r="D264" s="136" t="s">
        <v>83</v>
      </c>
      <c r="E264" s="138">
        <v>9.68</v>
      </c>
      <c r="F264" s="138">
        <v>9.68</v>
      </c>
      <c r="G264" s="136" t="s">
        <v>308</v>
      </c>
      <c r="H264" s="139">
        <v>41974</v>
      </c>
    </row>
    <row r="265" spans="1:8" ht="25.5">
      <c r="A265" s="140">
        <v>319</v>
      </c>
      <c r="B265" s="141" t="s">
        <v>589</v>
      </c>
      <c r="C265" s="140" t="s">
        <v>314</v>
      </c>
      <c r="D265" s="140" t="s">
        <v>83</v>
      </c>
      <c r="E265" s="142">
        <v>18.29</v>
      </c>
      <c r="F265" s="142">
        <v>18.29</v>
      </c>
      <c r="G265" s="140" t="s">
        <v>308</v>
      </c>
      <c r="H265" s="143">
        <v>41974</v>
      </c>
    </row>
    <row r="266" spans="1:8" ht="25.5">
      <c r="A266" s="136">
        <v>320</v>
      </c>
      <c r="B266" s="137" t="s">
        <v>590</v>
      </c>
      <c r="C266" s="136" t="s">
        <v>314</v>
      </c>
      <c r="D266" s="136" t="s">
        <v>83</v>
      </c>
      <c r="E266" s="138">
        <v>58.13</v>
      </c>
      <c r="F266" s="138">
        <v>58.13</v>
      </c>
      <c r="G266" s="136" t="s">
        <v>308</v>
      </c>
      <c r="H266" s="139">
        <v>41974</v>
      </c>
    </row>
    <row r="267" spans="1:8" ht="25.5">
      <c r="A267" s="140">
        <v>314</v>
      </c>
      <c r="B267" s="141" t="s">
        <v>591</v>
      </c>
      <c r="C267" s="140" t="s">
        <v>314</v>
      </c>
      <c r="D267" s="140" t="s">
        <v>83</v>
      </c>
      <c r="E267" s="142">
        <v>89.29</v>
      </c>
      <c r="F267" s="142">
        <v>89.29</v>
      </c>
      <c r="G267" s="140" t="s">
        <v>308</v>
      </c>
      <c r="H267" s="143">
        <v>41974</v>
      </c>
    </row>
    <row r="268" spans="1:8" ht="25.5">
      <c r="A268" s="136">
        <v>303</v>
      </c>
      <c r="B268" s="137" t="s">
        <v>592</v>
      </c>
      <c r="C268" s="136" t="s">
        <v>314</v>
      </c>
      <c r="D268" s="136" t="s">
        <v>83</v>
      </c>
      <c r="E268" s="138">
        <v>2.3199999999999998</v>
      </c>
      <c r="F268" s="138">
        <v>2.3199999999999998</v>
      </c>
      <c r="G268" s="136" t="s">
        <v>308</v>
      </c>
      <c r="H268" s="139">
        <v>41974</v>
      </c>
    </row>
    <row r="269" spans="1:8" ht="25.5">
      <c r="A269" s="140">
        <v>304</v>
      </c>
      <c r="B269" s="141" t="s">
        <v>593</v>
      </c>
      <c r="C269" s="140" t="s">
        <v>314</v>
      </c>
      <c r="D269" s="140" t="s">
        <v>83</v>
      </c>
      <c r="E269" s="142">
        <v>3.54</v>
      </c>
      <c r="F269" s="142">
        <v>3.54</v>
      </c>
      <c r="G269" s="140" t="s">
        <v>308</v>
      </c>
      <c r="H269" s="143">
        <v>41974</v>
      </c>
    </row>
    <row r="270" spans="1:8" ht="25.5">
      <c r="A270" s="136">
        <v>305</v>
      </c>
      <c r="B270" s="137" t="s">
        <v>594</v>
      </c>
      <c r="C270" s="136" t="s">
        <v>314</v>
      </c>
      <c r="D270" s="136" t="s">
        <v>83</v>
      </c>
      <c r="E270" s="138">
        <v>6.04</v>
      </c>
      <c r="F270" s="138">
        <v>6.04</v>
      </c>
      <c r="G270" s="136" t="s">
        <v>308</v>
      </c>
      <c r="H270" s="139">
        <v>41974</v>
      </c>
    </row>
    <row r="271" spans="1:8" ht="25.5">
      <c r="A271" s="140">
        <v>306</v>
      </c>
      <c r="B271" s="141" t="s">
        <v>595</v>
      </c>
      <c r="C271" s="140" t="s">
        <v>314</v>
      </c>
      <c r="D271" s="140" t="s">
        <v>83</v>
      </c>
      <c r="E271" s="142">
        <v>7.26</v>
      </c>
      <c r="F271" s="142">
        <v>7.26</v>
      </c>
      <c r="G271" s="140" t="s">
        <v>308</v>
      </c>
      <c r="H271" s="143">
        <v>41974</v>
      </c>
    </row>
    <row r="272" spans="1:8" ht="25.5">
      <c r="A272" s="136">
        <v>307</v>
      </c>
      <c r="B272" s="137" t="s">
        <v>596</v>
      </c>
      <c r="C272" s="136" t="s">
        <v>314</v>
      </c>
      <c r="D272" s="136" t="s">
        <v>83</v>
      </c>
      <c r="E272" s="138">
        <v>14.34</v>
      </c>
      <c r="F272" s="138">
        <v>14.34</v>
      </c>
      <c r="G272" s="136" t="s">
        <v>308</v>
      </c>
      <c r="H272" s="139">
        <v>41974</v>
      </c>
    </row>
    <row r="273" spans="1:8" ht="25.5">
      <c r="A273" s="140">
        <v>309</v>
      </c>
      <c r="B273" s="141" t="s">
        <v>597</v>
      </c>
      <c r="C273" s="140" t="s">
        <v>314</v>
      </c>
      <c r="D273" s="140" t="s">
        <v>83</v>
      </c>
      <c r="E273" s="142">
        <v>29.38</v>
      </c>
      <c r="F273" s="142">
        <v>29.38</v>
      </c>
      <c r="G273" s="140" t="s">
        <v>308</v>
      </c>
      <c r="H273" s="143">
        <v>41974</v>
      </c>
    </row>
    <row r="274" spans="1:8" ht="25.5">
      <c r="A274" s="136">
        <v>310</v>
      </c>
      <c r="B274" s="137" t="s">
        <v>598</v>
      </c>
      <c r="C274" s="136" t="s">
        <v>314</v>
      </c>
      <c r="D274" s="136" t="s">
        <v>83</v>
      </c>
      <c r="E274" s="138">
        <v>37.26</v>
      </c>
      <c r="F274" s="138">
        <v>37.26</v>
      </c>
      <c r="G274" s="136" t="s">
        <v>308</v>
      </c>
      <c r="H274" s="139">
        <v>41974</v>
      </c>
    </row>
    <row r="275" spans="1:8" ht="25.5">
      <c r="A275" s="140">
        <v>308</v>
      </c>
      <c r="B275" s="141" t="s">
        <v>599</v>
      </c>
      <c r="C275" s="140" t="s">
        <v>314</v>
      </c>
      <c r="D275" s="140" t="s">
        <v>83</v>
      </c>
      <c r="E275" s="142">
        <v>19.149999999999999</v>
      </c>
      <c r="F275" s="142">
        <v>19.149999999999999</v>
      </c>
      <c r="G275" s="140" t="s">
        <v>308</v>
      </c>
      <c r="H275" s="143">
        <v>41974</v>
      </c>
    </row>
    <row r="276" spans="1:8" ht="25.5">
      <c r="A276" s="136">
        <v>328</v>
      </c>
      <c r="B276" s="137" t="s">
        <v>600</v>
      </c>
      <c r="C276" s="136" t="s">
        <v>314</v>
      </c>
      <c r="D276" s="136" t="s">
        <v>83</v>
      </c>
      <c r="E276" s="138">
        <v>4.45</v>
      </c>
      <c r="F276" s="138">
        <v>4.45</v>
      </c>
      <c r="G276" s="136" t="s">
        <v>308</v>
      </c>
      <c r="H276" s="139">
        <v>41974</v>
      </c>
    </row>
    <row r="277" spans="1:8" ht="25.5">
      <c r="A277" s="140">
        <v>325</v>
      </c>
      <c r="B277" s="141" t="s">
        <v>601</v>
      </c>
      <c r="C277" s="140" t="s">
        <v>314</v>
      </c>
      <c r="D277" s="140" t="s">
        <v>83</v>
      </c>
      <c r="E277" s="142">
        <v>1.73</v>
      </c>
      <c r="F277" s="142">
        <v>1.73</v>
      </c>
      <c r="G277" s="140" t="s">
        <v>308</v>
      </c>
      <c r="H277" s="143">
        <v>41974</v>
      </c>
    </row>
    <row r="278" spans="1:8" ht="25.5">
      <c r="A278" s="136">
        <v>20326</v>
      </c>
      <c r="B278" s="137" t="s">
        <v>602</v>
      </c>
      <c r="C278" s="136" t="s">
        <v>314</v>
      </c>
      <c r="D278" s="136" t="s">
        <v>83</v>
      </c>
      <c r="E278" s="138">
        <v>4.62</v>
      </c>
      <c r="F278" s="138">
        <v>4.62</v>
      </c>
      <c r="G278" s="136" t="s">
        <v>308</v>
      </c>
      <c r="H278" s="139">
        <v>41974</v>
      </c>
    </row>
    <row r="279" spans="1:8" ht="25.5">
      <c r="A279" s="140">
        <v>329</v>
      </c>
      <c r="B279" s="141" t="s">
        <v>603</v>
      </c>
      <c r="C279" s="140" t="s">
        <v>314</v>
      </c>
      <c r="D279" s="140" t="s">
        <v>83</v>
      </c>
      <c r="E279" s="142">
        <v>5.68</v>
      </c>
      <c r="F279" s="142">
        <v>5.68</v>
      </c>
      <c r="G279" s="140" t="s">
        <v>308</v>
      </c>
      <c r="H279" s="143">
        <v>41974</v>
      </c>
    </row>
    <row r="280" spans="1:8" ht="38.25">
      <c r="A280" s="136">
        <v>20975</v>
      </c>
      <c r="B280" s="137" t="s">
        <v>604</v>
      </c>
      <c r="C280" s="136" t="s">
        <v>314</v>
      </c>
      <c r="D280" s="136" t="s">
        <v>83</v>
      </c>
      <c r="E280" s="138">
        <v>4.34</v>
      </c>
      <c r="F280" s="138">
        <v>4.34</v>
      </c>
      <c r="G280" s="136" t="s">
        <v>308</v>
      </c>
      <c r="H280" s="139">
        <v>41974</v>
      </c>
    </row>
    <row r="281" spans="1:8" ht="38.25">
      <c r="A281" s="140">
        <v>20976</v>
      </c>
      <c r="B281" s="141" t="s">
        <v>605</v>
      </c>
      <c r="C281" s="140" t="s">
        <v>314</v>
      </c>
      <c r="D281" s="140" t="s">
        <v>83</v>
      </c>
      <c r="E281" s="142">
        <v>9.11</v>
      </c>
      <c r="F281" s="142">
        <v>9.11</v>
      </c>
      <c r="G281" s="140" t="s">
        <v>308</v>
      </c>
      <c r="H281" s="143">
        <v>41974</v>
      </c>
    </row>
    <row r="282" spans="1:8" ht="25.5">
      <c r="A282" s="136">
        <v>13111</v>
      </c>
      <c r="B282" s="137" t="s">
        <v>606</v>
      </c>
      <c r="C282" s="136" t="s">
        <v>314</v>
      </c>
      <c r="D282" s="136" t="s">
        <v>83</v>
      </c>
      <c r="E282" s="138">
        <v>16.149999999999999</v>
      </c>
      <c r="F282" s="138">
        <v>16.149999999999999</v>
      </c>
      <c r="G282" s="136" t="s">
        <v>308</v>
      </c>
      <c r="H282" s="139">
        <v>41974</v>
      </c>
    </row>
    <row r="283" spans="1:8" ht="25.5">
      <c r="A283" s="140">
        <v>13113</v>
      </c>
      <c r="B283" s="141" t="s">
        <v>607</v>
      </c>
      <c r="C283" s="140" t="s">
        <v>314</v>
      </c>
      <c r="D283" s="140" t="s">
        <v>83</v>
      </c>
      <c r="E283" s="142">
        <v>8.3800000000000008</v>
      </c>
      <c r="F283" s="142">
        <v>8.3800000000000008</v>
      </c>
      <c r="G283" s="140" t="s">
        <v>308</v>
      </c>
      <c r="H283" s="143">
        <v>41974</v>
      </c>
    </row>
    <row r="284" spans="1:8" ht="25.5">
      <c r="A284" s="136">
        <v>13114</v>
      </c>
      <c r="B284" s="137" t="s">
        <v>608</v>
      </c>
      <c r="C284" s="136" t="s">
        <v>314</v>
      </c>
      <c r="D284" s="136" t="s">
        <v>83</v>
      </c>
      <c r="E284" s="138">
        <v>12.52</v>
      </c>
      <c r="F284" s="138">
        <v>12.52</v>
      </c>
      <c r="G284" s="136" t="s">
        <v>308</v>
      </c>
      <c r="H284" s="139">
        <v>41974</v>
      </c>
    </row>
    <row r="285" spans="1:8" ht="25.5">
      <c r="A285" s="140">
        <v>12530</v>
      </c>
      <c r="B285" s="141" t="s">
        <v>609</v>
      </c>
      <c r="C285" s="140" t="s">
        <v>314</v>
      </c>
      <c r="D285" s="140" t="s">
        <v>83</v>
      </c>
      <c r="E285" s="142">
        <v>27.52</v>
      </c>
      <c r="F285" s="142">
        <v>27.52</v>
      </c>
      <c r="G285" s="140" t="s">
        <v>308</v>
      </c>
      <c r="H285" s="143">
        <v>41974</v>
      </c>
    </row>
    <row r="286" spans="1:8" ht="25.5">
      <c r="A286" s="136">
        <v>12531</v>
      </c>
      <c r="B286" s="137" t="s">
        <v>610</v>
      </c>
      <c r="C286" s="136" t="s">
        <v>314</v>
      </c>
      <c r="D286" s="136" t="s">
        <v>83</v>
      </c>
      <c r="E286" s="138">
        <v>38.32</v>
      </c>
      <c r="F286" s="138">
        <v>38.32</v>
      </c>
      <c r="G286" s="136" t="s">
        <v>308</v>
      </c>
      <c r="H286" s="139">
        <v>41974</v>
      </c>
    </row>
    <row r="287" spans="1:8" ht="25.5">
      <c r="A287" s="140">
        <v>12532</v>
      </c>
      <c r="B287" s="141" t="s">
        <v>611</v>
      </c>
      <c r="C287" s="140" t="s">
        <v>314</v>
      </c>
      <c r="D287" s="140" t="s">
        <v>83</v>
      </c>
      <c r="E287" s="142">
        <v>40.39</v>
      </c>
      <c r="F287" s="142">
        <v>40.39</v>
      </c>
      <c r="G287" s="140" t="s">
        <v>308</v>
      </c>
      <c r="H287" s="143">
        <v>41974</v>
      </c>
    </row>
    <row r="288" spans="1:8" ht="25.5">
      <c r="A288" s="136">
        <v>12533</v>
      </c>
      <c r="B288" s="137" t="s">
        <v>612</v>
      </c>
      <c r="C288" s="136" t="s">
        <v>314</v>
      </c>
      <c r="D288" s="136" t="s">
        <v>83</v>
      </c>
      <c r="E288" s="138">
        <v>51.6</v>
      </c>
      <c r="F288" s="138">
        <v>51.6</v>
      </c>
      <c r="G288" s="136" t="s">
        <v>308</v>
      </c>
      <c r="H288" s="139">
        <v>41974</v>
      </c>
    </row>
    <row r="289" spans="1:8" ht="25.5">
      <c r="A289" s="140">
        <v>12544</v>
      </c>
      <c r="B289" s="141" t="s">
        <v>613</v>
      </c>
      <c r="C289" s="140" t="s">
        <v>314</v>
      </c>
      <c r="D289" s="140" t="s">
        <v>83</v>
      </c>
      <c r="E289" s="142">
        <v>55.04</v>
      </c>
      <c r="F289" s="142">
        <v>55.04</v>
      </c>
      <c r="G289" s="140" t="s">
        <v>308</v>
      </c>
      <c r="H289" s="143">
        <v>41974</v>
      </c>
    </row>
    <row r="290" spans="1:8" ht="25.5">
      <c r="A290" s="136">
        <v>12546</v>
      </c>
      <c r="B290" s="137" t="s">
        <v>614</v>
      </c>
      <c r="C290" s="136" t="s">
        <v>314</v>
      </c>
      <c r="D290" s="136" t="s">
        <v>83</v>
      </c>
      <c r="E290" s="138">
        <v>82.56</v>
      </c>
      <c r="F290" s="138">
        <v>82.56</v>
      </c>
      <c r="G290" s="136" t="s">
        <v>308</v>
      </c>
      <c r="H290" s="139">
        <v>41974</v>
      </c>
    </row>
    <row r="291" spans="1:8" ht="25.5">
      <c r="A291" s="140">
        <v>12547</v>
      </c>
      <c r="B291" s="141" t="s">
        <v>615</v>
      </c>
      <c r="C291" s="140" t="s">
        <v>314</v>
      </c>
      <c r="D291" s="140" t="s">
        <v>83</v>
      </c>
      <c r="E291" s="142">
        <v>93.57</v>
      </c>
      <c r="F291" s="142">
        <v>93.57</v>
      </c>
      <c r="G291" s="140" t="s">
        <v>308</v>
      </c>
      <c r="H291" s="143">
        <v>41974</v>
      </c>
    </row>
    <row r="292" spans="1:8" ht="25.5">
      <c r="A292" s="136">
        <v>12548</v>
      </c>
      <c r="B292" s="137" t="s">
        <v>616</v>
      </c>
      <c r="C292" s="136" t="s">
        <v>314</v>
      </c>
      <c r="D292" s="136" t="s">
        <v>83</v>
      </c>
      <c r="E292" s="138">
        <v>70.42</v>
      </c>
      <c r="F292" s="138">
        <v>70.42</v>
      </c>
      <c r="G292" s="136" t="s">
        <v>308</v>
      </c>
      <c r="H292" s="139">
        <v>41974</v>
      </c>
    </row>
    <row r="293" spans="1:8" ht="25.5">
      <c r="A293" s="140">
        <v>12551</v>
      </c>
      <c r="B293" s="141" t="s">
        <v>617</v>
      </c>
      <c r="C293" s="140" t="s">
        <v>314</v>
      </c>
      <c r="D293" s="140" t="s">
        <v>83</v>
      </c>
      <c r="E293" s="142">
        <v>127.97</v>
      </c>
      <c r="F293" s="142">
        <v>127.97</v>
      </c>
      <c r="G293" s="140" t="s">
        <v>308</v>
      </c>
      <c r="H293" s="143">
        <v>41974</v>
      </c>
    </row>
    <row r="294" spans="1:8" ht="25.5">
      <c r="A294" s="136">
        <v>12563</v>
      </c>
      <c r="B294" s="137" t="s">
        <v>618</v>
      </c>
      <c r="C294" s="136" t="s">
        <v>314</v>
      </c>
      <c r="D294" s="136" t="s">
        <v>83</v>
      </c>
      <c r="E294" s="138">
        <v>152.74</v>
      </c>
      <c r="F294" s="138">
        <v>152.74</v>
      </c>
      <c r="G294" s="136" t="s">
        <v>308</v>
      </c>
      <c r="H294" s="139">
        <v>41974</v>
      </c>
    </row>
    <row r="295" spans="1:8" ht="25.5">
      <c r="A295" s="140">
        <v>12565</v>
      </c>
      <c r="B295" s="141" t="s">
        <v>619</v>
      </c>
      <c r="C295" s="140" t="s">
        <v>314</v>
      </c>
      <c r="D295" s="140" t="s">
        <v>83</v>
      </c>
      <c r="E295" s="142">
        <v>331.35</v>
      </c>
      <c r="F295" s="142">
        <v>331.35</v>
      </c>
      <c r="G295" s="140" t="s">
        <v>308</v>
      </c>
      <c r="H295" s="143">
        <v>41974</v>
      </c>
    </row>
    <row r="296" spans="1:8" ht="25.5">
      <c r="A296" s="136">
        <v>12567</v>
      </c>
      <c r="B296" s="137" t="s">
        <v>620</v>
      </c>
      <c r="C296" s="136" t="s">
        <v>314</v>
      </c>
      <c r="D296" s="136" t="s">
        <v>83</v>
      </c>
      <c r="E296" s="138">
        <v>381.82</v>
      </c>
      <c r="F296" s="138">
        <v>381.82</v>
      </c>
      <c r="G296" s="136" t="s">
        <v>308</v>
      </c>
      <c r="H296" s="139">
        <v>41974</v>
      </c>
    </row>
    <row r="297" spans="1:8" ht="25.5">
      <c r="A297" s="140">
        <v>12568</v>
      </c>
      <c r="B297" s="141" t="s">
        <v>621</v>
      </c>
      <c r="C297" s="140" t="s">
        <v>314</v>
      </c>
      <c r="D297" s="140" t="s">
        <v>83</v>
      </c>
      <c r="E297" s="142">
        <v>517.12</v>
      </c>
      <c r="F297" s="142">
        <v>517.12</v>
      </c>
      <c r="G297" s="140" t="s">
        <v>308</v>
      </c>
      <c r="H297" s="143">
        <v>41974</v>
      </c>
    </row>
    <row r="298" spans="1:8">
      <c r="A298" s="136">
        <v>11789</v>
      </c>
      <c r="B298" s="137" t="s">
        <v>622</v>
      </c>
      <c r="C298" s="136" t="s">
        <v>314</v>
      </c>
      <c r="D298" s="136" t="s">
        <v>83</v>
      </c>
      <c r="E298" s="138">
        <v>2.86</v>
      </c>
      <c r="F298" s="138">
        <v>2.86</v>
      </c>
      <c r="G298" s="136" t="s">
        <v>308</v>
      </c>
      <c r="H298" s="139">
        <v>41974</v>
      </c>
    </row>
    <row r="299" spans="1:8">
      <c r="A299" s="140">
        <v>10560</v>
      </c>
      <c r="B299" s="141" t="s">
        <v>623</v>
      </c>
      <c r="C299" s="140" t="s">
        <v>314</v>
      </c>
      <c r="D299" s="140" t="s">
        <v>368</v>
      </c>
      <c r="E299" s="142">
        <v>3282.18</v>
      </c>
      <c r="F299" s="142">
        <v>3282.18</v>
      </c>
      <c r="G299" s="140" t="s">
        <v>308</v>
      </c>
      <c r="H299" s="143">
        <v>41974</v>
      </c>
    </row>
    <row r="300" spans="1:8" ht="25.5">
      <c r="A300" s="136">
        <v>12888</v>
      </c>
      <c r="B300" s="137" t="s">
        <v>624</v>
      </c>
      <c r="C300" s="136" t="s">
        <v>314</v>
      </c>
      <c r="D300" s="136" t="s">
        <v>625</v>
      </c>
      <c r="E300" s="138">
        <v>102.13</v>
      </c>
      <c r="F300" s="138">
        <v>102.13</v>
      </c>
      <c r="G300" s="136" t="s">
        <v>308</v>
      </c>
      <c r="H300" s="139">
        <v>41974</v>
      </c>
    </row>
    <row r="301" spans="1:8" ht="25.5">
      <c r="A301" s="140">
        <v>12889</v>
      </c>
      <c r="B301" s="141" t="s">
        <v>626</v>
      </c>
      <c r="C301" s="140" t="s">
        <v>314</v>
      </c>
      <c r="D301" s="140" t="s">
        <v>625</v>
      </c>
      <c r="E301" s="142">
        <v>43.4</v>
      </c>
      <c r="F301" s="142">
        <v>43.4</v>
      </c>
      <c r="G301" s="140" t="s">
        <v>308</v>
      </c>
      <c r="H301" s="143">
        <v>41974</v>
      </c>
    </row>
    <row r="302" spans="1:8" ht="38.25">
      <c r="A302" s="136">
        <v>13761</v>
      </c>
      <c r="B302" s="137" t="s">
        <v>627</v>
      </c>
      <c r="C302" s="136" t="s">
        <v>314</v>
      </c>
      <c r="D302" s="136" t="s">
        <v>83</v>
      </c>
      <c r="E302" s="138">
        <v>3500</v>
      </c>
      <c r="F302" s="138">
        <v>3500</v>
      </c>
      <c r="G302" s="136" t="s">
        <v>308</v>
      </c>
      <c r="H302" s="139">
        <v>41974</v>
      </c>
    </row>
    <row r="303" spans="1:8" ht="25.5">
      <c r="A303" s="140">
        <v>3332</v>
      </c>
      <c r="B303" s="141" t="s">
        <v>628</v>
      </c>
      <c r="C303" s="140" t="s">
        <v>314</v>
      </c>
      <c r="D303" s="140" t="s">
        <v>307</v>
      </c>
      <c r="E303" s="142">
        <v>1.41</v>
      </c>
      <c r="F303" s="142">
        <v>1.41</v>
      </c>
      <c r="G303" s="140" t="s">
        <v>308</v>
      </c>
      <c r="H303" s="143">
        <v>41974</v>
      </c>
    </row>
    <row r="304" spans="1:8">
      <c r="A304" s="136">
        <v>7600</v>
      </c>
      <c r="B304" s="137" t="s">
        <v>629</v>
      </c>
      <c r="C304" s="136" t="s">
        <v>314</v>
      </c>
      <c r="D304" s="136" t="s">
        <v>630</v>
      </c>
      <c r="E304" s="138">
        <v>188.97</v>
      </c>
      <c r="F304" s="138">
        <v>188.97</v>
      </c>
      <c r="G304" s="136" t="s">
        <v>308</v>
      </c>
      <c r="H304" s="139">
        <v>41974</v>
      </c>
    </row>
    <row r="305" spans="1:8" ht="25.5">
      <c r="A305" s="140">
        <v>4814</v>
      </c>
      <c r="B305" s="141" t="s">
        <v>631</v>
      </c>
      <c r="C305" s="140" t="s">
        <v>314</v>
      </c>
      <c r="D305" s="140" t="s">
        <v>83</v>
      </c>
      <c r="E305" s="142">
        <v>373.88</v>
      </c>
      <c r="F305" s="142">
        <v>373.88</v>
      </c>
      <c r="G305" s="140" t="s">
        <v>308</v>
      </c>
      <c r="H305" s="143">
        <v>41974</v>
      </c>
    </row>
    <row r="306" spans="1:8">
      <c r="A306" s="136">
        <v>25967</v>
      </c>
      <c r="B306" s="137" t="s">
        <v>632</v>
      </c>
      <c r="C306" s="136" t="s">
        <v>314</v>
      </c>
      <c r="D306" s="136" t="s">
        <v>83</v>
      </c>
      <c r="E306" s="138">
        <v>997.06</v>
      </c>
      <c r="F306" s="138">
        <v>997.06</v>
      </c>
      <c r="G306" s="136" t="s">
        <v>308</v>
      </c>
      <c r="H306" s="139">
        <v>41974</v>
      </c>
    </row>
    <row r="307" spans="1:8">
      <c r="A307" s="140">
        <v>6122</v>
      </c>
      <c r="B307" s="141" t="s">
        <v>633</v>
      </c>
      <c r="C307" s="140" t="s">
        <v>306</v>
      </c>
      <c r="D307" s="140" t="s">
        <v>307</v>
      </c>
      <c r="E307" s="142">
        <v>8.0299999999999994</v>
      </c>
      <c r="F307" s="142">
        <v>6.95</v>
      </c>
      <c r="G307" s="140" t="s">
        <v>308</v>
      </c>
      <c r="H307" s="143">
        <v>41974</v>
      </c>
    </row>
    <row r="308" spans="1:8" ht="25.5">
      <c r="A308" s="136">
        <v>21100</v>
      </c>
      <c r="B308" s="137" t="s">
        <v>634</v>
      </c>
      <c r="C308" s="136" t="s">
        <v>314</v>
      </c>
      <c r="D308" s="136" t="s">
        <v>83</v>
      </c>
      <c r="E308" s="138">
        <v>2009.96</v>
      </c>
      <c r="F308" s="138">
        <v>2009.96</v>
      </c>
      <c r="G308" s="136" t="s">
        <v>308</v>
      </c>
      <c r="H308" s="139">
        <v>41974</v>
      </c>
    </row>
    <row r="309" spans="1:8" ht="38.25">
      <c r="A309" s="140">
        <v>11816</v>
      </c>
      <c r="B309" s="141" t="s">
        <v>635</v>
      </c>
      <c r="C309" s="140" t="s">
        <v>314</v>
      </c>
      <c r="D309" s="140" t="s">
        <v>83</v>
      </c>
      <c r="E309" s="142">
        <v>2143.1999999999998</v>
      </c>
      <c r="F309" s="142">
        <v>2143.1999999999998</v>
      </c>
      <c r="G309" s="140" t="s">
        <v>308</v>
      </c>
      <c r="H309" s="143">
        <v>41974</v>
      </c>
    </row>
    <row r="310" spans="1:8" ht="38.25">
      <c r="A310" s="136">
        <v>11814</v>
      </c>
      <c r="B310" s="137" t="s">
        <v>636</v>
      </c>
      <c r="C310" s="136" t="s">
        <v>314</v>
      </c>
      <c r="D310" s="136" t="s">
        <v>83</v>
      </c>
      <c r="E310" s="138">
        <v>4665.21</v>
      </c>
      <c r="F310" s="138">
        <v>4665.21</v>
      </c>
      <c r="G310" s="136" t="s">
        <v>308</v>
      </c>
      <c r="H310" s="139">
        <v>41974</v>
      </c>
    </row>
    <row r="311" spans="1:8" ht="51">
      <c r="A311" s="140">
        <v>14186</v>
      </c>
      <c r="B311" s="141" t="s">
        <v>637</v>
      </c>
      <c r="C311" s="140" t="s">
        <v>314</v>
      </c>
      <c r="D311" s="140" t="s">
        <v>83</v>
      </c>
      <c r="E311" s="142">
        <v>5857.8</v>
      </c>
      <c r="F311" s="142">
        <v>5857.8</v>
      </c>
      <c r="G311" s="140" t="s">
        <v>308</v>
      </c>
      <c r="H311" s="143">
        <v>41974</v>
      </c>
    </row>
    <row r="312" spans="1:8" ht="38.25">
      <c r="A312" s="136">
        <v>14185</v>
      </c>
      <c r="B312" s="137" t="s">
        <v>638</v>
      </c>
      <c r="C312" s="136" t="s">
        <v>314</v>
      </c>
      <c r="D312" s="136" t="s">
        <v>83</v>
      </c>
      <c r="E312" s="138">
        <v>7588.13</v>
      </c>
      <c r="F312" s="138">
        <v>7588.13</v>
      </c>
      <c r="G312" s="136" t="s">
        <v>308</v>
      </c>
      <c r="H312" s="139">
        <v>41974</v>
      </c>
    </row>
    <row r="313" spans="1:8" ht="51">
      <c r="A313" s="140">
        <v>11811</v>
      </c>
      <c r="B313" s="141" t="s">
        <v>639</v>
      </c>
      <c r="C313" s="140" t="s">
        <v>314</v>
      </c>
      <c r="D313" s="140" t="s">
        <v>83</v>
      </c>
      <c r="E313" s="142">
        <v>2901.42</v>
      </c>
      <c r="F313" s="142">
        <v>2901.42</v>
      </c>
      <c r="G313" s="140" t="s">
        <v>308</v>
      </c>
      <c r="H313" s="143">
        <v>41974</v>
      </c>
    </row>
    <row r="314" spans="1:8" ht="25.5">
      <c r="A314" s="136">
        <v>26038</v>
      </c>
      <c r="B314" s="137" t="s">
        <v>640</v>
      </c>
      <c r="C314" s="136" t="s">
        <v>314</v>
      </c>
      <c r="D314" s="136" t="s">
        <v>83</v>
      </c>
      <c r="E314" s="138">
        <v>192019.95</v>
      </c>
      <c r="F314" s="138">
        <v>192019.95</v>
      </c>
      <c r="G314" s="136" t="s">
        <v>308</v>
      </c>
      <c r="H314" s="139">
        <v>41974</v>
      </c>
    </row>
    <row r="315" spans="1:8" ht="25.5">
      <c r="A315" s="140">
        <v>10700</v>
      </c>
      <c r="B315" s="141" t="s">
        <v>641</v>
      </c>
      <c r="C315" s="140" t="s">
        <v>314</v>
      </c>
      <c r="D315" s="140" t="s">
        <v>83</v>
      </c>
      <c r="E315" s="142">
        <v>9585.11</v>
      </c>
      <c r="F315" s="142">
        <v>9585.11</v>
      </c>
      <c r="G315" s="140" t="s">
        <v>308</v>
      </c>
      <c r="H315" s="143">
        <v>41974</v>
      </c>
    </row>
    <row r="316" spans="1:8" ht="25.5">
      <c r="A316" s="136">
        <v>346</v>
      </c>
      <c r="B316" s="137" t="s">
        <v>642</v>
      </c>
      <c r="C316" s="136" t="s">
        <v>314</v>
      </c>
      <c r="D316" s="136" t="s">
        <v>304</v>
      </c>
      <c r="E316" s="138">
        <v>7.47</v>
      </c>
      <c r="F316" s="138">
        <v>7.47</v>
      </c>
      <c r="G316" s="136" t="s">
        <v>308</v>
      </c>
      <c r="H316" s="139">
        <v>41974</v>
      </c>
    </row>
    <row r="317" spans="1:8" ht="25.5">
      <c r="A317" s="140">
        <v>3312</v>
      </c>
      <c r="B317" s="141" t="s">
        <v>643</v>
      </c>
      <c r="C317" s="140" t="s">
        <v>314</v>
      </c>
      <c r="D317" s="140" t="s">
        <v>304</v>
      </c>
      <c r="E317" s="142">
        <v>9.3699999999999992</v>
      </c>
      <c r="F317" s="142">
        <v>9.3699999999999992</v>
      </c>
      <c r="G317" s="140" t="s">
        <v>308</v>
      </c>
      <c r="H317" s="143">
        <v>41974</v>
      </c>
    </row>
    <row r="318" spans="1:8">
      <c r="A318" s="136">
        <v>338</v>
      </c>
      <c r="B318" s="137" t="s">
        <v>644</v>
      </c>
      <c r="C318" s="136" t="s">
        <v>314</v>
      </c>
      <c r="D318" s="136" t="s">
        <v>304</v>
      </c>
      <c r="E318" s="138">
        <v>9.4</v>
      </c>
      <c r="F318" s="138">
        <v>9.4</v>
      </c>
      <c r="G318" s="136" t="s">
        <v>308</v>
      </c>
      <c r="H318" s="139">
        <v>41974</v>
      </c>
    </row>
    <row r="319" spans="1:8">
      <c r="A319" s="140">
        <v>340</v>
      </c>
      <c r="B319" s="141" t="s">
        <v>645</v>
      </c>
      <c r="C319" s="140" t="s">
        <v>314</v>
      </c>
      <c r="D319" s="140" t="s">
        <v>370</v>
      </c>
      <c r="E319" s="142">
        <v>0.5</v>
      </c>
      <c r="F319" s="142">
        <v>0.5</v>
      </c>
      <c r="G319" s="140" t="s">
        <v>308</v>
      </c>
      <c r="H319" s="143">
        <v>41974</v>
      </c>
    </row>
    <row r="320" spans="1:8">
      <c r="A320" s="136">
        <v>339</v>
      </c>
      <c r="B320" s="137" t="s">
        <v>646</v>
      </c>
      <c r="C320" s="136" t="s">
        <v>314</v>
      </c>
      <c r="D320" s="136" t="s">
        <v>370</v>
      </c>
      <c r="E320" s="138">
        <v>0.36</v>
      </c>
      <c r="F320" s="138">
        <v>0.36</v>
      </c>
      <c r="G320" s="136" t="s">
        <v>308</v>
      </c>
      <c r="H320" s="139">
        <v>41974</v>
      </c>
    </row>
    <row r="321" spans="1:8">
      <c r="A321" s="140">
        <v>34346</v>
      </c>
      <c r="B321" s="141" t="s">
        <v>647</v>
      </c>
      <c r="C321" s="140" t="s">
        <v>314</v>
      </c>
      <c r="D321" s="140" t="s">
        <v>370</v>
      </c>
      <c r="E321" s="142">
        <v>0.47</v>
      </c>
      <c r="F321" s="142">
        <v>0.47</v>
      </c>
      <c r="G321" s="140" t="s">
        <v>308</v>
      </c>
      <c r="H321" s="143">
        <v>41974</v>
      </c>
    </row>
    <row r="322" spans="1:8">
      <c r="A322" s="136">
        <v>334</v>
      </c>
      <c r="B322" s="137" t="s">
        <v>648</v>
      </c>
      <c r="C322" s="136" t="s">
        <v>314</v>
      </c>
      <c r="D322" s="136" t="s">
        <v>304</v>
      </c>
      <c r="E322" s="138">
        <v>6.76</v>
      </c>
      <c r="F322" s="138">
        <v>6.76</v>
      </c>
      <c r="G322" s="136" t="s">
        <v>308</v>
      </c>
      <c r="H322" s="139">
        <v>41974</v>
      </c>
    </row>
    <row r="323" spans="1:8">
      <c r="A323" s="140">
        <v>335</v>
      </c>
      <c r="B323" s="141" t="s">
        <v>649</v>
      </c>
      <c r="C323" s="140" t="s">
        <v>314</v>
      </c>
      <c r="D323" s="140" t="s">
        <v>304</v>
      </c>
      <c r="E323" s="142">
        <v>6.19</v>
      </c>
      <c r="F323" s="142">
        <v>6.19</v>
      </c>
      <c r="G323" s="140" t="s">
        <v>308</v>
      </c>
      <c r="H323" s="143">
        <v>41974</v>
      </c>
    </row>
    <row r="324" spans="1:8">
      <c r="A324" s="136">
        <v>342</v>
      </c>
      <c r="B324" s="137" t="s">
        <v>650</v>
      </c>
      <c r="C324" s="136" t="s">
        <v>314</v>
      </c>
      <c r="D324" s="136" t="s">
        <v>304</v>
      </c>
      <c r="E324" s="138">
        <v>7</v>
      </c>
      <c r="F324" s="138">
        <v>7</v>
      </c>
      <c r="G324" s="136" t="s">
        <v>308</v>
      </c>
      <c r="H324" s="139">
        <v>41974</v>
      </c>
    </row>
    <row r="325" spans="1:8">
      <c r="A325" s="140">
        <v>343</v>
      </c>
      <c r="B325" s="141" t="s">
        <v>651</v>
      </c>
      <c r="C325" s="140" t="s">
        <v>314</v>
      </c>
      <c r="D325" s="140" t="s">
        <v>370</v>
      </c>
      <c r="E325" s="142">
        <v>0.19</v>
      </c>
      <c r="F325" s="142">
        <v>0.19</v>
      </c>
      <c r="G325" s="140" t="s">
        <v>308</v>
      </c>
      <c r="H325" s="143">
        <v>41974</v>
      </c>
    </row>
    <row r="326" spans="1:8">
      <c r="A326" s="136">
        <v>333</v>
      </c>
      <c r="B326" s="137" t="s">
        <v>652</v>
      </c>
      <c r="C326" s="136" t="s">
        <v>314</v>
      </c>
      <c r="D326" s="136" t="s">
        <v>304</v>
      </c>
      <c r="E326" s="138">
        <v>7.16</v>
      </c>
      <c r="F326" s="138">
        <v>7.16</v>
      </c>
      <c r="G326" s="136" t="s">
        <v>308</v>
      </c>
      <c r="H326" s="139">
        <v>41974</v>
      </c>
    </row>
    <row r="327" spans="1:8">
      <c r="A327" s="140">
        <v>344</v>
      </c>
      <c r="B327" s="141" t="s">
        <v>653</v>
      </c>
      <c r="C327" s="140" t="s">
        <v>314</v>
      </c>
      <c r="D327" s="140" t="s">
        <v>304</v>
      </c>
      <c r="E327" s="142">
        <v>7.75</v>
      </c>
      <c r="F327" s="142">
        <v>7.75</v>
      </c>
      <c r="G327" s="140" t="s">
        <v>308</v>
      </c>
      <c r="H327" s="143">
        <v>41974</v>
      </c>
    </row>
    <row r="328" spans="1:8">
      <c r="A328" s="136">
        <v>345</v>
      </c>
      <c r="B328" s="137" t="s">
        <v>654</v>
      </c>
      <c r="C328" s="136" t="s">
        <v>314</v>
      </c>
      <c r="D328" s="136" t="s">
        <v>304</v>
      </c>
      <c r="E328" s="138">
        <v>9.4700000000000006</v>
      </c>
      <c r="F328" s="138">
        <v>9.4700000000000006</v>
      </c>
      <c r="G328" s="136" t="s">
        <v>308</v>
      </c>
      <c r="H328" s="139">
        <v>41974</v>
      </c>
    </row>
    <row r="329" spans="1:8">
      <c r="A329" s="140">
        <v>341</v>
      </c>
      <c r="B329" s="141" t="s">
        <v>654</v>
      </c>
      <c r="C329" s="140" t="s">
        <v>314</v>
      </c>
      <c r="D329" s="140" t="s">
        <v>370</v>
      </c>
      <c r="E329" s="142">
        <v>0.09</v>
      </c>
      <c r="F329" s="142">
        <v>0.09</v>
      </c>
      <c r="G329" s="140" t="s">
        <v>308</v>
      </c>
      <c r="H329" s="143">
        <v>41974</v>
      </c>
    </row>
    <row r="330" spans="1:8">
      <c r="A330" s="136">
        <v>11107</v>
      </c>
      <c r="B330" s="137" t="s">
        <v>655</v>
      </c>
      <c r="C330" s="136" t="s">
        <v>314</v>
      </c>
      <c r="D330" s="136" t="s">
        <v>304</v>
      </c>
      <c r="E330" s="138">
        <v>6.15</v>
      </c>
      <c r="F330" s="138">
        <v>6.15</v>
      </c>
      <c r="G330" s="136" t="s">
        <v>308</v>
      </c>
      <c r="H330" s="139">
        <v>41974</v>
      </c>
    </row>
    <row r="331" spans="1:8" ht="25.5">
      <c r="A331" s="140">
        <v>3313</v>
      </c>
      <c r="B331" s="141" t="s">
        <v>656</v>
      </c>
      <c r="C331" s="140" t="s">
        <v>314</v>
      </c>
      <c r="D331" s="140" t="s">
        <v>304</v>
      </c>
      <c r="E331" s="142">
        <v>12.06</v>
      </c>
      <c r="F331" s="142">
        <v>12.06</v>
      </c>
      <c r="G331" s="140" t="s">
        <v>308</v>
      </c>
      <c r="H331" s="143">
        <v>41974</v>
      </c>
    </row>
    <row r="332" spans="1:8">
      <c r="A332" s="136">
        <v>337</v>
      </c>
      <c r="B332" s="137" t="s">
        <v>657</v>
      </c>
      <c r="C332" s="136" t="s">
        <v>314</v>
      </c>
      <c r="D332" s="136" t="s">
        <v>304</v>
      </c>
      <c r="E332" s="138">
        <v>6.95</v>
      </c>
      <c r="F332" s="138">
        <v>6.95</v>
      </c>
      <c r="G332" s="136" t="s">
        <v>308</v>
      </c>
      <c r="H332" s="139">
        <v>41974</v>
      </c>
    </row>
    <row r="333" spans="1:8">
      <c r="A333" s="140">
        <v>34562</v>
      </c>
      <c r="B333" s="141" t="s">
        <v>658</v>
      </c>
      <c r="C333" s="140" t="s">
        <v>314</v>
      </c>
      <c r="D333" s="140" t="s">
        <v>304</v>
      </c>
      <c r="E333" s="142">
        <v>7.2</v>
      </c>
      <c r="F333" s="142">
        <v>7.2</v>
      </c>
      <c r="G333" s="140" t="s">
        <v>308</v>
      </c>
      <c r="H333" s="143">
        <v>41974</v>
      </c>
    </row>
    <row r="334" spans="1:8" ht="25.5">
      <c r="A334" s="136">
        <v>12223</v>
      </c>
      <c r="B334" s="137" t="s">
        <v>659</v>
      </c>
      <c r="C334" s="136" t="s">
        <v>314</v>
      </c>
      <c r="D334" s="136" t="s">
        <v>83</v>
      </c>
      <c r="E334" s="138">
        <v>104.21</v>
      </c>
      <c r="F334" s="138">
        <v>104.21</v>
      </c>
      <c r="G334" s="136" t="s">
        <v>308</v>
      </c>
      <c r="H334" s="139">
        <v>41974</v>
      </c>
    </row>
    <row r="335" spans="1:8" ht="25.5">
      <c r="A335" s="140">
        <v>12227</v>
      </c>
      <c r="B335" s="141" t="s">
        <v>660</v>
      </c>
      <c r="C335" s="140" t="s">
        <v>314</v>
      </c>
      <c r="D335" s="140" t="s">
        <v>83</v>
      </c>
      <c r="E335" s="142">
        <v>93.47</v>
      </c>
      <c r="F335" s="142">
        <v>93.47</v>
      </c>
      <c r="G335" s="140" t="s">
        <v>308</v>
      </c>
      <c r="H335" s="143">
        <v>41974</v>
      </c>
    </row>
    <row r="336" spans="1:8">
      <c r="A336" s="136">
        <v>348</v>
      </c>
      <c r="B336" s="137" t="s">
        <v>661</v>
      </c>
      <c r="C336" s="136" t="s">
        <v>314</v>
      </c>
      <c r="D336" s="136" t="s">
        <v>83</v>
      </c>
      <c r="E336" s="138">
        <v>30</v>
      </c>
      <c r="F336" s="138">
        <v>30</v>
      </c>
      <c r="G336" s="136" t="s">
        <v>308</v>
      </c>
      <c r="H336" s="139">
        <v>41974</v>
      </c>
    </row>
    <row r="337" spans="1:8">
      <c r="A337" s="140">
        <v>10826</v>
      </c>
      <c r="B337" s="141" t="s">
        <v>662</v>
      </c>
      <c r="C337" s="140" t="s">
        <v>314</v>
      </c>
      <c r="D337" s="140" t="s">
        <v>83</v>
      </c>
      <c r="E337" s="142">
        <v>16</v>
      </c>
      <c r="F337" s="142">
        <v>16</v>
      </c>
      <c r="G337" s="140" t="s">
        <v>308</v>
      </c>
      <c r="H337" s="143">
        <v>41974</v>
      </c>
    </row>
    <row r="338" spans="1:8" ht="25.5">
      <c r="A338" s="136">
        <v>369</v>
      </c>
      <c r="B338" s="137" t="s">
        <v>663</v>
      </c>
      <c r="C338" s="136" t="s">
        <v>314</v>
      </c>
      <c r="D338" s="136" t="s">
        <v>368</v>
      </c>
      <c r="E338" s="138">
        <v>40.94</v>
      </c>
      <c r="F338" s="138">
        <v>40.94</v>
      </c>
      <c r="G338" s="136" t="s">
        <v>308</v>
      </c>
      <c r="H338" s="139">
        <v>41974</v>
      </c>
    </row>
    <row r="339" spans="1:8">
      <c r="A339" s="140">
        <v>366</v>
      </c>
      <c r="B339" s="141" t="s">
        <v>664</v>
      </c>
      <c r="C339" s="140" t="s">
        <v>314</v>
      </c>
      <c r="D339" s="140" t="s">
        <v>368</v>
      </c>
      <c r="E339" s="142">
        <v>34</v>
      </c>
      <c r="F339" s="142">
        <v>34</v>
      </c>
      <c r="G339" s="140" t="s">
        <v>308</v>
      </c>
      <c r="H339" s="143">
        <v>41974</v>
      </c>
    </row>
    <row r="340" spans="1:8" ht="25.5">
      <c r="A340" s="136">
        <v>367</v>
      </c>
      <c r="B340" s="137" t="s">
        <v>665</v>
      </c>
      <c r="C340" s="136" t="s">
        <v>314</v>
      </c>
      <c r="D340" s="136" t="s">
        <v>368</v>
      </c>
      <c r="E340" s="138">
        <v>37.5</v>
      </c>
      <c r="F340" s="138">
        <v>37.5</v>
      </c>
      <c r="G340" s="136" t="s">
        <v>308</v>
      </c>
      <c r="H340" s="139">
        <v>41974</v>
      </c>
    </row>
    <row r="341" spans="1:8" ht="25.5">
      <c r="A341" s="140">
        <v>370</v>
      </c>
      <c r="B341" s="141" t="s">
        <v>666</v>
      </c>
      <c r="C341" s="140" t="s">
        <v>314</v>
      </c>
      <c r="D341" s="140" t="s">
        <v>368</v>
      </c>
      <c r="E341" s="142">
        <v>57.5</v>
      </c>
      <c r="F341" s="142">
        <v>57.5</v>
      </c>
      <c r="G341" s="140" t="s">
        <v>308</v>
      </c>
      <c r="H341" s="143">
        <v>41974</v>
      </c>
    </row>
    <row r="342" spans="1:8" ht="25.5">
      <c r="A342" s="136">
        <v>368</v>
      </c>
      <c r="B342" s="137" t="s">
        <v>667</v>
      </c>
      <c r="C342" s="136" t="s">
        <v>314</v>
      </c>
      <c r="D342" s="136" t="s">
        <v>368</v>
      </c>
      <c r="E342" s="138">
        <v>28.13</v>
      </c>
      <c r="F342" s="138">
        <v>28.13</v>
      </c>
      <c r="G342" s="136" t="s">
        <v>308</v>
      </c>
      <c r="H342" s="139">
        <v>41974</v>
      </c>
    </row>
    <row r="343" spans="1:8" ht="25.5">
      <c r="A343" s="140">
        <v>11075</v>
      </c>
      <c r="B343" s="141" t="s">
        <v>668</v>
      </c>
      <c r="C343" s="140" t="s">
        <v>314</v>
      </c>
      <c r="D343" s="140" t="s">
        <v>368</v>
      </c>
      <c r="E343" s="142">
        <v>614.05999999999995</v>
      </c>
      <c r="F343" s="142">
        <v>614.05999999999995</v>
      </c>
      <c r="G343" s="140" t="s">
        <v>308</v>
      </c>
      <c r="H343" s="143">
        <v>41974</v>
      </c>
    </row>
    <row r="344" spans="1:8" ht="25.5">
      <c r="A344" s="136">
        <v>11077</v>
      </c>
      <c r="B344" s="137" t="s">
        <v>669</v>
      </c>
      <c r="C344" s="136" t="s">
        <v>314</v>
      </c>
      <c r="D344" s="136" t="s">
        <v>368</v>
      </c>
      <c r="E344" s="138">
        <v>614.05999999999995</v>
      </c>
      <c r="F344" s="138">
        <v>614.05999999999995</v>
      </c>
      <c r="G344" s="136" t="s">
        <v>308</v>
      </c>
      <c r="H344" s="139">
        <v>41974</v>
      </c>
    </row>
    <row r="345" spans="1:8" ht="25.5">
      <c r="A345" s="140">
        <v>11078</v>
      </c>
      <c r="B345" s="141" t="s">
        <v>670</v>
      </c>
      <c r="C345" s="140" t="s">
        <v>314</v>
      </c>
      <c r="D345" s="140" t="s">
        <v>368</v>
      </c>
      <c r="E345" s="142">
        <v>614.05999999999995</v>
      </c>
      <c r="F345" s="142">
        <v>614.05999999999995</v>
      </c>
      <c r="G345" s="140" t="s">
        <v>308</v>
      </c>
      <c r="H345" s="143">
        <v>41974</v>
      </c>
    </row>
    <row r="346" spans="1:8" ht="25.5">
      <c r="A346" s="136">
        <v>11076</v>
      </c>
      <c r="B346" s="137" t="s">
        <v>671</v>
      </c>
      <c r="C346" s="136" t="s">
        <v>314</v>
      </c>
      <c r="D346" s="136" t="s">
        <v>368</v>
      </c>
      <c r="E346" s="138">
        <v>46.88</v>
      </c>
      <c r="F346" s="138">
        <v>46.88</v>
      </c>
      <c r="G346" s="136" t="s">
        <v>308</v>
      </c>
      <c r="H346" s="139">
        <v>41974</v>
      </c>
    </row>
    <row r="347" spans="1:8">
      <c r="A347" s="140">
        <v>1381</v>
      </c>
      <c r="B347" s="141" t="s">
        <v>672</v>
      </c>
      <c r="C347" s="140" t="s">
        <v>314</v>
      </c>
      <c r="D347" s="140" t="s">
        <v>304</v>
      </c>
      <c r="E347" s="142">
        <v>0.59</v>
      </c>
      <c r="F347" s="142">
        <v>0.59</v>
      </c>
      <c r="G347" s="140" t="s">
        <v>308</v>
      </c>
      <c r="H347" s="143">
        <v>41974</v>
      </c>
    </row>
    <row r="348" spans="1:8" ht="25.5">
      <c r="A348" s="136">
        <v>34353</v>
      </c>
      <c r="B348" s="137" t="s">
        <v>673</v>
      </c>
      <c r="C348" s="136" t="s">
        <v>314</v>
      </c>
      <c r="D348" s="136" t="s">
        <v>304</v>
      </c>
      <c r="E348" s="138">
        <v>1.18</v>
      </c>
      <c r="F348" s="138">
        <v>1.18</v>
      </c>
      <c r="G348" s="136" t="s">
        <v>308</v>
      </c>
      <c r="H348" s="139">
        <v>41974</v>
      </c>
    </row>
    <row r="349" spans="1:8">
      <c r="A349" s="140">
        <v>37595</v>
      </c>
      <c r="B349" s="141" t="s">
        <v>674</v>
      </c>
      <c r="C349" s="140" t="s">
        <v>314</v>
      </c>
      <c r="D349" s="140" t="s">
        <v>304</v>
      </c>
      <c r="E349" s="142">
        <v>1.8</v>
      </c>
      <c r="F349" s="142">
        <v>1.8</v>
      </c>
      <c r="G349" s="140" t="s">
        <v>308</v>
      </c>
      <c r="H349" s="143">
        <v>41974</v>
      </c>
    </row>
    <row r="350" spans="1:8">
      <c r="A350" s="136">
        <v>37596</v>
      </c>
      <c r="B350" s="137" t="s">
        <v>675</v>
      </c>
      <c r="C350" s="136" t="s">
        <v>314</v>
      </c>
      <c r="D350" s="136" t="s">
        <v>304</v>
      </c>
      <c r="E350" s="138">
        <v>2.68</v>
      </c>
      <c r="F350" s="138">
        <v>2.68</v>
      </c>
      <c r="G350" s="136" t="s">
        <v>308</v>
      </c>
      <c r="H350" s="139">
        <v>41974</v>
      </c>
    </row>
    <row r="351" spans="1:8" ht="38.25">
      <c r="A351" s="140">
        <v>371</v>
      </c>
      <c r="B351" s="141" t="s">
        <v>676</v>
      </c>
      <c r="C351" s="140" t="s">
        <v>314</v>
      </c>
      <c r="D351" s="140" t="s">
        <v>304</v>
      </c>
      <c r="E351" s="142">
        <v>0.53</v>
      </c>
      <c r="F351" s="142">
        <v>0.53</v>
      </c>
      <c r="G351" s="140" t="s">
        <v>308</v>
      </c>
      <c r="H351" s="143">
        <v>41974</v>
      </c>
    </row>
    <row r="352" spans="1:8" ht="25.5">
      <c r="A352" s="136">
        <v>37553</v>
      </c>
      <c r="B352" s="137" t="s">
        <v>677</v>
      </c>
      <c r="C352" s="136" t="s">
        <v>314</v>
      </c>
      <c r="D352" s="136" t="s">
        <v>304</v>
      </c>
      <c r="E352" s="138">
        <v>2.0099999999999998</v>
      </c>
      <c r="F352" s="138">
        <v>2.0099999999999998</v>
      </c>
      <c r="G352" s="136" t="s">
        <v>308</v>
      </c>
      <c r="H352" s="139">
        <v>41974</v>
      </c>
    </row>
    <row r="353" spans="1:8" ht="25.5">
      <c r="A353" s="140">
        <v>37552</v>
      </c>
      <c r="B353" s="141" t="s">
        <v>678</v>
      </c>
      <c r="C353" s="140" t="s">
        <v>314</v>
      </c>
      <c r="D353" s="140" t="s">
        <v>304</v>
      </c>
      <c r="E353" s="142">
        <v>2.56</v>
      </c>
      <c r="F353" s="142">
        <v>2.56</v>
      </c>
      <c r="G353" s="140" t="s">
        <v>308</v>
      </c>
      <c r="H353" s="143">
        <v>41974</v>
      </c>
    </row>
    <row r="354" spans="1:8">
      <c r="A354" s="136">
        <v>34355</v>
      </c>
      <c r="B354" s="137" t="s">
        <v>679</v>
      </c>
      <c r="C354" s="136" t="s">
        <v>314</v>
      </c>
      <c r="D354" s="136" t="s">
        <v>304</v>
      </c>
      <c r="E354" s="138">
        <v>1.64</v>
      </c>
      <c r="F354" s="138">
        <v>1.64</v>
      </c>
      <c r="G354" s="136" t="s">
        <v>308</v>
      </c>
      <c r="H354" s="139">
        <v>41974</v>
      </c>
    </row>
    <row r="355" spans="1:8" ht="25.5">
      <c r="A355" s="140">
        <v>130</v>
      </c>
      <c r="B355" s="141" t="s">
        <v>680</v>
      </c>
      <c r="C355" s="140" t="s">
        <v>314</v>
      </c>
      <c r="D355" s="140" t="s">
        <v>304</v>
      </c>
      <c r="E355" s="142">
        <v>3.06</v>
      </c>
      <c r="F355" s="142">
        <v>3.06</v>
      </c>
      <c r="G355" s="140" t="s">
        <v>308</v>
      </c>
      <c r="H355" s="143">
        <v>41974</v>
      </c>
    </row>
    <row r="356" spans="1:8" ht="25.5">
      <c r="A356" s="136">
        <v>135</v>
      </c>
      <c r="B356" s="137" t="s">
        <v>681</v>
      </c>
      <c r="C356" s="136" t="s">
        <v>314</v>
      </c>
      <c r="D356" s="136" t="s">
        <v>304</v>
      </c>
      <c r="E356" s="138">
        <v>3.94</v>
      </c>
      <c r="F356" s="138">
        <v>3.94</v>
      </c>
      <c r="G356" s="136" t="s">
        <v>308</v>
      </c>
      <c r="H356" s="139">
        <v>41974</v>
      </c>
    </row>
    <row r="357" spans="1:8" ht="25.5">
      <c r="A357" s="140">
        <v>38654</v>
      </c>
      <c r="B357" s="141" t="s">
        <v>682</v>
      </c>
      <c r="C357" s="140" t="s">
        <v>314</v>
      </c>
      <c r="D357" s="140" t="s">
        <v>304</v>
      </c>
      <c r="E357" s="142">
        <v>0.44</v>
      </c>
      <c r="F357" s="142">
        <v>0.44</v>
      </c>
      <c r="G357" s="140" t="s">
        <v>308</v>
      </c>
      <c r="H357" s="143">
        <v>41974</v>
      </c>
    </row>
    <row r="358" spans="1:8" ht="25.5">
      <c r="A358" s="136">
        <v>375</v>
      </c>
      <c r="B358" s="137" t="s">
        <v>683</v>
      </c>
      <c r="C358" s="136" t="s">
        <v>314</v>
      </c>
      <c r="D358" s="136" t="s">
        <v>304</v>
      </c>
      <c r="E358" s="138">
        <v>1.24</v>
      </c>
      <c r="F358" s="138">
        <v>1.24</v>
      </c>
      <c r="G358" s="136" t="s">
        <v>308</v>
      </c>
      <c r="H358" s="139">
        <v>41974</v>
      </c>
    </row>
    <row r="359" spans="1:8" ht="25.5">
      <c r="A359" s="140">
        <v>374</v>
      </c>
      <c r="B359" s="141" t="s">
        <v>684</v>
      </c>
      <c r="C359" s="140" t="s">
        <v>314</v>
      </c>
      <c r="D359" s="140" t="s">
        <v>304</v>
      </c>
      <c r="E359" s="142">
        <v>0.46</v>
      </c>
      <c r="F359" s="142">
        <v>0.46</v>
      </c>
      <c r="G359" s="140" t="s">
        <v>308</v>
      </c>
      <c r="H359" s="143">
        <v>41974</v>
      </c>
    </row>
    <row r="360" spans="1:8">
      <c r="A360" s="136">
        <v>34549</v>
      </c>
      <c r="B360" s="137" t="s">
        <v>685</v>
      </c>
      <c r="C360" s="136" t="s">
        <v>314</v>
      </c>
      <c r="D360" s="136" t="s">
        <v>368</v>
      </c>
      <c r="E360" s="138">
        <v>122.81</v>
      </c>
      <c r="F360" s="138">
        <v>122.81</v>
      </c>
      <c r="G360" s="136" t="s">
        <v>308</v>
      </c>
      <c r="H360" s="139">
        <v>41974</v>
      </c>
    </row>
    <row r="361" spans="1:8" ht="25.5">
      <c r="A361" s="140">
        <v>6081</v>
      </c>
      <c r="B361" s="141" t="s">
        <v>686</v>
      </c>
      <c r="C361" s="140" t="s">
        <v>314</v>
      </c>
      <c r="D361" s="140" t="s">
        <v>368</v>
      </c>
      <c r="E361" s="142">
        <v>17.399999999999999</v>
      </c>
      <c r="F361" s="142">
        <v>17.399999999999999</v>
      </c>
      <c r="G361" s="140" t="s">
        <v>308</v>
      </c>
      <c r="H361" s="143">
        <v>41974</v>
      </c>
    </row>
    <row r="362" spans="1:8" ht="25.5">
      <c r="A362" s="136">
        <v>6077</v>
      </c>
      <c r="B362" s="137" t="s">
        <v>687</v>
      </c>
      <c r="C362" s="136" t="s">
        <v>314</v>
      </c>
      <c r="D362" s="136" t="s">
        <v>368</v>
      </c>
      <c r="E362" s="138">
        <v>10.029999999999999</v>
      </c>
      <c r="F362" s="138">
        <v>10.029999999999999</v>
      </c>
      <c r="G362" s="136" t="s">
        <v>308</v>
      </c>
      <c r="H362" s="139">
        <v>41974</v>
      </c>
    </row>
    <row r="363" spans="1:8" ht="25.5">
      <c r="A363" s="140">
        <v>6079</v>
      </c>
      <c r="B363" s="141" t="s">
        <v>688</v>
      </c>
      <c r="C363" s="140" t="s">
        <v>314</v>
      </c>
      <c r="D363" s="140" t="s">
        <v>368</v>
      </c>
      <c r="E363" s="142">
        <v>5.73</v>
      </c>
      <c r="F363" s="142">
        <v>5.73</v>
      </c>
      <c r="G363" s="140" t="s">
        <v>308</v>
      </c>
      <c r="H363" s="143">
        <v>41974</v>
      </c>
    </row>
    <row r="364" spans="1:8" ht="38.25">
      <c r="A364" s="136">
        <v>1091</v>
      </c>
      <c r="B364" s="137" t="s">
        <v>689</v>
      </c>
      <c r="C364" s="136" t="s">
        <v>314</v>
      </c>
      <c r="D364" s="136" t="s">
        <v>83</v>
      </c>
      <c r="E364" s="138">
        <v>6.82</v>
      </c>
      <c r="F364" s="138">
        <v>6.82</v>
      </c>
      <c r="G364" s="136" t="s">
        <v>308</v>
      </c>
      <c r="H364" s="139">
        <v>41974</v>
      </c>
    </row>
    <row r="365" spans="1:8" ht="38.25">
      <c r="A365" s="140">
        <v>1094</v>
      </c>
      <c r="B365" s="141" t="s">
        <v>690</v>
      </c>
      <c r="C365" s="140" t="s">
        <v>314</v>
      </c>
      <c r="D365" s="140" t="s">
        <v>83</v>
      </c>
      <c r="E365" s="142">
        <v>5.12</v>
      </c>
      <c r="F365" s="142">
        <v>5.12</v>
      </c>
      <c r="G365" s="140" t="s">
        <v>308</v>
      </c>
      <c r="H365" s="143">
        <v>41974</v>
      </c>
    </row>
    <row r="366" spans="1:8" ht="38.25">
      <c r="A366" s="136">
        <v>1095</v>
      </c>
      <c r="B366" s="137" t="s">
        <v>691</v>
      </c>
      <c r="C366" s="136" t="s">
        <v>314</v>
      </c>
      <c r="D366" s="136" t="s">
        <v>83</v>
      </c>
      <c r="E366" s="138">
        <v>9.92</v>
      </c>
      <c r="F366" s="138">
        <v>9.92</v>
      </c>
      <c r="G366" s="136" t="s">
        <v>308</v>
      </c>
      <c r="H366" s="139">
        <v>41974</v>
      </c>
    </row>
    <row r="367" spans="1:8" ht="38.25">
      <c r="A367" s="140">
        <v>1093</v>
      </c>
      <c r="B367" s="141" t="s">
        <v>692</v>
      </c>
      <c r="C367" s="140" t="s">
        <v>314</v>
      </c>
      <c r="D367" s="140" t="s">
        <v>83</v>
      </c>
      <c r="E367" s="142">
        <v>17.100000000000001</v>
      </c>
      <c r="F367" s="142">
        <v>17.100000000000001</v>
      </c>
      <c r="G367" s="140" t="s">
        <v>308</v>
      </c>
      <c r="H367" s="143">
        <v>41974</v>
      </c>
    </row>
    <row r="368" spans="1:8" ht="38.25">
      <c r="A368" s="136">
        <v>1090</v>
      </c>
      <c r="B368" s="137" t="s">
        <v>693</v>
      </c>
      <c r="C368" s="136" t="s">
        <v>314</v>
      </c>
      <c r="D368" s="136" t="s">
        <v>83</v>
      </c>
      <c r="E368" s="138">
        <v>13.39</v>
      </c>
      <c r="F368" s="138">
        <v>13.39</v>
      </c>
      <c r="G368" s="136" t="s">
        <v>308</v>
      </c>
      <c r="H368" s="139">
        <v>41974</v>
      </c>
    </row>
    <row r="369" spans="1:8" ht="38.25">
      <c r="A369" s="140">
        <v>1096</v>
      </c>
      <c r="B369" s="141" t="s">
        <v>694</v>
      </c>
      <c r="C369" s="140" t="s">
        <v>314</v>
      </c>
      <c r="D369" s="140" t="s">
        <v>83</v>
      </c>
      <c r="E369" s="142">
        <v>24.98</v>
      </c>
      <c r="F369" s="142">
        <v>24.98</v>
      </c>
      <c r="G369" s="140" t="s">
        <v>308</v>
      </c>
      <c r="H369" s="143">
        <v>41974</v>
      </c>
    </row>
    <row r="370" spans="1:8" ht="38.25">
      <c r="A370" s="136">
        <v>1097</v>
      </c>
      <c r="B370" s="137" t="s">
        <v>695</v>
      </c>
      <c r="C370" s="136" t="s">
        <v>314</v>
      </c>
      <c r="D370" s="136" t="s">
        <v>83</v>
      </c>
      <c r="E370" s="138">
        <v>17.739999999999998</v>
      </c>
      <c r="F370" s="138">
        <v>17.739999999999998</v>
      </c>
      <c r="G370" s="136" t="s">
        <v>308</v>
      </c>
      <c r="H370" s="139">
        <v>41974</v>
      </c>
    </row>
    <row r="371" spans="1:8" ht="25.5">
      <c r="A371" s="140">
        <v>1092</v>
      </c>
      <c r="B371" s="141" t="s">
        <v>696</v>
      </c>
      <c r="C371" s="140" t="s">
        <v>314</v>
      </c>
      <c r="D371" s="140" t="s">
        <v>83</v>
      </c>
      <c r="E371" s="142">
        <v>12.44</v>
      </c>
      <c r="F371" s="142">
        <v>12.44</v>
      </c>
      <c r="G371" s="140" t="s">
        <v>308</v>
      </c>
      <c r="H371" s="143">
        <v>41974</v>
      </c>
    </row>
    <row r="372" spans="1:8">
      <c r="A372" s="136">
        <v>378</v>
      </c>
      <c r="B372" s="137" t="s">
        <v>697</v>
      </c>
      <c r="C372" s="136" t="s">
        <v>306</v>
      </c>
      <c r="D372" s="136" t="s">
        <v>307</v>
      </c>
      <c r="E372" s="138">
        <v>11.44</v>
      </c>
      <c r="F372" s="138">
        <v>9.9</v>
      </c>
      <c r="G372" s="136" t="s">
        <v>308</v>
      </c>
      <c r="H372" s="139">
        <v>41974</v>
      </c>
    </row>
    <row r="373" spans="1:8" ht="25.5">
      <c r="A373" s="140">
        <v>376</v>
      </c>
      <c r="B373" s="141" t="s">
        <v>698</v>
      </c>
      <c r="C373" s="140" t="s">
        <v>314</v>
      </c>
      <c r="D373" s="140" t="s">
        <v>83</v>
      </c>
      <c r="E373" s="142">
        <v>37.5</v>
      </c>
      <c r="F373" s="142">
        <v>37.5</v>
      </c>
      <c r="G373" s="140" t="s">
        <v>308</v>
      </c>
      <c r="H373" s="143">
        <v>41974</v>
      </c>
    </row>
    <row r="374" spans="1:8">
      <c r="A374" s="136">
        <v>33939</v>
      </c>
      <c r="B374" s="137" t="s">
        <v>699</v>
      </c>
      <c r="C374" s="136" t="s">
        <v>306</v>
      </c>
      <c r="D374" s="136" t="s">
        <v>307</v>
      </c>
      <c r="E374" s="138">
        <v>58.07</v>
      </c>
      <c r="F374" s="138">
        <v>50.22</v>
      </c>
      <c r="G374" s="136" t="s">
        <v>308</v>
      </c>
      <c r="H374" s="139">
        <v>41974</v>
      </c>
    </row>
    <row r="375" spans="1:8">
      <c r="A375" s="140">
        <v>33952</v>
      </c>
      <c r="B375" s="141" t="s">
        <v>700</v>
      </c>
      <c r="C375" s="140" t="s">
        <v>306</v>
      </c>
      <c r="D375" s="140" t="s">
        <v>307</v>
      </c>
      <c r="E375" s="142">
        <v>66.63</v>
      </c>
      <c r="F375" s="142">
        <v>57.63</v>
      </c>
      <c r="G375" s="140" t="s">
        <v>308</v>
      </c>
      <c r="H375" s="143">
        <v>41974</v>
      </c>
    </row>
    <row r="376" spans="1:8">
      <c r="A376" s="136">
        <v>33953</v>
      </c>
      <c r="B376" s="137" t="s">
        <v>701</v>
      </c>
      <c r="C376" s="136" t="s">
        <v>306</v>
      </c>
      <c r="D376" s="136" t="s">
        <v>307</v>
      </c>
      <c r="E376" s="138">
        <v>78.95</v>
      </c>
      <c r="F376" s="138">
        <v>68.27</v>
      </c>
      <c r="G376" s="136" t="s">
        <v>308</v>
      </c>
      <c r="H376" s="139">
        <v>41974</v>
      </c>
    </row>
    <row r="377" spans="1:8">
      <c r="A377" s="140">
        <v>34760</v>
      </c>
      <c r="B377" s="141" t="s">
        <v>702</v>
      </c>
      <c r="C377" s="140" t="s">
        <v>306</v>
      </c>
      <c r="D377" s="140" t="s">
        <v>307</v>
      </c>
      <c r="E377" s="142">
        <v>58.07</v>
      </c>
      <c r="F377" s="142">
        <v>50.22</v>
      </c>
      <c r="G377" s="140" t="s">
        <v>308</v>
      </c>
      <c r="H377" s="143">
        <v>41974</v>
      </c>
    </row>
    <row r="378" spans="1:8" ht="25.5">
      <c r="A378" s="136">
        <v>11267</v>
      </c>
      <c r="B378" s="137" t="s">
        <v>703</v>
      </c>
      <c r="C378" s="136" t="s">
        <v>314</v>
      </c>
      <c r="D378" s="136" t="s">
        <v>83</v>
      </c>
      <c r="E378" s="138">
        <v>1.01</v>
      </c>
      <c r="F378" s="138">
        <v>1.01</v>
      </c>
      <c r="G378" s="136" t="s">
        <v>308</v>
      </c>
      <c r="H378" s="139">
        <v>41974</v>
      </c>
    </row>
    <row r="379" spans="1:8">
      <c r="A379" s="140">
        <v>4359</v>
      </c>
      <c r="B379" s="141" t="s">
        <v>704</v>
      </c>
      <c r="C379" s="140" t="s">
        <v>314</v>
      </c>
      <c r="D379" s="140" t="s">
        <v>83</v>
      </c>
      <c r="E379" s="142">
        <v>0.24</v>
      </c>
      <c r="F379" s="142">
        <v>0.24</v>
      </c>
      <c r="G379" s="140" t="s">
        <v>308</v>
      </c>
      <c r="H379" s="143">
        <v>41974</v>
      </c>
    </row>
    <row r="380" spans="1:8" ht="25.5">
      <c r="A380" s="136">
        <v>379</v>
      </c>
      <c r="B380" s="137" t="s">
        <v>705</v>
      </c>
      <c r="C380" s="136" t="s">
        <v>314</v>
      </c>
      <c r="D380" s="136" t="s">
        <v>83</v>
      </c>
      <c r="E380" s="138">
        <v>1.1399999999999999</v>
      </c>
      <c r="F380" s="138">
        <v>1.1399999999999999</v>
      </c>
      <c r="G380" s="136" t="s">
        <v>308</v>
      </c>
      <c r="H380" s="139">
        <v>41974</v>
      </c>
    </row>
    <row r="381" spans="1:8" ht="25.5">
      <c r="A381" s="140">
        <v>13348</v>
      </c>
      <c r="B381" s="141" t="s">
        <v>706</v>
      </c>
      <c r="C381" s="140" t="s">
        <v>314</v>
      </c>
      <c r="D381" s="140" t="s">
        <v>83</v>
      </c>
      <c r="E381" s="142">
        <v>0.13</v>
      </c>
      <c r="F381" s="142">
        <v>0.13</v>
      </c>
      <c r="G381" s="140" t="s">
        <v>308</v>
      </c>
      <c r="H381" s="143">
        <v>41974</v>
      </c>
    </row>
    <row r="382" spans="1:8">
      <c r="A382" s="136">
        <v>359</v>
      </c>
      <c r="B382" s="137" t="s">
        <v>707</v>
      </c>
      <c r="C382" s="136" t="s">
        <v>314</v>
      </c>
      <c r="D382" s="136" t="s">
        <v>83</v>
      </c>
      <c r="E382" s="138">
        <v>36</v>
      </c>
      <c r="F382" s="138">
        <v>36</v>
      </c>
      <c r="G382" s="136" t="s">
        <v>308</v>
      </c>
      <c r="H382" s="139">
        <v>41974</v>
      </c>
    </row>
    <row r="383" spans="1:8" ht="25.5">
      <c r="A383" s="140">
        <v>10540</v>
      </c>
      <c r="B383" s="141" t="s">
        <v>708</v>
      </c>
      <c r="C383" s="140" t="s">
        <v>314</v>
      </c>
      <c r="D383" s="140" t="s">
        <v>304</v>
      </c>
      <c r="E383" s="142">
        <v>3.4</v>
      </c>
      <c r="F383" s="142">
        <v>3.4</v>
      </c>
      <c r="G383" s="140" t="s">
        <v>308</v>
      </c>
      <c r="H383" s="143">
        <v>41974</v>
      </c>
    </row>
    <row r="384" spans="1:8">
      <c r="A384" s="136">
        <v>501</v>
      </c>
      <c r="B384" s="137" t="s">
        <v>709</v>
      </c>
      <c r="C384" s="136" t="s">
        <v>314</v>
      </c>
      <c r="D384" s="136" t="s">
        <v>304</v>
      </c>
      <c r="E384" s="138">
        <v>2.73</v>
      </c>
      <c r="F384" s="138">
        <v>2.73</v>
      </c>
      <c r="G384" s="136" t="s">
        <v>308</v>
      </c>
      <c r="H384" s="139">
        <v>41974</v>
      </c>
    </row>
    <row r="385" spans="1:8" ht="25.5">
      <c r="A385" s="140">
        <v>517</v>
      </c>
      <c r="B385" s="141" t="s">
        <v>710</v>
      </c>
      <c r="C385" s="140" t="s">
        <v>314</v>
      </c>
      <c r="D385" s="140" t="s">
        <v>416</v>
      </c>
      <c r="E385" s="142">
        <v>4.2</v>
      </c>
      <c r="F385" s="142">
        <v>4.2</v>
      </c>
      <c r="G385" s="140" t="s">
        <v>308</v>
      </c>
      <c r="H385" s="143">
        <v>41974</v>
      </c>
    </row>
    <row r="386" spans="1:8" ht="25.5">
      <c r="A386" s="136">
        <v>516</v>
      </c>
      <c r="B386" s="137" t="s">
        <v>711</v>
      </c>
      <c r="C386" s="136" t="s">
        <v>314</v>
      </c>
      <c r="D386" s="136" t="s">
        <v>304</v>
      </c>
      <c r="E386" s="138">
        <v>3.47</v>
      </c>
      <c r="F386" s="138">
        <v>3.47</v>
      </c>
      <c r="G386" s="136" t="s">
        <v>308</v>
      </c>
      <c r="H386" s="139">
        <v>41974</v>
      </c>
    </row>
    <row r="387" spans="1:8" ht="25.5">
      <c r="A387" s="140">
        <v>510</v>
      </c>
      <c r="B387" s="141" t="s">
        <v>712</v>
      </c>
      <c r="C387" s="140" t="s">
        <v>314</v>
      </c>
      <c r="D387" s="140" t="s">
        <v>304</v>
      </c>
      <c r="E387" s="142">
        <v>3.73</v>
      </c>
      <c r="F387" s="142">
        <v>3.73</v>
      </c>
      <c r="G387" s="140" t="s">
        <v>308</v>
      </c>
      <c r="H387" s="143">
        <v>41974</v>
      </c>
    </row>
    <row r="388" spans="1:8" ht="25.5">
      <c r="A388" s="136">
        <v>513</v>
      </c>
      <c r="B388" s="137" t="s">
        <v>713</v>
      </c>
      <c r="C388" s="136" t="s">
        <v>314</v>
      </c>
      <c r="D388" s="136" t="s">
        <v>304</v>
      </c>
      <c r="E388" s="138">
        <v>3.42</v>
      </c>
      <c r="F388" s="138">
        <v>3.42</v>
      </c>
      <c r="G388" s="136" t="s">
        <v>308</v>
      </c>
      <c r="H388" s="139">
        <v>41974</v>
      </c>
    </row>
    <row r="389" spans="1:8" ht="25.5">
      <c r="A389" s="140">
        <v>509</v>
      </c>
      <c r="B389" s="141" t="s">
        <v>714</v>
      </c>
      <c r="C389" s="140" t="s">
        <v>314</v>
      </c>
      <c r="D389" s="140" t="s">
        <v>304</v>
      </c>
      <c r="E389" s="142">
        <v>5</v>
      </c>
      <c r="F389" s="142">
        <v>5</v>
      </c>
      <c r="G389" s="140" t="s">
        <v>308</v>
      </c>
      <c r="H389" s="143">
        <v>41974</v>
      </c>
    </row>
    <row r="390" spans="1:8">
      <c r="A390" s="136">
        <v>2699</v>
      </c>
      <c r="B390" s="137" t="s">
        <v>715</v>
      </c>
      <c r="C390" s="136" t="s">
        <v>306</v>
      </c>
      <c r="D390" s="136" t="s">
        <v>307</v>
      </c>
      <c r="E390" s="138">
        <v>15</v>
      </c>
      <c r="F390" s="138">
        <v>12.97</v>
      </c>
      <c r="G390" s="136" t="s">
        <v>308</v>
      </c>
      <c r="H390" s="139">
        <v>41974</v>
      </c>
    </row>
    <row r="391" spans="1:8" ht="25.5">
      <c r="A391" s="140">
        <v>20278</v>
      </c>
      <c r="B391" s="141" t="s">
        <v>716</v>
      </c>
      <c r="C391" s="140" t="s">
        <v>314</v>
      </c>
      <c r="D391" s="140" t="s">
        <v>335</v>
      </c>
      <c r="E391" s="142">
        <v>3.72</v>
      </c>
      <c r="F391" s="142">
        <v>3.72</v>
      </c>
      <c r="G391" s="140" t="s">
        <v>308</v>
      </c>
      <c r="H391" s="143">
        <v>41974</v>
      </c>
    </row>
    <row r="392" spans="1:8">
      <c r="A392" s="136">
        <v>20277</v>
      </c>
      <c r="B392" s="137" t="s">
        <v>717</v>
      </c>
      <c r="C392" s="136" t="s">
        <v>314</v>
      </c>
      <c r="D392" s="136" t="s">
        <v>335</v>
      </c>
      <c r="E392" s="138">
        <v>11.16</v>
      </c>
      <c r="F392" s="138">
        <v>11.16</v>
      </c>
      <c r="G392" s="136" t="s">
        <v>308</v>
      </c>
      <c r="H392" s="139">
        <v>41974</v>
      </c>
    </row>
    <row r="393" spans="1:8" ht="25.5">
      <c r="A393" s="140">
        <v>518</v>
      </c>
      <c r="B393" s="141" t="s">
        <v>718</v>
      </c>
      <c r="C393" s="140" t="s">
        <v>314</v>
      </c>
      <c r="D393" s="140" t="s">
        <v>335</v>
      </c>
      <c r="E393" s="142">
        <v>5.21</v>
      </c>
      <c r="F393" s="142">
        <v>5.21</v>
      </c>
      <c r="G393" s="140" t="s">
        <v>308</v>
      </c>
      <c r="H393" s="143">
        <v>41974</v>
      </c>
    </row>
    <row r="394" spans="1:8" ht="25.5">
      <c r="A394" s="136">
        <v>522</v>
      </c>
      <c r="B394" s="137" t="s">
        <v>719</v>
      </c>
      <c r="C394" s="136" t="s">
        <v>314</v>
      </c>
      <c r="D394" s="136" t="s">
        <v>370</v>
      </c>
      <c r="E394" s="138">
        <v>0.52</v>
      </c>
      <c r="F394" s="138">
        <v>0.52</v>
      </c>
      <c r="G394" s="136" t="s">
        <v>308</v>
      </c>
      <c r="H394" s="139">
        <v>41974</v>
      </c>
    </row>
    <row r="395" spans="1:8">
      <c r="A395" s="140">
        <v>11761</v>
      </c>
      <c r="B395" s="141" t="s">
        <v>720</v>
      </c>
      <c r="C395" s="140" t="s">
        <v>314</v>
      </c>
      <c r="D395" s="140" t="s">
        <v>83</v>
      </c>
      <c r="E395" s="142">
        <v>18.61</v>
      </c>
      <c r="F395" s="142">
        <v>18.61</v>
      </c>
      <c r="G395" s="140" t="s">
        <v>308</v>
      </c>
      <c r="H395" s="143">
        <v>41974</v>
      </c>
    </row>
    <row r="396" spans="1:8" ht="25.5">
      <c r="A396" s="136">
        <v>377</v>
      </c>
      <c r="B396" s="137" t="s">
        <v>721</v>
      </c>
      <c r="C396" s="136" t="s">
        <v>314</v>
      </c>
      <c r="D396" s="136" t="s">
        <v>83</v>
      </c>
      <c r="E396" s="138">
        <v>18.16</v>
      </c>
      <c r="F396" s="138">
        <v>18.16</v>
      </c>
      <c r="G396" s="136" t="s">
        <v>308</v>
      </c>
      <c r="H396" s="139">
        <v>41974</v>
      </c>
    </row>
    <row r="397" spans="1:8" ht="38.25">
      <c r="A397" s="140">
        <v>26036</v>
      </c>
      <c r="B397" s="141" t="s">
        <v>722</v>
      </c>
      <c r="C397" s="140" t="s">
        <v>314</v>
      </c>
      <c r="D397" s="140" t="s">
        <v>83</v>
      </c>
      <c r="E397" s="142">
        <v>361945.99</v>
      </c>
      <c r="F397" s="142">
        <v>361945.99</v>
      </c>
      <c r="G397" s="140" t="s">
        <v>308</v>
      </c>
      <c r="H397" s="143">
        <v>41974</v>
      </c>
    </row>
    <row r="398" spans="1:8">
      <c r="A398" s="136">
        <v>12332</v>
      </c>
      <c r="B398" s="137" t="s">
        <v>723</v>
      </c>
      <c r="C398" s="136" t="s">
        <v>314</v>
      </c>
      <c r="D398" s="136" t="s">
        <v>630</v>
      </c>
      <c r="E398" s="138">
        <v>36.92</v>
      </c>
      <c r="F398" s="138">
        <v>36.92</v>
      </c>
      <c r="G398" s="136" t="s">
        <v>308</v>
      </c>
      <c r="H398" s="139">
        <v>41974</v>
      </c>
    </row>
    <row r="399" spans="1:8">
      <c r="A399" s="140">
        <v>7588</v>
      </c>
      <c r="B399" s="141" t="s">
        <v>724</v>
      </c>
      <c r="C399" s="140" t="s">
        <v>314</v>
      </c>
      <c r="D399" s="140" t="s">
        <v>83</v>
      </c>
      <c r="E399" s="142">
        <v>33.450000000000003</v>
      </c>
      <c r="F399" s="142">
        <v>33.450000000000003</v>
      </c>
      <c r="G399" s="140" t="s">
        <v>308</v>
      </c>
      <c r="H399" s="143">
        <v>41974</v>
      </c>
    </row>
    <row r="400" spans="1:8">
      <c r="A400" s="136">
        <v>34551</v>
      </c>
      <c r="B400" s="137" t="s">
        <v>725</v>
      </c>
      <c r="C400" s="136" t="s">
        <v>306</v>
      </c>
      <c r="D400" s="136" t="s">
        <v>307</v>
      </c>
      <c r="E400" s="138">
        <v>7.82</v>
      </c>
      <c r="F400" s="138">
        <v>6.76</v>
      </c>
      <c r="G400" s="136" t="s">
        <v>308</v>
      </c>
      <c r="H400" s="139">
        <v>41974</v>
      </c>
    </row>
    <row r="401" spans="1:8">
      <c r="A401" s="140">
        <v>2359</v>
      </c>
      <c r="B401" s="141" t="s">
        <v>726</v>
      </c>
      <c r="C401" s="140" t="s">
        <v>306</v>
      </c>
      <c r="D401" s="140" t="s">
        <v>307</v>
      </c>
      <c r="E401" s="142">
        <v>16.66</v>
      </c>
      <c r="F401" s="142">
        <v>14.41</v>
      </c>
      <c r="G401" s="140" t="s">
        <v>308</v>
      </c>
      <c r="H401" s="143">
        <v>41974</v>
      </c>
    </row>
    <row r="402" spans="1:8">
      <c r="A402" s="136">
        <v>247</v>
      </c>
      <c r="B402" s="137" t="s">
        <v>727</v>
      </c>
      <c r="C402" s="136" t="s">
        <v>306</v>
      </c>
      <c r="D402" s="136" t="s">
        <v>307</v>
      </c>
      <c r="E402" s="138">
        <v>8.59</v>
      </c>
      <c r="F402" s="138">
        <v>7.43</v>
      </c>
      <c r="G402" s="136" t="s">
        <v>308</v>
      </c>
      <c r="H402" s="139">
        <v>41974</v>
      </c>
    </row>
    <row r="403" spans="1:8">
      <c r="A403" s="140">
        <v>246</v>
      </c>
      <c r="B403" s="141" t="s">
        <v>728</v>
      </c>
      <c r="C403" s="140" t="s">
        <v>306</v>
      </c>
      <c r="D403" s="140" t="s">
        <v>307</v>
      </c>
      <c r="E403" s="142">
        <v>8.6</v>
      </c>
      <c r="F403" s="142">
        <v>7.44</v>
      </c>
      <c r="G403" s="140" t="s">
        <v>308</v>
      </c>
      <c r="H403" s="143">
        <v>41974</v>
      </c>
    </row>
    <row r="404" spans="1:8">
      <c r="A404" s="136">
        <v>2350</v>
      </c>
      <c r="B404" s="137" t="s">
        <v>729</v>
      </c>
      <c r="C404" s="136" t="s">
        <v>306</v>
      </c>
      <c r="D404" s="136" t="s">
        <v>307</v>
      </c>
      <c r="E404" s="138">
        <v>10.91</v>
      </c>
      <c r="F404" s="138">
        <v>9.44</v>
      </c>
      <c r="G404" s="136" t="s">
        <v>308</v>
      </c>
      <c r="H404" s="139">
        <v>41974</v>
      </c>
    </row>
    <row r="405" spans="1:8">
      <c r="A405" s="140">
        <v>245</v>
      </c>
      <c r="B405" s="141" t="s">
        <v>730</v>
      </c>
      <c r="C405" s="140" t="s">
        <v>306</v>
      </c>
      <c r="D405" s="140" t="s">
        <v>307</v>
      </c>
      <c r="E405" s="142">
        <v>8.7799999999999994</v>
      </c>
      <c r="F405" s="142">
        <v>7.59</v>
      </c>
      <c r="G405" s="140" t="s">
        <v>308</v>
      </c>
      <c r="H405" s="143">
        <v>41974</v>
      </c>
    </row>
    <row r="406" spans="1:8">
      <c r="A406" s="136">
        <v>251</v>
      </c>
      <c r="B406" s="137" t="s">
        <v>731</v>
      </c>
      <c r="C406" s="136" t="s">
        <v>306</v>
      </c>
      <c r="D406" s="136" t="s">
        <v>307</v>
      </c>
      <c r="E406" s="138">
        <v>6.74</v>
      </c>
      <c r="F406" s="138">
        <v>5.83</v>
      </c>
      <c r="G406" s="136" t="s">
        <v>308</v>
      </c>
      <c r="H406" s="139">
        <v>41974</v>
      </c>
    </row>
    <row r="407" spans="1:8">
      <c r="A407" s="140">
        <v>252</v>
      </c>
      <c r="B407" s="141" t="s">
        <v>732</v>
      </c>
      <c r="C407" s="140" t="s">
        <v>306</v>
      </c>
      <c r="D407" s="140" t="s">
        <v>307</v>
      </c>
      <c r="E407" s="142">
        <v>8.1300000000000008</v>
      </c>
      <c r="F407" s="142">
        <v>7.03</v>
      </c>
      <c r="G407" s="140" t="s">
        <v>308</v>
      </c>
      <c r="H407" s="143">
        <v>41974</v>
      </c>
    </row>
    <row r="408" spans="1:8">
      <c r="A408" s="136">
        <v>6121</v>
      </c>
      <c r="B408" s="137" t="s">
        <v>733</v>
      </c>
      <c r="C408" s="136" t="s">
        <v>306</v>
      </c>
      <c r="D408" s="136" t="s">
        <v>307</v>
      </c>
      <c r="E408" s="138">
        <v>7.72</v>
      </c>
      <c r="F408" s="138">
        <v>6.68</v>
      </c>
      <c r="G408" s="136" t="s">
        <v>308</v>
      </c>
      <c r="H408" s="139">
        <v>41974</v>
      </c>
    </row>
    <row r="409" spans="1:8">
      <c r="A409" s="140">
        <v>244</v>
      </c>
      <c r="B409" s="141" t="s">
        <v>734</v>
      </c>
      <c r="C409" s="140" t="s">
        <v>306</v>
      </c>
      <c r="D409" s="140" t="s">
        <v>307</v>
      </c>
      <c r="E409" s="142">
        <v>15.98</v>
      </c>
      <c r="F409" s="142">
        <v>13.82</v>
      </c>
      <c r="G409" s="140" t="s">
        <v>308</v>
      </c>
      <c r="H409" s="143">
        <v>41974</v>
      </c>
    </row>
    <row r="410" spans="1:8">
      <c r="A410" s="136">
        <v>528</v>
      </c>
      <c r="B410" s="137" t="s">
        <v>735</v>
      </c>
      <c r="C410" s="136" t="s">
        <v>306</v>
      </c>
      <c r="D410" s="136" t="s">
        <v>307</v>
      </c>
      <c r="E410" s="138">
        <v>23.65</v>
      </c>
      <c r="F410" s="138">
        <v>20.45</v>
      </c>
      <c r="G410" s="136" t="s">
        <v>308</v>
      </c>
      <c r="H410" s="139">
        <v>41974</v>
      </c>
    </row>
    <row r="411" spans="1:8">
      <c r="A411" s="140">
        <v>532</v>
      </c>
      <c r="B411" s="141" t="s">
        <v>736</v>
      </c>
      <c r="C411" s="140" t="s">
        <v>306</v>
      </c>
      <c r="D411" s="140" t="s">
        <v>307</v>
      </c>
      <c r="E411" s="142">
        <v>19.84</v>
      </c>
      <c r="F411" s="142">
        <v>17.16</v>
      </c>
      <c r="G411" s="140" t="s">
        <v>308</v>
      </c>
      <c r="H411" s="143">
        <v>41974</v>
      </c>
    </row>
    <row r="412" spans="1:8">
      <c r="A412" s="136">
        <v>4760</v>
      </c>
      <c r="B412" s="137" t="s">
        <v>737</v>
      </c>
      <c r="C412" s="136" t="s">
        <v>306</v>
      </c>
      <c r="D412" s="136" t="s">
        <v>307</v>
      </c>
      <c r="E412" s="138">
        <v>10.41</v>
      </c>
      <c r="F412" s="138">
        <v>9</v>
      </c>
      <c r="G412" s="136" t="s">
        <v>308</v>
      </c>
      <c r="H412" s="139">
        <v>41974</v>
      </c>
    </row>
    <row r="413" spans="1:8">
      <c r="A413" s="140">
        <v>34446</v>
      </c>
      <c r="B413" s="141" t="s">
        <v>303</v>
      </c>
      <c r="C413" s="140" t="s">
        <v>314</v>
      </c>
      <c r="D413" s="140" t="s">
        <v>304</v>
      </c>
      <c r="E413" s="142">
        <v>3.61</v>
      </c>
      <c r="F413" s="142">
        <v>3.61</v>
      </c>
      <c r="G413" s="140" t="s">
        <v>308</v>
      </c>
      <c r="H413" s="143">
        <v>41974</v>
      </c>
    </row>
    <row r="414" spans="1:8">
      <c r="A414" s="136">
        <v>34449</v>
      </c>
      <c r="B414" s="137" t="s">
        <v>738</v>
      </c>
      <c r="C414" s="136" t="s">
        <v>314</v>
      </c>
      <c r="D414" s="136" t="s">
        <v>304</v>
      </c>
      <c r="E414" s="138">
        <v>3.98</v>
      </c>
      <c r="F414" s="138">
        <v>3.98</v>
      </c>
      <c r="G414" s="136" t="s">
        <v>308</v>
      </c>
      <c r="H414" s="139">
        <v>41974</v>
      </c>
    </row>
    <row r="415" spans="1:8">
      <c r="A415" s="140">
        <v>34439</v>
      </c>
      <c r="B415" s="141" t="s">
        <v>739</v>
      </c>
      <c r="C415" s="140" t="s">
        <v>314</v>
      </c>
      <c r="D415" s="140" t="s">
        <v>304</v>
      </c>
      <c r="E415" s="142">
        <v>3.81</v>
      </c>
      <c r="F415" s="142">
        <v>3.81</v>
      </c>
      <c r="G415" s="140" t="s">
        <v>308</v>
      </c>
      <c r="H415" s="143">
        <v>41974</v>
      </c>
    </row>
    <row r="416" spans="1:8">
      <c r="A416" s="136">
        <v>34441</v>
      </c>
      <c r="B416" s="137" t="s">
        <v>740</v>
      </c>
      <c r="C416" s="136" t="s">
        <v>314</v>
      </c>
      <c r="D416" s="136" t="s">
        <v>304</v>
      </c>
      <c r="E416" s="138">
        <v>3.61</v>
      </c>
      <c r="F416" s="138">
        <v>3.61</v>
      </c>
      <c r="G416" s="136" t="s">
        <v>308</v>
      </c>
      <c r="H416" s="139">
        <v>41974</v>
      </c>
    </row>
    <row r="417" spans="1:8">
      <c r="A417" s="140">
        <v>34443</v>
      </c>
      <c r="B417" s="141" t="s">
        <v>741</v>
      </c>
      <c r="C417" s="140" t="s">
        <v>314</v>
      </c>
      <c r="D417" s="140" t="s">
        <v>304</v>
      </c>
      <c r="E417" s="142">
        <v>3.61</v>
      </c>
      <c r="F417" s="142">
        <v>3.61</v>
      </c>
      <c r="G417" s="140" t="s">
        <v>308</v>
      </c>
      <c r="H417" s="143">
        <v>41974</v>
      </c>
    </row>
    <row r="418" spans="1:8">
      <c r="A418" s="136">
        <v>34456</v>
      </c>
      <c r="B418" s="137" t="s">
        <v>742</v>
      </c>
      <c r="C418" s="136" t="s">
        <v>314</v>
      </c>
      <c r="D418" s="136" t="s">
        <v>304</v>
      </c>
      <c r="E418" s="138">
        <v>3.52</v>
      </c>
      <c r="F418" s="138">
        <v>3.52</v>
      </c>
      <c r="G418" s="136" t="s">
        <v>308</v>
      </c>
      <c r="H418" s="139">
        <v>41974</v>
      </c>
    </row>
    <row r="419" spans="1:8">
      <c r="A419" s="140">
        <v>34457</v>
      </c>
      <c r="B419" s="141" t="s">
        <v>743</v>
      </c>
      <c r="C419" s="140" t="s">
        <v>314</v>
      </c>
      <c r="D419" s="140" t="s">
        <v>304</v>
      </c>
      <c r="E419" s="142">
        <v>3.78</v>
      </c>
      <c r="F419" s="142">
        <v>3.78</v>
      </c>
      <c r="G419" s="140" t="s">
        <v>308</v>
      </c>
      <c r="H419" s="143">
        <v>41974</v>
      </c>
    </row>
    <row r="420" spans="1:8">
      <c r="A420" s="136">
        <v>34460</v>
      </c>
      <c r="B420" s="137" t="s">
        <v>744</v>
      </c>
      <c r="C420" s="136" t="s">
        <v>314</v>
      </c>
      <c r="D420" s="136" t="s">
        <v>304</v>
      </c>
      <c r="E420" s="138">
        <v>3.86</v>
      </c>
      <c r="F420" s="138">
        <v>3.86</v>
      </c>
      <c r="G420" s="136" t="s">
        <v>308</v>
      </c>
      <c r="H420" s="139">
        <v>41974</v>
      </c>
    </row>
    <row r="421" spans="1:8">
      <c r="A421" s="140">
        <v>34452</v>
      </c>
      <c r="B421" s="141" t="s">
        <v>745</v>
      </c>
      <c r="C421" s="140" t="s">
        <v>314</v>
      </c>
      <c r="D421" s="140" t="s">
        <v>304</v>
      </c>
      <c r="E421" s="142">
        <v>3.52</v>
      </c>
      <c r="F421" s="142">
        <v>3.52</v>
      </c>
      <c r="G421" s="140" t="s">
        <v>308</v>
      </c>
      <c r="H421" s="143">
        <v>41974</v>
      </c>
    </row>
    <row r="422" spans="1:8" ht="25.5">
      <c r="A422" s="136">
        <v>10422</v>
      </c>
      <c r="B422" s="137" t="s">
        <v>746</v>
      </c>
      <c r="C422" s="136" t="s">
        <v>314</v>
      </c>
      <c r="D422" s="136" t="s">
        <v>83</v>
      </c>
      <c r="E422" s="138">
        <v>255.89</v>
      </c>
      <c r="F422" s="138">
        <v>255.89</v>
      </c>
      <c r="G422" s="136" t="s">
        <v>308</v>
      </c>
      <c r="H422" s="139">
        <v>41974</v>
      </c>
    </row>
    <row r="423" spans="1:8" ht="25.5">
      <c r="A423" s="140">
        <v>10420</v>
      </c>
      <c r="B423" s="141" t="s">
        <v>747</v>
      </c>
      <c r="C423" s="140" t="s">
        <v>314</v>
      </c>
      <c r="D423" s="140" t="s">
        <v>83</v>
      </c>
      <c r="E423" s="142">
        <v>95.97</v>
      </c>
      <c r="F423" s="142">
        <v>95.97</v>
      </c>
      <c r="G423" s="140" t="s">
        <v>308</v>
      </c>
      <c r="H423" s="143">
        <v>41974</v>
      </c>
    </row>
    <row r="424" spans="1:8" ht="25.5">
      <c r="A424" s="136">
        <v>10421</v>
      </c>
      <c r="B424" s="137" t="s">
        <v>748</v>
      </c>
      <c r="C424" s="136" t="s">
        <v>314</v>
      </c>
      <c r="D424" s="136" t="s">
        <v>83</v>
      </c>
      <c r="E424" s="138">
        <v>128.44</v>
      </c>
      <c r="F424" s="138">
        <v>128.44</v>
      </c>
      <c r="G424" s="136" t="s">
        <v>308</v>
      </c>
      <c r="H424" s="139">
        <v>41974</v>
      </c>
    </row>
    <row r="425" spans="1:8" ht="25.5">
      <c r="A425" s="140">
        <v>36519</v>
      </c>
      <c r="B425" s="141" t="s">
        <v>749</v>
      </c>
      <c r="C425" s="140" t="s">
        <v>314</v>
      </c>
      <c r="D425" s="140" t="s">
        <v>83</v>
      </c>
      <c r="E425" s="142">
        <v>373.66</v>
      </c>
      <c r="F425" s="142">
        <v>373.66</v>
      </c>
      <c r="G425" s="140" t="s">
        <v>308</v>
      </c>
      <c r="H425" s="143">
        <v>41974</v>
      </c>
    </row>
    <row r="426" spans="1:8" ht="25.5">
      <c r="A426" s="136">
        <v>36520</v>
      </c>
      <c r="B426" s="137" t="s">
        <v>750</v>
      </c>
      <c r="C426" s="136" t="s">
        <v>314</v>
      </c>
      <c r="D426" s="136" t="s">
        <v>83</v>
      </c>
      <c r="E426" s="138">
        <v>478.14</v>
      </c>
      <c r="F426" s="138">
        <v>478.14</v>
      </c>
      <c r="G426" s="136" t="s">
        <v>308</v>
      </c>
      <c r="H426" s="139">
        <v>41974</v>
      </c>
    </row>
    <row r="427" spans="1:8">
      <c r="A427" s="140">
        <v>11784</v>
      </c>
      <c r="B427" s="141" t="s">
        <v>751</v>
      </c>
      <c r="C427" s="140" t="s">
        <v>314</v>
      </c>
      <c r="D427" s="140" t="s">
        <v>83</v>
      </c>
      <c r="E427" s="142">
        <v>359.11</v>
      </c>
      <c r="F427" s="142">
        <v>359.11</v>
      </c>
      <c r="G427" s="140" t="s">
        <v>308</v>
      </c>
      <c r="H427" s="143">
        <v>41974</v>
      </c>
    </row>
    <row r="428" spans="1:8">
      <c r="A428" s="136">
        <v>20259</v>
      </c>
      <c r="B428" s="137" t="s">
        <v>752</v>
      </c>
      <c r="C428" s="136" t="s">
        <v>314</v>
      </c>
      <c r="D428" s="136" t="s">
        <v>370</v>
      </c>
      <c r="E428" s="138">
        <v>2.04</v>
      </c>
      <c r="F428" s="138">
        <v>2.04</v>
      </c>
      <c r="G428" s="136" t="s">
        <v>308</v>
      </c>
      <c r="H428" s="139">
        <v>41974</v>
      </c>
    </row>
    <row r="429" spans="1:8">
      <c r="A429" s="140">
        <v>10</v>
      </c>
      <c r="B429" s="141" t="s">
        <v>753</v>
      </c>
      <c r="C429" s="140" t="s">
        <v>314</v>
      </c>
      <c r="D429" s="140" t="s">
        <v>83</v>
      </c>
      <c r="E429" s="142">
        <v>8.91</v>
      </c>
      <c r="F429" s="142">
        <v>8.91</v>
      </c>
      <c r="G429" s="140" t="s">
        <v>308</v>
      </c>
      <c r="H429" s="143">
        <v>41974</v>
      </c>
    </row>
    <row r="430" spans="1:8">
      <c r="A430" s="136">
        <v>9</v>
      </c>
      <c r="B430" s="137" t="s">
        <v>754</v>
      </c>
      <c r="C430" s="136" t="s">
        <v>314</v>
      </c>
      <c r="D430" s="136" t="s">
        <v>83</v>
      </c>
      <c r="E430" s="138">
        <v>5.35</v>
      </c>
      <c r="F430" s="138">
        <v>5.35</v>
      </c>
      <c r="G430" s="136" t="s">
        <v>308</v>
      </c>
      <c r="H430" s="139">
        <v>41974</v>
      </c>
    </row>
    <row r="431" spans="1:8">
      <c r="A431" s="140">
        <v>4815</v>
      </c>
      <c r="B431" s="141" t="s">
        <v>755</v>
      </c>
      <c r="C431" s="140" t="s">
        <v>314</v>
      </c>
      <c r="D431" s="140" t="s">
        <v>83</v>
      </c>
      <c r="E431" s="142">
        <v>7.13</v>
      </c>
      <c r="F431" s="142">
        <v>7.13</v>
      </c>
      <c r="G431" s="140" t="s">
        <v>308</v>
      </c>
      <c r="H431" s="143">
        <v>41974</v>
      </c>
    </row>
    <row r="432" spans="1:8">
      <c r="A432" s="136">
        <v>11687</v>
      </c>
      <c r="B432" s="137" t="s">
        <v>756</v>
      </c>
      <c r="C432" s="136" t="s">
        <v>314</v>
      </c>
      <c r="D432" s="136" t="s">
        <v>370</v>
      </c>
      <c r="E432" s="138">
        <v>186.18</v>
      </c>
      <c r="F432" s="138">
        <v>186.18</v>
      </c>
      <c r="G432" s="136" t="s">
        <v>308</v>
      </c>
      <c r="H432" s="139">
        <v>41974</v>
      </c>
    </row>
    <row r="433" spans="1:8">
      <c r="A433" s="140">
        <v>11689</v>
      </c>
      <c r="B433" s="141" t="s">
        <v>757</v>
      </c>
      <c r="C433" s="140" t="s">
        <v>314</v>
      </c>
      <c r="D433" s="140" t="s">
        <v>370</v>
      </c>
      <c r="E433" s="142">
        <v>229.21</v>
      </c>
      <c r="F433" s="142">
        <v>229.21</v>
      </c>
      <c r="G433" s="140" t="s">
        <v>308</v>
      </c>
      <c r="H433" s="143">
        <v>41974</v>
      </c>
    </row>
    <row r="434" spans="1:8" ht="25.5">
      <c r="A434" s="136">
        <v>540</v>
      </c>
      <c r="B434" s="137" t="s">
        <v>758</v>
      </c>
      <c r="C434" s="136" t="s">
        <v>314</v>
      </c>
      <c r="D434" s="136" t="s">
        <v>83</v>
      </c>
      <c r="E434" s="138">
        <v>114.99</v>
      </c>
      <c r="F434" s="138">
        <v>114.99</v>
      </c>
      <c r="G434" s="136" t="s">
        <v>308</v>
      </c>
      <c r="H434" s="139">
        <v>41974</v>
      </c>
    </row>
    <row r="435" spans="1:8" ht="25.5">
      <c r="A435" s="140">
        <v>1746</v>
      </c>
      <c r="B435" s="141" t="s">
        <v>759</v>
      </c>
      <c r="C435" s="140" t="s">
        <v>314</v>
      </c>
      <c r="D435" s="140" t="s">
        <v>83</v>
      </c>
      <c r="E435" s="142">
        <v>130.94999999999999</v>
      </c>
      <c r="F435" s="142">
        <v>130.94999999999999</v>
      </c>
      <c r="G435" s="140" t="s">
        <v>308</v>
      </c>
      <c r="H435" s="143">
        <v>41974</v>
      </c>
    </row>
    <row r="436" spans="1:8" ht="38.25">
      <c r="A436" s="136">
        <v>544</v>
      </c>
      <c r="B436" s="137" t="s">
        <v>760</v>
      </c>
      <c r="C436" s="136" t="s">
        <v>314</v>
      </c>
      <c r="D436" s="136" t="s">
        <v>83</v>
      </c>
      <c r="E436" s="138">
        <v>320</v>
      </c>
      <c r="F436" s="138">
        <v>320</v>
      </c>
      <c r="G436" s="136" t="s">
        <v>308</v>
      </c>
      <c r="H436" s="139">
        <v>41974</v>
      </c>
    </row>
    <row r="437" spans="1:8">
      <c r="A437" s="140">
        <v>11693</v>
      </c>
      <c r="B437" s="141" t="s">
        <v>761</v>
      </c>
      <c r="C437" s="140" t="s">
        <v>314</v>
      </c>
      <c r="D437" s="140" t="s">
        <v>335</v>
      </c>
      <c r="E437" s="142">
        <v>198.92</v>
      </c>
      <c r="F437" s="142">
        <v>198.92</v>
      </c>
      <c r="G437" s="140" t="s">
        <v>308</v>
      </c>
      <c r="H437" s="143">
        <v>41974</v>
      </c>
    </row>
    <row r="438" spans="1:8" ht="25.5">
      <c r="A438" s="136">
        <v>11791</v>
      </c>
      <c r="B438" s="137" t="s">
        <v>762</v>
      </c>
      <c r="C438" s="136" t="s">
        <v>314</v>
      </c>
      <c r="D438" s="136" t="s">
        <v>83</v>
      </c>
      <c r="E438" s="138">
        <v>233.57</v>
      </c>
      <c r="F438" s="138">
        <v>233.57</v>
      </c>
      <c r="G438" s="136" t="s">
        <v>308</v>
      </c>
      <c r="H438" s="139">
        <v>41974</v>
      </c>
    </row>
    <row r="439" spans="1:8" ht="25.5">
      <c r="A439" s="140">
        <v>11792</v>
      </c>
      <c r="B439" s="141" t="s">
        <v>763</v>
      </c>
      <c r="C439" s="140" t="s">
        <v>314</v>
      </c>
      <c r="D439" s="140" t="s">
        <v>83</v>
      </c>
      <c r="E439" s="142">
        <v>582.94000000000005</v>
      </c>
      <c r="F439" s="142">
        <v>582.94000000000005</v>
      </c>
      <c r="G439" s="140" t="s">
        <v>308</v>
      </c>
      <c r="H439" s="143">
        <v>41974</v>
      </c>
    </row>
    <row r="440" spans="1:8" ht="25.5">
      <c r="A440" s="136">
        <v>11793</v>
      </c>
      <c r="B440" s="137" t="s">
        <v>764</v>
      </c>
      <c r="C440" s="136" t="s">
        <v>314</v>
      </c>
      <c r="D440" s="136" t="s">
        <v>83</v>
      </c>
      <c r="E440" s="138">
        <v>407.65</v>
      </c>
      <c r="F440" s="138">
        <v>407.65</v>
      </c>
      <c r="G440" s="136" t="s">
        <v>308</v>
      </c>
      <c r="H440" s="139">
        <v>41974</v>
      </c>
    </row>
    <row r="441" spans="1:8" ht="25.5">
      <c r="A441" s="140">
        <v>545</v>
      </c>
      <c r="B441" s="141" t="s">
        <v>765</v>
      </c>
      <c r="C441" s="140" t="s">
        <v>314</v>
      </c>
      <c r="D441" s="140" t="s">
        <v>335</v>
      </c>
      <c r="E441" s="142">
        <v>480.51</v>
      </c>
      <c r="F441" s="142">
        <v>480.51</v>
      </c>
      <c r="G441" s="140" t="s">
        <v>308</v>
      </c>
      <c r="H441" s="143">
        <v>41974</v>
      </c>
    </row>
    <row r="442" spans="1:8">
      <c r="A442" s="136">
        <v>541</v>
      </c>
      <c r="B442" s="137" t="s">
        <v>766</v>
      </c>
      <c r="C442" s="136" t="s">
        <v>314</v>
      </c>
      <c r="D442" s="136" t="s">
        <v>83</v>
      </c>
      <c r="E442" s="138">
        <v>58.24</v>
      </c>
      <c r="F442" s="138">
        <v>58.24</v>
      </c>
      <c r="G442" s="136" t="s">
        <v>308</v>
      </c>
      <c r="H442" s="139">
        <v>41974</v>
      </c>
    </row>
    <row r="443" spans="1:8">
      <c r="A443" s="140">
        <v>542</v>
      </c>
      <c r="B443" s="141" t="s">
        <v>767</v>
      </c>
      <c r="C443" s="140" t="s">
        <v>314</v>
      </c>
      <c r="D443" s="140" t="s">
        <v>83</v>
      </c>
      <c r="E443" s="142">
        <v>77.959999999999994</v>
      </c>
      <c r="F443" s="142">
        <v>77.959999999999994</v>
      </c>
      <c r="G443" s="140" t="s">
        <v>308</v>
      </c>
      <c r="H443" s="143">
        <v>41974</v>
      </c>
    </row>
    <row r="444" spans="1:8" ht="38.25">
      <c r="A444" s="136">
        <v>14618</v>
      </c>
      <c r="B444" s="137" t="s">
        <v>768</v>
      </c>
      <c r="C444" s="136" t="s">
        <v>314</v>
      </c>
      <c r="D444" s="136" t="s">
        <v>83</v>
      </c>
      <c r="E444" s="138">
        <v>1808.09</v>
      </c>
      <c r="F444" s="138">
        <v>1808.09</v>
      </c>
      <c r="G444" s="136" t="s">
        <v>308</v>
      </c>
      <c r="H444" s="139">
        <v>41974</v>
      </c>
    </row>
    <row r="445" spans="1:8" ht="38.25">
      <c r="A445" s="140">
        <v>10790</v>
      </c>
      <c r="B445" s="141" t="s">
        <v>769</v>
      </c>
      <c r="C445" s="140" t="s">
        <v>314</v>
      </c>
      <c r="D445" s="140" t="s">
        <v>307</v>
      </c>
      <c r="E445" s="142">
        <v>1.58</v>
      </c>
      <c r="F445" s="142">
        <v>1.58</v>
      </c>
      <c r="G445" s="140" t="s">
        <v>308</v>
      </c>
      <c r="H445" s="143">
        <v>41974</v>
      </c>
    </row>
    <row r="446" spans="1:8">
      <c r="A446" s="136">
        <v>3425</v>
      </c>
      <c r="B446" s="137" t="s">
        <v>770</v>
      </c>
      <c r="C446" s="136" t="s">
        <v>314</v>
      </c>
      <c r="D446" s="136" t="s">
        <v>335</v>
      </c>
      <c r="E446" s="138">
        <v>67.92</v>
      </c>
      <c r="F446" s="138">
        <v>67.92</v>
      </c>
      <c r="G446" s="136" t="s">
        <v>308</v>
      </c>
      <c r="H446" s="139">
        <v>41974</v>
      </c>
    </row>
    <row r="447" spans="1:8">
      <c r="A447" s="140">
        <v>3426</v>
      </c>
      <c r="B447" s="141" t="s">
        <v>771</v>
      </c>
      <c r="C447" s="140" t="s">
        <v>314</v>
      </c>
      <c r="D447" s="140" t="s">
        <v>335</v>
      </c>
      <c r="E447" s="142">
        <v>44.3</v>
      </c>
      <c r="F447" s="142">
        <v>44.3</v>
      </c>
      <c r="G447" s="140" t="s">
        <v>308</v>
      </c>
      <c r="H447" s="143">
        <v>41974</v>
      </c>
    </row>
    <row r="448" spans="1:8">
      <c r="A448" s="136">
        <v>3427</v>
      </c>
      <c r="B448" s="137" t="s">
        <v>772</v>
      </c>
      <c r="C448" s="136" t="s">
        <v>314</v>
      </c>
      <c r="D448" s="136" t="s">
        <v>335</v>
      </c>
      <c r="E448" s="138">
        <v>29.53</v>
      </c>
      <c r="F448" s="138">
        <v>29.53</v>
      </c>
      <c r="G448" s="136" t="s">
        <v>308</v>
      </c>
      <c r="H448" s="139">
        <v>41974</v>
      </c>
    </row>
    <row r="449" spans="1:8" ht="38.25">
      <c r="A449" s="140">
        <v>20238</v>
      </c>
      <c r="B449" s="141" t="s">
        <v>773</v>
      </c>
      <c r="C449" s="140" t="s">
        <v>314</v>
      </c>
      <c r="D449" s="140" t="s">
        <v>83</v>
      </c>
      <c r="E449" s="142">
        <v>1250</v>
      </c>
      <c r="F449" s="142">
        <v>1250</v>
      </c>
      <c r="G449" s="140" t="s">
        <v>308</v>
      </c>
      <c r="H449" s="143">
        <v>41974</v>
      </c>
    </row>
    <row r="450" spans="1:8" ht="38.25">
      <c r="A450" s="136">
        <v>27399</v>
      </c>
      <c r="B450" s="137" t="s">
        <v>774</v>
      </c>
      <c r="C450" s="136" t="s">
        <v>314</v>
      </c>
      <c r="D450" s="136" t="s">
        <v>83</v>
      </c>
      <c r="E450" s="138">
        <v>64.58</v>
      </c>
      <c r="F450" s="138">
        <v>64.58</v>
      </c>
      <c r="G450" s="136" t="s">
        <v>308</v>
      </c>
      <c r="H450" s="139">
        <v>41974</v>
      </c>
    </row>
    <row r="451" spans="1:8" ht="25.5">
      <c r="A451" s="140">
        <v>557</v>
      </c>
      <c r="B451" s="141" t="s">
        <v>775</v>
      </c>
      <c r="C451" s="140" t="s">
        <v>314</v>
      </c>
      <c r="D451" s="140" t="s">
        <v>370</v>
      </c>
      <c r="E451" s="142">
        <v>15.16</v>
      </c>
      <c r="F451" s="142">
        <v>15.16</v>
      </c>
      <c r="G451" s="140" t="s">
        <v>308</v>
      </c>
      <c r="H451" s="143">
        <v>41974</v>
      </c>
    </row>
    <row r="452" spans="1:8" ht="25.5">
      <c r="A452" s="136">
        <v>552</v>
      </c>
      <c r="B452" s="137" t="s">
        <v>776</v>
      </c>
      <c r="C452" s="136" t="s">
        <v>314</v>
      </c>
      <c r="D452" s="136" t="s">
        <v>370</v>
      </c>
      <c r="E452" s="138">
        <v>7.47</v>
      </c>
      <c r="F452" s="138">
        <v>7.47</v>
      </c>
      <c r="G452" s="136" t="s">
        <v>308</v>
      </c>
      <c r="H452" s="139">
        <v>41974</v>
      </c>
    </row>
    <row r="453" spans="1:8" ht="25.5">
      <c r="A453" s="140">
        <v>561</v>
      </c>
      <c r="B453" s="141" t="s">
        <v>777</v>
      </c>
      <c r="C453" s="140" t="s">
        <v>314</v>
      </c>
      <c r="D453" s="140" t="s">
        <v>304</v>
      </c>
      <c r="E453" s="142">
        <v>3.92</v>
      </c>
      <c r="F453" s="142">
        <v>3.92</v>
      </c>
      <c r="G453" s="140" t="s">
        <v>308</v>
      </c>
      <c r="H453" s="143">
        <v>41974</v>
      </c>
    </row>
    <row r="454" spans="1:8" ht="25.5">
      <c r="A454" s="136">
        <v>555</v>
      </c>
      <c r="B454" s="137" t="s">
        <v>778</v>
      </c>
      <c r="C454" s="136" t="s">
        <v>314</v>
      </c>
      <c r="D454" s="136" t="s">
        <v>370</v>
      </c>
      <c r="E454" s="138">
        <v>4.58</v>
      </c>
      <c r="F454" s="138">
        <v>4.58</v>
      </c>
      <c r="G454" s="136" t="s">
        <v>308</v>
      </c>
      <c r="H454" s="139">
        <v>41974</v>
      </c>
    </row>
    <row r="455" spans="1:8" ht="25.5">
      <c r="A455" s="140">
        <v>546</v>
      </c>
      <c r="B455" s="141" t="s">
        <v>779</v>
      </c>
      <c r="C455" s="140" t="s">
        <v>314</v>
      </c>
      <c r="D455" s="140" t="s">
        <v>304</v>
      </c>
      <c r="E455" s="142">
        <v>3.95</v>
      </c>
      <c r="F455" s="142">
        <v>3.95</v>
      </c>
      <c r="G455" s="140" t="s">
        <v>308</v>
      </c>
      <c r="H455" s="143">
        <v>41974</v>
      </c>
    </row>
    <row r="456" spans="1:8" ht="25.5">
      <c r="A456" s="136">
        <v>565</v>
      </c>
      <c r="B456" s="137" t="s">
        <v>780</v>
      </c>
      <c r="C456" s="136" t="s">
        <v>314</v>
      </c>
      <c r="D456" s="136" t="s">
        <v>370</v>
      </c>
      <c r="E456" s="138">
        <v>6.99</v>
      </c>
      <c r="F456" s="138">
        <v>6.99</v>
      </c>
      <c r="G456" s="136" t="s">
        <v>308</v>
      </c>
      <c r="H456" s="139">
        <v>41974</v>
      </c>
    </row>
    <row r="457" spans="1:8" ht="25.5">
      <c r="A457" s="140">
        <v>551</v>
      </c>
      <c r="B457" s="141" t="s">
        <v>781</v>
      </c>
      <c r="C457" s="140" t="s">
        <v>314</v>
      </c>
      <c r="D457" s="140" t="s">
        <v>370</v>
      </c>
      <c r="E457" s="142">
        <v>39.049999999999997</v>
      </c>
      <c r="F457" s="142">
        <v>39.049999999999997</v>
      </c>
      <c r="G457" s="140" t="s">
        <v>308</v>
      </c>
      <c r="H457" s="143">
        <v>41974</v>
      </c>
    </row>
    <row r="458" spans="1:8" ht="25.5">
      <c r="A458" s="136">
        <v>556</v>
      </c>
      <c r="B458" s="137" t="s">
        <v>782</v>
      </c>
      <c r="C458" s="136" t="s">
        <v>314</v>
      </c>
      <c r="D458" s="136" t="s">
        <v>304</v>
      </c>
      <c r="E458" s="138">
        <v>3.95</v>
      </c>
      <c r="F458" s="138">
        <v>3.95</v>
      </c>
      <c r="G458" s="136" t="s">
        <v>308</v>
      </c>
      <c r="H458" s="139">
        <v>41974</v>
      </c>
    </row>
    <row r="459" spans="1:8" ht="25.5">
      <c r="A459" s="140">
        <v>549</v>
      </c>
      <c r="B459" s="141" t="s">
        <v>783</v>
      </c>
      <c r="C459" s="140" t="s">
        <v>314</v>
      </c>
      <c r="D459" s="140" t="s">
        <v>370</v>
      </c>
      <c r="E459" s="142">
        <v>19.989999999999998</v>
      </c>
      <c r="F459" s="142">
        <v>19.989999999999998</v>
      </c>
      <c r="G459" s="140" t="s">
        <v>308</v>
      </c>
      <c r="H459" s="143">
        <v>41974</v>
      </c>
    </row>
    <row r="460" spans="1:8" ht="25.5">
      <c r="A460" s="136">
        <v>559</v>
      </c>
      <c r="B460" s="137" t="s">
        <v>784</v>
      </c>
      <c r="C460" s="136" t="s">
        <v>314</v>
      </c>
      <c r="D460" s="136" t="s">
        <v>370</v>
      </c>
      <c r="E460" s="138">
        <v>9.99</v>
      </c>
      <c r="F460" s="138">
        <v>9.99</v>
      </c>
      <c r="G460" s="136" t="s">
        <v>308</v>
      </c>
      <c r="H460" s="139">
        <v>41974</v>
      </c>
    </row>
    <row r="461" spans="1:8" ht="25.5">
      <c r="A461" s="140">
        <v>558</v>
      </c>
      <c r="B461" s="141" t="s">
        <v>784</v>
      </c>
      <c r="C461" s="140" t="s">
        <v>314</v>
      </c>
      <c r="D461" s="140" t="s">
        <v>304</v>
      </c>
      <c r="E461" s="142">
        <v>3.95</v>
      </c>
      <c r="F461" s="142">
        <v>3.95</v>
      </c>
      <c r="G461" s="140" t="s">
        <v>308</v>
      </c>
      <c r="H461" s="143">
        <v>41974</v>
      </c>
    </row>
    <row r="462" spans="1:8" ht="25.5">
      <c r="A462" s="136">
        <v>547</v>
      </c>
      <c r="B462" s="137" t="s">
        <v>785</v>
      </c>
      <c r="C462" s="136" t="s">
        <v>314</v>
      </c>
      <c r="D462" s="136" t="s">
        <v>370</v>
      </c>
      <c r="E462" s="138">
        <v>14.97</v>
      </c>
      <c r="F462" s="138">
        <v>14.97</v>
      </c>
      <c r="G462" s="136" t="s">
        <v>308</v>
      </c>
      <c r="H462" s="139">
        <v>41974</v>
      </c>
    </row>
    <row r="463" spans="1:8" ht="25.5">
      <c r="A463" s="140">
        <v>560</v>
      </c>
      <c r="B463" s="141" t="s">
        <v>786</v>
      </c>
      <c r="C463" s="140" t="s">
        <v>314</v>
      </c>
      <c r="D463" s="140" t="s">
        <v>370</v>
      </c>
      <c r="E463" s="142">
        <v>12.65</v>
      </c>
      <c r="F463" s="142">
        <v>12.65</v>
      </c>
      <c r="G463" s="140" t="s">
        <v>308</v>
      </c>
      <c r="H463" s="143">
        <v>41974</v>
      </c>
    </row>
    <row r="464" spans="1:8" ht="25.5">
      <c r="A464" s="136">
        <v>554</v>
      </c>
      <c r="B464" s="137" t="s">
        <v>787</v>
      </c>
      <c r="C464" s="136" t="s">
        <v>314</v>
      </c>
      <c r="D464" s="136" t="s">
        <v>304</v>
      </c>
      <c r="E464" s="138">
        <v>3.95</v>
      </c>
      <c r="F464" s="138">
        <v>3.95</v>
      </c>
      <c r="G464" s="136" t="s">
        <v>308</v>
      </c>
      <c r="H464" s="139">
        <v>41974</v>
      </c>
    </row>
    <row r="465" spans="1:8" ht="25.5">
      <c r="A465" s="140">
        <v>566</v>
      </c>
      <c r="B465" s="141" t="s">
        <v>788</v>
      </c>
      <c r="C465" s="140" t="s">
        <v>314</v>
      </c>
      <c r="D465" s="140" t="s">
        <v>370</v>
      </c>
      <c r="E465" s="142">
        <v>2.0299999999999998</v>
      </c>
      <c r="F465" s="142">
        <v>2.0299999999999998</v>
      </c>
      <c r="G465" s="140" t="s">
        <v>308</v>
      </c>
      <c r="H465" s="143">
        <v>41974</v>
      </c>
    </row>
    <row r="466" spans="1:8" ht="25.5">
      <c r="A466" s="136">
        <v>550</v>
      </c>
      <c r="B466" s="137" t="s">
        <v>789</v>
      </c>
      <c r="C466" s="136" t="s">
        <v>314</v>
      </c>
      <c r="D466" s="136" t="s">
        <v>304</v>
      </c>
      <c r="E466" s="138">
        <v>3.95</v>
      </c>
      <c r="F466" s="138">
        <v>3.95</v>
      </c>
      <c r="G466" s="136" t="s">
        <v>308</v>
      </c>
      <c r="H466" s="139">
        <v>41974</v>
      </c>
    </row>
    <row r="467" spans="1:8" ht="25.5">
      <c r="A467" s="140">
        <v>563</v>
      </c>
      <c r="B467" s="141" t="s">
        <v>790</v>
      </c>
      <c r="C467" s="140" t="s">
        <v>314</v>
      </c>
      <c r="D467" s="140" t="s">
        <v>370</v>
      </c>
      <c r="E467" s="142">
        <v>11.36</v>
      </c>
      <c r="F467" s="142">
        <v>11.36</v>
      </c>
      <c r="G467" s="140" t="s">
        <v>308</v>
      </c>
      <c r="H467" s="143">
        <v>41974</v>
      </c>
    </row>
    <row r="468" spans="1:8">
      <c r="A468" s="136">
        <v>581</v>
      </c>
      <c r="B468" s="137" t="s">
        <v>791</v>
      </c>
      <c r="C468" s="136" t="s">
        <v>314</v>
      </c>
      <c r="D468" s="136" t="s">
        <v>335</v>
      </c>
      <c r="E468" s="138">
        <v>322.67</v>
      </c>
      <c r="F468" s="138">
        <v>322.67</v>
      </c>
      <c r="G468" s="136" t="s">
        <v>308</v>
      </c>
      <c r="H468" s="139">
        <v>41974</v>
      </c>
    </row>
    <row r="469" spans="1:8" ht="25.5">
      <c r="A469" s="140">
        <v>603</v>
      </c>
      <c r="B469" s="141" t="s">
        <v>792</v>
      </c>
      <c r="C469" s="140" t="s">
        <v>314</v>
      </c>
      <c r="D469" s="140" t="s">
        <v>335</v>
      </c>
      <c r="E469" s="142">
        <v>312</v>
      </c>
      <c r="F469" s="142">
        <v>312</v>
      </c>
      <c r="G469" s="140" t="s">
        <v>308</v>
      </c>
      <c r="H469" s="143">
        <v>41974</v>
      </c>
    </row>
    <row r="470" spans="1:8">
      <c r="A470" s="136">
        <v>3437</v>
      </c>
      <c r="B470" s="137" t="s">
        <v>793</v>
      </c>
      <c r="C470" s="136" t="s">
        <v>314</v>
      </c>
      <c r="D470" s="136" t="s">
        <v>335</v>
      </c>
      <c r="E470" s="138">
        <v>73.099999999999994</v>
      </c>
      <c r="F470" s="138">
        <v>73.099999999999994</v>
      </c>
      <c r="G470" s="136" t="s">
        <v>308</v>
      </c>
      <c r="H470" s="139">
        <v>41974</v>
      </c>
    </row>
    <row r="471" spans="1:8" ht="25.5">
      <c r="A471" s="140">
        <v>625</v>
      </c>
      <c r="B471" s="141" t="s">
        <v>794</v>
      </c>
      <c r="C471" s="140" t="s">
        <v>314</v>
      </c>
      <c r="D471" s="140" t="s">
        <v>304</v>
      </c>
      <c r="E471" s="142">
        <v>3.05</v>
      </c>
      <c r="F471" s="142">
        <v>3.05</v>
      </c>
      <c r="G471" s="140" t="s">
        <v>308</v>
      </c>
      <c r="H471" s="143">
        <v>41974</v>
      </c>
    </row>
    <row r="472" spans="1:8" ht="25.5">
      <c r="A472" s="136">
        <v>13373</v>
      </c>
      <c r="B472" s="137" t="s">
        <v>795</v>
      </c>
      <c r="C472" s="136" t="s">
        <v>314</v>
      </c>
      <c r="D472" s="136" t="s">
        <v>83</v>
      </c>
      <c r="E472" s="138">
        <v>20.76</v>
      </c>
      <c r="F472" s="138">
        <v>20.76</v>
      </c>
      <c r="G472" s="136" t="s">
        <v>308</v>
      </c>
      <c r="H472" s="139">
        <v>41974</v>
      </c>
    </row>
    <row r="473" spans="1:8" ht="25.5">
      <c r="A473" s="140">
        <v>13374</v>
      </c>
      <c r="B473" s="141" t="s">
        <v>796</v>
      </c>
      <c r="C473" s="140" t="s">
        <v>314</v>
      </c>
      <c r="D473" s="140" t="s">
        <v>83</v>
      </c>
      <c r="E473" s="142">
        <v>59.06</v>
      </c>
      <c r="F473" s="142">
        <v>59.06</v>
      </c>
      <c r="G473" s="140" t="s">
        <v>308</v>
      </c>
      <c r="H473" s="143">
        <v>41974</v>
      </c>
    </row>
    <row r="474" spans="1:8">
      <c r="A474" s="136">
        <v>10956</v>
      </c>
      <c r="B474" s="137" t="s">
        <v>797</v>
      </c>
      <c r="C474" s="136" t="s">
        <v>314</v>
      </c>
      <c r="D474" s="136" t="s">
        <v>83</v>
      </c>
      <c r="E474" s="138">
        <v>75.14</v>
      </c>
      <c r="F474" s="138">
        <v>75.14</v>
      </c>
      <c r="G474" s="136" t="s">
        <v>308</v>
      </c>
      <c r="H474" s="139">
        <v>41974</v>
      </c>
    </row>
    <row r="475" spans="1:8" ht="25.5">
      <c r="A475" s="140">
        <v>641</v>
      </c>
      <c r="B475" s="141" t="s">
        <v>798</v>
      </c>
      <c r="C475" s="140" t="s">
        <v>316</v>
      </c>
      <c r="D475" s="140" t="s">
        <v>307</v>
      </c>
      <c r="E475" s="142">
        <v>79.959999999999994</v>
      </c>
      <c r="F475" s="142">
        <v>79.959999999999994</v>
      </c>
      <c r="G475" s="140" t="s">
        <v>308</v>
      </c>
      <c r="H475" s="143">
        <v>41974</v>
      </c>
    </row>
    <row r="476" spans="1:8" ht="25.5">
      <c r="A476" s="136">
        <v>37597</v>
      </c>
      <c r="B476" s="137" t="s">
        <v>799</v>
      </c>
      <c r="C476" s="136" t="s">
        <v>316</v>
      </c>
      <c r="D476" s="136" t="s">
        <v>83</v>
      </c>
      <c r="E476" s="138">
        <v>339843.75</v>
      </c>
      <c r="F476" s="138">
        <v>339843.75</v>
      </c>
      <c r="G476" s="136" t="s">
        <v>308</v>
      </c>
      <c r="H476" s="139">
        <v>41974</v>
      </c>
    </row>
    <row r="477" spans="1:8" ht="25.5">
      <c r="A477" s="140">
        <v>34552</v>
      </c>
      <c r="B477" s="141" t="s">
        <v>800</v>
      </c>
      <c r="C477" s="140" t="s">
        <v>316</v>
      </c>
      <c r="D477" s="140" t="s">
        <v>307</v>
      </c>
      <c r="E477" s="142">
        <v>0.82</v>
      </c>
      <c r="F477" s="142">
        <v>0.82</v>
      </c>
      <c r="G477" s="140" t="s">
        <v>308</v>
      </c>
      <c r="H477" s="143">
        <v>41974</v>
      </c>
    </row>
    <row r="478" spans="1:8" ht="25.5">
      <c r="A478" s="136">
        <v>34553</v>
      </c>
      <c r="B478" s="137" t="s">
        <v>801</v>
      </c>
      <c r="C478" s="136" t="s">
        <v>316</v>
      </c>
      <c r="D478" s="136" t="s">
        <v>307</v>
      </c>
      <c r="E478" s="138">
        <v>0.87</v>
      </c>
      <c r="F478" s="138">
        <v>0.87</v>
      </c>
      <c r="G478" s="136" t="s">
        <v>308</v>
      </c>
      <c r="H478" s="139">
        <v>41974</v>
      </c>
    </row>
    <row r="479" spans="1:8" ht="38.25">
      <c r="A479" s="140">
        <v>10531</v>
      </c>
      <c r="B479" s="141" t="s">
        <v>802</v>
      </c>
      <c r="C479" s="140" t="s">
        <v>316</v>
      </c>
      <c r="D479" s="140" t="s">
        <v>307</v>
      </c>
      <c r="E479" s="142">
        <v>1.71</v>
      </c>
      <c r="F479" s="142">
        <v>1.71</v>
      </c>
      <c r="G479" s="140" t="s">
        <v>308</v>
      </c>
      <c r="H479" s="143">
        <v>41974</v>
      </c>
    </row>
    <row r="480" spans="1:8" ht="25.5">
      <c r="A480" s="136">
        <v>646</v>
      </c>
      <c r="B480" s="137" t="s">
        <v>803</v>
      </c>
      <c r="C480" s="136" t="s">
        <v>316</v>
      </c>
      <c r="D480" s="136" t="s">
        <v>307</v>
      </c>
      <c r="E480" s="138">
        <v>4.6500000000000004</v>
      </c>
      <c r="F480" s="138">
        <v>4.6500000000000004</v>
      </c>
      <c r="G480" s="136" t="s">
        <v>308</v>
      </c>
      <c r="H480" s="139">
        <v>41974</v>
      </c>
    </row>
    <row r="481" spans="1:8" ht="25.5">
      <c r="A481" s="140">
        <v>643</v>
      </c>
      <c r="B481" s="141" t="s">
        <v>804</v>
      </c>
      <c r="C481" s="140" t="s">
        <v>316</v>
      </c>
      <c r="D481" s="140" t="s">
        <v>307</v>
      </c>
      <c r="E481" s="142">
        <v>2.73</v>
      </c>
      <c r="F481" s="142">
        <v>2.73</v>
      </c>
      <c r="G481" s="140" t="s">
        <v>308</v>
      </c>
      <c r="H481" s="143">
        <v>41974</v>
      </c>
    </row>
    <row r="482" spans="1:8" ht="25.5">
      <c r="A482" s="136">
        <v>34554</v>
      </c>
      <c r="B482" s="137" t="s">
        <v>805</v>
      </c>
      <c r="C482" s="136" t="s">
        <v>316</v>
      </c>
      <c r="D482" s="136" t="s">
        <v>307</v>
      </c>
      <c r="E482" s="138">
        <v>1.22</v>
      </c>
      <c r="F482" s="138">
        <v>1.22</v>
      </c>
      <c r="G482" s="136" t="s">
        <v>308</v>
      </c>
      <c r="H482" s="139">
        <v>41974</v>
      </c>
    </row>
    <row r="483" spans="1:8" ht="38.25">
      <c r="A483" s="140">
        <v>10533</v>
      </c>
      <c r="B483" s="141" t="s">
        <v>806</v>
      </c>
      <c r="C483" s="140" t="s">
        <v>316</v>
      </c>
      <c r="D483" s="140" t="s">
        <v>307</v>
      </c>
      <c r="E483" s="142">
        <v>4.67</v>
      </c>
      <c r="F483" s="142">
        <v>4.67</v>
      </c>
      <c r="G483" s="140" t="s">
        <v>308</v>
      </c>
      <c r="H483" s="143">
        <v>41974</v>
      </c>
    </row>
    <row r="484" spans="1:8" ht="25.5">
      <c r="A484" s="136">
        <v>644</v>
      </c>
      <c r="B484" s="137" t="s">
        <v>807</v>
      </c>
      <c r="C484" s="136" t="s">
        <v>316</v>
      </c>
      <c r="D484" s="136" t="s">
        <v>307</v>
      </c>
      <c r="E484" s="138">
        <v>6.56</v>
      </c>
      <c r="F484" s="138">
        <v>6.56</v>
      </c>
      <c r="G484" s="136" t="s">
        <v>308</v>
      </c>
      <c r="H484" s="139">
        <v>41974</v>
      </c>
    </row>
    <row r="485" spans="1:8" ht="38.25">
      <c r="A485" s="140">
        <v>37549</v>
      </c>
      <c r="B485" s="141" t="s">
        <v>808</v>
      </c>
      <c r="C485" s="140" t="s">
        <v>316</v>
      </c>
      <c r="D485" s="140" t="s">
        <v>83</v>
      </c>
      <c r="E485" s="142">
        <v>2259.73</v>
      </c>
      <c r="F485" s="142">
        <v>2259.73</v>
      </c>
      <c r="G485" s="140" t="s">
        <v>308</v>
      </c>
      <c r="H485" s="143">
        <v>41974</v>
      </c>
    </row>
    <row r="486" spans="1:8" ht="38.25">
      <c r="A486" s="136">
        <v>10535</v>
      </c>
      <c r="B486" s="137" t="s">
        <v>809</v>
      </c>
      <c r="C486" s="136" t="s">
        <v>316</v>
      </c>
      <c r="D486" s="136" t="s">
        <v>83</v>
      </c>
      <c r="E486" s="138">
        <v>3150</v>
      </c>
      <c r="F486" s="138">
        <v>3150</v>
      </c>
      <c r="G486" s="136" t="s">
        <v>308</v>
      </c>
      <c r="H486" s="139">
        <v>41974</v>
      </c>
    </row>
    <row r="487" spans="1:8" ht="38.25">
      <c r="A487" s="140">
        <v>10537</v>
      </c>
      <c r="B487" s="141" t="s">
        <v>810</v>
      </c>
      <c r="C487" s="140" t="s">
        <v>316</v>
      </c>
      <c r="D487" s="140" t="s">
        <v>83</v>
      </c>
      <c r="E487" s="142">
        <v>4295.75</v>
      </c>
      <c r="F487" s="142">
        <v>4295.75</v>
      </c>
      <c r="G487" s="140" t="s">
        <v>308</v>
      </c>
      <c r="H487" s="143">
        <v>41974</v>
      </c>
    </row>
    <row r="488" spans="1:8" ht="38.25">
      <c r="A488" s="136">
        <v>13891</v>
      </c>
      <c r="B488" s="137" t="s">
        <v>811</v>
      </c>
      <c r="C488" s="136" t="s">
        <v>316</v>
      </c>
      <c r="D488" s="136" t="s">
        <v>83</v>
      </c>
      <c r="E488" s="138">
        <v>3940.17</v>
      </c>
      <c r="F488" s="138">
        <v>3940.17</v>
      </c>
      <c r="G488" s="136" t="s">
        <v>308</v>
      </c>
      <c r="H488" s="139">
        <v>41974</v>
      </c>
    </row>
    <row r="489" spans="1:8" ht="38.25">
      <c r="A489" s="140">
        <v>25975</v>
      </c>
      <c r="B489" s="141" t="s">
        <v>812</v>
      </c>
      <c r="C489" s="140" t="s">
        <v>316</v>
      </c>
      <c r="D489" s="140" t="s">
        <v>83</v>
      </c>
      <c r="E489" s="142">
        <v>17138.14</v>
      </c>
      <c r="F489" s="142">
        <v>17138.14</v>
      </c>
      <c r="G489" s="140" t="s">
        <v>308</v>
      </c>
      <c r="H489" s="143">
        <v>41974</v>
      </c>
    </row>
    <row r="490" spans="1:8" ht="25.5">
      <c r="A490" s="136">
        <v>10532</v>
      </c>
      <c r="B490" s="137" t="s">
        <v>813</v>
      </c>
      <c r="C490" s="136" t="s">
        <v>316</v>
      </c>
      <c r="D490" s="136" t="s">
        <v>307</v>
      </c>
      <c r="E490" s="138">
        <v>1.64</v>
      </c>
      <c r="F490" s="138">
        <v>1.64</v>
      </c>
      <c r="G490" s="136" t="s">
        <v>308</v>
      </c>
      <c r="H490" s="139">
        <v>41974</v>
      </c>
    </row>
    <row r="491" spans="1:8" ht="38.25">
      <c r="A491" s="140">
        <v>36396</v>
      </c>
      <c r="B491" s="141" t="s">
        <v>814</v>
      </c>
      <c r="C491" s="140" t="s">
        <v>316</v>
      </c>
      <c r="D491" s="140" t="s">
        <v>83</v>
      </c>
      <c r="E491" s="142">
        <v>3603.81</v>
      </c>
      <c r="F491" s="142">
        <v>3603.81</v>
      </c>
      <c r="G491" s="140" t="s">
        <v>308</v>
      </c>
      <c r="H491" s="143">
        <v>41974</v>
      </c>
    </row>
    <row r="492" spans="1:8" ht="38.25">
      <c r="A492" s="136">
        <v>36397</v>
      </c>
      <c r="B492" s="137" t="s">
        <v>815</v>
      </c>
      <c r="C492" s="136" t="s">
        <v>316</v>
      </c>
      <c r="D492" s="136" t="s">
        <v>83</v>
      </c>
      <c r="E492" s="138">
        <v>12813.56</v>
      </c>
      <c r="F492" s="138">
        <v>12813.56</v>
      </c>
      <c r="G492" s="136" t="s">
        <v>308</v>
      </c>
      <c r="H492" s="139">
        <v>41974</v>
      </c>
    </row>
    <row r="493" spans="1:8" ht="38.25">
      <c r="A493" s="140">
        <v>36398</v>
      </c>
      <c r="B493" s="141" t="s">
        <v>816</v>
      </c>
      <c r="C493" s="140" t="s">
        <v>316</v>
      </c>
      <c r="D493" s="140" t="s">
        <v>83</v>
      </c>
      <c r="E493" s="142">
        <v>15573.81</v>
      </c>
      <c r="F493" s="142">
        <v>15573.81</v>
      </c>
      <c r="G493" s="140" t="s">
        <v>308</v>
      </c>
      <c r="H493" s="143">
        <v>41974</v>
      </c>
    </row>
    <row r="494" spans="1:8">
      <c r="A494" s="136">
        <v>11797</v>
      </c>
      <c r="B494" s="137" t="s">
        <v>817</v>
      </c>
      <c r="C494" s="136" t="s">
        <v>314</v>
      </c>
      <c r="D494" s="136" t="s">
        <v>83</v>
      </c>
      <c r="E494" s="138">
        <v>189.11</v>
      </c>
      <c r="F494" s="138">
        <v>189.11</v>
      </c>
      <c r="G494" s="136" t="s">
        <v>308</v>
      </c>
      <c r="H494" s="139">
        <v>41974</v>
      </c>
    </row>
    <row r="495" spans="1:8">
      <c r="A495" s="140">
        <v>647</v>
      </c>
      <c r="B495" s="141" t="s">
        <v>818</v>
      </c>
      <c r="C495" s="140" t="s">
        <v>314</v>
      </c>
      <c r="D495" s="140" t="s">
        <v>307</v>
      </c>
      <c r="E495" s="142">
        <v>12.99</v>
      </c>
      <c r="F495" s="142">
        <v>11.23</v>
      </c>
      <c r="G495" s="140" t="s">
        <v>308</v>
      </c>
      <c r="H495" s="143">
        <v>41974</v>
      </c>
    </row>
    <row r="496" spans="1:8" ht="25.5">
      <c r="A496" s="136">
        <v>7270</v>
      </c>
      <c r="B496" s="137" t="s">
        <v>819</v>
      </c>
      <c r="C496" s="136" t="s">
        <v>314</v>
      </c>
      <c r="D496" s="136" t="s">
        <v>83</v>
      </c>
      <c r="E496" s="138">
        <v>0.44</v>
      </c>
      <c r="F496" s="138">
        <v>0.44</v>
      </c>
      <c r="G496" s="136" t="s">
        <v>308</v>
      </c>
      <c r="H496" s="139">
        <v>41974</v>
      </c>
    </row>
    <row r="497" spans="1:8" ht="25.5">
      <c r="A497" s="140">
        <v>7269</v>
      </c>
      <c r="B497" s="141" t="s">
        <v>820</v>
      </c>
      <c r="C497" s="140" t="s">
        <v>314</v>
      </c>
      <c r="D497" s="140" t="s">
        <v>83</v>
      </c>
      <c r="E497" s="142">
        <v>0.31</v>
      </c>
      <c r="F497" s="142">
        <v>0.31</v>
      </c>
      <c r="G497" s="140" t="s">
        <v>308</v>
      </c>
      <c r="H497" s="143">
        <v>41974</v>
      </c>
    </row>
    <row r="498" spans="1:8" ht="25.5">
      <c r="A498" s="136">
        <v>7271</v>
      </c>
      <c r="B498" s="137" t="s">
        <v>821</v>
      </c>
      <c r="C498" s="136" t="s">
        <v>314</v>
      </c>
      <c r="D498" s="136" t="s">
        <v>83</v>
      </c>
      <c r="E498" s="138">
        <v>0.46</v>
      </c>
      <c r="F498" s="138">
        <v>0.46</v>
      </c>
      <c r="G498" s="136" t="s">
        <v>308</v>
      </c>
      <c r="H498" s="139">
        <v>41974</v>
      </c>
    </row>
    <row r="499" spans="1:8" ht="25.5">
      <c r="A499" s="140">
        <v>7268</v>
      </c>
      <c r="B499" s="141" t="s">
        <v>822</v>
      </c>
      <c r="C499" s="140" t="s">
        <v>314</v>
      </c>
      <c r="D499" s="140" t="s">
        <v>83</v>
      </c>
      <c r="E499" s="142">
        <v>0.65</v>
      </c>
      <c r="F499" s="142">
        <v>0.65</v>
      </c>
      <c r="G499" s="140" t="s">
        <v>308</v>
      </c>
      <c r="H499" s="143">
        <v>41974</v>
      </c>
    </row>
    <row r="500" spans="1:8" ht="25.5">
      <c r="A500" s="136">
        <v>7266</v>
      </c>
      <c r="B500" s="137" t="s">
        <v>823</v>
      </c>
      <c r="C500" s="136" t="s">
        <v>314</v>
      </c>
      <c r="D500" s="136" t="s">
        <v>824</v>
      </c>
      <c r="E500" s="138">
        <v>460</v>
      </c>
      <c r="F500" s="138">
        <v>460</v>
      </c>
      <c r="G500" s="136" t="s">
        <v>308</v>
      </c>
      <c r="H500" s="139">
        <v>41974</v>
      </c>
    </row>
    <row r="501" spans="1:8" ht="25.5">
      <c r="A501" s="140">
        <v>7267</v>
      </c>
      <c r="B501" s="141" t="s">
        <v>825</v>
      </c>
      <c r="C501" s="140" t="s">
        <v>314</v>
      </c>
      <c r="D501" s="140" t="s">
        <v>83</v>
      </c>
      <c r="E501" s="142">
        <v>0.32</v>
      </c>
      <c r="F501" s="142">
        <v>0.32</v>
      </c>
      <c r="G501" s="140" t="s">
        <v>308</v>
      </c>
      <c r="H501" s="143">
        <v>41974</v>
      </c>
    </row>
    <row r="502" spans="1:8" ht="25.5">
      <c r="A502" s="136">
        <v>34556</v>
      </c>
      <c r="B502" s="137" t="s">
        <v>826</v>
      </c>
      <c r="C502" s="136" t="s">
        <v>314</v>
      </c>
      <c r="D502" s="136" t="s">
        <v>83</v>
      </c>
      <c r="E502" s="138">
        <v>2.87</v>
      </c>
      <c r="F502" s="138">
        <v>2.87</v>
      </c>
      <c r="G502" s="136" t="s">
        <v>308</v>
      </c>
      <c r="H502" s="139">
        <v>41974</v>
      </c>
    </row>
    <row r="503" spans="1:8" ht="25.5">
      <c r="A503" s="140">
        <v>37873</v>
      </c>
      <c r="B503" s="141" t="s">
        <v>827</v>
      </c>
      <c r="C503" s="140" t="s">
        <v>314</v>
      </c>
      <c r="D503" s="140" t="s">
        <v>83</v>
      </c>
      <c r="E503" s="142">
        <v>3.13</v>
      </c>
      <c r="F503" s="142">
        <v>3.13</v>
      </c>
      <c r="G503" s="140" t="s">
        <v>308</v>
      </c>
      <c r="H503" s="143">
        <v>41974</v>
      </c>
    </row>
    <row r="504" spans="1:8" ht="25.5">
      <c r="A504" s="136">
        <v>34564</v>
      </c>
      <c r="B504" s="137" t="s">
        <v>828</v>
      </c>
      <c r="C504" s="136" t="s">
        <v>314</v>
      </c>
      <c r="D504" s="136" t="s">
        <v>83</v>
      </c>
      <c r="E504" s="138">
        <v>3.59</v>
      </c>
      <c r="F504" s="138">
        <v>3.59</v>
      </c>
      <c r="G504" s="136" t="s">
        <v>308</v>
      </c>
      <c r="H504" s="139">
        <v>41974</v>
      </c>
    </row>
    <row r="505" spans="1:8" ht="25.5">
      <c r="A505" s="140">
        <v>34565</v>
      </c>
      <c r="B505" s="141" t="s">
        <v>829</v>
      </c>
      <c r="C505" s="140" t="s">
        <v>314</v>
      </c>
      <c r="D505" s="140" t="s">
        <v>83</v>
      </c>
      <c r="E505" s="142">
        <v>4.1399999999999997</v>
      </c>
      <c r="F505" s="142">
        <v>4.1399999999999997</v>
      </c>
      <c r="G505" s="140" t="s">
        <v>308</v>
      </c>
      <c r="H505" s="143">
        <v>41974</v>
      </c>
    </row>
    <row r="506" spans="1:8" ht="25.5">
      <c r="A506" s="136">
        <v>38663</v>
      </c>
      <c r="B506" s="137" t="s">
        <v>830</v>
      </c>
      <c r="C506" s="136" t="s">
        <v>314</v>
      </c>
      <c r="D506" s="136" t="s">
        <v>83</v>
      </c>
      <c r="E506" s="138">
        <v>2.2200000000000002</v>
      </c>
      <c r="F506" s="138">
        <v>2.2200000000000002</v>
      </c>
      <c r="G506" s="136" t="s">
        <v>308</v>
      </c>
      <c r="H506" s="139">
        <v>41974</v>
      </c>
    </row>
    <row r="507" spans="1:8" ht="25.5">
      <c r="A507" s="140">
        <v>34566</v>
      </c>
      <c r="B507" s="141" t="s">
        <v>831</v>
      </c>
      <c r="C507" s="140" t="s">
        <v>314</v>
      </c>
      <c r="D507" s="140" t="s">
        <v>83</v>
      </c>
      <c r="E507" s="142">
        <v>2.25</v>
      </c>
      <c r="F507" s="142">
        <v>2.25</v>
      </c>
      <c r="G507" s="140" t="s">
        <v>308</v>
      </c>
      <c r="H507" s="143">
        <v>41974</v>
      </c>
    </row>
    <row r="508" spans="1:8" ht="25.5">
      <c r="A508" s="136">
        <v>34567</v>
      </c>
      <c r="B508" s="137" t="s">
        <v>832</v>
      </c>
      <c r="C508" s="136" t="s">
        <v>314</v>
      </c>
      <c r="D508" s="136" t="s">
        <v>83</v>
      </c>
      <c r="E508" s="138">
        <v>2.52</v>
      </c>
      <c r="F508" s="138">
        <v>2.52</v>
      </c>
      <c r="G508" s="136" t="s">
        <v>308</v>
      </c>
      <c r="H508" s="139">
        <v>41974</v>
      </c>
    </row>
    <row r="509" spans="1:8" ht="25.5">
      <c r="A509" s="140">
        <v>38664</v>
      </c>
      <c r="B509" s="141" t="s">
        <v>833</v>
      </c>
      <c r="C509" s="140" t="s">
        <v>314</v>
      </c>
      <c r="D509" s="140" t="s">
        <v>83</v>
      </c>
      <c r="E509" s="142">
        <v>2.44</v>
      </c>
      <c r="F509" s="142">
        <v>2.44</v>
      </c>
      <c r="G509" s="140" t="s">
        <v>308</v>
      </c>
      <c r="H509" s="143">
        <v>41974</v>
      </c>
    </row>
    <row r="510" spans="1:8" ht="25.5">
      <c r="A510" s="136">
        <v>34568</v>
      </c>
      <c r="B510" s="137" t="s">
        <v>834</v>
      </c>
      <c r="C510" s="136" t="s">
        <v>314</v>
      </c>
      <c r="D510" s="136" t="s">
        <v>83</v>
      </c>
      <c r="E510" s="138">
        <v>3.29</v>
      </c>
      <c r="F510" s="138">
        <v>3.29</v>
      </c>
      <c r="G510" s="136" t="s">
        <v>308</v>
      </c>
      <c r="H510" s="139">
        <v>41974</v>
      </c>
    </row>
    <row r="511" spans="1:8" ht="25.5">
      <c r="A511" s="140">
        <v>34569</v>
      </c>
      <c r="B511" s="141" t="s">
        <v>835</v>
      </c>
      <c r="C511" s="140" t="s">
        <v>314</v>
      </c>
      <c r="D511" s="140" t="s">
        <v>83</v>
      </c>
      <c r="E511" s="142">
        <v>3.37</v>
      </c>
      <c r="F511" s="142">
        <v>3.37</v>
      </c>
      <c r="G511" s="140" t="s">
        <v>308</v>
      </c>
      <c r="H511" s="143">
        <v>41974</v>
      </c>
    </row>
    <row r="512" spans="1:8" ht="25.5">
      <c r="A512" s="136">
        <v>34570</v>
      </c>
      <c r="B512" s="137" t="s">
        <v>836</v>
      </c>
      <c r="C512" s="136" t="s">
        <v>314</v>
      </c>
      <c r="D512" s="136" t="s">
        <v>83</v>
      </c>
      <c r="E512" s="138">
        <v>3.6</v>
      </c>
      <c r="F512" s="138">
        <v>3.6</v>
      </c>
      <c r="G512" s="136" t="s">
        <v>308</v>
      </c>
      <c r="H512" s="139">
        <v>41974</v>
      </c>
    </row>
    <row r="513" spans="1:8" ht="25.5">
      <c r="A513" s="140">
        <v>25070</v>
      </c>
      <c r="B513" s="141" t="s">
        <v>837</v>
      </c>
      <c r="C513" s="140" t="s">
        <v>314</v>
      </c>
      <c r="D513" s="140" t="s">
        <v>83</v>
      </c>
      <c r="E513" s="142">
        <v>2.76</v>
      </c>
      <c r="F513" s="142">
        <v>2.76</v>
      </c>
      <c r="G513" s="140" t="s">
        <v>308</v>
      </c>
      <c r="H513" s="143">
        <v>41974</v>
      </c>
    </row>
    <row r="514" spans="1:8" ht="25.5">
      <c r="A514" s="136">
        <v>34571</v>
      </c>
      <c r="B514" s="137" t="s">
        <v>838</v>
      </c>
      <c r="C514" s="136" t="s">
        <v>314</v>
      </c>
      <c r="D514" s="136" t="s">
        <v>83</v>
      </c>
      <c r="E514" s="138">
        <v>2.81</v>
      </c>
      <c r="F514" s="138">
        <v>2.81</v>
      </c>
      <c r="G514" s="136" t="s">
        <v>308</v>
      </c>
      <c r="H514" s="139">
        <v>41974</v>
      </c>
    </row>
    <row r="515" spans="1:8" ht="25.5">
      <c r="A515" s="140">
        <v>34573</v>
      </c>
      <c r="B515" s="141" t="s">
        <v>839</v>
      </c>
      <c r="C515" s="140" t="s">
        <v>314</v>
      </c>
      <c r="D515" s="140" t="s">
        <v>83</v>
      </c>
      <c r="E515" s="142">
        <v>2.96</v>
      </c>
      <c r="F515" s="142">
        <v>2.96</v>
      </c>
      <c r="G515" s="140" t="s">
        <v>308</v>
      </c>
      <c r="H515" s="143">
        <v>41974</v>
      </c>
    </row>
    <row r="516" spans="1:8" ht="25.5">
      <c r="A516" s="136">
        <v>37107</v>
      </c>
      <c r="B516" s="137" t="s">
        <v>840</v>
      </c>
      <c r="C516" s="136" t="s">
        <v>314</v>
      </c>
      <c r="D516" s="136" t="s">
        <v>83</v>
      </c>
      <c r="E516" s="138">
        <v>4.37</v>
      </c>
      <c r="F516" s="138">
        <v>4.37</v>
      </c>
      <c r="G516" s="136" t="s">
        <v>308</v>
      </c>
      <c r="H516" s="139">
        <v>41974</v>
      </c>
    </row>
    <row r="517" spans="1:8" ht="25.5">
      <c r="A517" s="140">
        <v>34576</v>
      </c>
      <c r="B517" s="141" t="s">
        <v>841</v>
      </c>
      <c r="C517" s="140" t="s">
        <v>314</v>
      </c>
      <c r="D517" s="140" t="s">
        <v>83</v>
      </c>
      <c r="E517" s="142">
        <v>4.0999999999999996</v>
      </c>
      <c r="F517" s="142">
        <v>4.0999999999999996</v>
      </c>
      <c r="G517" s="140" t="s">
        <v>308</v>
      </c>
      <c r="H517" s="143">
        <v>41974</v>
      </c>
    </row>
    <row r="518" spans="1:8" ht="25.5">
      <c r="A518" s="136">
        <v>34577</v>
      </c>
      <c r="B518" s="137" t="s">
        <v>842</v>
      </c>
      <c r="C518" s="136" t="s">
        <v>314</v>
      </c>
      <c r="D518" s="136" t="s">
        <v>83</v>
      </c>
      <c r="E518" s="138">
        <v>4.37</v>
      </c>
      <c r="F518" s="138">
        <v>4.37</v>
      </c>
      <c r="G518" s="136" t="s">
        <v>308</v>
      </c>
      <c r="H518" s="139">
        <v>41974</v>
      </c>
    </row>
    <row r="519" spans="1:8" ht="25.5">
      <c r="A519" s="140">
        <v>34578</v>
      </c>
      <c r="B519" s="141" t="s">
        <v>843</v>
      </c>
      <c r="C519" s="140" t="s">
        <v>314</v>
      </c>
      <c r="D519" s="140" t="s">
        <v>83</v>
      </c>
      <c r="E519" s="142">
        <v>4.8499999999999996</v>
      </c>
      <c r="F519" s="142">
        <v>4.8499999999999996</v>
      </c>
      <c r="G519" s="140" t="s">
        <v>308</v>
      </c>
      <c r="H519" s="143">
        <v>41974</v>
      </c>
    </row>
    <row r="520" spans="1:8" ht="25.5">
      <c r="A520" s="136">
        <v>34579</v>
      </c>
      <c r="B520" s="137" t="s">
        <v>844</v>
      </c>
      <c r="C520" s="136" t="s">
        <v>314</v>
      </c>
      <c r="D520" s="136" t="s">
        <v>83</v>
      </c>
      <c r="E520" s="138">
        <v>6.21</v>
      </c>
      <c r="F520" s="138">
        <v>6.21</v>
      </c>
      <c r="G520" s="136" t="s">
        <v>308</v>
      </c>
      <c r="H520" s="139">
        <v>41974</v>
      </c>
    </row>
    <row r="521" spans="1:8" ht="25.5">
      <c r="A521" s="140">
        <v>25067</v>
      </c>
      <c r="B521" s="141" t="s">
        <v>845</v>
      </c>
      <c r="C521" s="140" t="s">
        <v>314</v>
      </c>
      <c r="D521" s="140" t="s">
        <v>83</v>
      </c>
      <c r="E521" s="142">
        <v>3.59</v>
      </c>
      <c r="F521" s="142">
        <v>3.59</v>
      </c>
      <c r="G521" s="140" t="s">
        <v>308</v>
      </c>
      <c r="H521" s="143">
        <v>41974</v>
      </c>
    </row>
    <row r="522" spans="1:8" ht="25.5">
      <c r="A522" s="136">
        <v>34580</v>
      </c>
      <c r="B522" s="137" t="s">
        <v>846</v>
      </c>
      <c r="C522" s="136" t="s">
        <v>314</v>
      </c>
      <c r="D522" s="136" t="s">
        <v>83</v>
      </c>
      <c r="E522" s="138">
        <v>3.9</v>
      </c>
      <c r="F522" s="138">
        <v>3.9</v>
      </c>
      <c r="G522" s="136" t="s">
        <v>308</v>
      </c>
      <c r="H522" s="139">
        <v>41974</v>
      </c>
    </row>
    <row r="523" spans="1:8" ht="25.5">
      <c r="A523" s="140">
        <v>25071</v>
      </c>
      <c r="B523" s="141" t="s">
        <v>847</v>
      </c>
      <c r="C523" s="140" t="s">
        <v>314</v>
      </c>
      <c r="D523" s="140" t="s">
        <v>83</v>
      </c>
      <c r="E523" s="142">
        <v>1.89</v>
      </c>
      <c r="F523" s="142">
        <v>1.89</v>
      </c>
      <c r="G523" s="140" t="s">
        <v>308</v>
      </c>
      <c r="H523" s="143">
        <v>41974</v>
      </c>
    </row>
    <row r="524" spans="1:8" ht="25.5">
      <c r="A524" s="136">
        <v>34555</v>
      </c>
      <c r="B524" s="137" t="s">
        <v>848</v>
      </c>
      <c r="C524" s="136" t="s">
        <v>314</v>
      </c>
      <c r="D524" s="136" t="s">
        <v>83</v>
      </c>
      <c r="E524" s="138">
        <v>2.94</v>
      </c>
      <c r="F524" s="138">
        <v>2.94</v>
      </c>
      <c r="G524" s="136" t="s">
        <v>308</v>
      </c>
      <c r="H524" s="139">
        <v>41974</v>
      </c>
    </row>
    <row r="525" spans="1:8">
      <c r="A525" s="140">
        <v>34583</v>
      </c>
      <c r="B525" s="141" t="s">
        <v>849</v>
      </c>
      <c r="C525" s="140" t="s">
        <v>314</v>
      </c>
      <c r="D525" s="140" t="s">
        <v>335</v>
      </c>
      <c r="E525" s="142">
        <v>74.430000000000007</v>
      </c>
      <c r="F525" s="142">
        <v>74.430000000000007</v>
      </c>
      <c r="G525" s="140" t="s">
        <v>308</v>
      </c>
      <c r="H525" s="143">
        <v>41974</v>
      </c>
    </row>
    <row r="526" spans="1:8">
      <c r="A526" s="136">
        <v>34584</v>
      </c>
      <c r="B526" s="137" t="s">
        <v>850</v>
      </c>
      <c r="C526" s="136" t="s">
        <v>314</v>
      </c>
      <c r="D526" s="136" t="s">
        <v>335</v>
      </c>
      <c r="E526" s="138">
        <v>41.67</v>
      </c>
      <c r="F526" s="138">
        <v>41.67</v>
      </c>
      <c r="G526" s="136" t="s">
        <v>308</v>
      </c>
      <c r="H526" s="139">
        <v>41974</v>
      </c>
    </row>
    <row r="527" spans="1:8" ht="25.5">
      <c r="A527" s="140">
        <v>715</v>
      </c>
      <c r="B527" s="141" t="s">
        <v>851</v>
      </c>
      <c r="C527" s="140" t="s">
        <v>314</v>
      </c>
      <c r="D527" s="140" t="s">
        <v>83</v>
      </c>
      <c r="E527" s="142">
        <v>15.08</v>
      </c>
      <c r="F527" s="142">
        <v>15.08</v>
      </c>
      <c r="G527" s="140" t="s">
        <v>308</v>
      </c>
      <c r="H527" s="143">
        <v>41974</v>
      </c>
    </row>
    <row r="528" spans="1:8" ht="25.5">
      <c r="A528" s="136">
        <v>718</v>
      </c>
      <c r="B528" s="137" t="s">
        <v>852</v>
      </c>
      <c r="C528" s="136" t="s">
        <v>314</v>
      </c>
      <c r="D528" s="136" t="s">
        <v>83</v>
      </c>
      <c r="E528" s="138">
        <v>22.47</v>
      </c>
      <c r="F528" s="138">
        <v>22.47</v>
      </c>
      <c r="G528" s="136" t="s">
        <v>308</v>
      </c>
      <c r="H528" s="139">
        <v>41974</v>
      </c>
    </row>
    <row r="529" spans="1:8" ht="25.5">
      <c r="A529" s="140">
        <v>10610</v>
      </c>
      <c r="B529" s="141" t="s">
        <v>853</v>
      </c>
      <c r="C529" s="140" t="s">
        <v>314</v>
      </c>
      <c r="D529" s="140" t="s">
        <v>83</v>
      </c>
      <c r="E529" s="142">
        <v>1.24</v>
      </c>
      <c r="F529" s="142">
        <v>1.24</v>
      </c>
      <c r="G529" s="140" t="s">
        <v>308</v>
      </c>
      <c r="H529" s="143">
        <v>41974</v>
      </c>
    </row>
    <row r="530" spans="1:8" ht="25.5">
      <c r="A530" s="136">
        <v>34585</v>
      </c>
      <c r="B530" s="137" t="s">
        <v>854</v>
      </c>
      <c r="C530" s="136" t="s">
        <v>314</v>
      </c>
      <c r="D530" s="136" t="s">
        <v>83</v>
      </c>
      <c r="E530" s="138">
        <v>1.27</v>
      </c>
      <c r="F530" s="138">
        <v>1.27</v>
      </c>
      <c r="G530" s="136" t="s">
        <v>308</v>
      </c>
      <c r="H530" s="139">
        <v>41974</v>
      </c>
    </row>
    <row r="531" spans="1:8" ht="25.5">
      <c r="A531" s="140">
        <v>34586</v>
      </c>
      <c r="B531" s="141" t="s">
        <v>855</v>
      </c>
      <c r="C531" s="140" t="s">
        <v>314</v>
      </c>
      <c r="D531" s="140" t="s">
        <v>83</v>
      </c>
      <c r="E531" s="142">
        <v>1.28</v>
      </c>
      <c r="F531" s="142">
        <v>1.28</v>
      </c>
      <c r="G531" s="140" t="s">
        <v>308</v>
      </c>
      <c r="H531" s="143">
        <v>41974</v>
      </c>
    </row>
    <row r="532" spans="1:8" ht="25.5">
      <c r="A532" s="136">
        <v>38659</v>
      </c>
      <c r="B532" s="137" t="s">
        <v>856</v>
      </c>
      <c r="C532" s="136" t="s">
        <v>314</v>
      </c>
      <c r="D532" s="136" t="s">
        <v>83</v>
      </c>
      <c r="E532" s="138">
        <v>1.33</v>
      </c>
      <c r="F532" s="138">
        <v>1.33</v>
      </c>
      <c r="G532" s="136" t="s">
        <v>308</v>
      </c>
      <c r="H532" s="139">
        <v>41974</v>
      </c>
    </row>
    <row r="533" spans="1:8" ht="25.5">
      <c r="A533" s="140">
        <v>34587</v>
      </c>
      <c r="B533" s="141" t="s">
        <v>857</v>
      </c>
      <c r="C533" s="140" t="s">
        <v>314</v>
      </c>
      <c r="D533" s="140" t="s">
        <v>83</v>
      </c>
      <c r="E533" s="142">
        <v>1.57</v>
      </c>
      <c r="F533" s="142">
        <v>1.57</v>
      </c>
      <c r="G533" s="140" t="s">
        <v>308</v>
      </c>
      <c r="H533" s="143">
        <v>41974</v>
      </c>
    </row>
    <row r="534" spans="1:8" ht="25.5">
      <c r="A534" s="136">
        <v>34588</v>
      </c>
      <c r="B534" s="137" t="s">
        <v>858</v>
      </c>
      <c r="C534" s="136" t="s">
        <v>314</v>
      </c>
      <c r="D534" s="136" t="s">
        <v>83</v>
      </c>
      <c r="E534" s="138">
        <v>1.65</v>
      </c>
      <c r="F534" s="138">
        <v>1.65</v>
      </c>
      <c r="G534" s="136" t="s">
        <v>308</v>
      </c>
      <c r="H534" s="139">
        <v>41974</v>
      </c>
    </row>
    <row r="535" spans="1:8" ht="25.5">
      <c r="A535" s="140">
        <v>34590</v>
      </c>
      <c r="B535" s="141" t="s">
        <v>859</v>
      </c>
      <c r="C535" s="140" t="s">
        <v>314</v>
      </c>
      <c r="D535" s="140" t="s">
        <v>83</v>
      </c>
      <c r="E535" s="142">
        <v>1.78</v>
      </c>
      <c r="F535" s="142">
        <v>1.78</v>
      </c>
      <c r="G535" s="140" t="s">
        <v>308</v>
      </c>
      <c r="H535" s="143">
        <v>41974</v>
      </c>
    </row>
    <row r="536" spans="1:8" ht="25.5">
      <c r="A536" s="136">
        <v>34591</v>
      </c>
      <c r="B536" s="137" t="s">
        <v>860</v>
      </c>
      <c r="C536" s="136" t="s">
        <v>314</v>
      </c>
      <c r="D536" s="136" t="s">
        <v>83</v>
      </c>
      <c r="E536" s="138">
        <v>2.2200000000000002</v>
      </c>
      <c r="F536" s="138">
        <v>2.2200000000000002</v>
      </c>
      <c r="G536" s="136" t="s">
        <v>308</v>
      </c>
      <c r="H536" s="139">
        <v>41974</v>
      </c>
    </row>
    <row r="537" spans="1:8" ht="38.25">
      <c r="A537" s="140">
        <v>709</v>
      </c>
      <c r="B537" s="141" t="s">
        <v>861</v>
      </c>
      <c r="C537" s="140" t="s">
        <v>314</v>
      </c>
      <c r="D537" s="140" t="s">
        <v>83</v>
      </c>
      <c r="E537" s="142">
        <v>356.94</v>
      </c>
      <c r="F537" s="142">
        <v>356.94</v>
      </c>
      <c r="G537" s="140" t="s">
        <v>308</v>
      </c>
      <c r="H537" s="143">
        <v>41974</v>
      </c>
    </row>
    <row r="538" spans="1:8" ht="38.25">
      <c r="A538" s="136">
        <v>679</v>
      </c>
      <c r="B538" s="137" t="s">
        <v>862</v>
      </c>
      <c r="C538" s="136" t="s">
        <v>314</v>
      </c>
      <c r="D538" s="136" t="s">
        <v>335</v>
      </c>
      <c r="E538" s="138">
        <v>53.27</v>
      </c>
      <c r="F538" s="138">
        <v>53.27</v>
      </c>
      <c r="G538" s="136" t="s">
        <v>308</v>
      </c>
      <c r="H538" s="139">
        <v>41974</v>
      </c>
    </row>
    <row r="539" spans="1:8" ht="38.25">
      <c r="A539" s="140">
        <v>711</v>
      </c>
      <c r="B539" s="141" t="s">
        <v>863</v>
      </c>
      <c r="C539" s="140" t="s">
        <v>314</v>
      </c>
      <c r="D539" s="140" t="s">
        <v>335</v>
      </c>
      <c r="E539" s="142">
        <v>32.159999999999997</v>
      </c>
      <c r="F539" s="142">
        <v>32.159999999999997</v>
      </c>
      <c r="G539" s="140" t="s">
        <v>308</v>
      </c>
      <c r="H539" s="143">
        <v>41974</v>
      </c>
    </row>
    <row r="540" spans="1:8" ht="38.25">
      <c r="A540" s="136">
        <v>712</v>
      </c>
      <c r="B540" s="137" t="s">
        <v>864</v>
      </c>
      <c r="C540" s="136" t="s">
        <v>314</v>
      </c>
      <c r="D540" s="136" t="s">
        <v>335</v>
      </c>
      <c r="E540" s="138">
        <v>38.159999999999997</v>
      </c>
      <c r="F540" s="138">
        <v>38.159999999999997</v>
      </c>
      <c r="G540" s="136" t="s">
        <v>308</v>
      </c>
      <c r="H540" s="139">
        <v>41974</v>
      </c>
    </row>
    <row r="541" spans="1:8" ht="38.25">
      <c r="A541" s="140">
        <v>695</v>
      </c>
      <c r="B541" s="141" t="s">
        <v>865</v>
      </c>
      <c r="C541" s="140" t="s">
        <v>314</v>
      </c>
      <c r="D541" s="140" t="s">
        <v>335</v>
      </c>
      <c r="E541" s="142">
        <v>33.57</v>
      </c>
      <c r="F541" s="142">
        <v>33.57</v>
      </c>
      <c r="G541" s="140" t="s">
        <v>308</v>
      </c>
      <c r="H541" s="143">
        <v>41974</v>
      </c>
    </row>
    <row r="542" spans="1:8" ht="25.5">
      <c r="A542" s="136">
        <v>34592</v>
      </c>
      <c r="B542" s="137" t="s">
        <v>866</v>
      </c>
      <c r="C542" s="136" t="s">
        <v>314</v>
      </c>
      <c r="D542" s="136" t="s">
        <v>83</v>
      </c>
      <c r="E542" s="138">
        <v>2</v>
      </c>
      <c r="F542" s="138">
        <v>2</v>
      </c>
      <c r="G542" s="136" t="s">
        <v>308</v>
      </c>
      <c r="H542" s="139">
        <v>41974</v>
      </c>
    </row>
    <row r="543" spans="1:8" ht="25.5">
      <c r="A543" s="140">
        <v>651</v>
      </c>
      <c r="B543" s="141" t="s">
        <v>867</v>
      </c>
      <c r="C543" s="140" t="s">
        <v>314</v>
      </c>
      <c r="D543" s="140" t="s">
        <v>83</v>
      </c>
      <c r="E543" s="142">
        <v>2.29</v>
      </c>
      <c r="F543" s="142">
        <v>2.29</v>
      </c>
      <c r="G543" s="140" t="s">
        <v>308</v>
      </c>
      <c r="H543" s="143">
        <v>41974</v>
      </c>
    </row>
    <row r="544" spans="1:8" ht="25.5">
      <c r="A544" s="136">
        <v>37103</v>
      </c>
      <c r="B544" s="137" t="s">
        <v>868</v>
      </c>
      <c r="C544" s="136" t="s">
        <v>314</v>
      </c>
      <c r="D544" s="136" t="s">
        <v>83</v>
      </c>
      <c r="E544" s="138">
        <v>2.35</v>
      </c>
      <c r="F544" s="138">
        <v>2.35</v>
      </c>
      <c r="G544" s="136" t="s">
        <v>308</v>
      </c>
      <c r="H544" s="139">
        <v>41974</v>
      </c>
    </row>
    <row r="545" spans="1:8" ht="25.5">
      <c r="A545" s="140">
        <v>654</v>
      </c>
      <c r="B545" s="141" t="s">
        <v>869</v>
      </c>
      <c r="C545" s="140" t="s">
        <v>314</v>
      </c>
      <c r="D545" s="140" t="s">
        <v>83</v>
      </c>
      <c r="E545" s="142">
        <v>2.95</v>
      </c>
      <c r="F545" s="142">
        <v>2.95</v>
      </c>
      <c r="G545" s="140" t="s">
        <v>308</v>
      </c>
      <c r="H545" s="143">
        <v>41974</v>
      </c>
    </row>
    <row r="546" spans="1:8" ht="25.5">
      <c r="A546" s="136">
        <v>650</v>
      </c>
      <c r="B546" s="137" t="s">
        <v>870</v>
      </c>
      <c r="C546" s="136" t="s">
        <v>314</v>
      </c>
      <c r="D546" s="136" t="s">
        <v>83</v>
      </c>
      <c r="E546" s="138">
        <v>1.82</v>
      </c>
      <c r="F546" s="138">
        <v>1.82</v>
      </c>
      <c r="G546" s="136" t="s">
        <v>308</v>
      </c>
      <c r="H546" s="139">
        <v>41974</v>
      </c>
    </row>
    <row r="547" spans="1:8" ht="25.5">
      <c r="A547" s="140">
        <v>34599</v>
      </c>
      <c r="B547" s="141" t="s">
        <v>871</v>
      </c>
      <c r="C547" s="140" t="s">
        <v>314</v>
      </c>
      <c r="D547" s="140" t="s">
        <v>83</v>
      </c>
      <c r="E547" s="142">
        <v>2.11</v>
      </c>
      <c r="F547" s="142">
        <v>2.11</v>
      </c>
      <c r="G547" s="140" t="s">
        <v>308</v>
      </c>
      <c r="H547" s="143">
        <v>41974</v>
      </c>
    </row>
    <row r="548" spans="1:8" ht="25.5">
      <c r="A548" s="136">
        <v>674</v>
      </c>
      <c r="B548" s="137" t="s">
        <v>872</v>
      </c>
      <c r="C548" s="136" t="s">
        <v>314</v>
      </c>
      <c r="D548" s="136" t="s">
        <v>335</v>
      </c>
      <c r="E548" s="138">
        <v>50.7</v>
      </c>
      <c r="F548" s="138">
        <v>50.7</v>
      </c>
      <c r="G548" s="136" t="s">
        <v>308</v>
      </c>
      <c r="H548" s="139">
        <v>41974</v>
      </c>
    </row>
    <row r="549" spans="1:8" ht="25.5">
      <c r="A549" s="140">
        <v>652</v>
      </c>
      <c r="B549" s="141" t="s">
        <v>873</v>
      </c>
      <c r="C549" s="140" t="s">
        <v>314</v>
      </c>
      <c r="D549" s="140" t="s">
        <v>335</v>
      </c>
      <c r="E549" s="142">
        <v>101.4</v>
      </c>
      <c r="F549" s="142">
        <v>101.4</v>
      </c>
      <c r="G549" s="140" t="s">
        <v>308</v>
      </c>
      <c r="H549" s="143">
        <v>41974</v>
      </c>
    </row>
    <row r="550" spans="1:8">
      <c r="A550" s="136">
        <v>716</v>
      </c>
      <c r="B550" s="137" t="s">
        <v>874</v>
      </c>
      <c r="C550" s="136" t="s">
        <v>314</v>
      </c>
      <c r="D550" s="136" t="s">
        <v>83</v>
      </c>
      <c r="E550" s="138">
        <v>15.25</v>
      </c>
      <c r="F550" s="138">
        <v>15.25</v>
      </c>
      <c r="G550" s="136" t="s">
        <v>308</v>
      </c>
      <c r="H550" s="139">
        <v>41974</v>
      </c>
    </row>
    <row r="551" spans="1:8" ht="25.5">
      <c r="A551" s="140">
        <v>11981</v>
      </c>
      <c r="B551" s="141" t="s">
        <v>875</v>
      </c>
      <c r="C551" s="140" t="s">
        <v>314</v>
      </c>
      <c r="D551" s="140" t="s">
        <v>83</v>
      </c>
      <c r="E551" s="142">
        <v>15.41</v>
      </c>
      <c r="F551" s="142">
        <v>15.41</v>
      </c>
      <c r="G551" s="140" t="s">
        <v>308</v>
      </c>
      <c r="H551" s="143">
        <v>41974</v>
      </c>
    </row>
    <row r="552" spans="1:8">
      <c r="A552" s="136">
        <v>12614</v>
      </c>
      <c r="B552" s="137" t="s">
        <v>876</v>
      </c>
      <c r="C552" s="136" t="s">
        <v>314</v>
      </c>
      <c r="D552" s="136" t="s">
        <v>83</v>
      </c>
      <c r="E552" s="138">
        <v>15.97</v>
      </c>
      <c r="F552" s="138">
        <v>15.97</v>
      </c>
      <c r="G552" s="136" t="s">
        <v>308</v>
      </c>
      <c r="H552" s="139">
        <v>41974</v>
      </c>
    </row>
    <row r="553" spans="1:8" ht="25.5">
      <c r="A553" s="140">
        <v>12294</v>
      </c>
      <c r="B553" s="141" t="s">
        <v>877</v>
      </c>
      <c r="C553" s="140" t="s">
        <v>314</v>
      </c>
      <c r="D553" s="140" t="s">
        <v>83</v>
      </c>
      <c r="E553" s="142">
        <v>2.4</v>
      </c>
      <c r="F553" s="142">
        <v>2.4</v>
      </c>
      <c r="G553" s="140" t="s">
        <v>308</v>
      </c>
      <c r="H553" s="143">
        <v>41974</v>
      </c>
    </row>
    <row r="554" spans="1:8">
      <c r="A554" s="136">
        <v>12295</v>
      </c>
      <c r="B554" s="137" t="s">
        <v>878</v>
      </c>
      <c r="C554" s="136" t="s">
        <v>314</v>
      </c>
      <c r="D554" s="136" t="s">
        <v>83</v>
      </c>
      <c r="E554" s="138">
        <v>2.78</v>
      </c>
      <c r="F554" s="138">
        <v>2.78</v>
      </c>
      <c r="G554" s="136" t="s">
        <v>308</v>
      </c>
      <c r="H554" s="139">
        <v>41974</v>
      </c>
    </row>
    <row r="555" spans="1:8">
      <c r="A555" s="140">
        <v>12296</v>
      </c>
      <c r="B555" s="141" t="s">
        <v>879</v>
      </c>
      <c r="C555" s="140" t="s">
        <v>314</v>
      </c>
      <c r="D555" s="140" t="s">
        <v>83</v>
      </c>
      <c r="E555" s="142">
        <v>2.14</v>
      </c>
      <c r="F555" s="142">
        <v>2.14</v>
      </c>
      <c r="G555" s="140" t="s">
        <v>308</v>
      </c>
      <c r="H555" s="143">
        <v>41974</v>
      </c>
    </row>
    <row r="556" spans="1:8" ht="25.5">
      <c r="A556" s="136">
        <v>6140</v>
      </c>
      <c r="B556" s="137" t="s">
        <v>880</v>
      </c>
      <c r="C556" s="136" t="s">
        <v>314</v>
      </c>
      <c r="D556" s="136" t="s">
        <v>83</v>
      </c>
      <c r="E556" s="138">
        <v>1.93</v>
      </c>
      <c r="F556" s="138">
        <v>1.93</v>
      </c>
      <c r="G556" s="136" t="s">
        <v>308</v>
      </c>
      <c r="H556" s="139">
        <v>41974</v>
      </c>
    </row>
    <row r="557" spans="1:8" ht="51">
      <c r="A557" s="140">
        <v>735</v>
      </c>
      <c r="B557" s="141" t="s">
        <v>881</v>
      </c>
      <c r="C557" s="140" t="s">
        <v>316</v>
      </c>
      <c r="D557" s="140" t="s">
        <v>83</v>
      </c>
      <c r="E557" s="142">
        <v>1493.42</v>
      </c>
      <c r="F557" s="142">
        <v>1493.42</v>
      </c>
      <c r="G557" s="140" t="s">
        <v>308</v>
      </c>
      <c r="H557" s="143">
        <v>41974</v>
      </c>
    </row>
    <row r="558" spans="1:8" ht="51">
      <c r="A558" s="136">
        <v>736</v>
      </c>
      <c r="B558" s="137" t="s">
        <v>882</v>
      </c>
      <c r="C558" s="136" t="s">
        <v>316</v>
      </c>
      <c r="D558" s="136" t="s">
        <v>83</v>
      </c>
      <c r="E558" s="138">
        <v>1255.7</v>
      </c>
      <c r="F558" s="138">
        <v>1255.7</v>
      </c>
      <c r="G558" s="136" t="s">
        <v>308</v>
      </c>
      <c r="H558" s="139">
        <v>41974</v>
      </c>
    </row>
    <row r="559" spans="1:8" ht="51">
      <c r="A559" s="140">
        <v>729</v>
      </c>
      <c r="B559" s="141" t="s">
        <v>883</v>
      </c>
      <c r="C559" s="140" t="s">
        <v>316</v>
      </c>
      <c r="D559" s="140" t="s">
        <v>83</v>
      </c>
      <c r="E559" s="142">
        <v>511.71</v>
      </c>
      <c r="F559" s="142">
        <v>511.71</v>
      </c>
      <c r="G559" s="140" t="s">
        <v>308</v>
      </c>
      <c r="H559" s="143">
        <v>41974</v>
      </c>
    </row>
    <row r="560" spans="1:8" ht="38.25">
      <c r="A560" s="136">
        <v>731</v>
      </c>
      <c r="B560" s="137" t="s">
        <v>884</v>
      </c>
      <c r="C560" s="136" t="s">
        <v>316</v>
      </c>
      <c r="D560" s="136" t="s">
        <v>83</v>
      </c>
      <c r="E560" s="138">
        <v>498.02</v>
      </c>
      <c r="F560" s="138">
        <v>498.02</v>
      </c>
      <c r="G560" s="136" t="s">
        <v>308</v>
      </c>
      <c r="H560" s="139">
        <v>41974</v>
      </c>
    </row>
    <row r="561" spans="1:8" ht="51">
      <c r="A561" s="140">
        <v>10575</v>
      </c>
      <c r="B561" s="141" t="s">
        <v>885</v>
      </c>
      <c r="C561" s="140" t="s">
        <v>316</v>
      </c>
      <c r="D561" s="140" t="s">
        <v>83</v>
      </c>
      <c r="E561" s="142">
        <v>777.2</v>
      </c>
      <c r="F561" s="142">
        <v>777.2</v>
      </c>
      <c r="G561" s="140" t="s">
        <v>308</v>
      </c>
      <c r="H561" s="143">
        <v>41974</v>
      </c>
    </row>
    <row r="562" spans="1:8" ht="51">
      <c r="A562" s="136">
        <v>733</v>
      </c>
      <c r="B562" s="137" t="s">
        <v>886</v>
      </c>
      <c r="C562" s="136" t="s">
        <v>316</v>
      </c>
      <c r="D562" s="136" t="s">
        <v>83</v>
      </c>
      <c r="E562" s="138">
        <v>850.94</v>
      </c>
      <c r="F562" s="138">
        <v>850.94</v>
      </c>
      <c r="G562" s="136" t="s">
        <v>308</v>
      </c>
      <c r="H562" s="139">
        <v>41974</v>
      </c>
    </row>
    <row r="563" spans="1:8" ht="51">
      <c r="A563" s="140">
        <v>732</v>
      </c>
      <c r="B563" s="141" t="s">
        <v>887</v>
      </c>
      <c r="C563" s="140" t="s">
        <v>316</v>
      </c>
      <c r="D563" s="140" t="s">
        <v>83</v>
      </c>
      <c r="E563" s="142">
        <v>839.5</v>
      </c>
      <c r="F563" s="142">
        <v>839.5</v>
      </c>
      <c r="G563" s="140" t="s">
        <v>308</v>
      </c>
      <c r="H563" s="143">
        <v>41974</v>
      </c>
    </row>
    <row r="564" spans="1:8" ht="51">
      <c r="A564" s="136">
        <v>737</v>
      </c>
      <c r="B564" s="137" t="s">
        <v>888</v>
      </c>
      <c r="C564" s="136" t="s">
        <v>316</v>
      </c>
      <c r="D564" s="136" t="s">
        <v>83</v>
      </c>
      <c r="E564" s="138">
        <v>4707.6499999999996</v>
      </c>
      <c r="F564" s="138">
        <v>4707.6499999999996</v>
      </c>
      <c r="G564" s="136" t="s">
        <v>308</v>
      </c>
      <c r="H564" s="139">
        <v>41974</v>
      </c>
    </row>
    <row r="565" spans="1:8" ht="51">
      <c r="A565" s="140">
        <v>738</v>
      </c>
      <c r="B565" s="141" t="s">
        <v>889</v>
      </c>
      <c r="C565" s="140" t="s">
        <v>316</v>
      </c>
      <c r="D565" s="140" t="s">
        <v>83</v>
      </c>
      <c r="E565" s="142">
        <v>2182.9</v>
      </c>
      <c r="F565" s="142">
        <v>2182.9</v>
      </c>
      <c r="G565" s="140" t="s">
        <v>308</v>
      </c>
      <c r="H565" s="143">
        <v>41974</v>
      </c>
    </row>
    <row r="566" spans="1:8" ht="51">
      <c r="A566" s="136">
        <v>740</v>
      </c>
      <c r="B566" s="137" t="s">
        <v>890</v>
      </c>
      <c r="C566" s="136" t="s">
        <v>316</v>
      </c>
      <c r="D566" s="136" t="s">
        <v>83</v>
      </c>
      <c r="E566" s="138">
        <v>4428.66</v>
      </c>
      <c r="F566" s="138">
        <v>4428.66</v>
      </c>
      <c r="G566" s="136" t="s">
        <v>308</v>
      </c>
      <c r="H566" s="139">
        <v>41974</v>
      </c>
    </row>
    <row r="567" spans="1:8" ht="51">
      <c r="A567" s="140">
        <v>734</v>
      </c>
      <c r="B567" s="141" t="s">
        <v>891</v>
      </c>
      <c r="C567" s="140" t="s">
        <v>316</v>
      </c>
      <c r="D567" s="140" t="s">
        <v>83</v>
      </c>
      <c r="E567" s="142">
        <v>899.94</v>
      </c>
      <c r="F567" s="142">
        <v>899.94</v>
      </c>
      <c r="G567" s="140" t="s">
        <v>308</v>
      </c>
      <c r="H567" s="143">
        <v>41974</v>
      </c>
    </row>
    <row r="568" spans="1:8" ht="38.25">
      <c r="A568" s="136">
        <v>25932</v>
      </c>
      <c r="B568" s="137" t="s">
        <v>892</v>
      </c>
      <c r="C568" s="136" t="s">
        <v>316</v>
      </c>
      <c r="D568" s="136" t="s">
        <v>893</v>
      </c>
      <c r="E568" s="138">
        <v>185</v>
      </c>
      <c r="F568" s="138">
        <v>185</v>
      </c>
      <c r="G568" s="136" t="s">
        <v>308</v>
      </c>
      <c r="H568" s="139">
        <v>41974</v>
      </c>
    </row>
    <row r="569" spans="1:8" ht="25.5">
      <c r="A569" s="140">
        <v>745</v>
      </c>
      <c r="B569" s="141" t="s">
        <v>894</v>
      </c>
      <c r="C569" s="140" t="s">
        <v>316</v>
      </c>
      <c r="D569" s="140" t="s">
        <v>307</v>
      </c>
      <c r="E569" s="142">
        <v>1.53</v>
      </c>
      <c r="F569" s="142">
        <v>1.53</v>
      </c>
      <c r="G569" s="140" t="s">
        <v>308</v>
      </c>
      <c r="H569" s="143">
        <v>41974</v>
      </c>
    </row>
    <row r="570" spans="1:8" ht="25.5">
      <c r="A570" s="136">
        <v>10753</v>
      </c>
      <c r="B570" s="137" t="s">
        <v>895</v>
      </c>
      <c r="C570" s="136" t="s">
        <v>316</v>
      </c>
      <c r="D570" s="136" t="s">
        <v>307</v>
      </c>
      <c r="E570" s="138">
        <v>0.77</v>
      </c>
      <c r="F570" s="138">
        <v>0.77</v>
      </c>
      <c r="G570" s="136" t="s">
        <v>308</v>
      </c>
      <c r="H570" s="139">
        <v>41974</v>
      </c>
    </row>
    <row r="571" spans="1:8" ht="63.75">
      <c r="A571" s="140">
        <v>10587</v>
      </c>
      <c r="B571" s="141" t="s">
        <v>896</v>
      </c>
      <c r="C571" s="140" t="s">
        <v>316</v>
      </c>
      <c r="D571" s="140" t="s">
        <v>83</v>
      </c>
      <c r="E571" s="142">
        <v>1397.83</v>
      </c>
      <c r="F571" s="142">
        <v>1397.83</v>
      </c>
      <c r="G571" s="140" t="s">
        <v>308</v>
      </c>
      <c r="H571" s="143">
        <v>41974</v>
      </c>
    </row>
    <row r="572" spans="1:8" ht="63.75">
      <c r="A572" s="136">
        <v>759</v>
      </c>
      <c r="B572" s="137" t="s">
        <v>897</v>
      </c>
      <c r="C572" s="136" t="s">
        <v>316</v>
      </c>
      <c r="D572" s="136" t="s">
        <v>83</v>
      </c>
      <c r="E572" s="138">
        <v>2009.8</v>
      </c>
      <c r="F572" s="138">
        <v>2009.8</v>
      </c>
      <c r="G572" s="136" t="s">
        <v>308</v>
      </c>
      <c r="H572" s="139">
        <v>41974</v>
      </c>
    </row>
    <row r="573" spans="1:8" ht="63.75">
      <c r="A573" s="140">
        <v>761</v>
      </c>
      <c r="B573" s="141" t="s">
        <v>898</v>
      </c>
      <c r="C573" s="140" t="s">
        <v>316</v>
      </c>
      <c r="D573" s="140" t="s">
        <v>83</v>
      </c>
      <c r="E573" s="142">
        <v>3406.77</v>
      </c>
      <c r="F573" s="142">
        <v>3406.77</v>
      </c>
      <c r="G573" s="140" t="s">
        <v>308</v>
      </c>
      <c r="H573" s="143">
        <v>41974</v>
      </c>
    </row>
    <row r="574" spans="1:8" ht="63.75">
      <c r="A574" s="136">
        <v>750</v>
      </c>
      <c r="B574" s="137" t="s">
        <v>899</v>
      </c>
      <c r="C574" s="136" t="s">
        <v>316</v>
      </c>
      <c r="D574" s="136" t="s">
        <v>83</v>
      </c>
      <c r="E574" s="138">
        <v>3234.46</v>
      </c>
      <c r="F574" s="138">
        <v>3234.46</v>
      </c>
      <c r="G574" s="136" t="s">
        <v>308</v>
      </c>
      <c r="H574" s="139">
        <v>41974</v>
      </c>
    </row>
    <row r="575" spans="1:8" ht="63.75">
      <c r="A575" s="140">
        <v>755</v>
      </c>
      <c r="B575" s="141" t="s">
        <v>900</v>
      </c>
      <c r="C575" s="140" t="s">
        <v>316</v>
      </c>
      <c r="D575" s="140" t="s">
        <v>83</v>
      </c>
      <c r="E575" s="142">
        <v>13272.65</v>
      </c>
      <c r="F575" s="142">
        <v>13272.65</v>
      </c>
      <c r="G575" s="140" t="s">
        <v>308</v>
      </c>
      <c r="H575" s="143">
        <v>41974</v>
      </c>
    </row>
    <row r="576" spans="1:8" ht="63.75">
      <c r="A576" s="136">
        <v>749</v>
      </c>
      <c r="B576" s="137" t="s">
        <v>901</v>
      </c>
      <c r="C576" s="136" t="s">
        <v>316</v>
      </c>
      <c r="D576" s="136" t="s">
        <v>83</v>
      </c>
      <c r="E576" s="138">
        <v>4881.4399999999996</v>
      </c>
      <c r="F576" s="138">
        <v>4881.4399999999996</v>
      </c>
      <c r="G576" s="136" t="s">
        <v>308</v>
      </c>
      <c r="H576" s="139">
        <v>41974</v>
      </c>
    </row>
    <row r="577" spans="1:8" ht="63.75">
      <c r="A577" s="140">
        <v>756</v>
      </c>
      <c r="B577" s="141" t="s">
        <v>902</v>
      </c>
      <c r="C577" s="140" t="s">
        <v>316</v>
      </c>
      <c r="D577" s="140" t="s">
        <v>83</v>
      </c>
      <c r="E577" s="142">
        <v>14475.61</v>
      </c>
      <c r="F577" s="142">
        <v>14475.61</v>
      </c>
      <c r="G577" s="140" t="s">
        <v>308</v>
      </c>
      <c r="H577" s="143">
        <v>41974</v>
      </c>
    </row>
    <row r="578" spans="1:8" ht="38.25">
      <c r="A578" s="136">
        <v>4086</v>
      </c>
      <c r="B578" s="137" t="s">
        <v>903</v>
      </c>
      <c r="C578" s="136" t="s">
        <v>316</v>
      </c>
      <c r="D578" s="136" t="s">
        <v>307</v>
      </c>
      <c r="E578" s="138">
        <v>2.4</v>
      </c>
      <c r="F578" s="138">
        <v>2.4</v>
      </c>
      <c r="G578" s="136" t="s">
        <v>308</v>
      </c>
      <c r="H578" s="139">
        <v>41974</v>
      </c>
    </row>
    <row r="579" spans="1:8" ht="38.25">
      <c r="A579" s="140">
        <v>4085</v>
      </c>
      <c r="B579" s="141" t="s">
        <v>904</v>
      </c>
      <c r="C579" s="140" t="s">
        <v>316</v>
      </c>
      <c r="D579" s="140" t="s">
        <v>307</v>
      </c>
      <c r="E579" s="142">
        <v>1.84</v>
      </c>
      <c r="F579" s="142">
        <v>1.84</v>
      </c>
      <c r="G579" s="140" t="s">
        <v>308</v>
      </c>
      <c r="H579" s="143">
        <v>41974</v>
      </c>
    </row>
    <row r="580" spans="1:8" ht="38.25">
      <c r="A580" s="136">
        <v>743</v>
      </c>
      <c r="B580" s="137" t="s">
        <v>905</v>
      </c>
      <c r="C580" s="136" t="s">
        <v>316</v>
      </c>
      <c r="D580" s="136" t="s">
        <v>307</v>
      </c>
      <c r="E580" s="138">
        <v>1.35</v>
      </c>
      <c r="F580" s="138">
        <v>1.35</v>
      </c>
      <c r="G580" s="136" t="s">
        <v>308</v>
      </c>
      <c r="H580" s="139">
        <v>41974</v>
      </c>
    </row>
    <row r="581" spans="1:8" ht="51">
      <c r="A581" s="140">
        <v>4084</v>
      </c>
      <c r="B581" s="141" t="s">
        <v>906</v>
      </c>
      <c r="C581" s="140" t="s">
        <v>316</v>
      </c>
      <c r="D581" s="140" t="s">
        <v>307</v>
      </c>
      <c r="E581" s="142">
        <v>1.44</v>
      </c>
      <c r="F581" s="142">
        <v>1.44</v>
      </c>
      <c r="G581" s="140" t="s">
        <v>308</v>
      </c>
      <c r="H581" s="143">
        <v>41974</v>
      </c>
    </row>
    <row r="582" spans="1:8" ht="51">
      <c r="A582" s="136">
        <v>757</v>
      </c>
      <c r="B582" s="137" t="s">
        <v>907</v>
      </c>
      <c r="C582" s="136" t="s">
        <v>316</v>
      </c>
      <c r="D582" s="136" t="s">
        <v>83</v>
      </c>
      <c r="E582" s="138">
        <v>6572.85</v>
      </c>
      <c r="F582" s="138">
        <v>6572.85</v>
      </c>
      <c r="G582" s="136" t="s">
        <v>308</v>
      </c>
      <c r="H582" s="139">
        <v>41974</v>
      </c>
    </row>
    <row r="583" spans="1:8" ht="51">
      <c r="A583" s="140">
        <v>10588</v>
      </c>
      <c r="B583" s="141" t="s">
        <v>908</v>
      </c>
      <c r="C583" s="140" t="s">
        <v>316</v>
      </c>
      <c r="D583" s="140" t="s">
        <v>83</v>
      </c>
      <c r="E583" s="142">
        <v>1451.12</v>
      </c>
      <c r="F583" s="142">
        <v>1451.12</v>
      </c>
      <c r="G583" s="140" t="s">
        <v>308</v>
      </c>
      <c r="H583" s="143">
        <v>41974</v>
      </c>
    </row>
    <row r="584" spans="1:8" ht="51">
      <c r="A584" s="136">
        <v>10592</v>
      </c>
      <c r="B584" s="137" t="s">
        <v>909</v>
      </c>
      <c r="C584" s="136" t="s">
        <v>316</v>
      </c>
      <c r="D584" s="136" t="s">
        <v>83</v>
      </c>
      <c r="E584" s="138">
        <v>1752.76</v>
      </c>
      <c r="F584" s="138">
        <v>1752.76</v>
      </c>
      <c r="G584" s="136" t="s">
        <v>308</v>
      </c>
      <c r="H584" s="139">
        <v>41974</v>
      </c>
    </row>
    <row r="585" spans="1:8" ht="51">
      <c r="A585" s="140">
        <v>10589</v>
      </c>
      <c r="B585" s="141" t="s">
        <v>910</v>
      </c>
      <c r="C585" s="140" t="s">
        <v>316</v>
      </c>
      <c r="D585" s="140" t="s">
        <v>83</v>
      </c>
      <c r="E585" s="142">
        <v>2354.7199999999998</v>
      </c>
      <c r="F585" s="142">
        <v>2354.7199999999998</v>
      </c>
      <c r="G585" s="140" t="s">
        <v>308</v>
      </c>
      <c r="H585" s="143">
        <v>41974</v>
      </c>
    </row>
    <row r="586" spans="1:8" ht="51">
      <c r="A586" s="136">
        <v>760</v>
      </c>
      <c r="B586" s="137" t="s">
        <v>911</v>
      </c>
      <c r="C586" s="136" t="s">
        <v>316</v>
      </c>
      <c r="D586" s="136" t="s">
        <v>83</v>
      </c>
      <c r="E586" s="138">
        <v>13145.7</v>
      </c>
      <c r="F586" s="138">
        <v>13145.7</v>
      </c>
      <c r="G586" s="136" t="s">
        <v>308</v>
      </c>
      <c r="H586" s="139">
        <v>41974</v>
      </c>
    </row>
    <row r="587" spans="1:8" ht="51">
      <c r="A587" s="140">
        <v>751</v>
      </c>
      <c r="B587" s="141" t="s">
        <v>912</v>
      </c>
      <c r="C587" s="140" t="s">
        <v>316</v>
      </c>
      <c r="D587" s="140" t="s">
        <v>83</v>
      </c>
      <c r="E587" s="142">
        <v>2070.4499999999998</v>
      </c>
      <c r="F587" s="142">
        <v>2070.4499999999998</v>
      </c>
      <c r="G587" s="140" t="s">
        <v>308</v>
      </c>
      <c r="H587" s="143">
        <v>41974</v>
      </c>
    </row>
    <row r="588" spans="1:8" ht="51">
      <c r="A588" s="136">
        <v>754</v>
      </c>
      <c r="B588" s="137" t="s">
        <v>913</v>
      </c>
      <c r="C588" s="136" t="s">
        <v>316</v>
      </c>
      <c r="D588" s="136" t="s">
        <v>83</v>
      </c>
      <c r="E588" s="138">
        <v>3286.43</v>
      </c>
      <c r="F588" s="138">
        <v>3286.43</v>
      </c>
      <c r="G588" s="136" t="s">
        <v>308</v>
      </c>
      <c r="H588" s="139">
        <v>41974</v>
      </c>
    </row>
    <row r="589" spans="1:8" ht="25.5">
      <c r="A589" s="140">
        <v>14013</v>
      </c>
      <c r="B589" s="141" t="s">
        <v>914</v>
      </c>
      <c r="C589" s="140" t="s">
        <v>316</v>
      </c>
      <c r="D589" s="140" t="s">
        <v>83</v>
      </c>
      <c r="E589" s="142">
        <v>127210.88</v>
      </c>
      <c r="F589" s="142">
        <v>127210.88</v>
      </c>
      <c r="G589" s="140" t="s">
        <v>308</v>
      </c>
      <c r="H589" s="143">
        <v>41974</v>
      </c>
    </row>
    <row r="590" spans="1:8" ht="25.5">
      <c r="A590" s="136">
        <v>5082</v>
      </c>
      <c r="B590" s="137" t="s">
        <v>915</v>
      </c>
      <c r="C590" s="136" t="s">
        <v>314</v>
      </c>
      <c r="D590" s="136" t="s">
        <v>916</v>
      </c>
      <c r="E590" s="138">
        <v>11.25</v>
      </c>
      <c r="F590" s="138">
        <v>11.25</v>
      </c>
      <c r="G590" s="136" t="s">
        <v>308</v>
      </c>
      <c r="H590" s="139">
        <v>41974</v>
      </c>
    </row>
    <row r="591" spans="1:8" ht="25.5">
      <c r="A591" s="140">
        <v>5081</v>
      </c>
      <c r="B591" s="141" t="s">
        <v>917</v>
      </c>
      <c r="C591" s="140" t="s">
        <v>314</v>
      </c>
      <c r="D591" s="140" t="s">
        <v>916</v>
      </c>
      <c r="E591" s="142">
        <v>29.75</v>
      </c>
      <c r="F591" s="142">
        <v>29.75</v>
      </c>
      <c r="G591" s="140" t="s">
        <v>308</v>
      </c>
      <c r="H591" s="143">
        <v>41974</v>
      </c>
    </row>
    <row r="592" spans="1:8">
      <c r="A592" s="136">
        <v>12893</v>
      </c>
      <c r="B592" s="137" t="s">
        <v>918</v>
      </c>
      <c r="C592" s="136" t="s">
        <v>314</v>
      </c>
      <c r="D592" s="136" t="s">
        <v>916</v>
      </c>
      <c r="E592" s="138">
        <v>42.77</v>
      </c>
      <c r="F592" s="138">
        <v>42.77</v>
      </c>
      <c r="G592" s="136" t="s">
        <v>308</v>
      </c>
      <c r="H592" s="139">
        <v>41974</v>
      </c>
    </row>
    <row r="593" spans="1:8">
      <c r="A593" s="140">
        <v>11270</v>
      </c>
      <c r="B593" s="141" t="s">
        <v>919</v>
      </c>
      <c r="C593" s="140" t="s">
        <v>314</v>
      </c>
      <c r="D593" s="140" t="s">
        <v>83</v>
      </c>
      <c r="E593" s="142">
        <v>6.25</v>
      </c>
      <c r="F593" s="142">
        <v>6.25</v>
      </c>
      <c r="G593" s="140" t="s">
        <v>308</v>
      </c>
      <c r="H593" s="143">
        <v>41974</v>
      </c>
    </row>
    <row r="594" spans="1:8">
      <c r="A594" s="136">
        <v>12615</v>
      </c>
      <c r="B594" s="137" t="s">
        <v>920</v>
      </c>
      <c r="C594" s="136" t="s">
        <v>314</v>
      </c>
      <c r="D594" s="136" t="s">
        <v>83</v>
      </c>
      <c r="E594" s="138">
        <v>3.44</v>
      </c>
      <c r="F594" s="138">
        <v>3.44</v>
      </c>
      <c r="G594" s="136" t="s">
        <v>308</v>
      </c>
      <c r="H594" s="139">
        <v>41974</v>
      </c>
    </row>
    <row r="595" spans="1:8" ht="25.5">
      <c r="A595" s="140">
        <v>11685</v>
      </c>
      <c r="B595" s="141" t="s">
        <v>921</v>
      </c>
      <c r="C595" s="140" t="s">
        <v>314</v>
      </c>
      <c r="D595" s="140" t="s">
        <v>83</v>
      </c>
      <c r="E595" s="142">
        <v>17.23</v>
      </c>
      <c r="F595" s="142">
        <v>17.23</v>
      </c>
      <c r="G595" s="140" t="s">
        <v>308</v>
      </c>
      <c r="H595" s="143">
        <v>41974</v>
      </c>
    </row>
    <row r="596" spans="1:8" ht="25.5">
      <c r="A596" s="136">
        <v>11679</v>
      </c>
      <c r="B596" s="137" t="s">
        <v>922</v>
      </c>
      <c r="C596" s="136" t="s">
        <v>314</v>
      </c>
      <c r="D596" s="136" t="s">
        <v>83</v>
      </c>
      <c r="E596" s="138">
        <v>5.28</v>
      </c>
      <c r="F596" s="138">
        <v>5.28</v>
      </c>
      <c r="G596" s="136" t="s">
        <v>308</v>
      </c>
      <c r="H596" s="139">
        <v>41974</v>
      </c>
    </row>
    <row r="597" spans="1:8" ht="25.5">
      <c r="A597" s="140">
        <v>11680</v>
      </c>
      <c r="B597" s="141" t="s">
        <v>923</v>
      </c>
      <c r="C597" s="140" t="s">
        <v>314</v>
      </c>
      <c r="D597" s="140" t="s">
        <v>83</v>
      </c>
      <c r="E597" s="142">
        <v>4.3499999999999996</v>
      </c>
      <c r="F597" s="142">
        <v>4.3499999999999996</v>
      </c>
      <c r="G597" s="140" t="s">
        <v>308</v>
      </c>
      <c r="H597" s="143">
        <v>41974</v>
      </c>
    </row>
    <row r="598" spans="1:8" ht="25.5">
      <c r="A598" s="136">
        <v>2512</v>
      </c>
      <c r="B598" s="137" t="s">
        <v>924</v>
      </c>
      <c r="C598" s="136" t="s">
        <v>314</v>
      </c>
      <c r="D598" s="136" t="s">
        <v>83</v>
      </c>
      <c r="E598" s="138">
        <v>17.36</v>
      </c>
      <c r="F598" s="138">
        <v>17.36</v>
      </c>
      <c r="G598" s="136" t="s">
        <v>308</v>
      </c>
      <c r="H598" s="139">
        <v>41974</v>
      </c>
    </row>
    <row r="599" spans="1:8" ht="25.5">
      <c r="A599" s="140">
        <v>13385</v>
      </c>
      <c r="B599" s="141" t="s">
        <v>925</v>
      </c>
      <c r="C599" s="140" t="s">
        <v>314</v>
      </c>
      <c r="D599" s="140" t="s">
        <v>83</v>
      </c>
      <c r="E599" s="142">
        <v>96.14</v>
      </c>
      <c r="F599" s="142">
        <v>96.14</v>
      </c>
      <c r="G599" s="140" t="s">
        <v>308</v>
      </c>
      <c r="H599" s="143">
        <v>41974</v>
      </c>
    </row>
    <row r="600" spans="1:8" ht="25.5">
      <c r="A600" s="136">
        <v>764</v>
      </c>
      <c r="B600" s="137" t="s">
        <v>926</v>
      </c>
      <c r="C600" s="136" t="s">
        <v>314</v>
      </c>
      <c r="D600" s="136" t="s">
        <v>83</v>
      </c>
      <c r="E600" s="138">
        <v>4.59</v>
      </c>
      <c r="F600" s="138">
        <v>4.59</v>
      </c>
      <c r="G600" s="136" t="s">
        <v>308</v>
      </c>
      <c r="H600" s="139">
        <v>41974</v>
      </c>
    </row>
    <row r="601" spans="1:8">
      <c r="A601" s="140">
        <v>792</v>
      </c>
      <c r="B601" s="141" t="s">
        <v>927</v>
      </c>
      <c r="C601" s="140" t="s">
        <v>314</v>
      </c>
      <c r="D601" s="140" t="s">
        <v>83</v>
      </c>
      <c r="E601" s="142">
        <v>1.6</v>
      </c>
      <c r="F601" s="142">
        <v>1.6</v>
      </c>
      <c r="G601" s="140" t="s">
        <v>308</v>
      </c>
      <c r="H601" s="143">
        <v>41974</v>
      </c>
    </row>
    <row r="602" spans="1:8" ht="25.5">
      <c r="A602" s="136">
        <v>812</v>
      </c>
      <c r="B602" s="137" t="s">
        <v>928</v>
      </c>
      <c r="C602" s="136" t="s">
        <v>314</v>
      </c>
      <c r="D602" s="136" t="s">
        <v>83</v>
      </c>
      <c r="E602" s="138">
        <v>1.37</v>
      </c>
      <c r="F602" s="138">
        <v>1.37</v>
      </c>
      <c r="G602" s="136" t="s">
        <v>308</v>
      </c>
      <c r="H602" s="139">
        <v>41974</v>
      </c>
    </row>
    <row r="603" spans="1:8" ht="25.5">
      <c r="A603" s="140">
        <v>845</v>
      </c>
      <c r="B603" s="141" t="s">
        <v>929</v>
      </c>
      <c r="C603" s="140" t="s">
        <v>314</v>
      </c>
      <c r="D603" s="140" t="s">
        <v>630</v>
      </c>
      <c r="E603" s="142">
        <v>11.18</v>
      </c>
      <c r="F603" s="142">
        <v>11.18</v>
      </c>
      <c r="G603" s="140" t="s">
        <v>308</v>
      </c>
      <c r="H603" s="143">
        <v>41974</v>
      </c>
    </row>
    <row r="604" spans="1:8" ht="25.5">
      <c r="A604" s="136">
        <v>850</v>
      </c>
      <c r="B604" s="137" t="s">
        <v>930</v>
      </c>
      <c r="C604" s="136" t="s">
        <v>314</v>
      </c>
      <c r="D604" s="136" t="s">
        <v>630</v>
      </c>
      <c r="E604" s="138">
        <v>0.73</v>
      </c>
      <c r="F604" s="138">
        <v>0.73</v>
      </c>
      <c r="G604" s="136" t="s">
        <v>308</v>
      </c>
      <c r="H604" s="139">
        <v>41974</v>
      </c>
    </row>
    <row r="605" spans="1:8" ht="25.5">
      <c r="A605" s="140">
        <v>851</v>
      </c>
      <c r="B605" s="141" t="s">
        <v>931</v>
      </c>
      <c r="C605" s="140" t="s">
        <v>314</v>
      </c>
      <c r="D605" s="140" t="s">
        <v>630</v>
      </c>
      <c r="E605" s="142">
        <v>0.93</v>
      </c>
      <c r="F605" s="142">
        <v>0.93</v>
      </c>
      <c r="G605" s="140" t="s">
        <v>308</v>
      </c>
      <c r="H605" s="143">
        <v>41974</v>
      </c>
    </row>
    <row r="606" spans="1:8" ht="25.5">
      <c r="A606" s="136">
        <v>855</v>
      </c>
      <c r="B606" s="137" t="s">
        <v>932</v>
      </c>
      <c r="C606" s="136" t="s">
        <v>314</v>
      </c>
      <c r="D606" s="136" t="s">
        <v>630</v>
      </c>
      <c r="E606" s="138">
        <v>1.37</v>
      </c>
      <c r="F606" s="138">
        <v>1.37</v>
      </c>
      <c r="G606" s="136" t="s">
        <v>308</v>
      </c>
      <c r="H606" s="139">
        <v>41974</v>
      </c>
    </row>
    <row r="607" spans="1:8" ht="25.5">
      <c r="A607" s="140">
        <v>852</v>
      </c>
      <c r="B607" s="141" t="s">
        <v>933</v>
      </c>
      <c r="C607" s="140" t="s">
        <v>314</v>
      </c>
      <c r="D607" s="140" t="s">
        <v>630</v>
      </c>
      <c r="E607" s="142">
        <v>2.11</v>
      </c>
      <c r="F607" s="142">
        <v>2.11</v>
      </c>
      <c r="G607" s="140" t="s">
        <v>308</v>
      </c>
      <c r="H607" s="143">
        <v>41974</v>
      </c>
    </row>
    <row r="608" spans="1:8" ht="25.5">
      <c r="A608" s="136">
        <v>853</v>
      </c>
      <c r="B608" s="137" t="s">
        <v>934</v>
      </c>
      <c r="C608" s="136" t="s">
        <v>314</v>
      </c>
      <c r="D608" s="136" t="s">
        <v>630</v>
      </c>
      <c r="E608" s="138">
        <v>2.14</v>
      </c>
      <c r="F608" s="138">
        <v>2.14</v>
      </c>
      <c r="G608" s="136" t="s">
        <v>308</v>
      </c>
      <c r="H608" s="139">
        <v>41974</v>
      </c>
    </row>
    <row r="609" spans="1:8" ht="25.5">
      <c r="A609" s="140">
        <v>843</v>
      </c>
      <c r="B609" s="141" t="s">
        <v>935</v>
      </c>
      <c r="C609" s="140" t="s">
        <v>314</v>
      </c>
      <c r="D609" s="140" t="s">
        <v>630</v>
      </c>
      <c r="E609" s="142">
        <v>3.07</v>
      </c>
      <c r="F609" s="142">
        <v>3.07</v>
      </c>
      <c r="G609" s="140" t="s">
        <v>308</v>
      </c>
      <c r="H609" s="143">
        <v>41974</v>
      </c>
    </row>
    <row r="610" spans="1:8" ht="25.5">
      <c r="A610" s="136">
        <v>856</v>
      </c>
      <c r="B610" s="137" t="s">
        <v>936</v>
      </c>
      <c r="C610" s="136" t="s">
        <v>314</v>
      </c>
      <c r="D610" s="136" t="s">
        <v>630</v>
      </c>
      <c r="E610" s="138">
        <v>5.0199999999999996</v>
      </c>
      <c r="F610" s="138">
        <v>5.0199999999999996</v>
      </c>
      <c r="G610" s="136" t="s">
        <v>308</v>
      </c>
      <c r="H610" s="139">
        <v>41974</v>
      </c>
    </row>
    <row r="611" spans="1:8" ht="25.5">
      <c r="A611" s="140">
        <v>844</v>
      </c>
      <c r="B611" s="141" t="s">
        <v>937</v>
      </c>
      <c r="C611" s="140" t="s">
        <v>314</v>
      </c>
      <c r="D611" s="140" t="s">
        <v>630</v>
      </c>
      <c r="E611" s="142">
        <v>6.36</v>
      </c>
      <c r="F611" s="142">
        <v>6.36</v>
      </c>
      <c r="G611" s="140" t="s">
        <v>308</v>
      </c>
      <c r="H611" s="143">
        <v>41974</v>
      </c>
    </row>
    <row r="612" spans="1:8">
      <c r="A612" s="136">
        <v>2538</v>
      </c>
      <c r="B612" s="137" t="s">
        <v>938</v>
      </c>
      <c r="C612" s="136" t="s">
        <v>314</v>
      </c>
      <c r="D612" s="136" t="s">
        <v>83</v>
      </c>
      <c r="E612" s="138">
        <v>0.79</v>
      </c>
      <c r="F612" s="138">
        <v>0.79</v>
      </c>
      <c r="G612" s="136" t="s">
        <v>308</v>
      </c>
      <c r="H612" s="139">
        <v>41974</v>
      </c>
    </row>
    <row r="613" spans="1:8">
      <c r="A613" s="140">
        <v>2537</v>
      </c>
      <c r="B613" s="141" t="s">
        <v>939</v>
      </c>
      <c r="C613" s="140" t="s">
        <v>314</v>
      </c>
      <c r="D613" s="140" t="s">
        <v>83</v>
      </c>
      <c r="E613" s="142">
        <v>0.65</v>
      </c>
      <c r="F613" s="142">
        <v>0.65</v>
      </c>
      <c r="G613" s="140" t="s">
        <v>308</v>
      </c>
      <c r="H613" s="143">
        <v>41974</v>
      </c>
    </row>
    <row r="614" spans="1:8">
      <c r="A614" s="136">
        <v>2536</v>
      </c>
      <c r="B614" s="137" t="s">
        <v>940</v>
      </c>
      <c r="C614" s="136" t="s">
        <v>314</v>
      </c>
      <c r="D614" s="136" t="s">
        <v>83</v>
      </c>
      <c r="E614" s="138">
        <v>0.46</v>
      </c>
      <c r="F614" s="138">
        <v>0.46</v>
      </c>
      <c r="G614" s="136" t="s">
        <v>308</v>
      </c>
      <c r="H614" s="139">
        <v>41974</v>
      </c>
    </row>
    <row r="615" spans="1:8">
      <c r="A615" s="140">
        <v>2543</v>
      </c>
      <c r="B615" s="141" t="s">
        <v>941</v>
      </c>
      <c r="C615" s="140" t="s">
        <v>314</v>
      </c>
      <c r="D615" s="140" t="s">
        <v>83</v>
      </c>
      <c r="E615" s="142">
        <v>0.26</v>
      </c>
      <c r="F615" s="142">
        <v>0.26</v>
      </c>
      <c r="G615" s="140" t="s">
        <v>308</v>
      </c>
      <c r="H615" s="143">
        <v>41974</v>
      </c>
    </row>
    <row r="616" spans="1:8">
      <c r="A616" s="136">
        <v>2541</v>
      </c>
      <c r="B616" s="137" t="s">
        <v>942</v>
      </c>
      <c r="C616" s="136" t="s">
        <v>314</v>
      </c>
      <c r="D616" s="136" t="s">
        <v>83</v>
      </c>
      <c r="E616" s="138">
        <v>2.34</v>
      </c>
      <c r="F616" s="138">
        <v>2.34</v>
      </c>
      <c r="G616" s="136" t="s">
        <v>308</v>
      </c>
      <c r="H616" s="139">
        <v>41974</v>
      </c>
    </row>
    <row r="617" spans="1:8">
      <c r="A617" s="140">
        <v>2542</v>
      </c>
      <c r="B617" s="141" t="s">
        <v>943</v>
      </c>
      <c r="C617" s="140" t="s">
        <v>314</v>
      </c>
      <c r="D617" s="140" t="s">
        <v>83</v>
      </c>
      <c r="E617" s="142">
        <v>1.31</v>
      </c>
      <c r="F617" s="142">
        <v>1.31</v>
      </c>
      <c r="G617" s="140" t="s">
        <v>308</v>
      </c>
      <c r="H617" s="143">
        <v>41974</v>
      </c>
    </row>
    <row r="618" spans="1:8">
      <c r="A618" s="136">
        <v>2539</v>
      </c>
      <c r="B618" s="137" t="s">
        <v>944</v>
      </c>
      <c r="C618" s="136" t="s">
        <v>314</v>
      </c>
      <c r="D618" s="136" t="s">
        <v>83</v>
      </c>
      <c r="E618" s="138">
        <v>2.75</v>
      </c>
      <c r="F618" s="138">
        <v>2.75</v>
      </c>
      <c r="G618" s="136" t="s">
        <v>308</v>
      </c>
      <c r="H618" s="139">
        <v>41974</v>
      </c>
    </row>
    <row r="619" spans="1:8">
      <c r="A619" s="140">
        <v>2535</v>
      </c>
      <c r="B619" s="141" t="s">
        <v>945</v>
      </c>
      <c r="C619" s="140" t="s">
        <v>314</v>
      </c>
      <c r="D619" s="140" t="s">
        <v>83</v>
      </c>
      <c r="E619" s="142">
        <v>0.36</v>
      </c>
      <c r="F619" s="142">
        <v>0.36</v>
      </c>
      <c r="G619" s="140" t="s">
        <v>308</v>
      </c>
      <c r="H619" s="143">
        <v>41974</v>
      </c>
    </row>
    <row r="620" spans="1:8">
      <c r="A620" s="136">
        <v>2540</v>
      </c>
      <c r="B620" s="137" t="s">
        <v>946</v>
      </c>
      <c r="C620" s="136" t="s">
        <v>314</v>
      </c>
      <c r="D620" s="136" t="s">
        <v>83</v>
      </c>
      <c r="E620" s="138">
        <v>4.24</v>
      </c>
      <c r="F620" s="138">
        <v>4.24</v>
      </c>
      <c r="G620" s="136" t="s">
        <v>308</v>
      </c>
      <c r="H620" s="139">
        <v>41974</v>
      </c>
    </row>
    <row r="621" spans="1:8">
      <c r="A621" s="140">
        <v>4374</v>
      </c>
      <c r="B621" s="141" t="s">
        <v>947</v>
      </c>
      <c r="C621" s="140" t="s">
        <v>314</v>
      </c>
      <c r="D621" s="140" t="s">
        <v>83</v>
      </c>
      <c r="E621" s="142">
        <v>0.44</v>
      </c>
      <c r="F621" s="142">
        <v>0.44</v>
      </c>
      <c r="G621" s="140" t="s">
        <v>308</v>
      </c>
      <c r="H621" s="143">
        <v>41974</v>
      </c>
    </row>
    <row r="622" spans="1:8" ht="25.5">
      <c r="A622" s="136">
        <v>7568</v>
      </c>
      <c r="B622" s="137" t="s">
        <v>948</v>
      </c>
      <c r="C622" s="136" t="s">
        <v>314</v>
      </c>
      <c r="D622" s="136" t="s">
        <v>83</v>
      </c>
      <c r="E622" s="138">
        <v>0.8</v>
      </c>
      <c r="F622" s="138">
        <v>0.8</v>
      </c>
      <c r="G622" s="136" t="s">
        <v>308</v>
      </c>
      <c r="H622" s="139">
        <v>41974</v>
      </c>
    </row>
    <row r="623" spans="1:8" ht="25.5">
      <c r="A623" s="140">
        <v>7584</v>
      </c>
      <c r="B623" s="141" t="s">
        <v>949</v>
      </c>
      <c r="C623" s="140" t="s">
        <v>314</v>
      </c>
      <c r="D623" s="140" t="s">
        <v>83</v>
      </c>
      <c r="E623" s="142">
        <v>1.2</v>
      </c>
      <c r="F623" s="142">
        <v>1.2</v>
      </c>
      <c r="G623" s="140" t="s">
        <v>308</v>
      </c>
      <c r="H623" s="143">
        <v>41974</v>
      </c>
    </row>
    <row r="624" spans="1:8">
      <c r="A624" s="136">
        <v>11945</v>
      </c>
      <c r="B624" s="137" t="s">
        <v>950</v>
      </c>
      <c r="C624" s="136" t="s">
        <v>314</v>
      </c>
      <c r="D624" s="136" t="s">
        <v>83</v>
      </c>
      <c r="E624" s="138">
        <v>0.08</v>
      </c>
      <c r="F624" s="138">
        <v>0.08</v>
      </c>
      <c r="G624" s="136" t="s">
        <v>308</v>
      </c>
      <c r="H624" s="139">
        <v>41974</v>
      </c>
    </row>
    <row r="625" spans="1:8">
      <c r="A625" s="140">
        <v>11946</v>
      </c>
      <c r="B625" s="141" t="s">
        <v>951</v>
      </c>
      <c r="C625" s="140" t="s">
        <v>314</v>
      </c>
      <c r="D625" s="140" t="s">
        <v>83</v>
      </c>
      <c r="E625" s="142">
        <v>0.12</v>
      </c>
      <c r="F625" s="142">
        <v>0.12</v>
      </c>
      <c r="G625" s="140" t="s">
        <v>308</v>
      </c>
      <c r="H625" s="143">
        <v>41974</v>
      </c>
    </row>
    <row r="626" spans="1:8" ht="25.5">
      <c r="A626" s="136">
        <v>11950</v>
      </c>
      <c r="B626" s="137" t="s">
        <v>952</v>
      </c>
      <c r="C626" s="136" t="s">
        <v>314</v>
      </c>
      <c r="D626" s="136" t="s">
        <v>83</v>
      </c>
      <c r="E626" s="138">
        <v>0.36</v>
      </c>
      <c r="F626" s="138">
        <v>0.36</v>
      </c>
      <c r="G626" s="136" t="s">
        <v>308</v>
      </c>
      <c r="H626" s="139">
        <v>41974</v>
      </c>
    </row>
    <row r="627" spans="1:8">
      <c r="A627" s="140">
        <v>4376</v>
      </c>
      <c r="B627" s="141" t="s">
        <v>953</v>
      </c>
      <c r="C627" s="140" t="s">
        <v>314</v>
      </c>
      <c r="D627" s="140" t="s">
        <v>83</v>
      </c>
      <c r="E627" s="142">
        <v>0.24</v>
      </c>
      <c r="F627" s="142">
        <v>0.24</v>
      </c>
      <c r="G627" s="140" t="s">
        <v>308</v>
      </c>
      <c r="H627" s="143">
        <v>41974</v>
      </c>
    </row>
    <row r="628" spans="1:8" ht="25.5">
      <c r="A628" s="136">
        <v>4350</v>
      </c>
      <c r="B628" s="137" t="s">
        <v>954</v>
      </c>
      <c r="C628" s="136" t="s">
        <v>314</v>
      </c>
      <c r="D628" s="136" t="s">
        <v>83</v>
      </c>
      <c r="E628" s="138">
        <v>0.54</v>
      </c>
      <c r="F628" s="138">
        <v>0.54</v>
      </c>
      <c r="G628" s="136" t="s">
        <v>308</v>
      </c>
      <c r="H628" s="139">
        <v>41974</v>
      </c>
    </row>
    <row r="629" spans="1:8" ht="25.5">
      <c r="A629" s="140">
        <v>7583</v>
      </c>
      <c r="B629" s="141" t="s">
        <v>955</v>
      </c>
      <c r="C629" s="140" t="s">
        <v>314</v>
      </c>
      <c r="D629" s="140" t="s">
        <v>83</v>
      </c>
      <c r="E629" s="142">
        <v>0.4</v>
      </c>
      <c r="F629" s="142">
        <v>0.4</v>
      </c>
      <c r="G629" s="140" t="s">
        <v>308</v>
      </c>
      <c r="H629" s="143">
        <v>41974</v>
      </c>
    </row>
    <row r="630" spans="1:8" ht="25.5">
      <c r="A630" s="136">
        <v>847</v>
      </c>
      <c r="B630" s="137" t="s">
        <v>956</v>
      </c>
      <c r="C630" s="136" t="s">
        <v>314</v>
      </c>
      <c r="D630" s="136" t="s">
        <v>83</v>
      </c>
      <c r="E630" s="138">
        <v>13.83</v>
      </c>
      <c r="F630" s="138">
        <v>13.83</v>
      </c>
      <c r="G630" s="136" t="s">
        <v>308</v>
      </c>
      <c r="H630" s="139">
        <v>41974</v>
      </c>
    </row>
    <row r="631" spans="1:8" ht="25.5">
      <c r="A631" s="140">
        <v>846</v>
      </c>
      <c r="B631" s="141" t="s">
        <v>957</v>
      </c>
      <c r="C631" s="140" t="s">
        <v>314</v>
      </c>
      <c r="D631" s="140" t="s">
        <v>83</v>
      </c>
      <c r="E631" s="142">
        <v>3.35</v>
      </c>
      <c r="F631" s="142">
        <v>3.35</v>
      </c>
      <c r="G631" s="140" t="s">
        <v>308</v>
      </c>
      <c r="H631" s="143">
        <v>41974</v>
      </c>
    </row>
    <row r="632" spans="1:8" ht="25.5">
      <c r="A632" s="136">
        <v>854</v>
      </c>
      <c r="B632" s="137" t="s">
        <v>958</v>
      </c>
      <c r="C632" s="136" t="s">
        <v>314</v>
      </c>
      <c r="D632" s="136" t="s">
        <v>83</v>
      </c>
      <c r="E632" s="138">
        <v>17.510000000000002</v>
      </c>
      <c r="F632" s="138">
        <v>17.510000000000002</v>
      </c>
      <c r="G632" s="136" t="s">
        <v>308</v>
      </c>
      <c r="H632" s="139">
        <v>41974</v>
      </c>
    </row>
    <row r="633" spans="1:8" ht="25.5">
      <c r="A633" s="140">
        <v>848</v>
      </c>
      <c r="B633" s="141" t="s">
        <v>959</v>
      </c>
      <c r="C633" s="140" t="s">
        <v>314</v>
      </c>
      <c r="D633" s="140" t="s">
        <v>83</v>
      </c>
      <c r="E633" s="142">
        <v>16.45</v>
      </c>
      <c r="F633" s="142">
        <v>16.45</v>
      </c>
      <c r="G633" s="140" t="s">
        <v>308</v>
      </c>
      <c r="H633" s="143">
        <v>41974</v>
      </c>
    </row>
    <row r="634" spans="1:8">
      <c r="A634" s="136">
        <v>790</v>
      </c>
      <c r="B634" s="137" t="s">
        <v>960</v>
      </c>
      <c r="C634" s="136" t="s">
        <v>314</v>
      </c>
      <c r="D634" s="136" t="s">
        <v>83</v>
      </c>
      <c r="E634" s="138">
        <v>10.3</v>
      </c>
      <c r="F634" s="138">
        <v>10.3</v>
      </c>
      <c r="G634" s="136" t="s">
        <v>308</v>
      </c>
      <c r="H634" s="139">
        <v>41974</v>
      </c>
    </row>
    <row r="635" spans="1:8">
      <c r="A635" s="140">
        <v>791</v>
      </c>
      <c r="B635" s="141" t="s">
        <v>961</v>
      </c>
      <c r="C635" s="140" t="s">
        <v>314</v>
      </c>
      <c r="D635" s="140" t="s">
        <v>83</v>
      </c>
      <c r="E635" s="142">
        <v>10.220000000000001</v>
      </c>
      <c r="F635" s="142">
        <v>10.220000000000001</v>
      </c>
      <c r="G635" s="140" t="s">
        <v>308</v>
      </c>
      <c r="H635" s="143">
        <v>41974</v>
      </c>
    </row>
    <row r="636" spans="1:8">
      <c r="A636" s="136">
        <v>766</v>
      </c>
      <c r="B636" s="137" t="s">
        <v>962</v>
      </c>
      <c r="C636" s="136" t="s">
        <v>314</v>
      </c>
      <c r="D636" s="136" t="s">
        <v>83</v>
      </c>
      <c r="E636" s="138">
        <v>9.94</v>
      </c>
      <c r="F636" s="138">
        <v>9.94</v>
      </c>
      <c r="G636" s="136" t="s">
        <v>308</v>
      </c>
      <c r="H636" s="139">
        <v>41974</v>
      </c>
    </row>
    <row r="637" spans="1:8">
      <c r="A637" s="140">
        <v>767</v>
      </c>
      <c r="B637" s="141" t="s">
        <v>963</v>
      </c>
      <c r="C637" s="140" t="s">
        <v>314</v>
      </c>
      <c r="D637" s="140" t="s">
        <v>83</v>
      </c>
      <c r="E637" s="142">
        <v>10.1</v>
      </c>
      <c r="F637" s="142">
        <v>10.1</v>
      </c>
      <c r="G637" s="140" t="s">
        <v>308</v>
      </c>
      <c r="H637" s="143">
        <v>41974</v>
      </c>
    </row>
    <row r="638" spans="1:8">
      <c r="A638" s="136">
        <v>789</v>
      </c>
      <c r="B638" s="137" t="s">
        <v>964</v>
      </c>
      <c r="C638" s="136" t="s">
        <v>314</v>
      </c>
      <c r="D638" s="136" t="s">
        <v>83</v>
      </c>
      <c r="E638" s="138">
        <v>7.1</v>
      </c>
      <c r="F638" s="138">
        <v>7.1</v>
      </c>
      <c r="G638" s="136" t="s">
        <v>308</v>
      </c>
      <c r="H638" s="139">
        <v>41974</v>
      </c>
    </row>
    <row r="639" spans="1:8">
      <c r="A639" s="140">
        <v>768</v>
      </c>
      <c r="B639" s="141" t="s">
        <v>965</v>
      </c>
      <c r="C639" s="140" t="s">
        <v>314</v>
      </c>
      <c r="D639" s="140" t="s">
        <v>83</v>
      </c>
      <c r="E639" s="142">
        <v>7.02</v>
      </c>
      <c r="F639" s="142">
        <v>7.02</v>
      </c>
      <c r="G639" s="140" t="s">
        <v>308</v>
      </c>
      <c r="H639" s="143">
        <v>41974</v>
      </c>
    </row>
    <row r="640" spans="1:8">
      <c r="A640" s="136">
        <v>769</v>
      </c>
      <c r="B640" s="137" t="s">
        <v>966</v>
      </c>
      <c r="C640" s="136" t="s">
        <v>314</v>
      </c>
      <c r="D640" s="136" t="s">
        <v>83</v>
      </c>
      <c r="E640" s="138">
        <v>7.1</v>
      </c>
      <c r="F640" s="138">
        <v>7.1</v>
      </c>
      <c r="G640" s="136" t="s">
        <v>308</v>
      </c>
      <c r="H640" s="139">
        <v>41974</v>
      </c>
    </row>
    <row r="641" spans="1:8">
      <c r="A641" s="140">
        <v>765</v>
      </c>
      <c r="B641" s="141" t="s">
        <v>967</v>
      </c>
      <c r="C641" s="140" t="s">
        <v>314</v>
      </c>
      <c r="D641" s="140" t="s">
        <v>83</v>
      </c>
      <c r="E641" s="142">
        <v>4.51</v>
      </c>
      <c r="F641" s="142">
        <v>4.51</v>
      </c>
      <c r="G641" s="140" t="s">
        <v>308</v>
      </c>
      <c r="H641" s="143">
        <v>41974</v>
      </c>
    </row>
    <row r="642" spans="1:8">
      <c r="A642" s="136">
        <v>770</v>
      </c>
      <c r="B642" s="137" t="s">
        <v>968</v>
      </c>
      <c r="C642" s="136" t="s">
        <v>314</v>
      </c>
      <c r="D642" s="136" t="s">
        <v>83</v>
      </c>
      <c r="E642" s="138">
        <v>2.16</v>
      </c>
      <c r="F642" s="138">
        <v>2.16</v>
      </c>
      <c r="G642" s="136" t="s">
        <v>308</v>
      </c>
      <c r="H642" s="139">
        <v>41974</v>
      </c>
    </row>
    <row r="643" spans="1:8">
      <c r="A643" s="140">
        <v>12394</v>
      </c>
      <c r="B643" s="141" t="s">
        <v>969</v>
      </c>
      <c r="C643" s="140" t="s">
        <v>314</v>
      </c>
      <c r="D643" s="140" t="s">
        <v>83</v>
      </c>
      <c r="E643" s="142">
        <v>2.12</v>
      </c>
      <c r="F643" s="142">
        <v>2.12</v>
      </c>
      <c r="G643" s="140" t="s">
        <v>308</v>
      </c>
      <c r="H643" s="143">
        <v>41974</v>
      </c>
    </row>
    <row r="644" spans="1:8">
      <c r="A644" s="136">
        <v>787</v>
      </c>
      <c r="B644" s="137" t="s">
        <v>970</v>
      </c>
      <c r="C644" s="136" t="s">
        <v>314</v>
      </c>
      <c r="D644" s="136" t="s">
        <v>83</v>
      </c>
      <c r="E644" s="138">
        <v>17.16</v>
      </c>
      <c r="F644" s="138">
        <v>17.16</v>
      </c>
      <c r="G644" s="136" t="s">
        <v>308</v>
      </c>
      <c r="H644" s="139">
        <v>41974</v>
      </c>
    </row>
    <row r="645" spans="1:8">
      <c r="A645" s="140">
        <v>774</v>
      </c>
      <c r="B645" s="141" t="s">
        <v>971</v>
      </c>
      <c r="C645" s="140" t="s">
        <v>314</v>
      </c>
      <c r="D645" s="140" t="s">
        <v>83</v>
      </c>
      <c r="E645" s="142">
        <v>17.440000000000001</v>
      </c>
      <c r="F645" s="142">
        <v>17.440000000000001</v>
      </c>
      <c r="G645" s="140" t="s">
        <v>308</v>
      </c>
      <c r="H645" s="143">
        <v>41974</v>
      </c>
    </row>
    <row r="646" spans="1:8">
      <c r="A646" s="136">
        <v>773</v>
      </c>
      <c r="B646" s="137" t="s">
        <v>972</v>
      </c>
      <c r="C646" s="136" t="s">
        <v>314</v>
      </c>
      <c r="D646" s="136" t="s">
        <v>83</v>
      </c>
      <c r="E646" s="138">
        <v>17.440000000000001</v>
      </c>
      <c r="F646" s="138">
        <v>17.440000000000001</v>
      </c>
      <c r="G646" s="136" t="s">
        <v>308</v>
      </c>
      <c r="H646" s="139">
        <v>41974</v>
      </c>
    </row>
    <row r="647" spans="1:8">
      <c r="A647" s="140">
        <v>775</v>
      </c>
      <c r="B647" s="141" t="s">
        <v>973</v>
      </c>
      <c r="C647" s="140" t="s">
        <v>314</v>
      </c>
      <c r="D647" s="140" t="s">
        <v>83</v>
      </c>
      <c r="E647" s="142">
        <v>17.72</v>
      </c>
      <c r="F647" s="142">
        <v>17.72</v>
      </c>
      <c r="G647" s="140" t="s">
        <v>308</v>
      </c>
      <c r="H647" s="143">
        <v>41974</v>
      </c>
    </row>
    <row r="648" spans="1:8">
      <c r="A648" s="136">
        <v>788</v>
      </c>
      <c r="B648" s="137" t="s">
        <v>974</v>
      </c>
      <c r="C648" s="136" t="s">
        <v>314</v>
      </c>
      <c r="D648" s="136" t="s">
        <v>83</v>
      </c>
      <c r="E648" s="138">
        <v>12.09</v>
      </c>
      <c r="F648" s="138">
        <v>12.09</v>
      </c>
      <c r="G648" s="136" t="s">
        <v>308</v>
      </c>
      <c r="H648" s="139">
        <v>41974</v>
      </c>
    </row>
    <row r="649" spans="1:8">
      <c r="A649" s="140">
        <v>772</v>
      </c>
      <c r="B649" s="141" t="s">
        <v>975</v>
      </c>
      <c r="C649" s="140" t="s">
        <v>314</v>
      </c>
      <c r="D649" s="140" t="s">
        <v>83</v>
      </c>
      <c r="E649" s="142">
        <v>11.81</v>
      </c>
      <c r="F649" s="142">
        <v>11.81</v>
      </c>
      <c r="G649" s="140" t="s">
        <v>308</v>
      </c>
      <c r="H649" s="143">
        <v>41974</v>
      </c>
    </row>
    <row r="650" spans="1:8">
      <c r="A650" s="136">
        <v>771</v>
      </c>
      <c r="B650" s="137" t="s">
        <v>976</v>
      </c>
      <c r="C650" s="136" t="s">
        <v>314</v>
      </c>
      <c r="D650" s="136" t="s">
        <v>83</v>
      </c>
      <c r="E650" s="138">
        <v>11.97</v>
      </c>
      <c r="F650" s="138">
        <v>11.97</v>
      </c>
      <c r="G650" s="136" t="s">
        <v>308</v>
      </c>
      <c r="H650" s="139">
        <v>41974</v>
      </c>
    </row>
    <row r="651" spans="1:8">
      <c r="A651" s="140">
        <v>776</v>
      </c>
      <c r="B651" s="141" t="s">
        <v>977</v>
      </c>
      <c r="C651" s="140" t="s">
        <v>314</v>
      </c>
      <c r="D651" s="140" t="s">
        <v>83</v>
      </c>
      <c r="E651" s="142">
        <v>20.079999999999998</v>
      </c>
      <c r="F651" s="142">
        <v>20.079999999999998</v>
      </c>
      <c r="G651" s="140" t="s">
        <v>308</v>
      </c>
      <c r="H651" s="143">
        <v>41974</v>
      </c>
    </row>
    <row r="652" spans="1:8">
      <c r="A652" s="136">
        <v>777</v>
      </c>
      <c r="B652" s="137" t="s">
        <v>978</v>
      </c>
      <c r="C652" s="136" t="s">
        <v>314</v>
      </c>
      <c r="D652" s="136" t="s">
        <v>83</v>
      </c>
      <c r="E652" s="138">
        <v>20.75</v>
      </c>
      <c r="F652" s="138">
        <v>20.75</v>
      </c>
      <c r="G652" s="136" t="s">
        <v>308</v>
      </c>
      <c r="H652" s="139">
        <v>41974</v>
      </c>
    </row>
    <row r="653" spans="1:8">
      <c r="A653" s="140">
        <v>778</v>
      </c>
      <c r="B653" s="141" t="s">
        <v>979</v>
      </c>
      <c r="C653" s="140" t="s">
        <v>314</v>
      </c>
      <c r="D653" s="140" t="s">
        <v>83</v>
      </c>
      <c r="E653" s="142">
        <v>20.75</v>
      </c>
      <c r="F653" s="142">
        <v>20.75</v>
      </c>
      <c r="G653" s="140" t="s">
        <v>308</v>
      </c>
      <c r="H653" s="143">
        <v>41974</v>
      </c>
    </row>
    <row r="654" spans="1:8">
      <c r="A654" s="136">
        <v>779</v>
      </c>
      <c r="B654" s="137" t="s">
        <v>980</v>
      </c>
      <c r="C654" s="136" t="s">
        <v>314</v>
      </c>
      <c r="D654" s="136" t="s">
        <v>83</v>
      </c>
      <c r="E654" s="138">
        <v>3.15</v>
      </c>
      <c r="F654" s="138">
        <v>3.15</v>
      </c>
      <c r="G654" s="136" t="s">
        <v>308</v>
      </c>
      <c r="H654" s="139">
        <v>41974</v>
      </c>
    </row>
    <row r="655" spans="1:8">
      <c r="A655" s="140">
        <v>780</v>
      </c>
      <c r="B655" s="141" t="s">
        <v>981</v>
      </c>
      <c r="C655" s="140" t="s">
        <v>314</v>
      </c>
      <c r="D655" s="140" t="s">
        <v>83</v>
      </c>
      <c r="E655" s="142">
        <v>20.99</v>
      </c>
      <c r="F655" s="142">
        <v>20.99</v>
      </c>
      <c r="G655" s="140" t="s">
        <v>308</v>
      </c>
      <c r="H655" s="143">
        <v>41974</v>
      </c>
    </row>
    <row r="656" spans="1:8">
      <c r="A656" s="136">
        <v>781</v>
      </c>
      <c r="B656" s="137" t="s">
        <v>982</v>
      </c>
      <c r="C656" s="136" t="s">
        <v>314</v>
      </c>
      <c r="D656" s="136" t="s">
        <v>83</v>
      </c>
      <c r="E656" s="138">
        <v>52.65</v>
      </c>
      <c r="F656" s="138">
        <v>52.65</v>
      </c>
      <c r="G656" s="136" t="s">
        <v>308</v>
      </c>
      <c r="H656" s="139">
        <v>41974</v>
      </c>
    </row>
    <row r="657" spans="1:8">
      <c r="A657" s="140">
        <v>786</v>
      </c>
      <c r="B657" s="141" t="s">
        <v>983</v>
      </c>
      <c r="C657" s="140" t="s">
        <v>314</v>
      </c>
      <c r="D657" s="140" t="s">
        <v>83</v>
      </c>
      <c r="E657" s="142">
        <v>52.65</v>
      </c>
      <c r="F657" s="142">
        <v>52.65</v>
      </c>
      <c r="G657" s="140" t="s">
        <v>308</v>
      </c>
      <c r="H657" s="143">
        <v>41974</v>
      </c>
    </row>
    <row r="658" spans="1:8">
      <c r="A658" s="136">
        <v>782</v>
      </c>
      <c r="B658" s="137" t="s">
        <v>984</v>
      </c>
      <c r="C658" s="136" t="s">
        <v>314</v>
      </c>
      <c r="D658" s="136" t="s">
        <v>83</v>
      </c>
      <c r="E658" s="138">
        <v>52.65</v>
      </c>
      <c r="F658" s="138">
        <v>52.65</v>
      </c>
      <c r="G658" s="136" t="s">
        <v>308</v>
      </c>
      <c r="H658" s="139">
        <v>41974</v>
      </c>
    </row>
    <row r="659" spans="1:8">
      <c r="A659" s="140">
        <v>783</v>
      </c>
      <c r="B659" s="141" t="s">
        <v>985</v>
      </c>
      <c r="C659" s="140" t="s">
        <v>314</v>
      </c>
      <c r="D659" s="140" t="s">
        <v>83</v>
      </c>
      <c r="E659" s="142">
        <v>85.81</v>
      </c>
      <c r="F659" s="142">
        <v>85.81</v>
      </c>
      <c r="G659" s="140" t="s">
        <v>308</v>
      </c>
      <c r="H659" s="143">
        <v>41974</v>
      </c>
    </row>
    <row r="660" spans="1:8">
      <c r="A660" s="136">
        <v>785</v>
      </c>
      <c r="B660" s="137" t="s">
        <v>986</v>
      </c>
      <c r="C660" s="136" t="s">
        <v>314</v>
      </c>
      <c r="D660" s="136" t="s">
        <v>83</v>
      </c>
      <c r="E660" s="138">
        <v>128.04</v>
      </c>
      <c r="F660" s="138">
        <v>128.04</v>
      </c>
      <c r="G660" s="136" t="s">
        <v>308</v>
      </c>
      <c r="H660" s="139">
        <v>41974</v>
      </c>
    </row>
    <row r="661" spans="1:8">
      <c r="A661" s="140">
        <v>784</v>
      </c>
      <c r="B661" s="141" t="s">
        <v>987</v>
      </c>
      <c r="C661" s="140" t="s">
        <v>314</v>
      </c>
      <c r="D661" s="140" t="s">
        <v>83</v>
      </c>
      <c r="E661" s="142">
        <v>119.74</v>
      </c>
      <c r="F661" s="142">
        <v>119.74</v>
      </c>
      <c r="G661" s="140" t="s">
        <v>308</v>
      </c>
      <c r="H661" s="143">
        <v>41974</v>
      </c>
    </row>
    <row r="662" spans="1:8">
      <c r="A662" s="136">
        <v>797</v>
      </c>
      <c r="B662" s="137" t="s">
        <v>988</v>
      </c>
      <c r="C662" s="136" t="s">
        <v>314</v>
      </c>
      <c r="D662" s="136" t="s">
        <v>83</v>
      </c>
      <c r="E662" s="138">
        <v>4.25</v>
      </c>
      <c r="F662" s="138">
        <v>4.25</v>
      </c>
      <c r="G662" s="136" t="s">
        <v>308</v>
      </c>
      <c r="H662" s="139">
        <v>41974</v>
      </c>
    </row>
    <row r="663" spans="1:8">
      <c r="A663" s="140">
        <v>796</v>
      </c>
      <c r="B663" s="141" t="s">
        <v>989</v>
      </c>
      <c r="C663" s="140" t="s">
        <v>314</v>
      </c>
      <c r="D663" s="140" t="s">
        <v>83</v>
      </c>
      <c r="E663" s="142">
        <v>4.6100000000000003</v>
      </c>
      <c r="F663" s="142">
        <v>4.6100000000000003</v>
      </c>
      <c r="G663" s="140" t="s">
        <v>308</v>
      </c>
      <c r="H663" s="143">
        <v>41974</v>
      </c>
    </row>
    <row r="664" spans="1:8">
      <c r="A664" s="136">
        <v>799</v>
      </c>
      <c r="B664" s="137" t="s">
        <v>990</v>
      </c>
      <c r="C664" s="136" t="s">
        <v>314</v>
      </c>
      <c r="D664" s="136" t="s">
        <v>83</v>
      </c>
      <c r="E664" s="138">
        <v>2.06</v>
      </c>
      <c r="F664" s="138">
        <v>2.06</v>
      </c>
      <c r="G664" s="136" t="s">
        <v>308</v>
      </c>
      <c r="H664" s="139">
        <v>41974</v>
      </c>
    </row>
    <row r="665" spans="1:8">
      <c r="A665" s="140">
        <v>798</v>
      </c>
      <c r="B665" s="141" t="s">
        <v>991</v>
      </c>
      <c r="C665" s="140" t="s">
        <v>314</v>
      </c>
      <c r="D665" s="140" t="s">
        <v>83</v>
      </c>
      <c r="E665" s="142">
        <v>0.68</v>
      </c>
      <c r="F665" s="142">
        <v>0.68</v>
      </c>
      <c r="G665" s="140" t="s">
        <v>308</v>
      </c>
      <c r="H665" s="143">
        <v>41974</v>
      </c>
    </row>
    <row r="666" spans="1:8" ht="25.5">
      <c r="A666" s="136">
        <v>831</v>
      </c>
      <c r="B666" s="137" t="s">
        <v>992</v>
      </c>
      <c r="C666" s="136" t="s">
        <v>314</v>
      </c>
      <c r="D666" s="136" t="s">
        <v>83</v>
      </c>
      <c r="E666" s="138">
        <v>42.63</v>
      </c>
      <c r="F666" s="138">
        <v>42.63</v>
      </c>
      <c r="G666" s="136" t="s">
        <v>308</v>
      </c>
      <c r="H666" s="139">
        <v>41974</v>
      </c>
    </row>
    <row r="667" spans="1:8" ht="25.5">
      <c r="A667" s="140">
        <v>828</v>
      </c>
      <c r="B667" s="141" t="s">
        <v>993</v>
      </c>
      <c r="C667" s="140" t="s">
        <v>314</v>
      </c>
      <c r="D667" s="140" t="s">
        <v>83</v>
      </c>
      <c r="E667" s="142">
        <v>0.32</v>
      </c>
      <c r="F667" s="142">
        <v>0.32</v>
      </c>
      <c r="G667" s="140" t="s">
        <v>308</v>
      </c>
      <c r="H667" s="143">
        <v>41974</v>
      </c>
    </row>
    <row r="668" spans="1:8" ht="25.5">
      <c r="A668" s="136">
        <v>829</v>
      </c>
      <c r="B668" s="137" t="s">
        <v>994</v>
      </c>
      <c r="C668" s="136" t="s">
        <v>314</v>
      </c>
      <c r="D668" s="136" t="s">
        <v>83</v>
      </c>
      <c r="E668" s="138">
        <v>0.53</v>
      </c>
      <c r="F668" s="138">
        <v>0.53</v>
      </c>
      <c r="G668" s="136" t="s">
        <v>308</v>
      </c>
      <c r="H668" s="139">
        <v>41974</v>
      </c>
    </row>
    <row r="669" spans="1:8" ht="25.5">
      <c r="A669" s="140">
        <v>819</v>
      </c>
      <c r="B669" s="141" t="s">
        <v>995</v>
      </c>
      <c r="C669" s="140" t="s">
        <v>314</v>
      </c>
      <c r="D669" s="140" t="s">
        <v>83</v>
      </c>
      <c r="E669" s="142">
        <v>2</v>
      </c>
      <c r="F669" s="142">
        <v>2</v>
      </c>
      <c r="G669" s="140" t="s">
        <v>308</v>
      </c>
      <c r="H669" s="143">
        <v>41974</v>
      </c>
    </row>
    <row r="670" spans="1:8" ht="25.5">
      <c r="A670" s="136">
        <v>818</v>
      </c>
      <c r="B670" s="137" t="s">
        <v>996</v>
      </c>
      <c r="C670" s="136" t="s">
        <v>314</v>
      </c>
      <c r="D670" s="136" t="s">
        <v>83</v>
      </c>
      <c r="E670" s="138">
        <v>3.9</v>
      </c>
      <c r="F670" s="138">
        <v>3.9</v>
      </c>
      <c r="G670" s="136" t="s">
        <v>308</v>
      </c>
      <c r="H670" s="139">
        <v>41974</v>
      </c>
    </row>
    <row r="671" spans="1:8" ht="25.5">
      <c r="A671" s="140">
        <v>823</v>
      </c>
      <c r="B671" s="141" t="s">
        <v>997</v>
      </c>
      <c r="C671" s="140" t="s">
        <v>314</v>
      </c>
      <c r="D671" s="140" t="s">
        <v>83</v>
      </c>
      <c r="E671" s="142">
        <v>8.9600000000000009</v>
      </c>
      <c r="F671" s="142">
        <v>8.9600000000000009</v>
      </c>
      <c r="G671" s="140" t="s">
        <v>308</v>
      </c>
      <c r="H671" s="143">
        <v>41974</v>
      </c>
    </row>
    <row r="672" spans="1:8" ht="25.5">
      <c r="A672" s="136">
        <v>830</v>
      </c>
      <c r="B672" s="137" t="s">
        <v>998</v>
      </c>
      <c r="C672" s="136" t="s">
        <v>314</v>
      </c>
      <c r="D672" s="136" t="s">
        <v>83</v>
      </c>
      <c r="E672" s="138">
        <v>11.65</v>
      </c>
      <c r="F672" s="138">
        <v>11.65</v>
      </c>
      <c r="G672" s="136" t="s">
        <v>308</v>
      </c>
      <c r="H672" s="139">
        <v>41974</v>
      </c>
    </row>
    <row r="673" spans="1:8" ht="25.5">
      <c r="A673" s="140">
        <v>826</v>
      </c>
      <c r="B673" s="141" t="s">
        <v>999</v>
      </c>
      <c r="C673" s="140" t="s">
        <v>314</v>
      </c>
      <c r="D673" s="140" t="s">
        <v>83</v>
      </c>
      <c r="E673" s="142">
        <v>19.649999999999999</v>
      </c>
      <c r="F673" s="142">
        <v>19.649999999999999</v>
      </c>
      <c r="G673" s="140" t="s">
        <v>308</v>
      </c>
      <c r="H673" s="143">
        <v>41974</v>
      </c>
    </row>
    <row r="674" spans="1:8" ht="25.5">
      <c r="A674" s="136">
        <v>827</v>
      </c>
      <c r="B674" s="137" t="s">
        <v>1000</v>
      </c>
      <c r="C674" s="136" t="s">
        <v>314</v>
      </c>
      <c r="D674" s="136" t="s">
        <v>83</v>
      </c>
      <c r="E674" s="138">
        <v>22.71</v>
      </c>
      <c r="F674" s="138">
        <v>22.71</v>
      </c>
      <c r="G674" s="136" t="s">
        <v>308</v>
      </c>
      <c r="H674" s="139">
        <v>41974</v>
      </c>
    </row>
    <row r="675" spans="1:8" ht="25.5">
      <c r="A675" s="140">
        <v>832</v>
      </c>
      <c r="B675" s="141" t="s">
        <v>1001</v>
      </c>
      <c r="C675" s="140" t="s">
        <v>314</v>
      </c>
      <c r="D675" s="140" t="s">
        <v>83</v>
      </c>
      <c r="E675" s="142">
        <v>1.53</v>
      </c>
      <c r="F675" s="142">
        <v>1.53</v>
      </c>
      <c r="G675" s="140" t="s">
        <v>308</v>
      </c>
      <c r="H675" s="143">
        <v>41974</v>
      </c>
    </row>
    <row r="676" spans="1:8" ht="25.5">
      <c r="A676" s="136">
        <v>833</v>
      </c>
      <c r="B676" s="137" t="s">
        <v>1002</v>
      </c>
      <c r="C676" s="136" t="s">
        <v>314</v>
      </c>
      <c r="D676" s="136" t="s">
        <v>83</v>
      </c>
      <c r="E676" s="138">
        <v>2.3199999999999998</v>
      </c>
      <c r="F676" s="138">
        <v>2.3199999999999998</v>
      </c>
      <c r="G676" s="136" t="s">
        <v>308</v>
      </c>
      <c r="H676" s="139">
        <v>41974</v>
      </c>
    </row>
    <row r="677" spans="1:8" ht="25.5">
      <c r="A677" s="140">
        <v>834</v>
      </c>
      <c r="B677" s="141" t="s">
        <v>1003</v>
      </c>
      <c r="C677" s="140" t="s">
        <v>314</v>
      </c>
      <c r="D677" s="140" t="s">
        <v>83</v>
      </c>
      <c r="E677" s="142">
        <v>2.37</v>
      </c>
      <c r="F677" s="142">
        <v>2.37</v>
      </c>
      <c r="G677" s="140" t="s">
        <v>308</v>
      </c>
      <c r="H677" s="143">
        <v>41974</v>
      </c>
    </row>
    <row r="678" spans="1:8" ht="25.5">
      <c r="A678" s="136">
        <v>825</v>
      </c>
      <c r="B678" s="137" t="s">
        <v>1004</v>
      </c>
      <c r="C678" s="136" t="s">
        <v>314</v>
      </c>
      <c r="D678" s="136" t="s">
        <v>83</v>
      </c>
      <c r="E678" s="138">
        <v>2.48</v>
      </c>
      <c r="F678" s="138">
        <v>2.48</v>
      </c>
      <c r="G678" s="136" t="s">
        <v>308</v>
      </c>
      <c r="H678" s="139">
        <v>41974</v>
      </c>
    </row>
    <row r="679" spans="1:8" ht="25.5">
      <c r="A679" s="140">
        <v>813</v>
      </c>
      <c r="B679" s="141" t="s">
        <v>1005</v>
      </c>
      <c r="C679" s="140" t="s">
        <v>314</v>
      </c>
      <c r="D679" s="140" t="s">
        <v>83</v>
      </c>
      <c r="E679" s="142">
        <v>2</v>
      </c>
      <c r="F679" s="142">
        <v>2</v>
      </c>
      <c r="G679" s="140" t="s">
        <v>308</v>
      </c>
      <c r="H679" s="143">
        <v>41974</v>
      </c>
    </row>
    <row r="680" spans="1:8" ht="25.5">
      <c r="A680" s="136">
        <v>820</v>
      </c>
      <c r="B680" s="137" t="s">
        <v>1006</v>
      </c>
      <c r="C680" s="136" t="s">
        <v>314</v>
      </c>
      <c r="D680" s="136" t="s">
        <v>83</v>
      </c>
      <c r="E680" s="138">
        <v>2.95</v>
      </c>
      <c r="F680" s="138">
        <v>2.95</v>
      </c>
      <c r="G680" s="136" t="s">
        <v>308</v>
      </c>
      <c r="H680" s="139">
        <v>41974</v>
      </c>
    </row>
    <row r="681" spans="1:8" ht="25.5">
      <c r="A681" s="140">
        <v>816</v>
      </c>
      <c r="B681" s="141" t="s">
        <v>1007</v>
      </c>
      <c r="C681" s="140" t="s">
        <v>314</v>
      </c>
      <c r="D681" s="140" t="s">
        <v>83</v>
      </c>
      <c r="E681" s="142">
        <v>5.0599999999999996</v>
      </c>
      <c r="F681" s="142">
        <v>5.0599999999999996</v>
      </c>
      <c r="G681" s="140" t="s">
        <v>308</v>
      </c>
      <c r="H681" s="143">
        <v>41974</v>
      </c>
    </row>
    <row r="682" spans="1:8" ht="25.5">
      <c r="A682" s="136">
        <v>814</v>
      </c>
      <c r="B682" s="137" t="s">
        <v>1008</v>
      </c>
      <c r="C682" s="136" t="s">
        <v>314</v>
      </c>
      <c r="D682" s="136" t="s">
        <v>83</v>
      </c>
      <c r="E682" s="138">
        <v>6.22</v>
      </c>
      <c r="F682" s="138">
        <v>6.22</v>
      </c>
      <c r="G682" s="136" t="s">
        <v>308</v>
      </c>
      <c r="H682" s="139">
        <v>41974</v>
      </c>
    </row>
    <row r="683" spans="1:8" ht="25.5">
      <c r="A683" s="140">
        <v>815</v>
      </c>
      <c r="B683" s="141" t="s">
        <v>1009</v>
      </c>
      <c r="C683" s="140" t="s">
        <v>314</v>
      </c>
      <c r="D683" s="140" t="s">
        <v>83</v>
      </c>
      <c r="E683" s="142">
        <v>6.59</v>
      </c>
      <c r="F683" s="142">
        <v>6.59</v>
      </c>
      <c r="G683" s="140" t="s">
        <v>308</v>
      </c>
      <c r="H683" s="143">
        <v>41974</v>
      </c>
    </row>
    <row r="684" spans="1:8" ht="25.5">
      <c r="A684" s="136">
        <v>822</v>
      </c>
      <c r="B684" s="137" t="s">
        <v>1010</v>
      </c>
      <c r="C684" s="136" t="s">
        <v>314</v>
      </c>
      <c r="D684" s="136" t="s">
        <v>83</v>
      </c>
      <c r="E684" s="138">
        <v>9.59</v>
      </c>
      <c r="F684" s="138">
        <v>9.59</v>
      </c>
      <c r="G684" s="136" t="s">
        <v>308</v>
      </c>
      <c r="H684" s="139">
        <v>41974</v>
      </c>
    </row>
    <row r="685" spans="1:8" ht="25.5">
      <c r="A685" s="140">
        <v>821</v>
      </c>
      <c r="B685" s="141" t="s">
        <v>1011</v>
      </c>
      <c r="C685" s="140" t="s">
        <v>314</v>
      </c>
      <c r="D685" s="140" t="s">
        <v>83</v>
      </c>
      <c r="E685" s="142">
        <v>11.17</v>
      </c>
      <c r="F685" s="142">
        <v>11.17</v>
      </c>
      <c r="G685" s="140" t="s">
        <v>308</v>
      </c>
      <c r="H685" s="143">
        <v>41974</v>
      </c>
    </row>
    <row r="686" spans="1:8" ht="25.5">
      <c r="A686" s="136">
        <v>817</v>
      </c>
      <c r="B686" s="137" t="s">
        <v>1012</v>
      </c>
      <c r="C686" s="136" t="s">
        <v>314</v>
      </c>
      <c r="D686" s="136" t="s">
        <v>83</v>
      </c>
      <c r="E686" s="138">
        <v>12.17</v>
      </c>
      <c r="F686" s="138">
        <v>12.17</v>
      </c>
      <c r="G686" s="136" t="s">
        <v>308</v>
      </c>
      <c r="H686" s="139">
        <v>41974</v>
      </c>
    </row>
    <row r="687" spans="1:8" ht="25.5">
      <c r="A687" s="140">
        <v>20086</v>
      </c>
      <c r="B687" s="141" t="s">
        <v>1013</v>
      </c>
      <c r="C687" s="140" t="s">
        <v>314</v>
      </c>
      <c r="D687" s="140" t="s">
        <v>83</v>
      </c>
      <c r="E687" s="142">
        <v>1.48</v>
      </c>
      <c r="F687" s="142">
        <v>1.48</v>
      </c>
      <c r="G687" s="140" t="s">
        <v>308</v>
      </c>
      <c r="H687" s="143">
        <v>41974</v>
      </c>
    </row>
    <row r="688" spans="1:8">
      <c r="A688" s="136">
        <v>804</v>
      </c>
      <c r="B688" s="137" t="s">
        <v>1014</v>
      </c>
      <c r="C688" s="136" t="s">
        <v>314</v>
      </c>
      <c r="D688" s="136" t="s">
        <v>83</v>
      </c>
      <c r="E688" s="138">
        <v>6.2</v>
      </c>
      <c r="F688" s="138">
        <v>6.2</v>
      </c>
      <c r="G688" s="136" t="s">
        <v>308</v>
      </c>
      <c r="H688" s="139">
        <v>41974</v>
      </c>
    </row>
    <row r="689" spans="1:8">
      <c r="A689" s="140">
        <v>793</v>
      </c>
      <c r="B689" s="141" t="s">
        <v>1015</v>
      </c>
      <c r="C689" s="140" t="s">
        <v>314</v>
      </c>
      <c r="D689" s="140" t="s">
        <v>83</v>
      </c>
      <c r="E689" s="142">
        <v>3.07</v>
      </c>
      <c r="F689" s="142">
        <v>3.07</v>
      </c>
      <c r="G689" s="140" t="s">
        <v>308</v>
      </c>
      <c r="H689" s="143">
        <v>41974</v>
      </c>
    </row>
    <row r="690" spans="1:8">
      <c r="A690" s="136">
        <v>801</v>
      </c>
      <c r="B690" s="137" t="s">
        <v>1016</v>
      </c>
      <c r="C690" s="136" t="s">
        <v>314</v>
      </c>
      <c r="D690" s="136" t="s">
        <v>83</v>
      </c>
      <c r="E690" s="138">
        <v>2.08</v>
      </c>
      <c r="F690" s="138">
        <v>2.08</v>
      </c>
      <c r="G690" s="136" t="s">
        <v>308</v>
      </c>
      <c r="H690" s="139">
        <v>41974</v>
      </c>
    </row>
    <row r="691" spans="1:8">
      <c r="A691" s="140">
        <v>794</v>
      </c>
      <c r="B691" s="141" t="s">
        <v>1017</v>
      </c>
      <c r="C691" s="140" t="s">
        <v>314</v>
      </c>
      <c r="D691" s="140" t="s">
        <v>83</v>
      </c>
      <c r="E691" s="142">
        <v>2.17</v>
      </c>
      <c r="F691" s="142">
        <v>2.17</v>
      </c>
      <c r="G691" s="140" t="s">
        <v>308</v>
      </c>
      <c r="H691" s="143">
        <v>41974</v>
      </c>
    </row>
    <row r="692" spans="1:8">
      <c r="A692" s="136">
        <v>802</v>
      </c>
      <c r="B692" s="137" t="s">
        <v>1018</v>
      </c>
      <c r="C692" s="136" t="s">
        <v>314</v>
      </c>
      <c r="D692" s="136" t="s">
        <v>83</v>
      </c>
      <c r="E692" s="138">
        <v>6.54</v>
      </c>
      <c r="F692" s="138">
        <v>6.54</v>
      </c>
      <c r="G692" s="136" t="s">
        <v>308</v>
      </c>
      <c r="H692" s="139">
        <v>41974</v>
      </c>
    </row>
    <row r="693" spans="1:8">
      <c r="A693" s="140">
        <v>803</v>
      </c>
      <c r="B693" s="141" t="s">
        <v>1019</v>
      </c>
      <c r="C693" s="140" t="s">
        <v>314</v>
      </c>
      <c r="D693" s="140" t="s">
        <v>83</v>
      </c>
      <c r="E693" s="142">
        <v>6.82</v>
      </c>
      <c r="F693" s="142">
        <v>6.82</v>
      </c>
      <c r="G693" s="140" t="s">
        <v>308</v>
      </c>
      <c r="H693" s="143">
        <v>41974</v>
      </c>
    </row>
    <row r="694" spans="1:8">
      <c r="A694" s="136">
        <v>4375</v>
      </c>
      <c r="B694" s="137" t="s">
        <v>1020</v>
      </c>
      <c r="C694" s="136" t="s">
        <v>314</v>
      </c>
      <c r="D694" s="136" t="s">
        <v>83</v>
      </c>
      <c r="E694" s="138">
        <v>0.12</v>
      </c>
      <c r="F694" s="138">
        <v>0.12</v>
      </c>
      <c r="G694" s="136" t="s">
        <v>308</v>
      </c>
      <c r="H694" s="139">
        <v>41974</v>
      </c>
    </row>
    <row r="695" spans="1:8">
      <c r="A695" s="140">
        <v>12616</v>
      </c>
      <c r="B695" s="141" t="s">
        <v>1021</v>
      </c>
      <c r="C695" s="140" t="s">
        <v>314</v>
      </c>
      <c r="D695" s="140" t="s">
        <v>83</v>
      </c>
      <c r="E695" s="142">
        <v>4.74</v>
      </c>
      <c r="F695" s="142">
        <v>4.74</v>
      </c>
      <c r="G695" s="140" t="s">
        <v>308</v>
      </c>
      <c r="H695" s="143">
        <v>41974</v>
      </c>
    </row>
    <row r="696" spans="1:8">
      <c r="A696" s="136">
        <v>12617</v>
      </c>
      <c r="B696" s="137" t="s">
        <v>1022</v>
      </c>
      <c r="C696" s="136" t="s">
        <v>314</v>
      </c>
      <c r="D696" s="136" t="s">
        <v>83</v>
      </c>
      <c r="E696" s="138">
        <v>4.74</v>
      </c>
      <c r="F696" s="138">
        <v>4.74</v>
      </c>
      <c r="G696" s="136" t="s">
        <v>308</v>
      </c>
      <c r="H696" s="139">
        <v>41974</v>
      </c>
    </row>
    <row r="697" spans="1:8">
      <c r="A697" s="140">
        <v>4271</v>
      </c>
      <c r="B697" s="141" t="s">
        <v>1023</v>
      </c>
      <c r="C697" s="140" t="s">
        <v>314</v>
      </c>
      <c r="D697" s="140" t="s">
        <v>83</v>
      </c>
      <c r="E697" s="142">
        <v>6.59</v>
      </c>
      <c r="F697" s="142">
        <v>6.59</v>
      </c>
      <c r="G697" s="140" t="s">
        <v>308</v>
      </c>
      <c r="H697" s="143">
        <v>41974</v>
      </c>
    </row>
    <row r="698" spans="1:8">
      <c r="A698" s="136">
        <v>25004</v>
      </c>
      <c r="B698" s="137" t="s">
        <v>1024</v>
      </c>
      <c r="C698" s="136" t="s">
        <v>314</v>
      </c>
      <c r="D698" s="136" t="s">
        <v>304</v>
      </c>
      <c r="E698" s="138">
        <v>12.74</v>
      </c>
      <c r="F698" s="138">
        <v>12.74</v>
      </c>
      <c r="G698" s="136" t="s">
        <v>308</v>
      </c>
      <c r="H698" s="139">
        <v>41974</v>
      </c>
    </row>
    <row r="699" spans="1:8">
      <c r="A699" s="140">
        <v>25002</v>
      </c>
      <c r="B699" s="141" t="s">
        <v>1025</v>
      </c>
      <c r="C699" s="140" t="s">
        <v>314</v>
      </c>
      <c r="D699" s="140" t="s">
        <v>304</v>
      </c>
      <c r="E699" s="142">
        <v>13.03</v>
      </c>
      <c r="F699" s="142">
        <v>13.03</v>
      </c>
      <c r="G699" s="140" t="s">
        <v>308</v>
      </c>
      <c r="H699" s="143">
        <v>41974</v>
      </c>
    </row>
    <row r="700" spans="1:8" ht="25.5">
      <c r="A700" s="136">
        <v>841</v>
      </c>
      <c r="B700" s="137" t="s">
        <v>1026</v>
      </c>
      <c r="C700" s="136" t="s">
        <v>314</v>
      </c>
      <c r="D700" s="136" t="s">
        <v>304</v>
      </c>
      <c r="E700" s="138">
        <v>17.21</v>
      </c>
      <c r="F700" s="138">
        <v>17.21</v>
      </c>
      <c r="G700" s="136" t="s">
        <v>308</v>
      </c>
      <c r="H700" s="139">
        <v>41974</v>
      </c>
    </row>
    <row r="701" spans="1:8">
      <c r="A701" s="140">
        <v>25005</v>
      </c>
      <c r="B701" s="141" t="s">
        <v>1027</v>
      </c>
      <c r="C701" s="140" t="s">
        <v>314</v>
      </c>
      <c r="D701" s="140" t="s">
        <v>304</v>
      </c>
      <c r="E701" s="142">
        <v>14.51</v>
      </c>
      <c r="F701" s="142">
        <v>14.51</v>
      </c>
      <c r="G701" s="140" t="s">
        <v>308</v>
      </c>
      <c r="H701" s="143">
        <v>41974</v>
      </c>
    </row>
    <row r="702" spans="1:8">
      <c r="A702" s="136">
        <v>25003</v>
      </c>
      <c r="B702" s="137" t="s">
        <v>1028</v>
      </c>
      <c r="C702" s="136" t="s">
        <v>314</v>
      </c>
      <c r="D702" s="136" t="s">
        <v>304</v>
      </c>
      <c r="E702" s="138">
        <v>15.55</v>
      </c>
      <c r="F702" s="138">
        <v>15.55</v>
      </c>
      <c r="G702" s="136" t="s">
        <v>308</v>
      </c>
      <c r="H702" s="139">
        <v>41974</v>
      </c>
    </row>
    <row r="703" spans="1:8">
      <c r="A703" s="140">
        <v>842</v>
      </c>
      <c r="B703" s="141" t="s">
        <v>1029</v>
      </c>
      <c r="C703" s="140" t="s">
        <v>314</v>
      </c>
      <c r="D703" s="140" t="s">
        <v>304</v>
      </c>
      <c r="E703" s="142">
        <v>19.309999999999999</v>
      </c>
      <c r="F703" s="142">
        <v>19.309999999999999</v>
      </c>
      <c r="G703" s="140" t="s">
        <v>308</v>
      </c>
      <c r="H703" s="143">
        <v>41974</v>
      </c>
    </row>
    <row r="704" spans="1:8" ht="25.5">
      <c r="A704" s="136">
        <v>959</v>
      </c>
      <c r="B704" s="137" t="s">
        <v>1030</v>
      </c>
      <c r="C704" s="136" t="s">
        <v>314</v>
      </c>
      <c r="D704" s="136" t="s">
        <v>370</v>
      </c>
      <c r="E704" s="138">
        <v>12.06</v>
      </c>
      <c r="F704" s="138">
        <v>12.06</v>
      </c>
      <c r="G704" s="136" t="s">
        <v>308</v>
      </c>
      <c r="H704" s="139">
        <v>41974</v>
      </c>
    </row>
    <row r="705" spans="1:8" ht="25.5">
      <c r="A705" s="140">
        <v>960</v>
      </c>
      <c r="B705" s="141" t="s">
        <v>1031</v>
      </c>
      <c r="C705" s="140" t="s">
        <v>314</v>
      </c>
      <c r="D705" s="140" t="s">
        <v>370</v>
      </c>
      <c r="E705" s="142">
        <v>17.88</v>
      </c>
      <c r="F705" s="142">
        <v>17.88</v>
      </c>
      <c r="G705" s="140" t="s">
        <v>308</v>
      </c>
      <c r="H705" s="143">
        <v>41974</v>
      </c>
    </row>
    <row r="706" spans="1:8" ht="25.5">
      <c r="A706" s="136">
        <v>961</v>
      </c>
      <c r="B706" s="137" t="s">
        <v>1032</v>
      </c>
      <c r="C706" s="136" t="s">
        <v>314</v>
      </c>
      <c r="D706" s="136" t="s">
        <v>370</v>
      </c>
      <c r="E706" s="138">
        <v>25.45</v>
      </c>
      <c r="F706" s="138">
        <v>25.45</v>
      </c>
      <c r="G706" s="136" t="s">
        <v>308</v>
      </c>
      <c r="H706" s="139">
        <v>41974</v>
      </c>
    </row>
    <row r="707" spans="1:8" ht="25.5">
      <c r="A707" s="140">
        <v>962</v>
      </c>
      <c r="B707" s="141" t="s">
        <v>1033</v>
      </c>
      <c r="C707" s="140" t="s">
        <v>314</v>
      </c>
      <c r="D707" s="140" t="s">
        <v>370</v>
      </c>
      <c r="E707" s="142">
        <v>36.71</v>
      </c>
      <c r="F707" s="142">
        <v>36.71</v>
      </c>
      <c r="G707" s="140" t="s">
        <v>308</v>
      </c>
      <c r="H707" s="143">
        <v>41974</v>
      </c>
    </row>
    <row r="708" spans="1:8" ht="25.5">
      <c r="A708" s="136">
        <v>957</v>
      </c>
      <c r="B708" s="137" t="s">
        <v>1034</v>
      </c>
      <c r="C708" s="136" t="s">
        <v>314</v>
      </c>
      <c r="D708" s="136" t="s">
        <v>370</v>
      </c>
      <c r="E708" s="138">
        <v>47.29</v>
      </c>
      <c r="F708" s="138">
        <v>47.29</v>
      </c>
      <c r="G708" s="136" t="s">
        <v>308</v>
      </c>
      <c r="H708" s="139">
        <v>41974</v>
      </c>
    </row>
    <row r="709" spans="1:8" ht="25.5">
      <c r="A709" s="140">
        <v>958</v>
      </c>
      <c r="B709" s="141" t="s">
        <v>1035</v>
      </c>
      <c r="C709" s="140" t="s">
        <v>314</v>
      </c>
      <c r="D709" s="140" t="s">
        <v>370</v>
      </c>
      <c r="E709" s="142">
        <v>59.14</v>
      </c>
      <c r="F709" s="142">
        <v>59.14</v>
      </c>
      <c r="G709" s="140" t="s">
        <v>308</v>
      </c>
      <c r="H709" s="143">
        <v>41974</v>
      </c>
    </row>
    <row r="710" spans="1:8" ht="25.5">
      <c r="A710" s="136">
        <v>979</v>
      </c>
      <c r="B710" s="137" t="s">
        <v>1036</v>
      </c>
      <c r="C710" s="136" t="s">
        <v>314</v>
      </c>
      <c r="D710" s="136" t="s">
        <v>370</v>
      </c>
      <c r="E710" s="138">
        <v>6.73</v>
      </c>
      <c r="F710" s="138">
        <v>6.73</v>
      </c>
      <c r="G710" s="136" t="s">
        <v>308</v>
      </c>
      <c r="H710" s="139">
        <v>41974</v>
      </c>
    </row>
    <row r="711" spans="1:8" ht="25.5">
      <c r="A711" s="140">
        <v>993</v>
      </c>
      <c r="B711" s="141" t="s">
        <v>1037</v>
      </c>
      <c r="C711" s="140" t="s">
        <v>314</v>
      </c>
      <c r="D711" s="140" t="s">
        <v>370</v>
      </c>
      <c r="E711" s="142">
        <v>1.28</v>
      </c>
      <c r="F711" s="142">
        <v>1.28</v>
      </c>
      <c r="G711" s="140" t="s">
        <v>308</v>
      </c>
      <c r="H711" s="143">
        <v>41974</v>
      </c>
    </row>
    <row r="712" spans="1:8" ht="25.5">
      <c r="A712" s="136">
        <v>1020</v>
      </c>
      <c r="B712" s="137" t="s">
        <v>1038</v>
      </c>
      <c r="C712" s="136" t="s">
        <v>314</v>
      </c>
      <c r="D712" s="136" t="s">
        <v>370</v>
      </c>
      <c r="E712" s="138">
        <v>5.26</v>
      </c>
      <c r="F712" s="138">
        <v>5.26</v>
      </c>
      <c r="G712" s="136" t="s">
        <v>308</v>
      </c>
      <c r="H712" s="139">
        <v>41974</v>
      </c>
    </row>
    <row r="713" spans="1:8" ht="25.5">
      <c r="A713" s="140">
        <v>1017</v>
      </c>
      <c r="B713" s="141" t="s">
        <v>1039</v>
      </c>
      <c r="C713" s="140" t="s">
        <v>314</v>
      </c>
      <c r="D713" s="140" t="s">
        <v>370</v>
      </c>
      <c r="E713" s="142">
        <v>49.13</v>
      </c>
      <c r="F713" s="142">
        <v>49.13</v>
      </c>
      <c r="G713" s="140" t="s">
        <v>308</v>
      </c>
      <c r="H713" s="143">
        <v>41974</v>
      </c>
    </row>
    <row r="714" spans="1:8" ht="25.5">
      <c r="A714" s="136">
        <v>999</v>
      </c>
      <c r="B714" s="137" t="s">
        <v>1040</v>
      </c>
      <c r="C714" s="136" t="s">
        <v>314</v>
      </c>
      <c r="D714" s="136" t="s">
        <v>370</v>
      </c>
      <c r="E714" s="138">
        <v>62.41</v>
      </c>
      <c r="F714" s="138">
        <v>62.41</v>
      </c>
      <c r="G714" s="136" t="s">
        <v>308</v>
      </c>
      <c r="H714" s="139">
        <v>41974</v>
      </c>
    </row>
    <row r="715" spans="1:8" ht="25.5">
      <c r="A715" s="140">
        <v>995</v>
      </c>
      <c r="B715" s="141" t="s">
        <v>1041</v>
      </c>
      <c r="C715" s="140" t="s">
        <v>314</v>
      </c>
      <c r="D715" s="140" t="s">
        <v>370</v>
      </c>
      <c r="E715" s="142">
        <v>7.89</v>
      </c>
      <c r="F715" s="142">
        <v>7.89</v>
      </c>
      <c r="G715" s="140" t="s">
        <v>308</v>
      </c>
      <c r="H715" s="143">
        <v>41974</v>
      </c>
    </row>
    <row r="716" spans="1:8" ht="25.5">
      <c r="A716" s="136">
        <v>1000</v>
      </c>
      <c r="B716" s="137" t="s">
        <v>1042</v>
      </c>
      <c r="C716" s="136" t="s">
        <v>314</v>
      </c>
      <c r="D716" s="136" t="s">
        <v>370</v>
      </c>
      <c r="E716" s="138">
        <v>76.48</v>
      </c>
      <c r="F716" s="138">
        <v>76.48</v>
      </c>
      <c r="G716" s="136" t="s">
        <v>308</v>
      </c>
      <c r="H716" s="139">
        <v>41974</v>
      </c>
    </row>
    <row r="717" spans="1:8" ht="25.5">
      <c r="A717" s="140">
        <v>1022</v>
      </c>
      <c r="B717" s="141" t="s">
        <v>1043</v>
      </c>
      <c r="C717" s="140" t="s">
        <v>314</v>
      </c>
      <c r="D717" s="140" t="s">
        <v>370</v>
      </c>
      <c r="E717" s="142">
        <v>1.65</v>
      </c>
      <c r="F717" s="142">
        <v>1.65</v>
      </c>
      <c r="G717" s="140" t="s">
        <v>308</v>
      </c>
      <c r="H717" s="143">
        <v>41974</v>
      </c>
    </row>
    <row r="718" spans="1:8" ht="25.5">
      <c r="A718" s="136">
        <v>1015</v>
      </c>
      <c r="B718" s="137" t="s">
        <v>1044</v>
      </c>
      <c r="C718" s="136" t="s">
        <v>314</v>
      </c>
      <c r="D718" s="136" t="s">
        <v>370</v>
      </c>
      <c r="E718" s="138">
        <v>103.58</v>
      </c>
      <c r="F718" s="138">
        <v>103.58</v>
      </c>
      <c r="G718" s="136" t="s">
        <v>308</v>
      </c>
      <c r="H718" s="139">
        <v>41974</v>
      </c>
    </row>
    <row r="719" spans="1:8" ht="25.5">
      <c r="A719" s="140">
        <v>996</v>
      </c>
      <c r="B719" s="141" t="s">
        <v>1045</v>
      </c>
      <c r="C719" s="140" t="s">
        <v>314</v>
      </c>
      <c r="D719" s="140" t="s">
        <v>370</v>
      </c>
      <c r="E719" s="142">
        <v>12.18</v>
      </c>
      <c r="F719" s="142">
        <v>12.18</v>
      </c>
      <c r="G719" s="140" t="s">
        <v>308</v>
      </c>
      <c r="H719" s="143">
        <v>41974</v>
      </c>
    </row>
    <row r="720" spans="1:8" ht="25.5">
      <c r="A720" s="136">
        <v>1001</v>
      </c>
      <c r="B720" s="137" t="s">
        <v>1046</v>
      </c>
      <c r="C720" s="136" t="s">
        <v>314</v>
      </c>
      <c r="D720" s="136" t="s">
        <v>370</v>
      </c>
      <c r="E720" s="138">
        <v>123.22</v>
      </c>
      <c r="F720" s="138">
        <v>123.22</v>
      </c>
      <c r="G720" s="136" t="s">
        <v>308</v>
      </c>
      <c r="H720" s="139">
        <v>41974</v>
      </c>
    </row>
    <row r="721" spans="1:8" ht="25.5">
      <c r="A721" s="140">
        <v>1019</v>
      </c>
      <c r="B721" s="141" t="s">
        <v>1047</v>
      </c>
      <c r="C721" s="140" t="s">
        <v>314</v>
      </c>
      <c r="D721" s="140" t="s">
        <v>370</v>
      </c>
      <c r="E721" s="142">
        <v>16.03</v>
      </c>
      <c r="F721" s="142">
        <v>16.03</v>
      </c>
      <c r="G721" s="140" t="s">
        <v>308</v>
      </c>
      <c r="H721" s="143">
        <v>41974</v>
      </c>
    </row>
    <row r="722" spans="1:8" ht="25.5">
      <c r="A722" s="136">
        <v>1021</v>
      </c>
      <c r="B722" s="137" t="s">
        <v>1048</v>
      </c>
      <c r="C722" s="136" t="s">
        <v>314</v>
      </c>
      <c r="D722" s="136" t="s">
        <v>370</v>
      </c>
      <c r="E722" s="138">
        <v>2.75</v>
      </c>
      <c r="F722" s="138">
        <v>2.75</v>
      </c>
      <c r="G722" s="136" t="s">
        <v>308</v>
      </c>
      <c r="H722" s="139">
        <v>41974</v>
      </c>
    </row>
    <row r="723" spans="1:8" ht="38.25">
      <c r="A723" s="140">
        <v>1018</v>
      </c>
      <c r="B723" s="141" t="s">
        <v>1049</v>
      </c>
      <c r="C723" s="140" t="s">
        <v>314</v>
      </c>
      <c r="D723" s="140" t="s">
        <v>370</v>
      </c>
      <c r="E723" s="142">
        <v>21.72</v>
      </c>
      <c r="F723" s="142">
        <v>21.72</v>
      </c>
      <c r="G723" s="140" t="s">
        <v>308</v>
      </c>
      <c r="H723" s="143">
        <v>41974</v>
      </c>
    </row>
    <row r="724" spans="1:8" ht="25.5">
      <c r="A724" s="136">
        <v>994</v>
      </c>
      <c r="B724" s="137" t="s">
        <v>1050</v>
      </c>
      <c r="C724" s="136" t="s">
        <v>314</v>
      </c>
      <c r="D724" s="136" t="s">
        <v>370</v>
      </c>
      <c r="E724" s="138">
        <v>3.43</v>
      </c>
      <c r="F724" s="138">
        <v>3.43</v>
      </c>
      <c r="G724" s="136" t="s">
        <v>308</v>
      </c>
      <c r="H724" s="139">
        <v>41974</v>
      </c>
    </row>
    <row r="725" spans="1:8" ht="25.5">
      <c r="A725" s="140">
        <v>977</v>
      </c>
      <c r="B725" s="141" t="s">
        <v>1051</v>
      </c>
      <c r="C725" s="140" t="s">
        <v>314</v>
      </c>
      <c r="D725" s="140" t="s">
        <v>370</v>
      </c>
      <c r="E725" s="142">
        <v>30.35</v>
      </c>
      <c r="F725" s="142">
        <v>30.35</v>
      </c>
      <c r="G725" s="140" t="s">
        <v>308</v>
      </c>
      <c r="H725" s="143">
        <v>41974</v>
      </c>
    </row>
    <row r="726" spans="1:8" ht="25.5">
      <c r="A726" s="136">
        <v>998</v>
      </c>
      <c r="B726" s="137" t="s">
        <v>1052</v>
      </c>
      <c r="C726" s="136" t="s">
        <v>314</v>
      </c>
      <c r="D726" s="136" t="s">
        <v>370</v>
      </c>
      <c r="E726" s="138">
        <v>42.52</v>
      </c>
      <c r="F726" s="138">
        <v>42.52</v>
      </c>
      <c r="G726" s="136" t="s">
        <v>308</v>
      </c>
      <c r="H726" s="139">
        <v>41974</v>
      </c>
    </row>
    <row r="727" spans="1:8" ht="25.5">
      <c r="A727" s="140">
        <v>876</v>
      </c>
      <c r="B727" s="141" t="s">
        <v>1053</v>
      </c>
      <c r="C727" s="140" t="s">
        <v>314</v>
      </c>
      <c r="D727" s="140" t="s">
        <v>370</v>
      </c>
      <c r="E727" s="142">
        <v>191.74</v>
      </c>
      <c r="F727" s="142">
        <v>191.74</v>
      </c>
      <c r="G727" s="140" t="s">
        <v>308</v>
      </c>
      <c r="H727" s="143">
        <v>41974</v>
      </c>
    </row>
    <row r="728" spans="1:8" ht="25.5">
      <c r="A728" s="136">
        <v>877</v>
      </c>
      <c r="B728" s="137" t="s">
        <v>1054</v>
      </c>
      <c r="C728" s="136" t="s">
        <v>314</v>
      </c>
      <c r="D728" s="136" t="s">
        <v>370</v>
      </c>
      <c r="E728" s="138">
        <v>213.71</v>
      </c>
      <c r="F728" s="138">
        <v>213.71</v>
      </c>
      <c r="G728" s="136" t="s">
        <v>308</v>
      </c>
      <c r="H728" s="139">
        <v>41974</v>
      </c>
    </row>
    <row r="729" spans="1:8" ht="25.5">
      <c r="A729" s="140">
        <v>882</v>
      </c>
      <c r="B729" s="141" t="s">
        <v>1055</v>
      </c>
      <c r="C729" s="140" t="s">
        <v>314</v>
      </c>
      <c r="D729" s="140" t="s">
        <v>370</v>
      </c>
      <c r="E729" s="142">
        <v>243.2</v>
      </c>
      <c r="F729" s="142">
        <v>243.2</v>
      </c>
      <c r="G729" s="140" t="s">
        <v>308</v>
      </c>
      <c r="H729" s="143">
        <v>41974</v>
      </c>
    </row>
    <row r="730" spans="1:8" ht="25.5">
      <c r="A730" s="136">
        <v>878</v>
      </c>
      <c r="B730" s="137" t="s">
        <v>1056</v>
      </c>
      <c r="C730" s="136" t="s">
        <v>314</v>
      </c>
      <c r="D730" s="136" t="s">
        <v>370</v>
      </c>
      <c r="E730" s="138">
        <v>290</v>
      </c>
      <c r="F730" s="138">
        <v>290</v>
      </c>
      <c r="G730" s="136" t="s">
        <v>308</v>
      </c>
      <c r="H730" s="139">
        <v>41974</v>
      </c>
    </row>
    <row r="731" spans="1:8" ht="25.5">
      <c r="A731" s="140">
        <v>879</v>
      </c>
      <c r="B731" s="141" t="s">
        <v>1057</v>
      </c>
      <c r="C731" s="140" t="s">
        <v>314</v>
      </c>
      <c r="D731" s="140" t="s">
        <v>370</v>
      </c>
      <c r="E731" s="142">
        <v>337.05</v>
      </c>
      <c r="F731" s="142">
        <v>337.05</v>
      </c>
      <c r="G731" s="140" t="s">
        <v>308</v>
      </c>
      <c r="H731" s="143">
        <v>41974</v>
      </c>
    </row>
    <row r="732" spans="1:8" ht="25.5">
      <c r="A732" s="136">
        <v>880</v>
      </c>
      <c r="B732" s="137" t="s">
        <v>1058</v>
      </c>
      <c r="C732" s="136" t="s">
        <v>314</v>
      </c>
      <c r="D732" s="136" t="s">
        <v>370</v>
      </c>
      <c r="E732" s="138">
        <v>398.48</v>
      </c>
      <c r="F732" s="138">
        <v>398.48</v>
      </c>
      <c r="G732" s="136" t="s">
        <v>308</v>
      </c>
      <c r="H732" s="139">
        <v>41974</v>
      </c>
    </row>
    <row r="733" spans="1:8" ht="25.5">
      <c r="A733" s="140">
        <v>881</v>
      </c>
      <c r="B733" s="141" t="s">
        <v>1059</v>
      </c>
      <c r="C733" s="140" t="s">
        <v>314</v>
      </c>
      <c r="D733" s="140" t="s">
        <v>370</v>
      </c>
      <c r="E733" s="142">
        <v>475.26</v>
      </c>
      <c r="F733" s="142">
        <v>475.26</v>
      </c>
      <c r="G733" s="140" t="s">
        <v>308</v>
      </c>
      <c r="H733" s="143">
        <v>41974</v>
      </c>
    </row>
    <row r="734" spans="1:8" ht="25.5">
      <c r="A734" s="136">
        <v>873</v>
      </c>
      <c r="B734" s="137" t="s">
        <v>1060</v>
      </c>
      <c r="C734" s="136" t="s">
        <v>314</v>
      </c>
      <c r="D734" s="136" t="s">
        <v>370</v>
      </c>
      <c r="E734" s="138">
        <v>122.36</v>
      </c>
      <c r="F734" s="138">
        <v>122.36</v>
      </c>
      <c r="G734" s="136" t="s">
        <v>308</v>
      </c>
      <c r="H734" s="139">
        <v>41974</v>
      </c>
    </row>
    <row r="735" spans="1:8" ht="25.5">
      <c r="A735" s="140">
        <v>874</v>
      </c>
      <c r="B735" s="141" t="s">
        <v>1061</v>
      </c>
      <c r="C735" s="140" t="s">
        <v>314</v>
      </c>
      <c r="D735" s="140" t="s">
        <v>370</v>
      </c>
      <c r="E735" s="142">
        <v>145.97999999999999</v>
      </c>
      <c r="F735" s="142">
        <v>145.97999999999999</v>
      </c>
      <c r="G735" s="140" t="s">
        <v>308</v>
      </c>
      <c r="H735" s="143">
        <v>41974</v>
      </c>
    </row>
    <row r="736" spans="1:8" ht="25.5">
      <c r="A736" s="136">
        <v>875</v>
      </c>
      <c r="B736" s="137" t="s">
        <v>1062</v>
      </c>
      <c r="C736" s="136" t="s">
        <v>314</v>
      </c>
      <c r="D736" s="136" t="s">
        <v>370</v>
      </c>
      <c r="E736" s="138">
        <v>169.66</v>
      </c>
      <c r="F736" s="138">
        <v>169.66</v>
      </c>
      <c r="G736" s="136" t="s">
        <v>308</v>
      </c>
      <c r="H736" s="139">
        <v>41974</v>
      </c>
    </row>
    <row r="737" spans="1:8" ht="25.5">
      <c r="A737" s="140">
        <v>1011</v>
      </c>
      <c r="B737" s="141" t="s">
        <v>1063</v>
      </c>
      <c r="C737" s="140" t="s">
        <v>314</v>
      </c>
      <c r="D737" s="140" t="s">
        <v>370</v>
      </c>
      <c r="E737" s="142">
        <v>0.55000000000000004</v>
      </c>
      <c r="F737" s="142">
        <v>0.55000000000000004</v>
      </c>
      <c r="G737" s="140" t="s">
        <v>308</v>
      </c>
      <c r="H737" s="143">
        <v>41974</v>
      </c>
    </row>
    <row r="738" spans="1:8" ht="25.5">
      <c r="A738" s="136">
        <v>1013</v>
      </c>
      <c r="B738" s="137" t="s">
        <v>1064</v>
      </c>
      <c r="C738" s="136" t="s">
        <v>314</v>
      </c>
      <c r="D738" s="136" t="s">
        <v>370</v>
      </c>
      <c r="E738" s="138">
        <v>0.92</v>
      </c>
      <c r="F738" s="138">
        <v>0.92</v>
      </c>
      <c r="G738" s="136" t="s">
        <v>308</v>
      </c>
      <c r="H738" s="139">
        <v>41974</v>
      </c>
    </row>
    <row r="739" spans="1:8" ht="25.5">
      <c r="A739" s="140">
        <v>983</v>
      </c>
      <c r="B739" s="141" t="s">
        <v>1065</v>
      </c>
      <c r="C739" s="140" t="s">
        <v>314</v>
      </c>
      <c r="D739" s="140" t="s">
        <v>370</v>
      </c>
      <c r="E739" s="142">
        <v>0.92</v>
      </c>
      <c r="F739" s="142">
        <v>0.92</v>
      </c>
      <c r="G739" s="140" t="s">
        <v>308</v>
      </c>
      <c r="H739" s="143">
        <v>41974</v>
      </c>
    </row>
    <row r="740" spans="1:8" ht="25.5">
      <c r="A740" s="136">
        <v>980</v>
      </c>
      <c r="B740" s="137" t="s">
        <v>1066</v>
      </c>
      <c r="C740" s="136" t="s">
        <v>314</v>
      </c>
      <c r="D740" s="136" t="s">
        <v>370</v>
      </c>
      <c r="E740" s="138">
        <v>5.81</v>
      </c>
      <c r="F740" s="138">
        <v>5.81</v>
      </c>
      <c r="G740" s="136" t="s">
        <v>308</v>
      </c>
      <c r="H740" s="139">
        <v>41974</v>
      </c>
    </row>
    <row r="741" spans="1:8" ht="25.5">
      <c r="A741" s="140">
        <v>985</v>
      </c>
      <c r="B741" s="141" t="s">
        <v>1067</v>
      </c>
      <c r="C741" s="140" t="s">
        <v>314</v>
      </c>
      <c r="D741" s="140" t="s">
        <v>370</v>
      </c>
      <c r="E741" s="142">
        <v>4.71</v>
      </c>
      <c r="F741" s="142">
        <v>4.71</v>
      </c>
      <c r="G741" s="140" t="s">
        <v>308</v>
      </c>
      <c r="H741" s="143">
        <v>41974</v>
      </c>
    </row>
    <row r="742" spans="1:8" ht="25.5">
      <c r="A742" s="136">
        <v>1006</v>
      </c>
      <c r="B742" s="137" t="s">
        <v>1068</v>
      </c>
      <c r="C742" s="136" t="s">
        <v>314</v>
      </c>
      <c r="D742" s="136" t="s">
        <v>370</v>
      </c>
      <c r="E742" s="138">
        <v>46.44</v>
      </c>
      <c r="F742" s="138">
        <v>46.44</v>
      </c>
      <c r="G742" s="136" t="s">
        <v>308</v>
      </c>
      <c r="H742" s="139">
        <v>41974</v>
      </c>
    </row>
    <row r="743" spans="1:8" ht="25.5">
      <c r="A743" s="140">
        <v>990</v>
      </c>
      <c r="B743" s="141" t="s">
        <v>1069</v>
      </c>
      <c r="C743" s="140" t="s">
        <v>314</v>
      </c>
      <c r="D743" s="140" t="s">
        <v>370</v>
      </c>
      <c r="E743" s="142">
        <v>56.1</v>
      </c>
      <c r="F743" s="142">
        <v>56.1</v>
      </c>
      <c r="G743" s="140" t="s">
        <v>308</v>
      </c>
      <c r="H743" s="143">
        <v>41974</v>
      </c>
    </row>
    <row r="744" spans="1:8" ht="25.5">
      <c r="A744" s="136">
        <v>1004</v>
      </c>
      <c r="B744" s="137" t="s">
        <v>1070</v>
      </c>
      <c r="C744" s="136" t="s">
        <v>314</v>
      </c>
      <c r="D744" s="136" t="s">
        <v>370</v>
      </c>
      <c r="E744" s="138">
        <v>9.7899999999999991</v>
      </c>
      <c r="F744" s="138">
        <v>9.7899999999999991</v>
      </c>
      <c r="G744" s="136" t="s">
        <v>308</v>
      </c>
      <c r="H744" s="139">
        <v>41974</v>
      </c>
    </row>
    <row r="745" spans="1:8" ht="25.5">
      <c r="A745" s="140">
        <v>1005</v>
      </c>
      <c r="B745" s="141" t="s">
        <v>1071</v>
      </c>
      <c r="C745" s="140" t="s">
        <v>314</v>
      </c>
      <c r="D745" s="140" t="s">
        <v>370</v>
      </c>
      <c r="E745" s="142">
        <v>70.180000000000007</v>
      </c>
      <c r="F745" s="142">
        <v>70.180000000000007</v>
      </c>
      <c r="G745" s="140" t="s">
        <v>308</v>
      </c>
      <c r="H745" s="143">
        <v>41974</v>
      </c>
    </row>
    <row r="746" spans="1:8" ht="25.5">
      <c r="A746" s="136">
        <v>1014</v>
      </c>
      <c r="B746" s="137" t="s">
        <v>1072</v>
      </c>
      <c r="C746" s="136" t="s">
        <v>314</v>
      </c>
      <c r="D746" s="136" t="s">
        <v>370</v>
      </c>
      <c r="E746" s="138">
        <v>1.53</v>
      </c>
      <c r="F746" s="138">
        <v>1.53</v>
      </c>
      <c r="G746" s="136" t="s">
        <v>308</v>
      </c>
      <c r="H746" s="139">
        <v>41974</v>
      </c>
    </row>
    <row r="747" spans="1:8" ht="25.5">
      <c r="A747" s="140">
        <v>984</v>
      </c>
      <c r="B747" s="141" t="s">
        <v>1073</v>
      </c>
      <c r="C747" s="140" t="s">
        <v>314</v>
      </c>
      <c r="D747" s="140" t="s">
        <v>370</v>
      </c>
      <c r="E747" s="142">
        <v>1.28</v>
      </c>
      <c r="F747" s="142">
        <v>1.28</v>
      </c>
      <c r="G747" s="140" t="s">
        <v>308</v>
      </c>
      <c r="H747" s="143">
        <v>41974</v>
      </c>
    </row>
    <row r="748" spans="1:8" ht="25.5">
      <c r="A748" s="136">
        <v>991</v>
      </c>
      <c r="B748" s="137" t="s">
        <v>1074</v>
      </c>
      <c r="C748" s="136" t="s">
        <v>314</v>
      </c>
      <c r="D748" s="136" t="s">
        <v>370</v>
      </c>
      <c r="E748" s="138">
        <v>91.34</v>
      </c>
      <c r="F748" s="138">
        <v>91.34</v>
      </c>
      <c r="G748" s="136" t="s">
        <v>308</v>
      </c>
      <c r="H748" s="139">
        <v>41974</v>
      </c>
    </row>
    <row r="749" spans="1:8" ht="25.5">
      <c r="A749" s="140">
        <v>986</v>
      </c>
      <c r="B749" s="141" t="s">
        <v>1075</v>
      </c>
      <c r="C749" s="140" t="s">
        <v>314</v>
      </c>
      <c r="D749" s="140" t="s">
        <v>370</v>
      </c>
      <c r="E749" s="142">
        <v>10.52</v>
      </c>
      <c r="F749" s="142">
        <v>10.52</v>
      </c>
      <c r="G749" s="140" t="s">
        <v>308</v>
      </c>
      <c r="H749" s="143">
        <v>41974</v>
      </c>
    </row>
    <row r="750" spans="1:8" ht="25.5">
      <c r="A750" s="136">
        <v>11798</v>
      </c>
      <c r="B750" s="137" t="s">
        <v>1076</v>
      </c>
      <c r="C750" s="136" t="s">
        <v>314</v>
      </c>
      <c r="D750" s="136" t="s">
        <v>370</v>
      </c>
      <c r="E750" s="138">
        <v>22.64</v>
      </c>
      <c r="F750" s="138">
        <v>22.64</v>
      </c>
      <c r="G750" s="136" t="s">
        <v>308</v>
      </c>
      <c r="H750" s="139">
        <v>41974</v>
      </c>
    </row>
    <row r="751" spans="1:8" ht="25.5">
      <c r="A751" s="140">
        <v>11801</v>
      </c>
      <c r="B751" s="141" t="s">
        <v>1077</v>
      </c>
      <c r="C751" s="140" t="s">
        <v>314</v>
      </c>
      <c r="D751" s="140" t="s">
        <v>370</v>
      </c>
      <c r="E751" s="142">
        <v>30.53</v>
      </c>
      <c r="F751" s="142">
        <v>30.53</v>
      </c>
      <c r="G751" s="140" t="s">
        <v>308</v>
      </c>
      <c r="H751" s="143">
        <v>41974</v>
      </c>
    </row>
    <row r="752" spans="1:8" ht="25.5">
      <c r="A752" s="136">
        <v>11804</v>
      </c>
      <c r="B752" s="137" t="s">
        <v>1078</v>
      </c>
      <c r="C752" s="136" t="s">
        <v>314</v>
      </c>
      <c r="D752" s="136" t="s">
        <v>370</v>
      </c>
      <c r="E752" s="138">
        <v>45.4</v>
      </c>
      <c r="F752" s="138">
        <v>45.4</v>
      </c>
      <c r="G752" s="136" t="s">
        <v>308</v>
      </c>
      <c r="H752" s="139">
        <v>41974</v>
      </c>
    </row>
    <row r="753" spans="1:8" ht="25.5">
      <c r="A753" s="140">
        <v>1024</v>
      </c>
      <c r="B753" s="141" t="s">
        <v>1079</v>
      </c>
      <c r="C753" s="140" t="s">
        <v>314</v>
      </c>
      <c r="D753" s="140" t="s">
        <v>370</v>
      </c>
      <c r="E753" s="142">
        <v>111.05</v>
      </c>
      <c r="F753" s="142">
        <v>111.05</v>
      </c>
      <c r="G753" s="140" t="s">
        <v>308</v>
      </c>
      <c r="H753" s="143">
        <v>41974</v>
      </c>
    </row>
    <row r="754" spans="1:8" ht="25.5">
      <c r="A754" s="136">
        <v>987</v>
      </c>
      <c r="B754" s="137" t="s">
        <v>1080</v>
      </c>
      <c r="C754" s="136" t="s">
        <v>314</v>
      </c>
      <c r="D754" s="136" t="s">
        <v>370</v>
      </c>
      <c r="E754" s="138">
        <v>13.95</v>
      </c>
      <c r="F754" s="138">
        <v>13.95</v>
      </c>
      <c r="G754" s="136" t="s">
        <v>308</v>
      </c>
      <c r="H754" s="139">
        <v>41974</v>
      </c>
    </row>
    <row r="755" spans="1:8" ht="25.5">
      <c r="A755" s="140">
        <v>992</v>
      </c>
      <c r="B755" s="141" t="s">
        <v>1081</v>
      </c>
      <c r="C755" s="140" t="s">
        <v>314</v>
      </c>
      <c r="D755" s="140" t="s">
        <v>370</v>
      </c>
      <c r="E755" s="142">
        <v>144.33000000000001</v>
      </c>
      <c r="F755" s="142">
        <v>144.33000000000001</v>
      </c>
      <c r="G755" s="140" t="s">
        <v>308</v>
      </c>
      <c r="H755" s="143">
        <v>41974</v>
      </c>
    </row>
    <row r="756" spans="1:8" ht="25.5">
      <c r="A756" s="136">
        <v>981</v>
      </c>
      <c r="B756" s="137" t="s">
        <v>1082</v>
      </c>
      <c r="C756" s="136" t="s">
        <v>314</v>
      </c>
      <c r="D756" s="136" t="s">
        <v>370</v>
      </c>
      <c r="E756" s="138">
        <v>2.2000000000000002</v>
      </c>
      <c r="F756" s="138">
        <v>2.2000000000000002</v>
      </c>
      <c r="G756" s="136" t="s">
        <v>308</v>
      </c>
      <c r="H756" s="139">
        <v>41974</v>
      </c>
    </row>
    <row r="757" spans="1:8" ht="25.5">
      <c r="A757" s="140">
        <v>1003</v>
      </c>
      <c r="B757" s="141" t="s">
        <v>1083</v>
      </c>
      <c r="C757" s="140" t="s">
        <v>314</v>
      </c>
      <c r="D757" s="140" t="s">
        <v>370</v>
      </c>
      <c r="E757" s="142">
        <v>1.84</v>
      </c>
      <c r="F757" s="142">
        <v>1.84</v>
      </c>
      <c r="G757" s="140" t="s">
        <v>308</v>
      </c>
      <c r="H757" s="143">
        <v>41974</v>
      </c>
    </row>
    <row r="758" spans="1:8" ht="25.5">
      <c r="A758" s="136">
        <v>1007</v>
      </c>
      <c r="B758" s="137" t="s">
        <v>1084</v>
      </c>
      <c r="C758" s="136" t="s">
        <v>314</v>
      </c>
      <c r="D758" s="136" t="s">
        <v>370</v>
      </c>
      <c r="E758" s="138">
        <v>18.84</v>
      </c>
      <c r="F758" s="138">
        <v>18.84</v>
      </c>
      <c r="G758" s="136" t="s">
        <v>308</v>
      </c>
      <c r="H758" s="139">
        <v>41974</v>
      </c>
    </row>
    <row r="759" spans="1:8" ht="25.5">
      <c r="A759" s="140">
        <v>982</v>
      </c>
      <c r="B759" s="141" t="s">
        <v>1085</v>
      </c>
      <c r="C759" s="140" t="s">
        <v>314</v>
      </c>
      <c r="D759" s="140" t="s">
        <v>370</v>
      </c>
      <c r="E759" s="142">
        <v>3.3</v>
      </c>
      <c r="F759" s="142">
        <v>3.3</v>
      </c>
      <c r="G759" s="140" t="s">
        <v>308</v>
      </c>
      <c r="H759" s="143">
        <v>41974</v>
      </c>
    </row>
    <row r="760" spans="1:8" ht="25.5">
      <c r="A760" s="136">
        <v>1008</v>
      </c>
      <c r="B760" s="137" t="s">
        <v>1086</v>
      </c>
      <c r="C760" s="136" t="s">
        <v>314</v>
      </c>
      <c r="D760" s="136" t="s">
        <v>370</v>
      </c>
      <c r="E760" s="138">
        <v>2.81</v>
      </c>
      <c r="F760" s="138">
        <v>2.81</v>
      </c>
      <c r="G760" s="136" t="s">
        <v>308</v>
      </c>
      <c r="H760" s="139">
        <v>41974</v>
      </c>
    </row>
    <row r="761" spans="1:8" ht="25.5">
      <c r="A761" s="140">
        <v>988</v>
      </c>
      <c r="B761" s="141" t="s">
        <v>1087</v>
      </c>
      <c r="C761" s="140" t="s">
        <v>314</v>
      </c>
      <c r="D761" s="140" t="s">
        <v>370</v>
      </c>
      <c r="E761" s="142">
        <v>27.65</v>
      </c>
      <c r="F761" s="142">
        <v>27.65</v>
      </c>
      <c r="G761" s="140" t="s">
        <v>308</v>
      </c>
      <c r="H761" s="143">
        <v>41974</v>
      </c>
    </row>
    <row r="762" spans="1:8" ht="25.5">
      <c r="A762" s="136">
        <v>989</v>
      </c>
      <c r="B762" s="137" t="s">
        <v>1088</v>
      </c>
      <c r="C762" s="136" t="s">
        <v>314</v>
      </c>
      <c r="D762" s="136" t="s">
        <v>370</v>
      </c>
      <c r="E762" s="138">
        <v>37.26</v>
      </c>
      <c r="F762" s="138">
        <v>37.26</v>
      </c>
      <c r="G762" s="136" t="s">
        <v>308</v>
      </c>
      <c r="H762" s="139">
        <v>41974</v>
      </c>
    </row>
    <row r="763" spans="1:8">
      <c r="A763" s="140">
        <v>862</v>
      </c>
      <c r="B763" s="141" t="s">
        <v>1089</v>
      </c>
      <c r="C763" s="140" t="s">
        <v>314</v>
      </c>
      <c r="D763" s="140" t="s">
        <v>370</v>
      </c>
      <c r="E763" s="142">
        <v>4.83</v>
      </c>
      <c r="F763" s="142">
        <v>4.83</v>
      </c>
      <c r="G763" s="140" t="s">
        <v>308</v>
      </c>
      <c r="H763" s="143">
        <v>41974</v>
      </c>
    </row>
    <row r="764" spans="1:8">
      <c r="A764" s="136">
        <v>866</v>
      </c>
      <c r="B764" s="137" t="s">
        <v>1090</v>
      </c>
      <c r="C764" s="136" t="s">
        <v>314</v>
      </c>
      <c r="D764" s="136" t="s">
        <v>370</v>
      </c>
      <c r="E764" s="138">
        <v>44.96</v>
      </c>
      <c r="F764" s="138">
        <v>44.96</v>
      </c>
      <c r="G764" s="136" t="s">
        <v>308</v>
      </c>
      <c r="H764" s="139">
        <v>41974</v>
      </c>
    </row>
    <row r="765" spans="1:8">
      <c r="A765" s="140">
        <v>892</v>
      </c>
      <c r="B765" s="141" t="s">
        <v>1091</v>
      </c>
      <c r="C765" s="140" t="s">
        <v>314</v>
      </c>
      <c r="D765" s="140" t="s">
        <v>370</v>
      </c>
      <c r="E765" s="142">
        <v>54.55</v>
      </c>
      <c r="F765" s="142">
        <v>54.55</v>
      </c>
      <c r="G765" s="140" t="s">
        <v>308</v>
      </c>
      <c r="H765" s="143">
        <v>41974</v>
      </c>
    </row>
    <row r="766" spans="1:8">
      <c r="A766" s="136">
        <v>857</v>
      </c>
      <c r="B766" s="137" t="s">
        <v>1092</v>
      </c>
      <c r="C766" s="136" t="s">
        <v>314</v>
      </c>
      <c r="D766" s="136" t="s">
        <v>370</v>
      </c>
      <c r="E766" s="138">
        <v>6.19</v>
      </c>
      <c r="F766" s="138">
        <v>6.19</v>
      </c>
      <c r="G766" s="136" t="s">
        <v>308</v>
      </c>
      <c r="H766" s="139">
        <v>41974</v>
      </c>
    </row>
    <row r="767" spans="1:8">
      <c r="A767" s="140">
        <v>868</v>
      </c>
      <c r="B767" s="141" t="s">
        <v>1093</v>
      </c>
      <c r="C767" s="140" t="s">
        <v>314</v>
      </c>
      <c r="D767" s="140" t="s">
        <v>370</v>
      </c>
      <c r="E767" s="142">
        <v>11.02</v>
      </c>
      <c r="F767" s="142">
        <v>11.02</v>
      </c>
      <c r="G767" s="140" t="s">
        <v>308</v>
      </c>
      <c r="H767" s="143">
        <v>41974</v>
      </c>
    </row>
    <row r="768" spans="1:8">
      <c r="A768" s="136">
        <v>870</v>
      </c>
      <c r="B768" s="137" t="s">
        <v>1094</v>
      </c>
      <c r="C768" s="136" t="s">
        <v>314</v>
      </c>
      <c r="D768" s="136" t="s">
        <v>370</v>
      </c>
      <c r="E768" s="138">
        <v>113.94</v>
      </c>
      <c r="F768" s="138">
        <v>113.94</v>
      </c>
      <c r="G768" s="136" t="s">
        <v>308</v>
      </c>
      <c r="H768" s="139">
        <v>41974</v>
      </c>
    </row>
    <row r="769" spans="1:8">
      <c r="A769" s="140">
        <v>863</v>
      </c>
      <c r="B769" s="141" t="s">
        <v>1095</v>
      </c>
      <c r="C769" s="140" t="s">
        <v>314</v>
      </c>
      <c r="D769" s="140" t="s">
        <v>370</v>
      </c>
      <c r="E769" s="142">
        <v>14.15</v>
      </c>
      <c r="F769" s="142">
        <v>14.15</v>
      </c>
      <c r="G769" s="140" t="s">
        <v>308</v>
      </c>
      <c r="H769" s="143">
        <v>41974</v>
      </c>
    </row>
    <row r="770" spans="1:8">
      <c r="A770" s="136">
        <v>891</v>
      </c>
      <c r="B770" s="137" t="s">
        <v>1096</v>
      </c>
      <c r="C770" s="136" t="s">
        <v>314</v>
      </c>
      <c r="D770" s="136" t="s">
        <v>370</v>
      </c>
      <c r="E770" s="138">
        <v>181.62</v>
      </c>
      <c r="F770" s="138">
        <v>181.62</v>
      </c>
      <c r="G770" s="136" t="s">
        <v>308</v>
      </c>
      <c r="H770" s="139">
        <v>41974</v>
      </c>
    </row>
    <row r="771" spans="1:8">
      <c r="A771" s="140">
        <v>867</v>
      </c>
      <c r="B771" s="141" t="s">
        <v>1097</v>
      </c>
      <c r="C771" s="140" t="s">
        <v>314</v>
      </c>
      <c r="D771" s="140" t="s">
        <v>370</v>
      </c>
      <c r="E771" s="142">
        <v>18.43</v>
      </c>
      <c r="F771" s="142">
        <v>18.43</v>
      </c>
      <c r="G771" s="140" t="s">
        <v>308</v>
      </c>
      <c r="H771" s="143">
        <v>41974</v>
      </c>
    </row>
    <row r="772" spans="1:8">
      <c r="A772" s="136">
        <v>861</v>
      </c>
      <c r="B772" s="137" t="s">
        <v>1098</v>
      </c>
      <c r="C772" s="136" t="s">
        <v>314</v>
      </c>
      <c r="D772" s="136" t="s">
        <v>370</v>
      </c>
      <c r="E772" s="138">
        <v>3.06</v>
      </c>
      <c r="F772" s="138">
        <v>3.06</v>
      </c>
      <c r="G772" s="136" t="s">
        <v>308</v>
      </c>
      <c r="H772" s="139">
        <v>41974</v>
      </c>
    </row>
    <row r="773" spans="1:8">
      <c r="A773" s="140">
        <v>864</v>
      </c>
      <c r="B773" s="141" t="s">
        <v>1099</v>
      </c>
      <c r="C773" s="140" t="s">
        <v>314</v>
      </c>
      <c r="D773" s="140" t="s">
        <v>370</v>
      </c>
      <c r="E773" s="142">
        <v>27.21</v>
      </c>
      <c r="F773" s="142">
        <v>27.21</v>
      </c>
      <c r="G773" s="140" t="s">
        <v>308</v>
      </c>
      <c r="H773" s="143">
        <v>41974</v>
      </c>
    </row>
    <row r="774" spans="1:8">
      <c r="A774" s="136">
        <v>865</v>
      </c>
      <c r="B774" s="137" t="s">
        <v>1100</v>
      </c>
      <c r="C774" s="136" t="s">
        <v>314</v>
      </c>
      <c r="D774" s="136" t="s">
        <v>370</v>
      </c>
      <c r="E774" s="138">
        <v>36.119999999999997</v>
      </c>
      <c r="F774" s="138">
        <v>36.119999999999997</v>
      </c>
      <c r="G774" s="136" t="s">
        <v>308</v>
      </c>
      <c r="H774" s="139">
        <v>41974</v>
      </c>
    </row>
    <row r="775" spans="1:8" ht="25.5">
      <c r="A775" s="140">
        <v>948</v>
      </c>
      <c r="B775" s="141" t="s">
        <v>1101</v>
      </c>
      <c r="C775" s="140" t="s">
        <v>314</v>
      </c>
      <c r="D775" s="140" t="s">
        <v>370</v>
      </c>
      <c r="E775" s="142">
        <v>15.31</v>
      </c>
      <c r="F775" s="142">
        <v>15.31</v>
      </c>
      <c r="G775" s="140" t="s">
        <v>308</v>
      </c>
      <c r="H775" s="143">
        <v>41974</v>
      </c>
    </row>
    <row r="776" spans="1:8" ht="25.5">
      <c r="A776" s="136">
        <v>947</v>
      </c>
      <c r="B776" s="137" t="s">
        <v>1102</v>
      </c>
      <c r="C776" s="136" t="s">
        <v>314</v>
      </c>
      <c r="D776" s="136" t="s">
        <v>370</v>
      </c>
      <c r="E776" s="138">
        <v>15.57</v>
      </c>
      <c r="F776" s="138">
        <v>15.57</v>
      </c>
      <c r="G776" s="136" t="s">
        <v>308</v>
      </c>
      <c r="H776" s="139">
        <v>41974</v>
      </c>
    </row>
    <row r="777" spans="1:8" ht="25.5">
      <c r="A777" s="140">
        <v>911</v>
      </c>
      <c r="B777" s="141" t="s">
        <v>1103</v>
      </c>
      <c r="C777" s="140" t="s">
        <v>314</v>
      </c>
      <c r="D777" s="140" t="s">
        <v>370</v>
      </c>
      <c r="E777" s="142">
        <v>22.65</v>
      </c>
      <c r="F777" s="142">
        <v>22.65</v>
      </c>
      <c r="G777" s="140" t="s">
        <v>308</v>
      </c>
      <c r="H777" s="143">
        <v>41974</v>
      </c>
    </row>
    <row r="778" spans="1:8" ht="25.5">
      <c r="A778" s="136">
        <v>925</v>
      </c>
      <c r="B778" s="137" t="s">
        <v>1104</v>
      </c>
      <c r="C778" s="136" t="s">
        <v>314</v>
      </c>
      <c r="D778" s="136" t="s">
        <v>370</v>
      </c>
      <c r="E778" s="138">
        <v>20.93</v>
      </c>
      <c r="F778" s="138">
        <v>20.93</v>
      </c>
      <c r="G778" s="136" t="s">
        <v>308</v>
      </c>
      <c r="H778" s="139">
        <v>41974</v>
      </c>
    </row>
    <row r="779" spans="1:8" ht="25.5">
      <c r="A779" s="140">
        <v>954</v>
      </c>
      <c r="B779" s="141" t="s">
        <v>1105</v>
      </c>
      <c r="C779" s="140" t="s">
        <v>314</v>
      </c>
      <c r="D779" s="140" t="s">
        <v>370</v>
      </c>
      <c r="E779" s="142">
        <v>23.13</v>
      </c>
      <c r="F779" s="142">
        <v>23.13</v>
      </c>
      <c r="G779" s="140" t="s">
        <v>308</v>
      </c>
      <c r="H779" s="143">
        <v>41974</v>
      </c>
    </row>
    <row r="780" spans="1:8" ht="25.5">
      <c r="A780" s="136">
        <v>901</v>
      </c>
      <c r="B780" s="137" t="s">
        <v>1106</v>
      </c>
      <c r="C780" s="136" t="s">
        <v>314</v>
      </c>
      <c r="D780" s="136" t="s">
        <v>370</v>
      </c>
      <c r="E780" s="138">
        <v>24.75</v>
      </c>
      <c r="F780" s="138">
        <v>24.75</v>
      </c>
      <c r="G780" s="136" t="s">
        <v>308</v>
      </c>
      <c r="H780" s="139">
        <v>41974</v>
      </c>
    </row>
    <row r="781" spans="1:8" ht="25.5">
      <c r="A781" s="140">
        <v>926</v>
      </c>
      <c r="B781" s="141" t="s">
        <v>1107</v>
      </c>
      <c r="C781" s="140" t="s">
        <v>314</v>
      </c>
      <c r="D781" s="140" t="s">
        <v>370</v>
      </c>
      <c r="E781" s="142">
        <v>26.16</v>
      </c>
      <c r="F781" s="142">
        <v>26.16</v>
      </c>
      <c r="G781" s="140" t="s">
        <v>308</v>
      </c>
      <c r="H781" s="143">
        <v>41974</v>
      </c>
    </row>
    <row r="782" spans="1:8" ht="25.5">
      <c r="A782" s="136">
        <v>912</v>
      </c>
      <c r="B782" s="137" t="s">
        <v>1108</v>
      </c>
      <c r="C782" s="136" t="s">
        <v>314</v>
      </c>
      <c r="D782" s="136" t="s">
        <v>370</v>
      </c>
      <c r="E782" s="138">
        <v>26.32</v>
      </c>
      <c r="F782" s="138">
        <v>26.32</v>
      </c>
      <c r="G782" s="136" t="s">
        <v>308</v>
      </c>
      <c r="H782" s="139">
        <v>41974</v>
      </c>
    </row>
    <row r="783" spans="1:8" ht="25.5">
      <c r="A783" s="140">
        <v>955</v>
      </c>
      <c r="B783" s="141" t="s">
        <v>1109</v>
      </c>
      <c r="C783" s="140" t="s">
        <v>314</v>
      </c>
      <c r="D783" s="140" t="s">
        <v>370</v>
      </c>
      <c r="E783" s="142">
        <v>31.41</v>
      </c>
      <c r="F783" s="142">
        <v>31.41</v>
      </c>
      <c r="G783" s="140" t="s">
        <v>308</v>
      </c>
      <c r="H783" s="143">
        <v>41974</v>
      </c>
    </row>
    <row r="784" spans="1:8" ht="25.5">
      <c r="A784" s="136">
        <v>946</v>
      </c>
      <c r="B784" s="137" t="s">
        <v>1110</v>
      </c>
      <c r="C784" s="136" t="s">
        <v>314</v>
      </c>
      <c r="D784" s="136" t="s">
        <v>370</v>
      </c>
      <c r="E784" s="138">
        <v>35.32</v>
      </c>
      <c r="F784" s="138">
        <v>35.32</v>
      </c>
      <c r="G784" s="136" t="s">
        <v>308</v>
      </c>
      <c r="H784" s="139">
        <v>41974</v>
      </c>
    </row>
    <row r="785" spans="1:8" ht="25.5">
      <c r="A785" s="140">
        <v>953</v>
      </c>
      <c r="B785" s="141" t="s">
        <v>1111</v>
      </c>
      <c r="C785" s="140" t="s">
        <v>314</v>
      </c>
      <c r="D785" s="140" t="s">
        <v>370</v>
      </c>
      <c r="E785" s="142">
        <v>32.14</v>
      </c>
      <c r="F785" s="142">
        <v>32.14</v>
      </c>
      <c r="G785" s="140" t="s">
        <v>308</v>
      </c>
      <c r="H785" s="143">
        <v>41974</v>
      </c>
    </row>
    <row r="786" spans="1:8" ht="25.5">
      <c r="A786" s="136">
        <v>902</v>
      </c>
      <c r="B786" s="137" t="s">
        <v>1112</v>
      </c>
      <c r="C786" s="136" t="s">
        <v>314</v>
      </c>
      <c r="D786" s="136" t="s">
        <v>370</v>
      </c>
      <c r="E786" s="138">
        <v>39.07</v>
      </c>
      <c r="F786" s="138">
        <v>39.07</v>
      </c>
      <c r="G786" s="136" t="s">
        <v>308</v>
      </c>
      <c r="H786" s="139">
        <v>41974</v>
      </c>
    </row>
    <row r="787" spans="1:8" ht="25.5">
      <c r="A787" s="140">
        <v>927</v>
      </c>
      <c r="B787" s="141" t="s">
        <v>1113</v>
      </c>
      <c r="C787" s="140" t="s">
        <v>314</v>
      </c>
      <c r="D787" s="140" t="s">
        <v>370</v>
      </c>
      <c r="E787" s="142">
        <v>37.869999999999997</v>
      </c>
      <c r="F787" s="142">
        <v>37.869999999999997</v>
      </c>
      <c r="G787" s="140" t="s">
        <v>308</v>
      </c>
      <c r="H787" s="143">
        <v>41974</v>
      </c>
    </row>
    <row r="788" spans="1:8" ht="25.5">
      <c r="A788" s="136">
        <v>913</v>
      </c>
      <c r="B788" s="137" t="s">
        <v>1114</v>
      </c>
      <c r="C788" s="136" t="s">
        <v>314</v>
      </c>
      <c r="D788" s="136" t="s">
        <v>370</v>
      </c>
      <c r="E788" s="138">
        <v>42.27</v>
      </c>
      <c r="F788" s="138">
        <v>42.27</v>
      </c>
      <c r="G788" s="136" t="s">
        <v>308</v>
      </c>
      <c r="H788" s="139">
        <v>41974</v>
      </c>
    </row>
    <row r="789" spans="1:8" ht="25.5">
      <c r="A789" s="140">
        <v>903</v>
      </c>
      <c r="B789" s="141" t="s">
        <v>1115</v>
      </c>
      <c r="C789" s="140" t="s">
        <v>314</v>
      </c>
      <c r="D789" s="140" t="s">
        <v>370</v>
      </c>
      <c r="E789" s="142">
        <v>47.83</v>
      </c>
      <c r="F789" s="142">
        <v>47.83</v>
      </c>
      <c r="G789" s="140" t="s">
        <v>308</v>
      </c>
      <c r="H789" s="143">
        <v>41974</v>
      </c>
    </row>
    <row r="790" spans="1:8" ht="25.5">
      <c r="A790" s="136">
        <v>945</v>
      </c>
      <c r="B790" s="137" t="s">
        <v>1116</v>
      </c>
      <c r="C790" s="136" t="s">
        <v>314</v>
      </c>
      <c r="D790" s="136" t="s">
        <v>370</v>
      </c>
      <c r="E790" s="138">
        <v>50.6</v>
      </c>
      <c r="F790" s="138">
        <v>50.6</v>
      </c>
      <c r="G790" s="136" t="s">
        <v>308</v>
      </c>
      <c r="H790" s="139">
        <v>41974</v>
      </c>
    </row>
    <row r="791" spans="1:8" ht="25.5">
      <c r="A791" s="140">
        <v>914</v>
      </c>
      <c r="B791" s="141" t="s">
        <v>1117</v>
      </c>
      <c r="C791" s="140" t="s">
        <v>314</v>
      </c>
      <c r="D791" s="140" t="s">
        <v>370</v>
      </c>
      <c r="E791" s="142">
        <v>51.84</v>
      </c>
      <c r="F791" s="142">
        <v>51.84</v>
      </c>
      <c r="G791" s="140" t="s">
        <v>308</v>
      </c>
      <c r="H791" s="143">
        <v>41974</v>
      </c>
    </row>
    <row r="792" spans="1:8">
      <c r="A792" s="136">
        <v>34602</v>
      </c>
      <c r="B792" s="137" t="s">
        <v>1118</v>
      </c>
      <c r="C792" s="136" t="s">
        <v>314</v>
      </c>
      <c r="D792" s="136" t="s">
        <v>370</v>
      </c>
      <c r="E792" s="138">
        <v>1.44</v>
      </c>
      <c r="F792" s="138">
        <v>1.44</v>
      </c>
      <c r="G792" s="136" t="s">
        <v>308</v>
      </c>
      <c r="H792" s="139">
        <v>41974</v>
      </c>
    </row>
    <row r="793" spans="1:8">
      <c r="A793" s="140">
        <v>34603</v>
      </c>
      <c r="B793" s="141" t="s">
        <v>1119</v>
      </c>
      <c r="C793" s="140" t="s">
        <v>314</v>
      </c>
      <c r="D793" s="140" t="s">
        <v>370</v>
      </c>
      <c r="E793" s="142">
        <v>6.94</v>
      </c>
      <c r="F793" s="142">
        <v>6.94</v>
      </c>
      <c r="G793" s="140" t="s">
        <v>308</v>
      </c>
      <c r="H793" s="143">
        <v>41974</v>
      </c>
    </row>
    <row r="794" spans="1:8">
      <c r="A794" s="136">
        <v>34607</v>
      </c>
      <c r="B794" s="137" t="s">
        <v>1120</v>
      </c>
      <c r="C794" s="136" t="s">
        <v>314</v>
      </c>
      <c r="D794" s="136" t="s">
        <v>370</v>
      </c>
      <c r="E794" s="138">
        <v>3.09</v>
      </c>
      <c r="F794" s="138">
        <v>3.09</v>
      </c>
      <c r="G794" s="136" t="s">
        <v>308</v>
      </c>
      <c r="H794" s="139">
        <v>41974</v>
      </c>
    </row>
    <row r="795" spans="1:8">
      <c r="A795" s="140">
        <v>34609</v>
      </c>
      <c r="B795" s="141" t="s">
        <v>1121</v>
      </c>
      <c r="C795" s="140" t="s">
        <v>314</v>
      </c>
      <c r="D795" s="140" t="s">
        <v>370</v>
      </c>
      <c r="E795" s="142">
        <v>4.6399999999999997</v>
      </c>
      <c r="F795" s="142">
        <v>4.6399999999999997</v>
      </c>
      <c r="G795" s="140" t="s">
        <v>308</v>
      </c>
      <c r="H795" s="143">
        <v>41974</v>
      </c>
    </row>
    <row r="796" spans="1:8">
      <c r="A796" s="136">
        <v>34618</v>
      </c>
      <c r="B796" s="137" t="s">
        <v>1122</v>
      </c>
      <c r="C796" s="136" t="s">
        <v>314</v>
      </c>
      <c r="D796" s="136" t="s">
        <v>370</v>
      </c>
      <c r="E796" s="138">
        <v>1.91</v>
      </c>
      <c r="F796" s="138">
        <v>1.91</v>
      </c>
      <c r="G796" s="136" t="s">
        <v>308</v>
      </c>
      <c r="H796" s="139">
        <v>41974</v>
      </c>
    </row>
    <row r="797" spans="1:8">
      <c r="A797" s="140">
        <v>34620</v>
      </c>
      <c r="B797" s="141" t="s">
        <v>1123</v>
      </c>
      <c r="C797" s="140" t="s">
        <v>314</v>
      </c>
      <c r="D797" s="140" t="s">
        <v>370</v>
      </c>
      <c r="E797" s="142">
        <v>9.57</v>
      </c>
      <c r="F797" s="142">
        <v>9.57</v>
      </c>
      <c r="G797" s="140" t="s">
        <v>308</v>
      </c>
      <c r="H797" s="143">
        <v>41974</v>
      </c>
    </row>
    <row r="798" spans="1:8">
      <c r="A798" s="136">
        <v>34621</v>
      </c>
      <c r="B798" s="137" t="s">
        <v>1124</v>
      </c>
      <c r="C798" s="136" t="s">
        <v>314</v>
      </c>
      <c r="D798" s="136" t="s">
        <v>370</v>
      </c>
      <c r="E798" s="138">
        <v>4.4400000000000004</v>
      </c>
      <c r="F798" s="138">
        <v>4.4400000000000004</v>
      </c>
      <c r="G798" s="136" t="s">
        <v>308</v>
      </c>
      <c r="H798" s="139">
        <v>41974</v>
      </c>
    </row>
    <row r="799" spans="1:8">
      <c r="A799" s="140">
        <v>34622</v>
      </c>
      <c r="B799" s="141" t="s">
        <v>1125</v>
      </c>
      <c r="C799" s="140" t="s">
        <v>314</v>
      </c>
      <c r="D799" s="140" t="s">
        <v>370</v>
      </c>
      <c r="E799" s="142">
        <v>6.29</v>
      </c>
      <c r="F799" s="142">
        <v>6.29</v>
      </c>
      <c r="G799" s="140" t="s">
        <v>308</v>
      </c>
      <c r="H799" s="143">
        <v>41974</v>
      </c>
    </row>
    <row r="800" spans="1:8">
      <c r="A800" s="136">
        <v>34624</v>
      </c>
      <c r="B800" s="137" t="s">
        <v>1126</v>
      </c>
      <c r="C800" s="136" t="s">
        <v>314</v>
      </c>
      <c r="D800" s="136" t="s">
        <v>370</v>
      </c>
      <c r="E800" s="138">
        <v>2.44</v>
      </c>
      <c r="F800" s="138">
        <v>2.44</v>
      </c>
      <c r="G800" s="136" t="s">
        <v>308</v>
      </c>
      <c r="H800" s="139">
        <v>41974</v>
      </c>
    </row>
    <row r="801" spans="1:8">
      <c r="A801" s="140">
        <v>34626</v>
      </c>
      <c r="B801" s="141" t="s">
        <v>1127</v>
      </c>
      <c r="C801" s="140" t="s">
        <v>314</v>
      </c>
      <c r="D801" s="140" t="s">
        <v>370</v>
      </c>
      <c r="E801" s="142">
        <v>13.16</v>
      </c>
      <c r="F801" s="142">
        <v>13.16</v>
      </c>
      <c r="G801" s="140" t="s">
        <v>308</v>
      </c>
      <c r="H801" s="143">
        <v>41974</v>
      </c>
    </row>
    <row r="802" spans="1:8">
      <c r="A802" s="136">
        <v>34627</v>
      </c>
      <c r="B802" s="137" t="s">
        <v>1128</v>
      </c>
      <c r="C802" s="136" t="s">
        <v>314</v>
      </c>
      <c r="D802" s="136" t="s">
        <v>370</v>
      </c>
      <c r="E802" s="138">
        <v>5.67</v>
      </c>
      <c r="F802" s="138">
        <v>5.67</v>
      </c>
      <c r="G802" s="136" t="s">
        <v>308</v>
      </c>
      <c r="H802" s="139">
        <v>41974</v>
      </c>
    </row>
    <row r="803" spans="1:8">
      <c r="A803" s="140">
        <v>34629</v>
      </c>
      <c r="B803" s="141" t="s">
        <v>1129</v>
      </c>
      <c r="C803" s="140" t="s">
        <v>314</v>
      </c>
      <c r="D803" s="140" t="s">
        <v>370</v>
      </c>
      <c r="E803" s="142">
        <v>8.3000000000000007</v>
      </c>
      <c r="F803" s="142">
        <v>8.3000000000000007</v>
      </c>
      <c r="G803" s="140" t="s">
        <v>308</v>
      </c>
      <c r="H803" s="143">
        <v>41974</v>
      </c>
    </row>
    <row r="804" spans="1:8">
      <c r="A804" s="136">
        <v>11902</v>
      </c>
      <c r="B804" s="137" t="s">
        <v>1130</v>
      </c>
      <c r="C804" s="136" t="s">
        <v>314</v>
      </c>
      <c r="D804" s="136" t="s">
        <v>370</v>
      </c>
      <c r="E804" s="138">
        <v>0.63</v>
      </c>
      <c r="F804" s="138">
        <v>0.63</v>
      </c>
      <c r="G804" s="136" t="s">
        <v>308</v>
      </c>
      <c r="H804" s="139">
        <v>41974</v>
      </c>
    </row>
    <row r="805" spans="1:8">
      <c r="A805" s="140">
        <v>11903</v>
      </c>
      <c r="B805" s="141" t="s">
        <v>1131</v>
      </c>
      <c r="C805" s="140" t="s">
        <v>314</v>
      </c>
      <c r="D805" s="140" t="s">
        <v>370</v>
      </c>
      <c r="E805" s="142">
        <v>0.93</v>
      </c>
      <c r="F805" s="142">
        <v>0.93</v>
      </c>
      <c r="G805" s="140" t="s">
        <v>308</v>
      </c>
      <c r="H805" s="143">
        <v>41974</v>
      </c>
    </row>
    <row r="806" spans="1:8">
      <c r="A806" s="136">
        <v>11904</v>
      </c>
      <c r="B806" s="137" t="s">
        <v>1132</v>
      </c>
      <c r="C806" s="136" t="s">
        <v>314</v>
      </c>
      <c r="D806" s="136" t="s">
        <v>370</v>
      </c>
      <c r="E806" s="138">
        <v>0.95</v>
      </c>
      <c r="F806" s="138">
        <v>0.95</v>
      </c>
      <c r="G806" s="136" t="s">
        <v>308</v>
      </c>
      <c r="H806" s="139">
        <v>41974</v>
      </c>
    </row>
    <row r="807" spans="1:8">
      <c r="A807" s="140">
        <v>11905</v>
      </c>
      <c r="B807" s="141" t="s">
        <v>1133</v>
      </c>
      <c r="C807" s="140" t="s">
        <v>314</v>
      </c>
      <c r="D807" s="140" t="s">
        <v>370</v>
      </c>
      <c r="E807" s="142">
        <v>1.02</v>
      </c>
      <c r="F807" s="142">
        <v>1.02</v>
      </c>
      <c r="G807" s="140" t="s">
        <v>308</v>
      </c>
      <c r="H807" s="143">
        <v>41974</v>
      </c>
    </row>
    <row r="808" spans="1:8">
      <c r="A808" s="136">
        <v>11906</v>
      </c>
      <c r="B808" s="137" t="s">
        <v>1134</v>
      </c>
      <c r="C808" s="136" t="s">
        <v>314</v>
      </c>
      <c r="D808" s="136" t="s">
        <v>370</v>
      </c>
      <c r="E808" s="138">
        <v>1.32</v>
      </c>
      <c r="F808" s="138">
        <v>1.32</v>
      </c>
      <c r="G808" s="136" t="s">
        <v>308</v>
      </c>
      <c r="H808" s="139">
        <v>41974</v>
      </c>
    </row>
    <row r="809" spans="1:8">
      <c r="A809" s="140">
        <v>11914</v>
      </c>
      <c r="B809" s="141" t="s">
        <v>1135</v>
      </c>
      <c r="C809" s="140" t="s">
        <v>314</v>
      </c>
      <c r="D809" s="140" t="s">
        <v>370</v>
      </c>
      <c r="E809" s="142">
        <v>18.72</v>
      </c>
      <c r="F809" s="142">
        <v>18.72</v>
      </c>
      <c r="G809" s="140" t="s">
        <v>308</v>
      </c>
      <c r="H809" s="143">
        <v>41974</v>
      </c>
    </row>
    <row r="810" spans="1:8">
      <c r="A810" s="136">
        <v>11916</v>
      </c>
      <c r="B810" s="137" t="s">
        <v>1136</v>
      </c>
      <c r="C810" s="136" t="s">
        <v>314</v>
      </c>
      <c r="D810" s="136" t="s">
        <v>370</v>
      </c>
      <c r="E810" s="138">
        <v>3.66</v>
      </c>
      <c r="F810" s="138">
        <v>3.66</v>
      </c>
      <c r="G810" s="136" t="s">
        <v>308</v>
      </c>
      <c r="H810" s="139">
        <v>41974</v>
      </c>
    </row>
    <row r="811" spans="1:8">
      <c r="A811" s="140">
        <v>11917</v>
      </c>
      <c r="B811" s="141" t="s">
        <v>1137</v>
      </c>
      <c r="C811" s="140" t="s">
        <v>314</v>
      </c>
      <c r="D811" s="140" t="s">
        <v>370</v>
      </c>
      <c r="E811" s="142">
        <v>6.22</v>
      </c>
      <c r="F811" s="142">
        <v>6.22</v>
      </c>
      <c r="G811" s="140" t="s">
        <v>308</v>
      </c>
      <c r="H811" s="143">
        <v>41974</v>
      </c>
    </row>
    <row r="812" spans="1:8">
      <c r="A812" s="136">
        <v>11918</v>
      </c>
      <c r="B812" s="137" t="s">
        <v>1138</v>
      </c>
      <c r="C812" s="136" t="s">
        <v>314</v>
      </c>
      <c r="D812" s="136" t="s">
        <v>370</v>
      </c>
      <c r="E812" s="138">
        <v>7.31</v>
      </c>
      <c r="F812" s="138">
        <v>7.31</v>
      </c>
      <c r="G812" s="136" t="s">
        <v>308</v>
      </c>
      <c r="H812" s="139">
        <v>41974</v>
      </c>
    </row>
    <row r="813" spans="1:8">
      <c r="A813" s="140">
        <v>11919</v>
      </c>
      <c r="B813" s="141" t="s">
        <v>1139</v>
      </c>
      <c r="C813" s="140" t="s">
        <v>314</v>
      </c>
      <c r="D813" s="140" t="s">
        <v>370</v>
      </c>
      <c r="E813" s="142">
        <v>2.9</v>
      </c>
      <c r="F813" s="142">
        <v>2.9</v>
      </c>
      <c r="G813" s="140" t="s">
        <v>308</v>
      </c>
      <c r="H813" s="143">
        <v>41974</v>
      </c>
    </row>
    <row r="814" spans="1:8">
      <c r="A814" s="136">
        <v>11920</v>
      </c>
      <c r="B814" s="137" t="s">
        <v>1140</v>
      </c>
      <c r="C814" s="136" t="s">
        <v>314</v>
      </c>
      <c r="D814" s="136" t="s">
        <v>370</v>
      </c>
      <c r="E814" s="138">
        <v>4.66</v>
      </c>
      <c r="F814" s="138">
        <v>4.66</v>
      </c>
      <c r="G814" s="136" t="s">
        <v>308</v>
      </c>
      <c r="H814" s="139">
        <v>41974</v>
      </c>
    </row>
    <row r="815" spans="1:8">
      <c r="A815" s="140">
        <v>11924</v>
      </c>
      <c r="B815" s="141" t="s">
        <v>1141</v>
      </c>
      <c r="C815" s="140" t="s">
        <v>314</v>
      </c>
      <c r="D815" s="140" t="s">
        <v>370</v>
      </c>
      <c r="E815" s="142">
        <v>42.83</v>
      </c>
      <c r="F815" s="142">
        <v>42.83</v>
      </c>
      <c r="G815" s="140" t="s">
        <v>308</v>
      </c>
      <c r="H815" s="143">
        <v>41974</v>
      </c>
    </row>
    <row r="816" spans="1:8">
      <c r="A816" s="136">
        <v>11921</v>
      </c>
      <c r="B816" s="137" t="s">
        <v>1142</v>
      </c>
      <c r="C816" s="136" t="s">
        <v>314</v>
      </c>
      <c r="D816" s="136" t="s">
        <v>370</v>
      </c>
      <c r="E816" s="138">
        <v>6.51</v>
      </c>
      <c r="F816" s="138">
        <v>6.51</v>
      </c>
      <c r="G816" s="136" t="s">
        <v>308</v>
      </c>
      <c r="H816" s="139">
        <v>41974</v>
      </c>
    </row>
    <row r="817" spans="1:8">
      <c r="A817" s="140">
        <v>11922</v>
      </c>
      <c r="B817" s="141" t="s">
        <v>1143</v>
      </c>
      <c r="C817" s="140" t="s">
        <v>314</v>
      </c>
      <c r="D817" s="140" t="s">
        <v>370</v>
      </c>
      <c r="E817" s="142">
        <v>11.36</v>
      </c>
      <c r="F817" s="142">
        <v>11.36</v>
      </c>
      <c r="G817" s="140" t="s">
        <v>308</v>
      </c>
      <c r="H817" s="143">
        <v>41974</v>
      </c>
    </row>
    <row r="818" spans="1:8">
      <c r="A818" s="136">
        <v>11923</v>
      </c>
      <c r="B818" s="137" t="s">
        <v>1144</v>
      </c>
      <c r="C818" s="136" t="s">
        <v>314</v>
      </c>
      <c r="D818" s="136" t="s">
        <v>370</v>
      </c>
      <c r="E818" s="138">
        <v>13.97</v>
      </c>
      <c r="F818" s="138">
        <v>13.97</v>
      </c>
      <c r="G818" s="136" t="s">
        <v>308</v>
      </c>
      <c r="H818" s="139">
        <v>41974</v>
      </c>
    </row>
    <row r="819" spans="1:8">
      <c r="A819" s="140">
        <v>11901</v>
      </c>
      <c r="B819" s="141" t="s">
        <v>1145</v>
      </c>
      <c r="C819" s="140" t="s">
        <v>314</v>
      </c>
      <c r="D819" s="140" t="s">
        <v>370</v>
      </c>
      <c r="E819" s="142">
        <v>0.39</v>
      </c>
      <c r="F819" s="142">
        <v>0.39</v>
      </c>
      <c r="G819" s="140" t="s">
        <v>308</v>
      </c>
      <c r="H819" s="143">
        <v>41974</v>
      </c>
    </row>
    <row r="820" spans="1:8">
      <c r="A820" s="136">
        <v>10721</v>
      </c>
      <c r="B820" s="137" t="s">
        <v>1146</v>
      </c>
      <c r="C820" s="136" t="s">
        <v>314</v>
      </c>
      <c r="D820" s="136" t="s">
        <v>335</v>
      </c>
      <c r="E820" s="138">
        <v>12.01</v>
      </c>
      <c r="F820" s="138">
        <v>12.01</v>
      </c>
      <c r="G820" s="136" t="s">
        <v>308</v>
      </c>
      <c r="H820" s="139">
        <v>41974</v>
      </c>
    </row>
    <row r="821" spans="1:8">
      <c r="A821" s="140">
        <v>2354</v>
      </c>
      <c r="B821" s="141" t="s">
        <v>1147</v>
      </c>
      <c r="C821" s="140" t="s">
        <v>306</v>
      </c>
      <c r="D821" s="140" t="s">
        <v>307</v>
      </c>
      <c r="E821" s="142">
        <v>17.75</v>
      </c>
      <c r="F821" s="142">
        <v>15.35</v>
      </c>
      <c r="G821" s="140" t="s">
        <v>308</v>
      </c>
      <c r="H821" s="143">
        <v>41974</v>
      </c>
    </row>
    <row r="822" spans="1:8" ht="25.5">
      <c r="A822" s="136">
        <v>5089</v>
      </c>
      <c r="B822" s="137" t="s">
        <v>1148</v>
      </c>
      <c r="C822" s="136" t="s">
        <v>314</v>
      </c>
      <c r="D822" s="136" t="s">
        <v>83</v>
      </c>
      <c r="E822" s="138">
        <v>23.4</v>
      </c>
      <c r="F822" s="138">
        <v>23.4</v>
      </c>
      <c r="G822" s="136" t="s">
        <v>308</v>
      </c>
      <c r="H822" s="139">
        <v>41974</v>
      </c>
    </row>
    <row r="823" spans="1:8">
      <c r="A823" s="140">
        <v>5090</v>
      </c>
      <c r="B823" s="141" t="s">
        <v>1149</v>
      </c>
      <c r="C823" s="140" t="s">
        <v>314</v>
      </c>
      <c r="D823" s="140" t="s">
        <v>83</v>
      </c>
      <c r="E823" s="142">
        <v>11.3</v>
      </c>
      <c r="F823" s="142">
        <v>11.3</v>
      </c>
      <c r="G823" s="140" t="s">
        <v>308</v>
      </c>
      <c r="H823" s="143">
        <v>41974</v>
      </c>
    </row>
    <row r="824" spans="1:8" ht="25.5">
      <c r="A824" s="136">
        <v>5085</v>
      </c>
      <c r="B824" s="137" t="s">
        <v>1150</v>
      </c>
      <c r="C824" s="136" t="s">
        <v>314</v>
      </c>
      <c r="D824" s="136" t="s">
        <v>83</v>
      </c>
      <c r="E824" s="138">
        <v>17.02</v>
      </c>
      <c r="F824" s="138">
        <v>17.02</v>
      </c>
      <c r="G824" s="136" t="s">
        <v>308</v>
      </c>
      <c r="H824" s="139">
        <v>41974</v>
      </c>
    </row>
    <row r="825" spans="1:8">
      <c r="A825" s="140">
        <v>11848</v>
      </c>
      <c r="B825" s="141" t="s">
        <v>1151</v>
      </c>
      <c r="C825" s="140" t="s">
        <v>314</v>
      </c>
      <c r="D825" s="140" t="s">
        <v>83</v>
      </c>
      <c r="E825" s="142">
        <v>4.54</v>
      </c>
      <c r="F825" s="142">
        <v>4.54</v>
      </c>
      <c r="G825" s="140" t="s">
        <v>308</v>
      </c>
      <c r="H825" s="143">
        <v>41974</v>
      </c>
    </row>
    <row r="826" spans="1:8" ht="25.5">
      <c r="A826" s="136">
        <v>4496</v>
      </c>
      <c r="B826" s="137" t="s">
        <v>1152</v>
      </c>
      <c r="C826" s="136" t="s">
        <v>314</v>
      </c>
      <c r="D826" s="136" t="s">
        <v>370</v>
      </c>
      <c r="E826" s="138">
        <v>1.85</v>
      </c>
      <c r="F826" s="138">
        <v>1.85</v>
      </c>
      <c r="G826" s="136" t="s">
        <v>308</v>
      </c>
      <c r="H826" s="139">
        <v>41974</v>
      </c>
    </row>
    <row r="827" spans="1:8">
      <c r="A827" s="140">
        <v>14116</v>
      </c>
      <c r="B827" s="141" t="s">
        <v>1153</v>
      </c>
      <c r="C827" s="140" t="s">
        <v>314</v>
      </c>
      <c r="D827" s="140" t="s">
        <v>83</v>
      </c>
      <c r="E827" s="142">
        <v>21.86</v>
      </c>
      <c r="F827" s="142">
        <v>21.86</v>
      </c>
      <c r="G827" s="140" t="s">
        <v>308</v>
      </c>
      <c r="H827" s="143">
        <v>41974</v>
      </c>
    </row>
    <row r="828" spans="1:8">
      <c r="A828" s="136">
        <v>14061</v>
      </c>
      <c r="B828" s="137" t="s">
        <v>1154</v>
      </c>
      <c r="C828" s="136" t="s">
        <v>314</v>
      </c>
      <c r="D828" s="136" t="s">
        <v>83</v>
      </c>
      <c r="E828" s="138">
        <v>90.81</v>
      </c>
      <c r="F828" s="138">
        <v>90.81</v>
      </c>
      <c r="G828" s="136" t="s">
        <v>308</v>
      </c>
      <c r="H828" s="139">
        <v>41974</v>
      </c>
    </row>
    <row r="829" spans="1:8" ht="25.5">
      <c r="A829" s="140">
        <v>11638</v>
      </c>
      <c r="B829" s="141" t="s">
        <v>1155</v>
      </c>
      <c r="C829" s="140" t="s">
        <v>314</v>
      </c>
      <c r="D829" s="140" t="s">
        <v>83</v>
      </c>
      <c r="E829" s="142">
        <v>74.88</v>
      </c>
      <c r="F829" s="142">
        <v>74.88</v>
      </c>
      <c r="G829" s="140" t="s">
        <v>308</v>
      </c>
      <c r="H829" s="143">
        <v>41974</v>
      </c>
    </row>
    <row r="830" spans="1:8" ht="25.5">
      <c r="A830" s="136">
        <v>11871</v>
      </c>
      <c r="B830" s="137" t="s">
        <v>1156</v>
      </c>
      <c r="C830" s="136" t="s">
        <v>314</v>
      </c>
      <c r="D830" s="136" t="s">
        <v>83</v>
      </c>
      <c r="E830" s="138">
        <v>175.4</v>
      </c>
      <c r="F830" s="138">
        <v>175.4</v>
      </c>
      <c r="G830" s="136" t="s">
        <v>308</v>
      </c>
      <c r="H830" s="139">
        <v>41974</v>
      </c>
    </row>
    <row r="831" spans="1:8" ht="25.5">
      <c r="A831" s="140">
        <v>34636</v>
      </c>
      <c r="B831" s="141" t="s">
        <v>1157</v>
      </c>
      <c r="C831" s="140" t="s">
        <v>314</v>
      </c>
      <c r="D831" s="140" t="s">
        <v>83</v>
      </c>
      <c r="E831" s="142">
        <v>280</v>
      </c>
      <c r="F831" s="142">
        <v>280</v>
      </c>
      <c r="G831" s="140" t="s">
        <v>308</v>
      </c>
      <c r="H831" s="143">
        <v>41974</v>
      </c>
    </row>
    <row r="832" spans="1:8" ht="25.5">
      <c r="A832" s="136">
        <v>34639</v>
      </c>
      <c r="B832" s="137" t="s">
        <v>1158</v>
      </c>
      <c r="C832" s="136" t="s">
        <v>314</v>
      </c>
      <c r="D832" s="136" t="s">
        <v>83</v>
      </c>
      <c r="E832" s="138">
        <v>568.67999999999995</v>
      </c>
      <c r="F832" s="138">
        <v>568.67999999999995</v>
      </c>
      <c r="G832" s="136" t="s">
        <v>308</v>
      </c>
      <c r="H832" s="139">
        <v>41974</v>
      </c>
    </row>
    <row r="833" spans="1:8" ht="25.5">
      <c r="A833" s="140">
        <v>34640</v>
      </c>
      <c r="B833" s="141" t="s">
        <v>1159</v>
      </c>
      <c r="C833" s="140" t="s">
        <v>314</v>
      </c>
      <c r="D833" s="140" t="s">
        <v>83</v>
      </c>
      <c r="E833" s="142">
        <v>638.77</v>
      </c>
      <c r="F833" s="142">
        <v>638.77</v>
      </c>
      <c r="G833" s="140" t="s">
        <v>308</v>
      </c>
      <c r="H833" s="143">
        <v>41974</v>
      </c>
    </row>
    <row r="834" spans="1:8">
      <c r="A834" s="136">
        <v>34637</v>
      </c>
      <c r="B834" s="137" t="s">
        <v>1160</v>
      </c>
      <c r="C834" s="136" t="s">
        <v>314</v>
      </c>
      <c r="D834" s="136" t="s">
        <v>83</v>
      </c>
      <c r="E834" s="138">
        <v>160.76</v>
      </c>
      <c r="F834" s="138">
        <v>160.76</v>
      </c>
      <c r="G834" s="136" t="s">
        <v>308</v>
      </c>
      <c r="H834" s="139">
        <v>41974</v>
      </c>
    </row>
    <row r="835" spans="1:8">
      <c r="A835" s="140">
        <v>34638</v>
      </c>
      <c r="B835" s="141" t="s">
        <v>1161</v>
      </c>
      <c r="C835" s="140" t="s">
        <v>314</v>
      </c>
      <c r="D835" s="140" t="s">
        <v>83</v>
      </c>
      <c r="E835" s="142">
        <v>275.69</v>
      </c>
      <c r="F835" s="142">
        <v>275.69</v>
      </c>
      <c r="G835" s="140" t="s">
        <v>308</v>
      </c>
      <c r="H835" s="143">
        <v>41974</v>
      </c>
    </row>
    <row r="836" spans="1:8" ht="25.5">
      <c r="A836" s="136">
        <v>11868</v>
      </c>
      <c r="B836" s="137" t="s">
        <v>1162</v>
      </c>
      <c r="C836" s="136" t="s">
        <v>314</v>
      </c>
      <c r="D836" s="136" t="s">
        <v>83</v>
      </c>
      <c r="E836" s="138">
        <v>241.07</v>
      </c>
      <c r="F836" s="138">
        <v>241.07</v>
      </c>
      <c r="G836" s="136" t="s">
        <v>308</v>
      </c>
      <c r="H836" s="139">
        <v>41974</v>
      </c>
    </row>
    <row r="837" spans="1:8" ht="25.5">
      <c r="A837" s="140">
        <v>37106</v>
      </c>
      <c r="B837" s="141" t="s">
        <v>1163</v>
      </c>
      <c r="C837" s="140" t="s">
        <v>314</v>
      </c>
      <c r="D837" s="140" t="s">
        <v>83</v>
      </c>
      <c r="E837" s="142">
        <v>2328.4</v>
      </c>
      <c r="F837" s="142">
        <v>2328.4</v>
      </c>
      <c r="G837" s="140" t="s">
        <v>308</v>
      </c>
      <c r="H837" s="143">
        <v>41974</v>
      </c>
    </row>
    <row r="838" spans="1:8" ht="25.5">
      <c r="A838" s="136">
        <v>11869</v>
      </c>
      <c r="B838" s="137" t="s">
        <v>1164</v>
      </c>
      <c r="C838" s="136" t="s">
        <v>314</v>
      </c>
      <c r="D838" s="136" t="s">
        <v>83</v>
      </c>
      <c r="E838" s="138">
        <v>391.12</v>
      </c>
      <c r="F838" s="138">
        <v>391.12</v>
      </c>
      <c r="G838" s="136" t="s">
        <v>308</v>
      </c>
      <c r="H838" s="139">
        <v>41974</v>
      </c>
    </row>
    <row r="839" spans="1:8" ht="25.5">
      <c r="A839" s="140">
        <v>37104</v>
      </c>
      <c r="B839" s="141" t="s">
        <v>1165</v>
      </c>
      <c r="C839" s="140" t="s">
        <v>314</v>
      </c>
      <c r="D839" s="140" t="s">
        <v>83</v>
      </c>
      <c r="E839" s="142">
        <v>504.18</v>
      </c>
      <c r="F839" s="142">
        <v>504.18</v>
      </c>
      <c r="G839" s="140" t="s">
        <v>308</v>
      </c>
      <c r="H839" s="143">
        <v>41974</v>
      </c>
    </row>
    <row r="840" spans="1:8" ht="25.5">
      <c r="A840" s="136">
        <v>37105</v>
      </c>
      <c r="B840" s="137" t="s">
        <v>1166</v>
      </c>
      <c r="C840" s="136" t="s">
        <v>314</v>
      </c>
      <c r="D840" s="136" t="s">
        <v>83</v>
      </c>
      <c r="E840" s="138">
        <v>1122.8900000000001</v>
      </c>
      <c r="F840" s="138">
        <v>1122.8900000000001</v>
      </c>
      <c r="G840" s="136" t="s">
        <v>308</v>
      </c>
      <c r="H840" s="139">
        <v>41974</v>
      </c>
    </row>
    <row r="841" spans="1:8" ht="38.25">
      <c r="A841" s="140">
        <v>1030</v>
      </c>
      <c r="B841" s="141" t="s">
        <v>1167</v>
      </c>
      <c r="C841" s="140" t="s">
        <v>314</v>
      </c>
      <c r="D841" s="140" t="s">
        <v>83</v>
      </c>
      <c r="E841" s="142">
        <v>22.15</v>
      </c>
      <c r="F841" s="142">
        <v>22.15</v>
      </c>
      <c r="G841" s="140" t="s">
        <v>308</v>
      </c>
      <c r="H841" s="143">
        <v>41974</v>
      </c>
    </row>
    <row r="842" spans="1:8" ht="38.25">
      <c r="A842" s="136">
        <v>11694</v>
      </c>
      <c r="B842" s="137" t="s">
        <v>1168</v>
      </c>
      <c r="C842" s="136" t="s">
        <v>314</v>
      </c>
      <c r="D842" s="136" t="s">
        <v>83</v>
      </c>
      <c r="E842" s="138">
        <v>489.63</v>
      </c>
      <c r="F842" s="138">
        <v>489.63</v>
      </c>
      <c r="G842" s="136" t="s">
        <v>308</v>
      </c>
      <c r="H842" s="139">
        <v>41974</v>
      </c>
    </row>
    <row r="843" spans="1:8" ht="25.5">
      <c r="A843" s="140">
        <v>11241</v>
      </c>
      <c r="B843" s="141" t="s">
        <v>1169</v>
      </c>
      <c r="C843" s="140" t="s">
        <v>314</v>
      </c>
      <c r="D843" s="140" t="s">
        <v>83</v>
      </c>
      <c r="E843" s="142">
        <v>313.67</v>
      </c>
      <c r="F843" s="142">
        <v>313.67</v>
      </c>
      <c r="G843" s="140" t="s">
        <v>308</v>
      </c>
      <c r="H843" s="143">
        <v>41974</v>
      </c>
    </row>
    <row r="844" spans="1:8" ht="38.25">
      <c r="A844" s="136">
        <v>35277</v>
      </c>
      <c r="B844" s="137" t="s">
        <v>1170</v>
      </c>
      <c r="C844" s="136" t="s">
        <v>314</v>
      </c>
      <c r="D844" s="136" t="s">
        <v>83</v>
      </c>
      <c r="E844" s="138">
        <v>306.92</v>
      </c>
      <c r="F844" s="138">
        <v>306.92</v>
      </c>
      <c r="G844" s="136" t="s">
        <v>308</v>
      </c>
      <c r="H844" s="139">
        <v>41974</v>
      </c>
    </row>
    <row r="845" spans="1:8" ht="51">
      <c r="A845" s="140">
        <v>10521</v>
      </c>
      <c r="B845" s="141" t="s">
        <v>1171</v>
      </c>
      <c r="C845" s="140" t="s">
        <v>314</v>
      </c>
      <c r="D845" s="140" t="s">
        <v>83</v>
      </c>
      <c r="E845" s="142">
        <v>178.33</v>
      </c>
      <c r="F845" s="142">
        <v>178.33</v>
      </c>
      <c r="G845" s="140" t="s">
        <v>308</v>
      </c>
      <c r="H845" s="143">
        <v>41974</v>
      </c>
    </row>
    <row r="846" spans="1:8" ht="51">
      <c r="A846" s="136">
        <v>10885</v>
      </c>
      <c r="B846" s="137" t="s">
        <v>1172</v>
      </c>
      <c r="C846" s="136" t="s">
        <v>314</v>
      </c>
      <c r="D846" s="136" t="s">
        <v>83</v>
      </c>
      <c r="E846" s="138">
        <v>230.67</v>
      </c>
      <c r="F846" s="138">
        <v>230.67</v>
      </c>
      <c r="G846" s="136" t="s">
        <v>308</v>
      </c>
      <c r="H846" s="139">
        <v>41974</v>
      </c>
    </row>
    <row r="847" spans="1:8" ht="51">
      <c r="A847" s="140">
        <v>20963</v>
      </c>
      <c r="B847" s="141" t="s">
        <v>1173</v>
      </c>
      <c r="C847" s="140" t="s">
        <v>314</v>
      </c>
      <c r="D847" s="140" t="s">
        <v>83</v>
      </c>
      <c r="E847" s="142">
        <v>246.67</v>
      </c>
      <c r="F847" s="142">
        <v>246.67</v>
      </c>
      <c r="G847" s="140" t="s">
        <v>308</v>
      </c>
      <c r="H847" s="143">
        <v>41974</v>
      </c>
    </row>
    <row r="848" spans="1:8" ht="51">
      <c r="A848" s="136">
        <v>1062</v>
      </c>
      <c r="B848" s="137" t="s">
        <v>1174</v>
      </c>
      <c r="C848" s="136" t="s">
        <v>314</v>
      </c>
      <c r="D848" s="136" t="s">
        <v>83</v>
      </c>
      <c r="E848" s="138">
        <v>94.8</v>
      </c>
      <c r="F848" s="138">
        <v>94.8</v>
      </c>
      <c r="G848" s="136" t="s">
        <v>308</v>
      </c>
      <c r="H848" s="139">
        <v>41974</v>
      </c>
    </row>
    <row r="849" spans="1:8" ht="25.5">
      <c r="A849" s="140">
        <v>2555</v>
      </c>
      <c r="B849" s="141" t="s">
        <v>1175</v>
      </c>
      <c r="C849" s="140" t="s">
        <v>314</v>
      </c>
      <c r="D849" s="140" t="s">
        <v>83</v>
      </c>
      <c r="E849" s="142">
        <v>1.84</v>
      </c>
      <c r="F849" s="142">
        <v>1.84</v>
      </c>
      <c r="G849" s="140" t="s">
        <v>308</v>
      </c>
      <c r="H849" s="143">
        <v>41974</v>
      </c>
    </row>
    <row r="850" spans="1:8">
      <c r="A850" s="136">
        <v>2556</v>
      </c>
      <c r="B850" s="137" t="s">
        <v>1176</v>
      </c>
      <c r="C850" s="136" t="s">
        <v>314</v>
      </c>
      <c r="D850" s="136" t="s">
        <v>83</v>
      </c>
      <c r="E850" s="138">
        <v>1.1000000000000001</v>
      </c>
      <c r="F850" s="138">
        <v>1.1000000000000001</v>
      </c>
      <c r="G850" s="136" t="s">
        <v>308</v>
      </c>
      <c r="H850" s="139">
        <v>41974</v>
      </c>
    </row>
    <row r="851" spans="1:8">
      <c r="A851" s="140">
        <v>2557</v>
      </c>
      <c r="B851" s="141" t="s">
        <v>1177</v>
      </c>
      <c r="C851" s="140" t="s">
        <v>314</v>
      </c>
      <c r="D851" s="140" t="s">
        <v>83</v>
      </c>
      <c r="E851" s="142">
        <v>1.84</v>
      </c>
      <c r="F851" s="142">
        <v>1.84</v>
      </c>
      <c r="G851" s="140" t="s">
        <v>308</v>
      </c>
      <c r="H851" s="143">
        <v>41974</v>
      </c>
    </row>
    <row r="852" spans="1:8" ht="25.5">
      <c r="A852" s="136">
        <v>11246</v>
      </c>
      <c r="B852" s="137" t="s">
        <v>1178</v>
      </c>
      <c r="C852" s="136" t="s">
        <v>314</v>
      </c>
      <c r="D852" s="136" t="s">
        <v>83</v>
      </c>
      <c r="E852" s="138">
        <v>10.95</v>
      </c>
      <c r="F852" s="138">
        <v>10.95</v>
      </c>
      <c r="G852" s="136" t="s">
        <v>308</v>
      </c>
      <c r="H852" s="139">
        <v>41974</v>
      </c>
    </row>
    <row r="853" spans="1:8" ht="25.5">
      <c r="A853" s="140">
        <v>11250</v>
      </c>
      <c r="B853" s="141" t="s">
        <v>1179</v>
      </c>
      <c r="C853" s="140" t="s">
        <v>314</v>
      </c>
      <c r="D853" s="140" t="s">
        <v>83</v>
      </c>
      <c r="E853" s="142">
        <v>53.63</v>
      </c>
      <c r="F853" s="142">
        <v>53.63</v>
      </c>
      <c r="G853" s="140" t="s">
        <v>308</v>
      </c>
      <c r="H853" s="143">
        <v>41974</v>
      </c>
    </row>
    <row r="854" spans="1:8" ht="25.5">
      <c r="A854" s="136">
        <v>11251</v>
      </c>
      <c r="B854" s="137" t="s">
        <v>1180</v>
      </c>
      <c r="C854" s="136" t="s">
        <v>314</v>
      </c>
      <c r="D854" s="136" t="s">
        <v>83</v>
      </c>
      <c r="E854" s="138">
        <v>97.13</v>
      </c>
      <c r="F854" s="138">
        <v>97.13</v>
      </c>
      <c r="G854" s="136" t="s">
        <v>308</v>
      </c>
      <c r="H854" s="139">
        <v>41974</v>
      </c>
    </row>
    <row r="855" spans="1:8" ht="25.5">
      <c r="A855" s="140">
        <v>11253</v>
      </c>
      <c r="B855" s="141" t="s">
        <v>1181</v>
      </c>
      <c r="C855" s="140" t="s">
        <v>314</v>
      </c>
      <c r="D855" s="140" t="s">
        <v>83</v>
      </c>
      <c r="E855" s="142">
        <v>154.29</v>
      </c>
      <c r="F855" s="142">
        <v>154.29</v>
      </c>
      <c r="G855" s="140" t="s">
        <v>308</v>
      </c>
      <c r="H855" s="143">
        <v>41974</v>
      </c>
    </row>
    <row r="856" spans="1:8" ht="25.5">
      <c r="A856" s="136">
        <v>11255</v>
      </c>
      <c r="B856" s="137" t="s">
        <v>1182</v>
      </c>
      <c r="C856" s="136" t="s">
        <v>314</v>
      </c>
      <c r="D856" s="136" t="s">
        <v>83</v>
      </c>
      <c r="E856" s="138">
        <v>228.17</v>
      </c>
      <c r="F856" s="138">
        <v>228.17</v>
      </c>
      <c r="G856" s="136" t="s">
        <v>308</v>
      </c>
      <c r="H856" s="139">
        <v>41974</v>
      </c>
    </row>
    <row r="857" spans="1:8" ht="25.5">
      <c r="A857" s="140">
        <v>14055</v>
      </c>
      <c r="B857" s="141" t="s">
        <v>1183</v>
      </c>
      <c r="C857" s="140" t="s">
        <v>314</v>
      </c>
      <c r="D857" s="140" t="s">
        <v>83</v>
      </c>
      <c r="E857" s="142">
        <v>551.04</v>
      </c>
      <c r="F857" s="142">
        <v>551.04</v>
      </c>
      <c r="G857" s="140" t="s">
        <v>308</v>
      </c>
      <c r="H857" s="143">
        <v>41974</v>
      </c>
    </row>
    <row r="858" spans="1:8" ht="25.5">
      <c r="A858" s="136">
        <v>10569</v>
      </c>
      <c r="B858" s="137" t="s">
        <v>1184</v>
      </c>
      <c r="C858" s="136" t="s">
        <v>314</v>
      </c>
      <c r="D858" s="136" t="s">
        <v>83</v>
      </c>
      <c r="E858" s="138">
        <v>2.2000000000000002</v>
      </c>
      <c r="F858" s="138">
        <v>2.2000000000000002</v>
      </c>
      <c r="G858" s="136" t="s">
        <v>308</v>
      </c>
      <c r="H858" s="139">
        <v>41974</v>
      </c>
    </row>
    <row r="859" spans="1:8" ht="25.5">
      <c r="A859" s="140">
        <v>11247</v>
      </c>
      <c r="B859" s="141" t="s">
        <v>1185</v>
      </c>
      <c r="C859" s="140" t="s">
        <v>314</v>
      </c>
      <c r="D859" s="140" t="s">
        <v>83</v>
      </c>
      <c r="E859" s="142">
        <v>991.88</v>
      </c>
      <c r="F859" s="142">
        <v>991.88</v>
      </c>
      <c r="G859" s="140" t="s">
        <v>308</v>
      </c>
      <c r="H859" s="143">
        <v>41974</v>
      </c>
    </row>
    <row r="860" spans="1:8" ht="25.5">
      <c r="A860" s="136">
        <v>11248</v>
      </c>
      <c r="B860" s="137" t="s">
        <v>1186</v>
      </c>
      <c r="C860" s="136" t="s">
        <v>314</v>
      </c>
      <c r="D860" s="136" t="s">
        <v>83</v>
      </c>
      <c r="E860" s="138">
        <v>1352.81</v>
      </c>
      <c r="F860" s="138">
        <v>1352.81</v>
      </c>
      <c r="G860" s="136" t="s">
        <v>308</v>
      </c>
      <c r="H860" s="139">
        <v>41974</v>
      </c>
    </row>
    <row r="861" spans="1:8" ht="25.5">
      <c r="A861" s="140">
        <v>11249</v>
      </c>
      <c r="B861" s="141" t="s">
        <v>1187</v>
      </c>
      <c r="C861" s="140" t="s">
        <v>314</v>
      </c>
      <c r="D861" s="140" t="s">
        <v>83</v>
      </c>
      <c r="E861" s="142">
        <v>1891.91</v>
      </c>
      <c r="F861" s="142">
        <v>1891.91</v>
      </c>
      <c r="G861" s="140" t="s">
        <v>308</v>
      </c>
      <c r="H861" s="143">
        <v>41974</v>
      </c>
    </row>
    <row r="862" spans="1:8" ht="25.5">
      <c r="A862" s="136">
        <v>11254</v>
      </c>
      <c r="B862" s="137" t="s">
        <v>1188</v>
      </c>
      <c r="C862" s="136" t="s">
        <v>314</v>
      </c>
      <c r="D862" s="136" t="s">
        <v>83</v>
      </c>
      <c r="E862" s="138">
        <v>163.29</v>
      </c>
      <c r="F862" s="138">
        <v>163.29</v>
      </c>
      <c r="G862" s="136" t="s">
        <v>308</v>
      </c>
      <c r="H862" s="139">
        <v>41974</v>
      </c>
    </row>
    <row r="863" spans="1:8" ht="25.5">
      <c r="A863" s="140">
        <v>11256</v>
      </c>
      <c r="B863" s="141" t="s">
        <v>1189</v>
      </c>
      <c r="C863" s="140" t="s">
        <v>314</v>
      </c>
      <c r="D863" s="140" t="s">
        <v>83</v>
      </c>
      <c r="E863" s="142">
        <v>271.81</v>
      </c>
      <c r="F863" s="142">
        <v>271.81</v>
      </c>
      <c r="G863" s="140" t="s">
        <v>308</v>
      </c>
      <c r="H863" s="143">
        <v>41974</v>
      </c>
    </row>
    <row r="864" spans="1:8" ht="25.5">
      <c r="A864" s="136">
        <v>11252</v>
      </c>
      <c r="B864" s="137" t="s">
        <v>1190</v>
      </c>
      <c r="C864" s="136" t="s">
        <v>314</v>
      </c>
      <c r="D864" s="136" t="s">
        <v>83</v>
      </c>
      <c r="E864" s="138">
        <v>110.39</v>
      </c>
      <c r="F864" s="138">
        <v>110.39</v>
      </c>
      <c r="G864" s="136" t="s">
        <v>308</v>
      </c>
      <c r="H864" s="139">
        <v>41974</v>
      </c>
    </row>
    <row r="865" spans="1:8" ht="25.5">
      <c r="A865" s="140">
        <v>1066</v>
      </c>
      <c r="B865" s="141" t="s">
        <v>1191</v>
      </c>
      <c r="C865" s="140" t="s">
        <v>314</v>
      </c>
      <c r="D865" s="140" t="s">
        <v>83</v>
      </c>
      <c r="E865" s="142">
        <v>619.16999999999996</v>
      </c>
      <c r="F865" s="142">
        <v>619.16999999999996</v>
      </c>
      <c r="G865" s="140" t="s">
        <v>308</v>
      </c>
      <c r="H865" s="143">
        <v>41974</v>
      </c>
    </row>
    <row r="866" spans="1:8" ht="25.5">
      <c r="A866" s="136">
        <v>1043</v>
      </c>
      <c r="B866" s="137" t="s">
        <v>1192</v>
      </c>
      <c r="C866" s="136" t="s">
        <v>314</v>
      </c>
      <c r="D866" s="136" t="s">
        <v>83</v>
      </c>
      <c r="E866" s="138">
        <v>65.650000000000006</v>
      </c>
      <c r="F866" s="138">
        <v>65.650000000000006</v>
      </c>
      <c r="G866" s="136" t="s">
        <v>308</v>
      </c>
      <c r="H866" s="139">
        <v>41974</v>
      </c>
    </row>
    <row r="867" spans="1:8" ht="25.5">
      <c r="A867" s="140">
        <v>1072</v>
      </c>
      <c r="B867" s="141" t="s">
        <v>1193</v>
      </c>
      <c r="C867" s="140" t="s">
        <v>314</v>
      </c>
      <c r="D867" s="140" t="s">
        <v>83</v>
      </c>
      <c r="E867" s="142">
        <v>63.99</v>
      </c>
      <c r="F867" s="142">
        <v>63.99</v>
      </c>
      <c r="G867" s="140" t="s">
        <v>308</v>
      </c>
      <c r="H867" s="143">
        <v>41974</v>
      </c>
    </row>
    <row r="868" spans="1:8" ht="25.5">
      <c r="A868" s="136">
        <v>1061</v>
      </c>
      <c r="B868" s="137" t="s">
        <v>1194</v>
      </c>
      <c r="C868" s="136" t="s">
        <v>314</v>
      </c>
      <c r="D868" s="136" t="s">
        <v>83</v>
      </c>
      <c r="E868" s="138">
        <v>146.21</v>
      </c>
      <c r="F868" s="138">
        <v>146.21</v>
      </c>
      <c r="G868" s="136" t="s">
        <v>308</v>
      </c>
      <c r="H868" s="139">
        <v>41974</v>
      </c>
    </row>
    <row r="869" spans="1:8" ht="25.5">
      <c r="A869" s="140">
        <v>1065</v>
      </c>
      <c r="B869" s="141" t="s">
        <v>1195</v>
      </c>
      <c r="C869" s="140" t="s">
        <v>314</v>
      </c>
      <c r="D869" s="140" t="s">
        <v>83</v>
      </c>
      <c r="E869" s="142">
        <v>162.88999999999999</v>
      </c>
      <c r="F869" s="142">
        <v>162.88999999999999</v>
      </c>
      <c r="G869" s="140" t="s">
        <v>308</v>
      </c>
      <c r="H869" s="143">
        <v>41974</v>
      </c>
    </row>
    <row r="870" spans="1:8" ht="51">
      <c r="A870" s="136">
        <v>20962</v>
      </c>
      <c r="B870" s="137" t="s">
        <v>1196</v>
      </c>
      <c r="C870" s="136" t="s">
        <v>314</v>
      </c>
      <c r="D870" s="136" t="s">
        <v>83</v>
      </c>
      <c r="E870" s="138">
        <v>180</v>
      </c>
      <c r="F870" s="138">
        <v>180</v>
      </c>
      <c r="G870" s="136" t="s">
        <v>308</v>
      </c>
      <c r="H870" s="139">
        <v>41974</v>
      </c>
    </row>
    <row r="871" spans="1:8" ht="25.5">
      <c r="A871" s="140">
        <v>3280</v>
      </c>
      <c r="B871" s="141" t="s">
        <v>1197</v>
      </c>
      <c r="C871" s="140" t="s">
        <v>314</v>
      </c>
      <c r="D871" s="140" t="s">
        <v>83</v>
      </c>
      <c r="E871" s="142">
        <v>84.5</v>
      </c>
      <c r="F871" s="142">
        <v>84.5</v>
      </c>
      <c r="G871" s="140" t="s">
        <v>308</v>
      </c>
      <c r="H871" s="143">
        <v>41974</v>
      </c>
    </row>
    <row r="872" spans="1:8" ht="25.5">
      <c r="A872" s="136">
        <v>11881</v>
      </c>
      <c r="B872" s="137" t="s">
        <v>1198</v>
      </c>
      <c r="C872" s="136" t="s">
        <v>314</v>
      </c>
      <c r="D872" s="136" t="s">
        <v>83</v>
      </c>
      <c r="E872" s="138">
        <v>39.24</v>
      </c>
      <c r="F872" s="138">
        <v>39.24</v>
      </c>
      <c r="G872" s="136" t="s">
        <v>308</v>
      </c>
      <c r="H872" s="139">
        <v>41974</v>
      </c>
    </row>
    <row r="873" spans="1:8" ht="25.5">
      <c r="A873" s="140">
        <v>3278</v>
      </c>
      <c r="B873" s="141" t="s">
        <v>1199</v>
      </c>
      <c r="C873" s="140" t="s">
        <v>314</v>
      </c>
      <c r="D873" s="140" t="s">
        <v>83</v>
      </c>
      <c r="E873" s="142">
        <v>44.31</v>
      </c>
      <c r="F873" s="142">
        <v>44.31</v>
      </c>
      <c r="G873" s="140" t="s">
        <v>308</v>
      </c>
      <c r="H873" s="143">
        <v>41974</v>
      </c>
    </row>
    <row r="874" spans="1:8" ht="25.5">
      <c r="A874" s="136">
        <v>3279</v>
      </c>
      <c r="B874" s="137" t="s">
        <v>1200</v>
      </c>
      <c r="C874" s="136" t="s">
        <v>314</v>
      </c>
      <c r="D874" s="136" t="s">
        <v>83</v>
      </c>
      <c r="E874" s="138">
        <v>73.11</v>
      </c>
      <c r="F874" s="138">
        <v>73.11</v>
      </c>
      <c r="G874" s="136" t="s">
        <v>308</v>
      </c>
      <c r="H874" s="139">
        <v>41974</v>
      </c>
    </row>
    <row r="875" spans="1:8" ht="51">
      <c r="A875" s="140">
        <v>13845</v>
      </c>
      <c r="B875" s="141" t="s">
        <v>1201</v>
      </c>
      <c r="C875" s="140" t="s">
        <v>314</v>
      </c>
      <c r="D875" s="140" t="s">
        <v>83</v>
      </c>
      <c r="E875" s="142">
        <v>79.17</v>
      </c>
      <c r="F875" s="142">
        <v>79.17</v>
      </c>
      <c r="G875" s="140" t="s">
        <v>308</v>
      </c>
      <c r="H875" s="143">
        <v>41974</v>
      </c>
    </row>
    <row r="876" spans="1:8" ht="51">
      <c r="A876" s="136">
        <v>13844</v>
      </c>
      <c r="B876" s="137" t="s">
        <v>1202</v>
      </c>
      <c r="C876" s="136" t="s">
        <v>314</v>
      </c>
      <c r="D876" s="136" t="s">
        <v>83</v>
      </c>
      <c r="E876" s="138">
        <v>84.13</v>
      </c>
      <c r="F876" s="138">
        <v>84.13</v>
      </c>
      <c r="G876" s="136" t="s">
        <v>308</v>
      </c>
      <c r="H876" s="139">
        <v>41974</v>
      </c>
    </row>
    <row r="877" spans="1:8" ht="38.25">
      <c r="A877" s="140">
        <v>13843</v>
      </c>
      <c r="B877" s="141" t="s">
        <v>1203</v>
      </c>
      <c r="C877" s="140" t="s">
        <v>314</v>
      </c>
      <c r="D877" s="140" t="s">
        <v>83</v>
      </c>
      <c r="E877" s="142">
        <v>110.21</v>
      </c>
      <c r="F877" s="142">
        <v>110.21</v>
      </c>
      <c r="G877" s="140" t="s">
        <v>308</v>
      </c>
      <c r="H877" s="143">
        <v>41974</v>
      </c>
    </row>
    <row r="878" spans="1:8" ht="38.25">
      <c r="A878" s="136">
        <v>13842</v>
      </c>
      <c r="B878" s="137" t="s">
        <v>1204</v>
      </c>
      <c r="C878" s="136" t="s">
        <v>314</v>
      </c>
      <c r="D878" s="136" t="s">
        <v>83</v>
      </c>
      <c r="E878" s="138">
        <v>129.31</v>
      </c>
      <c r="F878" s="138">
        <v>129.31</v>
      </c>
      <c r="G878" s="136" t="s">
        <v>308</v>
      </c>
      <c r="H878" s="139">
        <v>41974</v>
      </c>
    </row>
    <row r="879" spans="1:8" ht="38.25">
      <c r="A879" s="140">
        <v>12075</v>
      </c>
      <c r="B879" s="141" t="s">
        <v>1205</v>
      </c>
      <c r="C879" s="140" t="s">
        <v>314</v>
      </c>
      <c r="D879" s="140" t="s">
        <v>83</v>
      </c>
      <c r="E879" s="142">
        <v>432.86</v>
      </c>
      <c r="F879" s="142">
        <v>432.86</v>
      </c>
      <c r="G879" s="140" t="s">
        <v>308</v>
      </c>
      <c r="H879" s="143">
        <v>41974</v>
      </c>
    </row>
    <row r="880" spans="1:8" ht="25.5">
      <c r="A880" s="136">
        <v>13405</v>
      </c>
      <c r="B880" s="137" t="s">
        <v>1206</v>
      </c>
      <c r="C880" s="136" t="s">
        <v>314</v>
      </c>
      <c r="D880" s="136" t="s">
        <v>83</v>
      </c>
      <c r="E880" s="138">
        <v>143.27000000000001</v>
      </c>
      <c r="F880" s="138">
        <v>143.27000000000001</v>
      </c>
      <c r="G880" s="136" t="s">
        <v>308</v>
      </c>
      <c r="H880" s="139">
        <v>41974</v>
      </c>
    </row>
    <row r="881" spans="1:8" ht="25.5">
      <c r="A881" s="140">
        <v>13404</v>
      </c>
      <c r="B881" s="141" t="s">
        <v>1207</v>
      </c>
      <c r="C881" s="140" t="s">
        <v>314</v>
      </c>
      <c r="D881" s="140" t="s">
        <v>83</v>
      </c>
      <c r="E881" s="142">
        <v>143.27000000000001</v>
      </c>
      <c r="F881" s="142">
        <v>143.27000000000001</v>
      </c>
      <c r="G881" s="140" t="s">
        <v>308</v>
      </c>
      <c r="H881" s="143">
        <v>41974</v>
      </c>
    </row>
    <row r="882" spans="1:8">
      <c r="A882" s="136">
        <v>11882</v>
      </c>
      <c r="B882" s="137" t="s">
        <v>1208</v>
      </c>
      <c r="C882" s="136" t="s">
        <v>314</v>
      </c>
      <c r="D882" s="136" t="s">
        <v>83</v>
      </c>
      <c r="E882" s="138">
        <v>44.31</v>
      </c>
      <c r="F882" s="138">
        <v>44.31</v>
      </c>
      <c r="G882" s="136" t="s">
        <v>308</v>
      </c>
      <c r="H882" s="139">
        <v>41974</v>
      </c>
    </row>
    <row r="883" spans="1:8" ht="25.5">
      <c r="A883" s="140">
        <v>11996</v>
      </c>
      <c r="B883" s="141" t="s">
        <v>1209</v>
      </c>
      <c r="C883" s="140" t="s">
        <v>314</v>
      </c>
      <c r="D883" s="140" t="s">
        <v>83</v>
      </c>
      <c r="E883" s="142">
        <v>2.5299999999999998</v>
      </c>
      <c r="F883" s="142">
        <v>2.5299999999999998</v>
      </c>
      <c r="G883" s="140" t="s">
        <v>308</v>
      </c>
      <c r="H883" s="143">
        <v>41974</v>
      </c>
    </row>
    <row r="884" spans="1:8" ht="25.5">
      <c r="A884" s="136">
        <v>20254</v>
      </c>
      <c r="B884" s="137" t="s">
        <v>1210</v>
      </c>
      <c r="C884" s="136" t="s">
        <v>314</v>
      </c>
      <c r="D884" s="136" t="s">
        <v>83</v>
      </c>
      <c r="E884" s="138">
        <v>11.17</v>
      </c>
      <c r="F884" s="138">
        <v>11.17</v>
      </c>
      <c r="G884" s="136" t="s">
        <v>308</v>
      </c>
      <c r="H884" s="139">
        <v>41974</v>
      </c>
    </row>
    <row r="885" spans="1:8" ht="25.5">
      <c r="A885" s="140">
        <v>20255</v>
      </c>
      <c r="B885" s="141" t="s">
        <v>1211</v>
      </c>
      <c r="C885" s="140" t="s">
        <v>314</v>
      </c>
      <c r="D885" s="140" t="s">
        <v>83</v>
      </c>
      <c r="E885" s="142">
        <v>20.09</v>
      </c>
      <c r="F885" s="142">
        <v>20.09</v>
      </c>
      <c r="G885" s="140" t="s">
        <v>308</v>
      </c>
      <c r="H885" s="143">
        <v>41974</v>
      </c>
    </row>
    <row r="886" spans="1:8" ht="25.5">
      <c r="A886" s="136">
        <v>20253</v>
      </c>
      <c r="B886" s="137" t="s">
        <v>1212</v>
      </c>
      <c r="C886" s="136" t="s">
        <v>314</v>
      </c>
      <c r="D886" s="136" t="s">
        <v>83</v>
      </c>
      <c r="E886" s="138">
        <v>39.68</v>
      </c>
      <c r="F886" s="138">
        <v>39.68</v>
      </c>
      <c r="G886" s="136" t="s">
        <v>308</v>
      </c>
      <c r="H886" s="139">
        <v>41974</v>
      </c>
    </row>
    <row r="887" spans="1:8">
      <c r="A887" s="140">
        <v>1872</v>
      </c>
      <c r="B887" s="141" t="s">
        <v>1213</v>
      </c>
      <c r="C887" s="140" t="s">
        <v>314</v>
      </c>
      <c r="D887" s="140" t="s">
        <v>83</v>
      </c>
      <c r="E887" s="142">
        <v>1.9</v>
      </c>
      <c r="F887" s="142">
        <v>1.9</v>
      </c>
      <c r="G887" s="140" t="s">
        <v>308</v>
      </c>
      <c r="H887" s="143">
        <v>41974</v>
      </c>
    </row>
    <row r="888" spans="1:8">
      <c r="A888" s="136">
        <v>1873</v>
      </c>
      <c r="B888" s="137" t="s">
        <v>1214</v>
      </c>
      <c r="C888" s="136" t="s">
        <v>314</v>
      </c>
      <c r="D888" s="136" t="s">
        <v>83</v>
      </c>
      <c r="E888" s="138">
        <v>3.02</v>
      </c>
      <c r="F888" s="138">
        <v>3.02</v>
      </c>
      <c r="G888" s="136" t="s">
        <v>308</v>
      </c>
      <c r="H888" s="139">
        <v>41974</v>
      </c>
    </row>
    <row r="889" spans="1:8">
      <c r="A889" s="140">
        <v>12001</v>
      </c>
      <c r="B889" s="141" t="s">
        <v>1215</v>
      </c>
      <c r="C889" s="140" t="s">
        <v>314</v>
      </c>
      <c r="D889" s="140" t="s">
        <v>83</v>
      </c>
      <c r="E889" s="142">
        <v>3.93</v>
      </c>
      <c r="F889" s="142">
        <v>3.93</v>
      </c>
      <c r="G889" s="140" t="s">
        <v>308</v>
      </c>
      <c r="H889" s="143">
        <v>41974</v>
      </c>
    </row>
    <row r="890" spans="1:8">
      <c r="A890" s="136">
        <v>1871</v>
      </c>
      <c r="B890" s="137" t="s">
        <v>1216</v>
      </c>
      <c r="C890" s="136" t="s">
        <v>314</v>
      </c>
      <c r="D890" s="136" t="s">
        <v>83</v>
      </c>
      <c r="E890" s="138">
        <v>5.16</v>
      </c>
      <c r="F890" s="138">
        <v>5.16</v>
      </c>
      <c r="G890" s="136" t="s">
        <v>308</v>
      </c>
      <c r="H890" s="139">
        <v>41974</v>
      </c>
    </row>
    <row r="891" spans="1:8">
      <c r="A891" s="140">
        <v>11639</v>
      </c>
      <c r="B891" s="141" t="s">
        <v>1217</v>
      </c>
      <c r="C891" s="140" t="s">
        <v>314</v>
      </c>
      <c r="D891" s="140" t="s">
        <v>83</v>
      </c>
      <c r="E891" s="142">
        <v>135.63</v>
      </c>
      <c r="F891" s="142">
        <v>135.63</v>
      </c>
      <c r="G891" s="140" t="s">
        <v>308</v>
      </c>
      <c r="H891" s="143">
        <v>41974</v>
      </c>
    </row>
    <row r="892" spans="1:8" ht="25.5">
      <c r="A892" s="136">
        <v>11713</v>
      </c>
      <c r="B892" s="137" t="s">
        <v>1218</v>
      </c>
      <c r="C892" s="136" t="s">
        <v>314</v>
      </c>
      <c r="D892" s="136" t="s">
        <v>83</v>
      </c>
      <c r="E892" s="138">
        <v>21.56</v>
      </c>
      <c r="F892" s="138">
        <v>21.56</v>
      </c>
      <c r="G892" s="136" t="s">
        <v>308</v>
      </c>
      <c r="H892" s="139">
        <v>41974</v>
      </c>
    </row>
    <row r="893" spans="1:8" ht="25.5">
      <c r="A893" s="140">
        <v>11716</v>
      </c>
      <c r="B893" s="141" t="s">
        <v>1219</v>
      </c>
      <c r="C893" s="140" t="s">
        <v>314</v>
      </c>
      <c r="D893" s="140" t="s">
        <v>83</v>
      </c>
      <c r="E893" s="142">
        <v>9.2100000000000009</v>
      </c>
      <c r="F893" s="142">
        <v>9.2100000000000009</v>
      </c>
      <c r="G893" s="140" t="s">
        <v>308</v>
      </c>
      <c r="H893" s="143">
        <v>41974</v>
      </c>
    </row>
    <row r="894" spans="1:8" ht="25.5">
      <c r="A894" s="136">
        <v>5103</v>
      </c>
      <c r="B894" s="137" t="s">
        <v>1220</v>
      </c>
      <c r="C894" s="136" t="s">
        <v>314</v>
      </c>
      <c r="D894" s="136" t="s">
        <v>83</v>
      </c>
      <c r="E894" s="138">
        <v>9.34</v>
      </c>
      <c r="F894" s="138">
        <v>9.34</v>
      </c>
      <c r="G894" s="136" t="s">
        <v>308</v>
      </c>
      <c r="H894" s="139">
        <v>41974</v>
      </c>
    </row>
    <row r="895" spans="1:8" ht="25.5">
      <c r="A895" s="140">
        <v>11712</v>
      </c>
      <c r="B895" s="141" t="s">
        <v>1221</v>
      </c>
      <c r="C895" s="140" t="s">
        <v>314</v>
      </c>
      <c r="D895" s="140" t="s">
        <v>83</v>
      </c>
      <c r="E895" s="142">
        <v>21.74</v>
      </c>
      <c r="F895" s="142">
        <v>21.74</v>
      </c>
      <c r="G895" s="140" t="s">
        <v>308</v>
      </c>
      <c r="H895" s="143">
        <v>41974</v>
      </c>
    </row>
    <row r="896" spans="1:8" ht="25.5">
      <c r="A896" s="136">
        <v>11717</v>
      </c>
      <c r="B896" s="137" t="s">
        <v>1222</v>
      </c>
      <c r="C896" s="136" t="s">
        <v>314</v>
      </c>
      <c r="D896" s="136" t="s">
        <v>83</v>
      </c>
      <c r="E896" s="138">
        <v>23.63</v>
      </c>
      <c r="F896" s="138">
        <v>23.63</v>
      </c>
      <c r="G896" s="136" t="s">
        <v>308</v>
      </c>
      <c r="H896" s="139">
        <v>41974</v>
      </c>
    </row>
    <row r="897" spans="1:8" ht="25.5">
      <c r="A897" s="140">
        <v>11714</v>
      </c>
      <c r="B897" s="141" t="s">
        <v>1223</v>
      </c>
      <c r="C897" s="140" t="s">
        <v>314</v>
      </c>
      <c r="D897" s="140" t="s">
        <v>83</v>
      </c>
      <c r="E897" s="142">
        <v>29.39</v>
      </c>
      <c r="F897" s="142">
        <v>29.39</v>
      </c>
      <c r="G897" s="140" t="s">
        <v>308</v>
      </c>
      <c r="H897" s="143">
        <v>41974</v>
      </c>
    </row>
    <row r="898" spans="1:8" ht="25.5">
      <c r="A898" s="136">
        <v>11715</v>
      </c>
      <c r="B898" s="137" t="s">
        <v>1224</v>
      </c>
      <c r="C898" s="136" t="s">
        <v>314</v>
      </c>
      <c r="D898" s="136" t="s">
        <v>83</v>
      </c>
      <c r="E898" s="138">
        <v>33.82</v>
      </c>
      <c r="F898" s="138">
        <v>33.82</v>
      </c>
      <c r="G898" s="136" t="s">
        <v>308</v>
      </c>
      <c r="H898" s="139">
        <v>41974</v>
      </c>
    </row>
    <row r="899" spans="1:8" ht="25.5">
      <c r="A899" s="140">
        <v>11880</v>
      </c>
      <c r="B899" s="141" t="s">
        <v>1225</v>
      </c>
      <c r="C899" s="140" t="s">
        <v>314</v>
      </c>
      <c r="D899" s="140" t="s">
        <v>83</v>
      </c>
      <c r="E899" s="142">
        <v>60.79</v>
      </c>
      <c r="F899" s="142">
        <v>60.79</v>
      </c>
      <c r="G899" s="140" t="s">
        <v>308</v>
      </c>
      <c r="H899" s="143">
        <v>41974</v>
      </c>
    </row>
    <row r="900" spans="1:8">
      <c r="A900" s="136">
        <v>1056</v>
      </c>
      <c r="B900" s="137" t="s">
        <v>1226</v>
      </c>
      <c r="C900" s="136" t="s">
        <v>314</v>
      </c>
      <c r="D900" s="136" t="s">
        <v>83</v>
      </c>
      <c r="E900" s="138">
        <v>119.36</v>
      </c>
      <c r="F900" s="138">
        <v>119.36</v>
      </c>
      <c r="G900" s="136" t="s">
        <v>308</v>
      </c>
      <c r="H900" s="139">
        <v>41974</v>
      </c>
    </row>
    <row r="901" spans="1:8">
      <c r="A901" s="140">
        <v>1068</v>
      </c>
      <c r="B901" s="141" t="s">
        <v>1227</v>
      </c>
      <c r="C901" s="140" t="s">
        <v>314</v>
      </c>
      <c r="D901" s="140" t="s">
        <v>83</v>
      </c>
      <c r="E901" s="142">
        <v>120.49</v>
      </c>
      <c r="F901" s="142">
        <v>120.49</v>
      </c>
      <c r="G901" s="140" t="s">
        <v>308</v>
      </c>
      <c r="H901" s="143">
        <v>41974</v>
      </c>
    </row>
    <row r="902" spans="1:8">
      <c r="A902" s="136">
        <v>34380</v>
      </c>
      <c r="B902" s="137" t="s">
        <v>1228</v>
      </c>
      <c r="C902" s="136" t="s">
        <v>314</v>
      </c>
      <c r="D902" s="136" t="s">
        <v>83</v>
      </c>
      <c r="E902" s="138">
        <v>150.9</v>
      </c>
      <c r="F902" s="138">
        <v>150.9</v>
      </c>
      <c r="G902" s="136" t="s">
        <v>308</v>
      </c>
      <c r="H902" s="139">
        <v>41974</v>
      </c>
    </row>
    <row r="903" spans="1:8">
      <c r="A903" s="140">
        <v>599</v>
      </c>
      <c r="B903" s="141" t="s">
        <v>1229</v>
      </c>
      <c r="C903" s="140" t="s">
        <v>314</v>
      </c>
      <c r="D903" s="140" t="s">
        <v>335</v>
      </c>
      <c r="E903" s="142">
        <v>279.95999999999998</v>
      </c>
      <c r="F903" s="142">
        <v>279.95999999999998</v>
      </c>
      <c r="G903" s="140" t="s">
        <v>308</v>
      </c>
      <c r="H903" s="143">
        <v>41974</v>
      </c>
    </row>
    <row r="904" spans="1:8">
      <c r="A904" s="136">
        <v>11161</v>
      </c>
      <c r="B904" s="137" t="s">
        <v>1230</v>
      </c>
      <c r="C904" s="136" t="s">
        <v>314</v>
      </c>
      <c r="D904" s="136" t="s">
        <v>304</v>
      </c>
      <c r="E904" s="138">
        <v>1.1399999999999999</v>
      </c>
      <c r="F904" s="138">
        <v>1.1399999999999999</v>
      </c>
      <c r="G904" s="136" t="s">
        <v>308</v>
      </c>
      <c r="H904" s="139">
        <v>41974</v>
      </c>
    </row>
    <row r="905" spans="1:8">
      <c r="A905" s="140">
        <v>1106</v>
      </c>
      <c r="B905" s="141" t="s">
        <v>1231</v>
      </c>
      <c r="C905" s="140" t="s">
        <v>314</v>
      </c>
      <c r="D905" s="140" t="s">
        <v>304</v>
      </c>
      <c r="E905" s="142">
        <v>0.84</v>
      </c>
      <c r="F905" s="142">
        <v>0.84</v>
      </c>
      <c r="G905" s="140" t="s">
        <v>308</v>
      </c>
      <c r="H905" s="143">
        <v>41974</v>
      </c>
    </row>
    <row r="906" spans="1:8">
      <c r="A906" s="136">
        <v>1107</v>
      </c>
      <c r="B906" s="137" t="s">
        <v>1232</v>
      </c>
      <c r="C906" s="136" t="s">
        <v>314</v>
      </c>
      <c r="D906" s="136" t="s">
        <v>304</v>
      </c>
      <c r="E906" s="138">
        <v>0.49</v>
      </c>
      <c r="F906" s="138">
        <v>0.49</v>
      </c>
      <c r="G906" s="136" t="s">
        <v>308</v>
      </c>
      <c r="H906" s="139">
        <v>41974</v>
      </c>
    </row>
    <row r="907" spans="1:8">
      <c r="A907" s="140">
        <v>4758</v>
      </c>
      <c r="B907" s="141" t="s">
        <v>1233</v>
      </c>
      <c r="C907" s="140" t="s">
        <v>306</v>
      </c>
      <c r="D907" s="140" t="s">
        <v>307</v>
      </c>
      <c r="E907" s="142">
        <v>10.72</v>
      </c>
      <c r="F907" s="142">
        <v>9.27</v>
      </c>
      <c r="G907" s="140" t="s">
        <v>308</v>
      </c>
      <c r="H907" s="143">
        <v>41974</v>
      </c>
    </row>
    <row r="908" spans="1:8" ht="25.5">
      <c r="A908" s="136">
        <v>25963</v>
      </c>
      <c r="B908" s="137" t="s">
        <v>1234</v>
      </c>
      <c r="C908" s="136" t="s">
        <v>314</v>
      </c>
      <c r="D908" s="136" t="s">
        <v>304</v>
      </c>
      <c r="E908" s="138">
        <v>0.14000000000000001</v>
      </c>
      <c r="F908" s="138">
        <v>0.14000000000000001</v>
      </c>
      <c r="G908" s="136" t="s">
        <v>308</v>
      </c>
      <c r="H908" s="139">
        <v>41974</v>
      </c>
    </row>
    <row r="909" spans="1:8">
      <c r="A909" s="140">
        <v>4759</v>
      </c>
      <c r="B909" s="141" t="s">
        <v>1235</v>
      </c>
      <c r="C909" s="140" t="s">
        <v>306</v>
      </c>
      <c r="D909" s="140" t="s">
        <v>307</v>
      </c>
      <c r="E909" s="142">
        <v>10.54</v>
      </c>
      <c r="F909" s="142">
        <v>9.11</v>
      </c>
      <c r="G909" s="140" t="s">
        <v>308</v>
      </c>
      <c r="H909" s="143">
        <v>41974</v>
      </c>
    </row>
    <row r="910" spans="1:8">
      <c r="A910" s="136">
        <v>11572</v>
      </c>
      <c r="B910" s="137" t="s">
        <v>1236</v>
      </c>
      <c r="C910" s="136" t="s">
        <v>314</v>
      </c>
      <c r="D910" s="136" t="s">
        <v>83</v>
      </c>
      <c r="E910" s="138">
        <v>15.66</v>
      </c>
      <c r="F910" s="138">
        <v>15.66</v>
      </c>
      <c r="G910" s="136" t="s">
        <v>308</v>
      </c>
      <c r="H910" s="139">
        <v>41974</v>
      </c>
    </row>
    <row r="911" spans="1:8">
      <c r="A911" s="140">
        <v>1108</v>
      </c>
      <c r="B911" s="141" t="s">
        <v>1237</v>
      </c>
      <c r="C911" s="140" t="s">
        <v>314</v>
      </c>
      <c r="D911" s="140" t="s">
        <v>370</v>
      </c>
      <c r="E911" s="142">
        <v>14.1</v>
      </c>
      <c r="F911" s="142">
        <v>14.1</v>
      </c>
      <c r="G911" s="140" t="s">
        <v>308</v>
      </c>
      <c r="H911" s="143">
        <v>41974</v>
      </c>
    </row>
    <row r="912" spans="1:8">
      <c r="A912" s="136">
        <v>1117</v>
      </c>
      <c r="B912" s="137" t="s">
        <v>1238</v>
      </c>
      <c r="C912" s="136" t="s">
        <v>314</v>
      </c>
      <c r="D912" s="136" t="s">
        <v>370</v>
      </c>
      <c r="E912" s="138">
        <v>16.57</v>
      </c>
      <c r="F912" s="138">
        <v>16.57</v>
      </c>
      <c r="G912" s="136" t="s">
        <v>308</v>
      </c>
      <c r="H912" s="139">
        <v>41974</v>
      </c>
    </row>
    <row r="913" spans="1:8">
      <c r="A913" s="140">
        <v>1118</v>
      </c>
      <c r="B913" s="141" t="s">
        <v>1239</v>
      </c>
      <c r="C913" s="140" t="s">
        <v>314</v>
      </c>
      <c r="D913" s="140" t="s">
        <v>370</v>
      </c>
      <c r="E913" s="142">
        <v>20.45</v>
      </c>
      <c r="F913" s="142">
        <v>20.45</v>
      </c>
      <c r="G913" s="140" t="s">
        <v>308</v>
      </c>
      <c r="H913" s="143">
        <v>41974</v>
      </c>
    </row>
    <row r="914" spans="1:8">
      <c r="A914" s="136">
        <v>1119</v>
      </c>
      <c r="B914" s="137" t="s">
        <v>1240</v>
      </c>
      <c r="C914" s="136" t="s">
        <v>314</v>
      </c>
      <c r="D914" s="136" t="s">
        <v>370</v>
      </c>
      <c r="E914" s="138">
        <v>7.05</v>
      </c>
      <c r="F914" s="138">
        <v>7.05</v>
      </c>
      <c r="G914" s="136" t="s">
        <v>308</v>
      </c>
      <c r="H914" s="139">
        <v>41974</v>
      </c>
    </row>
    <row r="915" spans="1:8">
      <c r="A915" s="140">
        <v>1109</v>
      </c>
      <c r="B915" s="141" t="s">
        <v>1241</v>
      </c>
      <c r="C915" s="140" t="s">
        <v>314</v>
      </c>
      <c r="D915" s="140" t="s">
        <v>370</v>
      </c>
      <c r="E915" s="142">
        <v>14.46</v>
      </c>
      <c r="F915" s="142">
        <v>14.46</v>
      </c>
      <c r="G915" s="140" t="s">
        <v>308</v>
      </c>
      <c r="H915" s="143">
        <v>41974</v>
      </c>
    </row>
    <row r="916" spans="1:8">
      <c r="A916" s="136">
        <v>1110</v>
      </c>
      <c r="B916" s="137" t="s">
        <v>1242</v>
      </c>
      <c r="C916" s="136" t="s">
        <v>314</v>
      </c>
      <c r="D916" s="136" t="s">
        <v>370</v>
      </c>
      <c r="E916" s="138">
        <v>15.87</v>
      </c>
      <c r="F916" s="138">
        <v>15.87</v>
      </c>
      <c r="G916" s="136" t="s">
        <v>308</v>
      </c>
      <c r="H916" s="139">
        <v>41974</v>
      </c>
    </row>
    <row r="917" spans="1:8">
      <c r="A917" s="140">
        <v>13115</v>
      </c>
      <c r="B917" s="141" t="s">
        <v>1243</v>
      </c>
      <c r="C917" s="140" t="s">
        <v>314</v>
      </c>
      <c r="D917" s="140" t="s">
        <v>370</v>
      </c>
      <c r="E917" s="142">
        <v>15.07</v>
      </c>
      <c r="F917" s="142">
        <v>15.07</v>
      </c>
      <c r="G917" s="140" t="s">
        <v>308</v>
      </c>
      <c r="H917" s="143">
        <v>41974</v>
      </c>
    </row>
    <row r="918" spans="1:8" ht="25.5">
      <c r="A918" s="136">
        <v>10541</v>
      </c>
      <c r="B918" s="137" t="s">
        <v>1244</v>
      </c>
      <c r="C918" s="136" t="s">
        <v>314</v>
      </c>
      <c r="D918" s="136" t="s">
        <v>370</v>
      </c>
      <c r="E918" s="138">
        <v>18.84</v>
      </c>
      <c r="F918" s="138">
        <v>18.84</v>
      </c>
      <c r="G918" s="136" t="s">
        <v>308</v>
      </c>
      <c r="H918" s="139">
        <v>41974</v>
      </c>
    </row>
    <row r="919" spans="1:8" ht="25.5">
      <c r="A919" s="140">
        <v>10542</v>
      </c>
      <c r="B919" s="141" t="s">
        <v>1245</v>
      </c>
      <c r="C919" s="140" t="s">
        <v>314</v>
      </c>
      <c r="D919" s="140" t="s">
        <v>370</v>
      </c>
      <c r="E919" s="142">
        <v>25.12</v>
      </c>
      <c r="F919" s="142">
        <v>25.12</v>
      </c>
      <c r="G919" s="140" t="s">
        <v>308</v>
      </c>
      <c r="H919" s="143">
        <v>41974</v>
      </c>
    </row>
    <row r="920" spans="1:8" ht="25.5">
      <c r="A920" s="136">
        <v>10543</v>
      </c>
      <c r="B920" s="137" t="s">
        <v>1246</v>
      </c>
      <c r="C920" s="136" t="s">
        <v>314</v>
      </c>
      <c r="D920" s="136" t="s">
        <v>370</v>
      </c>
      <c r="E920" s="138">
        <v>36.97</v>
      </c>
      <c r="F920" s="138">
        <v>36.97</v>
      </c>
      <c r="G920" s="136" t="s">
        <v>308</v>
      </c>
      <c r="H920" s="139">
        <v>41974</v>
      </c>
    </row>
    <row r="921" spans="1:8" ht="25.5">
      <c r="A921" s="140">
        <v>10544</v>
      </c>
      <c r="B921" s="141" t="s">
        <v>1247</v>
      </c>
      <c r="C921" s="140" t="s">
        <v>314</v>
      </c>
      <c r="D921" s="140" t="s">
        <v>370</v>
      </c>
      <c r="E921" s="142">
        <v>48.27</v>
      </c>
      <c r="F921" s="142">
        <v>48.27</v>
      </c>
      <c r="G921" s="140" t="s">
        <v>308</v>
      </c>
      <c r="H921" s="143">
        <v>41974</v>
      </c>
    </row>
    <row r="922" spans="1:8" ht="25.5">
      <c r="A922" s="136">
        <v>10545</v>
      </c>
      <c r="B922" s="137" t="s">
        <v>1248</v>
      </c>
      <c r="C922" s="136" t="s">
        <v>314</v>
      </c>
      <c r="D922" s="136" t="s">
        <v>370</v>
      </c>
      <c r="E922" s="138">
        <v>88.83</v>
      </c>
      <c r="F922" s="138">
        <v>88.83</v>
      </c>
      <c r="G922" s="136" t="s">
        <v>308</v>
      </c>
      <c r="H922" s="139">
        <v>41974</v>
      </c>
    </row>
    <row r="923" spans="1:8" ht="25.5">
      <c r="A923" s="140">
        <v>12618</v>
      </c>
      <c r="B923" s="141" t="s">
        <v>1249</v>
      </c>
      <c r="C923" s="140" t="s">
        <v>314</v>
      </c>
      <c r="D923" s="140" t="s">
        <v>83</v>
      </c>
      <c r="E923" s="142">
        <v>38.15</v>
      </c>
      <c r="F923" s="142">
        <v>38.15</v>
      </c>
      <c r="G923" s="140" t="s">
        <v>308</v>
      </c>
      <c r="H923" s="143">
        <v>41974</v>
      </c>
    </row>
    <row r="924" spans="1:8" ht="63.75">
      <c r="A924" s="136">
        <v>1150</v>
      </c>
      <c r="B924" s="137" t="s">
        <v>1250</v>
      </c>
      <c r="C924" s="136" t="s">
        <v>316</v>
      </c>
      <c r="D924" s="136" t="s">
        <v>83</v>
      </c>
      <c r="E924" s="138">
        <v>175679.88</v>
      </c>
      <c r="F924" s="138">
        <v>175679.88</v>
      </c>
      <c r="G924" s="136" t="s">
        <v>308</v>
      </c>
      <c r="H924" s="139">
        <v>41974</v>
      </c>
    </row>
    <row r="925" spans="1:8" ht="51">
      <c r="A925" s="140">
        <v>1156</v>
      </c>
      <c r="B925" s="141" t="s">
        <v>1251</v>
      </c>
      <c r="C925" s="140" t="s">
        <v>316</v>
      </c>
      <c r="D925" s="140" t="s">
        <v>83</v>
      </c>
      <c r="E925" s="142">
        <v>168246.78</v>
      </c>
      <c r="F925" s="142">
        <v>168246.78</v>
      </c>
      <c r="G925" s="140" t="s">
        <v>308</v>
      </c>
      <c r="H925" s="143">
        <v>41974</v>
      </c>
    </row>
    <row r="926" spans="1:8" ht="51">
      <c r="A926" s="136">
        <v>11277</v>
      </c>
      <c r="B926" s="137" t="s">
        <v>1252</v>
      </c>
      <c r="C926" s="136" t="s">
        <v>316</v>
      </c>
      <c r="D926" s="136" t="s">
        <v>83</v>
      </c>
      <c r="E926" s="138">
        <v>257715.19</v>
      </c>
      <c r="F926" s="138">
        <v>257715.19</v>
      </c>
      <c r="G926" s="136" t="s">
        <v>308</v>
      </c>
      <c r="H926" s="139">
        <v>41974</v>
      </c>
    </row>
    <row r="927" spans="1:8" ht="25.5">
      <c r="A927" s="140">
        <v>1133</v>
      </c>
      <c r="B927" s="141" t="s">
        <v>1253</v>
      </c>
      <c r="C927" s="140" t="s">
        <v>316</v>
      </c>
      <c r="D927" s="140" t="s">
        <v>307</v>
      </c>
      <c r="E927" s="142">
        <v>46.27</v>
      </c>
      <c r="F927" s="142">
        <v>46.27</v>
      </c>
      <c r="G927" s="140" t="s">
        <v>308</v>
      </c>
      <c r="H927" s="143">
        <v>41974</v>
      </c>
    </row>
    <row r="928" spans="1:8" ht="25.5">
      <c r="A928" s="136">
        <v>1286</v>
      </c>
      <c r="B928" s="137" t="s">
        <v>1254</v>
      </c>
      <c r="C928" s="136" t="s">
        <v>316</v>
      </c>
      <c r="D928" s="136" t="s">
        <v>307</v>
      </c>
      <c r="E928" s="138">
        <v>166.7</v>
      </c>
      <c r="F928" s="138">
        <v>166.7</v>
      </c>
      <c r="G928" s="136" t="s">
        <v>308</v>
      </c>
      <c r="H928" s="139">
        <v>41974</v>
      </c>
    </row>
    <row r="929" spans="1:8" ht="38.25">
      <c r="A929" s="140">
        <v>1283</v>
      </c>
      <c r="B929" s="141" t="s">
        <v>1255</v>
      </c>
      <c r="C929" s="140" t="s">
        <v>316</v>
      </c>
      <c r="D929" s="140" t="s">
        <v>83</v>
      </c>
      <c r="E929" s="142">
        <v>315397.07</v>
      </c>
      <c r="F929" s="142">
        <v>315397.07</v>
      </c>
      <c r="G929" s="140" t="s">
        <v>308</v>
      </c>
      <c r="H929" s="143">
        <v>41974</v>
      </c>
    </row>
    <row r="930" spans="1:8" ht="38.25">
      <c r="A930" s="136">
        <v>1149</v>
      </c>
      <c r="B930" s="137" t="s">
        <v>1256</v>
      </c>
      <c r="C930" s="136" t="s">
        <v>316</v>
      </c>
      <c r="D930" s="136" t="s">
        <v>83</v>
      </c>
      <c r="E930" s="138">
        <v>171500</v>
      </c>
      <c r="F930" s="138">
        <v>171500</v>
      </c>
      <c r="G930" s="136" t="s">
        <v>308</v>
      </c>
      <c r="H930" s="139">
        <v>41974</v>
      </c>
    </row>
    <row r="931" spans="1:8" ht="38.25">
      <c r="A931" s="140">
        <v>1140</v>
      </c>
      <c r="B931" s="141" t="s">
        <v>1257</v>
      </c>
      <c r="C931" s="140" t="s">
        <v>316</v>
      </c>
      <c r="D931" s="140" t="s">
        <v>307</v>
      </c>
      <c r="E931" s="142">
        <v>39.17</v>
      </c>
      <c r="F931" s="142">
        <v>39.17</v>
      </c>
      <c r="G931" s="140" t="s">
        <v>308</v>
      </c>
      <c r="H931" s="143">
        <v>41974</v>
      </c>
    </row>
    <row r="932" spans="1:8" ht="25.5">
      <c r="A932" s="136">
        <v>1146</v>
      </c>
      <c r="B932" s="137" t="s">
        <v>1258</v>
      </c>
      <c r="C932" s="136" t="s">
        <v>316</v>
      </c>
      <c r="D932" s="136" t="s">
        <v>307</v>
      </c>
      <c r="E932" s="138">
        <v>58.22</v>
      </c>
      <c r="F932" s="138">
        <v>58.22</v>
      </c>
      <c r="G932" s="136" t="s">
        <v>308</v>
      </c>
      <c r="H932" s="139">
        <v>41974</v>
      </c>
    </row>
    <row r="933" spans="1:8" ht="51">
      <c r="A933" s="140">
        <v>13352</v>
      </c>
      <c r="B933" s="141" t="s">
        <v>1259</v>
      </c>
      <c r="C933" s="140" t="s">
        <v>316</v>
      </c>
      <c r="D933" s="140" t="s">
        <v>83</v>
      </c>
      <c r="E933" s="142">
        <v>249186.63</v>
      </c>
      <c r="F933" s="142">
        <v>249186.63</v>
      </c>
      <c r="G933" s="140" t="s">
        <v>308</v>
      </c>
      <c r="H933" s="143">
        <v>41974</v>
      </c>
    </row>
    <row r="934" spans="1:8" ht="51">
      <c r="A934" s="136">
        <v>1152</v>
      </c>
      <c r="B934" s="137" t="s">
        <v>1260</v>
      </c>
      <c r="C934" s="136" t="s">
        <v>316</v>
      </c>
      <c r="D934" s="136" t="s">
        <v>83</v>
      </c>
      <c r="E934" s="138">
        <v>225824.77</v>
      </c>
      <c r="F934" s="138">
        <v>225824.77</v>
      </c>
      <c r="G934" s="136" t="s">
        <v>308</v>
      </c>
      <c r="H934" s="139">
        <v>41974</v>
      </c>
    </row>
    <row r="935" spans="1:8" ht="38.25">
      <c r="A935" s="140">
        <v>1147</v>
      </c>
      <c r="B935" s="141" t="s">
        <v>1261</v>
      </c>
      <c r="C935" s="140" t="s">
        <v>316</v>
      </c>
      <c r="D935" s="140" t="s">
        <v>307</v>
      </c>
      <c r="E935" s="142">
        <v>51.75</v>
      </c>
      <c r="F935" s="142">
        <v>51.75</v>
      </c>
      <c r="G935" s="140" t="s">
        <v>308</v>
      </c>
      <c r="H935" s="143">
        <v>41974</v>
      </c>
    </row>
    <row r="936" spans="1:8" ht="38.25">
      <c r="A936" s="136">
        <v>13598</v>
      </c>
      <c r="B936" s="137" t="s">
        <v>1262</v>
      </c>
      <c r="C936" s="136" t="s">
        <v>316</v>
      </c>
      <c r="D936" s="136" t="s">
        <v>83</v>
      </c>
      <c r="E936" s="138">
        <v>209153.85</v>
      </c>
      <c r="F936" s="138">
        <v>209153.85</v>
      </c>
      <c r="G936" s="136" t="s">
        <v>308</v>
      </c>
      <c r="H936" s="139">
        <v>41974</v>
      </c>
    </row>
    <row r="937" spans="1:8" ht="25.5">
      <c r="A937" s="140">
        <v>1142</v>
      </c>
      <c r="B937" s="141" t="s">
        <v>1263</v>
      </c>
      <c r="C937" s="140" t="s">
        <v>316</v>
      </c>
      <c r="D937" s="140" t="s">
        <v>307</v>
      </c>
      <c r="E937" s="142">
        <v>44.9</v>
      </c>
      <c r="F937" s="142">
        <v>44.9</v>
      </c>
      <c r="G937" s="140" t="s">
        <v>308</v>
      </c>
      <c r="H937" s="143">
        <v>41974</v>
      </c>
    </row>
    <row r="938" spans="1:8" ht="38.25">
      <c r="A938" s="136">
        <v>1143</v>
      </c>
      <c r="B938" s="137" t="s">
        <v>1264</v>
      </c>
      <c r="C938" s="136" t="s">
        <v>316</v>
      </c>
      <c r="D938" s="136" t="s">
        <v>307</v>
      </c>
      <c r="E938" s="138">
        <v>65.25</v>
      </c>
      <c r="F938" s="138">
        <v>65.25</v>
      </c>
      <c r="G938" s="136" t="s">
        <v>308</v>
      </c>
      <c r="H938" s="139">
        <v>41974</v>
      </c>
    </row>
    <row r="939" spans="1:8" ht="25.5">
      <c r="A939" s="140">
        <v>13617</v>
      </c>
      <c r="B939" s="141" t="s">
        <v>1265</v>
      </c>
      <c r="C939" s="140" t="s">
        <v>316</v>
      </c>
      <c r="D939" s="140" t="s">
        <v>83</v>
      </c>
      <c r="E939" s="142">
        <v>39468.67</v>
      </c>
      <c r="F939" s="142">
        <v>39468.67</v>
      </c>
      <c r="G939" s="140" t="s">
        <v>308</v>
      </c>
      <c r="H939" s="143">
        <v>41974</v>
      </c>
    </row>
    <row r="940" spans="1:8" ht="25.5">
      <c r="A940" s="136">
        <v>13441</v>
      </c>
      <c r="B940" s="137" t="s">
        <v>1266</v>
      </c>
      <c r="C940" s="136" t="s">
        <v>316</v>
      </c>
      <c r="D940" s="136" t="s">
        <v>83</v>
      </c>
      <c r="E940" s="138">
        <v>66500</v>
      </c>
      <c r="F940" s="138">
        <v>66500</v>
      </c>
      <c r="G940" s="136" t="s">
        <v>308</v>
      </c>
      <c r="H940" s="139">
        <v>41974</v>
      </c>
    </row>
    <row r="941" spans="1:8" ht="25.5">
      <c r="A941" s="140">
        <v>1158</v>
      </c>
      <c r="B941" s="141" t="s">
        <v>1267</v>
      </c>
      <c r="C941" s="140" t="s">
        <v>316</v>
      </c>
      <c r="D941" s="140" t="s">
        <v>307</v>
      </c>
      <c r="E941" s="142">
        <v>43.2</v>
      </c>
      <c r="F941" s="142">
        <v>43.2</v>
      </c>
      <c r="G941" s="140" t="s">
        <v>308</v>
      </c>
      <c r="H941" s="143">
        <v>41974</v>
      </c>
    </row>
    <row r="942" spans="1:8" ht="25.5">
      <c r="A942" s="136">
        <v>1159</v>
      </c>
      <c r="B942" s="137" t="s">
        <v>1268</v>
      </c>
      <c r="C942" s="136" t="s">
        <v>316</v>
      </c>
      <c r="D942" s="136" t="s">
        <v>83</v>
      </c>
      <c r="E942" s="138">
        <v>105427.11</v>
      </c>
      <c r="F942" s="138">
        <v>105427.11</v>
      </c>
      <c r="G942" s="136" t="s">
        <v>308</v>
      </c>
      <c r="H942" s="139">
        <v>41974</v>
      </c>
    </row>
    <row r="943" spans="1:8" ht="38.25">
      <c r="A943" s="140">
        <v>10631</v>
      </c>
      <c r="B943" s="141" t="s">
        <v>1269</v>
      </c>
      <c r="C943" s="140" t="s">
        <v>316</v>
      </c>
      <c r="D943" s="140" t="s">
        <v>83</v>
      </c>
      <c r="E943" s="142">
        <v>118298.52</v>
      </c>
      <c r="F943" s="142">
        <v>118298.52</v>
      </c>
      <c r="G943" s="140" t="s">
        <v>308</v>
      </c>
      <c r="H943" s="143">
        <v>41974</v>
      </c>
    </row>
    <row r="944" spans="1:8" ht="38.25">
      <c r="A944" s="136">
        <v>1139</v>
      </c>
      <c r="B944" s="137" t="s">
        <v>1270</v>
      </c>
      <c r="C944" s="136" t="s">
        <v>316</v>
      </c>
      <c r="D944" s="136" t="s">
        <v>307</v>
      </c>
      <c r="E944" s="138">
        <v>54.95</v>
      </c>
      <c r="F944" s="138">
        <v>54.95</v>
      </c>
      <c r="G944" s="136" t="s">
        <v>308</v>
      </c>
      <c r="H944" s="139">
        <v>41974</v>
      </c>
    </row>
    <row r="945" spans="1:8" ht="38.25">
      <c r="A945" s="140">
        <v>25010</v>
      </c>
      <c r="B945" s="141" t="s">
        <v>1271</v>
      </c>
      <c r="C945" s="140" t="s">
        <v>316</v>
      </c>
      <c r="D945" s="140" t="s">
        <v>83</v>
      </c>
      <c r="E945" s="142">
        <v>1270056.8999999999</v>
      </c>
      <c r="F945" s="142">
        <v>1270056.8999999999</v>
      </c>
      <c r="G945" s="140" t="s">
        <v>308</v>
      </c>
      <c r="H945" s="143">
        <v>41974</v>
      </c>
    </row>
    <row r="946" spans="1:8" ht="38.25">
      <c r="A946" s="136">
        <v>25011</v>
      </c>
      <c r="B946" s="137" t="s">
        <v>1272</v>
      </c>
      <c r="C946" s="136" t="s">
        <v>316</v>
      </c>
      <c r="D946" s="136" t="s">
        <v>83</v>
      </c>
      <c r="E946" s="138">
        <v>1431453.54</v>
      </c>
      <c r="F946" s="138">
        <v>1431453.54</v>
      </c>
      <c r="G946" s="136" t="s">
        <v>308</v>
      </c>
      <c r="H946" s="139">
        <v>41974</v>
      </c>
    </row>
    <row r="947" spans="1:8" ht="63.75">
      <c r="A947" s="140">
        <v>13614</v>
      </c>
      <c r="B947" s="141" t="s">
        <v>1273</v>
      </c>
      <c r="C947" s="140" t="s">
        <v>316</v>
      </c>
      <c r="D947" s="140" t="s">
        <v>83</v>
      </c>
      <c r="E947" s="142">
        <v>125143.41</v>
      </c>
      <c r="F947" s="142">
        <v>125143.41</v>
      </c>
      <c r="G947" s="140" t="s">
        <v>308</v>
      </c>
      <c r="H947" s="143">
        <v>41974</v>
      </c>
    </row>
    <row r="948" spans="1:8" ht="63.75">
      <c r="A948" s="136">
        <v>11278</v>
      </c>
      <c r="B948" s="137" t="s">
        <v>1274</v>
      </c>
      <c r="C948" s="136" t="s">
        <v>316</v>
      </c>
      <c r="D948" s="136" t="s">
        <v>83</v>
      </c>
      <c r="E948" s="138">
        <v>178486.19</v>
      </c>
      <c r="F948" s="138">
        <v>178486.19</v>
      </c>
      <c r="G948" s="136" t="s">
        <v>308</v>
      </c>
      <c r="H948" s="139">
        <v>41974</v>
      </c>
    </row>
    <row r="949" spans="1:8" ht="63.75">
      <c r="A949" s="140">
        <v>13452</v>
      </c>
      <c r="B949" s="141" t="s">
        <v>1275</v>
      </c>
      <c r="C949" s="140" t="s">
        <v>316</v>
      </c>
      <c r="D949" s="140" t="s">
        <v>83</v>
      </c>
      <c r="E949" s="142">
        <v>119641.81</v>
      </c>
      <c r="F949" s="142">
        <v>119641.81</v>
      </c>
      <c r="G949" s="140" t="s">
        <v>308</v>
      </c>
      <c r="H949" s="143">
        <v>41974</v>
      </c>
    </row>
    <row r="950" spans="1:8" ht="63.75">
      <c r="A950" s="136">
        <v>13527</v>
      </c>
      <c r="B950" s="137" t="s">
        <v>1276</v>
      </c>
      <c r="C950" s="136" t="s">
        <v>316</v>
      </c>
      <c r="D950" s="136" t="s">
        <v>83</v>
      </c>
      <c r="E950" s="138">
        <v>184008.87</v>
      </c>
      <c r="F950" s="138">
        <v>184008.87</v>
      </c>
      <c r="G950" s="136" t="s">
        <v>308</v>
      </c>
      <c r="H950" s="139">
        <v>41974</v>
      </c>
    </row>
    <row r="951" spans="1:8" ht="63.75">
      <c r="A951" s="140">
        <v>14226</v>
      </c>
      <c r="B951" s="141" t="s">
        <v>1277</v>
      </c>
      <c r="C951" s="140" t="s">
        <v>316</v>
      </c>
      <c r="D951" s="140" t="s">
        <v>83</v>
      </c>
      <c r="E951" s="142">
        <v>174645.12</v>
      </c>
      <c r="F951" s="142">
        <v>174645.12</v>
      </c>
      <c r="G951" s="140" t="s">
        <v>308</v>
      </c>
      <c r="H951" s="143">
        <v>41974</v>
      </c>
    </row>
    <row r="952" spans="1:8" ht="63.75">
      <c r="A952" s="136">
        <v>11279</v>
      </c>
      <c r="B952" s="137" t="s">
        <v>1278</v>
      </c>
      <c r="C952" s="136" t="s">
        <v>316</v>
      </c>
      <c r="D952" s="136" t="s">
        <v>83</v>
      </c>
      <c r="E952" s="138">
        <v>224441.64</v>
      </c>
      <c r="F952" s="138">
        <v>224441.64</v>
      </c>
      <c r="G952" s="136" t="s">
        <v>308</v>
      </c>
      <c r="H952" s="139">
        <v>41974</v>
      </c>
    </row>
    <row r="953" spans="1:8" ht="63.75">
      <c r="A953" s="140">
        <v>25009</v>
      </c>
      <c r="B953" s="141" t="s">
        <v>1279</v>
      </c>
      <c r="C953" s="140" t="s">
        <v>316</v>
      </c>
      <c r="D953" s="140" t="s">
        <v>83</v>
      </c>
      <c r="E953" s="142">
        <v>217406.4</v>
      </c>
      <c r="F953" s="142">
        <v>217406.4</v>
      </c>
      <c r="G953" s="140" t="s">
        <v>308</v>
      </c>
      <c r="H953" s="143">
        <v>41974</v>
      </c>
    </row>
    <row r="954" spans="1:8" ht="63.75">
      <c r="A954" s="136">
        <v>25008</v>
      </c>
      <c r="B954" s="137" t="s">
        <v>1280</v>
      </c>
      <c r="C954" s="136" t="s">
        <v>316</v>
      </c>
      <c r="D954" s="136" t="s">
        <v>83</v>
      </c>
      <c r="E954" s="138">
        <v>123424.79</v>
      </c>
      <c r="F954" s="138">
        <v>123424.79</v>
      </c>
      <c r="G954" s="136" t="s">
        <v>308</v>
      </c>
      <c r="H954" s="139">
        <v>41974</v>
      </c>
    </row>
    <row r="955" spans="1:8" ht="63.75">
      <c r="A955" s="140">
        <v>14228</v>
      </c>
      <c r="B955" s="141" t="s">
        <v>1281</v>
      </c>
      <c r="C955" s="140" t="s">
        <v>316</v>
      </c>
      <c r="D955" s="140" t="s">
        <v>83</v>
      </c>
      <c r="E955" s="142">
        <v>235419.94</v>
      </c>
      <c r="F955" s="142">
        <v>235419.94</v>
      </c>
      <c r="G955" s="140" t="s">
        <v>308</v>
      </c>
      <c r="H955" s="143">
        <v>41974</v>
      </c>
    </row>
    <row r="956" spans="1:8">
      <c r="A956" s="136">
        <v>12114</v>
      </c>
      <c r="B956" s="137" t="s">
        <v>1282</v>
      </c>
      <c r="C956" s="136" t="s">
        <v>314</v>
      </c>
      <c r="D956" s="136" t="s">
        <v>83</v>
      </c>
      <c r="E956" s="138">
        <v>102.46</v>
      </c>
      <c r="F956" s="138">
        <v>102.46</v>
      </c>
      <c r="G956" s="136" t="s">
        <v>308</v>
      </c>
      <c r="H956" s="139">
        <v>41974</v>
      </c>
    </row>
    <row r="957" spans="1:8" ht="25.5">
      <c r="A957" s="140">
        <v>11552</v>
      </c>
      <c r="B957" s="141" t="s">
        <v>1283</v>
      </c>
      <c r="C957" s="140" t="s">
        <v>314</v>
      </c>
      <c r="D957" s="140" t="s">
        <v>370</v>
      </c>
      <c r="E957" s="142">
        <v>5.93</v>
      </c>
      <c r="F957" s="142">
        <v>5.93</v>
      </c>
      <c r="G957" s="140" t="s">
        <v>308</v>
      </c>
      <c r="H957" s="143">
        <v>41974</v>
      </c>
    </row>
    <row r="958" spans="1:8" ht="25.5">
      <c r="A958" s="136">
        <v>659</v>
      </c>
      <c r="B958" s="137" t="s">
        <v>1284</v>
      </c>
      <c r="C958" s="136" t="s">
        <v>314</v>
      </c>
      <c r="D958" s="136" t="s">
        <v>83</v>
      </c>
      <c r="E958" s="138">
        <v>1.5</v>
      </c>
      <c r="F958" s="138">
        <v>1.5</v>
      </c>
      <c r="G958" s="136" t="s">
        <v>308</v>
      </c>
      <c r="H958" s="139">
        <v>41974</v>
      </c>
    </row>
    <row r="959" spans="1:8" ht="25.5">
      <c r="A959" s="140">
        <v>660</v>
      </c>
      <c r="B959" s="141" t="s">
        <v>1285</v>
      </c>
      <c r="C959" s="140" t="s">
        <v>314</v>
      </c>
      <c r="D959" s="140" t="s">
        <v>83</v>
      </c>
      <c r="E959" s="142">
        <v>2.2000000000000002</v>
      </c>
      <c r="F959" s="142">
        <v>2.2000000000000002</v>
      </c>
      <c r="G959" s="140" t="s">
        <v>308</v>
      </c>
      <c r="H959" s="143">
        <v>41974</v>
      </c>
    </row>
    <row r="960" spans="1:8" ht="25.5">
      <c r="A960" s="136">
        <v>658</v>
      </c>
      <c r="B960" s="137" t="s">
        <v>1286</v>
      </c>
      <c r="C960" s="136" t="s">
        <v>314</v>
      </c>
      <c r="D960" s="136" t="s">
        <v>83</v>
      </c>
      <c r="E960" s="138">
        <v>1.21</v>
      </c>
      <c r="F960" s="138">
        <v>1.21</v>
      </c>
      <c r="G960" s="136" t="s">
        <v>308</v>
      </c>
      <c r="H960" s="139">
        <v>41974</v>
      </c>
    </row>
    <row r="961" spans="1:8" ht="25.5">
      <c r="A961" s="140">
        <v>38672</v>
      </c>
      <c r="B961" s="141" t="s">
        <v>1287</v>
      </c>
      <c r="C961" s="140" t="s">
        <v>314</v>
      </c>
      <c r="D961" s="140" t="s">
        <v>83</v>
      </c>
      <c r="E961" s="142">
        <v>3.31</v>
      </c>
      <c r="F961" s="142">
        <v>3.31</v>
      </c>
      <c r="G961" s="140" t="s">
        <v>308</v>
      </c>
      <c r="H961" s="143">
        <v>41974</v>
      </c>
    </row>
    <row r="962" spans="1:8" ht="25.5">
      <c r="A962" s="136">
        <v>38669</v>
      </c>
      <c r="B962" s="137" t="s">
        <v>1288</v>
      </c>
      <c r="C962" s="136" t="s">
        <v>314</v>
      </c>
      <c r="D962" s="136" t="s">
        <v>83</v>
      </c>
      <c r="E962" s="138">
        <v>2.56</v>
      </c>
      <c r="F962" s="138">
        <v>2.56</v>
      </c>
      <c r="G962" s="136" t="s">
        <v>308</v>
      </c>
      <c r="H962" s="139">
        <v>41974</v>
      </c>
    </row>
    <row r="963" spans="1:8" ht="25.5">
      <c r="A963" s="140">
        <v>38673</v>
      </c>
      <c r="B963" s="141" t="s">
        <v>1289</v>
      </c>
      <c r="C963" s="140" t="s">
        <v>314</v>
      </c>
      <c r="D963" s="140" t="s">
        <v>83</v>
      </c>
      <c r="E963" s="142">
        <v>4.13</v>
      </c>
      <c r="F963" s="142">
        <v>4.13</v>
      </c>
      <c r="G963" s="140" t="s">
        <v>308</v>
      </c>
      <c r="H963" s="143">
        <v>41974</v>
      </c>
    </row>
    <row r="964" spans="1:8" ht="25.5">
      <c r="A964" s="136">
        <v>38670</v>
      </c>
      <c r="B964" s="137" t="s">
        <v>1290</v>
      </c>
      <c r="C964" s="136" t="s">
        <v>314</v>
      </c>
      <c r="D964" s="136" t="s">
        <v>83</v>
      </c>
      <c r="E964" s="138">
        <v>2.8</v>
      </c>
      <c r="F964" s="138">
        <v>2.8</v>
      </c>
      <c r="G964" s="136" t="s">
        <v>308</v>
      </c>
      <c r="H964" s="139">
        <v>41974</v>
      </c>
    </row>
    <row r="965" spans="1:8" ht="25.5">
      <c r="A965" s="140">
        <v>38660</v>
      </c>
      <c r="B965" s="141" t="s">
        <v>1291</v>
      </c>
      <c r="C965" s="140" t="s">
        <v>314</v>
      </c>
      <c r="D965" s="140" t="s">
        <v>83</v>
      </c>
      <c r="E965" s="142">
        <v>0.95</v>
      </c>
      <c r="F965" s="142">
        <v>0.95</v>
      </c>
      <c r="G965" s="140" t="s">
        <v>308</v>
      </c>
      <c r="H965" s="143">
        <v>41974</v>
      </c>
    </row>
    <row r="966" spans="1:8" ht="25.5">
      <c r="A966" s="136">
        <v>34647</v>
      </c>
      <c r="B966" s="137" t="s">
        <v>1292</v>
      </c>
      <c r="C966" s="136" t="s">
        <v>314</v>
      </c>
      <c r="D966" s="136" t="s">
        <v>83</v>
      </c>
      <c r="E966" s="138">
        <v>1.67</v>
      </c>
      <c r="F966" s="138">
        <v>1.67</v>
      </c>
      <c r="G966" s="136" t="s">
        <v>308</v>
      </c>
      <c r="H966" s="139">
        <v>41974</v>
      </c>
    </row>
    <row r="967" spans="1:8" ht="25.5">
      <c r="A967" s="140">
        <v>34649</v>
      </c>
      <c r="B967" s="141" t="s">
        <v>1293</v>
      </c>
      <c r="C967" s="140" t="s">
        <v>314</v>
      </c>
      <c r="D967" s="140" t="s">
        <v>83</v>
      </c>
      <c r="E967" s="142">
        <v>1.72</v>
      </c>
      <c r="F967" s="142">
        <v>1.72</v>
      </c>
      <c r="G967" s="140" t="s">
        <v>308</v>
      </c>
      <c r="H967" s="143">
        <v>41974</v>
      </c>
    </row>
    <row r="968" spans="1:8" ht="25.5">
      <c r="A968" s="136">
        <v>34652</v>
      </c>
      <c r="B968" s="137" t="s">
        <v>1294</v>
      </c>
      <c r="C968" s="136" t="s">
        <v>314</v>
      </c>
      <c r="D968" s="136" t="s">
        <v>83</v>
      </c>
      <c r="E968" s="138">
        <v>2.35</v>
      </c>
      <c r="F968" s="138">
        <v>2.35</v>
      </c>
      <c r="G968" s="136" t="s">
        <v>308</v>
      </c>
      <c r="H968" s="139">
        <v>41974</v>
      </c>
    </row>
    <row r="969" spans="1:8" ht="25.5">
      <c r="A969" s="140">
        <v>34655</v>
      </c>
      <c r="B969" s="141" t="s">
        <v>1295</v>
      </c>
      <c r="C969" s="140" t="s">
        <v>314</v>
      </c>
      <c r="D969" s="140" t="s">
        <v>83</v>
      </c>
      <c r="E969" s="142">
        <v>2.27</v>
      </c>
      <c r="F969" s="142">
        <v>2.27</v>
      </c>
      <c r="G969" s="140" t="s">
        <v>308</v>
      </c>
      <c r="H969" s="143">
        <v>41974</v>
      </c>
    </row>
    <row r="970" spans="1:8">
      <c r="A970" s="136">
        <v>585</v>
      </c>
      <c r="B970" s="137" t="s">
        <v>1296</v>
      </c>
      <c r="C970" s="136" t="s">
        <v>314</v>
      </c>
      <c r="D970" s="136" t="s">
        <v>304</v>
      </c>
      <c r="E970" s="138">
        <v>25.47</v>
      </c>
      <c r="F970" s="138">
        <v>25.47</v>
      </c>
      <c r="G970" s="136" t="s">
        <v>308</v>
      </c>
      <c r="H970" s="139">
        <v>41974</v>
      </c>
    </row>
    <row r="971" spans="1:8" ht="25.5">
      <c r="A971" s="140">
        <v>10951</v>
      </c>
      <c r="B971" s="141" t="s">
        <v>1297</v>
      </c>
      <c r="C971" s="140" t="s">
        <v>314</v>
      </c>
      <c r="D971" s="140" t="s">
        <v>304</v>
      </c>
      <c r="E971" s="142">
        <v>3.96</v>
      </c>
      <c r="F971" s="142">
        <v>3.96</v>
      </c>
      <c r="G971" s="140" t="s">
        <v>308</v>
      </c>
      <c r="H971" s="143">
        <v>41974</v>
      </c>
    </row>
    <row r="972" spans="1:8" ht="25.5">
      <c r="A972" s="136">
        <v>10952</v>
      </c>
      <c r="B972" s="137" t="s">
        <v>1298</v>
      </c>
      <c r="C972" s="136" t="s">
        <v>314</v>
      </c>
      <c r="D972" s="136" t="s">
        <v>304</v>
      </c>
      <c r="E972" s="138">
        <v>3.4</v>
      </c>
      <c r="F972" s="138">
        <v>3.4</v>
      </c>
      <c r="G972" s="136" t="s">
        <v>308</v>
      </c>
      <c r="H972" s="139">
        <v>41974</v>
      </c>
    </row>
    <row r="973" spans="1:8" ht="25.5">
      <c r="A973" s="140">
        <v>10953</v>
      </c>
      <c r="B973" s="141" t="s">
        <v>1299</v>
      </c>
      <c r="C973" s="140" t="s">
        <v>314</v>
      </c>
      <c r="D973" s="140" t="s">
        <v>304</v>
      </c>
      <c r="E973" s="142">
        <v>3.4</v>
      </c>
      <c r="F973" s="142">
        <v>3.4</v>
      </c>
      <c r="G973" s="140" t="s">
        <v>308</v>
      </c>
      <c r="H973" s="143">
        <v>41974</v>
      </c>
    </row>
    <row r="974" spans="1:8" ht="25.5">
      <c r="A974" s="136">
        <v>587</v>
      </c>
      <c r="B974" s="137" t="s">
        <v>1300</v>
      </c>
      <c r="C974" s="136" t="s">
        <v>314</v>
      </c>
      <c r="D974" s="136" t="s">
        <v>304</v>
      </c>
      <c r="E974" s="138">
        <v>27.29</v>
      </c>
      <c r="F974" s="138">
        <v>27.29</v>
      </c>
      <c r="G974" s="136" t="s">
        <v>308</v>
      </c>
      <c r="H974" s="139">
        <v>41974</v>
      </c>
    </row>
    <row r="975" spans="1:8" ht="25.5">
      <c r="A975" s="140">
        <v>590</v>
      </c>
      <c r="B975" s="141" t="s">
        <v>1301</v>
      </c>
      <c r="C975" s="140" t="s">
        <v>314</v>
      </c>
      <c r="D975" s="140" t="s">
        <v>304</v>
      </c>
      <c r="E975" s="142">
        <v>26.38</v>
      </c>
      <c r="F975" s="142">
        <v>26.38</v>
      </c>
      <c r="G975" s="140" t="s">
        <v>308</v>
      </c>
      <c r="H975" s="143">
        <v>41974</v>
      </c>
    </row>
    <row r="976" spans="1:8" ht="25.5">
      <c r="A976" s="136">
        <v>592</v>
      </c>
      <c r="B976" s="137" t="s">
        <v>1302</v>
      </c>
      <c r="C976" s="136" t="s">
        <v>314</v>
      </c>
      <c r="D976" s="136" t="s">
        <v>304</v>
      </c>
      <c r="E976" s="138">
        <v>27.29</v>
      </c>
      <c r="F976" s="138">
        <v>27.29</v>
      </c>
      <c r="G976" s="136" t="s">
        <v>308</v>
      </c>
      <c r="H976" s="139">
        <v>41974</v>
      </c>
    </row>
    <row r="977" spans="1:8">
      <c r="A977" s="140">
        <v>586</v>
      </c>
      <c r="B977" s="141" t="s">
        <v>1303</v>
      </c>
      <c r="C977" s="140" t="s">
        <v>314</v>
      </c>
      <c r="D977" s="140" t="s">
        <v>370</v>
      </c>
      <c r="E977" s="142">
        <v>16.05</v>
      </c>
      <c r="F977" s="142">
        <v>16.05</v>
      </c>
      <c r="G977" s="140" t="s">
        <v>308</v>
      </c>
      <c r="H977" s="143">
        <v>41974</v>
      </c>
    </row>
    <row r="978" spans="1:8">
      <c r="A978" s="136">
        <v>591</v>
      </c>
      <c r="B978" s="137" t="s">
        <v>1304</v>
      </c>
      <c r="C978" s="136" t="s">
        <v>314</v>
      </c>
      <c r="D978" s="136" t="s">
        <v>304</v>
      </c>
      <c r="E978" s="138">
        <v>25.47</v>
      </c>
      <c r="F978" s="138">
        <v>25.47</v>
      </c>
      <c r="G978" s="136" t="s">
        <v>308</v>
      </c>
      <c r="H978" s="139">
        <v>41974</v>
      </c>
    </row>
    <row r="979" spans="1:8">
      <c r="A979" s="140">
        <v>588</v>
      </c>
      <c r="B979" s="141" t="s">
        <v>1305</v>
      </c>
      <c r="C979" s="140" t="s">
        <v>314</v>
      </c>
      <c r="D979" s="140" t="s">
        <v>370</v>
      </c>
      <c r="E979" s="142">
        <v>25.38</v>
      </c>
      <c r="F979" s="142">
        <v>25.38</v>
      </c>
      <c r="G979" s="140" t="s">
        <v>308</v>
      </c>
      <c r="H979" s="143">
        <v>41974</v>
      </c>
    </row>
    <row r="980" spans="1:8">
      <c r="A980" s="136">
        <v>589</v>
      </c>
      <c r="B980" s="137" t="s">
        <v>1306</v>
      </c>
      <c r="C980" s="136" t="s">
        <v>314</v>
      </c>
      <c r="D980" s="136" t="s">
        <v>370</v>
      </c>
      <c r="E980" s="138">
        <v>42.9</v>
      </c>
      <c r="F980" s="138">
        <v>42.9</v>
      </c>
      <c r="G980" s="136" t="s">
        <v>308</v>
      </c>
      <c r="H980" s="139">
        <v>41974</v>
      </c>
    </row>
    <row r="981" spans="1:8">
      <c r="A981" s="140">
        <v>584</v>
      </c>
      <c r="B981" s="141" t="s">
        <v>1307</v>
      </c>
      <c r="C981" s="140" t="s">
        <v>314</v>
      </c>
      <c r="D981" s="140" t="s">
        <v>370</v>
      </c>
      <c r="E981" s="142">
        <v>27.11</v>
      </c>
      <c r="F981" s="142">
        <v>27.11</v>
      </c>
      <c r="G981" s="140" t="s">
        <v>308</v>
      </c>
      <c r="H981" s="143">
        <v>41974</v>
      </c>
    </row>
    <row r="982" spans="1:8">
      <c r="A982" s="136">
        <v>4912</v>
      </c>
      <c r="B982" s="137" t="s">
        <v>1308</v>
      </c>
      <c r="C982" s="136" t="s">
        <v>314</v>
      </c>
      <c r="D982" s="136" t="s">
        <v>304</v>
      </c>
      <c r="E982" s="138">
        <v>3.95</v>
      </c>
      <c r="F982" s="138">
        <v>3.95</v>
      </c>
      <c r="G982" s="136" t="s">
        <v>308</v>
      </c>
      <c r="H982" s="139">
        <v>41974</v>
      </c>
    </row>
    <row r="983" spans="1:8" ht="25.5">
      <c r="A983" s="140">
        <v>4777</v>
      </c>
      <c r="B983" s="141" t="s">
        <v>1309</v>
      </c>
      <c r="C983" s="140" t="s">
        <v>314</v>
      </c>
      <c r="D983" s="140" t="s">
        <v>304</v>
      </c>
      <c r="E983" s="142">
        <v>3.4</v>
      </c>
      <c r="F983" s="142">
        <v>3.4</v>
      </c>
      <c r="G983" s="140" t="s">
        <v>308</v>
      </c>
      <c r="H983" s="143">
        <v>41974</v>
      </c>
    </row>
    <row r="984" spans="1:8" ht="25.5">
      <c r="A984" s="136">
        <v>574</v>
      </c>
      <c r="B984" s="137" t="s">
        <v>1310</v>
      </c>
      <c r="C984" s="136" t="s">
        <v>314</v>
      </c>
      <c r="D984" s="136" t="s">
        <v>370</v>
      </c>
      <c r="E984" s="138">
        <v>14.05</v>
      </c>
      <c r="F984" s="138">
        <v>14.05</v>
      </c>
      <c r="G984" s="136" t="s">
        <v>308</v>
      </c>
      <c r="H984" s="139">
        <v>41974</v>
      </c>
    </row>
    <row r="985" spans="1:8" ht="25.5">
      <c r="A985" s="140">
        <v>567</v>
      </c>
      <c r="B985" s="141" t="s">
        <v>1311</v>
      </c>
      <c r="C985" s="140" t="s">
        <v>314</v>
      </c>
      <c r="D985" s="140" t="s">
        <v>370</v>
      </c>
      <c r="E985" s="142">
        <v>5.21</v>
      </c>
      <c r="F985" s="142">
        <v>5.21</v>
      </c>
      <c r="G985" s="140" t="s">
        <v>308</v>
      </c>
      <c r="H985" s="143">
        <v>41974</v>
      </c>
    </row>
    <row r="986" spans="1:8" ht="25.5">
      <c r="A986" s="136">
        <v>568</v>
      </c>
      <c r="B986" s="137" t="s">
        <v>1312</v>
      </c>
      <c r="C986" s="136" t="s">
        <v>314</v>
      </c>
      <c r="D986" s="136" t="s">
        <v>370</v>
      </c>
      <c r="E986" s="138">
        <v>31.52</v>
      </c>
      <c r="F986" s="138">
        <v>31.52</v>
      </c>
      <c r="G986" s="136" t="s">
        <v>308</v>
      </c>
      <c r="H986" s="139">
        <v>41974</v>
      </c>
    </row>
    <row r="987" spans="1:8" ht="25.5">
      <c r="A987" s="140">
        <v>569</v>
      </c>
      <c r="B987" s="141" t="s">
        <v>1313</v>
      </c>
      <c r="C987" s="140" t="s">
        <v>314</v>
      </c>
      <c r="D987" s="140" t="s">
        <v>304</v>
      </c>
      <c r="E987" s="142">
        <v>4.3899999999999997</v>
      </c>
      <c r="F987" s="142">
        <v>4.3899999999999997</v>
      </c>
      <c r="G987" s="140" t="s">
        <v>308</v>
      </c>
      <c r="H987" s="143">
        <v>41974</v>
      </c>
    </row>
    <row r="988" spans="1:8">
      <c r="A988" s="136">
        <v>1165</v>
      </c>
      <c r="B988" s="137" t="s">
        <v>1314</v>
      </c>
      <c r="C988" s="136" t="s">
        <v>314</v>
      </c>
      <c r="D988" s="136" t="s">
        <v>83</v>
      </c>
      <c r="E988" s="138">
        <v>9.18</v>
      </c>
      <c r="F988" s="138">
        <v>9.18</v>
      </c>
      <c r="G988" s="136" t="s">
        <v>308</v>
      </c>
      <c r="H988" s="139">
        <v>41974</v>
      </c>
    </row>
    <row r="989" spans="1:8">
      <c r="A989" s="140">
        <v>1164</v>
      </c>
      <c r="B989" s="141" t="s">
        <v>1315</v>
      </c>
      <c r="C989" s="140" t="s">
        <v>314</v>
      </c>
      <c r="D989" s="140" t="s">
        <v>83</v>
      </c>
      <c r="E989" s="142">
        <v>7.94</v>
      </c>
      <c r="F989" s="142">
        <v>7.94</v>
      </c>
      <c r="G989" s="140" t="s">
        <v>308</v>
      </c>
      <c r="H989" s="143">
        <v>41974</v>
      </c>
    </row>
    <row r="990" spans="1:8">
      <c r="A990" s="136">
        <v>1170</v>
      </c>
      <c r="B990" s="137" t="s">
        <v>1316</v>
      </c>
      <c r="C990" s="136" t="s">
        <v>314</v>
      </c>
      <c r="D990" s="136" t="s">
        <v>83</v>
      </c>
      <c r="E990" s="138">
        <v>4.79</v>
      </c>
      <c r="F990" s="138">
        <v>4.79</v>
      </c>
      <c r="G990" s="136" t="s">
        <v>308</v>
      </c>
      <c r="H990" s="139">
        <v>41974</v>
      </c>
    </row>
    <row r="991" spans="1:8">
      <c r="A991" s="140">
        <v>1162</v>
      </c>
      <c r="B991" s="141" t="s">
        <v>1317</v>
      </c>
      <c r="C991" s="140" t="s">
        <v>314</v>
      </c>
      <c r="D991" s="140" t="s">
        <v>83</v>
      </c>
      <c r="E991" s="142">
        <v>2.31</v>
      </c>
      <c r="F991" s="142">
        <v>2.31</v>
      </c>
      <c r="G991" s="140" t="s">
        <v>308</v>
      </c>
      <c r="H991" s="143">
        <v>41974</v>
      </c>
    </row>
    <row r="992" spans="1:8">
      <c r="A992" s="136">
        <v>12395</v>
      </c>
      <c r="B992" s="137" t="s">
        <v>1318</v>
      </c>
      <c r="C992" s="136" t="s">
        <v>314</v>
      </c>
      <c r="D992" s="136" t="s">
        <v>83</v>
      </c>
      <c r="E992" s="138">
        <v>2.08</v>
      </c>
      <c r="F992" s="138">
        <v>2.08</v>
      </c>
      <c r="G992" s="136" t="s">
        <v>308</v>
      </c>
      <c r="H992" s="139">
        <v>41974</v>
      </c>
    </row>
    <row r="993" spans="1:8">
      <c r="A993" s="140">
        <v>1169</v>
      </c>
      <c r="B993" s="141" t="s">
        <v>1319</v>
      </c>
      <c r="C993" s="140" t="s">
        <v>314</v>
      </c>
      <c r="D993" s="140" t="s">
        <v>83</v>
      </c>
      <c r="E993" s="142">
        <v>15.69</v>
      </c>
      <c r="F993" s="142">
        <v>15.69</v>
      </c>
      <c r="G993" s="140" t="s">
        <v>308</v>
      </c>
      <c r="H993" s="143">
        <v>41974</v>
      </c>
    </row>
    <row r="994" spans="1:8">
      <c r="A994" s="136">
        <v>1166</v>
      </c>
      <c r="B994" s="137" t="s">
        <v>1320</v>
      </c>
      <c r="C994" s="136" t="s">
        <v>314</v>
      </c>
      <c r="D994" s="136" t="s">
        <v>83</v>
      </c>
      <c r="E994" s="138">
        <v>11.97</v>
      </c>
      <c r="F994" s="138">
        <v>11.97</v>
      </c>
      <c r="G994" s="136" t="s">
        <v>308</v>
      </c>
      <c r="H994" s="139">
        <v>41974</v>
      </c>
    </row>
    <row r="995" spans="1:8">
      <c r="A995" s="140">
        <v>1168</v>
      </c>
      <c r="B995" s="141" t="s">
        <v>1321</v>
      </c>
      <c r="C995" s="140" t="s">
        <v>314</v>
      </c>
      <c r="D995" s="140" t="s">
        <v>83</v>
      </c>
      <c r="E995" s="142">
        <v>27.02</v>
      </c>
      <c r="F995" s="142">
        <v>27.02</v>
      </c>
      <c r="G995" s="140" t="s">
        <v>308</v>
      </c>
      <c r="H995" s="143">
        <v>41974</v>
      </c>
    </row>
    <row r="996" spans="1:8">
      <c r="A996" s="136">
        <v>1163</v>
      </c>
      <c r="B996" s="137" t="s">
        <v>1322</v>
      </c>
      <c r="C996" s="136" t="s">
        <v>314</v>
      </c>
      <c r="D996" s="136" t="s">
        <v>83</v>
      </c>
      <c r="E996" s="138">
        <v>3.23</v>
      </c>
      <c r="F996" s="138">
        <v>3.23</v>
      </c>
      <c r="G996" s="136" t="s">
        <v>308</v>
      </c>
      <c r="H996" s="139">
        <v>41974</v>
      </c>
    </row>
    <row r="997" spans="1:8">
      <c r="A997" s="140">
        <v>12396</v>
      </c>
      <c r="B997" s="141" t="s">
        <v>1323</v>
      </c>
      <c r="C997" s="140" t="s">
        <v>314</v>
      </c>
      <c r="D997" s="140" t="s">
        <v>83</v>
      </c>
      <c r="E997" s="142">
        <v>2.04</v>
      </c>
      <c r="F997" s="142">
        <v>2.04</v>
      </c>
      <c r="G997" s="140" t="s">
        <v>308</v>
      </c>
      <c r="H997" s="143">
        <v>41974</v>
      </c>
    </row>
    <row r="998" spans="1:8">
      <c r="A998" s="136">
        <v>1167</v>
      </c>
      <c r="B998" s="137" t="s">
        <v>1324</v>
      </c>
      <c r="C998" s="136" t="s">
        <v>314</v>
      </c>
      <c r="D998" s="136" t="s">
        <v>83</v>
      </c>
      <c r="E998" s="138">
        <v>48.06</v>
      </c>
      <c r="F998" s="138">
        <v>48.06</v>
      </c>
      <c r="G998" s="136" t="s">
        <v>308</v>
      </c>
      <c r="H998" s="139">
        <v>41974</v>
      </c>
    </row>
    <row r="999" spans="1:8">
      <c r="A999" s="140">
        <v>1202</v>
      </c>
      <c r="B999" s="141" t="s">
        <v>1325</v>
      </c>
      <c r="C999" s="140" t="s">
        <v>314</v>
      </c>
      <c r="D999" s="140" t="s">
        <v>83</v>
      </c>
      <c r="E999" s="142">
        <v>2.06</v>
      </c>
      <c r="F999" s="142">
        <v>2.06</v>
      </c>
      <c r="G999" s="140" t="s">
        <v>308</v>
      </c>
      <c r="H999" s="143">
        <v>41974</v>
      </c>
    </row>
    <row r="1000" spans="1:8">
      <c r="A1000" s="136">
        <v>1197</v>
      </c>
      <c r="B1000" s="137" t="s">
        <v>1326</v>
      </c>
      <c r="C1000" s="136" t="s">
        <v>314</v>
      </c>
      <c r="D1000" s="136" t="s">
        <v>83</v>
      </c>
      <c r="E1000" s="138">
        <v>0.78</v>
      </c>
      <c r="F1000" s="138">
        <v>0.78</v>
      </c>
      <c r="G1000" s="136" t="s">
        <v>308</v>
      </c>
      <c r="H1000" s="139">
        <v>41974</v>
      </c>
    </row>
    <row r="1001" spans="1:8">
      <c r="A1001" s="140">
        <v>1198</v>
      </c>
      <c r="B1001" s="141" t="s">
        <v>1327</v>
      </c>
      <c r="C1001" s="140" t="s">
        <v>314</v>
      </c>
      <c r="D1001" s="140" t="s">
        <v>83</v>
      </c>
      <c r="E1001" s="142">
        <v>1.17</v>
      </c>
      <c r="F1001" s="142">
        <v>1.17</v>
      </c>
      <c r="G1001" s="140" t="s">
        <v>308</v>
      </c>
      <c r="H1001" s="143">
        <v>41974</v>
      </c>
    </row>
    <row r="1002" spans="1:8">
      <c r="A1002" s="136">
        <v>26047</v>
      </c>
      <c r="B1002" s="137" t="s">
        <v>1328</v>
      </c>
      <c r="C1002" s="136" t="s">
        <v>314</v>
      </c>
      <c r="D1002" s="136" t="s">
        <v>83</v>
      </c>
      <c r="E1002" s="138">
        <v>46.75</v>
      </c>
      <c r="F1002" s="138">
        <v>46.75</v>
      </c>
      <c r="G1002" s="136" t="s">
        <v>308</v>
      </c>
      <c r="H1002" s="139">
        <v>41974</v>
      </c>
    </row>
    <row r="1003" spans="1:8">
      <c r="A1003" s="140">
        <v>26048</v>
      </c>
      <c r="B1003" s="141" t="s">
        <v>1329</v>
      </c>
      <c r="C1003" s="140" t="s">
        <v>314</v>
      </c>
      <c r="D1003" s="140" t="s">
        <v>83</v>
      </c>
      <c r="E1003" s="142">
        <v>79.48</v>
      </c>
      <c r="F1003" s="142">
        <v>79.48</v>
      </c>
      <c r="G1003" s="140" t="s">
        <v>308</v>
      </c>
      <c r="H1003" s="143">
        <v>41974</v>
      </c>
    </row>
    <row r="1004" spans="1:8" ht="25.5">
      <c r="A1004" s="136">
        <v>1207</v>
      </c>
      <c r="B1004" s="137" t="s">
        <v>1330</v>
      </c>
      <c r="C1004" s="136" t="s">
        <v>314</v>
      </c>
      <c r="D1004" s="136" t="s">
        <v>83</v>
      </c>
      <c r="E1004" s="138">
        <v>15.29</v>
      </c>
      <c r="F1004" s="138">
        <v>15.29</v>
      </c>
      <c r="G1004" s="136" t="s">
        <v>308</v>
      </c>
      <c r="H1004" s="139">
        <v>41974</v>
      </c>
    </row>
    <row r="1005" spans="1:8" ht="25.5">
      <c r="A1005" s="140">
        <v>1206</v>
      </c>
      <c r="B1005" s="141" t="s">
        <v>284</v>
      </c>
      <c r="C1005" s="140" t="s">
        <v>314</v>
      </c>
      <c r="D1005" s="140" t="s">
        <v>83</v>
      </c>
      <c r="E1005" s="142">
        <v>3.68</v>
      </c>
      <c r="F1005" s="142">
        <v>3.68</v>
      </c>
      <c r="G1005" s="140" t="s">
        <v>308</v>
      </c>
      <c r="H1005" s="143">
        <v>41974</v>
      </c>
    </row>
    <row r="1006" spans="1:8" ht="25.5">
      <c r="A1006" s="136">
        <v>1183</v>
      </c>
      <c r="B1006" s="137" t="s">
        <v>1331</v>
      </c>
      <c r="C1006" s="136" t="s">
        <v>314</v>
      </c>
      <c r="D1006" s="136" t="s">
        <v>83</v>
      </c>
      <c r="E1006" s="138">
        <v>8.23</v>
      </c>
      <c r="F1006" s="138">
        <v>8.23</v>
      </c>
      <c r="G1006" s="136" t="s">
        <v>308</v>
      </c>
      <c r="H1006" s="139">
        <v>41974</v>
      </c>
    </row>
    <row r="1007" spans="1:8">
      <c r="A1007" s="140">
        <v>20088</v>
      </c>
      <c r="B1007" s="141" t="s">
        <v>1332</v>
      </c>
      <c r="C1007" s="140" t="s">
        <v>314</v>
      </c>
      <c r="D1007" s="140" t="s">
        <v>83</v>
      </c>
      <c r="E1007" s="142">
        <v>10.01</v>
      </c>
      <c r="F1007" s="142">
        <v>10.01</v>
      </c>
      <c r="G1007" s="140" t="s">
        <v>308</v>
      </c>
      <c r="H1007" s="143">
        <v>41974</v>
      </c>
    </row>
    <row r="1008" spans="1:8">
      <c r="A1008" s="136">
        <v>20089</v>
      </c>
      <c r="B1008" s="137" t="s">
        <v>1333</v>
      </c>
      <c r="C1008" s="136" t="s">
        <v>314</v>
      </c>
      <c r="D1008" s="136" t="s">
        <v>83</v>
      </c>
      <c r="E1008" s="138">
        <v>49.79</v>
      </c>
      <c r="F1008" s="138">
        <v>49.79</v>
      </c>
      <c r="G1008" s="136" t="s">
        <v>308</v>
      </c>
      <c r="H1008" s="139">
        <v>41974</v>
      </c>
    </row>
    <row r="1009" spans="1:8">
      <c r="A1009" s="140">
        <v>20087</v>
      </c>
      <c r="B1009" s="141" t="s">
        <v>1334</v>
      </c>
      <c r="C1009" s="140" t="s">
        <v>314</v>
      </c>
      <c r="D1009" s="140" t="s">
        <v>83</v>
      </c>
      <c r="E1009" s="142">
        <v>6.79</v>
      </c>
      <c r="F1009" s="142">
        <v>6.79</v>
      </c>
      <c r="G1009" s="140" t="s">
        <v>308</v>
      </c>
      <c r="H1009" s="143">
        <v>41974</v>
      </c>
    </row>
    <row r="1010" spans="1:8">
      <c r="A1010" s="136">
        <v>1184</v>
      </c>
      <c r="B1010" s="137" t="s">
        <v>1335</v>
      </c>
      <c r="C1010" s="136" t="s">
        <v>314</v>
      </c>
      <c r="D1010" s="136" t="s">
        <v>83</v>
      </c>
      <c r="E1010" s="138">
        <v>50.53</v>
      </c>
      <c r="F1010" s="138">
        <v>50.53</v>
      </c>
      <c r="G1010" s="136" t="s">
        <v>308</v>
      </c>
      <c r="H1010" s="139">
        <v>41974</v>
      </c>
    </row>
    <row r="1011" spans="1:8">
      <c r="A1011" s="140">
        <v>1191</v>
      </c>
      <c r="B1011" s="141" t="s">
        <v>1336</v>
      </c>
      <c r="C1011" s="140" t="s">
        <v>314</v>
      </c>
      <c r="D1011" s="140" t="s">
        <v>83</v>
      </c>
      <c r="E1011" s="142">
        <v>0.81</v>
      </c>
      <c r="F1011" s="142">
        <v>0.81</v>
      </c>
      <c r="G1011" s="140" t="s">
        <v>308</v>
      </c>
      <c r="H1011" s="143">
        <v>41974</v>
      </c>
    </row>
    <row r="1012" spans="1:8">
      <c r="A1012" s="136">
        <v>1185</v>
      </c>
      <c r="B1012" s="137" t="s">
        <v>1337</v>
      </c>
      <c r="C1012" s="136" t="s">
        <v>314</v>
      </c>
      <c r="D1012" s="136" t="s">
        <v>83</v>
      </c>
      <c r="E1012" s="138">
        <v>0.89</v>
      </c>
      <c r="F1012" s="138">
        <v>0.89</v>
      </c>
      <c r="G1012" s="136" t="s">
        <v>308</v>
      </c>
      <c r="H1012" s="139">
        <v>41974</v>
      </c>
    </row>
    <row r="1013" spans="1:8">
      <c r="A1013" s="140">
        <v>1189</v>
      </c>
      <c r="B1013" s="141" t="s">
        <v>1338</v>
      </c>
      <c r="C1013" s="140" t="s">
        <v>314</v>
      </c>
      <c r="D1013" s="140" t="s">
        <v>83</v>
      </c>
      <c r="E1013" s="142">
        <v>1.25</v>
      </c>
      <c r="F1013" s="142">
        <v>1.25</v>
      </c>
      <c r="G1013" s="140" t="s">
        <v>308</v>
      </c>
      <c r="H1013" s="143">
        <v>41974</v>
      </c>
    </row>
    <row r="1014" spans="1:8">
      <c r="A1014" s="136">
        <v>1193</v>
      </c>
      <c r="B1014" s="137" t="s">
        <v>1339</v>
      </c>
      <c r="C1014" s="136" t="s">
        <v>314</v>
      </c>
      <c r="D1014" s="136" t="s">
        <v>83</v>
      </c>
      <c r="E1014" s="138">
        <v>2.5</v>
      </c>
      <c r="F1014" s="138">
        <v>2.5</v>
      </c>
      <c r="G1014" s="136" t="s">
        <v>308</v>
      </c>
      <c r="H1014" s="139">
        <v>41974</v>
      </c>
    </row>
    <row r="1015" spans="1:8">
      <c r="A1015" s="140">
        <v>1194</v>
      </c>
      <c r="B1015" s="141" t="s">
        <v>1340</v>
      </c>
      <c r="C1015" s="140" t="s">
        <v>314</v>
      </c>
      <c r="D1015" s="140" t="s">
        <v>83</v>
      </c>
      <c r="E1015" s="142">
        <v>4.59</v>
      </c>
      <c r="F1015" s="142">
        <v>4.59</v>
      </c>
      <c r="G1015" s="140" t="s">
        <v>308</v>
      </c>
      <c r="H1015" s="143">
        <v>41974</v>
      </c>
    </row>
    <row r="1016" spans="1:8">
      <c r="A1016" s="136">
        <v>1195</v>
      </c>
      <c r="B1016" s="137" t="s">
        <v>1341</v>
      </c>
      <c r="C1016" s="136" t="s">
        <v>314</v>
      </c>
      <c r="D1016" s="136" t="s">
        <v>83</v>
      </c>
      <c r="E1016" s="138">
        <v>7.02</v>
      </c>
      <c r="F1016" s="138">
        <v>7.02</v>
      </c>
      <c r="G1016" s="136" t="s">
        <v>308</v>
      </c>
      <c r="H1016" s="139">
        <v>41974</v>
      </c>
    </row>
    <row r="1017" spans="1:8">
      <c r="A1017" s="140">
        <v>1204</v>
      </c>
      <c r="B1017" s="141" t="s">
        <v>1342</v>
      </c>
      <c r="C1017" s="140" t="s">
        <v>314</v>
      </c>
      <c r="D1017" s="140" t="s">
        <v>83</v>
      </c>
      <c r="E1017" s="142">
        <v>12.92</v>
      </c>
      <c r="F1017" s="142">
        <v>12.92</v>
      </c>
      <c r="G1017" s="140" t="s">
        <v>308</v>
      </c>
      <c r="H1017" s="143">
        <v>41974</v>
      </c>
    </row>
    <row r="1018" spans="1:8">
      <c r="A1018" s="136">
        <v>1205</v>
      </c>
      <c r="B1018" s="137" t="s">
        <v>1343</v>
      </c>
      <c r="C1018" s="136" t="s">
        <v>314</v>
      </c>
      <c r="D1018" s="136" t="s">
        <v>83</v>
      </c>
      <c r="E1018" s="138">
        <v>29.16</v>
      </c>
      <c r="F1018" s="138">
        <v>29.16</v>
      </c>
      <c r="G1018" s="136" t="s">
        <v>308</v>
      </c>
      <c r="H1018" s="139">
        <v>41974</v>
      </c>
    </row>
    <row r="1019" spans="1:8">
      <c r="A1019" s="140">
        <v>1200</v>
      </c>
      <c r="B1019" s="141" t="s">
        <v>1344</v>
      </c>
      <c r="C1019" s="140" t="s">
        <v>314</v>
      </c>
      <c r="D1019" s="140" t="s">
        <v>83</v>
      </c>
      <c r="E1019" s="142">
        <v>5.6</v>
      </c>
      <c r="F1019" s="142">
        <v>5.6</v>
      </c>
      <c r="G1019" s="140" t="s">
        <v>308</v>
      </c>
      <c r="H1019" s="143">
        <v>41974</v>
      </c>
    </row>
    <row r="1020" spans="1:8">
      <c r="A1020" s="136">
        <v>12909</v>
      </c>
      <c r="B1020" s="137" t="s">
        <v>1345</v>
      </c>
      <c r="C1020" s="136" t="s">
        <v>314</v>
      </c>
      <c r="D1020" s="136" t="s">
        <v>83</v>
      </c>
      <c r="E1020" s="138">
        <v>2.5099999999999998</v>
      </c>
      <c r="F1020" s="138">
        <v>2.5099999999999998</v>
      </c>
      <c r="G1020" s="136" t="s">
        <v>308</v>
      </c>
      <c r="H1020" s="139">
        <v>41974</v>
      </c>
    </row>
    <row r="1021" spans="1:8">
      <c r="A1021" s="140">
        <v>12910</v>
      </c>
      <c r="B1021" s="141" t="s">
        <v>1346</v>
      </c>
      <c r="C1021" s="140" t="s">
        <v>314</v>
      </c>
      <c r="D1021" s="140" t="s">
        <v>83</v>
      </c>
      <c r="E1021" s="142">
        <v>4.24</v>
      </c>
      <c r="F1021" s="142">
        <v>4.24</v>
      </c>
      <c r="G1021" s="140" t="s">
        <v>308</v>
      </c>
      <c r="H1021" s="143">
        <v>41974</v>
      </c>
    </row>
    <row r="1022" spans="1:8">
      <c r="A1022" s="136">
        <v>20092</v>
      </c>
      <c r="B1022" s="137" t="s">
        <v>1347</v>
      </c>
      <c r="C1022" s="136" t="s">
        <v>314</v>
      </c>
      <c r="D1022" s="136" t="s">
        <v>83</v>
      </c>
      <c r="E1022" s="138">
        <v>66.930000000000007</v>
      </c>
      <c r="F1022" s="138">
        <v>66.930000000000007</v>
      </c>
      <c r="G1022" s="136" t="s">
        <v>308</v>
      </c>
      <c r="H1022" s="139">
        <v>41974</v>
      </c>
    </row>
    <row r="1023" spans="1:8">
      <c r="A1023" s="140">
        <v>1210</v>
      </c>
      <c r="B1023" s="141" t="s">
        <v>1348</v>
      </c>
      <c r="C1023" s="140" t="s">
        <v>314</v>
      </c>
      <c r="D1023" s="140" t="s">
        <v>83</v>
      </c>
      <c r="E1023" s="142">
        <v>4.8</v>
      </c>
      <c r="F1023" s="142">
        <v>4.8</v>
      </c>
      <c r="G1023" s="140" t="s">
        <v>308</v>
      </c>
      <c r="H1023" s="143">
        <v>41974</v>
      </c>
    </row>
    <row r="1024" spans="1:8">
      <c r="A1024" s="136">
        <v>1203</v>
      </c>
      <c r="B1024" s="137" t="s">
        <v>1349</v>
      </c>
      <c r="C1024" s="136" t="s">
        <v>314</v>
      </c>
      <c r="D1024" s="136" t="s">
        <v>83</v>
      </c>
      <c r="E1024" s="138">
        <v>3.66</v>
      </c>
      <c r="F1024" s="138">
        <v>3.66</v>
      </c>
      <c r="G1024" s="136" t="s">
        <v>308</v>
      </c>
      <c r="H1024" s="139">
        <v>41974</v>
      </c>
    </row>
    <row r="1025" spans="1:8">
      <c r="A1025" s="140">
        <v>1188</v>
      </c>
      <c r="B1025" s="141" t="s">
        <v>1350</v>
      </c>
      <c r="C1025" s="140" t="s">
        <v>314</v>
      </c>
      <c r="D1025" s="140" t="s">
        <v>83</v>
      </c>
      <c r="E1025" s="142">
        <v>12.13</v>
      </c>
      <c r="F1025" s="142">
        <v>12.13</v>
      </c>
      <c r="G1025" s="140" t="s">
        <v>308</v>
      </c>
      <c r="H1025" s="143">
        <v>41974</v>
      </c>
    </row>
    <row r="1026" spans="1:8">
      <c r="A1026" s="136">
        <v>1211</v>
      </c>
      <c r="B1026" s="137" t="s">
        <v>1351</v>
      </c>
      <c r="C1026" s="136" t="s">
        <v>314</v>
      </c>
      <c r="D1026" s="136" t="s">
        <v>83</v>
      </c>
      <c r="E1026" s="138">
        <v>6.72</v>
      </c>
      <c r="F1026" s="138">
        <v>6.72</v>
      </c>
      <c r="G1026" s="136" t="s">
        <v>308</v>
      </c>
      <c r="H1026" s="139">
        <v>41974</v>
      </c>
    </row>
    <row r="1027" spans="1:8">
      <c r="A1027" s="140">
        <v>1199</v>
      </c>
      <c r="B1027" s="141" t="s">
        <v>1352</v>
      </c>
      <c r="C1027" s="140" t="s">
        <v>314</v>
      </c>
      <c r="D1027" s="140" t="s">
        <v>83</v>
      </c>
      <c r="E1027" s="142">
        <v>18.79</v>
      </c>
      <c r="F1027" s="142">
        <v>18.79</v>
      </c>
      <c r="G1027" s="140" t="s">
        <v>308</v>
      </c>
      <c r="H1027" s="143">
        <v>41974</v>
      </c>
    </row>
    <row r="1028" spans="1:8">
      <c r="A1028" s="136">
        <v>1187</v>
      </c>
      <c r="B1028" s="137" t="s">
        <v>1353</v>
      </c>
      <c r="C1028" s="136" t="s">
        <v>314</v>
      </c>
      <c r="D1028" s="136" t="s">
        <v>83</v>
      </c>
      <c r="E1028" s="138">
        <v>35.53</v>
      </c>
      <c r="F1028" s="138">
        <v>35.53</v>
      </c>
      <c r="G1028" s="136" t="s">
        <v>308</v>
      </c>
      <c r="H1028" s="139">
        <v>41974</v>
      </c>
    </row>
    <row r="1029" spans="1:8">
      <c r="A1029" s="140">
        <v>12894</v>
      </c>
      <c r="B1029" s="141" t="s">
        <v>1354</v>
      </c>
      <c r="C1029" s="140" t="s">
        <v>314</v>
      </c>
      <c r="D1029" s="140" t="s">
        <v>83</v>
      </c>
      <c r="E1029" s="142">
        <v>35.64</v>
      </c>
      <c r="F1029" s="142">
        <v>35.64</v>
      </c>
      <c r="G1029" s="140" t="s">
        <v>308</v>
      </c>
      <c r="H1029" s="143">
        <v>41974</v>
      </c>
    </row>
    <row r="1030" spans="1:8">
      <c r="A1030" s="136">
        <v>12895</v>
      </c>
      <c r="B1030" s="137" t="s">
        <v>1355</v>
      </c>
      <c r="C1030" s="136" t="s">
        <v>314</v>
      </c>
      <c r="D1030" s="136" t="s">
        <v>83</v>
      </c>
      <c r="E1030" s="138">
        <v>15.08</v>
      </c>
      <c r="F1030" s="138">
        <v>15.08</v>
      </c>
      <c r="G1030" s="136" t="s">
        <v>308</v>
      </c>
      <c r="H1030" s="139">
        <v>41974</v>
      </c>
    </row>
    <row r="1031" spans="1:8" ht="25.5">
      <c r="A1031" s="140">
        <v>1631</v>
      </c>
      <c r="B1031" s="141" t="s">
        <v>1356</v>
      </c>
      <c r="C1031" s="140" t="s">
        <v>314</v>
      </c>
      <c r="D1031" s="140" t="s">
        <v>83</v>
      </c>
      <c r="E1031" s="142">
        <v>228.68</v>
      </c>
      <c r="F1031" s="142">
        <v>228.68</v>
      </c>
      <c r="G1031" s="140" t="s">
        <v>308</v>
      </c>
      <c r="H1031" s="143">
        <v>41974</v>
      </c>
    </row>
    <row r="1032" spans="1:8" ht="25.5">
      <c r="A1032" s="136">
        <v>1633</v>
      </c>
      <c r="B1032" s="137" t="s">
        <v>1357</v>
      </c>
      <c r="C1032" s="136" t="s">
        <v>314</v>
      </c>
      <c r="D1032" s="136" t="s">
        <v>83</v>
      </c>
      <c r="E1032" s="138">
        <v>244.28</v>
      </c>
      <c r="F1032" s="138">
        <v>244.28</v>
      </c>
      <c r="G1032" s="136" t="s">
        <v>308</v>
      </c>
      <c r="H1032" s="139">
        <v>41974</v>
      </c>
    </row>
    <row r="1033" spans="1:8" ht="25.5">
      <c r="A1033" s="140">
        <v>10818</v>
      </c>
      <c r="B1033" s="141" t="s">
        <v>1358</v>
      </c>
      <c r="C1033" s="140" t="s">
        <v>314</v>
      </c>
      <c r="D1033" s="140" t="s">
        <v>304</v>
      </c>
      <c r="E1033" s="142">
        <v>9.64</v>
      </c>
      <c r="F1033" s="142">
        <v>9.64</v>
      </c>
      <c r="G1033" s="140" t="s">
        <v>308</v>
      </c>
      <c r="H1033" s="143">
        <v>41974</v>
      </c>
    </row>
    <row r="1034" spans="1:8">
      <c r="A1034" s="136">
        <v>10710</v>
      </c>
      <c r="B1034" s="137" t="s">
        <v>1359</v>
      </c>
      <c r="C1034" s="136" t="s">
        <v>314</v>
      </c>
      <c r="D1034" s="136" t="s">
        <v>335</v>
      </c>
      <c r="E1034" s="138">
        <v>58.22</v>
      </c>
      <c r="F1034" s="138">
        <v>58.22</v>
      </c>
      <c r="G1034" s="136" t="s">
        <v>308</v>
      </c>
      <c r="H1034" s="139">
        <v>41974</v>
      </c>
    </row>
    <row r="1035" spans="1:8">
      <c r="A1035" s="140">
        <v>10709</v>
      </c>
      <c r="B1035" s="141" t="s">
        <v>1360</v>
      </c>
      <c r="C1035" s="140" t="s">
        <v>314</v>
      </c>
      <c r="D1035" s="140" t="s">
        <v>335</v>
      </c>
      <c r="E1035" s="142">
        <v>71.53</v>
      </c>
      <c r="F1035" s="142">
        <v>71.53</v>
      </c>
      <c r="G1035" s="140" t="s">
        <v>308</v>
      </c>
      <c r="H1035" s="143">
        <v>41974</v>
      </c>
    </row>
    <row r="1036" spans="1:8">
      <c r="A1036" s="136">
        <v>10708</v>
      </c>
      <c r="B1036" s="137" t="s">
        <v>1361</v>
      </c>
      <c r="C1036" s="136" t="s">
        <v>314</v>
      </c>
      <c r="D1036" s="136" t="s">
        <v>335</v>
      </c>
      <c r="E1036" s="138">
        <v>22.54</v>
      </c>
      <c r="F1036" s="138">
        <v>22.54</v>
      </c>
      <c r="G1036" s="136" t="s">
        <v>308</v>
      </c>
      <c r="H1036" s="139">
        <v>41974</v>
      </c>
    </row>
    <row r="1037" spans="1:8">
      <c r="A1037" s="140">
        <v>1214</v>
      </c>
      <c r="B1037" s="141" t="s">
        <v>1362</v>
      </c>
      <c r="C1037" s="140" t="s">
        <v>306</v>
      </c>
      <c r="D1037" s="140" t="s">
        <v>307</v>
      </c>
      <c r="E1037" s="142">
        <v>11.28</v>
      </c>
      <c r="F1037" s="142">
        <v>9.75</v>
      </c>
      <c r="G1037" s="140" t="s">
        <v>308</v>
      </c>
      <c r="H1037" s="143">
        <v>41974</v>
      </c>
    </row>
    <row r="1038" spans="1:8">
      <c r="A1038" s="136">
        <v>1213</v>
      </c>
      <c r="B1038" s="137" t="s">
        <v>1363</v>
      </c>
      <c r="C1038" s="136" t="s">
        <v>306</v>
      </c>
      <c r="D1038" s="136" t="s">
        <v>307</v>
      </c>
      <c r="E1038" s="138">
        <v>11.44</v>
      </c>
      <c r="F1038" s="138">
        <v>9.9</v>
      </c>
      <c r="G1038" s="136" t="s">
        <v>308</v>
      </c>
      <c r="H1038" s="139">
        <v>41974</v>
      </c>
    </row>
    <row r="1039" spans="1:8">
      <c r="A1039" s="140">
        <v>5091</v>
      </c>
      <c r="B1039" s="141" t="s">
        <v>1364</v>
      </c>
      <c r="C1039" s="140" t="s">
        <v>314</v>
      </c>
      <c r="D1039" s="140" t="s">
        <v>83</v>
      </c>
      <c r="E1039" s="142">
        <v>14.34</v>
      </c>
      <c r="F1039" s="142">
        <v>14.34</v>
      </c>
      <c r="G1039" s="140" t="s">
        <v>308</v>
      </c>
      <c r="H1039" s="143">
        <v>41974</v>
      </c>
    </row>
    <row r="1040" spans="1:8" ht="25.5">
      <c r="A1040" s="136">
        <v>13653</v>
      </c>
      <c r="B1040" s="137" t="s">
        <v>1365</v>
      </c>
      <c r="C1040" s="136" t="s">
        <v>316</v>
      </c>
      <c r="D1040" s="136" t="s">
        <v>577</v>
      </c>
      <c r="E1040" s="138">
        <v>15435.38</v>
      </c>
      <c r="F1040" s="138">
        <v>15435.38</v>
      </c>
      <c r="G1040" s="136" t="s">
        <v>308</v>
      </c>
      <c r="H1040" s="139">
        <v>41974</v>
      </c>
    </row>
    <row r="1041" spans="1:8" ht="38.25">
      <c r="A1041" s="140">
        <v>14615</v>
      </c>
      <c r="B1041" s="141" t="s">
        <v>1366</v>
      </c>
      <c r="C1041" s="140" t="s">
        <v>316</v>
      </c>
      <c r="D1041" s="140" t="s">
        <v>83</v>
      </c>
      <c r="E1041" s="142">
        <v>2374.84</v>
      </c>
      <c r="F1041" s="142">
        <v>2374.84</v>
      </c>
      <c r="G1041" s="140" t="s">
        <v>308</v>
      </c>
      <c r="H1041" s="143">
        <v>41974</v>
      </c>
    </row>
    <row r="1042" spans="1:8" ht="25.5">
      <c r="A1042" s="136">
        <v>2711</v>
      </c>
      <c r="B1042" s="137" t="s">
        <v>1367</v>
      </c>
      <c r="C1042" s="136" t="s">
        <v>316</v>
      </c>
      <c r="D1042" s="136" t="s">
        <v>83</v>
      </c>
      <c r="E1042" s="138">
        <v>99.22</v>
      </c>
      <c r="F1042" s="138">
        <v>99.22</v>
      </c>
      <c r="G1042" s="136" t="s">
        <v>308</v>
      </c>
      <c r="H1042" s="139">
        <v>41974</v>
      </c>
    </row>
    <row r="1043" spans="1:8">
      <c r="A1043" s="140">
        <v>4743</v>
      </c>
      <c r="B1043" s="141" t="s">
        <v>1368</v>
      </c>
      <c r="C1043" s="140" t="s">
        <v>314</v>
      </c>
      <c r="D1043" s="140" t="s">
        <v>368</v>
      </c>
      <c r="E1043" s="142">
        <v>45.9</v>
      </c>
      <c r="F1043" s="142">
        <v>45.9</v>
      </c>
      <c r="G1043" s="140" t="s">
        <v>308</v>
      </c>
      <c r="H1043" s="143">
        <v>41974</v>
      </c>
    </row>
    <row r="1044" spans="1:8">
      <c r="A1044" s="136">
        <v>4744</v>
      </c>
      <c r="B1044" s="137" t="s">
        <v>1369</v>
      </c>
      <c r="C1044" s="136" t="s">
        <v>314</v>
      </c>
      <c r="D1044" s="136" t="s">
        <v>368</v>
      </c>
      <c r="E1044" s="138">
        <v>60</v>
      </c>
      <c r="F1044" s="138">
        <v>60</v>
      </c>
      <c r="G1044" s="136" t="s">
        <v>308</v>
      </c>
      <c r="H1044" s="139">
        <v>41974</v>
      </c>
    </row>
    <row r="1045" spans="1:8">
      <c r="A1045" s="140">
        <v>4745</v>
      </c>
      <c r="B1045" s="141" t="s">
        <v>1370</v>
      </c>
      <c r="C1045" s="140" t="s">
        <v>314</v>
      </c>
      <c r="D1045" s="140" t="s">
        <v>368</v>
      </c>
      <c r="E1045" s="142">
        <v>80.38</v>
      </c>
      <c r="F1045" s="142">
        <v>80.38</v>
      </c>
      <c r="G1045" s="140" t="s">
        <v>308</v>
      </c>
      <c r="H1045" s="143">
        <v>41974</v>
      </c>
    </row>
    <row r="1046" spans="1:8" ht="63.75">
      <c r="A1046" s="136">
        <v>14616</v>
      </c>
      <c r="B1046" s="137" t="s">
        <v>1371</v>
      </c>
      <c r="C1046" s="136" t="s">
        <v>314</v>
      </c>
      <c r="D1046" s="136" t="s">
        <v>83</v>
      </c>
      <c r="E1046" s="138">
        <v>6824.86</v>
      </c>
      <c r="F1046" s="138">
        <v>6824.86</v>
      </c>
      <c r="G1046" s="136" t="s">
        <v>308</v>
      </c>
      <c r="H1046" s="139">
        <v>41974</v>
      </c>
    </row>
    <row r="1047" spans="1:8" ht="63.75">
      <c r="A1047" s="140">
        <v>36496</v>
      </c>
      <c r="B1047" s="141" t="s">
        <v>1372</v>
      </c>
      <c r="C1047" s="140" t="s">
        <v>314</v>
      </c>
      <c r="D1047" s="140" t="s">
        <v>83</v>
      </c>
      <c r="E1047" s="142">
        <v>6029.67</v>
      </c>
      <c r="F1047" s="142">
        <v>6029.67</v>
      </c>
      <c r="G1047" s="140" t="s">
        <v>308</v>
      </c>
      <c r="H1047" s="143">
        <v>41974</v>
      </c>
    </row>
    <row r="1048" spans="1:8" ht="38.25">
      <c r="A1048" s="136">
        <v>13215</v>
      </c>
      <c r="B1048" s="137" t="s">
        <v>1373</v>
      </c>
      <c r="C1048" s="136" t="s">
        <v>316</v>
      </c>
      <c r="D1048" s="136" t="s">
        <v>83</v>
      </c>
      <c r="E1048" s="138">
        <v>339991.73</v>
      </c>
      <c r="F1048" s="138">
        <v>339991.73</v>
      </c>
      <c r="G1048" s="136" t="s">
        <v>308</v>
      </c>
      <c r="H1048" s="139">
        <v>41974</v>
      </c>
    </row>
    <row r="1049" spans="1:8" ht="38.25">
      <c r="A1049" s="140">
        <v>10630</v>
      </c>
      <c r="B1049" s="141" t="s">
        <v>1374</v>
      </c>
      <c r="C1049" s="140" t="s">
        <v>316</v>
      </c>
      <c r="D1049" s="140" t="s">
        <v>83</v>
      </c>
      <c r="E1049" s="142">
        <v>322632.28000000003</v>
      </c>
      <c r="F1049" s="142">
        <v>322632.28000000003</v>
      </c>
      <c r="G1049" s="140" t="s">
        <v>308</v>
      </c>
      <c r="H1049" s="143">
        <v>41974</v>
      </c>
    </row>
    <row r="1050" spans="1:8" ht="38.25">
      <c r="A1050" s="136">
        <v>10609</v>
      </c>
      <c r="B1050" s="137" t="s">
        <v>1375</v>
      </c>
      <c r="C1050" s="136" t="s">
        <v>316</v>
      </c>
      <c r="D1050" s="136" t="s">
        <v>83</v>
      </c>
      <c r="E1050" s="138">
        <v>332759.67999999999</v>
      </c>
      <c r="F1050" s="138">
        <v>332759.67999999999</v>
      </c>
      <c r="G1050" s="136" t="s">
        <v>308</v>
      </c>
      <c r="H1050" s="139">
        <v>41974</v>
      </c>
    </row>
    <row r="1051" spans="1:8" ht="63.75">
      <c r="A1051" s="140">
        <v>38651</v>
      </c>
      <c r="B1051" s="141" t="s">
        <v>1376</v>
      </c>
      <c r="C1051" s="140" t="s">
        <v>316</v>
      </c>
      <c r="D1051" s="140" t="s">
        <v>83</v>
      </c>
      <c r="E1051" s="142">
        <v>245725.86</v>
      </c>
      <c r="F1051" s="142">
        <v>245725.86</v>
      </c>
      <c r="G1051" s="140" t="s">
        <v>308</v>
      </c>
      <c r="H1051" s="143">
        <v>41974</v>
      </c>
    </row>
    <row r="1052" spans="1:8" ht="51">
      <c r="A1052" s="136">
        <v>38650</v>
      </c>
      <c r="B1052" s="137" t="s">
        <v>1377</v>
      </c>
      <c r="C1052" s="136" t="s">
        <v>316</v>
      </c>
      <c r="D1052" s="136" t="s">
        <v>83</v>
      </c>
      <c r="E1052" s="138">
        <v>215826.22</v>
      </c>
      <c r="F1052" s="138">
        <v>215826.22</v>
      </c>
      <c r="G1052" s="136" t="s">
        <v>308</v>
      </c>
      <c r="H1052" s="139">
        <v>41974</v>
      </c>
    </row>
    <row r="1053" spans="1:8" ht="51">
      <c r="A1053" s="140">
        <v>13456</v>
      </c>
      <c r="B1053" s="141" t="s">
        <v>1378</v>
      </c>
      <c r="C1053" s="140" t="s">
        <v>316</v>
      </c>
      <c r="D1053" s="140" t="s">
        <v>83</v>
      </c>
      <c r="E1053" s="142">
        <v>411896.87</v>
      </c>
      <c r="F1053" s="142">
        <v>411896.87</v>
      </c>
      <c r="G1053" s="140" t="s">
        <v>308</v>
      </c>
      <c r="H1053" s="143">
        <v>41974</v>
      </c>
    </row>
    <row r="1054" spans="1:8" ht="25.5">
      <c r="A1054" s="136">
        <v>4235</v>
      </c>
      <c r="B1054" s="137" t="s">
        <v>1379</v>
      </c>
      <c r="C1054" s="136" t="s">
        <v>306</v>
      </c>
      <c r="D1054" s="136" t="s">
        <v>307</v>
      </c>
      <c r="E1054" s="138">
        <v>7.2</v>
      </c>
      <c r="F1054" s="138">
        <v>6.23</v>
      </c>
      <c r="G1054" s="136" t="s">
        <v>308</v>
      </c>
      <c r="H1054" s="139">
        <v>41974</v>
      </c>
    </row>
    <row r="1055" spans="1:8" ht="25.5">
      <c r="A1055" s="140">
        <v>21109</v>
      </c>
      <c r="B1055" s="141" t="s">
        <v>1380</v>
      </c>
      <c r="C1055" s="140" t="s">
        <v>314</v>
      </c>
      <c r="D1055" s="140" t="s">
        <v>83</v>
      </c>
      <c r="E1055" s="142">
        <v>142.1</v>
      </c>
      <c r="F1055" s="142">
        <v>142.1</v>
      </c>
      <c r="G1055" s="140" t="s">
        <v>308</v>
      </c>
      <c r="H1055" s="143">
        <v>41974</v>
      </c>
    </row>
    <row r="1056" spans="1:8">
      <c r="A1056" s="136">
        <v>11</v>
      </c>
      <c r="B1056" s="137" t="s">
        <v>1381</v>
      </c>
      <c r="C1056" s="136" t="s">
        <v>314</v>
      </c>
      <c r="D1056" s="136" t="s">
        <v>304</v>
      </c>
      <c r="E1056" s="138">
        <v>18.940000000000001</v>
      </c>
      <c r="F1056" s="138">
        <v>18.940000000000001</v>
      </c>
      <c r="G1056" s="136" t="s">
        <v>308</v>
      </c>
      <c r="H1056" s="139">
        <v>41974</v>
      </c>
    </row>
    <row r="1057" spans="1:8" ht="25.5">
      <c r="A1057" s="140">
        <v>10515</v>
      </c>
      <c r="B1057" s="141" t="s">
        <v>1382</v>
      </c>
      <c r="C1057" s="140" t="s">
        <v>314</v>
      </c>
      <c r="D1057" s="140" t="s">
        <v>335</v>
      </c>
      <c r="E1057" s="142">
        <v>17.399999999999999</v>
      </c>
      <c r="F1057" s="142">
        <v>17.399999999999999</v>
      </c>
      <c r="G1057" s="140" t="s">
        <v>308</v>
      </c>
      <c r="H1057" s="143">
        <v>41974</v>
      </c>
    </row>
    <row r="1058" spans="1:8" ht="25.5">
      <c r="A1058" s="136">
        <v>1325</v>
      </c>
      <c r="B1058" s="137" t="s">
        <v>1383</v>
      </c>
      <c r="C1058" s="136" t="s">
        <v>314</v>
      </c>
      <c r="D1058" s="136" t="s">
        <v>304</v>
      </c>
      <c r="E1058" s="138">
        <v>4.37</v>
      </c>
      <c r="F1058" s="138">
        <v>4.37</v>
      </c>
      <c r="G1058" s="136" t="s">
        <v>308</v>
      </c>
      <c r="H1058" s="139">
        <v>41974</v>
      </c>
    </row>
    <row r="1059" spans="1:8" ht="25.5">
      <c r="A1059" s="140">
        <v>1327</v>
      </c>
      <c r="B1059" s="141" t="s">
        <v>1384</v>
      </c>
      <c r="C1059" s="140" t="s">
        <v>314</v>
      </c>
      <c r="D1059" s="140" t="s">
        <v>304</v>
      </c>
      <c r="E1059" s="142">
        <v>3.98</v>
      </c>
      <c r="F1059" s="142">
        <v>3.98</v>
      </c>
      <c r="G1059" s="140" t="s">
        <v>308</v>
      </c>
      <c r="H1059" s="143">
        <v>41974</v>
      </c>
    </row>
    <row r="1060" spans="1:8" ht="25.5">
      <c r="A1060" s="136">
        <v>1328</v>
      </c>
      <c r="B1060" s="137" t="s">
        <v>1385</v>
      </c>
      <c r="C1060" s="136" t="s">
        <v>314</v>
      </c>
      <c r="D1060" s="136" t="s">
        <v>304</v>
      </c>
      <c r="E1060" s="138">
        <v>4.0199999999999996</v>
      </c>
      <c r="F1060" s="138">
        <v>4.0199999999999996</v>
      </c>
      <c r="G1060" s="136" t="s">
        <v>308</v>
      </c>
      <c r="H1060" s="139">
        <v>41974</v>
      </c>
    </row>
    <row r="1061" spans="1:8" ht="25.5">
      <c r="A1061" s="140">
        <v>1321</v>
      </c>
      <c r="B1061" s="141" t="s">
        <v>1386</v>
      </c>
      <c r="C1061" s="140" t="s">
        <v>314</v>
      </c>
      <c r="D1061" s="140" t="s">
        <v>304</v>
      </c>
      <c r="E1061" s="142">
        <v>2.82</v>
      </c>
      <c r="F1061" s="142">
        <v>2.82</v>
      </c>
      <c r="G1061" s="140" t="s">
        <v>308</v>
      </c>
      <c r="H1061" s="143">
        <v>41974</v>
      </c>
    </row>
    <row r="1062" spans="1:8" ht="25.5">
      <c r="A1062" s="136">
        <v>1318</v>
      </c>
      <c r="B1062" s="137" t="s">
        <v>1387</v>
      </c>
      <c r="C1062" s="136" t="s">
        <v>314</v>
      </c>
      <c r="D1062" s="136" t="s">
        <v>304</v>
      </c>
      <c r="E1062" s="138">
        <v>3.07</v>
      </c>
      <c r="F1062" s="138">
        <v>3.07</v>
      </c>
      <c r="G1062" s="136" t="s">
        <v>308</v>
      </c>
      <c r="H1062" s="139">
        <v>41974</v>
      </c>
    </row>
    <row r="1063" spans="1:8" ht="25.5">
      <c r="A1063" s="140">
        <v>1322</v>
      </c>
      <c r="B1063" s="141" t="s">
        <v>1388</v>
      </c>
      <c r="C1063" s="140" t="s">
        <v>314</v>
      </c>
      <c r="D1063" s="140" t="s">
        <v>304</v>
      </c>
      <c r="E1063" s="142">
        <v>3.38</v>
      </c>
      <c r="F1063" s="142">
        <v>3.38</v>
      </c>
      <c r="G1063" s="140" t="s">
        <v>308</v>
      </c>
      <c r="H1063" s="143">
        <v>41974</v>
      </c>
    </row>
    <row r="1064" spans="1:8" ht="25.5">
      <c r="A1064" s="136">
        <v>1323</v>
      </c>
      <c r="B1064" s="137" t="s">
        <v>1389</v>
      </c>
      <c r="C1064" s="136" t="s">
        <v>314</v>
      </c>
      <c r="D1064" s="136" t="s">
        <v>304</v>
      </c>
      <c r="E1064" s="138">
        <v>3.38</v>
      </c>
      <c r="F1064" s="138">
        <v>3.38</v>
      </c>
      <c r="G1064" s="136" t="s">
        <v>308</v>
      </c>
      <c r="H1064" s="139">
        <v>41974</v>
      </c>
    </row>
    <row r="1065" spans="1:8" ht="25.5">
      <c r="A1065" s="140">
        <v>1319</v>
      </c>
      <c r="B1065" s="141" t="s">
        <v>1390</v>
      </c>
      <c r="C1065" s="140" t="s">
        <v>314</v>
      </c>
      <c r="D1065" s="140" t="s">
        <v>304</v>
      </c>
      <c r="E1065" s="142">
        <v>2.82</v>
      </c>
      <c r="F1065" s="142">
        <v>2.82</v>
      </c>
      <c r="G1065" s="140" t="s">
        <v>308</v>
      </c>
      <c r="H1065" s="143">
        <v>41974</v>
      </c>
    </row>
    <row r="1066" spans="1:8">
      <c r="A1066" s="136">
        <v>1336</v>
      </c>
      <c r="B1066" s="137" t="s">
        <v>1391</v>
      </c>
      <c r="C1066" s="136" t="s">
        <v>314</v>
      </c>
      <c r="D1066" s="136" t="s">
        <v>335</v>
      </c>
      <c r="E1066" s="138">
        <v>577.88</v>
      </c>
      <c r="F1066" s="138">
        <v>577.88</v>
      </c>
      <c r="G1066" s="136" t="s">
        <v>308</v>
      </c>
      <c r="H1066" s="139">
        <v>41974</v>
      </c>
    </row>
    <row r="1067" spans="1:8">
      <c r="A1067" s="140">
        <v>1333</v>
      </c>
      <c r="B1067" s="141" t="s">
        <v>1392</v>
      </c>
      <c r="C1067" s="140" t="s">
        <v>314</v>
      </c>
      <c r="D1067" s="140" t="s">
        <v>304</v>
      </c>
      <c r="E1067" s="142">
        <v>2.86</v>
      </c>
      <c r="F1067" s="142">
        <v>2.86</v>
      </c>
      <c r="G1067" s="140" t="s">
        <v>308</v>
      </c>
      <c r="H1067" s="143">
        <v>41974</v>
      </c>
    </row>
    <row r="1068" spans="1:8">
      <c r="A1068" s="136">
        <v>1330</v>
      </c>
      <c r="B1068" s="137" t="s">
        <v>1393</v>
      </c>
      <c r="C1068" s="136" t="s">
        <v>314</v>
      </c>
      <c r="D1068" s="136" t="s">
        <v>304</v>
      </c>
      <c r="E1068" s="138">
        <v>2.86</v>
      </c>
      <c r="F1068" s="138">
        <v>2.86</v>
      </c>
      <c r="G1068" s="136" t="s">
        <v>308</v>
      </c>
      <c r="H1068" s="139">
        <v>41974</v>
      </c>
    </row>
    <row r="1069" spans="1:8">
      <c r="A1069" s="140">
        <v>10957</v>
      </c>
      <c r="B1069" s="141" t="s">
        <v>1394</v>
      </c>
      <c r="C1069" s="140" t="s">
        <v>314</v>
      </c>
      <c r="D1069" s="140" t="s">
        <v>304</v>
      </c>
      <c r="E1069" s="142">
        <v>3.07</v>
      </c>
      <c r="F1069" s="142">
        <v>3.07</v>
      </c>
      <c r="G1069" s="140" t="s">
        <v>308</v>
      </c>
      <c r="H1069" s="143">
        <v>41974</v>
      </c>
    </row>
    <row r="1070" spans="1:8">
      <c r="A1070" s="136">
        <v>1332</v>
      </c>
      <c r="B1070" s="137" t="s">
        <v>1395</v>
      </c>
      <c r="C1070" s="136" t="s">
        <v>314</v>
      </c>
      <c r="D1070" s="136" t="s">
        <v>304</v>
      </c>
      <c r="E1070" s="138">
        <v>2.86</v>
      </c>
      <c r="F1070" s="138">
        <v>2.86</v>
      </c>
      <c r="G1070" s="136" t="s">
        <v>308</v>
      </c>
      <c r="H1070" s="139">
        <v>41974</v>
      </c>
    </row>
    <row r="1071" spans="1:8" ht="25.5">
      <c r="A1071" s="140">
        <v>1334</v>
      </c>
      <c r="B1071" s="141" t="s">
        <v>1396</v>
      </c>
      <c r="C1071" s="140" t="s">
        <v>314</v>
      </c>
      <c r="D1071" s="140" t="s">
        <v>304</v>
      </c>
      <c r="E1071" s="142">
        <v>2.86</v>
      </c>
      <c r="F1071" s="142">
        <v>2.86</v>
      </c>
      <c r="G1071" s="140" t="s">
        <v>308</v>
      </c>
      <c r="H1071" s="143">
        <v>41974</v>
      </c>
    </row>
    <row r="1072" spans="1:8">
      <c r="A1072" s="136">
        <v>1335</v>
      </c>
      <c r="B1072" s="137" t="s">
        <v>1397</v>
      </c>
      <c r="C1072" s="136" t="s">
        <v>314</v>
      </c>
      <c r="D1072" s="136" t="s">
        <v>304</v>
      </c>
      <c r="E1072" s="138">
        <v>2.86</v>
      </c>
      <c r="F1072" s="138">
        <v>2.86</v>
      </c>
      <c r="G1072" s="136" t="s">
        <v>308</v>
      </c>
      <c r="H1072" s="139">
        <v>41974</v>
      </c>
    </row>
    <row r="1073" spans="1:8">
      <c r="A1073" s="140">
        <v>12759</v>
      </c>
      <c r="B1073" s="141" t="s">
        <v>1398</v>
      </c>
      <c r="C1073" s="140" t="s">
        <v>314</v>
      </c>
      <c r="D1073" s="140" t="s">
        <v>335</v>
      </c>
      <c r="E1073" s="142">
        <v>183.7</v>
      </c>
      <c r="F1073" s="142">
        <v>183.7</v>
      </c>
      <c r="G1073" s="140" t="s">
        <v>308</v>
      </c>
      <c r="H1073" s="143">
        <v>41974</v>
      </c>
    </row>
    <row r="1074" spans="1:8">
      <c r="A1074" s="136">
        <v>12760</v>
      </c>
      <c r="B1074" s="137" t="s">
        <v>1399</v>
      </c>
      <c r="C1074" s="136" t="s">
        <v>314</v>
      </c>
      <c r="D1074" s="136" t="s">
        <v>335</v>
      </c>
      <c r="E1074" s="138">
        <v>275.55</v>
      </c>
      <c r="F1074" s="138">
        <v>275.55</v>
      </c>
      <c r="G1074" s="136" t="s">
        <v>308</v>
      </c>
      <c r="H1074" s="139">
        <v>41974</v>
      </c>
    </row>
    <row r="1075" spans="1:8">
      <c r="A1075" s="140">
        <v>1337</v>
      </c>
      <c r="B1075" s="141" t="s">
        <v>1400</v>
      </c>
      <c r="C1075" s="140" t="s">
        <v>314</v>
      </c>
      <c r="D1075" s="140" t="s">
        <v>304</v>
      </c>
      <c r="E1075" s="142">
        <v>3.98</v>
      </c>
      <c r="F1075" s="142">
        <v>3.98</v>
      </c>
      <c r="G1075" s="140" t="s">
        <v>308</v>
      </c>
      <c r="H1075" s="143">
        <v>41974</v>
      </c>
    </row>
    <row r="1076" spans="1:8">
      <c r="A1076" s="136">
        <v>11122</v>
      </c>
      <c r="B1076" s="137" t="s">
        <v>1401</v>
      </c>
      <c r="C1076" s="136" t="s">
        <v>314</v>
      </c>
      <c r="D1076" s="136" t="s">
        <v>304</v>
      </c>
      <c r="E1076" s="138">
        <v>23.15</v>
      </c>
      <c r="F1076" s="138">
        <v>23.15</v>
      </c>
      <c r="G1076" s="136" t="s">
        <v>308</v>
      </c>
      <c r="H1076" s="139">
        <v>41974</v>
      </c>
    </row>
    <row r="1077" spans="1:8">
      <c r="A1077" s="140">
        <v>11123</v>
      </c>
      <c r="B1077" s="141" t="s">
        <v>1402</v>
      </c>
      <c r="C1077" s="140" t="s">
        <v>314</v>
      </c>
      <c r="D1077" s="140" t="s">
        <v>304</v>
      </c>
      <c r="E1077" s="142">
        <v>22.87</v>
      </c>
      <c r="F1077" s="142">
        <v>22.87</v>
      </c>
      <c r="G1077" s="140" t="s">
        <v>308</v>
      </c>
      <c r="H1077" s="143">
        <v>41974</v>
      </c>
    </row>
    <row r="1078" spans="1:8">
      <c r="A1078" s="136">
        <v>11125</v>
      </c>
      <c r="B1078" s="137" t="s">
        <v>1403</v>
      </c>
      <c r="C1078" s="136" t="s">
        <v>314</v>
      </c>
      <c r="D1078" s="136" t="s">
        <v>304</v>
      </c>
      <c r="E1078" s="138">
        <v>22.72</v>
      </c>
      <c r="F1078" s="138">
        <v>22.72</v>
      </c>
      <c r="G1078" s="136" t="s">
        <v>308</v>
      </c>
      <c r="H1078" s="139">
        <v>41974</v>
      </c>
    </row>
    <row r="1079" spans="1:8">
      <c r="A1079" s="140">
        <v>11112</v>
      </c>
      <c r="B1079" s="141" t="s">
        <v>1404</v>
      </c>
      <c r="C1079" s="140" t="s">
        <v>314</v>
      </c>
      <c r="D1079" s="140" t="s">
        <v>304</v>
      </c>
      <c r="E1079" s="142">
        <v>22.24</v>
      </c>
      <c r="F1079" s="142">
        <v>22.24</v>
      </c>
      <c r="G1079" s="140" t="s">
        <v>308</v>
      </c>
      <c r="H1079" s="143">
        <v>41974</v>
      </c>
    </row>
    <row r="1080" spans="1:8">
      <c r="A1080" s="136">
        <v>11113</v>
      </c>
      <c r="B1080" s="137" t="s">
        <v>1405</v>
      </c>
      <c r="C1080" s="136" t="s">
        <v>314</v>
      </c>
      <c r="D1080" s="136" t="s">
        <v>304</v>
      </c>
      <c r="E1080" s="138">
        <v>22.44</v>
      </c>
      <c r="F1080" s="138">
        <v>22.44</v>
      </c>
      <c r="G1080" s="136" t="s">
        <v>308</v>
      </c>
      <c r="H1080" s="139">
        <v>41974</v>
      </c>
    </row>
    <row r="1081" spans="1:8">
      <c r="A1081" s="140">
        <v>11114</v>
      </c>
      <c r="B1081" s="141" t="s">
        <v>1406</v>
      </c>
      <c r="C1081" s="140" t="s">
        <v>314</v>
      </c>
      <c r="D1081" s="140" t="s">
        <v>370</v>
      </c>
      <c r="E1081" s="142">
        <v>27.03</v>
      </c>
      <c r="F1081" s="142">
        <v>27.03</v>
      </c>
      <c r="G1081" s="140" t="s">
        <v>308</v>
      </c>
      <c r="H1081" s="143">
        <v>41974</v>
      </c>
    </row>
    <row r="1082" spans="1:8">
      <c r="A1082" s="136">
        <v>11115</v>
      </c>
      <c r="B1082" s="137" t="s">
        <v>1407</v>
      </c>
      <c r="C1082" s="136" t="s">
        <v>314</v>
      </c>
      <c r="D1082" s="136" t="s">
        <v>370</v>
      </c>
      <c r="E1082" s="138">
        <v>51.21</v>
      </c>
      <c r="F1082" s="138">
        <v>51.21</v>
      </c>
      <c r="G1082" s="136" t="s">
        <v>308</v>
      </c>
      <c r="H1082" s="139">
        <v>41974</v>
      </c>
    </row>
    <row r="1083" spans="1:8" ht="25.5">
      <c r="A1083" s="140">
        <v>11063</v>
      </c>
      <c r="B1083" s="141" t="s">
        <v>1408</v>
      </c>
      <c r="C1083" s="140" t="s">
        <v>314</v>
      </c>
      <c r="D1083" s="140" t="s">
        <v>335</v>
      </c>
      <c r="E1083" s="142">
        <v>39.76</v>
      </c>
      <c r="F1083" s="142">
        <v>39.76</v>
      </c>
      <c r="G1083" s="140" t="s">
        <v>308</v>
      </c>
      <c r="H1083" s="143">
        <v>41974</v>
      </c>
    </row>
    <row r="1084" spans="1:8" ht="25.5">
      <c r="A1084" s="136">
        <v>11062</v>
      </c>
      <c r="B1084" s="137" t="s">
        <v>1409</v>
      </c>
      <c r="C1084" s="136" t="s">
        <v>314</v>
      </c>
      <c r="D1084" s="136" t="s">
        <v>335</v>
      </c>
      <c r="E1084" s="138">
        <v>41.07</v>
      </c>
      <c r="F1084" s="138">
        <v>41.07</v>
      </c>
      <c r="G1084" s="136" t="s">
        <v>308</v>
      </c>
      <c r="H1084" s="139">
        <v>41974</v>
      </c>
    </row>
    <row r="1085" spans="1:8" ht="25.5">
      <c r="A1085" s="140">
        <v>38139</v>
      </c>
      <c r="B1085" s="141" t="s">
        <v>1410</v>
      </c>
      <c r="C1085" s="140" t="s">
        <v>314</v>
      </c>
      <c r="D1085" s="140" t="s">
        <v>335</v>
      </c>
      <c r="E1085" s="142">
        <v>20.82</v>
      </c>
      <c r="F1085" s="142">
        <v>20.82</v>
      </c>
      <c r="G1085" s="140" t="s">
        <v>308</v>
      </c>
      <c r="H1085" s="143">
        <v>41974</v>
      </c>
    </row>
    <row r="1086" spans="1:8" ht="25.5">
      <c r="A1086" s="136">
        <v>1338</v>
      </c>
      <c r="B1086" s="137" t="s">
        <v>1411</v>
      </c>
      <c r="C1086" s="136" t="s">
        <v>314</v>
      </c>
      <c r="D1086" s="136" t="s">
        <v>335</v>
      </c>
      <c r="E1086" s="138">
        <v>14.5</v>
      </c>
      <c r="F1086" s="138">
        <v>14.5</v>
      </c>
      <c r="G1086" s="136" t="s">
        <v>308</v>
      </c>
      <c r="H1086" s="139">
        <v>41974</v>
      </c>
    </row>
    <row r="1087" spans="1:8" ht="25.5">
      <c r="A1087" s="140">
        <v>1340</v>
      </c>
      <c r="B1087" s="141" t="s">
        <v>1412</v>
      </c>
      <c r="C1087" s="140" t="s">
        <v>314</v>
      </c>
      <c r="D1087" s="140" t="s">
        <v>335</v>
      </c>
      <c r="E1087" s="142">
        <v>16.760000000000002</v>
      </c>
      <c r="F1087" s="142">
        <v>16.760000000000002</v>
      </c>
      <c r="G1087" s="140" t="s">
        <v>308</v>
      </c>
      <c r="H1087" s="143">
        <v>41974</v>
      </c>
    </row>
    <row r="1088" spans="1:8" ht="25.5">
      <c r="A1088" s="136">
        <v>1341</v>
      </c>
      <c r="B1088" s="137" t="s">
        <v>1413</v>
      </c>
      <c r="C1088" s="136" t="s">
        <v>314</v>
      </c>
      <c r="D1088" s="136" t="s">
        <v>335</v>
      </c>
      <c r="E1088" s="138">
        <v>16.149999999999999</v>
      </c>
      <c r="F1088" s="138">
        <v>16.149999999999999</v>
      </c>
      <c r="G1088" s="136" t="s">
        <v>308</v>
      </c>
      <c r="H1088" s="139">
        <v>41974</v>
      </c>
    </row>
    <row r="1089" spans="1:8" ht="25.5">
      <c r="A1089" s="140">
        <v>1364</v>
      </c>
      <c r="B1089" s="141" t="s">
        <v>1414</v>
      </c>
      <c r="C1089" s="140" t="s">
        <v>314</v>
      </c>
      <c r="D1089" s="140" t="s">
        <v>335</v>
      </c>
      <c r="E1089" s="142">
        <v>18.46</v>
      </c>
      <c r="F1089" s="142">
        <v>18.46</v>
      </c>
      <c r="G1089" s="140" t="s">
        <v>308</v>
      </c>
      <c r="H1089" s="143">
        <v>41974</v>
      </c>
    </row>
    <row r="1090" spans="1:8" ht="25.5">
      <c r="A1090" s="136">
        <v>1361</v>
      </c>
      <c r="B1090" s="137" t="s">
        <v>1415</v>
      </c>
      <c r="C1090" s="136" t="s">
        <v>314</v>
      </c>
      <c r="D1090" s="136" t="s">
        <v>83</v>
      </c>
      <c r="E1090" s="138">
        <v>76.959999999999994</v>
      </c>
      <c r="F1090" s="138">
        <v>76.959999999999994</v>
      </c>
      <c r="G1090" s="136" t="s">
        <v>308</v>
      </c>
      <c r="H1090" s="139">
        <v>41974</v>
      </c>
    </row>
    <row r="1091" spans="1:8" ht="25.5">
      <c r="A1091" s="140">
        <v>1362</v>
      </c>
      <c r="B1091" s="141" t="s">
        <v>1416</v>
      </c>
      <c r="C1091" s="140" t="s">
        <v>314</v>
      </c>
      <c r="D1091" s="140" t="s">
        <v>335</v>
      </c>
      <c r="E1091" s="142">
        <v>25.69</v>
      </c>
      <c r="F1091" s="142">
        <v>25.69</v>
      </c>
      <c r="G1091" s="140" t="s">
        <v>308</v>
      </c>
      <c r="H1091" s="143">
        <v>41974</v>
      </c>
    </row>
    <row r="1092" spans="1:8" ht="25.5">
      <c r="A1092" s="136">
        <v>11131</v>
      </c>
      <c r="B1092" s="137" t="s">
        <v>1417</v>
      </c>
      <c r="C1092" s="136" t="s">
        <v>314</v>
      </c>
      <c r="D1092" s="136" t="s">
        <v>335</v>
      </c>
      <c r="E1092" s="138">
        <v>32.880000000000003</v>
      </c>
      <c r="F1092" s="138">
        <v>32.880000000000003</v>
      </c>
      <c r="G1092" s="136" t="s">
        <v>308</v>
      </c>
      <c r="H1092" s="139">
        <v>41974</v>
      </c>
    </row>
    <row r="1093" spans="1:8" ht="25.5">
      <c r="A1093" s="140">
        <v>11132</v>
      </c>
      <c r="B1093" s="141" t="s">
        <v>1418</v>
      </c>
      <c r="C1093" s="140" t="s">
        <v>314</v>
      </c>
      <c r="D1093" s="140" t="s">
        <v>335</v>
      </c>
      <c r="E1093" s="142">
        <v>38.869999999999997</v>
      </c>
      <c r="F1093" s="142">
        <v>38.869999999999997</v>
      </c>
      <c r="G1093" s="140" t="s">
        <v>308</v>
      </c>
      <c r="H1093" s="143">
        <v>41974</v>
      </c>
    </row>
    <row r="1094" spans="1:8" ht="25.5">
      <c r="A1094" s="136">
        <v>1363</v>
      </c>
      <c r="B1094" s="137" t="s">
        <v>1419</v>
      </c>
      <c r="C1094" s="136" t="s">
        <v>314</v>
      </c>
      <c r="D1094" s="136" t="s">
        <v>335</v>
      </c>
      <c r="E1094" s="138">
        <v>13.07</v>
      </c>
      <c r="F1094" s="138">
        <v>13.07</v>
      </c>
      <c r="G1094" s="136" t="s">
        <v>308</v>
      </c>
      <c r="H1094" s="139">
        <v>41974</v>
      </c>
    </row>
    <row r="1095" spans="1:8" ht="25.5">
      <c r="A1095" s="140">
        <v>11130</v>
      </c>
      <c r="B1095" s="141" t="s">
        <v>1420</v>
      </c>
      <c r="C1095" s="140" t="s">
        <v>314</v>
      </c>
      <c r="D1095" s="140" t="s">
        <v>335</v>
      </c>
      <c r="E1095" s="142">
        <v>16.559999999999999</v>
      </c>
      <c r="F1095" s="142">
        <v>16.559999999999999</v>
      </c>
      <c r="G1095" s="140" t="s">
        <v>308</v>
      </c>
      <c r="H1095" s="143">
        <v>41974</v>
      </c>
    </row>
    <row r="1096" spans="1:8" ht="25.5">
      <c r="A1096" s="136">
        <v>11134</v>
      </c>
      <c r="B1096" s="137" t="s">
        <v>1421</v>
      </c>
      <c r="C1096" s="136" t="s">
        <v>314</v>
      </c>
      <c r="D1096" s="136" t="s">
        <v>335</v>
      </c>
      <c r="E1096" s="138">
        <v>18.37</v>
      </c>
      <c r="F1096" s="138">
        <v>18.37</v>
      </c>
      <c r="G1096" s="136" t="s">
        <v>308</v>
      </c>
      <c r="H1096" s="139">
        <v>41974</v>
      </c>
    </row>
    <row r="1097" spans="1:8" ht="25.5">
      <c r="A1097" s="140">
        <v>11135</v>
      </c>
      <c r="B1097" s="141" t="s">
        <v>1422</v>
      </c>
      <c r="C1097" s="140" t="s">
        <v>314</v>
      </c>
      <c r="D1097" s="140" t="s">
        <v>335</v>
      </c>
      <c r="E1097" s="142">
        <v>22.39</v>
      </c>
      <c r="F1097" s="142">
        <v>22.39</v>
      </c>
      <c r="G1097" s="140" t="s">
        <v>308</v>
      </c>
      <c r="H1097" s="143">
        <v>41974</v>
      </c>
    </row>
    <row r="1098" spans="1:8" ht="25.5">
      <c r="A1098" s="136">
        <v>11136</v>
      </c>
      <c r="B1098" s="137" t="s">
        <v>1423</v>
      </c>
      <c r="C1098" s="136" t="s">
        <v>314</v>
      </c>
      <c r="D1098" s="136" t="s">
        <v>335</v>
      </c>
      <c r="E1098" s="138">
        <v>24.22</v>
      </c>
      <c r="F1098" s="138">
        <v>24.22</v>
      </c>
      <c r="G1098" s="136" t="s">
        <v>308</v>
      </c>
      <c r="H1098" s="139">
        <v>41974</v>
      </c>
    </row>
    <row r="1099" spans="1:8" ht="25.5">
      <c r="A1099" s="140">
        <v>34743</v>
      </c>
      <c r="B1099" s="141" t="s">
        <v>1424</v>
      </c>
      <c r="C1099" s="140" t="s">
        <v>314</v>
      </c>
      <c r="D1099" s="140" t="s">
        <v>335</v>
      </c>
      <c r="E1099" s="142">
        <v>30.84</v>
      </c>
      <c r="F1099" s="142">
        <v>30.84</v>
      </c>
      <c r="G1099" s="140" t="s">
        <v>308</v>
      </c>
      <c r="H1099" s="143">
        <v>41974</v>
      </c>
    </row>
    <row r="1100" spans="1:8" ht="25.5">
      <c r="A1100" s="136">
        <v>11137</v>
      </c>
      <c r="B1100" s="137" t="s">
        <v>1425</v>
      </c>
      <c r="C1100" s="136" t="s">
        <v>314</v>
      </c>
      <c r="D1100" s="136" t="s">
        <v>335</v>
      </c>
      <c r="E1100" s="138">
        <v>34.39</v>
      </c>
      <c r="F1100" s="138">
        <v>34.39</v>
      </c>
      <c r="G1100" s="136" t="s">
        <v>308</v>
      </c>
      <c r="H1100" s="139">
        <v>41974</v>
      </c>
    </row>
    <row r="1101" spans="1:8" ht="25.5">
      <c r="A1101" s="140">
        <v>34745</v>
      </c>
      <c r="B1101" s="141" t="s">
        <v>1426</v>
      </c>
      <c r="C1101" s="140" t="s">
        <v>314</v>
      </c>
      <c r="D1101" s="140" t="s">
        <v>335</v>
      </c>
      <c r="E1101" s="142">
        <v>39.19</v>
      </c>
      <c r="F1101" s="142">
        <v>39.19</v>
      </c>
      <c r="G1101" s="140" t="s">
        <v>308</v>
      </c>
      <c r="H1101" s="143">
        <v>41974</v>
      </c>
    </row>
    <row r="1102" spans="1:8" ht="25.5">
      <c r="A1102" s="136">
        <v>34746</v>
      </c>
      <c r="B1102" s="137" t="s">
        <v>1427</v>
      </c>
      <c r="C1102" s="136" t="s">
        <v>314</v>
      </c>
      <c r="D1102" s="136" t="s">
        <v>335</v>
      </c>
      <c r="E1102" s="138">
        <v>10.09</v>
      </c>
      <c r="F1102" s="138">
        <v>10.09</v>
      </c>
      <c r="G1102" s="136" t="s">
        <v>308</v>
      </c>
      <c r="H1102" s="139">
        <v>41974</v>
      </c>
    </row>
    <row r="1103" spans="1:8" ht="25.5">
      <c r="A1103" s="140">
        <v>1360</v>
      </c>
      <c r="B1103" s="141" t="s">
        <v>1428</v>
      </c>
      <c r="C1103" s="140" t="s">
        <v>314</v>
      </c>
      <c r="D1103" s="140" t="s">
        <v>335</v>
      </c>
      <c r="E1103" s="142">
        <v>12.47</v>
      </c>
      <c r="F1103" s="142">
        <v>12.47</v>
      </c>
      <c r="G1103" s="140" t="s">
        <v>308</v>
      </c>
      <c r="H1103" s="143">
        <v>41974</v>
      </c>
    </row>
    <row r="1104" spans="1:8" ht="25.5">
      <c r="A1104" s="136">
        <v>1347</v>
      </c>
      <c r="B1104" s="137" t="s">
        <v>1429</v>
      </c>
      <c r="C1104" s="136" t="s">
        <v>314</v>
      </c>
      <c r="D1104" s="136" t="s">
        <v>335</v>
      </c>
      <c r="E1104" s="138">
        <v>25.62</v>
      </c>
      <c r="F1104" s="138">
        <v>25.62</v>
      </c>
      <c r="G1104" s="136" t="s">
        <v>308</v>
      </c>
      <c r="H1104" s="139">
        <v>41974</v>
      </c>
    </row>
    <row r="1105" spans="1:8" ht="25.5">
      <c r="A1105" s="140">
        <v>1346</v>
      </c>
      <c r="B1105" s="141" t="s">
        <v>1430</v>
      </c>
      <c r="C1105" s="140" t="s">
        <v>314</v>
      </c>
      <c r="D1105" s="140" t="s">
        <v>335</v>
      </c>
      <c r="E1105" s="142">
        <v>21.44</v>
      </c>
      <c r="F1105" s="142">
        <v>21.44</v>
      </c>
      <c r="G1105" s="140" t="s">
        <v>308</v>
      </c>
      <c r="H1105" s="143">
        <v>41974</v>
      </c>
    </row>
    <row r="1106" spans="1:8" ht="25.5">
      <c r="A1106" s="136">
        <v>1342</v>
      </c>
      <c r="B1106" s="137" t="s">
        <v>1431</v>
      </c>
      <c r="C1106" s="136" t="s">
        <v>314</v>
      </c>
      <c r="D1106" s="136" t="s">
        <v>83</v>
      </c>
      <c r="E1106" s="138">
        <v>66.040000000000006</v>
      </c>
      <c r="F1106" s="138">
        <v>66.040000000000006</v>
      </c>
      <c r="G1106" s="136" t="s">
        <v>308</v>
      </c>
      <c r="H1106" s="139">
        <v>41974</v>
      </c>
    </row>
    <row r="1107" spans="1:8" ht="25.5">
      <c r="A1107" s="140">
        <v>1345</v>
      </c>
      <c r="B1107" s="141" t="s">
        <v>1432</v>
      </c>
      <c r="C1107" s="140" t="s">
        <v>314</v>
      </c>
      <c r="D1107" s="140" t="s">
        <v>335</v>
      </c>
      <c r="E1107" s="142">
        <v>34.74</v>
      </c>
      <c r="F1107" s="142">
        <v>34.74</v>
      </c>
      <c r="G1107" s="140" t="s">
        <v>308</v>
      </c>
      <c r="H1107" s="143">
        <v>41974</v>
      </c>
    </row>
    <row r="1108" spans="1:8" ht="25.5">
      <c r="A1108" s="136">
        <v>1349</v>
      </c>
      <c r="B1108" s="137" t="s">
        <v>1433</v>
      </c>
      <c r="C1108" s="136" t="s">
        <v>314</v>
      </c>
      <c r="D1108" s="136" t="s">
        <v>83</v>
      </c>
      <c r="E1108" s="138">
        <v>94.19</v>
      </c>
      <c r="F1108" s="138">
        <v>94.19</v>
      </c>
      <c r="G1108" s="136" t="s">
        <v>308</v>
      </c>
      <c r="H1108" s="139">
        <v>41974</v>
      </c>
    </row>
    <row r="1109" spans="1:8" ht="25.5">
      <c r="A1109" s="140">
        <v>1344</v>
      </c>
      <c r="B1109" s="141" t="s">
        <v>1434</v>
      </c>
      <c r="C1109" s="140" t="s">
        <v>314</v>
      </c>
      <c r="D1109" s="140" t="s">
        <v>83</v>
      </c>
      <c r="E1109" s="142">
        <v>37.36</v>
      </c>
      <c r="F1109" s="142">
        <v>37.36</v>
      </c>
      <c r="G1109" s="140" t="s">
        <v>308</v>
      </c>
      <c r="H1109" s="143">
        <v>41974</v>
      </c>
    </row>
    <row r="1110" spans="1:8" ht="25.5">
      <c r="A1110" s="136">
        <v>1350</v>
      </c>
      <c r="B1110" s="137" t="s">
        <v>1435</v>
      </c>
      <c r="C1110" s="136" t="s">
        <v>314</v>
      </c>
      <c r="D1110" s="136" t="s">
        <v>83</v>
      </c>
      <c r="E1110" s="138">
        <v>32</v>
      </c>
      <c r="F1110" s="138">
        <v>32</v>
      </c>
      <c r="G1110" s="136" t="s">
        <v>308</v>
      </c>
      <c r="H1110" s="139">
        <v>41974</v>
      </c>
    </row>
    <row r="1111" spans="1:8" ht="25.5">
      <c r="A1111" s="140">
        <v>1357</v>
      </c>
      <c r="B1111" s="141" t="s">
        <v>1436</v>
      </c>
      <c r="C1111" s="140" t="s">
        <v>314</v>
      </c>
      <c r="D1111" s="140" t="s">
        <v>83</v>
      </c>
      <c r="E1111" s="142">
        <v>40.770000000000003</v>
      </c>
      <c r="F1111" s="142">
        <v>40.770000000000003</v>
      </c>
      <c r="G1111" s="140" t="s">
        <v>308</v>
      </c>
      <c r="H1111" s="143">
        <v>41974</v>
      </c>
    </row>
    <row r="1112" spans="1:8" ht="25.5">
      <c r="A1112" s="136">
        <v>1355</v>
      </c>
      <c r="B1112" s="137" t="s">
        <v>1437</v>
      </c>
      <c r="C1112" s="136" t="s">
        <v>314</v>
      </c>
      <c r="D1112" s="136" t="s">
        <v>335</v>
      </c>
      <c r="E1112" s="138">
        <v>18.760000000000002</v>
      </c>
      <c r="F1112" s="138">
        <v>18.760000000000002</v>
      </c>
      <c r="G1112" s="136" t="s">
        <v>308</v>
      </c>
      <c r="H1112" s="139">
        <v>41974</v>
      </c>
    </row>
    <row r="1113" spans="1:8" ht="25.5">
      <c r="A1113" s="140">
        <v>1358</v>
      </c>
      <c r="B1113" s="141" t="s">
        <v>1438</v>
      </c>
      <c r="C1113" s="140" t="s">
        <v>314</v>
      </c>
      <c r="D1113" s="140" t="s">
        <v>335</v>
      </c>
      <c r="E1113" s="142">
        <v>21.74</v>
      </c>
      <c r="F1113" s="142">
        <v>21.74</v>
      </c>
      <c r="G1113" s="140" t="s">
        <v>308</v>
      </c>
      <c r="H1113" s="143">
        <v>41974</v>
      </c>
    </row>
    <row r="1114" spans="1:8" ht="25.5">
      <c r="A1114" s="136">
        <v>1359</v>
      </c>
      <c r="B1114" s="137" t="s">
        <v>1439</v>
      </c>
      <c r="C1114" s="136" t="s">
        <v>314</v>
      </c>
      <c r="D1114" s="136" t="s">
        <v>83</v>
      </c>
      <c r="E1114" s="138">
        <v>62.98</v>
      </c>
      <c r="F1114" s="138">
        <v>62.98</v>
      </c>
      <c r="G1114" s="136" t="s">
        <v>308</v>
      </c>
      <c r="H1114" s="139">
        <v>41974</v>
      </c>
    </row>
    <row r="1115" spans="1:8" ht="25.5">
      <c r="A1115" s="140">
        <v>1351</v>
      </c>
      <c r="B1115" s="141" t="s">
        <v>1440</v>
      </c>
      <c r="C1115" s="140" t="s">
        <v>314</v>
      </c>
      <c r="D1115" s="140" t="s">
        <v>83</v>
      </c>
      <c r="E1115" s="142">
        <v>20.3</v>
      </c>
      <c r="F1115" s="142">
        <v>20.3</v>
      </c>
      <c r="G1115" s="140" t="s">
        <v>308</v>
      </c>
      <c r="H1115" s="143">
        <v>41974</v>
      </c>
    </row>
    <row r="1116" spans="1:8">
      <c r="A1116" s="136">
        <v>11026</v>
      </c>
      <c r="B1116" s="137" t="s">
        <v>1441</v>
      </c>
      <c r="C1116" s="136" t="s">
        <v>314</v>
      </c>
      <c r="D1116" s="136" t="s">
        <v>304</v>
      </c>
      <c r="E1116" s="138">
        <v>4.76</v>
      </c>
      <c r="F1116" s="138">
        <v>4.76</v>
      </c>
      <c r="G1116" s="136" t="s">
        <v>308</v>
      </c>
      <c r="H1116" s="139">
        <v>41974</v>
      </c>
    </row>
    <row r="1117" spans="1:8">
      <c r="A1117" s="140">
        <v>11027</v>
      </c>
      <c r="B1117" s="141" t="s">
        <v>1442</v>
      </c>
      <c r="C1117" s="140" t="s">
        <v>314</v>
      </c>
      <c r="D1117" s="140" t="s">
        <v>304</v>
      </c>
      <c r="E1117" s="142">
        <v>4.87</v>
      </c>
      <c r="F1117" s="142">
        <v>4.87</v>
      </c>
      <c r="G1117" s="140" t="s">
        <v>308</v>
      </c>
      <c r="H1117" s="143">
        <v>41974</v>
      </c>
    </row>
    <row r="1118" spans="1:8">
      <c r="A1118" s="136">
        <v>11046</v>
      </c>
      <c r="B1118" s="137" t="s">
        <v>1443</v>
      </c>
      <c r="C1118" s="136" t="s">
        <v>314</v>
      </c>
      <c r="D1118" s="136" t="s">
        <v>304</v>
      </c>
      <c r="E1118" s="138">
        <v>4.87</v>
      </c>
      <c r="F1118" s="138">
        <v>4.87</v>
      </c>
      <c r="G1118" s="136" t="s">
        <v>308</v>
      </c>
      <c r="H1118" s="139">
        <v>41974</v>
      </c>
    </row>
    <row r="1119" spans="1:8">
      <c r="A1119" s="140">
        <v>11047</v>
      </c>
      <c r="B1119" s="141" t="s">
        <v>1444</v>
      </c>
      <c r="C1119" s="140" t="s">
        <v>314</v>
      </c>
      <c r="D1119" s="140" t="s">
        <v>304</v>
      </c>
      <c r="E1119" s="142">
        <v>4.76</v>
      </c>
      <c r="F1119" s="142">
        <v>4.76</v>
      </c>
      <c r="G1119" s="140" t="s">
        <v>308</v>
      </c>
      <c r="H1119" s="143">
        <v>41974</v>
      </c>
    </row>
    <row r="1120" spans="1:8">
      <c r="A1120" s="136">
        <v>11051</v>
      </c>
      <c r="B1120" s="137" t="s">
        <v>1445</v>
      </c>
      <c r="C1120" s="136" t="s">
        <v>314</v>
      </c>
      <c r="D1120" s="136" t="s">
        <v>304</v>
      </c>
      <c r="E1120" s="138">
        <v>5.22</v>
      </c>
      <c r="F1120" s="138">
        <v>5.22</v>
      </c>
      <c r="G1120" s="136" t="s">
        <v>308</v>
      </c>
      <c r="H1120" s="139">
        <v>41974</v>
      </c>
    </row>
    <row r="1121" spans="1:8">
      <c r="A1121" s="140">
        <v>11061</v>
      </c>
      <c r="B1121" s="141" t="s">
        <v>1446</v>
      </c>
      <c r="C1121" s="140" t="s">
        <v>314</v>
      </c>
      <c r="D1121" s="140" t="s">
        <v>304</v>
      </c>
      <c r="E1121" s="142">
        <v>5.75</v>
      </c>
      <c r="F1121" s="142">
        <v>5.75</v>
      </c>
      <c r="G1121" s="140" t="s">
        <v>308</v>
      </c>
      <c r="H1121" s="143">
        <v>41974</v>
      </c>
    </row>
    <row r="1122" spans="1:8" ht="25.5">
      <c r="A1122" s="136">
        <v>11049</v>
      </c>
      <c r="B1122" s="137" t="s">
        <v>1447</v>
      </c>
      <c r="C1122" s="136" t="s">
        <v>314</v>
      </c>
      <c r="D1122" s="136" t="s">
        <v>304</v>
      </c>
      <c r="E1122" s="138">
        <v>4.76</v>
      </c>
      <c r="F1122" s="138">
        <v>4.76</v>
      </c>
      <c r="G1122" s="136" t="s">
        <v>308</v>
      </c>
      <c r="H1122" s="139">
        <v>41974</v>
      </c>
    </row>
    <row r="1123" spans="1:8">
      <c r="A1123" s="140">
        <v>12620</v>
      </c>
      <c r="B1123" s="141" t="s">
        <v>1448</v>
      </c>
      <c r="C1123" s="140" t="s">
        <v>314</v>
      </c>
      <c r="D1123" s="140" t="s">
        <v>370</v>
      </c>
      <c r="E1123" s="142">
        <v>10.33</v>
      </c>
      <c r="F1123" s="142">
        <v>10.33</v>
      </c>
      <c r="G1123" s="140" t="s">
        <v>308</v>
      </c>
      <c r="H1123" s="143">
        <v>41974</v>
      </c>
    </row>
    <row r="1124" spans="1:8">
      <c r="A1124" s="136">
        <v>12621</v>
      </c>
      <c r="B1124" s="137" t="s">
        <v>1449</v>
      </c>
      <c r="C1124" s="136" t="s">
        <v>314</v>
      </c>
      <c r="D1124" s="136" t="s">
        <v>370</v>
      </c>
      <c r="E1124" s="138">
        <v>12.35</v>
      </c>
      <c r="F1124" s="138">
        <v>12.35</v>
      </c>
      <c r="G1124" s="136" t="s">
        <v>308</v>
      </c>
      <c r="H1124" s="139">
        <v>41974</v>
      </c>
    </row>
    <row r="1125" spans="1:8">
      <c r="A1125" s="140">
        <v>12622</v>
      </c>
      <c r="B1125" s="141" t="s">
        <v>1450</v>
      </c>
      <c r="C1125" s="140" t="s">
        <v>314</v>
      </c>
      <c r="D1125" s="140" t="s">
        <v>370</v>
      </c>
      <c r="E1125" s="142">
        <v>20.66</v>
      </c>
      <c r="F1125" s="142">
        <v>20.66</v>
      </c>
      <c r="G1125" s="140" t="s">
        <v>308</v>
      </c>
      <c r="H1125" s="143">
        <v>41974</v>
      </c>
    </row>
    <row r="1126" spans="1:8" ht="25.5">
      <c r="A1126" s="136">
        <v>11584</v>
      </c>
      <c r="B1126" s="137" t="s">
        <v>1451</v>
      </c>
      <c r="C1126" s="136" t="s">
        <v>314</v>
      </c>
      <c r="D1126" s="136" t="s">
        <v>83</v>
      </c>
      <c r="E1126" s="138">
        <v>71.290000000000006</v>
      </c>
      <c r="F1126" s="138">
        <v>71.290000000000006</v>
      </c>
      <c r="G1126" s="136" t="s">
        <v>308</v>
      </c>
      <c r="H1126" s="139">
        <v>41974</v>
      </c>
    </row>
    <row r="1127" spans="1:8" ht="25.5">
      <c r="A1127" s="140">
        <v>13711</v>
      </c>
      <c r="B1127" s="141" t="s">
        <v>1452</v>
      </c>
      <c r="C1127" s="140" t="s">
        <v>314</v>
      </c>
      <c r="D1127" s="140" t="s">
        <v>83</v>
      </c>
      <c r="E1127" s="142">
        <v>30744.76</v>
      </c>
      <c r="F1127" s="142">
        <v>30744.76</v>
      </c>
      <c r="G1127" s="140" t="s">
        <v>308</v>
      </c>
      <c r="H1127" s="143">
        <v>41974</v>
      </c>
    </row>
    <row r="1128" spans="1:8" ht="25.5">
      <c r="A1128" s="136">
        <v>13712</v>
      </c>
      <c r="B1128" s="137" t="s">
        <v>1453</v>
      </c>
      <c r="C1128" s="136" t="s">
        <v>314</v>
      </c>
      <c r="D1128" s="136" t="s">
        <v>83</v>
      </c>
      <c r="E1128" s="138">
        <v>9862.83</v>
      </c>
      <c r="F1128" s="138">
        <v>9862.83</v>
      </c>
      <c r="G1128" s="136" t="s">
        <v>308</v>
      </c>
      <c r="H1128" s="139">
        <v>41974</v>
      </c>
    </row>
    <row r="1129" spans="1:8" ht="25.5">
      <c r="A1129" s="140">
        <v>13704</v>
      </c>
      <c r="B1129" s="141" t="s">
        <v>1454</v>
      </c>
      <c r="C1129" s="140" t="s">
        <v>314</v>
      </c>
      <c r="D1129" s="140" t="s">
        <v>83</v>
      </c>
      <c r="E1129" s="142">
        <v>4392.3900000000003</v>
      </c>
      <c r="F1129" s="142">
        <v>4392.3900000000003</v>
      </c>
      <c r="G1129" s="140" t="s">
        <v>308</v>
      </c>
      <c r="H1129" s="143">
        <v>41974</v>
      </c>
    </row>
    <row r="1130" spans="1:8" ht="25.5">
      <c r="A1130" s="136">
        <v>13710</v>
      </c>
      <c r="B1130" s="137" t="s">
        <v>1455</v>
      </c>
      <c r="C1130" s="136" t="s">
        <v>314</v>
      </c>
      <c r="D1130" s="136" t="s">
        <v>83</v>
      </c>
      <c r="E1130" s="138">
        <v>5250.94</v>
      </c>
      <c r="F1130" s="138">
        <v>5250.94</v>
      </c>
      <c r="G1130" s="136" t="s">
        <v>308</v>
      </c>
      <c r="H1130" s="139">
        <v>41974</v>
      </c>
    </row>
    <row r="1131" spans="1:8" ht="25.5">
      <c r="A1131" s="140">
        <v>12096</v>
      </c>
      <c r="B1131" s="141" t="s">
        <v>1456</v>
      </c>
      <c r="C1131" s="140" t="s">
        <v>314</v>
      </c>
      <c r="D1131" s="140" t="s">
        <v>83</v>
      </c>
      <c r="E1131" s="142">
        <v>21.65</v>
      </c>
      <c r="F1131" s="142">
        <v>21.65</v>
      </c>
      <c r="G1131" s="140" t="s">
        <v>308</v>
      </c>
      <c r="H1131" s="143">
        <v>41974</v>
      </c>
    </row>
    <row r="1132" spans="1:8" ht="25.5">
      <c r="A1132" s="136">
        <v>12097</v>
      </c>
      <c r="B1132" s="137" t="s">
        <v>1457</v>
      </c>
      <c r="C1132" s="136" t="s">
        <v>314</v>
      </c>
      <c r="D1132" s="136" t="s">
        <v>83</v>
      </c>
      <c r="E1132" s="138">
        <v>19.079999999999998</v>
      </c>
      <c r="F1132" s="138">
        <v>19.079999999999998</v>
      </c>
      <c r="G1132" s="136" t="s">
        <v>308</v>
      </c>
      <c r="H1132" s="139">
        <v>41974</v>
      </c>
    </row>
    <row r="1133" spans="1:8" ht="25.5">
      <c r="A1133" s="140">
        <v>12098</v>
      </c>
      <c r="B1133" s="141" t="s">
        <v>1458</v>
      </c>
      <c r="C1133" s="140" t="s">
        <v>314</v>
      </c>
      <c r="D1133" s="140" t="s">
        <v>83</v>
      </c>
      <c r="E1133" s="142">
        <v>29.96</v>
      </c>
      <c r="F1133" s="142">
        <v>29.96</v>
      </c>
      <c r="G1133" s="140" t="s">
        <v>308</v>
      </c>
      <c r="H1133" s="143">
        <v>41974</v>
      </c>
    </row>
    <row r="1134" spans="1:8" ht="25.5">
      <c r="A1134" s="136">
        <v>12099</v>
      </c>
      <c r="B1134" s="137" t="s">
        <v>1459</v>
      </c>
      <c r="C1134" s="136" t="s">
        <v>314</v>
      </c>
      <c r="D1134" s="136" t="s">
        <v>83</v>
      </c>
      <c r="E1134" s="138">
        <v>26.13</v>
      </c>
      <c r="F1134" s="138">
        <v>26.13</v>
      </c>
      <c r="G1134" s="136" t="s">
        <v>308</v>
      </c>
      <c r="H1134" s="139">
        <v>41974</v>
      </c>
    </row>
    <row r="1135" spans="1:8" ht="25.5">
      <c r="A1135" s="140">
        <v>12100</v>
      </c>
      <c r="B1135" s="141" t="s">
        <v>1460</v>
      </c>
      <c r="C1135" s="140" t="s">
        <v>314</v>
      </c>
      <c r="D1135" s="140" t="s">
        <v>83</v>
      </c>
      <c r="E1135" s="142">
        <v>32.21</v>
      </c>
      <c r="F1135" s="142">
        <v>32.21</v>
      </c>
      <c r="G1135" s="140" t="s">
        <v>308</v>
      </c>
      <c r="H1135" s="143">
        <v>41974</v>
      </c>
    </row>
    <row r="1136" spans="1:8" ht="25.5">
      <c r="A1136" s="136">
        <v>20971</v>
      </c>
      <c r="B1136" s="137" t="s">
        <v>1461</v>
      </c>
      <c r="C1136" s="136" t="s">
        <v>314</v>
      </c>
      <c r="D1136" s="136" t="s">
        <v>83</v>
      </c>
      <c r="E1136" s="138">
        <v>38.06</v>
      </c>
      <c r="F1136" s="138">
        <v>38.06</v>
      </c>
      <c r="G1136" s="136" t="s">
        <v>308</v>
      </c>
      <c r="H1136" s="139">
        <v>41974</v>
      </c>
    </row>
    <row r="1137" spans="1:8">
      <c r="A1137" s="140">
        <v>12081</v>
      </c>
      <c r="B1137" s="141" t="s">
        <v>1462</v>
      </c>
      <c r="C1137" s="140" t="s">
        <v>314</v>
      </c>
      <c r="D1137" s="140" t="s">
        <v>83</v>
      </c>
      <c r="E1137" s="142">
        <v>171.81</v>
      </c>
      <c r="F1137" s="142">
        <v>171.81</v>
      </c>
      <c r="G1137" s="140" t="s">
        <v>308</v>
      </c>
      <c r="H1137" s="143">
        <v>41974</v>
      </c>
    </row>
    <row r="1138" spans="1:8" ht="25.5">
      <c r="A1138" s="136">
        <v>13709</v>
      </c>
      <c r="B1138" s="137" t="s">
        <v>1463</v>
      </c>
      <c r="C1138" s="136" t="s">
        <v>314</v>
      </c>
      <c r="D1138" s="136" t="s">
        <v>83</v>
      </c>
      <c r="E1138" s="138">
        <v>602.77</v>
      </c>
      <c r="F1138" s="138">
        <v>602.77</v>
      </c>
      <c r="G1138" s="136" t="s">
        <v>308</v>
      </c>
      <c r="H1138" s="139">
        <v>41974</v>
      </c>
    </row>
    <row r="1139" spans="1:8" ht="25.5">
      <c r="A1139" s="140">
        <v>13366</v>
      </c>
      <c r="B1139" s="141" t="s">
        <v>1464</v>
      </c>
      <c r="C1139" s="140" t="s">
        <v>314</v>
      </c>
      <c r="D1139" s="140" t="s">
        <v>83</v>
      </c>
      <c r="E1139" s="142">
        <v>27.42</v>
      </c>
      <c r="F1139" s="142">
        <v>27.42</v>
      </c>
      <c r="G1139" s="140" t="s">
        <v>308</v>
      </c>
      <c r="H1139" s="143">
        <v>41974</v>
      </c>
    </row>
    <row r="1140" spans="1:8" ht="25.5">
      <c r="A1140" s="136">
        <v>13403</v>
      </c>
      <c r="B1140" s="137" t="s">
        <v>1465</v>
      </c>
      <c r="C1140" s="136" t="s">
        <v>314</v>
      </c>
      <c r="D1140" s="136" t="s">
        <v>83</v>
      </c>
      <c r="E1140" s="138">
        <v>21.48</v>
      </c>
      <c r="F1140" s="138">
        <v>21.48</v>
      </c>
      <c r="G1140" s="136" t="s">
        <v>308</v>
      </c>
      <c r="H1140" s="139">
        <v>41974</v>
      </c>
    </row>
    <row r="1141" spans="1:8">
      <c r="A1141" s="140">
        <v>12080</v>
      </c>
      <c r="B1141" s="141" t="s">
        <v>1466</v>
      </c>
      <c r="C1141" s="140" t="s">
        <v>314</v>
      </c>
      <c r="D1141" s="140" t="s">
        <v>83</v>
      </c>
      <c r="E1141" s="142">
        <v>41.52</v>
      </c>
      <c r="F1141" s="142">
        <v>41.52</v>
      </c>
      <c r="G1141" s="140" t="s">
        <v>308</v>
      </c>
      <c r="H1141" s="143">
        <v>41974</v>
      </c>
    </row>
    <row r="1142" spans="1:8" ht="25.5">
      <c r="A1142" s="136">
        <v>12083</v>
      </c>
      <c r="B1142" s="137" t="s">
        <v>1467</v>
      </c>
      <c r="C1142" s="136" t="s">
        <v>314</v>
      </c>
      <c r="D1142" s="136" t="s">
        <v>83</v>
      </c>
      <c r="E1142" s="138">
        <v>644.29</v>
      </c>
      <c r="F1142" s="138">
        <v>644.29</v>
      </c>
      <c r="G1142" s="136" t="s">
        <v>308</v>
      </c>
      <c r="H1142" s="139">
        <v>41974</v>
      </c>
    </row>
    <row r="1143" spans="1:8" ht="38.25">
      <c r="A1143" s="140">
        <v>12079</v>
      </c>
      <c r="B1143" s="141" t="s">
        <v>1468</v>
      </c>
      <c r="C1143" s="140" t="s">
        <v>314</v>
      </c>
      <c r="D1143" s="140" t="s">
        <v>83</v>
      </c>
      <c r="E1143" s="142">
        <v>525.52</v>
      </c>
      <c r="F1143" s="142">
        <v>525.52</v>
      </c>
      <c r="G1143" s="140" t="s">
        <v>308</v>
      </c>
      <c r="H1143" s="143">
        <v>41974</v>
      </c>
    </row>
    <row r="1144" spans="1:8" ht="25.5">
      <c r="A1144" s="136">
        <v>12082</v>
      </c>
      <c r="B1144" s="137" t="s">
        <v>1469</v>
      </c>
      <c r="C1144" s="136" t="s">
        <v>314</v>
      </c>
      <c r="D1144" s="136" t="s">
        <v>83</v>
      </c>
      <c r="E1144" s="138">
        <v>280.27</v>
      </c>
      <c r="F1144" s="138">
        <v>280.27</v>
      </c>
      <c r="G1144" s="136" t="s">
        <v>308</v>
      </c>
      <c r="H1144" s="139">
        <v>41974</v>
      </c>
    </row>
    <row r="1145" spans="1:8" ht="25.5">
      <c r="A1145" s="140">
        <v>12092</v>
      </c>
      <c r="B1145" s="141" t="s">
        <v>1470</v>
      </c>
      <c r="C1145" s="140" t="s">
        <v>314</v>
      </c>
      <c r="D1145" s="140" t="s">
        <v>83</v>
      </c>
      <c r="E1145" s="142">
        <v>68.87</v>
      </c>
      <c r="F1145" s="142">
        <v>68.87</v>
      </c>
      <c r="G1145" s="140" t="s">
        <v>308</v>
      </c>
      <c r="H1145" s="143">
        <v>41974</v>
      </c>
    </row>
    <row r="1146" spans="1:8" ht="25.5">
      <c r="A1146" s="136">
        <v>13368</v>
      </c>
      <c r="B1146" s="137" t="s">
        <v>1471</v>
      </c>
      <c r="C1146" s="136" t="s">
        <v>314</v>
      </c>
      <c r="D1146" s="136" t="s">
        <v>83</v>
      </c>
      <c r="E1146" s="138">
        <v>75.17</v>
      </c>
      <c r="F1146" s="138">
        <v>75.17</v>
      </c>
      <c r="G1146" s="136" t="s">
        <v>308</v>
      </c>
      <c r="H1146" s="139">
        <v>41974</v>
      </c>
    </row>
    <row r="1147" spans="1:8" ht="25.5">
      <c r="A1147" s="140">
        <v>12090</v>
      </c>
      <c r="B1147" s="141" t="s">
        <v>1472</v>
      </c>
      <c r="C1147" s="140" t="s">
        <v>314</v>
      </c>
      <c r="D1147" s="140" t="s">
        <v>83</v>
      </c>
      <c r="E1147" s="142">
        <v>31.75</v>
      </c>
      <c r="F1147" s="142">
        <v>31.75</v>
      </c>
      <c r="G1147" s="140" t="s">
        <v>308</v>
      </c>
      <c r="H1147" s="143">
        <v>41974</v>
      </c>
    </row>
    <row r="1148" spans="1:8" ht="25.5">
      <c r="A1148" s="136">
        <v>12091</v>
      </c>
      <c r="B1148" s="137" t="s">
        <v>1473</v>
      </c>
      <c r="C1148" s="136" t="s">
        <v>314</v>
      </c>
      <c r="D1148" s="136" t="s">
        <v>83</v>
      </c>
      <c r="E1148" s="138">
        <v>38.299999999999997</v>
      </c>
      <c r="F1148" s="138">
        <v>38.299999999999997</v>
      </c>
      <c r="G1148" s="136" t="s">
        <v>308</v>
      </c>
      <c r="H1148" s="139">
        <v>41974</v>
      </c>
    </row>
    <row r="1149" spans="1:8" ht="25.5">
      <c r="A1149" s="140">
        <v>13367</v>
      </c>
      <c r="B1149" s="141" t="s">
        <v>1474</v>
      </c>
      <c r="C1149" s="140" t="s">
        <v>314</v>
      </c>
      <c r="D1149" s="140" t="s">
        <v>83</v>
      </c>
      <c r="E1149" s="142">
        <v>46.17</v>
      </c>
      <c r="F1149" s="142">
        <v>46.17</v>
      </c>
      <c r="G1149" s="140" t="s">
        <v>308</v>
      </c>
      <c r="H1149" s="143">
        <v>41974</v>
      </c>
    </row>
    <row r="1150" spans="1:8">
      <c r="A1150" s="136">
        <v>5047</v>
      </c>
      <c r="B1150" s="137" t="s">
        <v>1475</v>
      </c>
      <c r="C1150" s="136" t="s">
        <v>314</v>
      </c>
      <c r="D1150" s="136" t="s">
        <v>83</v>
      </c>
      <c r="E1150" s="138">
        <v>263.37</v>
      </c>
      <c r="F1150" s="138">
        <v>263.37</v>
      </c>
      <c r="G1150" s="136" t="s">
        <v>308</v>
      </c>
      <c r="H1150" s="139">
        <v>41974</v>
      </c>
    </row>
    <row r="1151" spans="1:8">
      <c r="A1151" s="140">
        <v>5048</v>
      </c>
      <c r="B1151" s="141" t="s">
        <v>1476</v>
      </c>
      <c r="C1151" s="140" t="s">
        <v>314</v>
      </c>
      <c r="D1151" s="140" t="s">
        <v>83</v>
      </c>
      <c r="E1151" s="142">
        <v>354.82</v>
      </c>
      <c r="F1151" s="142">
        <v>354.82</v>
      </c>
      <c r="G1151" s="140" t="s">
        <v>308</v>
      </c>
      <c r="H1151" s="143">
        <v>41974</v>
      </c>
    </row>
    <row r="1152" spans="1:8" ht="51">
      <c r="A1152" s="136">
        <v>13386</v>
      </c>
      <c r="B1152" s="137" t="s">
        <v>1477</v>
      </c>
      <c r="C1152" s="136" t="s">
        <v>314</v>
      </c>
      <c r="D1152" s="136" t="s">
        <v>83</v>
      </c>
      <c r="E1152" s="138">
        <v>375.83</v>
      </c>
      <c r="F1152" s="138">
        <v>375.83</v>
      </c>
      <c r="G1152" s="136" t="s">
        <v>308</v>
      </c>
      <c r="H1152" s="139">
        <v>41974</v>
      </c>
    </row>
    <row r="1153" spans="1:8">
      <c r="A1153" s="140">
        <v>20056</v>
      </c>
      <c r="B1153" s="141" t="s">
        <v>1478</v>
      </c>
      <c r="C1153" s="140" t="s">
        <v>314</v>
      </c>
      <c r="D1153" s="140" t="s">
        <v>83</v>
      </c>
      <c r="E1153" s="142">
        <v>25.07</v>
      </c>
      <c r="F1153" s="142">
        <v>25.07</v>
      </c>
      <c r="G1153" s="140" t="s">
        <v>308</v>
      </c>
      <c r="H1153" s="143">
        <v>41974</v>
      </c>
    </row>
    <row r="1154" spans="1:8" ht="38.25">
      <c r="A1154" s="136">
        <v>13354</v>
      </c>
      <c r="B1154" s="137" t="s">
        <v>1479</v>
      </c>
      <c r="C1154" s="136" t="s">
        <v>314</v>
      </c>
      <c r="D1154" s="136" t="s">
        <v>83</v>
      </c>
      <c r="E1154" s="138">
        <v>522.59</v>
      </c>
      <c r="F1154" s="138">
        <v>522.59</v>
      </c>
      <c r="G1154" s="136" t="s">
        <v>308</v>
      </c>
      <c r="H1154" s="139">
        <v>41974</v>
      </c>
    </row>
    <row r="1155" spans="1:8" ht="25.5">
      <c r="A1155" s="140">
        <v>14058</v>
      </c>
      <c r="B1155" s="141" t="s">
        <v>1480</v>
      </c>
      <c r="C1155" s="140" t="s">
        <v>314</v>
      </c>
      <c r="D1155" s="140" t="s">
        <v>83</v>
      </c>
      <c r="E1155" s="142">
        <v>662.51</v>
      </c>
      <c r="F1155" s="142">
        <v>662.51</v>
      </c>
      <c r="G1155" s="140" t="s">
        <v>308</v>
      </c>
      <c r="H1155" s="143">
        <v>41974</v>
      </c>
    </row>
    <row r="1156" spans="1:8" ht="25.5">
      <c r="A1156" s="136">
        <v>14056</v>
      </c>
      <c r="B1156" s="137" t="s">
        <v>1481</v>
      </c>
      <c r="C1156" s="136" t="s">
        <v>314</v>
      </c>
      <c r="D1156" s="136" t="s">
        <v>83</v>
      </c>
      <c r="E1156" s="138">
        <v>4388.0600000000004</v>
      </c>
      <c r="F1156" s="138">
        <v>4388.0600000000004</v>
      </c>
      <c r="G1156" s="136" t="s">
        <v>308</v>
      </c>
      <c r="H1156" s="139">
        <v>41974</v>
      </c>
    </row>
    <row r="1157" spans="1:8" ht="25.5">
      <c r="A1157" s="140">
        <v>14057</v>
      </c>
      <c r="B1157" s="141" t="s">
        <v>1482</v>
      </c>
      <c r="C1157" s="140" t="s">
        <v>314</v>
      </c>
      <c r="D1157" s="140" t="s">
        <v>83</v>
      </c>
      <c r="E1157" s="142">
        <v>682.69</v>
      </c>
      <c r="F1157" s="142">
        <v>682.69</v>
      </c>
      <c r="G1157" s="140" t="s">
        <v>308</v>
      </c>
      <c r="H1157" s="143">
        <v>41974</v>
      </c>
    </row>
    <row r="1158" spans="1:8" ht="25.5">
      <c r="A1158" s="136">
        <v>13708</v>
      </c>
      <c r="B1158" s="137" t="s">
        <v>1483</v>
      </c>
      <c r="C1158" s="136" t="s">
        <v>314</v>
      </c>
      <c r="D1158" s="136" t="s">
        <v>83</v>
      </c>
      <c r="E1158" s="138">
        <v>721.35</v>
      </c>
      <c r="F1158" s="138">
        <v>721.35</v>
      </c>
      <c r="G1158" s="136" t="s">
        <v>308</v>
      </c>
      <c r="H1158" s="139">
        <v>41974</v>
      </c>
    </row>
    <row r="1159" spans="1:8" ht="25.5">
      <c r="A1159" s="140">
        <v>13353</v>
      </c>
      <c r="B1159" s="141" t="s">
        <v>1484</v>
      </c>
      <c r="C1159" s="140" t="s">
        <v>314</v>
      </c>
      <c r="D1159" s="140" t="s">
        <v>83</v>
      </c>
      <c r="E1159" s="142">
        <v>300.31</v>
      </c>
      <c r="F1159" s="142">
        <v>300.31</v>
      </c>
      <c r="G1159" s="140" t="s">
        <v>308</v>
      </c>
      <c r="H1159" s="143">
        <v>41974</v>
      </c>
    </row>
    <row r="1160" spans="1:8">
      <c r="A1160" s="136">
        <v>13847</v>
      </c>
      <c r="B1160" s="137" t="s">
        <v>1485</v>
      </c>
      <c r="C1160" s="136" t="s">
        <v>314</v>
      </c>
      <c r="D1160" s="136" t="s">
        <v>83</v>
      </c>
      <c r="E1160" s="138">
        <v>128.79</v>
      </c>
      <c r="F1160" s="138">
        <v>128.79</v>
      </c>
      <c r="G1160" s="136" t="s">
        <v>308</v>
      </c>
      <c r="H1160" s="139">
        <v>41974</v>
      </c>
    </row>
    <row r="1161" spans="1:8" ht="51">
      <c r="A1161" s="140">
        <v>13369</v>
      </c>
      <c r="B1161" s="141" t="s">
        <v>1486</v>
      </c>
      <c r="C1161" s="140" t="s">
        <v>314</v>
      </c>
      <c r="D1161" s="140" t="s">
        <v>83</v>
      </c>
      <c r="E1161" s="142">
        <v>243</v>
      </c>
      <c r="F1161" s="142">
        <v>243</v>
      </c>
      <c r="G1161" s="140" t="s">
        <v>308</v>
      </c>
      <c r="H1161" s="143">
        <v>41974</v>
      </c>
    </row>
    <row r="1162" spans="1:8" ht="51">
      <c r="A1162" s="136">
        <v>13370</v>
      </c>
      <c r="B1162" s="137" t="s">
        <v>1487</v>
      </c>
      <c r="C1162" s="136" t="s">
        <v>314</v>
      </c>
      <c r="D1162" s="136" t="s">
        <v>83</v>
      </c>
      <c r="E1162" s="138">
        <v>298.48</v>
      </c>
      <c r="F1162" s="138">
        <v>298.48</v>
      </c>
      <c r="G1162" s="136" t="s">
        <v>308</v>
      </c>
      <c r="H1162" s="139">
        <v>41974</v>
      </c>
    </row>
    <row r="1163" spans="1:8" ht="25.5">
      <c r="A1163" s="140">
        <v>14281</v>
      </c>
      <c r="B1163" s="141" t="s">
        <v>1488</v>
      </c>
      <c r="C1163" s="140" t="s">
        <v>314</v>
      </c>
      <c r="D1163" s="140" t="s">
        <v>83</v>
      </c>
      <c r="E1163" s="142">
        <v>1005.8</v>
      </c>
      <c r="F1163" s="142">
        <v>1005.8</v>
      </c>
      <c r="G1163" s="140" t="s">
        <v>308</v>
      </c>
      <c r="H1163" s="143">
        <v>41974</v>
      </c>
    </row>
    <row r="1164" spans="1:8" ht="25.5">
      <c r="A1164" s="136">
        <v>14282</v>
      </c>
      <c r="B1164" s="137" t="s">
        <v>1489</v>
      </c>
      <c r="C1164" s="136" t="s">
        <v>314</v>
      </c>
      <c r="D1164" s="136" t="s">
        <v>83</v>
      </c>
      <c r="E1164" s="138">
        <v>1288.58</v>
      </c>
      <c r="F1164" s="138">
        <v>1288.58</v>
      </c>
      <c r="G1164" s="136" t="s">
        <v>308</v>
      </c>
      <c r="H1164" s="139">
        <v>41974</v>
      </c>
    </row>
    <row r="1165" spans="1:8" ht="25.5">
      <c r="A1165" s="140">
        <v>14283</v>
      </c>
      <c r="B1165" s="141" t="s">
        <v>1490</v>
      </c>
      <c r="C1165" s="140" t="s">
        <v>314</v>
      </c>
      <c r="D1165" s="140" t="s">
        <v>83</v>
      </c>
      <c r="E1165" s="142">
        <v>1732.42</v>
      </c>
      <c r="F1165" s="142">
        <v>1732.42</v>
      </c>
      <c r="G1165" s="140" t="s">
        <v>308</v>
      </c>
      <c r="H1165" s="143">
        <v>41974</v>
      </c>
    </row>
    <row r="1166" spans="1:8" ht="38.25">
      <c r="A1166" s="136">
        <v>2395</v>
      </c>
      <c r="B1166" s="137" t="s">
        <v>1491</v>
      </c>
      <c r="C1166" s="136" t="s">
        <v>314</v>
      </c>
      <c r="D1166" s="136" t="s">
        <v>83</v>
      </c>
      <c r="E1166" s="138">
        <v>676.5</v>
      </c>
      <c r="F1166" s="138">
        <v>676.5</v>
      </c>
      <c r="G1166" s="136" t="s">
        <v>308</v>
      </c>
      <c r="H1166" s="139">
        <v>41974</v>
      </c>
    </row>
    <row r="1167" spans="1:8" ht="38.25">
      <c r="A1167" s="140">
        <v>2398</v>
      </c>
      <c r="B1167" s="141" t="s">
        <v>1492</v>
      </c>
      <c r="C1167" s="140" t="s">
        <v>314</v>
      </c>
      <c r="D1167" s="140" t="s">
        <v>83</v>
      </c>
      <c r="E1167" s="142">
        <v>1482.25</v>
      </c>
      <c r="F1167" s="142">
        <v>1482.25</v>
      </c>
      <c r="G1167" s="140" t="s">
        <v>308</v>
      </c>
      <c r="H1167" s="143">
        <v>41974</v>
      </c>
    </row>
    <row r="1168" spans="1:8" ht="38.25">
      <c r="A1168" s="136">
        <v>2399</v>
      </c>
      <c r="B1168" s="137" t="s">
        <v>1493</v>
      </c>
      <c r="C1168" s="136" t="s">
        <v>314</v>
      </c>
      <c r="D1168" s="136" t="s">
        <v>83</v>
      </c>
      <c r="E1168" s="138">
        <v>1840.51</v>
      </c>
      <c r="F1168" s="138">
        <v>1840.51</v>
      </c>
      <c r="G1168" s="136" t="s">
        <v>308</v>
      </c>
      <c r="H1168" s="139">
        <v>41974</v>
      </c>
    </row>
    <row r="1169" spans="1:8" ht="38.25">
      <c r="A1169" s="140">
        <v>12340</v>
      </c>
      <c r="B1169" s="141" t="s">
        <v>1494</v>
      </c>
      <c r="C1169" s="140" t="s">
        <v>314</v>
      </c>
      <c r="D1169" s="140" t="s">
        <v>83</v>
      </c>
      <c r="E1169" s="142">
        <v>2176.2600000000002</v>
      </c>
      <c r="F1169" s="142">
        <v>2176.2600000000002</v>
      </c>
      <c r="G1169" s="140" t="s">
        <v>308</v>
      </c>
      <c r="H1169" s="143">
        <v>41974</v>
      </c>
    </row>
    <row r="1170" spans="1:8" ht="51">
      <c r="A1170" s="136">
        <v>12341</v>
      </c>
      <c r="B1170" s="137" t="s">
        <v>1495</v>
      </c>
      <c r="C1170" s="136" t="s">
        <v>314</v>
      </c>
      <c r="D1170" s="136" t="s">
        <v>83</v>
      </c>
      <c r="E1170" s="138">
        <v>1994.43</v>
      </c>
      <c r="F1170" s="138">
        <v>1994.43</v>
      </c>
      <c r="G1170" s="136" t="s">
        <v>308</v>
      </c>
      <c r="H1170" s="139">
        <v>41974</v>
      </c>
    </row>
    <row r="1171" spans="1:8" ht="25.5">
      <c r="A1171" s="140">
        <v>14386</v>
      </c>
      <c r="B1171" s="141" t="s">
        <v>1496</v>
      </c>
      <c r="C1171" s="140" t="s">
        <v>314</v>
      </c>
      <c r="D1171" s="140" t="s">
        <v>83</v>
      </c>
      <c r="E1171" s="142">
        <v>2002.66</v>
      </c>
      <c r="F1171" s="142">
        <v>2002.66</v>
      </c>
      <c r="G1171" s="140" t="s">
        <v>308</v>
      </c>
      <c r="H1171" s="143">
        <v>41974</v>
      </c>
    </row>
    <row r="1172" spans="1:8" ht="25.5">
      <c r="A1172" s="136">
        <v>14385</v>
      </c>
      <c r="B1172" s="137" t="s">
        <v>1497</v>
      </c>
      <c r="C1172" s="136" t="s">
        <v>314</v>
      </c>
      <c r="D1172" s="136" t="s">
        <v>83</v>
      </c>
      <c r="E1172" s="138">
        <v>572.70000000000005</v>
      </c>
      <c r="F1172" s="138">
        <v>572.70000000000005</v>
      </c>
      <c r="G1172" s="136" t="s">
        <v>308</v>
      </c>
      <c r="H1172" s="139">
        <v>41974</v>
      </c>
    </row>
    <row r="1173" spans="1:8">
      <c r="A1173" s="140">
        <v>11974</v>
      </c>
      <c r="B1173" s="141" t="s">
        <v>1498</v>
      </c>
      <c r="C1173" s="140" t="s">
        <v>314</v>
      </c>
      <c r="D1173" s="140" t="s">
        <v>83</v>
      </c>
      <c r="E1173" s="142">
        <v>8.61</v>
      </c>
      <c r="F1173" s="142">
        <v>8.61</v>
      </c>
      <c r="G1173" s="140" t="s">
        <v>308</v>
      </c>
      <c r="H1173" s="143">
        <v>41974</v>
      </c>
    </row>
    <row r="1174" spans="1:8">
      <c r="A1174" s="136">
        <v>13278</v>
      </c>
      <c r="B1174" s="137" t="s">
        <v>1499</v>
      </c>
      <c r="C1174" s="136" t="s">
        <v>314</v>
      </c>
      <c r="D1174" s="136" t="s">
        <v>304</v>
      </c>
      <c r="E1174" s="138">
        <v>73.12</v>
      </c>
      <c r="F1174" s="138">
        <v>73.12</v>
      </c>
      <c r="G1174" s="136" t="s">
        <v>308</v>
      </c>
      <c r="H1174" s="139">
        <v>41974</v>
      </c>
    </row>
    <row r="1175" spans="1:8">
      <c r="A1175" s="140">
        <v>13279</v>
      </c>
      <c r="B1175" s="141" t="s">
        <v>1500</v>
      </c>
      <c r="C1175" s="140" t="s">
        <v>314</v>
      </c>
      <c r="D1175" s="140" t="s">
        <v>304</v>
      </c>
      <c r="E1175" s="142">
        <v>6.69</v>
      </c>
      <c r="F1175" s="142">
        <v>6.69</v>
      </c>
      <c r="G1175" s="140" t="s">
        <v>308</v>
      </c>
      <c r="H1175" s="143">
        <v>41974</v>
      </c>
    </row>
    <row r="1176" spans="1:8" ht="25.5">
      <c r="A1176" s="136">
        <v>11977</v>
      </c>
      <c r="B1176" s="137" t="s">
        <v>1501</v>
      </c>
      <c r="C1176" s="136" t="s">
        <v>314</v>
      </c>
      <c r="D1176" s="136" t="s">
        <v>83</v>
      </c>
      <c r="E1176" s="138">
        <v>5.75</v>
      </c>
      <c r="F1176" s="138">
        <v>5.75</v>
      </c>
      <c r="G1176" s="136" t="s">
        <v>308</v>
      </c>
      <c r="H1176" s="139">
        <v>41974</v>
      </c>
    </row>
    <row r="1177" spans="1:8" ht="25.5">
      <c r="A1177" s="140">
        <v>11975</v>
      </c>
      <c r="B1177" s="141" t="s">
        <v>1502</v>
      </c>
      <c r="C1177" s="140" t="s">
        <v>314</v>
      </c>
      <c r="D1177" s="140" t="s">
        <v>83</v>
      </c>
      <c r="E1177" s="142">
        <v>12.6</v>
      </c>
      <c r="F1177" s="142">
        <v>12.6</v>
      </c>
      <c r="G1177" s="140" t="s">
        <v>308</v>
      </c>
      <c r="H1177" s="143">
        <v>41974</v>
      </c>
    </row>
    <row r="1178" spans="1:8">
      <c r="A1178" s="136">
        <v>11976</v>
      </c>
      <c r="B1178" s="137" t="s">
        <v>1503</v>
      </c>
      <c r="C1178" s="136" t="s">
        <v>314</v>
      </c>
      <c r="D1178" s="136" t="s">
        <v>83</v>
      </c>
      <c r="E1178" s="138">
        <v>4.24</v>
      </c>
      <c r="F1178" s="138">
        <v>4.24</v>
      </c>
      <c r="G1178" s="136" t="s">
        <v>308</v>
      </c>
      <c r="H1178" s="139">
        <v>41974</v>
      </c>
    </row>
    <row r="1179" spans="1:8" ht="25.5">
      <c r="A1179" s="140">
        <v>1368</v>
      </c>
      <c r="B1179" s="141" t="s">
        <v>1504</v>
      </c>
      <c r="C1179" s="140" t="s">
        <v>314</v>
      </c>
      <c r="D1179" s="140" t="s">
        <v>83</v>
      </c>
      <c r="E1179" s="142">
        <v>41.7</v>
      </c>
      <c r="F1179" s="142">
        <v>41.7</v>
      </c>
      <c r="G1179" s="140" t="s">
        <v>308</v>
      </c>
      <c r="H1179" s="143">
        <v>41974</v>
      </c>
    </row>
    <row r="1180" spans="1:8" ht="25.5">
      <c r="A1180" s="136">
        <v>1369</v>
      </c>
      <c r="B1180" s="137" t="s">
        <v>1505</v>
      </c>
      <c r="C1180" s="136" t="s">
        <v>314</v>
      </c>
      <c r="D1180" s="136" t="s">
        <v>83</v>
      </c>
      <c r="E1180" s="138">
        <v>258.23</v>
      </c>
      <c r="F1180" s="138">
        <v>258.23</v>
      </c>
      <c r="G1180" s="136" t="s">
        <v>308</v>
      </c>
      <c r="H1180" s="139">
        <v>41974</v>
      </c>
    </row>
    <row r="1181" spans="1:8" ht="25.5">
      <c r="A1181" s="140">
        <v>7607</v>
      </c>
      <c r="B1181" s="141" t="s">
        <v>1506</v>
      </c>
      <c r="C1181" s="140" t="s">
        <v>314</v>
      </c>
      <c r="D1181" s="140" t="s">
        <v>83</v>
      </c>
      <c r="E1181" s="142">
        <v>24.1</v>
      </c>
      <c r="F1181" s="142">
        <v>24.1</v>
      </c>
      <c r="G1181" s="140" t="s">
        <v>308</v>
      </c>
      <c r="H1181" s="143">
        <v>41974</v>
      </c>
    </row>
    <row r="1182" spans="1:8" ht="25.5">
      <c r="A1182" s="136">
        <v>1367</v>
      </c>
      <c r="B1182" s="137" t="s">
        <v>1507</v>
      </c>
      <c r="C1182" s="136" t="s">
        <v>314</v>
      </c>
      <c r="D1182" s="136" t="s">
        <v>83</v>
      </c>
      <c r="E1182" s="138">
        <v>224.2</v>
      </c>
      <c r="F1182" s="138">
        <v>224.2</v>
      </c>
      <c r="G1182" s="136" t="s">
        <v>308</v>
      </c>
      <c r="H1182" s="139">
        <v>41974</v>
      </c>
    </row>
    <row r="1183" spans="1:8" ht="25.5">
      <c r="A1183" s="140">
        <v>7608</v>
      </c>
      <c r="B1183" s="141" t="s">
        <v>1508</v>
      </c>
      <c r="C1183" s="140" t="s">
        <v>314</v>
      </c>
      <c r="D1183" s="140" t="s">
        <v>83</v>
      </c>
      <c r="E1183" s="142">
        <v>3.74</v>
      </c>
      <c r="F1183" s="142">
        <v>3.74</v>
      </c>
      <c r="G1183" s="140" t="s">
        <v>308</v>
      </c>
      <c r="H1183" s="143">
        <v>41974</v>
      </c>
    </row>
    <row r="1184" spans="1:8" ht="25.5">
      <c r="A1184" s="136">
        <v>12115</v>
      </c>
      <c r="B1184" s="137" t="s">
        <v>1509</v>
      </c>
      <c r="C1184" s="136" t="s">
        <v>314</v>
      </c>
      <c r="D1184" s="136" t="s">
        <v>83</v>
      </c>
      <c r="E1184" s="138">
        <v>12.34</v>
      </c>
      <c r="F1184" s="138">
        <v>12.34</v>
      </c>
      <c r="G1184" s="136" t="s">
        <v>308</v>
      </c>
      <c r="H1184" s="139">
        <v>41974</v>
      </c>
    </row>
    <row r="1185" spans="1:8" ht="25.5">
      <c r="A1185" s="140">
        <v>11109</v>
      </c>
      <c r="B1185" s="141" t="s">
        <v>1510</v>
      </c>
      <c r="C1185" s="140" t="s">
        <v>314</v>
      </c>
      <c r="D1185" s="140" t="s">
        <v>304</v>
      </c>
      <c r="E1185" s="142">
        <v>1.6</v>
      </c>
      <c r="F1185" s="142">
        <v>1.6</v>
      </c>
      <c r="G1185" s="140" t="s">
        <v>308</v>
      </c>
      <c r="H1185" s="143">
        <v>41974</v>
      </c>
    </row>
    <row r="1186" spans="1:8" ht="25.5">
      <c r="A1186" s="136">
        <v>497</v>
      </c>
      <c r="B1186" s="137" t="s">
        <v>1511</v>
      </c>
      <c r="C1186" s="136" t="s">
        <v>314</v>
      </c>
      <c r="D1186" s="136" t="s">
        <v>1512</v>
      </c>
      <c r="E1186" s="138">
        <v>1673.27</v>
      </c>
      <c r="F1186" s="138">
        <v>1673.27</v>
      </c>
      <c r="G1186" s="136" t="s">
        <v>308</v>
      </c>
      <c r="H1186" s="139">
        <v>41974</v>
      </c>
    </row>
    <row r="1187" spans="1:8">
      <c r="A1187" s="140">
        <v>1380</v>
      </c>
      <c r="B1187" s="141" t="s">
        <v>1513</v>
      </c>
      <c r="C1187" s="140" t="s">
        <v>314</v>
      </c>
      <c r="D1187" s="140" t="s">
        <v>304</v>
      </c>
      <c r="E1187" s="142">
        <v>3.76</v>
      </c>
      <c r="F1187" s="142">
        <v>3.76</v>
      </c>
      <c r="G1187" s="140" t="s">
        <v>308</v>
      </c>
      <c r="H1187" s="143">
        <v>41974</v>
      </c>
    </row>
    <row r="1188" spans="1:8">
      <c r="A1188" s="136">
        <v>1379</v>
      </c>
      <c r="B1188" s="137" t="s">
        <v>1514</v>
      </c>
      <c r="C1188" s="136" t="s">
        <v>314</v>
      </c>
      <c r="D1188" s="136" t="s">
        <v>304</v>
      </c>
      <c r="E1188" s="138">
        <v>0.64</v>
      </c>
      <c r="F1188" s="138">
        <v>0.64</v>
      </c>
      <c r="G1188" s="136" t="s">
        <v>308</v>
      </c>
      <c r="H1188" s="139">
        <v>41974</v>
      </c>
    </row>
    <row r="1189" spans="1:8" ht="25.5">
      <c r="A1189" s="140">
        <v>10511</v>
      </c>
      <c r="B1189" s="141" t="s">
        <v>1515</v>
      </c>
      <c r="C1189" s="140" t="s">
        <v>314</v>
      </c>
      <c r="D1189" s="140" t="s">
        <v>1516</v>
      </c>
      <c r="E1189" s="142">
        <v>32</v>
      </c>
      <c r="F1189" s="142">
        <v>32</v>
      </c>
      <c r="G1189" s="140" t="s">
        <v>308</v>
      </c>
      <c r="H1189" s="143">
        <v>41974</v>
      </c>
    </row>
    <row r="1190" spans="1:8">
      <c r="A1190" s="136">
        <v>13284</v>
      </c>
      <c r="B1190" s="137" t="s">
        <v>1517</v>
      </c>
      <c r="C1190" s="136" t="s">
        <v>314</v>
      </c>
      <c r="D1190" s="136" t="s">
        <v>304</v>
      </c>
      <c r="E1190" s="138">
        <v>0.54</v>
      </c>
      <c r="F1190" s="138">
        <v>0.54</v>
      </c>
      <c r="G1190" s="136" t="s">
        <v>308</v>
      </c>
      <c r="H1190" s="139">
        <v>41974</v>
      </c>
    </row>
    <row r="1191" spans="1:8">
      <c r="A1191" s="140">
        <v>25974</v>
      </c>
      <c r="B1191" s="141" t="s">
        <v>1518</v>
      </c>
      <c r="C1191" s="140" t="s">
        <v>314</v>
      </c>
      <c r="D1191" s="140" t="s">
        <v>304</v>
      </c>
      <c r="E1191" s="142">
        <v>2.15</v>
      </c>
      <c r="F1191" s="142">
        <v>2.15</v>
      </c>
      <c r="G1191" s="140" t="s">
        <v>308</v>
      </c>
      <c r="H1191" s="143">
        <v>41974</v>
      </c>
    </row>
    <row r="1192" spans="1:8">
      <c r="A1192" s="136">
        <v>1382</v>
      </c>
      <c r="B1192" s="137" t="s">
        <v>1519</v>
      </c>
      <c r="C1192" s="136" t="s">
        <v>314</v>
      </c>
      <c r="D1192" s="136" t="s">
        <v>1516</v>
      </c>
      <c r="E1192" s="138">
        <v>30.84</v>
      </c>
      <c r="F1192" s="138">
        <v>30.84</v>
      </c>
      <c r="G1192" s="136" t="s">
        <v>308</v>
      </c>
      <c r="H1192" s="139">
        <v>41974</v>
      </c>
    </row>
    <row r="1193" spans="1:8">
      <c r="A1193" s="140">
        <v>34753</v>
      </c>
      <c r="B1193" s="141" t="s">
        <v>1520</v>
      </c>
      <c r="C1193" s="140" t="s">
        <v>314</v>
      </c>
      <c r="D1193" s="140" t="s">
        <v>304</v>
      </c>
      <c r="E1193" s="142">
        <v>0.62</v>
      </c>
      <c r="F1193" s="142">
        <v>0.62</v>
      </c>
      <c r="G1193" s="140" t="s">
        <v>308</v>
      </c>
      <c r="H1193" s="143">
        <v>41974</v>
      </c>
    </row>
    <row r="1194" spans="1:8">
      <c r="A1194" s="136">
        <v>420</v>
      </c>
      <c r="B1194" s="137" t="s">
        <v>1521</v>
      </c>
      <c r="C1194" s="136" t="s">
        <v>314</v>
      </c>
      <c r="D1194" s="136" t="s">
        <v>83</v>
      </c>
      <c r="E1194" s="138">
        <v>9.5399999999999991</v>
      </c>
      <c r="F1194" s="138">
        <v>9.5399999999999991</v>
      </c>
      <c r="G1194" s="136" t="s">
        <v>308</v>
      </c>
      <c r="H1194" s="139">
        <v>41974</v>
      </c>
    </row>
    <row r="1195" spans="1:8">
      <c r="A1195" s="140">
        <v>11944</v>
      </c>
      <c r="B1195" s="141" t="s">
        <v>1522</v>
      </c>
      <c r="C1195" s="140" t="s">
        <v>314</v>
      </c>
      <c r="D1195" s="140" t="s">
        <v>83</v>
      </c>
      <c r="E1195" s="142">
        <v>28.55</v>
      </c>
      <c r="F1195" s="142">
        <v>28.55</v>
      </c>
      <c r="G1195" s="140" t="s">
        <v>308</v>
      </c>
      <c r="H1195" s="143">
        <v>41974</v>
      </c>
    </row>
    <row r="1196" spans="1:8" ht="25.5">
      <c r="A1196" s="136">
        <v>12327</v>
      </c>
      <c r="B1196" s="137" t="s">
        <v>1523</v>
      </c>
      <c r="C1196" s="136" t="s">
        <v>314</v>
      </c>
      <c r="D1196" s="136" t="s">
        <v>83</v>
      </c>
      <c r="E1196" s="138">
        <v>45.34</v>
      </c>
      <c r="F1196" s="138">
        <v>45.34</v>
      </c>
      <c r="G1196" s="136" t="s">
        <v>308</v>
      </c>
      <c r="H1196" s="139">
        <v>41974</v>
      </c>
    </row>
    <row r="1197" spans="1:8">
      <c r="A1197" s="140">
        <v>13003</v>
      </c>
      <c r="B1197" s="141" t="s">
        <v>1524</v>
      </c>
      <c r="C1197" s="140" t="s">
        <v>314</v>
      </c>
      <c r="D1197" s="140" t="s">
        <v>416</v>
      </c>
      <c r="E1197" s="142">
        <v>2.1</v>
      </c>
      <c r="F1197" s="142">
        <v>2.1</v>
      </c>
      <c r="G1197" s="140" t="s">
        <v>308</v>
      </c>
      <c r="H1197" s="143">
        <v>41974</v>
      </c>
    </row>
    <row r="1198" spans="1:8">
      <c r="A1198" s="136">
        <v>12329</v>
      </c>
      <c r="B1198" s="137" t="s">
        <v>1525</v>
      </c>
      <c r="C1198" s="136" t="s">
        <v>314</v>
      </c>
      <c r="D1198" s="136" t="s">
        <v>304</v>
      </c>
      <c r="E1198" s="138">
        <v>91.83</v>
      </c>
      <c r="F1198" s="138">
        <v>91.83</v>
      </c>
      <c r="G1198" s="136" t="s">
        <v>308</v>
      </c>
      <c r="H1198" s="139">
        <v>41974</v>
      </c>
    </row>
    <row r="1199" spans="1:8" ht="25.5">
      <c r="A1199" s="140">
        <v>1339</v>
      </c>
      <c r="B1199" s="141" t="s">
        <v>1526</v>
      </c>
      <c r="C1199" s="140" t="s">
        <v>314</v>
      </c>
      <c r="D1199" s="140" t="s">
        <v>304</v>
      </c>
      <c r="E1199" s="142">
        <v>14.54</v>
      </c>
      <c r="F1199" s="142">
        <v>14.54</v>
      </c>
      <c r="G1199" s="140" t="s">
        <v>308</v>
      </c>
      <c r="H1199" s="143">
        <v>41974</v>
      </c>
    </row>
    <row r="1200" spans="1:8">
      <c r="A1200" s="136">
        <v>11601</v>
      </c>
      <c r="B1200" s="137" t="s">
        <v>1527</v>
      </c>
      <c r="C1200" s="136" t="s">
        <v>314</v>
      </c>
      <c r="D1200" s="136" t="s">
        <v>416</v>
      </c>
      <c r="E1200" s="138">
        <v>25.65</v>
      </c>
      <c r="F1200" s="138">
        <v>25.65</v>
      </c>
      <c r="G1200" s="136" t="s">
        <v>308</v>
      </c>
      <c r="H1200" s="139">
        <v>41974</v>
      </c>
    </row>
    <row r="1201" spans="1:8">
      <c r="A1201" s="140">
        <v>11849</v>
      </c>
      <c r="B1201" s="141" t="s">
        <v>1528</v>
      </c>
      <c r="C1201" s="140" t="s">
        <v>314</v>
      </c>
      <c r="D1201" s="140" t="s">
        <v>416</v>
      </c>
      <c r="E1201" s="142">
        <v>8.6999999999999993</v>
      </c>
      <c r="F1201" s="142">
        <v>8.6999999999999993</v>
      </c>
      <c r="G1201" s="140" t="s">
        <v>308</v>
      </c>
      <c r="H1201" s="143">
        <v>41974</v>
      </c>
    </row>
    <row r="1202" spans="1:8" ht="38.25">
      <c r="A1202" s="136">
        <v>125</v>
      </c>
      <c r="B1202" s="137" t="s">
        <v>1529</v>
      </c>
      <c r="C1202" s="136" t="s">
        <v>314</v>
      </c>
      <c r="D1202" s="136" t="s">
        <v>304</v>
      </c>
      <c r="E1202" s="138">
        <v>8.49</v>
      </c>
      <c r="F1202" s="138">
        <v>8.49</v>
      </c>
      <c r="G1202" s="136" t="s">
        <v>308</v>
      </c>
      <c r="H1202" s="139">
        <v>41974</v>
      </c>
    </row>
    <row r="1203" spans="1:8">
      <c r="A1203" s="140">
        <v>4791</v>
      </c>
      <c r="B1203" s="141" t="s">
        <v>1530</v>
      </c>
      <c r="C1203" s="140" t="s">
        <v>314</v>
      </c>
      <c r="D1203" s="140" t="s">
        <v>304</v>
      </c>
      <c r="E1203" s="142">
        <v>28.7</v>
      </c>
      <c r="F1203" s="142">
        <v>28.7</v>
      </c>
      <c r="G1203" s="140" t="s">
        <v>308</v>
      </c>
      <c r="H1203" s="143">
        <v>41974</v>
      </c>
    </row>
    <row r="1204" spans="1:8" ht="25.5">
      <c r="A1204" s="136">
        <v>1436</v>
      </c>
      <c r="B1204" s="137" t="s">
        <v>1531</v>
      </c>
      <c r="C1204" s="136" t="s">
        <v>314</v>
      </c>
      <c r="D1204" s="136" t="s">
        <v>83</v>
      </c>
      <c r="E1204" s="138">
        <v>5.73</v>
      </c>
      <c r="F1204" s="138">
        <v>5.73</v>
      </c>
      <c r="G1204" s="136" t="s">
        <v>308</v>
      </c>
      <c r="H1204" s="139">
        <v>41974</v>
      </c>
    </row>
    <row r="1205" spans="1:8" ht="25.5">
      <c r="A1205" s="140">
        <v>1427</v>
      </c>
      <c r="B1205" s="141" t="s">
        <v>1532</v>
      </c>
      <c r="C1205" s="140" t="s">
        <v>314</v>
      </c>
      <c r="D1205" s="140" t="s">
        <v>83</v>
      </c>
      <c r="E1205" s="142">
        <v>5.78</v>
      </c>
      <c r="F1205" s="142">
        <v>5.78</v>
      </c>
      <c r="G1205" s="140" t="s">
        <v>308</v>
      </c>
      <c r="H1205" s="143">
        <v>41974</v>
      </c>
    </row>
    <row r="1206" spans="1:8" ht="25.5">
      <c r="A1206" s="136">
        <v>1423</v>
      </c>
      <c r="B1206" s="137" t="s">
        <v>283</v>
      </c>
      <c r="C1206" s="136" t="s">
        <v>314</v>
      </c>
      <c r="D1206" s="136" t="s">
        <v>83</v>
      </c>
      <c r="E1206" s="138">
        <v>2.5299999999999998</v>
      </c>
      <c r="F1206" s="138">
        <v>2.5299999999999998</v>
      </c>
      <c r="G1206" s="136" t="s">
        <v>308</v>
      </c>
      <c r="H1206" s="139">
        <v>41974</v>
      </c>
    </row>
    <row r="1207" spans="1:8" ht="25.5">
      <c r="A1207" s="140">
        <v>1421</v>
      </c>
      <c r="B1207" s="141" t="s">
        <v>1533</v>
      </c>
      <c r="C1207" s="140" t="s">
        <v>314</v>
      </c>
      <c r="D1207" s="140" t="s">
        <v>83</v>
      </c>
      <c r="E1207" s="142">
        <v>2.65</v>
      </c>
      <c r="F1207" s="142">
        <v>2.65</v>
      </c>
      <c r="G1207" s="140" t="s">
        <v>308</v>
      </c>
      <c r="H1207" s="143">
        <v>41974</v>
      </c>
    </row>
    <row r="1208" spans="1:8" ht="25.5">
      <c r="A1208" s="136">
        <v>1420</v>
      </c>
      <c r="B1208" s="137" t="s">
        <v>1534</v>
      </c>
      <c r="C1208" s="136" t="s">
        <v>314</v>
      </c>
      <c r="D1208" s="136" t="s">
        <v>83</v>
      </c>
      <c r="E1208" s="138">
        <v>2.7</v>
      </c>
      <c r="F1208" s="138">
        <v>2.7</v>
      </c>
      <c r="G1208" s="136" t="s">
        <v>308</v>
      </c>
      <c r="H1208" s="139">
        <v>41974</v>
      </c>
    </row>
    <row r="1209" spans="1:8" ht="25.5">
      <c r="A1209" s="140">
        <v>1419</v>
      </c>
      <c r="B1209" s="141" t="s">
        <v>1535</v>
      </c>
      <c r="C1209" s="140" t="s">
        <v>314</v>
      </c>
      <c r="D1209" s="140" t="s">
        <v>83</v>
      </c>
      <c r="E1209" s="142">
        <v>2.93</v>
      </c>
      <c r="F1209" s="142">
        <v>2.93</v>
      </c>
      <c r="G1209" s="140" t="s">
        <v>308</v>
      </c>
      <c r="H1209" s="143">
        <v>41974</v>
      </c>
    </row>
    <row r="1210" spans="1:8" ht="25.5">
      <c r="A1210" s="136">
        <v>1439</v>
      </c>
      <c r="B1210" s="137" t="s">
        <v>1536</v>
      </c>
      <c r="C1210" s="136" t="s">
        <v>314</v>
      </c>
      <c r="D1210" s="136" t="s">
        <v>83</v>
      </c>
      <c r="E1210" s="138">
        <v>2.95</v>
      </c>
      <c r="F1210" s="138">
        <v>2.95</v>
      </c>
      <c r="G1210" s="136" t="s">
        <v>308</v>
      </c>
      <c r="H1210" s="139">
        <v>41974</v>
      </c>
    </row>
    <row r="1211" spans="1:8" ht="25.5">
      <c r="A1211" s="140">
        <v>1415</v>
      </c>
      <c r="B1211" s="141" t="s">
        <v>1537</v>
      </c>
      <c r="C1211" s="140" t="s">
        <v>314</v>
      </c>
      <c r="D1211" s="140" t="s">
        <v>83</v>
      </c>
      <c r="E1211" s="142">
        <v>3.28</v>
      </c>
      <c r="F1211" s="142">
        <v>3.28</v>
      </c>
      <c r="G1211" s="140" t="s">
        <v>308</v>
      </c>
      <c r="H1211" s="143">
        <v>41974</v>
      </c>
    </row>
    <row r="1212" spans="1:8" ht="25.5">
      <c r="A1212" s="136">
        <v>1414</v>
      </c>
      <c r="B1212" s="137" t="s">
        <v>1538</v>
      </c>
      <c r="C1212" s="136" t="s">
        <v>314</v>
      </c>
      <c r="D1212" s="136" t="s">
        <v>83</v>
      </c>
      <c r="E1212" s="138">
        <v>3.33</v>
      </c>
      <c r="F1212" s="138">
        <v>3.33</v>
      </c>
      <c r="G1212" s="136" t="s">
        <v>308</v>
      </c>
      <c r="H1212" s="139">
        <v>41974</v>
      </c>
    </row>
    <row r="1213" spans="1:8" ht="25.5">
      <c r="A1213" s="140">
        <v>1413</v>
      </c>
      <c r="B1213" s="141" t="s">
        <v>1539</v>
      </c>
      <c r="C1213" s="140" t="s">
        <v>314</v>
      </c>
      <c r="D1213" s="140" t="s">
        <v>83</v>
      </c>
      <c r="E1213" s="142">
        <v>5.03</v>
      </c>
      <c r="F1213" s="142">
        <v>5.03</v>
      </c>
      <c r="G1213" s="140" t="s">
        <v>308</v>
      </c>
      <c r="H1213" s="143">
        <v>41974</v>
      </c>
    </row>
    <row r="1214" spans="1:8" ht="25.5">
      <c r="A1214" s="136">
        <v>1417</v>
      </c>
      <c r="B1214" s="137" t="s">
        <v>1540</v>
      </c>
      <c r="C1214" s="136" t="s">
        <v>314</v>
      </c>
      <c r="D1214" s="136" t="s">
        <v>83</v>
      </c>
      <c r="E1214" s="138">
        <v>5.03</v>
      </c>
      <c r="F1214" s="138">
        <v>5.03</v>
      </c>
      <c r="G1214" s="136" t="s">
        <v>308</v>
      </c>
      <c r="H1214" s="139">
        <v>41974</v>
      </c>
    </row>
    <row r="1215" spans="1:8" ht="25.5">
      <c r="A1215" s="140">
        <v>1412</v>
      </c>
      <c r="B1215" s="141" t="s">
        <v>1541</v>
      </c>
      <c r="C1215" s="140" t="s">
        <v>314</v>
      </c>
      <c r="D1215" s="140" t="s">
        <v>83</v>
      </c>
      <c r="E1215" s="142">
        <v>4.55</v>
      </c>
      <c r="F1215" s="142">
        <v>4.55</v>
      </c>
      <c r="G1215" s="140" t="s">
        <v>308</v>
      </c>
      <c r="H1215" s="143">
        <v>41974</v>
      </c>
    </row>
    <row r="1216" spans="1:8" ht="25.5">
      <c r="A1216" s="136">
        <v>1416</v>
      </c>
      <c r="B1216" s="137" t="s">
        <v>1542</v>
      </c>
      <c r="C1216" s="136" t="s">
        <v>314</v>
      </c>
      <c r="D1216" s="136" t="s">
        <v>83</v>
      </c>
      <c r="E1216" s="138">
        <v>4.5999999999999996</v>
      </c>
      <c r="F1216" s="138">
        <v>4.5999999999999996</v>
      </c>
      <c r="G1216" s="136" t="s">
        <v>308</v>
      </c>
      <c r="H1216" s="139">
        <v>41974</v>
      </c>
    </row>
    <row r="1217" spans="1:8" ht="25.5">
      <c r="A1217" s="140">
        <v>1411</v>
      </c>
      <c r="B1217" s="141" t="s">
        <v>1543</v>
      </c>
      <c r="C1217" s="140" t="s">
        <v>314</v>
      </c>
      <c r="D1217" s="140" t="s">
        <v>83</v>
      </c>
      <c r="E1217" s="142">
        <v>9.4499999999999993</v>
      </c>
      <c r="F1217" s="142">
        <v>9.4499999999999993</v>
      </c>
      <c r="G1217" s="140" t="s">
        <v>308</v>
      </c>
      <c r="H1217" s="143">
        <v>41974</v>
      </c>
    </row>
    <row r="1218" spans="1:8" ht="25.5">
      <c r="A1218" s="136">
        <v>1435</v>
      </c>
      <c r="B1218" s="137" t="s">
        <v>1544</v>
      </c>
      <c r="C1218" s="136" t="s">
        <v>314</v>
      </c>
      <c r="D1218" s="136" t="s">
        <v>83</v>
      </c>
      <c r="E1218" s="138">
        <v>6.3</v>
      </c>
      <c r="F1218" s="138">
        <v>6.3</v>
      </c>
      <c r="G1218" s="136" t="s">
        <v>308</v>
      </c>
      <c r="H1218" s="139">
        <v>41974</v>
      </c>
    </row>
    <row r="1219" spans="1:8" ht="25.5">
      <c r="A1219" s="140">
        <v>1406</v>
      </c>
      <c r="B1219" s="141" t="s">
        <v>1545</v>
      </c>
      <c r="C1219" s="140" t="s">
        <v>314</v>
      </c>
      <c r="D1219" s="140" t="s">
        <v>83</v>
      </c>
      <c r="E1219" s="142">
        <v>6.3</v>
      </c>
      <c r="F1219" s="142">
        <v>6.3</v>
      </c>
      <c r="G1219" s="140" t="s">
        <v>308</v>
      </c>
      <c r="H1219" s="143">
        <v>41974</v>
      </c>
    </row>
    <row r="1220" spans="1:8" ht="25.5">
      <c r="A1220" s="136">
        <v>1407</v>
      </c>
      <c r="B1220" s="137" t="s">
        <v>1546</v>
      </c>
      <c r="C1220" s="136" t="s">
        <v>314</v>
      </c>
      <c r="D1220" s="136" t="s">
        <v>83</v>
      </c>
      <c r="E1220" s="138">
        <v>7.85</v>
      </c>
      <c r="F1220" s="138">
        <v>7.85</v>
      </c>
      <c r="G1220" s="136" t="s">
        <v>308</v>
      </c>
      <c r="H1220" s="139">
        <v>41974</v>
      </c>
    </row>
    <row r="1221" spans="1:8" ht="25.5">
      <c r="A1221" s="140">
        <v>1418</v>
      </c>
      <c r="B1221" s="141" t="s">
        <v>1547</v>
      </c>
      <c r="C1221" s="140" t="s">
        <v>314</v>
      </c>
      <c r="D1221" s="140" t="s">
        <v>83</v>
      </c>
      <c r="E1221" s="142">
        <v>7.85</v>
      </c>
      <c r="F1221" s="142">
        <v>7.85</v>
      </c>
      <c r="G1221" s="140" t="s">
        <v>308</v>
      </c>
      <c r="H1221" s="143">
        <v>41974</v>
      </c>
    </row>
    <row r="1222" spans="1:8" ht="25.5">
      <c r="A1222" s="136">
        <v>1404</v>
      </c>
      <c r="B1222" s="137" t="s">
        <v>1548</v>
      </c>
      <c r="C1222" s="136" t="s">
        <v>314</v>
      </c>
      <c r="D1222" s="136" t="s">
        <v>83</v>
      </c>
      <c r="E1222" s="138">
        <v>8.3000000000000007</v>
      </c>
      <c r="F1222" s="138">
        <v>8.3000000000000007</v>
      </c>
      <c r="G1222" s="136" t="s">
        <v>308</v>
      </c>
      <c r="H1222" s="139">
        <v>41974</v>
      </c>
    </row>
    <row r="1223" spans="1:8" ht="25.5">
      <c r="A1223" s="140">
        <v>1410</v>
      </c>
      <c r="B1223" s="141" t="s">
        <v>1549</v>
      </c>
      <c r="C1223" s="140" t="s">
        <v>314</v>
      </c>
      <c r="D1223" s="140" t="s">
        <v>83</v>
      </c>
      <c r="E1223" s="142">
        <v>8.3000000000000007</v>
      </c>
      <c r="F1223" s="142">
        <v>8.3000000000000007</v>
      </c>
      <c r="G1223" s="140" t="s">
        <v>308</v>
      </c>
      <c r="H1223" s="143">
        <v>41974</v>
      </c>
    </row>
    <row r="1224" spans="1:8" ht="25.5">
      <c r="A1224" s="136">
        <v>20093</v>
      </c>
      <c r="B1224" s="137" t="s">
        <v>1550</v>
      </c>
      <c r="C1224" s="136" t="s">
        <v>314</v>
      </c>
      <c r="D1224" s="136" t="s">
        <v>83</v>
      </c>
      <c r="E1224" s="138">
        <v>9.4499999999999993</v>
      </c>
      <c r="F1224" s="138">
        <v>9.4499999999999993</v>
      </c>
      <c r="G1224" s="136" t="s">
        <v>308</v>
      </c>
      <c r="H1224" s="139">
        <v>41974</v>
      </c>
    </row>
    <row r="1225" spans="1:8" ht="25.5">
      <c r="A1225" s="140">
        <v>1402</v>
      </c>
      <c r="B1225" s="141" t="s">
        <v>1551</v>
      </c>
      <c r="C1225" s="140" t="s">
        <v>314</v>
      </c>
      <c r="D1225" s="140" t="s">
        <v>83</v>
      </c>
      <c r="E1225" s="142">
        <v>2.5</v>
      </c>
      <c r="F1225" s="142">
        <v>2.5</v>
      </c>
      <c r="G1225" s="140" t="s">
        <v>308</v>
      </c>
      <c r="H1225" s="143">
        <v>41974</v>
      </c>
    </row>
    <row r="1226" spans="1:8" ht="25.5">
      <c r="A1226" s="136">
        <v>11281</v>
      </c>
      <c r="B1226" s="137" t="s">
        <v>1552</v>
      </c>
      <c r="C1226" s="136" t="s">
        <v>316</v>
      </c>
      <c r="D1226" s="136" t="s">
        <v>83</v>
      </c>
      <c r="E1226" s="138">
        <v>9475</v>
      </c>
      <c r="F1226" s="138">
        <v>9475</v>
      </c>
      <c r="G1226" s="136" t="s">
        <v>308</v>
      </c>
      <c r="H1226" s="139">
        <v>41974</v>
      </c>
    </row>
    <row r="1227" spans="1:8" ht="38.25">
      <c r="A1227" s="140">
        <v>1443</v>
      </c>
      <c r="B1227" s="141" t="s">
        <v>1553</v>
      </c>
      <c r="C1227" s="140" t="s">
        <v>316</v>
      </c>
      <c r="D1227" s="140" t="s">
        <v>307</v>
      </c>
      <c r="E1227" s="142">
        <v>2.93</v>
      </c>
      <c r="F1227" s="142">
        <v>2.93</v>
      </c>
      <c r="G1227" s="140" t="s">
        <v>308</v>
      </c>
      <c r="H1227" s="143">
        <v>41974</v>
      </c>
    </row>
    <row r="1228" spans="1:8" ht="25.5">
      <c r="A1228" s="136">
        <v>13219</v>
      </c>
      <c r="B1228" s="137" t="s">
        <v>1554</v>
      </c>
      <c r="C1228" s="136" t="s">
        <v>316</v>
      </c>
      <c r="D1228" s="136" t="s">
        <v>83</v>
      </c>
      <c r="E1228" s="138">
        <v>9053.52</v>
      </c>
      <c r="F1228" s="138">
        <v>9053.52</v>
      </c>
      <c r="G1228" s="136" t="s">
        <v>308</v>
      </c>
      <c r="H1228" s="139">
        <v>41974</v>
      </c>
    </row>
    <row r="1229" spans="1:8" ht="38.25">
      <c r="A1229" s="140">
        <v>13457</v>
      </c>
      <c r="B1229" s="141" t="s">
        <v>1555</v>
      </c>
      <c r="C1229" s="140" t="s">
        <v>316</v>
      </c>
      <c r="D1229" s="140" t="s">
        <v>83</v>
      </c>
      <c r="E1229" s="142">
        <v>27059.25</v>
      </c>
      <c r="F1229" s="142">
        <v>27059.25</v>
      </c>
      <c r="G1229" s="140" t="s">
        <v>308</v>
      </c>
      <c r="H1229" s="143">
        <v>41974</v>
      </c>
    </row>
    <row r="1230" spans="1:8" ht="38.25">
      <c r="A1230" s="136">
        <v>1442</v>
      </c>
      <c r="B1230" s="137" t="s">
        <v>1556</v>
      </c>
      <c r="C1230" s="136" t="s">
        <v>316</v>
      </c>
      <c r="D1230" s="136" t="s">
        <v>83</v>
      </c>
      <c r="E1230" s="138">
        <v>13794.89</v>
      </c>
      <c r="F1230" s="138">
        <v>13794.89</v>
      </c>
      <c r="G1230" s="136" t="s">
        <v>308</v>
      </c>
      <c r="H1230" s="139">
        <v>41974</v>
      </c>
    </row>
    <row r="1231" spans="1:8" ht="38.25">
      <c r="A1231" s="140">
        <v>1449</v>
      </c>
      <c r="B1231" s="141" t="s">
        <v>1557</v>
      </c>
      <c r="C1231" s="140" t="s">
        <v>316</v>
      </c>
      <c r="D1231" s="140" t="s">
        <v>307</v>
      </c>
      <c r="E1231" s="142">
        <v>2.64</v>
      </c>
      <c r="F1231" s="142">
        <v>2.64</v>
      </c>
      <c r="G1231" s="140" t="s">
        <v>308</v>
      </c>
      <c r="H1231" s="143">
        <v>41974</v>
      </c>
    </row>
    <row r="1232" spans="1:8" ht="38.25">
      <c r="A1232" s="136">
        <v>1453</v>
      </c>
      <c r="B1232" s="137" t="s">
        <v>1558</v>
      </c>
      <c r="C1232" s="136" t="s">
        <v>316</v>
      </c>
      <c r="D1232" s="136" t="s">
        <v>307</v>
      </c>
      <c r="E1232" s="138">
        <v>3.52</v>
      </c>
      <c r="F1232" s="138">
        <v>3.52</v>
      </c>
      <c r="G1232" s="136" t="s">
        <v>308</v>
      </c>
      <c r="H1232" s="139">
        <v>41974</v>
      </c>
    </row>
    <row r="1233" spans="1:8" ht="38.25">
      <c r="A1233" s="140">
        <v>1444</v>
      </c>
      <c r="B1233" s="141" t="s">
        <v>1559</v>
      </c>
      <c r="C1233" s="140" t="s">
        <v>316</v>
      </c>
      <c r="D1233" s="140" t="s">
        <v>307</v>
      </c>
      <c r="E1233" s="142">
        <v>3.14</v>
      </c>
      <c r="F1233" s="142">
        <v>3.14</v>
      </c>
      <c r="G1233" s="140" t="s">
        <v>308</v>
      </c>
      <c r="H1233" s="143">
        <v>41974</v>
      </c>
    </row>
    <row r="1234" spans="1:8" ht="25.5">
      <c r="A1234" s="136">
        <v>13458</v>
      </c>
      <c r="B1234" s="137" t="s">
        <v>1560</v>
      </c>
      <c r="C1234" s="136" t="s">
        <v>316</v>
      </c>
      <c r="D1234" s="136" t="s">
        <v>83</v>
      </c>
      <c r="E1234" s="138">
        <v>14251.92</v>
      </c>
      <c r="F1234" s="138">
        <v>14251.92</v>
      </c>
      <c r="G1234" s="136" t="s">
        <v>308</v>
      </c>
      <c r="H1234" s="139">
        <v>41974</v>
      </c>
    </row>
    <row r="1235" spans="1:8" ht="25.5">
      <c r="A1235" s="140">
        <v>1448</v>
      </c>
      <c r="B1235" s="141" t="s">
        <v>1561</v>
      </c>
      <c r="C1235" s="140" t="s">
        <v>316</v>
      </c>
      <c r="D1235" s="140" t="s">
        <v>307</v>
      </c>
      <c r="E1235" s="142">
        <v>3.52</v>
      </c>
      <c r="F1235" s="142">
        <v>3.52</v>
      </c>
      <c r="G1235" s="140" t="s">
        <v>308</v>
      </c>
      <c r="H1235" s="143">
        <v>41974</v>
      </c>
    </row>
    <row r="1236" spans="1:8" ht="38.25">
      <c r="A1236" s="136">
        <v>1445</v>
      </c>
      <c r="B1236" s="137" t="s">
        <v>1562</v>
      </c>
      <c r="C1236" s="136" t="s">
        <v>316</v>
      </c>
      <c r="D1236" s="136" t="s">
        <v>307</v>
      </c>
      <c r="E1236" s="138">
        <v>3.52</v>
      </c>
      <c r="F1236" s="138">
        <v>3.52</v>
      </c>
      <c r="G1236" s="136" t="s">
        <v>308</v>
      </c>
      <c r="H1236" s="139">
        <v>41974</v>
      </c>
    </row>
    <row r="1237" spans="1:8" ht="51">
      <c r="A1237" s="140">
        <v>13803</v>
      </c>
      <c r="B1237" s="141" t="s">
        <v>1563</v>
      </c>
      <c r="C1237" s="140" t="s">
        <v>316</v>
      </c>
      <c r="D1237" s="140" t="s">
        <v>83</v>
      </c>
      <c r="E1237" s="142">
        <v>87753.22</v>
      </c>
      <c r="F1237" s="142">
        <v>87753.22</v>
      </c>
      <c r="G1237" s="140" t="s">
        <v>308</v>
      </c>
      <c r="H1237" s="143">
        <v>41974</v>
      </c>
    </row>
    <row r="1238" spans="1:8" ht="25.5">
      <c r="A1238" s="136">
        <v>1511</v>
      </c>
      <c r="B1238" s="137" t="s">
        <v>1564</v>
      </c>
      <c r="C1238" s="136" t="s">
        <v>316</v>
      </c>
      <c r="D1238" s="136" t="s">
        <v>307</v>
      </c>
      <c r="E1238" s="138">
        <v>13.87</v>
      </c>
      <c r="F1238" s="138">
        <v>13.87</v>
      </c>
      <c r="G1238" s="136" t="s">
        <v>308</v>
      </c>
      <c r="H1238" s="139">
        <v>41974</v>
      </c>
    </row>
    <row r="1239" spans="1:8" ht="25.5">
      <c r="A1239" s="140">
        <v>1513</v>
      </c>
      <c r="B1239" s="141" t="s">
        <v>1565</v>
      </c>
      <c r="C1239" s="140" t="s">
        <v>316</v>
      </c>
      <c r="D1239" s="140" t="s">
        <v>307</v>
      </c>
      <c r="E1239" s="142">
        <v>18.75</v>
      </c>
      <c r="F1239" s="142">
        <v>18.75</v>
      </c>
      <c r="G1239" s="140" t="s">
        <v>308</v>
      </c>
      <c r="H1239" s="143">
        <v>41974</v>
      </c>
    </row>
    <row r="1240" spans="1:8" ht="25.5">
      <c r="A1240" s="136">
        <v>1508</v>
      </c>
      <c r="B1240" s="137" t="s">
        <v>1566</v>
      </c>
      <c r="C1240" s="136" t="s">
        <v>316</v>
      </c>
      <c r="D1240" s="136" t="s">
        <v>307</v>
      </c>
      <c r="E1240" s="138">
        <v>15</v>
      </c>
      <c r="F1240" s="138">
        <v>15</v>
      </c>
      <c r="G1240" s="136" t="s">
        <v>308</v>
      </c>
      <c r="H1240" s="139">
        <v>41974</v>
      </c>
    </row>
    <row r="1241" spans="1:8" ht="25.5">
      <c r="A1241" s="140">
        <v>1512</v>
      </c>
      <c r="B1241" s="141" t="s">
        <v>1567</v>
      </c>
      <c r="C1241" s="140" t="s">
        <v>316</v>
      </c>
      <c r="D1241" s="140" t="s">
        <v>307</v>
      </c>
      <c r="E1241" s="142">
        <v>18</v>
      </c>
      <c r="F1241" s="142">
        <v>18</v>
      </c>
      <c r="G1241" s="140" t="s">
        <v>308</v>
      </c>
      <c r="H1241" s="143">
        <v>41974</v>
      </c>
    </row>
    <row r="1242" spans="1:8" ht="25.5">
      <c r="A1242" s="136">
        <v>1514</v>
      </c>
      <c r="B1242" s="137" t="s">
        <v>1568</v>
      </c>
      <c r="C1242" s="136" t="s">
        <v>316</v>
      </c>
      <c r="D1242" s="136" t="s">
        <v>307</v>
      </c>
      <c r="E1242" s="138">
        <v>24.38</v>
      </c>
      <c r="F1242" s="138">
        <v>24.38</v>
      </c>
      <c r="G1242" s="136" t="s">
        <v>308</v>
      </c>
      <c r="H1242" s="139">
        <v>41974</v>
      </c>
    </row>
    <row r="1243" spans="1:8" ht="25.5">
      <c r="A1243" s="140">
        <v>1515</v>
      </c>
      <c r="B1243" s="141" t="s">
        <v>1569</v>
      </c>
      <c r="C1243" s="140" t="s">
        <v>316</v>
      </c>
      <c r="D1243" s="140" t="s">
        <v>307</v>
      </c>
      <c r="E1243" s="142">
        <v>38.25</v>
      </c>
      <c r="F1243" s="142">
        <v>38.25</v>
      </c>
      <c r="G1243" s="140" t="s">
        <v>308</v>
      </c>
      <c r="H1243" s="143">
        <v>41974</v>
      </c>
    </row>
    <row r="1244" spans="1:8" ht="25.5">
      <c r="A1244" s="136">
        <v>1509</v>
      </c>
      <c r="B1244" s="137" t="s">
        <v>1570</v>
      </c>
      <c r="C1244" s="136" t="s">
        <v>316</v>
      </c>
      <c r="D1244" s="136" t="s">
        <v>307</v>
      </c>
      <c r="E1244" s="138">
        <v>18</v>
      </c>
      <c r="F1244" s="138">
        <v>18</v>
      </c>
      <c r="G1244" s="136" t="s">
        <v>308</v>
      </c>
      <c r="H1244" s="139">
        <v>41974</v>
      </c>
    </row>
    <row r="1245" spans="1:8" ht="38.25">
      <c r="A1245" s="140">
        <v>34348</v>
      </c>
      <c r="B1245" s="141" t="s">
        <v>1571</v>
      </c>
      <c r="C1245" s="140" t="s">
        <v>314</v>
      </c>
      <c r="D1245" s="140" t="s">
        <v>370</v>
      </c>
      <c r="E1245" s="142">
        <v>16.13</v>
      </c>
      <c r="F1245" s="142">
        <v>16.13</v>
      </c>
      <c r="G1245" s="140" t="s">
        <v>308</v>
      </c>
      <c r="H1245" s="143">
        <v>41974</v>
      </c>
    </row>
    <row r="1246" spans="1:8" ht="25.5">
      <c r="A1246" s="136">
        <v>34347</v>
      </c>
      <c r="B1246" s="137" t="s">
        <v>1572</v>
      </c>
      <c r="C1246" s="136" t="s">
        <v>314</v>
      </c>
      <c r="D1246" s="136" t="s">
        <v>370</v>
      </c>
      <c r="E1246" s="138">
        <v>8.33</v>
      </c>
      <c r="F1246" s="138">
        <v>8.33</v>
      </c>
      <c r="G1246" s="136" t="s">
        <v>308</v>
      </c>
      <c r="H1246" s="139">
        <v>41974</v>
      </c>
    </row>
    <row r="1247" spans="1:8" ht="38.25">
      <c r="A1247" s="140">
        <v>11146</v>
      </c>
      <c r="B1247" s="141" t="s">
        <v>1573</v>
      </c>
      <c r="C1247" s="140" t="s">
        <v>314</v>
      </c>
      <c r="D1247" s="140" t="s">
        <v>368</v>
      </c>
      <c r="E1247" s="142">
        <v>397.89</v>
      </c>
      <c r="F1247" s="142">
        <v>397.89</v>
      </c>
      <c r="G1247" s="140" t="s">
        <v>308</v>
      </c>
      <c r="H1247" s="143">
        <v>41974</v>
      </c>
    </row>
    <row r="1248" spans="1:8" ht="38.25">
      <c r="A1248" s="136">
        <v>11147</v>
      </c>
      <c r="B1248" s="137" t="s">
        <v>1574</v>
      </c>
      <c r="C1248" s="136" t="s">
        <v>314</v>
      </c>
      <c r="D1248" s="136" t="s">
        <v>368</v>
      </c>
      <c r="E1248" s="138">
        <v>412.63</v>
      </c>
      <c r="F1248" s="138">
        <v>412.63</v>
      </c>
      <c r="G1248" s="136" t="s">
        <v>308</v>
      </c>
      <c r="H1248" s="139">
        <v>41974</v>
      </c>
    </row>
    <row r="1249" spans="1:8" ht="38.25">
      <c r="A1249" s="140">
        <v>34872</v>
      </c>
      <c r="B1249" s="141" t="s">
        <v>1575</v>
      </c>
      <c r="C1249" s="140" t="s">
        <v>314</v>
      </c>
      <c r="D1249" s="140" t="s">
        <v>368</v>
      </c>
      <c r="E1249" s="142">
        <v>427.37</v>
      </c>
      <c r="F1249" s="142">
        <v>427.37</v>
      </c>
      <c r="G1249" s="140" t="s">
        <v>308</v>
      </c>
      <c r="H1249" s="143">
        <v>41974</v>
      </c>
    </row>
    <row r="1250" spans="1:8" ht="38.25">
      <c r="A1250" s="136">
        <v>34491</v>
      </c>
      <c r="B1250" s="137" t="s">
        <v>1576</v>
      </c>
      <c r="C1250" s="136" t="s">
        <v>314</v>
      </c>
      <c r="D1250" s="136" t="s">
        <v>368</v>
      </c>
      <c r="E1250" s="138">
        <v>436.02</v>
      </c>
      <c r="F1250" s="138">
        <v>436.02</v>
      </c>
      <c r="G1250" s="136" t="s">
        <v>308</v>
      </c>
      <c r="H1250" s="139">
        <v>41974</v>
      </c>
    </row>
    <row r="1251" spans="1:8" ht="38.25">
      <c r="A1251" s="140">
        <v>34770</v>
      </c>
      <c r="B1251" s="141" t="s">
        <v>1577</v>
      </c>
      <c r="C1251" s="140" t="s">
        <v>314</v>
      </c>
      <c r="D1251" s="140" t="s">
        <v>1512</v>
      </c>
      <c r="E1251" s="142">
        <v>257.24</v>
      </c>
      <c r="F1251" s="142">
        <v>257.24</v>
      </c>
      <c r="G1251" s="140" t="s">
        <v>308</v>
      </c>
      <c r="H1251" s="143">
        <v>41974</v>
      </c>
    </row>
    <row r="1252" spans="1:8" ht="38.25">
      <c r="A1252" s="136">
        <v>34759</v>
      </c>
      <c r="B1252" s="137" t="s">
        <v>1578</v>
      </c>
      <c r="C1252" s="136" t="s">
        <v>314</v>
      </c>
      <c r="D1252" s="136" t="s">
        <v>368</v>
      </c>
      <c r="E1252" s="138">
        <v>642.4</v>
      </c>
      <c r="F1252" s="138">
        <v>642.4</v>
      </c>
      <c r="G1252" s="136" t="s">
        <v>308</v>
      </c>
      <c r="H1252" s="139">
        <v>41974</v>
      </c>
    </row>
    <row r="1253" spans="1:8" ht="38.25">
      <c r="A1253" s="140">
        <v>1518</v>
      </c>
      <c r="B1253" s="141" t="s">
        <v>1579</v>
      </c>
      <c r="C1253" s="140" t="s">
        <v>314</v>
      </c>
      <c r="D1253" s="140" t="s">
        <v>1512</v>
      </c>
      <c r="E1253" s="142">
        <v>288.95</v>
      </c>
      <c r="F1253" s="142">
        <v>288.95</v>
      </c>
      <c r="G1253" s="140" t="s">
        <v>308</v>
      </c>
      <c r="H1253" s="143">
        <v>41974</v>
      </c>
    </row>
    <row r="1254" spans="1:8" ht="38.25">
      <c r="A1254" s="136">
        <v>1520</v>
      </c>
      <c r="B1254" s="137" t="s">
        <v>1580</v>
      </c>
      <c r="C1254" s="136" t="s">
        <v>314</v>
      </c>
      <c r="D1254" s="136" t="s">
        <v>368</v>
      </c>
      <c r="E1254" s="138">
        <v>720.06</v>
      </c>
      <c r="F1254" s="138">
        <v>720.06</v>
      </c>
      <c r="G1254" s="136" t="s">
        <v>308</v>
      </c>
      <c r="H1254" s="139">
        <v>41974</v>
      </c>
    </row>
    <row r="1255" spans="1:8" ht="38.25">
      <c r="A1255" s="140">
        <v>34492</v>
      </c>
      <c r="B1255" s="141" t="s">
        <v>1581</v>
      </c>
      <c r="C1255" s="140" t="s">
        <v>314</v>
      </c>
      <c r="D1255" s="140" t="s">
        <v>368</v>
      </c>
      <c r="E1255" s="142">
        <v>361.05</v>
      </c>
      <c r="F1255" s="142">
        <v>361.05</v>
      </c>
      <c r="G1255" s="140" t="s">
        <v>308</v>
      </c>
      <c r="H1255" s="143">
        <v>41974</v>
      </c>
    </row>
    <row r="1256" spans="1:8" ht="38.25">
      <c r="A1256" s="136">
        <v>1524</v>
      </c>
      <c r="B1256" s="137" t="s">
        <v>1582</v>
      </c>
      <c r="C1256" s="136" t="s">
        <v>314</v>
      </c>
      <c r="D1256" s="136" t="s">
        <v>368</v>
      </c>
      <c r="E1256" s="138">
        <v>420</v>
      </c>
      <c r="F1256" s="138">
        <v>420</v>
      </c>
      <c r="G1256" s="136" t="s">
        <v>308</v>
      </c>
      <c r="H1256" s="139">
        <v>41974</v>
      </c>
    </row>
    <row r="1257" spans="1:8" ht="38.25">
      <c r="A1257" s="140">
        <v>34493</v>
      </c>
      <c r="B1257" s="141" t="s">
        <v>1583</v>
      </c>
      <c r="C1257" s="140" t="s">
        <v>314</v>
      </c>
      <c r="D1257" s="140" t="s">
        <v>368</v>
      </c>
      <c r="E1257" s="142">
        <v>375.05</v>
      </c>
      <c r="F1257" s="142">
        <v>375.05</v>
      </c>
      <c r="G1257" s="140" t="s">
        <v>308</v>
      </c>
      <c r="H1257" s="143">
        <v>41974</v>
      </c>
    </row>
    <row r="1258" spans="1:8" ht="25.5">
      <c r="A1258" s="136">
        <v>1527</v>
      </c>
      <c r="B1258" s="137" t="s">
        <v>1584</v>
      </c>
      <c r="C1258" s="136" t="s">
        <v>314</v>
      </c>
      <c r="D1258" s="136" t="s">
        <v>368</v>
      </c>
      <c r="E1258" s="138">
        <v>437.68</v>
      </c>
      <c r="F1258" s="138">
        <v>437.68</v>
      </c>
      <c r="G1258" s="136" t="s">
        <v>308</v>
      </c>
      <c r="H1258" s="139">
        <v>41974</v>
      </c>
    </row>
    <row r="1259" spans="1:8" ht="38.25">
      <c r="A1259" s="140">
        <v>34494</v>
      </c>
      <c r="B1259" s="141" t="s">
        <v>1585</v>
      </c>
      <c r="C1259" s="140" t="s">
        <v>314</v>
      </c>
      <c r="D1259" s="140" t="s">
        <v>368</v>
      </c>
      <c r="E1259" s="142">
        <v>391.71</v>
      </c>
      <c r="F1259" s="142">
        <v>391.71</v>
      </c>
      <c r="G1259" s="140" t="s">
        <v>308</v>
      </c>
      <c r="H1259" s="143">
        <v>41974</v>
      </c>
    </row>
    <row r="1260" spans="1:8" ht="38.25">
      <c r="A1260" s="136">
        <v>1525</v>
      </c>
      <c r="B1260" s="137" t="s">
        <v>1586</v>
      </c>
      <c r="C1260" s="136" t="s">
        <v>314</v>
      </c>
      <c r="D1260" s="136" t="s">
        <v>368</v>
      </c>
      <c r="E1260" s="138">
        <v>452.42</v>
      </c>
      <c r="F1260" s="138">
        <v>452.42</v>
      </c>
      <c r="G1260" s="136" t="s">
        <v>308</v>
      </c>
      <c r="H1260" s="139">
        <v>41974</v>
      </c>
    </row>
    <row r="1261" spans="1:8" ht="38.25">
      <c r="A1261" s="140">
        <v>34495</v>
      </c>
      <c r="B1261" s="141" t="s">
        <v>1587</v>
      </c>
      <c r="C1261" s="140" t="s">
        <v>314</v>
      </c>
      <c r="D1261" s="140" t="s">
        <v>368</v>
      </c>
      <c r="E1261" s="142">
        <v>408.43</v>
      </c>
      <c r="F1261" s="142">
        <v>408.43</v>
      </c>
      <c r="G1261" s="140" t="s">
        <v>308</v>
      </c>
      <c r="H1261" s="143">
        <v>41974</v>
      </c>
    </row>
    <row r="1262" spans="1:8" ht="38.25">
      <c r="A1262" s="136">
        <v>11145</v>
      </c>
      <c r="B1262" s="137" t="s">
        <v>1588</v>
      </c>
      <c r="C1262" s="136" t="s">
        <v>314</v>
      </c>
      <c r="D1262" s="136" t="s">
        <v>368</v>
      </c>
      <c r="E1262" s="138">
        <v>468.63</v>
      </c>
      <c r="F1262" s="138">
        <v>468.63</v>
      </c>
      <c r="G1262" s="136" t="s">
        <v>308</v>
      </c>
      <c r="H1262" s="139">
        <v>41974</v>
      </c>
    </row>
    <row r="1263" spans="1:8" ht="38.25">
      <c r="A1263" s="140">
        <v>34496</v>
      </c>
      <c r="B1263" s="141" t="s">
        <v>1589</v>
      </c>
      <c r="C1263" s="140" t="s">
        <v>314</v>
      </c>
      <c r="D1263" s="140" t="s">
        <v>368</v>
      </c>
      <c r="E1263" s="142">
        <v>426.63</v>
      </c>
      <c r="F1263" s="142">
        <v>426.63</v>
      </c>
      <c r="G1263" s="140" t="s">
        <v>308</v>
      </c>
      <c r="H1263" s="143">
        <v>41974</v>
      </c>
    </row>
    <row r="1264" spans="1:8" ht="38.25">
      <c r="A1264" s="136">
        <v>34479</v>
      </c>
      <c r="B1264" s="137" t="s">
        <v>1590</v>
      </c>
      <c r="C1264" s="136" t="s">
        <v>314</v>
      </c>
      <c r="D1264" s="136" t="s">
        <v>368</v>
      </c>
      <c r="E1264" s="138">
        <v>486.32</v>
      </c>
      <c r="F1264" s="138">
        <v>486.32</v>
      </c>
      <c r="G1264" s="136" t="s">
        <v>308</v>
      </c>
      <c r="H1264" s="139">
        <v>41974</v>
      </c>
    </row>
    <row r="1265" spans="1:8" ht="38.25">
      <c r="A1265" s="140">
        <v>34481</v>
      </c>
      <c r="B1265" s="141" t="s">
        <v>1591</v>
      </c>
      <c r="C1265" s="140" t="s">
        <v>314</v>
      </c>
      <c r="D1265" s="140" t="s">
        <v>368</v>
      </c>
      <c r="E1265" s="142">
        <v>546.74</v>
      </c>
      <c r="F1265" s="142">
        <v>546.74</v>
      </c>
      <c r="G1265" s="140" t="s">
        <v>308</v>
      </c>
      <c r="H1265" s="143">
        <v>41974</v>
      </c>
    </row>
    <row r="1266" spans="1:8" ht="38.25">
      <c r="A1266" s="136">
        <v>34483</v>
      </c>
      <c r="B1266" s="137" t="s">
        <v>1592</v>
      </c>
      <c r="C1266" s="136" t="s">
        <v>314</v>
      </c>
      <c r="D1266" s="136" t="s">
        <v>368</v>
      </c>
      <c r="E1266" s="138">
        <v>648.41999999999996</v>
      </c>
      <c r="F1266" s="138">
        <v>648.41999999999996</v>
      </c>
      <c r="G1266" s="136" t="s">
        <v>308</v>
      </c>
      <c r="H1266" s="139">
        <v>41974</v>
      </c>
    </row>
    <row r="1267" spans="1:8" ht="38.25">
      <c r="A1267" s="140">
        <v>34871</v>
      </c>
      <c r="B1267" s="141" t="s">
        <v>1593</v>
      </c>
      <c r="C1267" s="140" t="s">
        <v>314</v>
      </c>
      <c r="D1267" s="140" t="s">
        <v>368</v>
      </c>
      <c r="E1267" s="142">
        <v>840</v>
      </c>
      <c r="F1267" s="142">
        <v>840</v>
      </c>
      <c r="G1267" s="140" t="s">
        <v>308</v>
      </c>
      <c r="H1267" s="143">
        <v>41974</v>
      </c>
    </row>
    <row r="1268" spans="1:8" ht="38.25">
      <c r="A1268" s="136">
        <v>34485</v>
      </c>
      <c r="B1268" s="137" t="s">
        <v>1594</v>
      </c>
      <c r="C1268" s="136" t="s">
        <v>314</v>
      </c>
      <c r="D1268" s="136" t="s">
        <v>368</v>
      </c>
      <c r="E1268" s="138">
        <v>832.63</v>
      </c>
      <c r="F1268" s="138">
        <v>832.63</v>
      </c>
      <c r="G1268" s="136" t="s">
        <v>308</v>
      </c>
      <c r="H1268" s="139">
        <v>41974</v>
      </c>
    </row>
    <row r="1269" spans="1:8" ht="38.25">
      <c r="A1269" s="140">
        <v>34497</v>
      </c>
      <c r="B1269" s="141" t="s">
        <v>1595</v>
      </c>
      <c r="C1269" s="140" t="s">
        <v>314</v>
      </c>
      <c r="D1269" s="140" t="s">
        <v>368</v>
      </c>
      <c r="E1269" s="142">
        <v>1149.47</v>
      </c>
      <c r="F1269" s="142">
        <v>1149.47</v>
      </c>
      <c r="G1269" s="140" t="s">
        <v>308</v>
      </c>
      <c r="H1269" s="143">
        <v>41974</v>
      </c>
    </row>
    <row r="1270" spans="1:8" ht="38.25">
      <c r="A1270" s="136">
        <v>34487</v>
      </c>
      <c r="B1270" s="137" t="s">
        <v>1596</v>
      </c>
      <c r="C1270" s="136" t="s">
        <v>314</v>
      </c>
      <c r="D1270" s="136" t="s">
        <v>368</v>
      </c>
      <c r="E1270" s="138">
        <v>1105.26</v>
      </c>
      <c r="F1270" s="138">
        <v>1105.26</v>
      </c>
      <c r="G1270" s="136" t="s">
        <v>308</v>
      </c>
      <c r="H1270" s="139">
        <v>41974</v>
      </c>
    </row>
    <row r="1271" spans="1:8" ht="38.25">
      <c r="A1271" s="140">
        <v>14041</v>
      </c>
      <c r="B1271" s="141" t="s">
        <v>1597</v>
      </c>
      <c r="C1271" s="140" t="s">
        <v>314</v>
      </c>
      <c r="D1271" s="140" t="s">
        <v>368</v>
      </c>
      <c r="E1271" s="142">
        <v>360.26</v>
      </c>
      <c r="F1271" s="142">
        <v>360.26</v>
      </c>
      <c r="G1271" s="140" t="s">
        <v>308</v>
      </c>
      <c r="H1271" s="143">
        <v>41974</v>
      </c>
    </row>
    <row r="1272" spans="1:8" ht="38.25">
      <c r="A1272" s="136">
        <v>1523</v>
      </c>
      <c r="B1272" s="137" t="s">
        <v>1598</v>
      </c>
      <c r="C1272" s="136" t="s">
        <v>314</v>
      </c>
      <c r="D1272" s="136" t="s">
        <v>368</v>
      </c>
      <c r="E1272" s="138">
        <v>363.7</v>
      </c>
      <c r="F1272" s="138">
        <v>363.7</v>
      </c>
      <c r="G1272" s="136" t="s">
        <v>308</v>
      </c>
      <c r="H1272" s="139">
        <v>41974</v>
      </c>
    </row>
    <row r="1273" spans="1:8">
      <c r="A1273" s="140">
        <v>14054</v>
      </c>
      <c r="B1273" s="141" t="s">
        <v>1599</v>
      </c>
      <c r="C1273" s="140" t="s">
        <v>314</v>
      </c>
      <c r="D1273" s="140" t="s">
        <v>83</v>
      </c>
      <c r="E1273" s="142">
        <v>9.09</v>
      </c>
      <c r="F1273" s="142">
        <v>9.09</v>
      </c>
      <c r="G1273" s="140" t="s">
        <v>308</v>
      </c>
      <c r="H1273" s="143">
        <v>41974</v>
      </c>
    </row>
    <row r="1274" spans="1:8">
      <c r="A1274" s="136">
        <v>14052</v>
      </c>
      <c r="B1274" s="137" t="s">
        <v>1600</v>
      </c>
      <c r="C1274" s="136" t="s">
        <v>314</v>
      </c>
      <c r="D1274" s="136" t="s">
        <v>83</v>
      </c>
      <c r="E1274" s="138">
        <v>5.66</v>
      </c>
      <c r="F1274" s="138">
        <v>5.66</v>
      </c>
      <c r="G1274" s="136" t="s">
        <v>308</v>
      </c>
      <c r="H1274" s="139">
        <v>41974</v>
      </c>
    </row>
    <row r="1275" spans="1:8">
      <c r="A1275" s="140">
        <v>14053</v>
      </c>
      <c r="B1275" s="141" t="s">
        <v>1601</v>
      </c>
      <c r="C1275" s="140" t="s">
        <v>314</v>
      </c>
      <c r="D1275" s="140" t="s">
        <v>83</v>
      </c>
      <c r="E1275" s="142">
        <v>6.2</v>
      </c>
      <c r="F1275" s="142">
        <v>6.2</v>
      </c>
      <c r="G1275" s="140" t="s">
        <v>308</v>
      </c>
      <c r="H1275" s="143">
        <v>41974</v>
      </c>
    </row>
    <row r="1276" spans="1:8" ht="25.5">
      <c r="A1276" s="136">
        <v>2558</v>
      </c>
      <c r="B1276" s="137" t="s">
        <v>1602</v>
      </c>
      <c r="C1276" s="136" t="s">
        <v>314</v>
      </c>
      <c r="D1276" s="136" t="s">
        <v>83</v>
      </c>
      <c r="E1276" s="138">
        <v>6.12</v>
      </c>
      <c r="F1276" s="138">
        <v>6.12</v>
      </c>
      <c r="G1276" s="136" t="s">
        <v>308</v>
      </c>
      <c r="H1276" s="139">
        <v>41974</v>
      </c>
    </row>
    <row r="1277" spans="1:8">
      <c r="A1277" s="140">
        <v>12010</v>
      </c>
      <c r="B1277" s="141" t="s">
        <v>1603</v>
      </c>
      <c r="C1277" s="140" t="s">
        <v>314</v>
      </c>
      <c r="D1277" s="140" t="s">
        <v>83</v>
      </c>
      <c r="E1277" s="142">
        <v>7.99</v>
      </c>
      <c r="F1277" s="142">
        <v>7.99</v>
      </c>
      <c r="G1277" s="140" t="s">
        <v>308</v>
      </c>
      <c r="H1277" s="143">
        <v>41974</v>
      </c>
    </row>
    <row r="1278" spans="1:8">
      <c r="A1278" s="136">
        <v>12011</v>
      </c>
      <c r="B1278" s="137" t="s">
        <v>1604</v>
      </c>
      <c r="C1278" s="136" t="s">
        <v>314</v>
      </c>
      <c r="D1278" s="136" t="s">
        <v>83</v>
      </c>
      <c r="E1278" s="138">
        <v>7.93</v>
      </c>
      <c r="F1278" s="138">
        <v>7.93</v>
      </c>
      <c r="G1278" s="136" t="s">
        <v>308</v>
      </c>
      <c r="H1278" s="139">
        <v>41974</v>
      </c>
    </row>
    <row r="1279" spans="1:8">
      <c r="A1279" s="140">
        <v>12015</v>
      </c>
      <c r="B1279" s="141" t="s">
        <v>1605</v>
      </c>
      <c r="C1279" s="140" t="s">
        <v>314</v>
      </c>
      <c r="D1279" s="140" t="s">
        <v>83</v>
      </c>
      <c r="E1279" s="142">
        <v>17.53</v>
      </c>
      <c r="F1279" s="142">
        <v>17.53</v>
      </c>
      <c r="G1279" s="140" t="s">
        <v>308</v>
      </c>
      <c r="H1279" s="143">
        <v>41974</v>
      </c>
    </row>
    <row r="1280" spans="1:8">
      <c r="A1280" s="136">
        <v>12016</v>
      </c>
      <c r="B1280" s="137" t="s">
        <v>1606</v>
      </c>
      <c r="C1280" s="136" t="s">
        <v>314</v>
      </c>
      <c r="D1280" s="136" t="s">
        <v>83</v>
      </c>
      <c r="E1280" s="138">
        <v>5.3</v>
      </c>
      <c r="F1280" s="138">
        <v>5.3</v>
      </c>
      <c r="G1280" s="136" t="s">
        <v>308</v>
      </c>
      <c r="H1280" s="139">
        <v>41974</v>
      </c>
    </row>
    <row r="1281" spans="1:8">
      <c r="A1281" s="140">
        <v>12017</v>
      </c>
      <c r="B1281" s="141" t="s">
        <v>1607</v>
      </c>
      <c r="C1281" s="140" t="s">
        <v>314</v>
      </c>
      <c r="D1281" s="140" t="s">
        <v>83</v>
      </c>
      <c r="E1281" s="142">
        <v>5.36</v>
      </c>
      <c r="F1281" s="142">
        <v>5.36</v>
      </c>
      <c r="G1281" s="140" t="s">
        <v>308</v>
      </c>
      <c r="H1281" s="143">
        <v>41974</v>
      </c>
    </row>
    <row r="1282" spans="1:8">
      <c r="A1282" s="136">
        <v>12019</v>
      </c>
      <c r="B1282" s="137" t="s">
        <v>1608</v>
      </c>
      <c r="C1282" s="136" t="s">
        <v>314</v>
      </c>
      <c r="D1282" s="136" t="s">
        <v>83</v>
      </c>
      <c r="E1282" s="138">
        <v>19.47</v>
      </c>
      <c r="F1282" s="138">
        <v>19.47</v>
      </c>
      <c r="G1282" s="136" t="s">
        <v>308</v>
      </c>
      <c r="H1282" s="139">
        <v>41974</v>
      </c>
    </row>
    <row r="1283" spans="1:8">
      <c r="A1283" s="140">
        <v>12020</v>
      </c>
      <c r="B1283" s="141" t="s">
        <v>1609</v>
      </c>
      <c r="C1283" s="140" t="s">
        <v>314</v>
      </c>
      <c r="D1283" s="140" t="s">
        <v>83</v>
      </c>
      <c r="E1283" s="142">
        <v>5.57</v>
      </c>
      <c r="F1283" s="142">
        <v>5.57</v>
      </c>
      <c r="G1283" s="140" t="s">
        <v>308</v>
      </c>
      <c r="H1283" s="143">
        <v>41974</v>
      </c>
    </row>
    <row r="1284" spans="1:8">
      <c r="A1284" s="136">
        <v>12021</v>
      </c>
      <c r="B1284" s="137" t="s">
        <v>1610</v>
      </c>
      <c r="C1284" s="136" t="s">
        <v>314</v>
      </c>
      <c r="D1284" s="136" t="s">
        <v>83</v>
      </c>
      <c r="E1284" s="138">
        <v>5.4</v>
      </c>
      <c r="F1284" s="138">
        <v>5.4</v>
      </c>
      <c r="G1284" s="136" t="s">
        <v>308</v>
      </c>
      <c r="H1284" s="139">
        <v>41974</v>
      </c>
    </row>
    <row r="1285" spans="1:8">
      <c r="A1285" s="140">
        <v>12024</v>
      </c>
      <c r="B1285" s="141" t="s">
        <v>1611</v>
      </c>
      <c r="C1285" s="140" t="s">
        <v>314</v>
      </c>
      <c r="D1285" s="140" t="s">
        <v>83</v>
      </c>
      <c r="E1285" s="142">
        <v>15.44</v>
      </c>
      <c r="F1285" s="142">
        <v>15.44</v>
      </c>
      <c r="G1285" s="140" t="s">
        <v>308</v>
      </c>
      <c r="H1285" s="143">
        <v>41974</v>
      </c>
    </row>
    <row r="1286" spans="1:8">
      <c r="A1286" s="136">
        <v>12025</v>
      </c>
      <c r="B1286" s="137" t="s">
        <v>1612</v>
      </c>
      <c r="C1286" s="136" t="s">
        <v>314</v>
      </c>
      <c r="D1286" s="136" t="s">
        <v>83</v>
      </c>
      <c r="E1286" s="138">
        <v>12.91</v>
      </c>
      <c r="F1286" s="138">
        <v>12.91</v>
      </c>
      <c r="G1286" s="136" t="s">
        <v>308</v>
      </c>
      <c r="H1286" s="139">
        <v>41974</v>
      </c>
    </row>
    <row r="1287" spans="1:8">
      <c r="A1287" s="140">
        <v>12026</v>
      </c>
      <c r="B1287" s="141" t="s">
        <v>1613</v>
      </c>
      <c r="C1287" s="140" t="s">
        <v>314</v>
      </c>
      <c r="D1287" s="140" t="s">
        <v>83</v>
      </c>
      <c r="E1287" s="142">
        <v>13.08</v>
      </c>
      <c r="F1287" s="142">
        <v>13.08</v>
      </c>
      <c r="G1287" s="140" t="s">
        <v>308</v>
      </c>
      <c r="H1287" s="143">
        <v>41974</v>
      </c>
    </row>
    <row r="1288" spans="1:8">
      <c r="A1288" s="136">
        <v>12029</v>
      </c>
      <c r="B1288" s="137" t="s">
        <v>1614</v>
      </c>
      <c r="C1288" s="136" t="s">
        <v>314</v>
      </c>
      <c r="D1288" s="136" t="s">
        <v>83</v>
      </c>
      <c r="E1288" s="138">
        <v>13.39</v>
      </c>
      <c r="F1288" s="138">
        <v>13.39</v>
      </c>
      <c r="G1288" s="136" t="s">
        <v>308</v>
      </c>
      <c r="H1288" s="139">
        <v>41974</v>
      </c>
    </row>
    <row r="1289" spans="1:8" ht="25.5">
      <c r="A1289" s="140">
        <v>2560</v>
      </c>
      <c r="B1289" s="141" t="s">
        <v>1615</v>
      </c>
      <c r="C1289" s="140" t="s">
        <v>314</v>
      </c>
      <c r="D1289" s="140" t="s">
        <v>83</v>
      </c>
      <c r="E1289" s="142">
        <v>9.59</v>
      </c>
      <c r="F1289" s="142">
        <v>9.59</v>
      </c>
      <c r="G1289" s="140" t="s">
        <v>308</v>
      </c>
      <c r="H1289" s="143">
        <v>41974</v>
      </c>
    </row>
    <row r="1290" spans="1:8" ht="25.5">
      <c r="A1290" s="136">
        <v>2559</v>
      </c>
      <c r="B1290" s="137" t="s">
        <v>1616</v>
      </c>
      <c r="C1290" s="136" t="s">
        <v>314</v>
      </c>
      <c r="D1290" s="136" t="s">
        <v>83</v>
      </c>
      <c r="E1290" s="138">
        <v>6.02</v>
      </c>
      <c r="F1290" s="138">
        <v>6.02</v>
      </c>
      <c r="G1290" s="136" t="s">
        <v>308</v>
      </c>
      <c r="H1290" s="139">
        <v>41974</v>
      </c>
    </row>
    <row r="1291" spans="1:8" ht="25.5">
      <c r="A1291" s="140">
        <v>2592</v>
      </c>
      <c r="B1291" s="141" t="s">
        <v>1617</v>
      </c>
      <c r="C1291" s="140" t="s">
        <v>314</v>
      </c>
      <c r="D1291" s="140" t="s">
        <v>83</v>
      </c>
      <c r="E1291" s="142">
        <v>124.76</v>
      </c>
      <c r="F1291" s="142">
        <v>124.76</v>
      </c>
      <c r="G1291" s="140" t="s">
        <v>308</v>
      </c>
      <c r="H1291" s="143">
        <v>41974</v>
      </c>
    </row>
    <row r="1292" spans="1:8" ht="25.5">
      <c r="A1292" s="136">
        <v>2589</v>
      </c>
      <c r="B1292" s="137" t="s">
        <v>1618</v>
      </c>
      <c r="C1292" s="136" t="s">
        <v>314</v>
      </c>
      <c r="D1292" s="136" t="s">
        <v>83</v>
      </c>
      <c r="E1292" s="138">
        <v>22.42</v>
      </c>
      <c r="F1292" s="138">
        <v>22.42</v>
      </c>
      <c r="G1292" s="136" t="s">
        <v>308</v>
      </c>
      <c r="H1292" s="139">
        <v>41974</v>
      </c>
    </row>
    <row r="1293" spans="1:8" ht="25.5">
      <c r="A1293" s="140">
        <v>2566</v>
      </c>
      <c r="B1293" s="141" t="s">
        <v>1619</v>
      </c>
      <c r="C1293" s="140" t="s">
        <v>314</v>
      </c>
      <c r="D1293" s="140" t="s">
        <v>83</v>
      </c>
      <c r="E1293" s="142">
        <v>15.55</v>
      </c>
      <c r="F1293" s="142">
        <v>15.55</v>
      </c>
      <c r="G1293" s="140" t="s">
        <v>308</v>
      </c>
      <c r="H1293" s="143">
        <v>41974</v>
      </c>
    </row>
    <row r="1294" spans="1:8" ht="25.5">
      <c r="A1294" s="136">
        <v>2590</v>
      </c>
      <c r="B1294" s="137" t="s">
        <v>1620</v>
      </c>
      <c r="C1294" s="136" t="s">
        <v>314</v>
      </c>
      <c r="D1294" s="136" t="s">
        <v>83</v>
      </c>
      <c r="E1294" s="138">
        <v>9.31</v>
      </c>
      <c r="F1294" s="138">
        <v>9.31</v>
      </c>
      <c r="G1294" s="136" t="s">
        <v>308</v>
      </c>
      <c r="H1294" s="139">
        <v>41974</v>
      </c>
    </row>
    <row r="1295" spans="1:8" ht="25.5">
      <c r="A1295" s="140">
        <v>2591</v>
      </c>
      <c r="B1295" s="141" t="s">
        <v>1621</v>
      </c>
      <c r="C1295" s="140" t="s">
        <v>314</v>
      </c>
      <c r="D1295" s="140" t="s">
        <v>83</v>
      </c>
      <c r="E1295" s="142">
        <v>5.19</v>
      </c>
      <c r="F1295" s="142">
        <v>5.19</v>
      </c>
      <c r="G1295" s="140" t="s">
        <v>308</v>
      </c>
      <c r="H1295" s="143">
        <v>41974</v>
      </c>
    </row>
    <row r="1296" spans="1:8" ht="25.5">
      <c r="A1296" s="136">
        <v>2567</v>
      </c>
      <c r="B1296" s="137" t="s">
        <v>1622</v>
      </c>
      <c r="C1296" s="136" t="s">
        <v>314</v>
      </c>
      <c r="D1296" s="136" t="s">
        <v>83</v>
      </c>
      <c r="E1296" s="138">
        <v>30.5</v>
      </c>
      <c r="F1296" s="138">
        <v>30.5</v>
      </c>
      <c r="G1296" s="136" t="s">
        <v>308</v>
      </c>
      <c r="H1296" s="139">
        <v>41974</v>
      </c>
    </row>
    <row r="1297" spans="1:8" ht="25.5">
      <c r="A1297" s="140">
        <v>2568</v>
      </c>
      <c r="B1297" s="141" t="s">
        <v>1623</v>
      </c>
      <c r="C1297" s="140" t="s">
        <v>314</v>
      </c>
      <c r="D1297" s="140" t="s">
        <v>83</v>
      </c>
      <c r="E1297" s="142">
        <v>65.89</v>
      </c>
      <c r="F1297" s="142">
        <v>65.89</v>
      </c>
      <c r="G1297" s="140" t="s">
        <v>308</v>
      </c>
      <c r="H1297" s="143">
        <v>41974</v>
      </c>
    </row>
    <row r="1298" spans="1:8" ht="25.5">
      <c r="A1298" s="136">
        <v>2565</v>
      </c>
      <c r="B1298" s="137" t="s">
        <v>1624</v>
      </c>
      <c r="C1298" s="136" t="s">
        <v>314</v>
      </c>
      <c r="D1298" s="136" t="s">
        <v>83</v>
      </c>
      <c r="E1298" s="138">
        <v>5.62</v>
      </c>
      <c r="F1298" s="138">
        <v>5.62</v>
      </c>
      <c r="G1298" s="136" t="s">
        <v>308</v>
      </c>
      <c r="H1298" s="139">
        <v>41974</v>
      </c>
    </row>
    <row r="1299" spans="1:8" ht="25.5">
      <c r="A1299" s="140">
        <v>2594</v>
      </c>
      <c r="B1299" s="141" t="s">
        <v>1625</v>
      </c>
      <c r="C1299" s="140" t="s">
        <v>314</v>
      </c>
      <c r="D1299" s="140" t="s">
        <v>83</v>
      </c>
      <c r="E1299" s="142">
        <v>119.05</v>
      </c>
      <c r="F1299" s="142">
        <v>119.05</v>
      </c>
      <c r="G1299" s="140" t="s">
        <v>308</v>
      </c>
      <c r="H1299" s="143">
        <v>41974</v>
      </c>
    </row>
    <row r="1300" spans="1:8" ht="25.5">
      <c r="A1300" s="136">
        <v>2587</v>
      </c>
      <c r="B1300" s="137" t="s">
        <v>1626</v>
      </c>
      <c r="C1300" s="136" t="s">
        <v>314</v>
      </c>
      <c r="D1300" s="136" t="s">
        <v>83</v>
      </c>
      <c r="E1300" s="138">
        <v>24.04</v>
      </c>
      <c r="F1300" s="138">
        <v>24.04</v>
      </c>
      <c r="G1300" s="136" t="s">
        <v>308</v>
      </c>
      <c r="H1300" s="139">
        <v>41974</v>
      </c>
    </row>
    <row r="1301" spans="1:8" ht="25.5">
      <c r="A1301" s="140">
        <v>2588</v>
      </c>
      <c r="B1301" s="141" t="s">
        <v>1627</v>
      </c>
      <c r="C1301" s="140" t="s">
        <v>314</v>
      </c>
      <c r="D1301" s="140" t="s">
        <v>83</v>
      </c>
      <c r="E1301" s="142">
        <v>16.079999999999998</v>
      </c>
      <c r="F1301" s="142">
        <v>16.079999999999998</v>
      </c>
      <c r="G1301" s="140" t="s">
        <v>308</v>
      </c>
      <c r="H1301" s="143">
        <v>41974</v>
      </c>
    </row>
    <row r="1302" spans="1:8" ht="25.5">
      <c r="A1302" s="136">
        <v>2570</v>
      </c>
      <c r="B1302" s="137" t="s">
        <v>1628</v>
      </c>
      <c r="C1302" s="136" t="s">
        <v>314</v>
      </c>
      <c r="D1302" s="136" t="s">
        <v>83</v>
      </c>
      <c r="E1302" s="138">
        <v>9.39</v>
      </c>
      <c r="F1302" s="138">
        <v>9.39</v>
      </c>
      <c r="G1302" s="136" t="s">
        <v>308</v>
      </c>
      <c r="H1302" s="139">
        <v>41974</v>
      </c>
    </row>
    <row r="1303" spans="1:8" ht="25.5">
      <c r="A1303" s="140">
        <v>2569</v>
      </c>
      <c r="B1303" s="141" t="s">
        <v>1629</v>
      </c>
      <c r="C1303" s="140" t="s">
        <v>314</v>
      </c>
      <c r="D1303" s="140" t="s">
        <v>83</v>
      </c>
      <c r="E1303" s="142">
        <v>5.62</v>
      </c>
      <c r="F1303" s="142">
        <v>5.62</v>
      </c>
      <c r="G1303" s="140" t="s">
        <v>308</v>
      </c>
      <c r="H1303" s="143">
        <v>41974</v>
      </c>
    </row>
    <row r="1304" spans="1:8" ht="25.5">
      <c r="A1304" s="136">
        <v>2571</v>
      </c>
      <c r="B1304" s="137" t="s">
        <v>1630</v>
      </c>
      <c r="C1304" s="136" t="s">
        <v>314</v>
      </c>
      <c r="D1304" s="136" t="s">
        <v>83</v>
      </c>
      <c r="E1304" s="138">
        <v>34.130000000000003</v>
      </c>
      <c r="F1304" s="138">
        <v>34.130000000000003</v>
      </c>
      <c r="G1304" s="136" t="s">
        <v>308</v>
      </c>
      <c r="H1304" s="139">
        <v>41974</v>
      </c>
    </row>
    <row r="1305" spans="1:8" ht="25.5">
      <c r="A1305" s="140">
        <v>2572</v>
      </c>
      <c r="B1305" s="141" t="s">
        <v>1631</v>
      </c>
      <c r="C1305" s="140" t="s">
        <v>314</v>
      </c>
      <c r="D1305" s="140" t="s">
        <v>83</v>
      </c>
      <c r="E1305" s="142">
        <v>65.849999999999994</v>
      </c>
      <c r="F1305" s="142">
        <v>65.849999999999994</v>
      </c>
      <c r="G1305" s="140" t="s">
        <v>308</v>
      </c>
      <c r="H1305" s="143">
        <v>41974</v>
      </c>
    </row>
    <row r="1306" spans="1:8" ht="25.5">
      <c r="A1306" s="136">
        <v>2593</v>
      </c>
      <c r="B1306" s="137" t="s">
        <v>1632</v>
      </c>
      <c r="C1306" s="136" t="s">
        <v>314</v>
      </c>
      <c r="D1306" s="136" t="s">
        <v>83</v>
      </c>
      <c r="E1306" s="138">
        <v>6.06</v>
      </c>
      <c r="F1306" s="138">
        <v>6.06</v>
      </c>
      <c r="G1306" s="136" t="s">
        <v>308</v>
      </c>
      <c r="H1306" s="139">
        <v>41974</v>
      </c>
    </row>
    <row r="1307" spans="1:8" ht="25.5">
      <c r="A1307" s="140">
        <v>2595</v>
      </c>
      <c r="B1307" s="141" t="s">
        <v>1633</v>
      </c>
      <c r="C1307" s="140" t="s">
        <v>314</v>
      </c>
      <c r="D1307" s="140" t="s">
        <v>83</v>
      </c>
      <c r="E1307" s="142">
        <v>127.41</v>
      </c>
      <c r="F1307" s="142">
        <v>127.41</v>
      </c>
      <c r="G1307" s="140" t="s">
        <v>308</v>
      </c>
      <c r="H1307" s="143">
        <v>41974</v>
      </c>
    </row>
    <row r="1308" spans="1:8" ht="25.5">
      <c r="A1308" s="136">
        <v>2576</v>
      </c>
      <c r="B1308" s="137" t="s">
        <v>1634</v>
      </c>
      <c r="C1308" s="136" t="s">
        <v>314</v>
      </c>
      <c r="D1308" s="136" t="s">
        <v>83</v>
      </c>
      <c r="E1308" s="138">
        <v>25.95</v>
      </c>
      <c r="F1308" s="138">
        <v>25.95</v>
      </c>
      <c r="G1308" s="136" t="s">
        <v>308</v>
      </c>
      <c r="H1308" s="139">
        <v>41974</v>
      </c>
    </row>
    <row r="1309" spans="1:8" ht="25.5">
      <c r="A1309" s="140">
        <v>2575</v>
      </c>
      <c r="B1309" s="141" t="s">
        <v>1635</v>
      </c>
      <c r="C1309" s="140" t="s">
        <v>314</v>
      </c>
      <c r="D1309" s="140" t="s">
        <v>83</v>
      </c>
      <c r="E1309" s="142">
        <v>18.079999999999998</v>
      </c>
      <c r="F1309" s="142">
        <v>18.079999999999998</v>
      </c>
      <c r="G1309" s="140" t="s">
        <v>308</v>
      </c>
      <c r="H1309" s="143">
        <v>41974</v>
      </c>
    </row>
    <row r="1310" spans="1:8" ht="25.5">
      <c r="A1310" s="136">
        <v>2586</v>
      </c>
      <c r="B1310" s="137" t="s">
        <v>1636</v>
      </c>
      <c r="C1310" s="136" t="s">
        <v>314</v>
      </c>
      <c r="D1310" s="136" t="s">
        <v>83</v>
      </c>
      <c r="E1310" s="138">
        <v>11.07</v>
      </c>
      <c r="F1310" s="138">
        <v>11.07</v>
      </c>
      <c r="G1310" s="136" t="s">
        <v>308</v>
      </c>
      <c r="H1310" s="139">
        <v>41974</v>
      </c>
    </row>
    <row r="1311" spans="1:8" ht="25.5">
      <c r="A1311" s="140">
        <v>2573</v>
      </c>
      <c r="B1311" s="141" t="s">
        <v>1637</v>
      </c>
      <c r="C1311" s="140" t="s">
        <v>314</v>
      </c>
      <c r="D1311" s="140" t="s">
        <v>83</v>
      </c>
      <c r="E1311" s="142">
        <v>6.46</v>
      </c>
      <c r="F1311" s="142">
        <v>6.46</v>
      </c>
      <c r="G1311" s="140" t="s">
        <v>308</v>
      </c>
      <c r="H1311" s="143">
        <v>41974</v>
      </c>
    </row>
    <row r="1312" spans="1:8" ht="25.5">
      <c r="A1312" s="136">
        <v>2577</v>
      </c>
      <c r="B1312" s="137" t="s">
        <v>1638</v>
      </c>
      <c r="C1312" s="136" t="s">
        <v>314</v>
      </c>
      <c r="D1312" s="136" t="s">
        <v>83</v>
      </c>
      <c r="E1312" s="138">
        <v>36.46</v>
      </c>
      <c r="F1312" s="138">
        <v>36.46</v>
      </c>
      <c r="G1312" s="136" t="s">
        <v>308</v>
      </c>
      <c r="H1312" s="139">
        <v>41974</v>
      </c>
    </row>
    <row r="1313" spans="1:8" ht="25.5">
      <c r="A1313" s="140">
        <v>2578</v>
      </c>
      <c r="B1313" s="141" t="s">
        <v>1639</v>
      </c>
      <c r="C1313" s="140" t="s">
        <v>314</v>
      </c>
      <c r="D1313" s="140" t="s">
        <v>83</v>
      </c>
      <c r="E1313" s="142">
        <v>72.19</v>
      </c>
      <c r="F1313" s="142">
        <v>72.19</v>
      </c>
      <c r="G1313" s="140" t="s">
        <v>308</v>
      </c>
      <c r="H1313" s="143">
        <v>41974</v>
      </c>
    </row>
    <row r="1314" spans="1:8" ht="25.5">
      <c r="A1314" s="136">
        <v>2574</v>
      </c>
      <c r="B1314" s="137" t="s">
        <v>1640</v>
      </c>
      <c r="C1314" s="136" t="s">
        <v>314</v>
      </c>
      <c r="D1314" s="136" t="s">
        <v>83</v>
      </c>
      <c r="E1314" s="138">
        <v>6.48</v>
      </c>
      <c r="F1314" s="138">
        <v>6.48</v>
      </c>
      <c r="G1314" s="136" t="s">
        <v>308</v>
      </c>
      <c r="H1314" s="139">
        <v>41974</v>
      </c>
    </row>
    <row r="1315" spans="1:8" ht="25.5">
      <c r="A1315" s="140">
        <v>2585</v>
      </c>
      <c r="B1315" s="141" t="s">
        <v>1641</v>
      </c>
      <c r="C1315" s="140" t="s">
        <v>314</v>
      </c>
      <c r="D1315" s="140" t="s">
        <v>83</v>
      </c>
      <c r="E1315" s="142">
        <v>131.63</v>
      </c>
      <c r="F1315" s="142">
        <v>131.63</v>
      </c>
      <c r="G1315" s="140" t="s">
        <v>308</v>
      </c>
      <c r="H1315" s="143">
        <v>41974</v>
      </c>
    </row>
    <row r="1316" spans="1:8" ht="25.5">
      <c r="A1316" s="136">
        <v>12008</v>
      </c>
      <c r="B1316" s="137" t="s">
        <v>1642</v>
      </c>
      <c r="C1316" s="136" t="s">
        <v>314</v>
      </c>
      <c r="D1316" s="136" t="s">
        <v>83</v>
      </c>
      <c r="E1316" s="138">
        <v>72.19</v>
      </c>
      <c r="F1316" s="138">
        <v>72.19</v>
      </c>
      <c r="G1316" s="136" t="s">
        <v>308</v>
      </c>
      <c r="H1316" s="139">
        <v>41974</v>
      </c>
    </row>
    <row r="1317" spans="1:8" ht="25.5">
      <c r="A1317" s="140">
        <v>2582</v>
      </c>
      <c r="B1317" s="141" t="s">
        <v>1643</v>
      </c>
      <c r="C1317" s="140" t="s">
        <v>314</v>
      </c>
      <c r="D1317" s="140" t="s">
        <v>83</v>
      </c>
      <c r="E1317" s="142">
        <v>26.26</v>
      </c>
      <c r="F1317" s="142">
        <v>26.26</v>
      </c>
      <c r="G1317" s="140" t="s">
        <v>308</v>
      </c>
      <c r="H1317" s="143">
        <v>41974</v>
      </c>
    </row>
    <row r="1318" spans="1:8" ht="25.5">
      <c r="A1318" s="136">
        <v>2597</v>
      </c>
      <c r="B1318" s="137" t="s">
        <v>1644</v>
      </c>
      <c r="C1318" s="136" t="s">
        <v>314</v>
      </c>
      <c r="D1318" s="136" t="s">
        <v>83</v>
      </c>
      <c r="E1318" s="138">
        <v>20.239999999999998</v>
      </c>
      <c r="F1318" s="138">
        <v>20.239999999999998</v>
      </c>
      <c r="G1318" s="136" t="s">
        <v>308</v>
      </c>
      <c r="H1318" s="139">
        <v>41974</v>
      </c>
    </row>
    <row r="1319" spans="1:8" ht="25.5">
      <c r="A1319" s="140">
        <v>2581</v>
      </c>
      <c r="B1319" s="141" t="s">
        <v>1645</v>
      </c>
      <c r="C1319" s="140" t="s">
        <v>314</v>
      </c>
      <c r="D1319" s="140" t="s">
        <v>83</v>
      </c>
      <c r="E1319" s="142">
        <v>12.06</v>
      </c>
      <c r="F1319" s="142">
        <v>12.06</v>
      </c>
      <c r="G1319" s="140" t="s">
        <v>308</v>
      </c>
      <c r="H1319" s="143">
        <v>41974</v>
      </c>
    </row>
    <row r="1320" spans="1:8" ht="25.5">
      <c r="A1320" s="136">
        <v>2579</v>
      </c>
      <c r="B1320" s="137" t="s">
        <v>1646</v>
      </c>
      <c r="C1320" s="136" t="s">
        <v>314</v>
      </c>
      <c r="D1320" s="136" t="s">
        <v>83</v>
      </c>
      <c r="E1320" s="138">
        <v>6.42</v>
      </c>
      <c r="F1320" s="138">
        <v>6.42</v>
      </c>
      <c r="G1320" s="136" t="s">
        <v>308</v>
      </c>
      <c r="H1320" s="139">
        <v>41974</v>
      </c>
    </row>
    <row r="1321" spans="1:8" ht="25.5">
      <c r="A1321" s="140">
        <v>2596</v>
      </c>
      <c r="B1321" s="141" t="s">
        <v>1647</v>
      </c>
      <c r="C1321" s="140" t="s">
        <v>314</v>
      </c>
      <c r="D1321" s="140" t="s">
        <v>83</v>
      </c>
      <c r="E1321" s="142">
        <v>37.369999999999997</v>
      </c>
      <c r="F1321" s="142">
        <v>37.369999999999997</v>
      </c>
      <c r="G1321" s="140" t="s">
        <v>308</v>
      </c>
      <c r="H1321" s="143">
        <v>41974</v>
      </c>
    </row>
    <row r="1322" spans="1:8" ht="25.5">
      <c r="A1322" s="136">
        <v>2583</v>
      </c>
      <c r="B1322" s="137" t="s">
        <v>1648</v>
      </c>
      <c r="C1322" s="136" t="s">
        <v>314</v>
      </c>
      <c r="D1322" s="136" t="s">
        <v>83</v>
      </c>
      <c r="E1322" s="138">
        <v>70.489999999999995</v>
      </c>
      <c r="F1322" s="138">
        <v>70.489999999999995</v>
      </c>
      <c r="G1322" s="136" t="s">
        <v>308</v>
      </c>
      <c r="H1322" s="139">
        <v>41974</v>
      </c>
    </row>
    <row r="1323" spans="1:8" ht="25.5">
      <c r="A1323" s="140">
        <v>2580</v>
      </c>
      <c r="B1323" s="141" t="s">
        <v>1649</v>
      </c>
      <c r="C1323" s="140" t="s">
        <v>314</v>
      </c>
      <c r="D1323" s="140" t="s">
        <v>83</v>
      </c>
      <c r="E1323" s="142">
        <v>6.87</v>
      </c>
      <c r="F1323" s="142">
        <v>6.87</v>
      </c>
      <c r="G1323" s="140" t="s">
        <v>308</v>
      </c>
      <c r="H1323" s="143">
        <v>41974</v>
      </c>
    </row>
    <row r="1324" spans="1:8" ht="25.5">
      <c r="A1324" s="136">
        <v>2584</v>
      </c>
      <c r="B1324" s="137" t="s">
        <v>1650</v>
      </c>
      <c r="C1324" s="136" t="s">
        <v>314</v>
      </c>
      <c r="D1324" s="136" t="s">
        <v>83</v>
      </c>
      <c r="E1324" s="138">
        <v>143.13999999999999</v>
      </c>
      <c r="F1324" s="138">
        <v>143.13999999999999</v>
      </c>
      <c r="G1324" s="136" t="s">
        <v>308</v>
      </c>
      <c r="H1324" s="139">
        <v>41974</v>
      </c>
    </row>
    <row r="1325" spans="1:8">
      <c r="A1325" s="140">
        <v>12623</v>
      </c>
      <c r="B1325" s="141" t="s">
        <v>1651</v>
      </c>
      <c r="C1325" s="140" t="s">
        <v>314</v>
      </c>
      <c r="D1325" s="140" t="s">
        <v>370</v>
      </c>
      <c r="E1325" s="142">
        <v>9.4600000000000009</v>
      </c>
      <c r="F1325" s="142">
        <v>9.4600000000000009</v>
      </c>
      <c r="G1325" s="140" t="s">
        <v>308</v>
      </c>
      <c r="H1325" s="143">
        <v>41974</v>
      </c>
    </row>
    <row r="1326" spans="1:8" ht="25.5">
      <c r="A1326" s="136">
        <v>34498</v>
      </c>
      <c r="B1326" s="137" t="s">
        <v>1652</v>
      </c>
      <c r="C1326" s="136" t="s">
        <v>314</v>
      </c>
      <c r="D1326" s="136" t="s">
        <v>83</v>
      </c>
      <c r="E1326" s="138">
        <v>71.27</v>
      </c>
      <c r="F1326" s="138">
        <v>71.27</v>
      </c>
      <c r="G1326" s="136" t="s">
        <v>308</v>
      </c>
      <c r="H1326" s="139">
        <v>41974</v>
      </c>
    </row>
    <row r="1327" spans="1:8" ht="25.5">
      <c r="A1327" s="140">
        <v>13244</v>
      </c>
      <c r="B1327" s="141" t="s">
        <v>1653</v>
      </c>
      <c r="C1327" s="140" t="s">
        <v>314</v>
      </c>
      <c r="D1327" s="140" t="s">
        <v>83</v>
      </c>
      <c r="E1327" s="142">
        <v>30</v>
      </c>
      <c r="F1327" s="142">
        <v>30</v>
      </c>
      <c r="G1327" s="140" t="s">
        <v>308</v>
      </c>
      <c r="H1327" s="143">
        <v>41974</v>
      </c>
    </row>
    <row r="1328" spans="1:8" ht="38.25">
      <c r="A1328" s="136">
        <v>2517</v>
      </c>
      <c r="B1328" s="137" t="s">
        <v>1654</v>
      </c>
      <c r="C1328" s="136" t="s">
        <v>314</v>
      </c>
      <c r="D1328" s="136" t="s">
        <v>83</v>
      </c>
      <c r="E1328" s="138">
        <v>8.24</v>
      </c>
      <c r="F1328" s="138">
        <v>8.24</v>
      </c>
      <c r="G1328" s="136" t="s">
        <v>308</v>
      </c>
      <c r="H1328" s="139">
        <v>41974</v>
      </c>
    </row>
    <row r="1329" spans="1:8" ht="38.25">
      <c r="A1329" s="140">
        <v>2522</v>
      </c>
      <c r="B1329" s="141" t="s">
        <v>1655</v>
      </c>
      <c r="C1329" s="140" t="s">
        <v>314</v>
      </c>
      <c r="D1329" s="140" t="s">
        <v>83</v>
      </c>
      <c r="E1329" s="142">
        <v>7.47</v>
      </c>
      <c r="F1329" s="142">
        <v>7.47</v>
      </c>
      <c r="G1329" s="140" t="s">
        <v>308</v>
      </c>
      <c r="H1329" s="143">
        <v>41974</v>
      </c>
    </row>
    <row r="1330" spans="1:8" ht="38.25">
      <c r="A1330" s="136">
        <v>2516</v>
      </c>
      <c r="B1330" s="137" t="s">
        <v>1656</v>
      </c>
      <c r="C1330" s="136" t="s">
        <v>314</v>
      </c>
      <c r="D1330" s="136" t="s">
        <v>83</v>
      </c>
      <c r="E1330" s="138">
        <v>4.0999999999999996</v>
      </c>
      <c r="F1330" s="138">
        <v>4.0999999999999996</v>
      </c>
      <c r="G1330" s="136" t="s">
        <v>308</v>
      </c>
      <c r="H1330" s="139">
        <v>41974</v>
      </c>
    </row>
    <row r="1331" spans="1:8" ht="38.25">
      <c r="A1331" s="140">
        <v>2548</v>
      </c>
      <c r="B1331" s="141" t="s">
        <v>1657</v>
      </c>
      <c r="C1331" s="140" t="s">
        <v>314</v>
      </c>
      <c r="D1331" s="140" t="s">
        <v>83</v>
      </c>
      <c r="E1331" s="142">
        <v>2.89</v>
      </c>
      <c r="F1331" s="142">
        <v>2.89</v>
      </c>
      <c r="G1331" s="140" t="s">
        <v>308</v>
      </c>
      <c r="H1331" s="143">
        <v>41974</v>
      </c>
    </row>
    <row r="1332" spans="1:8" ht="38.25">
      <c r="A1332" s="136">
        <v>2518</v>
      </c>
      <c r="B1332" s="137" t="s">
        <v>1658</v>
      </c>
      <c r="C1332" s="136" t="s">
        <v>314</v>
      </c>
      <c r="D1332" s="136" t="s">
        <v>83</v>
      </c>
      <c r="E1332" s="138">
        <v>41.41</v>
      </c>
      <c r="F1332" s="138">
        <v>41.41</v>
      </c>
      <c r="G1332" s="136" t="s">
        <v>308</v>
      </c>
      <c r="H1332" s="139">
        <v>41974</v>
      </c>
    </row>
    <row r="1333" spans="1:8" ht="38.25">
      <c r="A1333" s="140">
        <v>2521</v>
      </c>
      <c r="B1333" s="141" t="s">
        <v>1659</v>
      </c>
      <c r="C1333" s="140" t="s">
        <v>314</v>
      </c>
      <c r="D1333" s="140" t="s">
        <v>83</v>
      </c>
      <c r="E1333" s="142">
        <v>25.33</v>
      </c>
      <c r="F1333" s="142">
        <v>25.33</v>
      </c>
      <c r="G1333" s="140" t="s">
        <v>308</v>
      </c>
      <c r="H1333" s="143">
        <v>41974</v>
      </c>
    </row>
    <row r="1334" spans="1:8" ht="38.25">
      <c r="A1334" s="136">
        <v>2519</v>
      </c>
      <c r="B1334" s="137" t="s">
        <v>1660</v>
      </c>
      <c r="C1334" s="136" t="s">
        <v>314</v>
      </c>
      <c r="D1334" s="136" t="s">
        <v>83</v>
      </c>
      <c r="E1334" s="138">
        <v>46.23</v>
      </c>
      <c r="F1334" s="138">
        <v>46.23</v>
      </c>
      <c r="G1334" s="136" t="s">
        <v>308</v>
      </c>
      <c r="H1334" s="139">
        <v>41974</v>
      </c>
    </row>
    <row r="1335" spans="1:8" ht="38.25">
      <c r="A1335" s="140">
        <v>2515</v>
      </c>
      <c r="B1335" s="141" t="s">
        <v>1661</v>
      </c>
      <c r="C1335" s="140" t="s">
        <v>314</v>
      </c>
      <c r="D1335" s="140" t="s">
        <v>83</v>
      </c>
      <c r="E1335" s="142">
        <v>3.58</v>
      </c>
      <c r="F1335" s="142">
        <v>3.58</v>
      </c>
      <c r="G1335" s="140" t="s">
        <v>308</v>
      </c>
      <c r="H1335" s="143">
        <v>41974</v>
      </c>
    </row>
    <row r="1336" spans="1:8" ht="38.25">
      <c r="A1336" s="136">
        <v>2520</v>
      </c>
      <c r="B1336" s="137" t="s">
        <v>1662</v>
      </c>
      <c r="C1336" s="136" t="s">
        <v>314</v>
      </c>
      <c r="D1336" s="136" t="s">
        <v>83</v>
      </c>
      <c r="E1336" s="138">
        <v>79.92</v>
      </c>
      <c r="F1336" s="138">
        <v>79.92</v>
      </c>
      <c r="G1336" s="136" t="s">
        <v>308</v>
      </c>
      <c r="H1336" s="139">
        <v>41974</v>
      </c>
    </row>
    <row r="1337" spans="1:8" ht="25.5">
      <c r="A1337" s="140">
        <v>1595</v>
      </c>
      <c r="B1337" s="141" t="s">
        <v>1663</v>
      </c>
      <c r="C1337" s="140" t="s">
        <v>314</v>
      </c>
      <c r="D1337" s="140" t="s">
        <v>83</v>
      </c>
      <c r="E1337" s="142">
        <v>12.11</v>
      </c>
      <c r="F1337" s="142">
        <v>12.11</v>
      </c>
      <c r="G1337" s="140" t="s">
        <v>308</v>
      </c>
      <c r="H1337" s="143">
        <v>41974</v>
      </c>
    </row>
    <row r="1338" spans="1:8">
      <c r="A1338" s="136">
        <v>11855</v>
      </c>
      <c r="B1338" s="137" t="s">
        <v>1664</v>
      </c>
      <c r="C1338" s="136" t="s">
        <v>314</v>
      </c>
      <c r="D1338" s="136" t="s">
        <v>83</v>
      </c>
      <c r="E1338" s="138">
        <v>5.59</v>
      </c>
      <c r="F1338" s="138">
        <v>5.59</v>
      </c>
      <c r="G1338" s="136" t="s">
        <v>308</v>
      </c>
      <c r="H1338" s="139">
        <v>41974</v>
      </c>
    </row>
    <row r="1339" spans="1:8" ht="25.5">
      <c r="A1339" s="140">
        <v>1562</v>
      </c>
      <c r="B1339" s="141" t="s">
        <v>1665</v>
      </c>
      <c r="C1339" s="140" t="s">
        <v>314</v>
      </c>
      <c r="D1339" s="140" t="s">
        <v>83</v>
      </c>
      <c r="E1339" s="142">
        <v>6.91</v>
      </c>
      <c r="F1339" s="142">
        <v>6.91</v>
      </c>
      <c r="G1339" s="140" t="s">
        <v>308</v>
      </c>
      <c r="H1339" s="143">
        <v>41974</v>
      </c>
    </row>
    <row r="1340" spans="1:8" ht="25.5">
      <c r="A1340" s="136">
        <v>1563</v>
      </c>
      <c r="B1340" s="137" t="s">
        <v>1666</v>
      </c>
      <c r="C1340" s="136" t="s">
        <v>314</v>
      </c>
      <c r="D1340" s="136" t="s">
        <v>83</v>
      </c>
      <c r="E1340" s="138">
        <v>8.8800000000000008</v>
      </c>
      <c r="F1340" s="138">
        <v>8.8800000000000008</v>
      </c>
      <c r="G1340" s="136" t="s">
        <v>308</v>
      </c>
      <c r="H1340" s="139">
        <v>41974</v>
      </c>
    </row>
    <row r="1341" spans="1:8" ht="25.5">
      <c r="A1341" s="140">
        <v>11821</v>
      </c>
      <c r="B1341" s="141" t="s">
        <v>1667</v>
      </c>
      <c r="C1341" s="140" t="s">
        <v>314</v>
      </c>
      <c r="D1341" s="140" t="s">
        <v>83</v>
      </c>
      <c r="E1341" s="142">
        <v>2.37</v>
      </c>
      <c r="F1341" s="142">
        <v>2.37</v>
      </c>
      <c r="G1341" s="140" t="s">
        <v>308</v>
      </c>
      <c r="H1341" s="143">
        <v>41974</v>
      </c>
    </row>
    <row r="1342" spans="1:8" ht="25.5">
      <c r="A1342" s="136">
        <v>11818</v>
      </c>
      <c r="B1342" s="137" t="s">
        <v>1668</v>
      </c>
      <c r="C1342" s="136" t="s">
        <v>314</v>
      </c>
      <c r="D1342" s="136" t="s">
        <v>83</v>
      </c>
      <c r="E1342" s="138">
        <v>2.34</v>
      </c>
      <c r="F1342" s="138">
        <v>2.34</v>
      </c>
      <c r="G1342" s="136" t="s">
        <v>308</v>
      </c>
      <c r="H1342" s="139">
        <v>41974</v>
      </c>
    </row>
    <row r="1343" spans="1:8" ht="25.5">
      <c r="A1343" s="140">
        <v>1596</v>
      </c>
      <c r="B1343" s="141" t="s">
        <v>1669</v>
      </c>
      <c r="C1343" s="140" t="s">
        <v>314</v>
      </c>
      <c r="D1343" s="140" t="s">
        <v>83</v>
      </c>
      <c r="E1343" s="142">
        <v>3.62</v>
      </c>
      <c r="F1343" s="142">
        <v>3.62</v>
      </c>
      <c r="G1343" s="140" t="s">
        <v>308</v>
      </c>
      <c r="H1343" s="143">
        <v>41974</v>
      </c>
    </row>
    <row r="1344" spans="1:8" ht="25.5">
      <c r="A1344" s="136">
        <v>11820</v>
      </c>
      <c r="B1344" s="137" t="s">
        <v>1670</v>
      </c>
      <c r="C1344" s="136" t="s">
        <v>314</v>
      </c>
      <c r="D1344" s="136" t="s">
        <v>83</v>
      </c>
      <c r="E1344" s="138">
        <v>2.2999999999999998</v>
      </c>
      <c r="F1344" s="138">
        <v>2.2999999999999998</v>
      </c>
      <c r="G1344" s="136" t="s">
        <v>308</v>
      </c>
      <c r="H1344" s="139">
        <v>41974</v>
      </c>
    </row>
    <row r="1345" spans="1:8" ht="25.5">
      <c r="A1345" s="140">
        <v>11819</v>
      </c>
      <c r="B1345" s="141" t="s">
        <v>1671</v>
      </c>
      <c r="C1345" s="140" t="s">
        <v>314</v>
      </c>
      <c r="D1345" s="140" t="s">
        <v>83</v>
      </c>
      <c r="E1345" s="142">
        <v>41.13</v>
      </c>
      <c r="F1345" s="142">
        <v>41.13</v>
      </c>
      <c r="G1345" s="140" t="s">
        <v>308</v>
      </c>
      <c r="H1345" s="143">
        <v>41974</v>
      </c>
    </row>
    <row r="1346" spans="1:8" ht="25.5">
      <c r="A1346" s="136">
        <v>1565</v>
      </c>
      <c r="B1346" s="137" t="s">
        <v>1672</v>
      </c>
      <c r="C1346" s="136" t="s">
        <v>314</v>
      </c>
      <c r="D1346" s="136" t="s">
        <v>83</v>
      </c>
      <c r="E1346" s="138">
        <v>3.45</v>
      </c>
      <c r="F1346" s="138">
        <v>3.45</v>
      </c>
      <c r="G1346" s="136" t="s">
        <v>308</v>
      </c>
      <c r="H1346" s="139">
        <v>41974</v>
      </c>
    </row>
    <row r="1347" spans="1:8">
      <c r="A1347" s="140">
        <v>11857</v>
      </c>
      <c r="B1347" s="141" t="s">
        <v>1673</v>
      </c>
      <c r="C1347" s="140" t="s">
        <v>314</v>
      </c>
      <c r="D1347" s="140" t="s">
        <v>83</v>
      </c>
      <c r="E1347" s="142">
        <v>7.57</v>
      </c>
      <c r="F1347" s="142">
        <v>7.57</v>
      </c>
      <c r="G1347" s="140" t="s">
        <v>308</v>
      </c>
      <c r="H1347" s="143">
        <v>41974</v>
      </c>
    </row>
    <row r="1348" spans="1:8">
      <c r="A1348" s="136">
        <v>11858</v>
      </c>
      <c r="B1348" s="137" t="s">
        <v>1674</v>
      </c>
      <c r="C1348" s="136" t="s">
        <v>314</v>
      </c>
      <c r="D1348" s="136" t="s">
        <v>83</v>
      </c>
      <c r="E1348" s="138">
        <v>9.2799999999999994</v>
      </c>
      <c r="F1348" s="138">
        <v>9.2799999999999994</v>
      </c>
      <c r="G1348" s="136" t="s">
        <v>308</v>
      </c>
      <c r="H1348" s="139">
        <v>41974</v>
      </c>
    </row>
    <row r="1349" spans="1:8">
      <c r="A1349" s="140">
        <v>1539</v>
      </c>
      <c r="B1349" s="141" t="s">
        <v>1675</v>
      </c>
      <c r="C1349" s="140" t="s">
        <v>314</v>
      </c>
      <c r="D1349" s="140" t="s">
        <v>83</v>
      </c>
      <c r="E1349" s="142">
        <v>2.37</v>
      </c>
      <c r="F1349" s="142">
        <v>2.37</v>
      </c>
      <c r="G1349" s="140" t="s">
        <v>308</v>
      </c>
      <c r="H1349" s="143">
        <v>41974</v>
      </c>
    </row>
    <row r="1350" spans="1:8">
      <c r="A1350" s="136">
        <v>11859</v>
      </c>
      <c r="B1350" s="137" t="s">
        <v>1676</v>
      </c>
      <c r="C1350" s="136" t="s">
        <v>314</v>
      </c>
      <c r="D1350" s="136" t="s">
        <v>83</v>
      </c>
      <c r="E1350" s="138">
        <v>13.16</v>
      </c>
      <c r="F1350" s="138">
        <v>13.16</v>
      </c>
      <c r="G1350" s="136" t="s">
        <v>308</v>
      </c>
      <c r="H1350" s="139">
        <v>41974</v>
      </c>
    </row>
    <row r="1351" spans="1:8">
      <c r="A1351" s="140">
        <v>1550</v>
      </c>
      <c r="B1351" s="141" t="s">
        <v>1677</v>
      </c>
      <c r="C1351" s="140" t="s">
        <v>314</v>
      </c>
      <c r="D1351" s="140" t="s">
        <v>83</v>
      </c>
      <c r="E1351" s="142">
        <v>3.16</v>
      </c>
      <c r="F1351" s="142">
        <v>3.16</v>
      </c>
      <c r="G1351" s="140" t="s">
        <v>308</v>
      </c>
      <c r="H1351" s="143">
        <v>41974</v>
      </c>
    </row>
    <row r="1352" spans="1:8">
      <c r="A1352" s="136">
        <v>11854</v>
      </c>
      <c r="B1352" s="137" t="s">
        <v>1678</v>
      </c>
      <c r="C1352" s="136" t="s">
        <v>314</v>
      </c>
      <c r="D1352" s="136" t="s">
        <v>83</v>
      </c>
      <c r="E1352" s="138">
        <v>2.86</v>
      </c>
      <c r="F1352" s="138">
        <v>2.86</v>
      </c>
      <c r="G1352" s="136" t="s">
        <v>308</v>
      </c>
      <c r="H1352" s="139">
        <v>41974</v>
      </c>
    </row>
    <row r="1353" spans="1:8">
      <c r="A1353" s="140">
        <v>11862</v>
      </c>
      <c r="B1353" s="141" t="s">
        <v>1679</v>
      </c>
      <c r="C1353" s="140" t="s">
        <v>314</v>
      </c>
      <c r="D1353" s="140" t="s">
        <v>83</v>
      </c>
      <c r="E1353" s="142">
        <v>4.08</v>
      </c>
      <c r="F1353" s="142">
        <v>4.08</v>
      </c>
      <c r="G1353" s="140" t="s">
        <v>308</v>
      </c>
      <c r="H1353" s="143">
        <v>41974</v>
      </c>
    </row>
    <row r="1354" spans="1:8">
      <c r="A1354" s="136">
        <v>11863</v>
      </c>
      <c r="B1354" s="137" t="s">
        <v>1680</v>
      </c>
      <c r="C1354" s="136" t="s">
        <v>314</v>
      </c>
      <c r="D1354" s="136" t="s">
        <v>83</v>
      </c>
      <c r="E1354" s="138">
        <v>1.45</v>
      </c>
      <c r="F1354" s="138">
        <v>1.45</v>
      </c>
      <c r="G1354" s="136" t="s">
        <v>308</v>
      </c>
      <c r="H1354" s="139">
        <v>41974</v>
      </c>
    </row>
    <row r="1355" spans="1:8">
      <c r="A1355" s="140">
        <v>11864</v>
      </c>
      <c r="B1355" s="141" t="s">
        <v>1681</v>
      </c>
      <c r="C1355" s="140" t="s">
        <v>314</v>
      </c>
      <c r="D1355" s="140" t="s">
        <v>83</v>
      </c>
      <c r="E1355" s="142">
        <v>9.5399999999999991</v>
      </c>
      <c r="F1355" s="142">
        <v>9.5399999999999991</v>
      </c>
      <c r="G1355" s="140" t="s">
        <v>308</v>
      </c>
      <c r="H1355" s="143">
        <v>41974</v>
      </c>
    </row>
    <row r="1356" spans="1:8" ht="25.5">
      <c r="A1356" s="136">
        <v>1602</v>
      </c>
      <c r="B1356" s="137" t="s">
        <v>1682</v>
      </c>
      <c r="C1356" s="136" t="s">
        <v>314</v>
      </c>
      <c r="D1356" s="136" t="s">
        <v>83</v>
      </c>
      <c r="E1356" s="138">
        <v>18.36</v>
      </c>
      <c r="F1356" s="138">
        <v>18.36</v>
      </c>
      <c r="G1356" s="136" t="s">
        <v>308</v>
      </c>
      <c r="H1356" s="139">
        <v>41974</v>
      </c>
    </row>
    <row r="1357" spans="1:8" ht="25.5">
      <c r="A1357" s="140">
        <v>1601</v>
      </c>
      <c r="B1357" s="141" t="s">
        <v>1683</v>
      </c>
      <c r="C1357" s="140" t="s">
        <v>314</v>
      </c>
      <c r="D1357" s="140" t="s">
        <v>83</v>
      </c>
      <c r="E1357" s="142">
        <v>16.29</v>
      </c>
      <c r="F1357" s="142">
        <v>16.29</v>
      </c>
      <c r="G1357" s="140" t="s">
        <v>308</v>
      </c>
      <c r="H1357" s="143">
        <v>41974</v>
      </c>
    </row>
    <row r="1358" spans="1:8" ht="25.5">
      <c r="A1358" s="136">
        <v>1600</v>
      </c>
      <c r="B1358" s="137" t="s">
        <v>1684</v>
      </c>
      <c r="C1358" s="136" t="s">
        <v>314</v>
      </c>
      <c r="D1358" s="136" t="s">
        <v>83</v>
      </c>
      <c r="E1358" s="138">
        <v>5.56</v>
      </c>
      <c r="F1358" s="138">
        <v>5.56</v>
      </c>
      <c r="G1358" s="136" t="s">
        <v>308</v>
      </c>
      <c r="H1358" s="139">
        <v>41974</v>
      </c>
    </row>
    <row r="1359" spans="1:8" ht="25.5">
      <c r="A1359" s="140">
        <v>1598</v>
      </c>
      <c r="B1359" s="141" t="s">
        <v>1685</v>
      </c>
      <c r="C1359" s="140" t="s">
        <v>314</v>
      </c>
      <c r="D1359" s="140" t="s">
        <v>83</v>
      </c>
      <c r="E1359" s="142">
        <v>3.85</v>
      </c>
      <c r="F1359" s="142">
        <v>3.85</v>
      </c>
      <c r="G1359" s="140" t="s">
        <v>308</v>
      </c>
      <c r="H1359" s="143">
        <v>41974</v>
      </c>
    </row>
    <row r="1360" spans="1:8" ht="25.5">
      <c r="A1360" s="136">
        <v>1603</v>
      </c>
      <c r="B1360" s="137" t="s">
        <v>1686</v>
      </c>
      <c r="C1360" s="136" t="s">
        <v>314</v>
      </c>
      <c r="D1360" s="136" t="s">
        <v>83</v>
      </c>
      <c r="E1360" s="138">
        <v>24.68</v>
      </c>
      <c r="F1360" s="138">
        <v>24.68</v>
      </c>
      <c r="G1360" s="136" t="s">
        <v>308</v>
      </c>
      <c r="H1360" s="139">
        <v>41974</v>
      </c>
    </row>
    <row r="1361" spans="1:8" ht="25.5">
      <c r="A1361" s="140">
        <v>1599</v>
      </c>
      <c r="B1361" s="141" t="s">
        <v>1687</v>
      </c>
      <c r="C1361" s="140" t="s">
        <v>314</v>
      </c>
      <c r="D1361" s="140" t="s">
        <v>83</v>
      </c>
      <c r="E1361" s="142">
        <v>4.3099999999999996</v>
      </c>
      <c r="F1361" s="142">
        <v>4.3099999999999996</v>
      </c>
      <c r="G1361" s="140" t="s">
        <v>308</v>
      </c>
      <c r="H1361" s="143">
        <v>41974</v>
      </c>
    </row>
    <row r="1362" spans="1:8" ht="25.5">
      <c r="A1362" s="136">
        <v>1597</v>
      </c>
      <c r="B1362" s="137" t="s">
        <v>1688</v>
      </c>
      <c r="C1362" s="136" t="s">
        <v>314</v>
      </c>
      <c r="D1362" s="136" t="s">
        <v>83</v>
      </c>
      <c r="E1362" s="138">
        <v>3.06</v>
      </c>
      <c r="F1362" s="138">
        <v>3.06</v>
      </c>
      <c r="G1362" s="136" t="s">
        <v>308</v>
      </c>
      <c r="H1362" s="139">
        <v>41974</v>
      </c>
    </row>
    <row r="1363" spans="1:8" ht="38.25">
      <c r="A1363" s="140">
        <v>2527</v>
      </c>
      <c r="B1363" s="141" t="s">
        <v>1689</v>
      </c>
      <c r="C1363" s="140" t="s">
        <v>314</v>
      </c>
      <c r="D1363" s="140" t="s">
        <v>83</v>
      </c>
      <c r="E1363" s="142">
        <v>5.25</v>
      </c>
      <c r="F1363" s="142">
        <v>5.25</v>
      </c>
      <c r="G1363" s="140" t="s">
        <v>308</v>
      </c>
      <c r="H1363" s="143">
        <v>41974</v>
      </c>
    </row>
    <row r="1364" spans="1:8" ht="38.25">
      <c r="A1364" s="136">
        <v>2526</v>
      </c>
      <c r="B1364" s="137" t="s">
        <v>1690</v>
      </c>
      <c r="C1364" s="136" t="s">
        <v>314</v>
      </c>
      <c r="D1364" s="136" t="s">
        <v>83</v>
      </c>
      <c r="E1364" s="138">
        <v>4.5199999999999996</v>
      </c>
      <c r="F1364" s="138">
        <v>4.5199999999999996</v>
      </c>
      <c r="G1364" s="136" t="s">
        <v>308</v>
      </c>
      <c r="H1364" s="139">
        <v>41974</v>
      </c>
    </row>
    <row r="1365" spans="1:8" ht="38.25">
      <c r="A1365" s="140">
        <v>2483</v>
      </c>
      <c r="B1365" s="141" t="s">
        <v>1691</v>
      </c>
      <c r="C1365" s="140" t="s">
        <v>314</v>
      </c>
      <c r="D1365" s="140" t="s">
        <v>83</v>
      </c>
      <c r="E1365" s="142">
        <v>2.36</v>
      </c>
      <c r="F1365" s="142">
        <v>2.36</v>
      </c>
      <c r="G1365" s="140" t="s">
        <v>308</v>
      </c>
      <c r="H1365" s="143">
        <v>41974</v>
      </c>
    </row>
    <row r="1366" spans="1:8" ht="38.25">
      <c r="A1366" s="136">
        <v>2487</v>
      </c>
      <c r="B1366" s="137" t="s">
        <v>1692</v>
      </c>
      <c r="C1366" s="136" t="s">
        <v>314</v>
      </c>
      <c r="D1366" s="136" t="s">
        <v>83</v>
      </c>
      <c r="E1366" s="138">
        <v>1.84</v>
      </c>
      <c r="F1366" s="138">
        <v>1.84</v>
      </c>
      <c r="G1366" s="136" t="s">
        <v>308</v>
      </c>
      <c r="H1366" s="139">
        <v>41974</v>
      </c>
    </row>
    <row r="1367" spans="1:8" ht="38.25">
      <c r="A1367" s="140">
        <v>2528</v>
      </c>
      <c r="B1367" s="141" t="s">
        <v>1693</v>
      </c>
      <c r="C1367" s="140" t="s">
        <v>314</v>
      </c>
      <c r="D1367" s="140" t="s">
        <v>83</v>
      </c>
      <c r="E1367" s="142">
        <v>16.12</v>
      </c>
      <c r="F1367" s="142">
        <v>16.12</v>
      </c>
      <c r="G1367" s="140" t="s">
        <v>308</v>
      </c>
      <c r="H1367" s="143">
        <v>41974</v>
      </c>
    </row>
    <row r="1368" spans="1:8" ht="38.25">
      <c r="A1368" s="136">
        <v>2489</v>
      </c>
      <c r="B1368" s="137" t="s">
        <v>1694</v>
      </c>
      <c r="C1368" s="136" t="s">
        <v>314</v>
      </c>
      <c r="D1368" s="136" t="s">
        <v>83</v>
      </c>
      <c r="E1368" s="138">
        <v>7.09</v>
      </c>
      <c r="F1368" s="138">
        <v>7.09</v>
      </c>
      <c r="G1368" s="136" t="s">
        <v>308</v>
      </c>
      <c r="H1368" s="139">
        <v>41974</v>
      </c>
    </row>
    <row r="1369" spans="1:8" ht="38.25">
      <c r="A1369" s="140">
        <v>2484</v>
      </c>
      <c r="B1369" s="141" t="s">
        <v>1695</v>
      </c>
      <c r="C1369" s="140" t="s">
        <v>314</v>
      </c>
      <c r="D1369" s="140" t="s">
        <v>83</v>
      </c>
      <c r="E1369" s="142">
        <v>19.829999999999998</v>
      </c>
      <c r="F1369" s="142">
        <v>19.829999999999998</v>
      </c>
      <c r="G1369" s="140" t="s">
        <v>308</v>
      </c>
      <c r="H1369" s="143">
        <v>41974</v>
      </c>
    </row>
    <row r="1370" spans="1:8" ht="38.25">
      <c r="A1370" s="136">
        <v>2488</v>
      </c>
      <c r="B1370" s="137" t="s">
        <v>1696</v>
      </c>
      <c r="C1370" s="136" t="s">
        <v>314</v>
      </c>
      <c r="D1370" s="136" t="s">
        <v>83</v>
      </c>
      <c r="E1370" s="138">
        <v>2.02</v>
      </c>
      <c r="F1370" s="138">
        <v>2.02</v>
      </c>
      <c r="G1370" s="136" t="s">
        <v>308</v>
      </c>
      <c r="H1370" s="139">
        <v>41974</v>
      </c>
    </row>
    <row r="1371" spans="1:8" ht="38.25">
      <c r="A1371" s="140">
        <v>2485</v>
      </c>
      <c r="B1371" s="141" t="s">
        <v>1697</v>
      </c>
      <c r="C1371" s="140" t="s">
        <v>314</v>
      </c>
      <c r="D1371" s="140" t="s">
        <v>83</v>
      </c>
      <c r="E1371" s="142">
        <v>48.21</v>
      </c>
      <c r="F1371" s="142">
        <v>48.21</v>
      </c>
      <c r="G1371" s="140" t="s">
        <v>308</v>
      </c>
      <c r="H1371" s="143">
        <v>41974</v>
      </c>
    </row>
    <row r="1372" spans="1:8" ht="25.5">
      <c r="A1372" s="136">
        <v>11856</v>
      </c>
      <c r="B1372" s="137" t="s">
        <v>1698</v>
      </c>
      <c r="C1372" s="136" t="s">
        <v>314</v>
      </c>
      <c r="D1372" s="136" t="s">
        <v>83</v>
      </c>
      <c r="E1372" s="138">
        <v>2.04</v>
      </c>
      <c r="F1372" s="138">
        <v>2.04</v>
      </c>
      <c r="G1372" s="136" t="s">
        <v>308</v>
      </c>
      <c r="H1372" s="139">
        <v>41974</v>
      </c>
    </row>
    <row r="1373" spans="1:8" ht="25.5">
      <c r="A1373" s="140">
        <v>38683</v>
      </c>
      <c r="B1373" s="141" t="s">
        <v>1699</v>
      </c>
      <c r="C1373" s="140" t="s">
        <v>314</v>
      </c>
      <c r="D1373" s="140" t="s">
        <v>83</v>
      </c>
      <c r="E1373" s="142">
        <v>14.15</v>
      </c>
      <c r="F1373" s="142">
        <v>14.15</v>
      </c>
      <c r="G1373" s="140" t="s">
        <v>308</v>
      </c>
      <c r="H1373" s="143">
        <v>41974</v>
      </c>
    </row>
    <row r="1374" spans="1:8" ht="38.25">
      <c r="A1374" s="136">
        <v>1607</v>
      </c>
      <c r="B1374" s="137" t="s">
        <v>1700</v>
      </c>
      <c r="C1374" s="136" t="s">
        <v>314</v>
      </c>
      <c r="D1374" s="136" t="s">
        <v>630</v>
      </c>
      <c r="E1374" s="138">
        <v>0.2</v>
      </c>
      <c r="F1374" s="138">
        <v>0.2</v>
      </c>
      <c r="G1374" s="136" t="s">
        <v>308</v>
      </c>
      <c r="H1374" s="139">
        <v>41974</v>
      </c>
    </row>
    <row r="1375" spans="1:8" ht="25.5">
      <c r="A1375" s="140">
        <v>12118</v>
      </c>
      <c r="B1375" s="141" t="s">
        <v>1701</v>
      </c>
      <c r="C1375" s="140" t="s">
        <v>314</v>
      </c>
      <c r="D1375" s="140" t="s">
        <v>83</v>
      </c>
      <c r="E1375" s="142">
        <v>35.229999999999997</v>
      </c>
      <c r="F1375" s="142">
        <v>35.229999999999997</v>
      </c>
      <c r="G1375" s="140" t="s">
        <v>308</v>
      </c>
      <c r="H1375" s="143">
        <v>41974</v>
      </c>
    </row>
    <row r="1376" spans="1:8" ht="25.5">
      <c r="A1376" s="136">
        <v>13347</v>
      </c>
      <c r="B1376" s="137" t="s">
        <v>1702</v>
      </c>
      <c r="C1376" s="136" t="s">
        <v>314</v>
      </c>
      <c r="D1376" s="136" t="s">
        <v>83</v>
      </c>
      <c r="E1376" s="138">
        <v>33.65</v>
      </c>
      <c r="F1376" s="138">
        <v>33.65</v>
      </c>
      <c r="G1376" s="136" t="s">
        <v>308</v>
      </c>
      <c r="H1376" s="139">
        <v>41974</v>
      </c>
    </row>
    <row r="1377" spans="1:8" ht="25.5">
      <c r="A1377" s="140">
        <v>12006</v>
      </c>
      <c r="B1377" s="141" t="s">
        <v>1703</v>
      </c>
      <c r="C1377" s="140" t="s">
        <v>314</v>
      </c>
      <c r="D1377" s="140" t="s">
        <v>83</v>
      </c>
      <c r="E1377" s="142">
        <v>31.26</v>
      </c>
      <c r="F1377" s="142">
        <v>31.26</v>
      </c>
      <c r="G1377" s="140" t="s">
        <v>308</v>
      </c>
      <c r="H1377" s="143">
        <v>41974</v>
      </c>
    </row>
    <row r="1378" spans="1:8" ht="25.5">
      <c r="A1378" s="136">
        <v>12002</v>
      </c>
      <c r="B1378" s="137" t="s">
        <v>1704</v>
      </c>
      <c r="C1378" s="136" t="s">
        <v>314</v>
      </c>
      <c r="D1378" s="136" t="s">
        <v>83</v>
      </c>
      <c r="E1378" s="138">
        <v>22.14</v>
      </c>
      <c r="F1378" s="138">
        <v>22.14</v>
      </c>
      <c r="G1378" s="136" t="s">
        <v>308</v>
      </c>
      <c r="H1378" s="139">
        <v>41974</v>
      </c>
    </row>
    <row r="1379" spans="1:8" ht="25.5">
      <c r="A1379" s="140">
        <v>12004</v>
      </c>
      <c r="B1379" s="141" t="s">
        <v>1705</v>
      </c>
      <c r="C1379" s="140" t="s">
        <v>314</v>
      </c>
      <c r="D1379" s="140" t="s">
        <v>83</v>
      </c>
      <c r="E1379" s="142">
        <v>21.69</v>
      </c>
      <c r="F1379" s="142">
        <v>21.69</v>
      </c>
      <c r="G1379" s="140" t="s">
        <v>308</v>
      </c>
      <c r="H1379" s="143">
        <v>41974</v>
      </c>
    </row>
    <row r="1380" spans="1:8" ht="25.5">
      <c r="A1380" s="136">
        <v>12005</v>
      </c>
      <c r="B1380" s="137" t="s">
        <v>1706</v>
      </c>
      <c r="C1380" s="136" t="s">
        <v>314</v>
      </c>
      <c r="D1380" s="136" t="s">
        <v>83</v>
      </c>
      <c r="E1380" s="138">
        <v>20.64</v>
      </c>
      <c r="F1380" s="138">
        <v>20.64</v>
      </c>
      <c r="G1380" s="136" t="s">
        <v>308</v>
      </c>
      <c r="H1380" s="139">
        <v>41974</v>
      </c>
    </row>
    <row r="1381" spans="1:8" ht="25.5">
      <c r="A1381" s="140">
        <v>12007</v>
      </c>
      <c r="B1381" s="141" t="s">
        <v>1707</v>
      </c>
      <c r="C1381" s="140" t="s">
        <v>314</v>
      </c>
      <c r="D1381" s="140" t="s">
        <v>83</v>
      </c>
      <c r="E1381" s="142">
        <v>16.190000000000001</v>
      </c>
      <c r="F1381" s="142">
        <v>16.190000000000001</v>
      </c>
      <c r="G1381" s="140" t="s">
        <v>308</v>
      </c>
      <c r="H1381" s="143">
        <v>41974</v>
      </c>
    </row>
    <row r="1382" spans="1:8" ht="25.5">
      <c r="A1382" s="136">
        <v>12612</v>
      </c>
      <c r="B1382" s="137" t="s">
        <v>1708</v>
      </c>
      <c r="C1382" s="136" t="s">
        <v>314</v>
      </c>
      <c r="D1382" s="136" t="s">
        <v>83</v>
      </c>
      <c r="E1382" s="138">
        <v>3.72</v>
      </c>
      <c r="F1382" s="138">
        <v>3.72</v>
      </c>
      <c r="G1382" s="136" t="s">
        <v>308</v>
      </c>
      <c r="H1382" s="139">
        <v>41974</v>
      </c>
    </row>
    <row r="1383" spans="1:8" ht="38.25">
      <c r="A1383" s="140">
        <v>6142</v>
      </c>
      <c r="B1383" s="141" t="s">
        <v>1709</v>
      </c>
      <c r="C1383" s="140" t="s">
        <v>314</v>
      </c>
      <c r="D1383" s="140" t="s">
        <v>83</v>
      </c>
      <c r="E1383" s="142">
        <v>4.1900000000000004</v>
      </c>
      <c r="F1383" s="142">
        <v>4.1900000000000004</v>
      </c>
      <c r="G1383" s="140" t="s">
        <v>308</v>
      </c>
      <c r="H1383" s="143">
        <v>41974</v>
      </c>
    </row>
    <row r="1384" spans="1:8" ht="38.25">
      <c r="A1384" s="136">
        <v>11686</v>
      </c>
      <c r="B1384" s="137" t="s">
        <v>1710</v>
      </c>
      <c r="C1384" s="136" t="s">
        <v>314</v>
      </c>
      <c r="D1384" s="136" t="s">
        <v>83</v>
      </c>
      <c r="E1384" s="138">
        <v>5.82</v>
      </c>
      <c r="F1384" s="138">
        <v>5.82</v>
      </c>
      <c r="G1384" s="136" t="s">
        <v>308</v>
      </c>
      <c r="H1384" s="139">
        <v>41974</v>
      </c>
    </row>
    <row r="1385" spans="1:8" ht="38.25">
      <c r="A1385" s="140">
        <v>12116</v>
      </c>
      <c r="B1385" s="141" t="s">
        <v>1711</v>
      </c>
      <c r="C1385" s="140" t="s">
        <v>314</v>
      </c>
      <c r="D1385" s="140" t="s">
        <v>83</v>
      </c>
      <c r="E1385" s="142">
        <v>8.77</v>
      </c>
      <c r="F1385" s="142">
        <v>8.77</v>
      </c>
      <c r="G1385" s="140" t="s">
        <v>308</v>
      </c>
      <c r="H1385" s="143">
        <v>41974</v>
      </c>
    </row>
    <row r="1386" spans="1:8" ht="38.25">
      <c r="A1386" s="136">
        <v>7550</v>
      </c>
      <c r="B1386" s="137" t="s">
        <v>1712</v>
      </c>
      <c r="C1386" s="136" t="s">
        <v>314</v>
      </c>
      <c r="D1386" s="136" t="s">
        <v>83</v>
      </c>
      <c r="E1386" s="138">
        <v>9.06</v>
      </c>
      <c r="F1386" s="138">
        <v>9.06</v>
      </c>
      <c r="G1386" s="136" t="s">
        <v>308</v>
      </c>
      <c r="H1386" s="139">
        <v>41974</v>
      </c>
    </row>
    <row r="1387" spans="1:8" ht="38.25">
      <c r="A1387" s="140">
        <v>7556</v>
      </c>
      <c r="B1387" s="141" t="s">
        <v>1713</v>
      </c>
      <c r="C1387" s="140" t="s">
        <v>314</v>
      </c>
      <c r="D1387" s="140" t="s">
        <v>83</v>
      </c>
      <c r="E1387" s="142">
        <v>8.7899999999999991</v>
      </c>
      <c r="F1387" s="142">
        <v>8.7899999999999991</v>
      </c>
      <c r="G1387" s="140" t="s">
        <v>308</v>
      </c>
      <c r="H1387" s="143">
        <v>41974</v>
      </c>
    </row>
    <row r="1388" spans="1:8" ht="38.25">
      <c r="A1388" s="136">
        <v>7562</v>
      </c>
      <c r="B1388" s="137" t="s">
        <v>1714</v>
      </c>
      <c r="C1388" s="136" t="s">
        <v>314</v>
      </c>
      <c r="D1388" s="136" t="s">
        <v>83</v>
      </c>
      <c r="E1388" s="138">
        <v>7.28</v>
      </c>
      <c r="F1388" s="138">
        <v>7.28</v>
      </c>
      <c r="G1388" s="136" t="s">
        <v>308</v>
      </c>
      <c r="H1388" s="139">
        <v>41974</v>
      </c>
    </row>
    <row r="1389" spans="1:8" ht="38.25">
      <c r="A1389" s="140">
        <v>12130</v>
      </c>
      <c r="B1389" s="141" t="s">
        <v>1715</v>
      </c>
      <c r="C1389" s="140" t="s">
        <v>314</v>
      </c>
      <c r="D1389" s="140" t="s">
        <v>83</v>
      </c>
      <c r="E1389" s="142">
        <v>10.56</v>
      </c>
      <c r="F1389" s="142">
        <v>10.56</v>
      </c>
      <c r="G1389" s="140" t="s">
        <v>308</v>
      </c>
      <c r="H1389" s="143">
        <v>41974</v>
      </c>
    </row>
    <row r="1390" spans="1:8" ht="25.5">
      <c r="A1390" s="136">
        <v>7567</v>
      </c>
      <c r="B1390" s="137" t="s">
        <v>1716</v>
      </c>
      <c r="C1390" s="136" t="s">
        <v>314</v>
      </c>
      <c r="D1390" s="136" t="s">
        <v>83</v>
      </c>
      <c r="E1390" s="138">
        <v>11.02</v>
      </c>
      <c r="F1390" s="138">
        <v>11.02</v>
      </c>
      <c r="G1390" s="136" t="s">
        <v>308</v>
      </c>
      <c r="H1390" s="139">
        <v>41974</v>
      </c>
    </row>
    <row r="1391" spans="1:8" ht="38.25">
      <c r="A1391" s="140">
        <v>12125</v>
      </c>
      <c r="B1391" s="141" t="s">
        <v>1717</v>
      </c>
      <c r="C1391" s="140" t="s">
        <v>314</v>
      </c>
      <c r="D1391" s="140" t="s">
        <v>83</v>
      </c>
      <c r="E1391" s="142">
        <v>14.99</v>
      </c>
      <c r="F1391" s="142">
        <v>14.99</v>
      </c>
      <c r="G1391" s="140" t="s">
        <v>308</v>
      </c>
      <c r="H1391" s="143">
        <v>41974</v>
      </c>
    </row>
    <row r="1392" spans="1:8" ht="38.25">
      <c r="A1392" s="136">
        <v>7558</v>
      </c>
      <c r="B1392" s="137" t="s">
        <v>1718</v>
      </c>
      <c r="C1392" s="136" t="s">
        <v>314</v>
      </c>
      <c r="D1392" s="136" t="s">
        <v>83</v>
      </c>
      <c r="E1392" s="138">
        <v>11.63</v>
      </c>
      <c r="F1392" s="138">
        <v>11.63</v>
      </c>
      <c r="G1392" s="136" t="s">
        <v>308</v>
      </c>
      <c r="H1392" s="139">
        <v>41974</v>
      </c>
    </row>
    <row r="1393" spans="1:8" ht="38.25">
      <c r="A1393" s="140">
        <v>7554</v>
      </c>
      <c r="B1393" s="141" t="s">
        <v>1719</v>
      </c>
      <c r="C1393" s="140" t="s">
        <v>314</v>
      </c>
      <c r="D1393" s="140" t="s">
        <v>83</v>
      </c>
      <c r="E1393" s="142">
        <v>9.8000000000000007</v>
      </c>
      <c r="F1393" s="142">
        <v>9.8000000000000007</v>
      </c>
      <c r="G1393" s="140" t="s">
        <v>308</v>
      </c>
      <c r="H1393" s="143">
        <v>41974</v>
      </c>
    </row>
    <row r="1394" spans="1:8" ht="25.5">
      <c r="A1394" s="136">
        <v>7559</v>
      </c>
      <c r="B1394" s="137" t="s">
        <v>1720</v>
      </c>
      <c r="C1394" s="136" t="s">
        <v>314</v>
      </c>
      <c r="D1394" s="136" t="s">
        <v>83</v>
      </c>
      <c r="E1394" s="138">
        <v>7.93</v>
      </c>
      <c r="F1394" s="138">
        <v>7.93</v>
      </c>
      <c r="G1394" s="136" t="s">
        <v>308</v>
      </c>
      <c r="H1394" s="139">
        <v>41974</v>
      </c>
    </row>
    <row r="1395" spans="1:8" ht="25.5">
      <c r="A1395" s="140">
        <v>7547</v>
      </c>
      <c r="B1395" s="141" t="s">
        <v>1721</v>
      </c>
      <c r="C1395" s="140" t="s">
        <v>314</v>
      </c>
      <c r="D1395" s="140" t="s">
        <v>83</v>
      </c>
      <c r="E1395" s="142">
        <v>6.77</v>
      </c>
      <c r="F1395" s="142">
        <v>6.77</v>
      </c>
      <c r="G1395" s="140" t="s">
        <v>308</v>
      </c>
      <c r="H1395" s="143">
        <v>41974</v>
      </c>
    </row>
    <row r="1396" spans="1:8" ht="25.5">
      <c r="A1396" s="136">
        <v>12126</v>
      </c>
      <c r="B1396" s="137" t="s">
        <v>1722</v>
      </c>
      <c r="C1396" s="136" t="s">
        <v>314</v>
      </c>
      <c r="D1396" s="136" t="s">
        <v>83</v>
      </c>
      <c r="E1396" s="138">
        <v>14.57</v>
      </c>
      <c r="F1396" s="138">
        <v>14.57</v>
      </c>
      <c r="G1396" s="136" t="s">
        <v>308</v>
      </c>
      <c r="H1396" s="139">
        <v>41974</v>
      </c>
    </row>
    <row r="1397" spans="1:8" ht="25.5">
      <c r="A1397" s="140">
        <v>7560</v>
      </c>
      <c r="B1397" s="141" t="s">
        <v>1723</v>
      </c>
      <c r="C1397" s="140" t="s">
        <v>314</v>
      </c>
      <c r="D1397" s="140" t="s">
        <v>83</v>
      </c>
      <c r="E1397" s="142">
        <v>10.94</v>
      </c>
      <c r="F1397" s="142">
        <v>10.94</v>
      </c>
      <c r="G1397" s="140" t="s">
        <v>308</v>
      </c>
      <c r="H1397" s="143">
        <v>41974</v>
      </c>
    </row>
    <row r="1398" spans="1:8" ht="25.5">
      <c r="A1398" s="136">
        <v>7561</v>
      </c>
      <c r="B1398" s="137" t="s">
        <v>1724</v>
      </c>
      <c r="C1398" s="136" t="s">
        <v>314</v>
      </c>
      <c r="D1398" s="136" t="s">
        <v>83</v>
      </c>
      <c r="E1398" s="138">
        <v>9.27</v>
      </c>
      <c r="F1398" s="138">
        <v>9.27</v>
      </c>
      <c r="G1398" s="136" t="s">
        <v>308</v>
      </c>
      <c r="H1398" s="139">
        <v>41974</v>
      </c>
    </row>
    <row r="1399" spans="1:8" ht="25.5">
      <c r="A1399" s="140">
        <v>25399</v>
      </c>
      <c r="B1399" s="141" t="s">
        <v>1725</v>
      </c>
      <c r="C1399" s="140" t="s">
        <v>314</v>
      </c>
      <c r="D1399" s="140" t="s">
        <v>83</v>
      </c>
      <c r="E1399" s="142">
        <v>637.16999999999996</v>
      </c>
      <c r="F1399" s="142">
        <v>637.16999999999996</v>
      </c>
      <c r="G1399" s="140" t="s">
        <v>308</v>
      </c>
      <c r="H1399" s="143">
        <v>41974</v>
      </c>
    </row>
    <row r="1400" spans="1:8" ht="38.25">
      <c r="A1400" s="136">
        <v>25398</v>
      </c>
      <c r="B1400" s="137" t="s">
        <v>1726</v>
      </c>
      <c r="C1400" s="136" t="s">
        <v>314</v>
      </c>
      <c r="D1400" s="136" t="s">
        <v>83</v>
      </c>
      <c r="E1400" s="138">
        <v>2787.55</v>
      </c>
      <c r="F1400" s="138">
        <v>2787.55</v>
      </c>
      <c r="G1400" s="136" t="s">
        <v>308</v>
      </c>
      <c r="H1400" s="139">
        <v>41974</v>
      </c>
    </row>
    <row r="1401" spans="1:8" ht="38.25">
      <c r="A1401" s="140">
        <v>1383</v>
      </c>
      <c r="B1401" s="141" t="s">
        <v>1727</v>
      </c>
      <c r="C1401" s="140" t="s">
        <v>314</v>
      </c>
      <c r="D1401" s="140" t="s">
        <v>307</v>
      </c>
      <c r="E1401" s="142">
        <v>2.7</v>
      </c>
      <c r="F1401" s="142">
        <v>2.7</v>
      </c>
      <c r="G1401" s="140" t="s">
        <v>308</v>
      </c>
      <c r="H1401" s="143">
        <v>41974</v>
      </c>
    </row>
    <row r="1402" spans="1:8" ht="25.5">
      <c r="A1402" s="136">
        <v>20275</v>
      </c>
      <c r="B1402" s="137" t="s">
        <v>1728</v>
      </c>
      <c r="C1402" s="136" t="s">
        <v>314</v>
      </c>
      <c r="D1402" s="136" t="s">
        <v>630</v>
      </c>
      <c r="E1402" s="138">
        <v>0.25</v>
      </c>
      <c r="F1402" s="138">
        <v>0.25</v>
      </c>
      <c r="G1402" s="136" t="s">
        <v>308</v>
      </c>
      <c r="H1402" s="139">
        <v>41974</v>
      </c>
    </row>
    <row r="1403" spans="1:8">
      <c r="A1403" s="140">
        <v>13950</v>
      </c>
      <c r="B1403" s="141" t="s">
        <v>1729</v>
      </c>
      <c r="C1403" s="140" t="s">
        <v>314</v>
      </c>
      <c r="D1403" s="140" t="s">
        <v>83</v>
      </c>
      <c r="E1403" s="142">
        <v>3263.15</v>
      </c>
      <c r="F1403" s="142">
        <v>3263.15</v>
      </c>
      <c r="G1403" s="140" t="s">
        <v>308</v>
      </c>
      <c r="H1403" s="143">
        <v>41974</v>
      </c>
    </row>
    <row r="1404" spans="1:8" ht="25.5">
      <c r="A1404" s="136">
        <v>13942</v>
      </c>
      <c r="B1404" s="137" t="s">
        <v>1730</v>
      </c>
      <c r="C1404" s="136" t="s">
        <v>314</v>
      </c>
      <c r="D1404" s="136" t="s">
        <v>83</v>
      </c>
      <c r="E1404" s="138">
        <v>1903.62</v>
      </c>
      <c r="F1404" s="138">
        <v>1903.62</v>
      </c>
      <c r="G1404" s="136" t="s">
        <v>308</v>
      </c>
      <c r="H1404" s="139">
        <v>41974</v>
      </c>
    </row>
    <row r="1405" spans="1:8">
      <c r="A1405" s="140">
        <v>13940</v>
      </c>
      <c r="B1405" s="141" t="s">
        <v>1731</v>
      </c>
      <c r="C1405" s="140" t="s">
        <v>314</v>
      </c>
      <c r="D1405" s="140" t="s">
        <v>83</v>
      </c>
      <c r="E1405" s="142">
        <v>13382.78</v>
      </c>
      <c r="F1405" s="142">
        <v>13382.78</v>
      </c>
      <c r="G1405" s="140" t="s">
        <v>308</v>
      </c>
      <c r="H1405" s="143">
        <v>41974</v>
      </c>
    </row>
    <row r="1406" spans="1:8">
      <c r="A1406" s="136">
        <v>13946</v>
      </c>
      <c r="B1406" s="137" t="s">
        <v>1732</v>
      </c>
      <c r="C1406" s="136" t="s">
        <v>314</v>
      </c>
      <c r="D1406" s="136" t="s">
        <v>83</v>
      </c>
      <c r="E1406" s="138">
        <v>5993.6</v>
      </c>
      <c r="F1406" s="138">
        <v>5993.6</v>
      </c>
      <c r="G1406" s="136" t="s">
        <v>308</v>
      </c>
      <c r="H1406" s="139">
        <v>41974</v>
      </c>
    </row>
    <row r="1407" spans="1:8" ht="38.25">
      <c r="A1407" s="140">
        <v>10775</v>
      </c>
      <c r="B1407" s="141" t="s">
        <v>1733</v>
      </c>
      <c r="C1407" s="140" t="s">
        <v>316</v>
      </c>
      <c r="D1407" s="140" t="s">
        <v>577</v>
      </c>
      <c r="E1407" s="142">
        <v>850</v>
      </c>
      <c r="F1407" s="142">
        <v>850</v>
      </c>
      <c r="G1407" s="140" t="s">
        <v>308</v>
      </c>
      <c r="H1407" s="143">
        <v>41974</v>
      </c>
    </row>
    <row r="1408" spans="1:8" ht="38.25">
      <c r="A1408" s="136">
        <v>10776</v>
      </c>
      <c r="B1408" s="137" t="s">
        <v>1734</v>
      </c>
      <c r="C1408" s="136" t="s">
        <v>316</v>
      </c>
      <c r="D1408" s="136" t="s">
        <v>577</v>
      </c>
      <c r="E1408" s="138">
        <v>664.06</v>
      </c>
      <c r="F1408" s="138">
        <v>664.06</v>
      </c>
      <c r="G1408" s="136" t="s">
        <v>308</v>
      </c>
      <c r="H1408" s="139">
        <v>41974</v>
      </c>
    </row>
    <row r="1409" spans="1:8" ht="25.5">
      <c r="A1409" s="140">
        <v>10779</v>
      </c>
      <c r="B1409" s="141" t="s">
        <v>1735</v>
      </c>
      <c r="C1409" s="140" t="s">
        <v>316</v>
      </c>
      <c r="D1409" s="140" t="s">
        <v>577</v>
      </c>
      <c r="E1409" s="142">
        <v>1062.5</v>
      </c>
      <c r="F1409" s="142">
        <v>1062.5</v>
      </c>
      <c r="G1409" s="140" t="s">
        <v>308</v>
      </c>
      <c r="H1409" s="143">
        <v>41974</v>
      </c>
    </row>
    <row r="1410" spans="1:8" ht="38.25">
      <c r="A1410" s="136">
        <v>10777</v>
      </c>
      <c r="B1410" s="137" t="s">
        <v>1736</v>
      </c>
      <c r="C1410" s="136" t="s">
        <v>316</v>
      </c>
      <c r="D1410" s="136" t="s">
        <v>577</v>
      </c>
      <c r="E1410" s="138">
        <v>965.1</v>
      </c>
      <c r="F1410" s="138">
        <v>965.1</v>
      </c>
      <c r="G1410" s="136" t="s">
        <v>308</v>
      </c>
      <c r="H1410" s="139">
        <v>41974</v>
      </c>
    </row>
    <row r="1411" spans="1:8" ht="38.25">
      <c r="A1411" s="140">
        <v>10778</v>
      </c>
      <c r="B1411" s="141" t="s">
        <v>1737</v>
      </c>
      <c r="C1411" s="140" t="s">
        <v>316</v>
      </c>
      <c r="D1411" s="140" t="s">
        <v>577</v>
      </c>
      <c r="E1411" s="142">
        <v>1062.5</v>
      </c>
      <c r="F1411" s="142">
        <v>1062.5</v>
      </c>
      <c r="G1411" s="140" t="s">
        <v>308</v>
      </c>
      <c r="H1411" s="143">
        <v>41974</v>
      </c>
    </row>
    <row r="1412" spans="1:8" ht="25.5">
      <c r="A1412" s="136">
        <v>10667</v>
      </c>
      <c r="B1412" s="137" t="s">
        <v>1738</v>
      </c>
      <c r="C1412" s="136" t="s">
        <v>314</v>
      </c>
      <c r="D1412" s="136" t="s">
        <v>83</v>
      </c>
      <c r="E1412" s="138">
        <v>10460</v>
      </c>
      <c r="F1412" s="138">
        <v>10460</v>
      </c>
      <c r="G1412" s="136" t="s">
        <v>308</v>
      </c>
      <c r="H1412" s="139">
        <v>41974</v>
      </c>
    </row>
    <row r="1413" spans="1:8" ht="25.5">
      <c r="A1413" s="140">
        <v>1630</v>
      </c>
      <c r="B1413" s="141" t="s">
        <v>1739</v>
      </c>
      <c r="C1413" s="140" t="s">
        <v>314</v>
      </c>
      <c r="D1413" s="140" t="s">
        <v>83</v>
      </c>
      <c r="E1413" s="142">
        <v>4198.58</v>
      </c>
      <c r="F1413" s="142">
        <v>4198.58</v>
      </c>
      <c r="G1413" s="140" t="s">
        <v>308</v>
      </c>
      <c r="H1413" s="143">
        <v>41974</v>
      </c>
    </row>
    <row r="1414" spans="1:8" ht="25.5">
      <c r="A1414" s="136">
        <v>1613</v>
      </c>
      <c r="B1414" s="137" t="s">
        <v>1740</v>
      </c>
      <c r="C1414" s="136" t="s">
        <v>314</v>
      </c>
      <c r="D1414" s="136" t="s">
        <v>83</v>
      </c>
      <c r="E1414" s="138">
        <v>1647.84</v>
      </c>
      <c r="F1414" s="138">
        <v>1647.84</v>
      </c>
      <c r="G1414" s="136" t="s">
        <v>308</v>
      </c>
      <c r="H1414" s="139">
        <v>41974</v>
      </c>
    </row>
    <row r="1415" spans="1:8" ht="25.5">
      <c r="A1415" s="140">
        <v>1623</v>
      </c>
      <c r="B1415" s="141" t="s">
        <v>1741</v>
      </c>
      <c r="C1415" s="140" t="s">
        <v>314</v>
      </c>
      <c r="D1415" s="140" t="s">
        <v>83</v>
      </c>
      <c r="E1415" s="142">
        <v>133.02000000000001</v>
      </c>
      <c r="F1415" s="142">
        <v>133.02000000000001</v>
      </c>
      <c r="G1415" s="140" t="s">
        <v>308</v>
      </c>
      <c r="H1415" s="143">
        <v>41974</v>
      </c>
    </row>
    <row r="1416" spans="1:8" ht="25.5">
      <c r="A1416" s="136">
        <v>1626</v>
      </c>
      <c r="B1416" s="137" t="s">
        <v>1742</v>
      </c>
      <c r="C1416" s="136" t="s">
        <v>314</v>
      </c>
      <c r="D1416" s="136" t="s">
        <v>83</v>
      </c>
      <c r="E1416" s="138">
        <v>2445.96</v>
      </c>
      <c r="F1416" s="138">
        <v>2445.96</v>
      </c>
      <c r="G1416" s="136" t="s">
        <v>308</v>
      </c>
      <c r="H1416" s="139">
        <v>41974</v>
      </c>
    </row>
    <row r="1417" spans="1:8" ht="25.5">
      <c r="A1417" s="140">
        <v>1625</v>
      </c>
      <c r="B1417" s="141" t="s">
        <v>1743</v>
      </c>
      <c r="C1417" s="140" t="s">
        <v>314</v>
      </c>
      <c r="D1417" s="140" t="s">
        <v>83</v>
      </c>
      <c r="E1417" s="142">
        <v>179.76</v>
      </c>
      <c r="F1417" s="142">
        <v>179.76</v>
      </c>
      <c r="G1417" s="140" t="s">
        <v>308</v>
      </c>
      <c r="H1417" s="143">
        <v>41974</v>
      </c>
    </row>
    <row r="1418" spans="1:8" ht="25.5">
      <c r="A1418" s="136">
        <v>1619</v>
      </c>
      <c r="B1418" s="137" t="s">
        <v>1744</v>
      </c>
      <c r="C1418" s="136" t="s">
        <v>314</v>
      </c>
      <c r="D1418" s="136" t="s">
        <v>83</v>
      </c>
      <c r="E1418" s="138">
        <v>194.14</v>
      </c>
      <c r="F1418" s="138">
        <v>194.14</v>
      </c>
      <c r="G1418" s="136" t="s">
        <v>308</v>
      </c>
      <c r="H1418" s="139">
        <v>41974</v>
      </c>
    </row>
    <row r="1419" spans="1:8" ht="25.5">
      <c r="A1419" s="140">
        <v>1622</v>
      </c>
      <c r="B1419" s="141" t="s">
        <v>1745</v>
      </c>
      <c r="C1419" s="140" t="s">
        <v>314</v>
      </c>
      <c r="D1419" s="140" t="s">
        <v>83</v>
      </c>
      <c r="E1419" s="142">
        <v>7534.17</v>
      </c>
      <c r="F1419" s="142">
        <v>7534.17</v>
      </c>
      <c r="G1419" s="140" t="s">
        <v>308</v>
      </c>
      <c r="H1419" s="143">
        <v>41974</v>
      </c>
    </row>
    <row r="1420" spans="1:8" ht="25.5">
      <c r="A1420" s="136">
        <v>1616</v>
      </c>
      <c r="B1420" s="137" t="s">
        <v>1746</v>
      </c>
      <c r="C1420" s="136" t="s">
        <v>314</v>
      </c>
      <c r="D1420" s="136" t="s">
        <v>83</v>
      </c>
      <c r="E1420" s="138">
        <v>7534.17</v>
      </c>
      <c r="F1420" s="138">
        <v>7534.17</v>
      </c>
      <c r="G1420" s="136" t="s">
        <v>308</v>
      </c>
      <c r="H1420" s="139">
        <v>41974</v>
      </c>
    </row>
    <row r="1421" spans="1:8" ht="25.5">
      <c r="A1421" s="140">
        <v>1614</v>
      </c>
      <c r="B1421" s="141" t="s">
        <v>1747</v>
      </c>
      <c r="C1421" s="140" t="s">
        <v>314</v>
      </c>
      <c r="D1421" s="140" t="s">
        <v>83</v>
      </c>
      <c r="E1421" s="142">
        <v>307.29000000000002</v>
      </c>
      <c r="F1421" s="142">
        <v>307.29000000000002</v>
      </c>
      <c r="G1421" s="140" t="s">
        <v>308</v>
      </c>
      <c r="H1421" s="143">
        <v>41974</v>
      </c>
    </row>
    <row r="1422" spans="1:8" ht="25.5">
      <c r="A1422" s="136">
        <v>1620</v>
      </c>
      <c r="B1422" s="137" t="s">
        <v>1748</v>
      </c>
      <c r="C1422" s="136" t="s">
        <v>314</v>
      </c>
      <c r="D1422" s="136" t="s">
        <v>83</v>
      </c>
      <c r="E1422" s="138">
        <v>432.06</v>
      </c>
      <c r="F1422" s="138">
        <v>432.06</v>
      </c>
      <c r="G1422" s="136" t="s">
        <v>308</v>
      </c>
      <c r="H1422" s="139">
        <v>41974</v>
      </c>
    </row>
    <row r="1423" spans="1:8" ht="25.5">
      <c r="A1423" s="140">
        <v>1617</v>
      </c>
      <c r="B1423" s="141" t="s">
        <v>1749</v>
      </c>
      <c r="C1423" s="140" t="s">
        <v>314</v>
      </c>
      <c r="D1423" s="140" t="s">
        <v>83</v>
      </c>
      <c r="E1423" s="142">
        <v>9308.77</v>
      </c>
      <c r="F1423" s="142">
        <v>9308.77</v>
      </c>
      <c r="G1423" s="140" t="s">
        <v>308</v>
      </c>
      <c r="H1423" s="143">
        <v>41974</v>
      </c>
    </row>
    <row r="1424" spans="1:8" ht="25.5">
      <c r="A1424" s="136">
        <v>1621</v>
      </c>
      <c r="B1424" s="137" t="s">
        <v>1750</v>
      </c>
      <c r="C1424" s="136" t="s">
        <v>314</v>
      </c>
      <c r="D1424" s="136" t="s">
        <v>83</v>
      </c>
      <c r="E1424" s="138">
        <v>518.11</v>
      </c>
      <c r="F1424" s="138">
        <v>518.11</v>
      </c>
      <c r="G1424" s="136" t="s">
        <v>308</v>
      </c>
      <c r="H1424" s="139">
        <v>41974</v>
      </c>
    </row>
    <row r="1425" spans="1:8" ht="25.5">
      <c r="A1425" s="140">
        <v>1629</v>
      </c>
      <c r="B1425" s="141" t="s">
        <v>1751</v>
      </c>
      <c r="C1425" s="140" t="s">
        <v>314</v>
      </c>
      <c r="D1425" s="140" t="s">
        <v>83</v>
      </c>
      <c r="E1425" s="142">
        <v>13100.75</v>
      </c>
      <c r="F1425" s="142">
        <v>13100.75</v>
      </c>
      <c r="G1425" s="140" t="s">
        <v>308</v>
      </c>
      <c r="H1425" s="143">
        <v>41974</v>
      </c>
    </row>
    <row r="1426" spans="1:8" ht="25.5">
      <c r="A1426" s="136">
        <v>1624</v>
      </c>
      <c r="B1426" s="137" t="s">
        <v>1752</v>
      </c>
      <c r="C1426" s="136" t="s">
        <v>314</v>
      </c>
      <c r="D1426" s="136" t="s">
        <v>83</v>
      </c>
      <c r="E1426" s="138">
        <v>16728.54</v>
      </c>
      <c r="F1426" s="138">
        <v>16728.54</v>
      </c>
      <c r="G1426" s="136" t="s">
        <v>308</v>
      </c>
      <c r="H1426" s="139">
        <v>41974</v>
      </c>
    </row>
    <row r="1427" spans="1:8" ht="25.5">
      <c r="A1427" s="140">
        <v>1627</v>
      </c>
      <c r="B1427" s="141" t="s">
        <v>1753</v>
      </c>
      <c r="C1427" s="140" t="s">
        <v>314</v>
      </c>
      <c r="D1427" s="140" t="s">
        <v>83</v>
      </c>
      <c r="E1427" s="142">
        <v>736.23</v>
      </c>
      <c r="F1427" s="142">
        <v>736.23</v>
      </c>
      <c r="G1427" s="140" t="s">
        <v>308</v>
      </c>
      <c r="H1427" s="143">
        <v>41974</v>
      </c>
    </row>
    <row r="1428" spans="1:8" ht="25.5">
      <c r="A1428" s="136">
        <v>1615</v>
      </c>
      <c r="B1428" s="137" t="s">
        <v>1754</v>
      </c>
      <c r="C1428" s="136" t="s">
        <v>314</v>
      </c>
      <c r="D1428" s="136" t="s">
        <v>83</v>
      </c>
      <c r="E1428" s="138">
        <v>917.27</v>
      </c>
      <c r="F1428" s="138">
        <v>917.27</v>
      </c>
      <c r="G1428" s="136" t="s">
        <v>308</v>
      </c>
      <c r="H1428" s="139">
        <v>41974</v>
      </c>
    </row>
    <row r="1429" spans="1:8" ht="25.5">
      <c r="A1429" s="140">
        <v>1618</v>
      </c>
      <c r="B1429" s="141" t="s">
        <v>1755</v>
      </c>
      <c r="C1429" s="140" t="s">
        <v>314</v>
      </c>
      <c r="D1429" s="140" t="s">
        <v>83</v>
      </c>
      <c r="E1429" s="142">
        <v>1368.26</v>
      </c>
      <c r="F1429" s="142">
        <v>1368.26</v>
      </c>
      <c r="G1429" s="140" t="s">
        <v>308</v>
      </c>
      <c r="H1429" s="143">
        <v>41974</v>
      </c>
    </row>
    <row r="1430" spans="1:8" ht="38.25">
      <c r="A1430" s="136">
        <v>1612</v>
      </c>
      <c r="B1430" s="137" t="s">
        <v>1756</v>
      </c>
      <c r="C1430" s="136" t="s">
        <v>314</v>
      </c>
      <c r="D1430" s="136" t="s">
        <v>83</v>
      </c>
      <c r="E1430" s="138">
        <v>131.35</v>
      </c>
      <c r="F1430" s="138">
        <v>131.35</v>
      </c>
      <c r="G1430" s="136" t="s">
        <v>308</v>
      </c>
      <c r="H1430" s="139">
        <v>41974</v>
      </c>
    </row>
    <row r="1431" spans="1:8">
      <c r="A1431" s="140">
        <v>14211</v>
      </c>
      <c r="B1431" s="141" t="s">
        <v>1757</v>
      </c>
      <c r="C1431" s="140" t="s">
        <v>314</v>
      </c>
      <c r="D1431" s="140" t="s">
        <v>83</v>
      </c>
      <c r="E1431" s="142">
        <v>44.17</v>
      </c>
      <c r="F1431" s="142">
        <v>44.17</v>
      </c>
      <c r="G1431" s="140" t="s">
        <v>308</v>
      </c>
      <c r="H1431" s="143">
        <v>41974</v>
      </c>
    </row>
    <row r="1432" spans="1:8">
      <c r="A1432" s="136">
        <v>34500</v>
      </c>
      <c r="B1432" s="137" t="s">
        <v>1758</v>
      </c>
      <c r="C1432" s="136" t="s">
        <v>306</v>
      </c>
      <c r="D1432" s="136" t="s">
        <v>307</v>
      </c>
      <c r="E1432" s="138">
        <v>132.36000000000001</v>
      </c>
      <c r="F1432" s="138">
        <v>114.46</v>
      </c>
      <c r="G1432" s="136" t="s">
        <v>308</v>
      </c>
      <c r="H1432" s="139">
        <v>41974</v>
      </c>
    </row>
    <row r="1433" spans="1:8" ht="25.5">
      <c r="A1433" s="140">
        <v>4266</v>
      </c>
      <c r="B1433" s="141" t="s">
        <v>1759</v>
      </c>
      <c r="C1433" s="140" t="s">
        <v>316</v>
      </c>
      <c r="D1433" s="140" t="s">
        <v>335</v>
      </c>
      <c r="E1433" s="142">
        <v>12.04</v>
      </c>
      <c r="F1433" s="142">
        <v>12.04</v>
      </c>
      <c r="G1433" s="140" t="s">
        <v>308</v>
      </c>
      <c r="H1433" s="143">
        <v>41974</v>
      </c>
    </row>
    <row r="1434" spans="1:8">
      <c r="A1434" s="136">
        <v>5328</v>
      </c>
      <c r="B1434" s="137" t="s">
        <v>1760</v>
      </c>
      <c r="C1434" s="136" t="s">
        <v>314</v>
      </c>
      <c r="D1434" s="136" t="s">
        <v>83</v>
      </c>
      <c r="E1434" s="138">
        <v>3.14</v>
      </c>
      <c r="F1434" s="138">
        <v>3.14</v>
      </c>
      <c r="G1434" s="136" t="s">
        <v>308</v>
      </c>
      <c r="H1434" s="139">
        <v>41974</v>
      </c>
    </row>
    <row r="1435" spans="1:8">
      <c r="A1435" s="140">
        <v>1634</v>
      </c>
      <c r="B1435" s="141" t="s">
        <v>1761</v>
      </c>
      <c r="C1435" s="140" t="s">
        <v>314</v>
      </c>
      <c r="D1435" s="140" t="s">
        <v>370</v>
      </c>
      <c r="E1435" s="142">
        <v>1.25</v>
      </c>
      <c r="F1435" s="142">
        <v>1.25</v>
      </c>
      <c r="G1435" s="140" t="s">
        <v>308</v>
      </c>
      <c r="H1435" s="143">
        <v>41974</v>
      </c>
    </row>
    <row r="1436" spans="1:8">
      <c r="A1436" s="136">
        <v>5086</v>
      </c>
      <c r="B1436" s="137" t="s">
        <v>1762</v>
      </c>
      <c r="C1436" s="136" t="s">
        <v>314</v>
      </c>
      <c r="D1436" s="136" t="s">
        <v>304</v>
      </c>
      <c r="E1436" s="138">
        <v>14.78</v>
      </c>
      <c r="F1436" s="138">
        <v>14.78</v>
      </c>
      <c r="G1436" s="136" t="s">
        <v>308</v>
      </c>
      <c r="H1436" s="139">
        <v>41974</v>
      </c>
    </row>
    <row r="1437" spans="1:8" ht="25.5">
      <c r="A1437" s="140">
        <v>12109</v>
      </c>
      <c r="B1437" s="141" t="s">
        <v>1763</v>
      </c>
      <c r="C1437" s="140" t="s">
        <v>314</v>
      </c>
      <c r="D1437" s="140" t="s">
        <v>83</v>
      </c>
      <c r="E1437" s="142">
        <v>365.1</v>
      </c>
      <c r="F1437" s="142">
        <v>365.1</v>
      </c>
      <c r="G1437" s="140" t="s">
        <v>308</v>
      </c>
      <c r="H1437" s="143">
        <v>41974</v>
      </c>
    </row>
    <row r="1438" spans="1:8">
      <c r="A1438" s="136">
        <v>12722</v>
      </c>
      <c r="B1438" s="137" t="s">
        <v>1764</v>
      </c>
      <c r="C1438" s="136" t="s">
        <v>314</v>
      </c>
      <c r="D1438" s="136" t="s">
        <v>83</v>
      </c>
      <c r="E1438" s="138">
        <v>287.38</v>
      </c>
      <c r="F1438" s="138">
        <v>287.38</v>
      </c>
      <c r="G1438" s="136" t="s">
        <v>308</v>
      </c>
      <c r="H1438" s="139">
        <v>41974</v>
      </c>
    </row>
    <row r="1439" spans="1:8">
      <c r="A1439" s="140">
        <v>12714</v>
      </c>
      <c r="B1439" s="141" t="s">
        <v>1765</v>
      </c>
      <c r="C1439" s="140" t="s">
        <v>314</v>
      </c>
      <c r="D1439" s="140" t="s">
        <v>83</v>
      </c>
      <c r="E1439" s="142">
        <v>2.35</v>
      </c>
      <c r="F1439" s="142">
        <v>2.35</v>
      </c>
      <c r="G1439" s="140" t="s">
        <v>308</v>
      </c>
      <c r="H1439" s="143">
        <v>41974</v>
      </c>
    </row>
    <row r="1440" spans="1:8">
      <c r="A1440" s="136">
        <v>12715</v>
      </c>
      <c r="B1440" s="137" t="s">
        <v>1766</v>
      </c>
      <c r="C1440" s="136" t="s">
        <v>314</v>
      </c>
      <c r="D1440" s="136" t="s">
        <v>83</v>
      </c>
      <c r="E1440" s="138">
        <v>5.74</v>
      </c>
      <c r="F1440" s="138">
        <v>5.74</v>
      </c>
      <c r="G1440" s="136" t="s">
        <v>308</v>
      </c>
      <c r="H1440" s="139">
        <v>41974</v>
      </c>
    </row>
    <row r="1441" spans="1:8">
      <c r="A1441" s="140">
        <v>12716</v>
      </c>
      <c r="B1441" s="141" t="s">
        <v>1767</v>
      </c>
      <c r="C1441" s="140" t="s">
        <v>314</v>
      </c>
      <c r="D1441" s="140" t="s">
        <v>83</v>
      </c>
      <c r="E1441" s="142">
        <v>7.89</v>
      </c>
      <c r="F1441" s="142">
        <v>7.89</v>
      </c>
      <c r="G1441" s="140" t="s">
        <v>308</v>
      </c>
      <c r="H1441" s="143">
        <v>41974</v>
      </c>
    </row>
    <row r="1442" spans="1:8">
      <c r="A1442" s="136">
        <v>12717</v>
      </c>
      <c r="B1442" s="137" t="s">
        <v>1768</v>
      </c>
      <c r="C1442" s="136" t="s">
        <v>314</v>
      </c>
      <c r="D1442" s="136" t="s">
        <v>83</v>
      </c>
      <c r="E1442" s="138">
        <v>21.14</v>
      </c>
      <c r="F1442" s="138">
        <v>21.14</v>
      </c>
      <c r="G1442" s="136" t="s">
        <v>308</v>
      </c>
      <c r="H1442" s="139">
        <v>41974</v>
      </c>
    </row>
    <row r="1443" spans="1:8">
      <c r="A1443" s="140">
        <v>12718</v>
      </c>
      <c r="B1443" s="141" t="s">
        <v>1769</v>
      </c>
      <c r="C1443" s="140" t="s">
        <v>314</v>
      </c>
      <c r="D1443" s="140" t="s">
        <v>83</v>
      </c>
      <c r="E1443" s="142">
        <v>31.96</v>
      </c>
      <c r="F1443" s="142">
        <v>31.96</v>
      </c>
      <c r="G1443" s="140" t="s">
        <v>308</v>
      </c>
      <c r="H1443" s="143">
        <v>41974</v>
      </c>
    </row>
    <row r="1444" spans="1:8">
      <c r="A1444" s="136">
        <v>12719</v>
      </c>
      <c r="B1444" s="137" t="s">
        <v>1770</v>
      </c>
      <c r="C1444" s="136" t="s">
        <v>314</v>
      </c>
      <c r="D1444" s="136" t="s">
        <v>83</v>
      </c>
      <c r="E1444" s="138">
        <v>47.08</v>
      </c>
      <c r="F1444" s="138">
        <v>47.08</v>
      </c>
      <c r="G1444" s="136" t="s">
        <v>308</v>
      </c>
      <c r="H1444" s="139">
        <v>41974</v>
      </c>
    </row>
    <row r="1445" spans="1:8">
      <c r="A1445" s="140">
        <v>12720</v>
      </c>
      <c r="B1445" s="141" t="s">
        <v>1771</v>
      </c>
      <c r="C1445" s="140" t="s">
        <v>314</v>
      </c>
      <c r="D1445" s="140" t="s">
        <v>83</v>
      </c>
      <c r="E1445" s="142">
        <v>140.12</v>
      </c>
      <c r="F1445" s="142">
        <v>140.12</v>
      </c>
      <c r="G1445" s="140" t="s">
        <v>308</v>
      </c>
      <c r="H1445" s="143">
        <v>41974</v>
      </c>
    </row>
    <row r="1446" spans="1:8">
      <c r="A1446" s="136">
        <v>12721</v>
      </c>
      <c r="B1446" s="137" t="s">
        <v>1772</v>
      </c>
      <c r="C1446" s="136" t="s">
        <v>314</v>
      </c>
      <c r="D1446" s="136" t="s">
        <v>83</v>
      </c>
      <c r="E1446" s="138">
        <v>167.29</v>
      </c>
      <c r="F1446" s="138">
        <v>167.29</v>
      </c>
      <c r="G1446" s="136" t="s">
        <v>308</v>
      </c>
      <c r="H1446" s="139">
        <v>41974</v>
      </c>
    </row>
    <row r="1447" spans="1:8" ht="25.5">
      <c r="A1447" s="140">
        <v>3114</v>
      </c>
      <c r="B1447" s="141" t="s">
        <v>1773</v>
      </c>
      <c r="C1447" s="140" t="s">
        <v>314</v>
      </c>
      <c r="D1447" s="140" t="s">
        <v>83</v>
      </c>
      <c r="E1447" s="142">
        <v>28.36</v>
      </c>
      <c r="F1447" s="142">
        <v>28.36</v>
      </c>
      <c r="G1447" s="140" t="s">
        <v>308</v>
      </c>
      <c r="H1447" s="143">
        <v>41974</v>
      </c>
    </row>
    <row r="1448" spans="1:8" ht="25.5">
      <c r="A1448" s="136">
        <v>3112</v>
      </c>
      <c r="B1448" s="137" t="s">
        <v>1774</v>
      </c>
      <c r="C1448" s="136" t="s">
        <v>314</v>
      </c>
      <c r="D1448" s="136" t="s">
        <v>630</v>
      </c>
      <c r="E1448" s="138">
        <v>36.74</v>
      </c>
      <c r="F1448" s="138">
        <v>36.74</v>
      </c>
      <c r="G1448" s="136" t="s">
        <v>308</v>
      </c>
      <c r="H1448" s="139">
        <v>41974</v>
      </c>
    </row>
    <row r="1449" spans="1:8" ht="25.5">
      <c r="A1449" s="140">
        <v>3113</v>
      </c>
      <c r="B1449" s="141" t="s">
        <v>1775</v>
      </c>
      <c r="C1449" s="140" t="s">
        <v>314</v>
      </c>
      <c r="D1449" s="140" t="s">
        <v>630</v>
      </c>
      <c r="E1449" s="142">
        <v>41.29</v>
      </c>
      <c r="F1449" s="142">
        <v>41.29</v>
      </c>
      <c r="G1449" s="140" t="s">
        <v>308</v>
      </c>
      <c r="H1449" s="143">
        <v>41974</v>
      </c>
    </row>
    <row r="1450" spans="1:8">
      <c r="A1450" s="136">
        <v>1636</v>
      </c>
      <c r="B1450" s="137" t="s">
        <v>1776</v>
      </c>
      <c r="C1450" s="136" t="s">
        <v>314</v>
      </c>
      <c r="D1450" s="136" t="s">
        <v>83</v>
      </c>
      <c r="E1450" s="138">
        <v>161.94999999999999</v>
      </c>
      <c r="F1450" s="138">
        <v>161.94999999999999</v>
      </c>
      <c r="G1450" s="136" t="s">
        <v>308</v>
      </c>
      <c r="H1450" s="139">
        <v>41974</v>
      </c>
    </row>
    <row r="1451" spans="1:8">
      <c r="A1451" s="140">
        <v>1637</v>
      </c>
      <c r="B1451" s="141" t="s">
        <v>1777</v>
      </c>
      <c r="C1451" s="140" t="s">
        <v>314</v>
      </c>
      <c r="D1451" s="140" t="s">
        <v>83</v>
      </c>
      <c r="E1451" s="142">
        <v>332.51</v>
      </c>
      <c r="F1451" s="142">
        <v>332.51</v>
      </c>
      <c r="G1451" s="140" t="s">
        <v>308</v>
      </c>
      <c r="H1451" s="143">
        <v>41974</v>
      </c>
    </row>
    <row r="1452" spans="1:8">
      <c r="A1452" s="136">
        <v>1638</v>
      </c>
      <c r="B1452" s="137" t="s">
        <v>1778</v>
      </c>
      <c r="C1452" s="136" t="s">
        <v>314</v>
      </c>
      <c r="D1452" s="136" t="s">
        <v>83</v>
      </c>
      <c r="E1452" s="138">
        <v>466.81</v>
      </c>
      <c r="F1452" s="138">
        <v>466.81</v>
      </c>
      <c r="G1452" s="136" t="s">
        <v>308</v>
      </c>
      <c r="H1452" s="139">
        <v>41974</v>
      </c>
    </row>
    <row r="1453" spans="1:8">
      <c r="A1453" s="140">
        <v>1645</v>
      </c>
      <c r="B1453" s="141" t="s">
        <v>1779</v>
      </c>
      <c r="C1453" s="140" t="s">
        <v>314</v>
      </c>
      <c r="D1453" s="140" t="s">
        <v>83</v>
      </c>
      <c r="E1453" s="142">
        <v>651.97</v>
      </c>
      <c r="F1453" s="142">
        <v>651.97</v>
      </c>
      <c r="G1453" s="140" t="s">
        <v>308</v>
      </c>
      <c r="H1453" s="143">
        <v>41974</v>
      </c>
    </row>
    <row r="1454" spans="1:8">
      <c r="A1454" s="136">
        <v>1639</v>
      </c>
      <c r="B1454" s="137" t="s">
        <v>1780</v>
      </c>
      <c r="C1454" s="136" t="s">
        <v>314</v>
      </c>
      <c r="D1454" s="136" t="s">
        <v>83</v>
      </c>
      <c r="E1454" s="138">
        <v>837.13</v>
      </c>
      <c r="F1454" s="138">
        <v>837.13</v>
      </c>
      <c r="G1454" s="136" t="s">
        <v>308</v>
      </c>
      <c r="H1454" s="139">
        <v>41974</v>
      </c>
    </row>
    <row r="1455" spans="1:8">
      <c r="A1455" s="140">
        <v>1640</v>
      </c>
      <c r="B1455" s="141" t="s">
        <v>1781</v>
      </c>
      <c r="C1455" s="140" t="s">
        <v>314</v>
      </c>
      <c r="D1455" s="140" t="s">
        <v>83</v>
      </c>
      <c r="E1455" s="142">
        <v>1067.93</v>
      </c>
      <c r="F1455" s="142">
        <v>1067.93</v>
      </c>
      <c r="G1455" s="140" t="s">
        <v>308</v>
      </c>
      <c r="H1455" s="143">
        <v>41974</v>
      </c>
    </row>
    <row r="1456" spans="1:8">
      <c r="A1456" s="136">
        <v>1644</v>
      </c>
      <c r="B1456" s="137" t="s">
        <v>1782</v>
      </c>
      <c r="C1456" s="136" t="s">
        <v>314</v>
      </c>
      <c r="D1456" s="136" t="s">
        <v>83</v>
      </c>
      <c r="E1456" s="138">
        <v>1155.29</v>
      </c>
      <c r="F1456" s="138">
        <v>1155.29</v>
      </c>
      <c r="G1456" s="136" t="s">
        <v>308</v>
      </c>
      <c r="H1456" s="139">
        <v>41974</v>
      </c>
    </row>
    <row r="1457" spans="1:8">
      <c r="A1457" s="140">
        <v>1641</v>
      </c>
      <c r="B1457" s="141" t="s">
        <v>1783</v>
      </c>
      <c r="C1457" s="140" t="s">
        <v>314</v>
      </c>
      <c r="D1457" s="140" t="s">
        <v>83</v>
      </c>
      <c r="E1457" s="142">
        <v>2078.87</v>
      </c>
      <c r="F1457" s="142">
        <v>2078.87</v>
      </c>
      <c r="G1457" s="140" t="s">
        <v>308</v>
      </c>
      <c r="H1457" s="143">
        <v>41974</v>
      </c>
    </row>
    <row r="1458" spans="1:8">
      <c r="A1458" s="136">
        <v>1642</v>
      </c>
      <c r="B1458" s="137" t="s">
        <v>1784</v>
      </c>
      <c r="C1458" s="136" t="s">
        <v>314</v>
      </c>
      <c r="D1458" s="136" t="s">
        <v>83</v>
      </c>
      <c r="E1458" s="138">
        <v>2459.23</v>
      </c>
      <c r="F1458" s="138">
        <v>2459.23</v>
      </c>
      <c r="G1458" s="136" t="s">
        <v>308</v>
      </c>
      <c r="H1458" s="139">
        <v>41974</v>
      </c>
    </row>
    <row r="1459" spans="1:8">
      <c r="A1459" s="140">
        <v>1643</v>
      </c>
      <c r="B1459" s="141" t="s">
        <v>1785</v>
      </c>
      <c r="C1459" s="140" t="s">
        <v>314</v>
      </c>
      <c r="D1459" s="140" t="s">
        <v>83</v>
      </c>
      <c r="E1459" s="142">
        <v>2686.12</v>
      </c>
      <c r="F1459" s="142">
        <v>2686.12</v>
      </c>
      <c r="G1459" s="140" t="s">
        <v>308</v>
      </c>
      <c r="H1459" s="143">
        <v>41974</v>
      </c>
    </row>
    <row r="1460" spans="1:8">
      <c r="A1460" s="136">
        <v>1646</v>
      </c>
      <c r="B1460" s="137" t="s">
        <v>1786</v>
      </c>
      <c r="C1460" s="136" t="s">
        <v>314</v>
      </c>
      <c r="D1460" s="136" t="s">
        <v>83</v>
      </c>
      <c r="E1460" s="138">
        <v>221.67</v>
      </c>
      <c r="F1460" s="138">
        <v>221.67</v>
      </c>
      <c r="G1460" s="136" t="s">
        <v>308</v>
      </c>
      <c r="H1460" s="139">
        <v>41974</v>
      </c>
    </row>
    <row r="1461" spans="1:8" ht="25.5">
      <c r="A1461" s="140">
        <v>34519</v>
      </c>
      <c r="B1461" s="141" t="s">
        <v>1787</v>
      </c>
      <c r="C1461" s="140" t="s">
        <v>314</v>
      </c>
      <c r="D1461" s="140" t="s">
        <v>83</v>
      </c>
      <c r="E1461" s="142">
        <v>66.22</v>
      </c>
      <c r="F1461" s="142">
        <v>66.22</v>
      </c>
      <c r="G1461" s="140" t="s">
        <v>308</v>
      </c>
      <c r="H1461" s="143">
        <v>41974</v>
      </c>
    </row>
    <row r="1462" spans="1:8" ht="25.5">
      <c r="A1462" s="136">
        <v>10510</v>
      </c>
      <c r="B1462" s="137" t="s">
        <v>1788</v>
      </c>
      <c r="C1462" s="136" t="s">
        <v>314</v>
      </c>
      <c r="D1462" s="136" t="s">
        <v>83</v>
      </c>
      <c r="E1462" s="138">
        <v>70.790000000000006</v>
      </c>
      <c r="F1462" s="138">
        <v>70.790000000000006</v>
      </c>
      <c r="G1462" s="136" t="s">
        <v>308</v>
      </c>
      <c r="H1462" s="139">
        <v>41974</v>
      </c>
    </row>
    <row r="1463" spans="1:8">
      <c r="A1463" s="140">
        <v>1649</v>
      </c>
      <c r="B1463" s="141" t="s">
        <v>1789</v>
      </c>
      <c r="C1463" s="140" t="s">
        <v>314</v>
      </c>
      <c r="D1463" s="140" t="s">
        <v>83</v>
      </c>
      <c r="E1463" s="142">
        <v>33.369999999999997</v>
      </c>
      <c r="F1463" s="142">
        <v>33.369999999999997</v>
      </c>
      <c r="G1463" s="140" t="s">
        <v>308</v>
      </c>
      <c r="H1463" s="143">
        <v>41974</v>
      </c>
    </row>
    <row r="1464" spans="1:8">
      <c r="A1464" s="136">
        <v>1653</v>
      </c>
      <c r="B1464" s="137" t="s">
        <v>1790</v>
      </c>
      <c r="C1464" s="136" t="s">
        <v>314</v>
      </c>
      <c r="D1464" s="136" t="s">
        <v>83</v>
      </c>
      <c r="E1464" s="138">
        <v>27.7</v>
      </c>
      <c r="F1464" s="138">
        <v>27.7</v>
      </c>
      <c r="G1464" s="136" t="s">
        <v>308</v>
      </c>
      <c r="H1464" s="139">
        <v>41974</v>
      </c>
    </row>
    <row r="1465" spans="1:8">
      <c r="A1465" s="140">
        <v>1648</v>
      </c>
      <c r="B1465" s="141" t="s">
        <v>1791</v>
      </c>
      <c r="C1465" s="140" t="s">
        <v>314</v>
      </c>
      <c r="D1465" s="140" t="s">
        <v>83</v>
      </c>
      <c r="E1465" s="142">
        <v>19.72</v>
      </c>
      <c r="F1465" s="142">
        <v>19.72</v>
      </c>
      <c r="G1465" s="140" t="s">
        <v>308</v>
      </c>
      <c r="H1465" s="143">
        <v>41974</v>
      </c>
    </row>
    <row r="1466" spans="1:8">
      <c r="A1466" s="136">
        <v>1647</v>
      </c>
      <c r="B1466" s="137" t="s">
        <v>1792</v>
      </c>
      <c r="C1466" s="136" t="s">
        <v>314</v>
      </c>
      <c r="D1466" s="136" t="s">
        <v>83</v>
      </c>
      <c r="E1466" s="138">
        <v>10.26</v>
      </c>
      <c r="F1466" s="138">
        <v>10.26</v>
      </c>
      <c r="G1466" s="136" t="s">
        <v>308</v>
      </c>
      <c r="H1466" s="139">
        <v>41974</v>
      </c>
    </row>
    <row r="1467" spans="1:8">
      <c r="A1467" s="140">
        <v>1651</v>
      </c>
      <c r="B1467" s="141" t="s">
        <v>1793</v>
      </c>
      <c r="C1467" s="140" t="s">
        <v>314</v>
      </c>
      <c r="D1467" s="140" t="s">
        <v>83</v>
      </c>
      <c r="E1467" s="142">
        <v>72.680000000000007</v>
      </c>
      <c r="F1467" s="142">
        <v>72.680000000000007</v>
      </c>
      <c r="G1467" s="140" t="s">
        <v>308</v>
      </c>
      <c r="H1467" s="143">
        <v>41974</v>
      </c>
    </row>
    <row r="1468" spans="1:8">
      <c r="A1468" s="136">
        <v>1650</v>
      </c>
      <c r="B1468" s="137" t="s">
        <v>1794</v>
      </c>
      <c r="C1468" s="136" t="s">
        <v>314</v>
      </c>
      <c r="D1468" s="136" t="s">
        <v>83</v>
      </c>
      <c r="E1468" s="138">
        <v>46.1</v>
      </c>
      <c r="F1468" s="138">
        <v>46.1</v>
      </c>
      <c r="G1468" s="136" t="s">
        <v>308</v>
      </c>
      <c r="H1468" s="139">
        <v>41974</v>
      </c>
    </row>
    <row r="1469" spans="1:8">
      <c r="A1469" s="140">
        <v>1652</v>
      </c>
      <c r="B1469" s="141" t="s">
        <v>1795</v>
      </c>
      <c r="C1469" s="140" t="s">
        <v>314</v>
      </c>
      <c r="D1469" s="140" t="s">
        <v>83</v>
      </c>
      <c r="E1469" s="142">
        <v>101.98</v>
      </c>
      <c r="F1469" s="142">
        <v>101.98</v>
      </c>
      <c r="G1469" s="140" t="s">
        <v>308</v>
      </c>
      <c r="H1469" s="143">
        <v>41974</v>
      </c>
    </row>
    <row r="1470" spans="1:8">
      <c r="A1470" s="136">
        <v>1654</v>
      </c>
      <c r="B1470" s="137" t="s">
        <v>1796</v>
      </c>
      <c r="C1470" s="136" t="s">
        <v>314</v>
      </c>
      <c r="D1470" s="136" t="s">
        <v>83</v>
      </c>
      <c r="E1470" s="138">
        <v>13.09</v>
      </c>
      <c r="F1470" s="138">
        <v>13.09</v>
      </c>
      <c r="G1470" s="136" t="s">
        <v>308</v>
      </c>
      <c r="H1470" s="139">
        <v>41974</v>
      </c>
    </row>
    <row r="1471" spans="1:8">
      <c r="A1471" s="140">
        <v>1725</v>
      </c>
      <c r="B1471" s="141" t="s">
        <v>1797</v>
      </c>
      <c r="C1471" s="140" t="s">
        <v>314</v>
      </c>
      <c r="D1471" s="140" t="s">
        <v>83</v>
      </c>
      <c r="E1471" s="142">
        <v>9.34</v>
      </c>
      <c r="F1471" s="142">
        <v>9.34</v>
      </c>
      <c r="G1471" s="140" t="s">
        <v>308</v>
      </c>
      <c r="H1471" s="143">
        <v>41974</v>
      </c>
    </row>
    <row r="1472" spans="1:8">
      <c r="A1472" s="136">
        <v>12920</v>
      </c>
      <c r="B1472" s="137" t="s">
        <v>1798</v>
      </c>
      <c r="C1472" s="136" t="s">
        <v>314</v>
      </c>
      <c r="D1472" s="136" t="s">
        <v>83</v>
      </c>
      <c r="E1472" s="138">
        <v>42.23</v>
      </c>
      <c r="F1472" s="138">
        <v>42.23</v>
      </c>
      <c r="G1472" s="136" t="s">
        <v>308</v>
      </c>
      <c r="H1472" s="139">
        <v>41974</v>
      </c>
    </row>
    <row r="1473" spans="1:8">
      <c r="A1473" s="140">
        <v>12943</v>
      </c>
      <c r="B1473" s="141" t="s">
        <v>1799</v>
      </c>
      <c r="C1473" s="140" t="s">
        <v>314</v>
      </c>
      <c r="D1473" s="140" t="s">
        <v>83</v>
      </c>
      <c r="E1473" s="142">
        <v>22.78</v>
      </c>
      <c r="F1473" s="142">
        <v>22.78</v>
      </c>
      <c r="G1473" s="140" t="s">
        <v>308</v>
      </c>
      <c r="H1473" s="143">
        <v>41974</v>
      </c>
    </row>
    <row r="1474" spans="1:8" ht="25.5">
      <c r="A1474" s="136">
        <v>1727</v>
      </c>
      <c r="B1474" s="137" t="s">
        <v>287</v>
      </c>
      <c r="C1474" s="136" t="s">
        <v>314</v>
      </c>
      <c r="D1474" s="136" t="s">
        <v>83</v>
      </c>
      <c r="E1474" s="138">
        <v>17.41</v>
      </c>
      <c r="F1474" s="138">
        <v>17.41</v>
      </c>
      <c r="G1474" s="136" t="s">
        <v>308</v>
      </c>
      <c r="H1474" s="139">
        <v>41974</v>
      </c>
    </row>
    <row r="1475" spans="1:8">
      <c r="A1475" s="140">
        <v>1743</v>
      </c>
      <c r="B1475" s="141" t="s">
        <v>1800</v>
      </c>
      <c r="C1475" s="140" t="s">
        <v>314</v>
      </c>
      <c r="D1475" s="140" t="s">
        <v>83</v>
      </c>
      <c r="E1475" s="142">
        <v>49.23</v>
      </c>
      <c r="F1475" s="142">
        <v>49.23</v>
      </c>
      <c r="G1475" s="140" t="s">
        <v>308</v>
      </c>
      <c r="H1475" s="143">
        <v>41974</v>
      </c>
    </row>
    <row r="1476" spans="1:8">
      <c r="A1476" s="136">
        <v>1747</v>
      </c>
      <c r="B1476" s="137" t="s">
        <v>1801</v>
      </c>
      <c r="C1476" s="136" t="s">
        <v>314</v>
      </c>
      <c r="D1476" s="136" t="s">
        <v>83</v>
      </c>
      <c r="E1476" s="138">
        <v>58.4</v>
      </c>
      <c r="F1476" s="138">
        <v>58.4</v>
      </c>
      <c r="G1476" s="136" t="s">
        <v>308</v>
      </c>
      <c r="H1476" s="139">
        <v>41974</v>
      </c>
    </row>
    <row r="1477" spans="1:8">
      <c r="A1477" s="140">
        <v>1744</v>
      </c>
      <c r="B1477" s="141" t="s">
        <v>1802</v>
      </c>
      <c r="C1477" s="140" t="s">
        <v>314</v>
      </c>
      <c r="D1477" s="140" t="s">
        <v>83</v>
      </c>
      <c r="E1477" s="142">
        <v>54.46</v>
      </c>
      <c r="F1477" s="142">
        <v>54.46</v>
      </c>
      <c r="G1477" s="140" t="s">
        <v>308</v>
      </c>
      <c r="H1477" s="143">
        <v>41974</v>
      </c>
    </row>
    <row r="1478" spans="1:8" ht="25.5">
      <c r="A1478" s="136">
        <v>7241</v>
      </c>
      <c r="B1478" s="137" t="s">
        <v>1803</v>
      </c>
      <c r="C1478" s="136" t="s">
        <v>314</v>
      </c>
      <c r="D1478" s="136" t="s">
        <v>335</v>
      </c>
      <c r="E1478" s="138">
        <v>41.16</v>
      </c>
      <c r="F1478" s="138">
        <v>41.16</v>
      </c>
      <c r="G1478" s="136" t="s">
        <v>308</v>
      </c>
      <c r="H1478" s="139">
        <v>41974</v>
      </c>
    </row>
    <row r="1479" spans="1:8" ht="25.5">
      <c r="A1479" s="140">
        <v>20236</v>
      </c>
      <c r="B1479" s="141" t="s">
        <v>1804</v>
      </c>
      <c r="C1479" s="140" t="s">
        <v>314</v>
      </c>
      <c r="D1479" s="140" t="s">
        <v>83</v>
      </c>
      <c r="E1479" s="142">
        <v>19.88</v>
      </c>
      <c r="F1479" s="142">
        <v>19.88</v>
      </c>
      <c r="G1479" s="140" t="s">
        <v>308</v>
      </c>
      <c r="H1479" s="143">
        <v>41974</v>
      </c>
    </row>
    <row r="1480" spans="1:8" ht="38.25">
      <c r="A1480" s="136">
        <v>11013</v>
      </c>
      <c r="B1480" s="137" t="s">
        <v>1805</v>
      </c>
      <c r="C1480" s="136" t="s">
        <v>314</v>
      </c>
      <c r="D1480" s="136" t="s">
        <v>83</v>
      </c>
      <c r="E1480" s="138">
        <v>10.58</v>
      </c>
      <c r="F1480" s="138">
        <v>10.58</v>
      </c>
      <c r="G1480" s="136" t="s">
        <v>308</v>
      </c>
      <c r="H1480" s="139">
        <v>41974</v>
      </c>
    </row>
    <row r="1481" spans="1:8" ht="38.25">
      <c r="A1481" s="140">
        <v>11014</v>
      </c>
      <c r="B1481" s="141" t="s">
        <v>1806</v>
      </c>
      <c r="C1481" s="140" t="s">
        <v>314</v>
      </c>
      <c r="D1481" s="140" t="s">
        <v>83</v>
      </c>
      <c r="E1481" s="142">
        <v>10.58</v>
      </c>
      <c r="F1481" s="142">
        <v>10.58</v>
      </c>
      <c r="G1481" s="140" t="s">
        <v>308</v>
      </c>
      <c r="H1481" s="143">
        <v>41974</v>
      </c>
    </row>
    <row r="1482" spans="1:8" ht="25.5">
      <c r="A1482" s="136">
        <v>11017</v>
      </c>
      <c r="B1482" s="137" t="s">
        <v>1807</v>
      </c>
      <c r="C1482" s="136" t="s">
        <v>314</v>
      </c>
      <c r="D1482" s="136" t="s">
        <v>83</v>
      </c>
      <c r="E1482" s="138">
        <v>4.51</v>
      </c>
      <c r="F1482" s="138">
        <v>4.51</v>
      </c>
      <c r="G1482" s="136" t="s">
        <v>308</v>
      </c>
      <c r="H1482" s="139">
        <v>41974</v>
      </c>
    </row>
    <row r="1483" spans="1:8" ht="38.25">
      <c r="A1483" s="140">
        <v>11015</v>
      </c>
      <c r="B1483" s="141" t="s">
        <v>1808</v>
      </c>
      <c r="C1483" s="140" t="s">
        <v>314</v>
      </c>
      <c r="D1483" s="140" t="s">
        <v>83</v>
      </c>
      <c r="E1483" s="142">
        <v>71.12</v>
      </c>
      <c r="F1483" s="142">
        <v>71.12</v>
      </c>
      <c r="G1483" s="140" t="s">
        <v>308</v>
      </c>
      <c r="H1483" s="143">
        <v>41974</v>
      </c>
    </row>
    <row r="1484" spans="1:8" ht="25.5">
      <c r="A1484" s="136">
        <v>20235</v>
      </c>
      <c r="B1484" s="137" t="s">
        <v>1809</v>
      </c>
      <c r="C1484" s="136" t="s">
        <v>314</v>
      </c>
      <c r="D1484" s="136" t="s">
        <v>83</v>
      </c>
      <c r="E1484" s="138">
        <v>35.96</v>
      </c>
      <c r="F1484" s="138">
        <v>35.96</v>
      </c>
      <c r="G1484" s="136" t="s">
        <v>308</v>
      </c>
      <c r="H1484" s="139">
        <v>41974</v>
      </c>
    </row>
    <row r="1485" spans="1:8" ht="25.5">
      <c r="A1485" s="140">
        <v>7216</v>
      </c>
      <c r="B1485" s="141" t="s">
        <v>1810</v>
      </c>
      <c r="C1485" s="140" t="s">
        <v>314</v>
      </c>
      <c r="D1485" s="140" t="s">
        <v>83</v>
      </c>
      <c r="E1485" s="142">
        <v>71.12</v>
      </c>
      <c r="F1485" s="142">
        <v>71.12</v>
      </c>
      <c r="G1485" s="140" t="s">
        <v>308</v>
      </c>
      <c r="H1485" s="143">
        <v>41974</v>
      </c>
    </row>
    <row r="1486" spans="1:8" ht="25.5">
      <c r="A1486" s="136">
        <v>7215</v>
      </c>
      <c r="B1486" s="137" t="s">
        <v>1811</v>
      </c>
      <c r="C1486" s="136" t="s">
        <v>314</v>
      </c>
      <c r="D1486" s="136" t="s">
        <v>83</v>
      </c>
      <c r="E1486" s="138">
        <v>17.02</v>
      </c>
      <c r="F1486" s="138">
        <v>17.02</v>
      </c>
      <c r="G1486" s="136" t="s">
        <v>308</v>
      </c>
      <c r="H1486" s="139">
        <v>41974</v>
      </c>
    </row>
    <row r="1487" spans="1:8" ht="25.5">
      <c r="A1487" s="140">
        <v>11016</v>
      </c>
      <c r="B1487" s="141" t="s">
        <v>1812</v>
      </c>
      <c r="C1487" s="140" t="s">
        <v>314</v>
      </c>
      <c r="D1487" s="140" t="s">
        <v>83</v>
      </c>
      <c r="E1487" s="142">
        <v>28.51</v>
      </c>
      <c r="F1487" s="142">
        <v>28.51</v>
      </c>
      <c r="G1487" s="140" t="s">
        <v>308</v>
      </c>
      <c r="H1487" s="143">
        <v>41974</v>
      </c>
    </row>
    <row r="1488" spans="1:8" ht="25.5">
      <c r="A1488" s="136">
        <v>7181</v>
      </c>
      <c r="B1488" s="137" t="s">
        <v>1813</v>
      </c>
      <c r="C1488" s="136" t="s">
        <v>314</v>
      </c>
      <c r="D1488" s="136" t="s">
        <v>83</v>
      </c>
      <c r="E1488" s="138">
        <v>1.54</v>
      </c>
      <c r="F1488" s="138">
        <v>1.54</v>
      </c>
      <c r="G1488" s="136" t="s">
        <v>308</v>
      </c>
      <c r="H1488" s="139">
        <v>41974</v>
      </c>
    </row>
    <row r="1489" spans="1:8" ht="25.5">
      <c r="A1489" s="140">
        <v>7214</v>
      </c>
      <c r="B1489" s="141" t="s">
        <v>1814</v>
      </c>
      <c r="C1489" s="140" t="s">
        <v>314</v>
      </c>
      <c r="D1489" s="140" t="s">
        <v>83</v>
      </c>
      <c r="E1489" s="142">
        <v>24.37</v>
      </c>
      <c r="F1489" s="142">
        <v>24.37</v>
      </c>
      <c r="G1489" s="140" t="s">
        <v>308</v>
      </c>
      <c r="H1489" s="143">
        <v>41974</v>
      </c>
    </row>
    <row r="1490" spans="1:8" ht="25.5">
      <c r="A1490" s="136">
        <v>7219</v>
      </c>
      <c r="B1490" s="137" t="s">
        <v>1815</v>
      </c>
      <c r="C1490" s="136" t="s">
        <v>314</v>
      </c>
      <c r="D1490" s="136" t="s">
        <v>83</v>
      </c>
      <c r="E1490" s="138">
        <v>25.22</v>
      </c>
      <c r="F1490" s="138">
        <v>25.22</v>
      </c>
      <c r="G1490" s="136" t="s">
        <v>308</v>
      </c>
      <c r="H1490" s="139">
        <v>41974</v>
      </c>
    </row>
    <row r="1491" spans="1:8" ht="25.5">
      <c r="A1491" s="140">
        <v>2626</v>
      </c>
      <c r="B1491" s="141" t="s">
        <v>1816</v>
      </c>
      <c r="C1491" s="140" t="s">
        <v>314</v>
      </c>
      <c r="D1491" s="140" t="s">
        <v>83</v>
      </c>
      <c r="E1491" s="142">
        <v>11.31</v>
      </c>
      <c r="F1491" s="142">
        <v>11.31</v>
      </c>
      <c r="G1491" s="140" t="s">
        <v>308</v>
      </c>
      <c r="H1491" s="143">
        <v>41974</v>
      </c>
    </row>
    <row r="1492" spans="1:8" ht="25.5">
      <c r="A1492" s="136">
        <v>2625</v>
      </c>
      <c r="B1492" s="137" t="s">
        <v>1817</v>
      </c>
      <c r="C1492" s="136" t="s">
        <v>314</v>
      </c>
      <c r="D1492" s="136" t="s">
        <v>83</v>
      </c>
      <c r="E1492" s="138">
        <v>6.87</v>
      </c>
      <c r="F1492" s="138">
        <v>6.87</v>
      </c>
      <c r="G1492" s="136" t="s">
        <v>308</v>
      </c>
      <c r="H1492" s="139">
        <v>41974</v>
      </c>
    </row>
    <row r="1493" spans="1:8" ht="25.5">
      <c r="A1493" s="140">
        <v>2624</v>
      </c>
      <c r="B1493" s="141" t="s">
        <v>1818</v>
      </c>
      <c r="C1493" s="140" t="s">
        <v>314</v>
      </c>
      <c r="D1493" s="140" t="s">
        <v>83</v>
      </c>
      <c r="E1493" s="142">
        <v>3.26</v>
      </c>
      <c r="F1493" s="142">
        <v>3.26</v>
      </c>
      <c r="G1493" s="140" t="s">
        <v>308</v>
      </c>
      <c r="H1493" s="143">
        <v>41974</v>
      </c>
    </row>
    <row r="1494" spans="1:8" ht="25.5">
      <c r="A1494" s="136">
        <v>2622</v>
      </c>
      <c r="B1494" s="137" t="s">
        <v>1819</v>
      </c>
      <c r="C1494" s="136" t="s">
        <v>314</v>
      </c>
      <c r="D1494" s="136" t="s">
        <v>83</v>
      </c>
      <c r="E1494" s="138">
        <v>1.68</v>
      </c>
      <c r="F1494" s="138">
        <v>1.68</v>
      </c>
      <c r="G1494" s="136" t="s">
        <v>308</v>
      </c>
      <c r="H1494" s="139">
        <v>41974</v>
      </c>
    </row>
    <row r="1495" spans="1:8" ht="25.5">
      <c r="A1495" s="140">
        <v>2627</v>
      </c>
      <c r="B1495" s="141" t="s">
        <v>1820</v>
      </c>
      <c r="C1495" s="140" t="s">
        <v>314</v>
      </c>
      <c r="D1495" s="140" t="s">
        <v>83</v>
      </c>
      <c r="E1495" s="142">
        <v>29.57</v>
      </c>
      <c r="F1495" s="142">
        <v>29.57</v>
      </c>
      <c r="G1495" s="140" t="s">
        <v>308</v>
      </c>
      <c r="H1495" s="143">
        <v>41974</v>
      </c>
    </row>
    <row r="1496" spans="1:8" ht="25.5">
      <c r="A1496" s="136">
        <v>2630</v>
      </c>
      <c r="B1496" s="137" t="s">
        <v>1821</v>
      </c>
      <c r="C1496" s="136" t="s">
        <v>314</v>
      </c>
      <c r="D1496" s="136" t="s">
        <v>83</v>
      </c>
      <c r="E1496" s="138">
        <v>41.7</v>
      </c>
      <c r="F1496" s="138">
        <v>41.7</v>
      </c>
      <c r="G1496" s="136" t="s">
        <v>308</v>
      </c>
      <c r="H1496" s="139">
        <v>41974</v>
      </c>
    </row>
    <row r="1497" spans="1:8" ht="25.5">
      <c r="A1497" s="140">
        <v>2629</v>
      </c>
      <c r="B1497" s="141" t="s">
        <v>1822</v>
      </c>
      <c r="C1497" s="140" t="s">
        <v>314</v>
      </c>
      <c r="D1497" s="140" t="s">
        <v>83</v>
      </c>
      <c r="E1497" s="142">
        <v>17.47</v>
      </c>
      <c r="F1497" s="142">
        <v>17.47</v>
      </c>
      <c r="G1497" s="140" t="s">
        <v>308</v>
      </c>
      <c r="H1497" s="143">
        <v>41974</v>
      </c>
    </row>
    <row r="1498" spans="1:8" ht="25.5">
      <c r="A1498" s="136">
        <v>2623</v>
      </c>
      <c r="B1498" s="137" t="s">
        <v>1823</v>
      </c>
      <c r="C1498" s="136" t="s">
        <v>314</v>
      </c>
      <c r="D1498" s="136" t="s">
        <v>83</v>
      </c>
      <c r="E1498" s="138">
        <v>1.86</v>
      </c>
      <c r="F1498" s="138">
        <v>1.86</v>
      </c>
      <c r="G1498" s="136" t="s">
        <v>308</v>
      </c>
      <c r="H1498" s="139">
        <v>41974</v>
      </c>
    </row>
    <row r="1499" spans="1:8" ht="25.5">
      <c r="A1499" s="140">
        <v>2628</v>
      </c>
      <c r="B1499" s="141" t="s">
        <v>1824</v>
      </c>
      <c r="C1499" s="140" t="s">
        <v>314</v>
      </c>
      <c r="D1499" s="140" t="s">
        <v>83</v>
      </c>
      <c r="E1499" s="142">
        <v>85.86</v>
      </c>
      <c r="F1499" s="142">
        <v>85.86</v>
      </c>
      <c r="G1499" s="140" t="s">
        <v>308</v>
      </c>
      <c r="H1499" s="143">
        <v>41974</v>
      </c>
    </row>
    <row r="1500" spans="1:8" ht="25.5">
      <c r="A1500" s="136">
        <v>2611</v>
      </c>
      <c r="B1500" s="137" t="s">
        <v>1825</v>
      </c>
      <c r="C1500" s="136" t="s">
        <v>314</v>
      </c>
      <c r="D1500" s="136" t="s">
        <v>83</v>
      </c>
      <c r="E1500" s="138">
        <v>6.41</v>
      </c>
      <c r="F1500" s="138">
        <v>6.41</v>
      </c>
      <c r="G1500" s="136" t="s">
        <v>308</v>
      </c>
      <c r="H1500" s="139">
        <v>41974</v>
      </c>
    </row>
    <row r="1501" spans="1:8" ht="25.5">
      <c r="A1501" s="140">
        <v>2634</v>
      </c>
      <c r="B1501" s="141" t="s">
        <v>1826</v>
      </c>
      <c r="C1501" s="140" t="s">
        <v>314</v>
      </c>
      <c r="D1501" s="140" t="s">
        <v>83</v>
      </c>
      <c r="E1501" s="142">
        <v>2.08</v>
      </c>
      <c r="F1501" s="142">
        <v>2.08</v>
      </c>
      <c r="G1501" s="140" t="s">
        <v>308</v>
      </c>
      <c r="H1501" s="143">
        <v>41974</v>
      </c>
    </row>
    <row r="1502" spans="1:8" ht="25.5">
      <c r="A1502" s="136">
        <v>2635</v>
      </c>
      <c r="B1502" s="137" t="s">
        <v>1827</v>
      </c>
      <c r="C1502" s="136" t="s">
        <v>314</v>
      </c>
      <c r="D1502" s="136" t="s">
        <v>83</v>
      </c>
      <c r="E1502" s="138">
        <v>1.31</v>
      </c>
      <c r="F1502" s="138">
        <v>1.31</v>
      </c>
      <c r="G1502" s="136" t="s">
        <v>308</v>
      </c>
      <c r="H1502" s="139">
        <v>41974</v>
      </c>
    </row>
    <row r="1503" spans="1:8" ht="25.5">
      <c r="A1503" s="140">
        <v>2613</v>
      </c>
      <c r="B1503" s="141" t="s">
        <v>1828</v>
      </c>
      <c r="C1503" s="140" t="s">
        <v>314</v>
      </c>
      <c r="D1503" s="140" t="s">
        <v>83</v>
      </c>
      <c r="E1503" s="142">
        <v>21.02</v>
      </c>
      <c r="F1503" s="142">
        <v>21.02</v>
      </c>
      <c r="G1503" s="140" t="s">
        <v>308</v>
      </c>
      <c r="H1503" s="143">
        <v>41974</v>
      </c>
    </row>
    <row r="1504" spans="1:8" ht="25.5">
      <c r="A1504" s="136">
        <v>2612</v>
      </c>
      <c r="B1504" s="137" t="s">
        <v>1829</v>
      </c>
      <c r="C1504" s="136" t="s">
        <v>314</v>
      </c>
      <c r="D1504" s="136" t="s">
        <v>83</v>
      </c>
      <c r="E1504" s="138">
        <v>10.130000000000001</v>
      </c>
      <c r="F1504" s="138">
        <v>10.130000000000001</v>
      </c>
      <c r="G1504" s="136" t="s">
        <v>308</v>
      </c>
      <c r="H1504" s="139">
        <v>41974</v>
      </c>
    </row>
    <row r="1505" spans="1:8" ht="25.5">
      <c r="A1505" s="140">
        <v>2614</v>
      </c>
      <c r="B1505" s="141" t="s">
        <v>1830</v>
      </c>
      <c r="C1505" s="140" t="s">
        <v>314</v>
      </c>
      <c r="D1505" s="140" t="s">
        <v>83</v>
      </c>
      <c r="E1505" s="142">
        <v>32.229999999999997</v>
      </c>
      <c r="F1505" s="142">
        <v>32.229999999999997</v>
      </c>
      <c r="G1505" s="140" t="s">
        <v>308</v>
      </c>
      <c r="H1505" s="143">
        <v>41974</v>
      </c>
    </row>
    <row r="1506" spans="1:8" ht="25.5">
      <c r="A1506" s="136">
        <v>2609</v>
      </c>
      <c r="B1506" s="137" t="s">
        <v>1831</v>
      </c>
      <c r="C1506" s="136" t="s">
        <v>314</v>
      </c>
      <c r="D1506" s="136" t="s">
        <v>83</v>
      </c>
      <c r="E1506" s="138">
        <v>1.53</v>
      </c>
      <c r="F1506" s="138">
        <v>1.53</v>
      </c>
      <c r="G1506" s="136" t="s">
        <v>308</v>
      </c>
      <c r="H1506" s="139">
        <v>41974</v>
      </c>
    </row>
    <row r="1507" spans="1:8" ht="25.5">
      <c r="A1507" s="140">
        <v>2615</v>
      </c>
      <c r="B1507" s="141" t="s">
        <v>1832</v>
      </c>
      <c r="C1507" s="140" t="s">
        <v>314</v>
      </c>
      <c r="D1507" s="140" t="s">
        <v>83</v>
      </c>
      <c r="E1507" s="142">
        <v>52.85</v>
      </c>
      <c r="F1507" s="142">
        <v>52.85</v>
      </c>
      <c r="G1507" s="140" t="s">
        <v>308</v>
      </c>
      <c r="H1507" s="143">
        <v>41974</v>
      </c>
    </row>
    <row r="1508" spans="1:8" ht="25.5">
      <c r="A1508" s="136">
        <v>34359</v>
      </c>
      <c r="B1508" s="137" t="s">
        <v>1833</v>
      </c>
      <c r="C1508" s="136" t="s">
        <v>314</v>
      </c>
      <c r="D1508" s="136" t="s">
        <v>83</v>
      </c>
      <c r="E1508" s="138">
        <v>8.1</v>
      </c>
      <c r="F1508" s="138">
        <v>8.1</v>
      </c>
      <c r="G1508" s="136" t="s">
        <v>308</v>
      </c>
      <c r="H1508" s="139">
        <v>41974</v>
      </c>
    </row>
    <row r="1509" spans="1:8" ht="25.5">
      <c r="A1509" s="140">
        <v>2632</v>
      </c>
      <c r="B1509" s="141" t="s">
        <v>1834</v>
      </c>
      <c r="C1509" s="140" t="s">
        <v>314</v>
      </c>
      <c r="D1509" s="140" t="s">
        <v>83</v>
      </c>
      <c r="E1509" s="142">
        <v>6.41</v>
      </c>
      <c r="F1509" s="142">
        <v>6.41</v>
      </c>
      <c r="G1509" s="140" t="s">
        <v>308</v>
      </c>
      <c r="H1509" s="143">
        <v>41974</v>
      </c>
    </row>
    <row r="1510" spans="1:8" ht="25.5">
      <c r="A1510" s="136">
        <v>2618</v>
      </c>
      <c r="B1510" s="137" t="s">
        <v>1835</v>
      </c>
      <c r="C1510" s="136" t="s">
        <v>314</v>
      </c>
      <c r="D1510" s="136" t="s">
        <v>83</v>
      </c>
      <c r="E1510" s="138">
        <v>4.3899999999999997</v>
      </c>
      <c r="F1510" s="138">
        <v>4.3899999999999997</v>
      </c>
      <c r="G1510" s="136" t="s">
        <v>308</v>
      </c>
      <c r="H1510" s="139">
        <v>41974</v>
      </c>
    </row>
    <row r="1511" spans="1:8" ht="25.5">
      <c r="A1511" s="140">
        <v>2617</v>
      </c>
      <c r="B1511" s="141" t="s">
        <v>1836</v>
      </c>
      <c r="C1511" s="140" t="s">
        <v>314</v>
      </c>
      <c r="D1511" s="140" t="s">
        <v>83</v>
      </c>
      <c r="E1511" s="142">
        <v>2.08</v>
      </c>
      <c r="F1511" s="142">
        <v>2.08</v>
      </c>
      <c r="G1511" s="140" t="s">
        <v>308</v>
      </c>
      <c r="H1511" s="143">
        <v>41974</v>
      </c>
    </row>
    <row r="1512" spans="1:8" ht="25.5">
      <c r="A1512" s="136">
        <v>2616</v>
      </c>
      <c r="B1512" s="137" t="s">
        <v>1837</v>
      </c>
      <c r="C1512" s="136" t="s">
        <v>314</v>
      </c>
      <c r="D1512" s="136" t="s">
        <v>83</v>
      </c>
      <c r="E1512" s="138">
        <v>1.31</v>
      </c>
      <c r="F1512" s="138">
        <v>1.31</v>
      </c>
      <c r="G1512" s="136" t="s">
        <v>308</v>
      </c>
      <c r="H1512" s="139">
        <v>41974</v>
      </c>
    </row>
    <row r="1513" spans="1:8" ht="25.5">
      <c r="A1513" s="140">
        <v>2619</v>
      </c>
      <c r="B1513" s="141" t="s">
        <v>1838</v>
      </c>
      <c r="C1513" s="140" t="s">
        <v>314</v>
      </c>
      <c r="D1513" s="140" t="s">
        <v>83</v>
      </c>
      <c r="E1513" s="142">
        <v>21.02</v>
      </c>
      <c r="F1513" s="142">
        <v>21.02</v>
      </c>
      <c r="G1513" s="140" t="s">
        <v>308</v>
      </c>
      <c r="H1513" s="143">
        <v>41974</v>
      </c>
    </row>
    <row r="1514" spans="1:8" ht="25.5">
      <c r="A1514" s="136">
        <v>2631</v>
      </c>
      <c r="B1514" s="137" t="s">
        <v>1839</v>
      </c>
      <c r="C1514" s="136" t="s">
        <v>314</v>
      </c>
      <c r="D1514" s="136" t="s">
        <v>83</v>
      </c>
      <c r="E1514" s="138">
        <v>10.130000000000001</v>
      </c>
      <c r="F1514" s="138">
        <v>10.130000000000001</v>
      </c>
      <c r="G1514" s="136" t="s">
        <v>308</v>
      </c>
      <c r="H1514" s="139">
        <v>41974</v>
      </c>
    </row>
    <row r="1515" spans="1:8" ht="25.5">
      <c r="A1515" s="140">
        <v>2620</v>
      </c>
      <c r="B1515" s="141" t="s">
        <v>1840</v>
      </c>
      <c r="C1515" s="140" t="s">
        <v>314</v>
      </c>
      <c r="D1515" s="140" t="s">
        <v>83</v>
      </c>
      <c r="E1515" s="142">
        <v>32.229999999999997</v>
      </c>
      <c r="F1515" s="142">
        <v>32.229999999999997</v>
      </c>
      <c r="G1515" s="140" t="s">
        <v>308</v>
      </c>
      <c r="H1515" s="143">
        <v>41974</v>
      </c>
    </row>
    <row r="1516" spans="1:8" ht="25.5">
      <c r="A1516" s="136">
        <v>2621</v>
      </c>
      <c r="B1516" s="137" t="s">
        <v>1841</v>
      </c>
      <c r="C1516" s="136" t="s">
        <v>314</v>
      </c>
      <c r="D1516" s="136" t="s">
        <v>83</v>
      </c>
      <c r="E1516" s="138">
        <v>52.81</v>
      </c>
      <c r="F1516" s="138">
        <v>52.81</v>
      </c>
      <c r="G1516" s="136" t="s">
        <v>308</v>
      </c>
      <c r="H1516" s="139">
        <v>41974</v>
      </c>
    </row>
    <row r="1517" spans="1:8" ht="25.5">
      <c r="A1517" s="140">
        <v>2633</v>
      </c>
      <c r="B1517" s="141" t="s">
        <v>1842</v>
      </c>
      <c r="C1517" s="140" t="s">
        <v>314</v>
      </c>
      <c r="D1517" s="140" t="s">
        <v>83</v>
      </c>
      <c r="E1517" s="142">
        <v>1.53</v>
      </c>
      <c r="F1517" s="142">
        <v>1.53</v>
      </c>
      <c r="G1517" s="140" t="s">
        <v>308</v>
      </c>
      <c r="H1517" s="143">
        <v>41974</v>
      </c>
    </row>
    <row r="1518" spans="1:8" ht="25.5">
      <c r="A1518" s="136">
        <v>1922</v>
      </c>
      <c r="B1518" s="137" t="s">
        <v>1843</v>
      </c>
      <c r="C1518" s="136" t="s">
        <v>314</v>
      </c>
      <c r="D1518" s="136" t="s">
        <v>83</v>
      </c>
      <c r="E1518" s="138">
        <v>15.68</v>
      </c>
      <c r="F1518" s="138">
        <v>15.68</v>
      </c>
      <c r="G1518" s="136" t="s">
        <v>308</v>
      </c>
      <c r="H1518" s="139">
        <v>41974</v>
      </c>
    </row>
    <row r="1519" spans="1:8" ht="25.5">
      <c r="A1519" s="140">
        <v>1870</v>
      </c>
      <c r="B1519" s="141" t="s">
        <v>1844</v>
      </c>
      <c r="C1519" s="140" t="s">
        <v>314</v>
      </c>
      <c r="D1519" s="140" t="s">
        <v>83</v>
      </c>
      <c r="E1519" s="142">
        <v>1.46</v>
      </c>
      <c r="F1519" s="142">
        <v>1.46</v>
      </c>
      <c r="G1519" s="140" t="s">
        <v>308</v>
      </c>
      <c r="H1519" s="143">
        <v>41974</v>
      </c>
    </row>
    <row r="1520" spans="1:8" ht="25.5">
      <c r="A1520" s="136">
        <v>1777</v>
      </c>
      <c r="B1520" s="137" t="s">
        <v>1845</v>
      </c>
      <c r="C1520" s="136" t="s">
        <v>314</v>
      </c>
      <c r="D1520" s="136" t="s">
        <v>83</v>
      </c>
      <c r="E1520" s="138">
        <v>35.96</v>
      </c>
      <c r="F1520" s="138">
        <v>35.96</v>
      </c>
      <c r="G1520" s="136" t="s">
        <v>308</v>
      </c>
      <c r="H1520" s="139">
        <v>41974</v>
      </c>
    </row>
    <row r="1521" spans="1:8" ht="25.5">
      <c r="A1521" s="140">
        <v>1819</v>
      </c>
      <c r="B1521" s="141" t="s">
        <v>1846</v>
      </c>
      <c r="C1521" s="140" t="s">
        <v>314</v>
      </c>
      <c r="D1521" s="140" t="s">
        <v>83</v>
      </c>
      <c r="E1521" s="142">
        <v>30.89</v>
      </c>
      <c r="F1521" s="142">
        <v>30.89</v>
      </c>
      <c r="G1521" s="140" t="s">
        <v>308</v>
      </c>
      <c r="H1521" s="143">
        <v>41974</v>
      </c>
    </row>
    <row r="1522" spans="1:8" ht="25.5">
      <c r="A1522" s="136">
        <v>1776</v>
      </c>
      <c r="B1522" s="137" t="s">
        <v>1847</v>
      </c>
      <c r="C1522" s="136" t="s">
        <v>314</v>
      </c>
      <c r="D1522" s="136" t="s">
        <v>83</v>
      </c>
      <c r="E1522" s="138">
        <v>19.72</v>
      </c>
      <c r="F1522" s="138">
        <v>19.72</v>
      </c>
      <c r="G1522" s="136" t="s">
        <v>308</v>
      </c>
      <c r="H1522" s="139">
        <v>41974</v>
      </c>
    </row>
    <row r="1523" spans="1:8" ht="25.5">
      <c r="A1523" s="140">
        <v>1775</v>
      </c>
      <c r="B1523" s="141" t="s">
        <v>1848</v>
      </c>
      <c r="C1523" s="140" t="s">
        <v>314</v>
      </c>
      <c r="D1523" s="140" t="s">
        <v>83</v>
      </c>
      <c r="E1523" s="142">
        <v>10.62</v>
      </c>
      <c r="F1523" s="142">
        <v>10.62</v>
      </c>
      <c r="G1523" s="140" t="s">
        <v>308</v>
      </c>
      <c r="H1523" s="143">
        <v>41974</v>
      </c>
    </row>
    <row r="1524" spans="1:8" ht="25.5">
      <c r="A1524" s="136">
        <v>1778</v>
      </c>
      <c r="B1524" s="137" t="s">
        <v>1849</v>
      </c>
      <c r="C1524" s="136" t="s">
        <v>314</v>
      </c>
      <c r="D1524" s="136" t="s">
        <v>83</v>
      </c>
      <c r="E1524" s="138">
        <v>74.36</v>
      </c>
      <c r="F1524" s="138">
        <v>74.36</v>
      </c>
      <c r="G1524" s="136" t="s">
        <v>308</v>
      </c>
      <c r="H1524" s="139">
        <v>41974</v>
      </c>
    </row>
    <row r="1525" spans="1:8" ht="25.5">
      <c r="A1525" s="140">
        <v>1818</v>
      </c>
      <c r="B1525" s="141" t="s">
        <v>1850</v>
      </c>
      <c r="C1525" s="140" t="s">
        <v>314</v>
      </c>
      <c r="D1525" s="140" t="s">
        <v>83</v>
      </c>
      <c r="E1525" s="142">
        <v>59.71</v>
      </c>
      <c r="F1525" s="142">
        <v>59.71</v>
      </c>
      <c r="G1525" s="140" t="s">
        <v>308</v>
      </c>
      <c r="H1525" s="143">
        <v>41974</v>
      </c>
    </row>
    <row r="1526" spans="1:8" ht="25.5">
      <c r="A1526" s="136">
        <v>1779</v>
      </c>
      <c r="B1526" s="137" t="s">
        <v>1851</v>
      </c>
      <c r="C1526" s="136" t="s">
        <v>314</v>
      </c>
      <c r="D1526" s="136" t="s">
        <v>83</v>
      </c>
      <c r="E1526" s="138">
        <v>115.71</v>
      </c>
      <c r="F1526" s="138">
        <v>115.71</v>
      </c>
      <c r="G1526" s="136" t="s">
        <v>308</v>
      </c>
      <c r="H1526" s="139">
        <v>41974</v>
      </c>
    </row>
    <row r="1527" spans="1:8" ht="25.5">
      <c r="A1527" s="140">
        <v>1820</v>
      </c>
      <c r="B1527" s="141" t="s">
        <v>1852</v>
      </c>
      <c r="C1527" s="140" t="s">
        <v>314</v>
      </c>
      <c r="D1527" s="140" t="s">
        <v>83</v>
      </c>
      <c r="E1527" s="142">
        <v>13.57</v>
      </c>
      <c r="F1527" s="142">
        <v>13.57</v>
      </c>
      <c r="G1527" s="140" t="s">
        <v>308</v>
      </c>
      <c r="H1527" s="143">
        <v>41974</v>
      </c>
    </row>
    <row r="1528" spans="1:8" ht="25.5">
      <c r="A1528" s="136">
        <v>1780</v>
      </c>
      <c r="B1528" s="137" t="s">
        <v>1853</v>
      </c>
      <c r="C1528" s="136" t="s">
        <v>314</v>
      </c>
      <c r="D1528" s="136" t="s">
        <v>83</v>
      </c>
      <c r="E1528" s="138">
        <v>200</v>
      </c>
      <c r="F1528" s="138">
        <v>200</v>
      </c>
      <c r="G1528" s="136" t="s">
        <v>308</v>
      </c>
      <c r="H1528" s="139">
        <v>41974</v>
      </c>
    </row>
    <row r="1529" spans="1:8" ht="25.5">
      <c r="A1529" s="140">
        <v>1783</v>
      </c>
      <c r="B1529" s="141" t="s">
        <v>1854</v>
      </c>
      <c r="C1529" s="140" t="s">
        <v>314</v>
      </c>
      <c r="D1529" s="140" t="s">
        <v>83</v>
      </c>
      <c r="E1529" s="142">
        <v>30.85</v>
      </c>
      <c r="F1529" s="142">
        <v>30.85</v>
      </c>
      <c r="G1529" s="140" t="s">
        <v>308</v>
      </c>
      <c r="H1529" s="143">
        <v>41974</v>
      </c>
    </row>
    <row r="1530" spans="1:8" ht="25.5">
      <c r="A1530" s="136">
        <v>1782</v>
      </c>
      <c r="B1530" s="137" t="s">
        <v>1855</v>
      </c>
      <c r="C1530" s="136" t="s">
        <v>314</v>
      </c>
      <c r="D1530" s="136" t="s">
        <v>83</v>
      </c>
      <c r="E1530" s="138">
        <v>27.46</v>
      </c>
      <c r="F1530" s="138">
        <v>27.46</v>
      </c>
      <c r="G1530" s="136" t="s">
        <v>308</v>
      </c>
      <c r="H1530" s="139">
        <v>41974</v>
      </c>
    </row>
    <row r="1531" spans="1:8" ht="25.5">
      <c r="A1531" s="140">
        <v>1781</v>
      </c>
      <c r="B1531" s="141" t="s">
        <v>1856</v>
      </c>
      <c r="C1531" s="140" t="s">
        <v>314</v>
      </c>
      <c r="D1531" s="140" t="s">
        <v>83</v>
      </c>
      <c r="E1531" s="142">
        <v>18.72</v>
      </c>
      <c r="F1531" s="142">
        <v>18.72</v>
      </c>
      <c r="G1531" s="140" t="s">
        <v>308</v>
      </c>
      <c r="H1531" s="143">
        <v>41974</v>
      </c>
    </row>
    <row r="1532" spans="1:8" ht="25.5">
      <c r="A1532" s="136">
        <v>1817</v>
      </c>
      <c r="B1532" s="137" t="s">
        <v>1857</v>
      </c>
      <c r="C1532" s="136" t="s">
        <v>314</v>
      </c>
      <c r="D1532" s="136" t="s">
        <v>83</v>
      </c>
      <c r="E1532" s="138">
        <v>8.2200000000000006</v>
      </c>
      <c r="F1532" s="138">
        <v>8.2200000000000006</v>
      </c>
      <c r="G1532" s="136" t="s">
        <v>308</v>
      </c>
      <c r="H1532" s="139">
        <v>41974</v>
      </c>
    </row>
    <row r="1533" spans="1:8" ht="25.5">
      <c r="A1533" s="140">
        <v>1784</v>
      </c>
      <c r="B1533" s="141" t="s">
        <v>1858</v>
      </c>
      <c r="C1533" s="140" t="s">
        <v>314</v>
      </c>
      <c r="D1533" s="140" t="s">
        <v>83</v>
      </c>
      <c r="E1533" s="142">
        <v>70.41</v>
      </c>
      <c r="F1533" s="142">
        <v>70.41</v>
      </c>
      <c r="G1533" s="140" t="s">
        <v>308</v>
      </c>
      <c r="H1533" s="143">
        <v>41974</v>
      </c>
    </row>
    <row r="1534" spans="1:8" ht="25.5">
      <c r="A1534" s="136">
        <v>1810</v>
      </c>
      <c r="B1534" s="137" t="s">
        <v>1859</v>
      </c>
      <c r="C1534" s="136" t="s">
        <v>314</v>
      </c>
      <c r="D1534" s="136" t="s">
        <v>83</v>
      </c>
      <c r="E1534" s="138">
        <v>49.37</v>
      </c>
      <c r="F1534" s="138">
        <v>49.37</v>
      </c>
      <c r="G1534" s="136" t="s">
        <v>308</v>
      </c>
      <c r="H1534" s="139">
        <v>41974</v>
      </c>
    </row>
    <row r="1535" spans="1:8" ht="25.5">
      <c r="A1535" s="140">
        <v>1812</v>
      </c>
      <c r="B1535" s="141" t="s">
        <v>1860</v>
      </c>
      <c r="C1535" s="140" t="s">
        <v>314</v>
      </c>
      <c r="D1535" s="140" t="s">
        <v>83</v>
      </c>
      <c r="E1535" s="142">
        <v>95.75</v>
      </c>
      <c r="F1535" s="142">
        <v>95.75</v>
      </c>
      <c r="G1535" s="140" t="s">
        <v>308</v>
      </c>
      <c r="H1535" s="143">
        <v>41974</v>
      </c>
    </row>
    <row r="1536" spans="1:8" ht="25.5">
      <c r="A1536" s="136">
        <v>1811</v>
      </c>
      <c r="B1536" s="137" t="s">
        <v>1861</v>
      </c>
      <c r="C1536" s="136" t="s">
        <v>314</v>
      </c>
      <c r="D1536" s="136" t="s">
        <v>83</v>
      </c>
      <c r="E1536" s="138">
        <v>13.33</v>
      </c>
      <c r="F1536" s="138">
        <v>13.33</v>
      </c>
      <c r="G1536" s="136" t="s">
        <v>308</v>
      </c>
      <c r="H1536" s="139">
        <v>41974</v>
      </c>
    </row>
    <row r="1537" spans="1:8" ht="25.5">
      <c r="A1537" s="140">
        <v>1813</v>
      </c>
      <c r="B1537" s="141" t="s">
        <v>1862</v>
      </c>
      <c r="C1537" s="140" t="s">
        <v>314</v>
      </c>
      <c r="D1537" s="140" t="s">
        <v>83</v>
      </c>
      <c r="E1537" s="142">
        <v>14.33</v>
      </c>
      <c r="F1537" s="142">
        <v>14.33</v>
      </c>
      <c r="G1537" s="140" t="s">
        <v>308</v>
      </c>
      <c r="H1537" s="143">
        <v>41974</v>
      </c>
    </row>
    <row r="1538" spans="1:8" ht="25.5">
      <c r="A1538" s="136">
        <v>1789</v>
      </c>
      <c r="B1538" s="137" t="s">
        <v>1863</v>
      </c>
      <c r="C1538" s="136" t="s">
        <v>314</v>
      </c>
      <c r="D1538" s="136" t="s">
        <v>83</v>
      </c>
      <c r="E1538" s="138">
        <v>42.63</v>
      </c>
      <c r="F1538" s="138">
        <v>42.63</v>
      </c>
      <c r="G1538" s="136" t="s">
        <v>308</v>
      </c>
      <c r="H1538" s="139">
        <v>41974</v>
      </c>
    </row>
    <row r="1539" spans="1:8" ht="25.5">
      <c r="A1539" s="140">
        <v>1788</v>
      </c>
      <c r="B1539" s="141" t="s">
        <v>1864</v>
      </c>
      <c r="C1539" s="140" t="s">
        <v>314</v>
      </c>
      <c r="D1539" s="140" t="s">
        <v>83</v>
      </c>
      <c r="E1539" s="142">
        <v>35.08</v>
      </c>
      <c r="F1539" s="142">
        <v>35.08</v>
      </c>
      <c r="G1539" s="140" t="s">
        <v>308</v>
      </c>
      <c r="H1539" s="143">
        <v>41974</v>
      </c>
    </row>
    <row r="1540" spans="1:8" ht="25.5">
      <c r="A1540" s="136">
        <v>1787</v>
      </c>
      <c r="B1540" s="137" t="s">
        <v>1865</v>
      </c>
      <c r="C1540" s="136" t="s">
        <v>314</v>
      </c>
      <c r="D1540" s="136" t="s">
        <v>83</v>
      </c>
      <c r="E1540" s="138">
        <v>22.59</v>
      </c>
      <c r="F1540" s="138">
        <v>22.59</v>
      </c>
      <c r="G1540" s="136" t="s">
        <v>308</v>
      </c>
      <c r="H1540" s="139">
        <v>41974</v>
      </c>
    </row>
    <row r="1541" spans="1:8" ht="25.5">
      <c r="A1541" s="140">
        <v>1786</v>
      </c>
      <c r="B1541" s="141" t="s">
        <v>1866</v>
      </c>
      <c r="C1541" s="140" t="s">
        <v>314</v>
      </c>
      <c r="D1541" s="140" t="s">
        <v>83</v>
      </c>
      <c r="E1541" s="142">
        <v>8.5399999999999991</v>
      </c>
      <c r="F1541" s="142">
        <v>8.5399999999999991</v>
      </c>
      <c r="G1541" s="140" t="s">
        <v>308</v>
      </c>
      <c r="H1541" s="143">
        <v>41974</v>
      </c>
    </row>
    <row r="1542" spans="1:8" ht="25.5">
      <c r="A1542" s="136">
        <v>1791</v>
      </c>
      <c r="B1542" s="137" t="s">
        <v>1867</v>
      </c>
      <c r="C1542" s="136" t="s">
        <v>314</v>
      </c>
      <c r="D1542" s="136" t="s">
        <v>83</v>
      </c>
      <c r="E1542" s="138">
        <v>95.35</v>
      </c>
      <c r="F1542" s="138">
        <v>95.35</v>
      </c>
      <c r="G1542" s="136" t="s">
        <v>308</v>
      </c>
      <c r="H1542" s="139">
        <v>41974</v>
      </c>
    </row>
    <row r="1543" spans="1:8" ht="25.5">
      <c r="A1543" s="140">
        <v>1790</v>
      </c>
      <c r="B1543" s="141" t="s">
        <v>1868</v>
      </c>
      <c r="C1543" s="140" t="s">
        <v>314</v>
      </c>
      <c r="D1543" s="140" t="s">
        <v>83</v>
      </c>
      <c r="E1543" s="142">
        <v>82.22</v>
      </c>
      <c r="F1543" s="142">
        <v>82.22</v>
      </c>
      <c r="G1543" s="140" t="s">
        <v>308</v>
      </c>
      <c r="H1543" s="143">
        <v>41974</v>
      </c>
    </row>
    <row r="1544" spans="1:8" ht="25.5">
      <c r="A1544" s="136">
        <v>1792</v>
      </c>
      <c r="B1544" s="137" t="s">
        <v>1869</v>
      </c>
      <c r="C1544" s="136" t="s">
        <v>314</v>
      </c>
      <c r="D1544" s="136" t="s">
        <v>83</v>
      </c>
      <c r="E1544" s="138">
        <v>148</v>
      </c>
      <c r="F1544" s="138">
        <v>148</v>
      </c>
      <c r="G1544" s="136" t="s">
        <v>308</v>
      </c>
      <c r="H1544" s="139">
        <v>41974</v>
      </c>
    </row>
    <row r="1545" spans="1:8" ht="25.5">
      <c r="A1545" s="140">
        <v>1793</v>
      </c>
      <c r="B1545" s="141" t="s">
        <v>1870</v>
      </c>
      <c r="C1545" s="140" t="s">
        <v>314</v>
      </c>
      <c r="D1545" s="140" t="s">
        <v>83</v>
      </c>
      <c r="E1545" s="142">
        <v>249.38</v>
      </c>
      <c r="F1545" s="142">
        <v>249.38</v>
      </c>
      <c r="G1545" s="140" t="s">
        <v>308</v>
      </c>
      <c r="H1545" s="143">
        <v>41974</v>
      </c>
    </row>
    <row r="1546" spans="1:8">
      <c r="A1546" s="136">
        <v>1816</v>
      </c>
      <c r="B1546" s="137" t="s">
        <v>1871</v>
      </c>
      <c r="C1546" s="136" t="s">
        <v>314</v>
      </c>
      <c r="D1546" s="136" t="s">
        <v>83</v>
      </c>
      <c r="E1546" s="138">
        <v>22.03</v>
      </c>
      <c r="F1546" s="138">
        <v>22.03</v>
      </c>
      <c r="G1546" s="136" t="s">
        <v>308</v>
      </c>
      <c r="H1546" s="139">
        <v>41974</v>
      </c>
    </row>
    <row r="1547" spans="1:8" ht="25.5">
      <c r="A1547" s="140">
        <v>1815</v>
      </c>
      <c r="B1547" s="141" t="s">
        <v>1872</v>
      </c>
      <c r="C1547" s="140" t="s">
        <v>314</v>
      </c>
      <c r="D1547" s="140" t="s">
        <v>83</v>
      </c>
      <c r="E1547" s="142">
        <v>119.38</v>
      </c>
      <c r="F1547" s="142">
        <v>119.38</v>
      </c>
      <c r="G1547" s="140" t="s">
        <v>308</v>
      </c>
      <c r="H1547" s="143">
        <v>41974</v>
      </c>
    </row>
    <row r="1548" spans="1:8" ht="25.5">
      <c r="A1548" s="136">
        <v>1797</v>
      </c>
      <c r="B1548" s="137" t="s">
        <v>1873</v>
      </c>
      <c r="C1548" s="136" t="s">
        <v>314</v>
      </c>
      <c r="D1548" s="136" t="s">
        <v>83</v>
      </c>
      <c r="E1548" s="138">
        <v>42.19</v>
      </c>
      <c r="F1548" s="138">
        <v>42.19</v>
      </c>
      <c r="G1548" s="136" t="s">
        <v>308</v>
      </c>
      <c r="H1548" s="139">
        <v>41974</v>
      </c>
    </row>
    <row r="1549" spans="1:8" ht="25.5">
      <c r="A1549" s="140">
        <v>1796</v>
      </c>
      <c r="B1549" s="141" t="s">
        <v>1874</v>
      </c>
      <c r="C1549" s="140" t="s">
        <v>314</v>
      </c>
      <c r="D1549" s="140" t="s">
        <v>83</v>
      </c>
      <c r="E1549" s="142">
        <v>32.89</v>
      </c>
      <c r="F1549" s="142">
        <v>32.89</v>
      </c>
      <c r="G1549" s="140" t="s">
        <v>308</v>
      </c>
      <c r="H1549" s="143">
        <v>41974</v>
      </c>
    </row>
    <row r="1550" spans="1:8" ht="25.5">
      <c r="A1550" s="136">
        <v>1794</v>
      </c>
      <c r="B1550" s="137" t="s">
        <v>1875</v>
      </c>
      <c r="C1550" s="136" t="s">
        <v>314</v>
      </c>
      <c r="D1550" s="136" t="s">
        <v>83</v>
      </c>
      <c r="E1550" s="138">
        <v>7.38</v>
      </c>
      <c r="F1550" s="138">
        <v>7.38</v>
      </c>
      <c r="G1550" s="136" t="s">
        <v>308</v>
      </c>
      <c r="H1550" s="139">
        <v>41974</v>
      </c>
    </row>
    <row r="1551" spans="1:8" ht="25.5">
      <c r="A1551" s="140">
        <v>1798</v>
      </c>
      <c r="B1551" s="141" t="s">
        <v>1876</v>
      </c>
      <c r="C1551" s="140" t="s">
        <v>314</v>
      </c>
      <c r="D1551" s="140" t="s">
        <v>83</v>
      </c>
      <c r="E1551" s="142">
        <v>66.06</v>
      </c>
      <c r="F1551" s="142">
        <v>66.06</v>
      </c>
      <c r="G1551" s="140" t="s">
        <v>308</v>
      </c>
      <c r="H1551" s="143">
        <v>41974</v>
      </c>
    </row>
    <row r="1552" spans="1:8" ht="25.5">
      <c r="A1552" s="136">
        <v>1799</v>
      </c>
      <c r="B1552" s="137" t="s">
        <v>1877</v>
      </c>
      <c r="C1552" s="136" t="s">
        <v>314</v>
      </c>
      <c r="D1552" s="136" t="s">
        <v>83</v>
      </c>
      <c r="E1552" s="138">
        <v>147.44</v>
      </c>
      <c r="F1552" s="138">
        <v>147.44</v>
      </c>
      <c r="G1552" s="136" t="s">
        <v>308</v>
      </c>
      <c r="H1552" s="139">
        <v>41974</v>
      </c>
    </row>
    <row r="1553" spans="1:8" ht="25.5">
      <c r="A1553" s="140">
        <v>1795</v>
      </c>
      <c r="B1553" s="141" t="s">
        <v>1878</v>
      </c>
      <c r="C1553" s="140" t="s">
        <v>314</v>
      </c>
      <c r="D1553" s="140" t="s">
        <v>83</v>
      </c>
      <c r="E1553" s="142">
        <v>11.02</v>
      </c>
      <c r="F1553" s="142">
        <v>11.02</v>
      </c>
      <c r="G1553" s="140" t="s">
        <v>308</v>
      </c>
      <c r="H1553" s="143">
        <v>41974</v>
      </c>
    </row>
    <row r="1554" spans="1:8" ht="25.5">
      <c r="A1554" s="136">
        <v>1800</v>
      </c>
      <c r="B1554" s="137" t="s">
        <v>1879</v>
      </c>
      <c r="C1554" s="136" t="s">
        <v>314</v>
      </c>
      <c r="D1554" s="136" t="s">
        <v>83</v>
      </c>
      <c r="E1554" s="138">
        <v>247.58</v>
      </c>
      <c r="F1554" s="138">
        <v>247.58</v>
      </c>
      <c r="G1554" s="136" t="s">
        <v>308</v>
      </c>
      <c r="H1554" s="139">
        <v>41974</v>
      </c>
    </row>
    <row r="1555" spans="1:8" ht="25.5">
      <c r="A1555" s="140">
        <v>1801</v>
      </c>
      <c r="B1555" s="141" t="s">
        <v>1880</v>
      </c>
      <c r="C1555" s="140" t="s">
        <v>314</v>
      </c>
      <c r="D1555" s="140" t="s">
        <v>83</v>
      </c>
      <c r="E1555" s="142">
        <v>501.47</v>
      </c>
      <c r="F1555" s="142">
        <v>501.47</v>
      </c>
      <c r="G1555" s="140" t="s">
        <v>308</v>
      </c>
      <c r="H1555" s="143">
        <v>41974</v>
      </c>
    </row>
    <row r="1556" spans="1:8" ht="25.5">
      <c r="A1556" s="136">
        <v>1802</v>
      </c>
      <c r="B1556" s="137" t="s">
        <v>1881</v>
      </c>
      <c r="C1556" s="136" t="s">
        <v>314</v>
      </c>
      <c r="D1556" s="136" t="s">
        <v>83</v>
      </c>
      <c r="E1556" s="138">
        <v>530.91999999999996</v>
      </c>
      <c r="F1556" s="138">
        <v>530.91999999999996</v>
      </c>
      <c r="G1556" s="136" t="s">
        <v>308</v>
      </c>
      <c r="H1556" s="139">
        <v>41974</v>
      </c>
    </row>
    <row r="1557" spans="1:8" ht="25.5">
      <c r="A1557" s="140">
        <v>1809</v>
      </c>
      <c r="B1557" s="141" t="s">
        <v>1882</v>
      </c>
      <c r="C1557" s="140" t="s">
        <v>314</v>
      </c>
      <c r="D1557" s="140" t="s">
        <v>83</v>
      </c>
      <c r="E1557" s="142">
        <v>40.909999999999997</v>
      </c>
      <c r="F1557" s="142">
        <v>40.909999999999997</v>
      </c>
      <c r="G1557" s="140" t="s">
        <v>308</v>
      </c>
      <c r="H1557" s="143">
        <v>41974</v>
      </c>
    </row>
    <row r="1558" spans="1:8" ht="25.5">
      <c r="A1558" s="136">
        <v>1814</v>
      </c>
      <c r="B1558" s="137" t="s">
        <v>1883</v>
      </c>
      <c r="C1558" s="136" t="s">
        <v>314</v>
      </c>
      <c r="D1558" s="136" t="s">
        <v>83</v>
      </c>
      <c r="E1558" s="138">
        <v>35.479999999999997</v>
      </c>
      <c r="F1558" s="138">
        <v>35.479999999999997</v>
      </c>
      <c r="G1558" s="136" t="s">
        <v>308</v>
      </c>
      <c r="H1558" s="139">
        <v>41974</v>
      </c>
    </row>
    <row r="1559" spans="1:8" ht="25.5">
      <c r="A1559" s="140">
        <v>1805</v>
      </c>
      <c r="B1559" s="141" t="s">
        <v>1884</v>
      </c>
      <c r="C1559" s="140" t="s">
        <v>314</v>
      </c>
      <c r="D1559" s="140" t="s">
        <v>83</v>
      </c>
      <c r="E1559" s="142">
        <v>20.48</v>
      </c>
      <c r="F1559" s="142">
        <v>20.48</v>
      </c>
      <c r="G1559" s="140" t="s">
        <v>308</v>
      </c>
      <c r="H1559" s="143">
        <v>41974</v>
      </c>
    </row>
    <row r="1560" spans="1:8" ht="25.5">
      <c r="A1560" s="136">
        <v>1803</v>
      </c>
      <c r="B1560" s="137" t="s">
        <v>1885</v>
      </c>
      <c r="C1560" s="136" t="s">
        <v>314</v>
      </c>
      <c r="D1560" s="136" t="s">
        <v>83</v>
      </c>
      <c r="E1560" s="138">
        <v>8.3000000000000007</v>
      </c>
      <c r="F1560" s="138">
        <v>8.3000000000000007</v>
      </c>
      <c r="G1560" s="136" t="s">
        <v>308</v>
      </c>
      <c r="H1560" s="139">
        <v>41974</v>
      </c>
    </row>
    <row r="1561" spans="1:8" ht="25.5">
      <c r="A1561" s="140">
        <v>1821</v>
      </c>
      <c r="B1561" s="141" t="s">
        <v>1886</v>
      </c>
      <c r="C1561" s="140" t="s">
        <v>314</v>
      </c>
      <c r="D1561" s="140" t="s">
        <v>83</v>
      </c>
      <c r="E1561" s="142">
        <v>104.37</v>
      </c>
      <c r="F1561" s="142">
        <v>104.37</v>
      </c>
      <c r="G1561" s="140" t="s">
        <v>308</v>
      </c>
      <c r="H1561" s="143">
        <v>41974</v>
      </c>
    </row>
    <row r="1562" spans="1:8" ht="25.5">
      <c r="A1562" s="136">
        <v>1806</v>
      </c>
      <c r="B1562" s="137" t="s">
        <v>1887</v>
      </c>
      <c r="C1562" s="136" t="s">
        <v>314</v>
      </c>
      <c r="D1562" s="136" t="s">
        <v>83</v>
      </c>
      <c r="E1562" s="138">
        <v>64.02</v>
      </c>
      <c r="F1562" s="138">
        <v>64.02</v>
      </c>
      <c r="G1562" s="136" t="s">
        <v>308</v>
      </c>
      <c r="H1562" s="139">
        <v>41974</v>
      </c>
    </row>
    <row r="1563" spans="1:8" ht="25.5">
      <c r="A1563" s="140">
        <v>1807</v>
      </c>
      <c r="B1563" s="141" t="s">
        <v>1888</v>
      </c>
      <c r="C1563" s="140" t="s">
        <v>314</v>
      </c>
      <c r="D1563" s="140" t="s">
        <v>83</v>
      </c>
      <c r="E1563" s="142">
        <v>143.09</v>
      </c>
      <c r="F1563" s="142">
        <v>143.09</v>
      </c>
      <c r="G1563" s="140" t="s">
        <v>308</v>
      </c>
      <c r="H1563" s="143">
        <v>41974</v>
      </c>
    </row>
    <row r="1564" spans="1:8" ht="25.5">
      <c r="A1564" s="136">
        <v>1804</v>
      </c>
      <c r="B1564" s="137" t="s">
        <v>1889</v>
      </c>
      <c r="C1564" s="136" t="s">
        <v>314</v>
      </c>
      <c r="D1564" s="136" t="s">
        <v>83</v>
      </c>
      <c r="E1564" s="138">
        <v>11.85</v>
      </c>
      <c r="F1564" s="138">
        <v>11.85</v>
      </c>
      <c r="G1564" s="136" t="s">
        <v>308</v>
      </c>
      <c r="H1564" s="139">
        <v>41974</v>
      </c>
    </row>
    <row r="1565" spans="1:8" ht="25.5">
      <c r="A1565" s="140">
        <v>1808</v>
      </c>
      <c r="B1565" s="141" t="s">
        <v>1890</v>
      </c>
      <c r="C1565" s="140" t="s">
        <v>314</v>
      </c>
      <c r="D1565" s="140" t="s">
        <v>83</v>
      </c>
      <c r="E1565" s="142">
        <v>225.75</v>
      </c>
      <c r="F1565" s="142">
        <v>225.75</v>
      </c>
      <c r="G1565" s="140" t="s">
        <v>308</v>
      </c>
      <c r="H1565" s="143">
        <v>41974</v>
      </c>
    </row>
    <row r="1566" spans="1:8">
      <c r="A1566" s="136">
        <v>1881</v>
      </c>
      <c r="B1566" s="137" t="s">
        <v>1891</v>
      </c>
      <c r="C1566" s="136" t="s">
        <v>314</v>
      </c>
      <c r="D1566" s="136" t="s">
        <v>83</v>
      </c>
      <c r="E1566" s="138">
        <v>10.32</v>
      </c>
      <c r="F1566" s="138">
        <v>10.32</v>
      </c>
      <c r="G1566" s="136" t="s">
        <v>308</v>
      </c>
      <c r="H1566" s="139">
        <v>41974</v>
      </c>
    </row>
    <row r="1567" spans="1:8">
      <c r="A1567" s="140">
        <v>1890</v>
      </c>
      <c r="B1567" s="141" t="s">
        <v>1892</v>
      </c>
      <c r="C1567" s="140" t="s">
        <v>314</v>
      </c>
      <c r="D1567" s="140" t="s">
        <v>83</v>
      </c>
      <c r="E1567" s="142">
        <v>9</v>
      </c>
      <c r="F1567" s="142">
        <v>9</v>
      </c>
      <c r="G1567" s="140" t="s">
        <v>308</v>
      </c>
      <c r="H1567" s="143">
        <v>41974</v>
      </c>
    </row>
    <row r="1568" spans="1:8">
      <c r="A1568" s="136">
        <v>1880</v>
      </c>
      <c r="B1568" s="137" t="s">
        <v>1893</v>
      </c>
      <c r="C1568" s="136" t="s">
        <v>314</v>
      </c>
      <c r="D1568" s="136" t="s">
        <v>83</v>
      </c>
      <c r="E1568" s="138">
        <v>4.57</v>
      </c>
      <c r="F1568" s="138">
        <v>4.57</v>
      </c>
      <c r="G1568" s="136" t="s">
        <v>308</v>
      </c>
      <c r="H1568" s="139">
        <v>41974</v>
      </c>
    </row>
    <row r="1569" spans="1:8">
      <c r="A1569" s="140">
        <v>1886</v>
      </c>
      <c r="B1569" s="141" t="s">
        <v>1894</v>
      </c>
      <c r="C1569" s="140" t="s">
        <v>314</v>
      </c>
      <c r="D1569" s="140" t="s">
        <v>83</v>
      </c>
      <c r="E1569" s="142">
        <v>3.75</v>
      </c>
      <c r="F1569" s="142">
        <v>3.75</v>
      </c>
      <c r="G1569" s="140" t="s">
        <v>308</v>
      </c>
      <c r="H1569" s="143">
        <v>41974</v>
      </c>
    </row>
    <row r="1570" spans="1:8">
      <c r="A1570" s="136">
        <v>1882</v>
      </c>
      <c r="B1570" s="137" t="s">
        <v>1895</v>
      </c>
      <c r="C1570" s="136" t="s">
        <v>314</v>
      </c>
      <c r="D1570" s="136" t="s">
        <v>83</v>
      </c>
      <c r="E1570" s="138">
        <v>15.57</v>
      </c>
      <c r="F1570" s="138">
        <v>15.57</v>
      </c>
      <c r="G1570" s="136" t="s">
        <v>308</v>
      </c>
      <c r="H1570" s="139">
        <v>41974</v>
      </c>
    </row>
    <row r="1571" spans="1:8">
      <c r="A1571" s="140">
        <v>1889</v>
      </c>
      <c r="B1571" s="141" t="s">
        <v>1896</v>
      </c>
      <c r="C1571" s="140" t="s">
        <v>314</v>
      </c>
      <c r="D1571" s="140" t="s">
        <v>83</v>
      </c>
      <c r="E1571" s="142">
        <v>13.63</v>
      </c>
      <c r="F1571" s="142">
        <v>13.63</v>
      </c>
      <c r="G1571" s="140" t="s">
        <v>308</v>
      </c>
      <c r="H1571" s="143">
        <v>41974</v>
      </c>
    </row>
    <row r="1572" spans="1:8">
      <c r="A1572" s="136">
        <v>1888</v>
      </c>
      <c r="B1572" s="137" t="s">
        <v>1897</v>
      </c>
      <c r="C1572" s="136" t="s">
        <v>314</v>
      </c>
      <c r="D1572" s="136" t="s">
        <v>83</v>
      </c>
      <c r="E1572" s="138">
        <v>36.840000000000003</v>
      </c>
      <c r="F1572" s="138">
        <v>36.840000000000003</v>
      </c>
      <c r="G1572" s="136" t="s">
        <v>308</v>
      </c>
      <c r="H1572" s="139">
        <v>41974</v>
      </c>
    </row>
    <row r="1573" spans="1:8">
      <c r="A1573" s="140">
        <v>1883</v>
      </c>
      <c r="B1573" s="141" t="s">
        <v>1898</v>
      </c>
      <c r="C1573" s="140" t="s">
        <v>314</v>
      </c>
      <c r="D1573" s="140" t="s">
        <v>83</v>
      </c>
      <c r="E1573" s="142">
        <v>39.369999999999997</v>
      </c>
      <c r="F1573" s="142">
        <v>39.369999999999997</v>
      </c>
      <c r="G1573" s="140" t="s">
        <v>308</v>
      </c>
      <c r="H1573" s="143">
        <v>41974</v>
      </c>
    </row>
    <row r="1574" spans="1:8">
      <c r="A1574" s="136">
        <v>12033</v>
      </c>
      <c r="B1574" s="137" t="s">
        <v>1899</v>
      </c>
      <c r="C1574" s="136" t="s">
        <v>314</v>
      </c>
      <c r="D1574" s="136" t="s">
        <v>83</v>
      </c>
      <c r="E1574" s="138">
        <v>10.32</v>
      </c>
      <c r="F1574" s="138">
        <v>10.32</v>
      </c>
      <c r="G1574" s="136" t="s">
        <v>308</v>
      </c>
      <c r="H1574" s="139">
        <v>41974</v>
      </c>
    </row>
    <row r="1575" spans="1:8">
      <c r="A1575" s="140">
        <v>12034</v>
      </c>
      <c r="B1575" s="141" t="s">
        <v>1900</v>
      </c>
      <c r="C1575" s="140" t="s">
        <v>314</v>
      </c>
      <c r="D1575" s="140" t="s">
        <v>83</v>
      </c>
      <c r="E1575" s="142">
        <v>3.55</v>
      </c>
      <c r="F1575" s="142">
        <v>3.55</v>
      </c>
      <c r="G1575" s="140" t="s">
        <v>308</v>
      </c>
      <c r="H1575" s="143">
        <v>41974</v>
      </c>
    </row>
    <row r="1576" spans="1:8">
      <c r="A1576" s="136">
        <v>1964</v>
      </c>
      <c r="B1576" s="137" t="s">
        <v>1901</v>
      </c>
      <c r="C1576" s="136" t="s">
        <v>314</v>
      </c>
      <c r="D1576" s="136" t="s">
        <v>83</v>
      </c>
      <c r="E1576" s="138">
        <v>8.35</v>
      </c>
      <c r="F1576" s="138">
        <v>8.35</v>
      </c>
      <c r="G1576" s="136" t="s">
        <v>308</v>
      </c>
      <c r="H1576" s="139">
        <v>41974</v>
      </c>
    </row>
    <row r="1577" spans="1:8" ht="25.5">
      <c r="A1577" s="140">
        <v>20094</v>
      </c>
      <c r="B1577" s="141" t="s">
        <v>1902</v>
      </c>
      <c r="C1577" s="140" t="s">
        <v>314</v>
      </c>
      <c r="D1577" s="140" t="s">
        <v>83</v>
      </c>
      <c r="E1577" s="142">
        <v>5.56</v>
      </c>
      <c r="F1577" s="142">
        <v>5.56</v>
      </c>
      <c r="G1577" s="140" t="s">
        <v>308</v>
      </c>
      <c r="H1577" s="143">
        <v>41974</v>
      </c>
    </row>
    <row r="1578" spans="1:8" ht="25.5">
      <c r="A1578" s="136">
        <v>1858</v>
      </c>
      <c r="B1578" s="137" t="s">
        <v>1903</v>
      </c>
      <c r="C1578" s="136" t="s">
        <v>314</v>
      </c>
      <c r="D1578" s="136" t="s">
        <v>83</v>
      </c>
      <c r="E1578" s="138">
        <v>10.93</v>
      </c>
      <c r="F1578" s="138">
        <v>10.93</v>
      </c>
      <c r="G1578" s="136" t="s">
        <v>308</v>
      </c>
      <c r="H1578" s="139">
        <v>41974</v>
      </c>
    </row>
    <row r="1579" spans="1:8" ht="25.5">
      <c r="A1579" s="140">
        <v>1857</v>
      </c>
      <c r="B1579" s="141" t="s">
        <v>1904</v>
      </c>
      <c r="C1579" s="140" t="s">
        <v>314</v>
      </c>
      <c r="D1579" s="140" t="s">
        <v>83</v>
      </c>
      <c r="E1579" s="142">
        <v>23.84</v>
      </c>
      <c r="F1579" s="142">
        <v>23.84</v>
      </c>
      <c r="G1579" s="140" t="s">
        <v>308</v>
      </c>
      <c r="H1579" s="143">
        <v>41974</v>
      </c>
    </row>
    <row r="1580" spans="1:8" ht="25.5">
      <c r="A1580" s="136">
        <v>1844</v>
      </c>
      <c r="B1580" s="137" t="s">
        <v>1905</v>
      </c>
      <c r="C1580" s="136" t="s">
        <v>314</v>
      </c>
      <c r="D1580" s="136" t="s">
        <v>83</v>
      </c>
      <c r="E1580" s="138">
        <v>43.2</v>
      </c>
      <c r="F1580" s="138">
        <v>43.2</v>
      </c>
      <c r="G1580" s="136" t="s">
        <v>308</v>
      </c>
      <c r="H1580" s="139">
        <v>41974</v>
      </c>
    </row>
    <row r="1581" spans="1:8" ht="25.5">
      <c r="A1581" s="140">
        <v>1836</v>
      </c>
      <c r="B1581" s="141" t="s">
        <v>1906</v>
      </c>
      <c r="C1581" s="140" t="s">
        <v>314</v>
      </c>
      <c r="D1581" s="140" t="s">
        <v>83</v>
      </c>
      <c r="E1581" s="142">
        <v>79.489999999999995</v>
      </c>
      <c r="F1581" s="142">
        <v>79.489999999999995</v>
      </c>
      <c r="G1581" s="140" t="s">
        <v>308</v>
      </c>
      <c r="H1581" s="143">
        <v>41974</v>
      </c>
    </row>
    <row r="1582" spans="1:8" ht="25.5">
      <c r="A1582" s="136">
        <v>1837</v>
      </c>
      <c r="B1582" s="137" t="s">
        <v>1907</v>
      </c>
      <c r="C1582" s="136" t="s">
        <v>314</v>
      </c>
      <c r="D1582" s="136" t="s">
        <v>83</v>
      </c>
      <c r="E1582" s="138">
        <v>151.32</v>
      </c>
      <c r="F1582" s="138">
        <v>151.32</v>
      </c>
      <c r="G1582" s="136" t="s">
        <v>308</v>
      </c>
      <c r="H1582" s="139">
        <v>41974</v>
      </c>
    </row>
    <row r="1583" spans="1:8" ht="25.5">
      <c r="A1583" s="140">
        <v>1860</v>
      </c>
      <c r="B1583" s="141" t="s">
        <v>1908</v>
      </c>
      <c r="C1583" s="140" t="s">
        <v>314</v>
      </c>
      <c r="D1583" s="140" t="s">
        <v>83</v>
      </c>
      <c r="E1583" s="142">
        <v>298</v>
      </c>
      <c r="F1583" s="142">
        <v>298</v>
      </c>
      <c r="G1583" s="140" t="s">
        <v>308</v>
      </c>
      <c r="H1583" s="143">
        <v>41974</v>
      </c>
    </row>
    <row r="1584" spans="1:8" ht="25.5">
      <c r="A1584" s="136">
        <v>1861</v>
      </c>
      <c r="B1584" s="137" t="s">
        <v>1909</v>
      </c>
      <c r="C1584" s="136" t="s">
        <v>314</v>
      </c>
      <c r="D1584" s="136" t="s">
        <v>83</v>
      </c>
      <c r="E1584" s="138">
        <v>394.42</v>
      </c>
      <c r="F1584" s="138">
        <v>394.42</v>
      </c>
      <c r="G1584" s="136" t="s">
        <v>308</v>
      </c>
      <c r="H1584" s="139">
        <v>41974</v>
      </c>
    </row>
    <row r="1585" spans="1:8" ht="25.5">
      <c r="A1585" s="140">
        <v>1862</v>
      </c>
      <c r="B1585" s="141" t="s">
        <v>1910</v>
      </c>
      <c r="C1585" s="140" t="s">
        <v>314</v>
      </c>
      <c r="D1585" s="140" t="s">
        <v>83</v>
      </c>
      <c r="E1585" s="142">
        <v>478.79</v>
      </c>
      <c r="F1585" s="142">
        <v>478.79</v>
      </c>
      <c r="G1585" s="140" t="s">
        <v>308</v>
      </c>
      <c r="H1585" s="143">
        <v>41974</v>
      </c>
    </row>
    <row r="1586" spans="1:8" ht="25.5">
      <c r="A1586" s="136">
        <v>1941</v>
      </c>
      <c r="B1586" s="137" t="s">
        <v>1911</v>
      </c>
      <c r="C1586" s="136" t="s">
        <v>314</v>
      </c>
      <c r="D1586" s="136" t="s">
        <v>83</v>
      </c>
      <c r="E1586" s="138">
        <v>10.06</v>
      </c>
      <c r="F1586" s="138">
        <v>10.06</v>
      </c>
      <c r="G1586" s="136" t="s">
        <v>308</v>
      </c>
      <c r="H1586" s="139">
        <v>41974</v>
      </c>
    </row>
    <row r="1587" spans="1:8" ht="25.5">
      <c r="A1587" s="140">
        <v>1940</v>
      </c>
      <c r="B1587" s="141" t="s">
        <v>1912</v>
      </c>
      <c r="C1587" s="140" t="s">
        <v>314</v>
      </c>
      <c r="D1587" s="140" t="s">
        <v>83</v>
      </c>
      <c r="E1587" s="142">
        <v>10.029999999999999</v>
      </c>
      <c r="F1587" s="142">
        <v>10.029999999999999</v>
      </c>
      <c r="G1587" s="140" t="s">
        <v>308</v>
      </c>
      <c r="H1587" s="143">
        <v>41974</v>
      </c>
    </row>
    <row r="1588" spans="1:8" ht="25.5">
      <c r="A1588" s="136">
        <v>1942</v>
      </c>
      <c r="B1588" s="137" t="s">
        <v>1913</v>
      </c>
      <c r="C1588" s="136" t="s">
        <v>314</v>
      </c>
      <c r="D1588" s="136" t="s">
        <v>83</v>
      </c>
      <c r="E1588" s="138">
        <v>19.05</v>
      </c>
      <c r="F1588" s="138">
        <v>19.05</v>
      </c>
      <c r="G1588" s="136" t="s">
        <v>308</v>
      </c>
      <c r="H1588" s="139">
        <v>41974</v>
      </c>
    </row>
    <row r="1589" spans="1:8">
      <c r="A1589" s="140">
        <v>1967</v>
      </c>
      <c r="B1589" s="141" t="s">
        <v>1914</v>
      </c>
      <c r="C1589" s="140" t="s">
        <v>314</v>
      </c>
      <c r="D1589" s="140" t="s">
        <v>83</v>
      </c>
      <c r="E1589" s="142">
        <v>2.68</v>
      </c>
      <c r="F1589" s="142">
        <v>2.68</v>
      </c>
      <c r="G1589" s="140" t="s">
        <v>308</v>
      </c>
      <c r="H1589" s="143">
        <v>41974</v>
      </c>
    </row>
    <row r="1590" spans="1:8">
      <c r="A1590" s="136">
        <v>1939</v>
      </c>
      <c r="B1590" s="137" t="s">
        <v>1915</v>
      </c>
      <c r="C1590" s="136" t="s">
        <v>314</v>
      </c>
      <c r="D1590" s="136" t="s">
        <v>83</v>
      </c>
      <c r="E1590" s="138">
        <v>3.75</v>
      </c>
      <c r="F1590" s="138">
        <v>3.75</v>
      </c>
      <c r="G1590" s="136" t="s">
        <v>308</v>
      </c>
      <c r="H1590" s="139">
        <v>41974</v>
      </c>
    </row>
    <row r="1591" spans="1:8">
      <c r="A1591" s="140">
        <v>1937</v>
      </c>
      <c r="B1591" s="141" t="s">
        <v>1916</v>
      </c>
      <c r="C1591" s="140" t="s">
        <v>314</v>
      </c>
      <c r="D1591" s="140" t="s">
        <v>83</v>
      </c>
      <c r="E1591" s="142">
        <v>1.49</v>
      </c>
      <c r="F1591" s="142">
        <v>1.49</v>
      </c>
      <c r="G1591" s="140" t="s">
        <v>308</v>
      </c>
      <c r="H1591" s="143">
        <v>41974</v>
      </c>
    </row>
    <row r="1592" spans="1:8">
      <c r="A1592" s="136">
        <v>1938</v>
      </c>
      <c r="B1592" s="137" t="s">
        <v>1917</v>
      </c>
      <c r="C1592" s="136" t="s">
        <v>314</v>
      </c>
      <c r="D1592" s="136" t="s">
        <v>83</v>
      </c>
      <c r="E1592" s="138">
        <v>2.0499999999999998</v>
      </c>
      <c r="F1592" s="138">
        <v>2.0499999999999998</v>
      </c>
      <c r="G1592" s="136" t="s">
        <v>308</v>
      </c>
      <c r="H1592" s="139">
        <v>41974</v>
      </c>
    </row>
    <row r="1593" spans="1:8" ht="25.5">
      <c r="A1593" s="140">
        <v>20095</v>
      </c>
      <c r="B1593" s="141" t="s">
        <v>1918</v>
      </c>
      <c r="C1593" s="140" t="s">
        <v>314</v>
      </c>
      <c r="D1593" s="140" t="s">
        <v>83</v>
      </c>
      <c r="E1593" s="142">
        <v>7.04</v>
      </c>
      <c r="F1593" s="142">
        <v>7.04</v>
      </c>
      <c r="G1593" s="140" t="s">
        <v>308</v>
      </c>
      <c r="H1593" s="143">
        <v>41974</v>
      </c>
    </row>
    <row r="1594" spans="1:8">
      <c r="A1594" s="136">
        <v>1933</v>
      </c>
      <c r="B1594" s="137" t="s">
        <v>1919</v>
      </c>
      <c r="C1594" s="136" t="s">
        <v>314</v>
      </c>
      <c r="D1594" s="136" t="s">
        <v>83</v>
      </c>
      <c r="E1594" s="138">
        <v>2.17</v>
      </c>
      <c r="F1594" s="138">
        <v>2.17</v>
      </c>
      <c r="G1594" s="136" t="s">
        <v>308</v>
      </c>
      <c r="H1594" s="139">
        <v>41974</v>
      </c>
    </row>
    <row r="1595" spans="1:8">
      <c r="A1595" s="140">
        <v>1932</v>
      </c>
      <c r="B1595" s="141" t="s">
        <v>1920</v>
      </c>
      <c r="C1595" s="140" t="s">
        <v>314</v>
      </c>
      <c r="D1595" s="140" t="s">
        <v>83</v>
      </c>
      <c r="E1595" s="142">
        <v>6.09</v>
      </c>
      <c r="F1595" s="142">
        <v>6.09</v>
      </c>
      <c r="G1595" s="140" t="s">
        <v>308</v>
      </c>
      <c r="H1595" s="143">
        <v>41974</v>
      </c>
    </row>
    <row r="1596" spans="1:8">
      <c r="A1596" s="136">
        <v>1951</v>
      </c>
      <c r="B1596" s="137" t="s">
        <v>1921</v>
      </c>
      <c r="C1596" s="136" t="s">
        <v>314</v>
      </c>
      <c r="D1596" s="136" t="s">
        <v>83</v>
      </c>
      <c r="E1596" s="138">
        <v>11.16</v>
      </c>
      <c r="F1596" s="138">
        <v>11.16</v>
      </c>
      <c r="G1596" s="136" t="s">
        <v>308</v>
      </c>
      <c r="H1596" s="139">
        <v>41974</v>
      </c>
    </row>
    <row r="1597" spans="1:8">
      <c r="A1597" s="140">
        <v>1966</v>
      </c>
      <c r="B1597" s="141" t="s">
        <v>1922</v>
      </c>
      <c r="C1597" s="140" t="s">
        <v>314</v>
      </c>
      <c r="D1597" s="140" t="s">
        <v>83</v>
      </c>
      <c r="E1597" s="142">
        <v>11.85</v>
      </c>
      <c r="F1597" s="142">
        <v>11.85</v>
      </c>
      <c r="G1597" s="140" t="s">
        <v>308</v>
      </c>
      <c r="H1597" s="143">
        <v>41974</v>
      </c>
    </row>
    <row r="1598" spans="1:8" ht="25.5">
      <c r="A1598" s="136">
        <v>1863</v>
      </c>
      <c r="B1598" s="137" t="s">
        <v>1923</v>
      </c>
      <c r="C1598" s="136" t="s">
        <v>314</v>
      </c>
      <c r="D1598" s="136" t="s">
        <v>83</v>
      </c>
      <c r="E1598" s="138">
        <v>12.74</v>
      </c>
      <c r="F1598" s="138">
        <v>12.74</v>
      </c>
      <c r="G1598" s="136" t="s">
        <v>308</v>
      </c>
      <c r="H1598" s="139">
        <v>41974</v>
      </c>
    </row>
    <row r="1599" spans="1:8" ht="25.5">
      <c r="A1599" s="140">
        <v>1864</v>
      </c>
      <c r="B1599" s="141" t="s">
        <v>1924</v>
      </c>
      <c r="C1599" s="140" t="s">
        <v>314</v>
      </c>
      <c r="D1599" s="140" t="s">
        <v>83</v>
      </c>
      <c r="E1599" s="142">
        <v>24.53</v>
      </c>
      <c r="F1599" s="142">
        <v>24.53</v>
      </c>
      <c r="G1599" s="140" t="s">
        <v>308</v>
      </c>
      <c r="H1599" s="143">
        <v>41974</v>
      </c>
    </row>
    <row r="1600" spans="1:8" ht="25.5">
      <c r="A1600" s="136">
        <v>1865</v>
      </c>
      <c r="B1600" s="137" t="s">
        <v>1925</v>
      </c>
      <c r="C1600" s="136" t="s">
        <v>314</v>
      </c>
      <c r="D1600" s="136" t="s">
        <v>83</v>
      </c>
      <c r="E1600" s="138">
        <v>43.33</v>
      </c>
      <c r="F1600" s="138">
        <v>43.33</v>
      </c>
      <c r="G1600" s="136" t="s">
        <v>308</v>
      </c>
      <c r="H1600" s="139">
        <v>41974</v>
      </c>
    </row>
    <row r="1601" spans="1:8" ht="25.5">
      <c r="A1601" s="140">
        <v>1866</v>
      </c>
      <c r="B1601" s="141" t="s">
        <v>1926</v>
      </c>
      <c r="C1601" s="140" t="s">
        <v>314</v>
      </c>
      <c r="D1601" s="140" t="s">
        <v>83</v>
      </c>
      <c r="E1601" s="142">
        <v>103.14</v>
      </c>
      <c r="F1601" s="142">
        <v>103.14</v>
      </c>
      <c r="G1601" s="140" t="s">
        <v>308</v>
      </c>
      <c r="H1601" s="143">
        <v>41974</v>
      </c>
    </row>
    <row r="1602" spans="1:8" ht="25.5">
      <c r="A1602" s="136">
        <v>1853</v>
      </c>
      <c r="B1602" s="137" t="s">
        <v>1927</v>
      </c>
      <c r="C1602" s="136" t="s">
        <v>314</v>
      </c>
      <c r="D1602" s="136" t="s">
        <v>83</v>
      </c>
      <c r="E1602" s="138">
        <v>170.08</v>
      </c>
      <c r="F1602" s="138">
        <v>170.08</v>
      </c>
      <c r="G1602" s="136" t="s">
        <v>308</v>
      </c>
      <c r="H1602" s="139">
        <v>41974</v>
      </c>
    </row>
    <row r="1603" spans="1:8" ht="25.5">
      <c r="A1603" s="140">
        <v>1867</v>
      </c>
      <c r="B1603" s="141" t="s">
        <v>1928</v>
      </c>
      <c r="C1603" s="140" t="s">
        <v>314</v>
      </c>
      <c r="D1603" s="140" t="s">
        <v>83</v>
      </c>
      <c r="E1603" s="142">
        <v>376.54</v>
      </c>
      <c r="F1603" s="142">
        <v>376.54</v>
      </c>
      <c r="G1603" s="140" t="s">
        <v>308</v>
      </c>
      <c r="H1603" s="143">
        <v>41974</v>
      </c>
    </row>
    <row r="1604" spans="1:8" ht="25.5">
      <c r="A1604" s="136">
        <v>1868</v>
      </c>
      <c r="B1604" s="137" t="s">
        <v>1929</v>
      </c>
      <c r="C1604" s="136" t="s">
        <v>314</v>
      </c>
      <c r="D1604" s="136" t="s">
        <v>83</v>
      </c>
      <c r="E1604" s="138">
        <v>543.36</v>
      </c>
      <c r="F1604" s="138">
        <v>543.36</v>
      </c>
      <c r="G1604" s="136" t="s">
        <v>308</v>
      </c>
      <c r="H1604" s="139">
        <v>41974</v>
      </c>
    </row>
    <row r="1605" spans="1:8" ht="25.5">
      <c r="A1605" s="140">
        <v>1859</v>
      </c>
      <c r="B1605" s="141" t="s">
        <v>1930</v>
      </c>
      <c r="C1605" s="140" t="s">
        <v>314</v>
      </c>
      <c r="D1605" s="140" t="s">
        <v>83</v>
      </c>
      <c r="E1605" s="142">
        <v>711.12</v>
      </c>
      <c r="F1605" s="142">
        <v>711.12</v>
      </c>
      <c r="G1605" s="140" t="s">
        <v>308</v>
      </c>
      <c r="H1605" s="143">
        <v>41974</v>
      </c>
    </row>
    <row r="1606" spans="1:8">
      <c r="A1606" s="136">
        <v>1875</v>
      </c>
      <c r="B1606" s="137" t="s">
        <v>1931</v>
      </c>
      <c r="C1606" s="136" t="s">
        <v>314</v>
      </c>
      <c r="D1606" s="136" t="s">
        <v>83</v>
      </c>
      <c r="E1606" s="138">
        <v>6.03</v>
      </c>
      <c r="F1606" s="138">
        <v>6.03</v>
      </c>
      <c r="G1606" s="136" t="s">
        <v>308</v>
      </c>
      <c r="H1606" s="139">
        <v>41974</v>
      </c>
    </row>
    <row r="1607" spans="1:8">
      <c r="A1607" s="140">
        <v>1874</v>
      </c>
      <c r="B1607" s="141" t="s">
        <v>1932</v>
      </c>
      <c r="C1607" s="140" t="s">
        <v>314</v>
      </c>
      <c r="D1607" s="140" t="s">
        <v>83</v>
      </c>
      <c r="E1607" s="142">
        <v>5.35</v>
      </c>
      <c r="F1607" s="142">
        <v>5.35</v>
      </c>
      <c r="G1607" s="140" t="s">
        <v>308</v>
      </c>
      <c r="H1607" s="143">
        <v>41974</v>
      </c>
    </row>
    <row r="1608" spans="1:8">
      <c r="A1608" s="136">
        <v>1884</v>
      </c>
      <c r="B1608" s="137" t="s">
        <v>1933</v>
      </c>
      <c r="C1608" s="136" t="s">
        <v>314</v>
      </c>
      <c r="D1608" s="136" t="s">
        <v>83</v>
      </c>
      <c r="E1608" s="138">
        <v>3.89</v>
      </c>
      <c r="F1608" s="138">
        <v>3.89</v>
      </c>
      <c r="G1608" s="136" t="s">
        <v>308</v>
      </c>
      <c r="H1608" s="139">
        <v>41974</v>
      </c>
    </row>
    <row r="1609" spans="1:8">
      <c r="A1609" s="140">
        <v>1887</v>
      </c>
      <c r="B1609" s="141" t="s">
        <v>1934</v>
      </c>
      <c r="C1609" s="140" t="s">
        <v>314</v>
      </c>
      <c r="D1609" s="140" t="s">
        <v>83</v>
      </c>
      <c r="E1609" s="142">
        <v>22.14</v>
      </c>
      <c r="F1609" s="142">
        <v>22.14</v>
      </c>
      <c r="G1609" s="140" t="s">
        <v>308</v>
      </c>
      <c r="H1609" s="143">
        <v>41974</v>
      </c>
    </row>
    <row r="1610" spans="1:8">
      <c r="A1610" s="136">
        <v>1876</v>
      </c>
      <c r="B1610" s="137" t="s">
        <v>1935</v>
      </c>
      <c r="C1610" s="136" t="s">
        <v>314</v>
      </c>
      <c r="D1610" s="136" t="s">
        <v>83</v>
      </c>
      <c r="E1610" s="138">
        <v>9.0500000000000007</v>
      </c>
      <c r="F1610" s="138">
        <v>9.0500000000000007</v>
      </c>
      <c r="G1610" s="136" t="s">
        <v>308</v>
      </c>
      <c r="H1610" s="139">
        <v>41974</v>
      </c>
    </row>
    <row r="1611" spans="1:8">
      <c r="A1611" s="140">
        <v>1877</v>
      </c>
      <c r="B1611" s="141" t="s">
        <v>1936</v>
      </c>
      <c r="C1611" s="140" t="s">
        <v>314</v>
      </c>
      <c r="D1611" s="140" t="s">
        <v>83</v>
      </c>
      <c r="E1611" s="142">
        <v>25.89</v>
      </c>
      <c r="F1611" s="142">
        <v>25.89</v>
      </c>
      <c r="G1611" s="140" t="s">
        <v>308</v>
      </c>
      <c r="H1611" s="143">
        <v>41974</v>
      </c>
    </row>
    <row r="1612" spans="1:8">
      <c r="A1612" s="136">
        <v>1879</v>
      </c>
      <c r="B1612" s="137" t="s">
        <v>1937</v>
      </c>
      <c r="C1612" s="136" t="s">
        <v>314</v>
      </c>
      <c r="D1612" s="136" t="s">
        <v>83</v>
      </c>
      <c r="E1612" s="138">
        <v>2.5299999999999998</v>
      </c>
      <c r="F1612" s="138">
        <v>2.5299999999999998</v>
      </c>
      <c r="G1612" s="136" t="s">
        <v>308</v>
      </c>
      <c r="H1612" s="139">
        <v>41974</v>
      </c>
    </row>
    <row r="1613" spans="1:8">
      <c r="A1613" s="140">
        <v>1878</v>
      </c>
      <c r="B1613" s="141" t="s">
        <v>1938</v>
      </c>
      <c r="C1613" s="140" t="s">
        <v>314</v>
      </c>
      <c r="D1613" s="140" t="s">
        <v>83</v>
      </c>
      <c r="E1613" s="142">
        <v>49.4</v>
      </c>
      <c r="F1613" s="142">
        <v>49.4</v>
      </c>
      <c r="G1613" s="140" t="s">
        <v>308</v>
      </c>
      <c r="H1613" s="143">
        <v>41974</v>
      </c>
    </row>
    <row r="1614" spans="1:8" ht="25.5">
      <c r="A1614" s="136">
        <v>1952</v>
      </c>
      <c r="B1614" s="137" t="s">
        <v>1939</v>
      </c>
      <c r="C1614" s="136" t="s">
        <v>314</v>
      </c>
      <c r="D1614" s="136" t="s">
        <v>83</v>
      </c>
      <c r="E1614" s="138">
        <v>66.98</v>
      </c>
      <c r="F1614" s="138">
        <v>66.98</v>
      </c>
      <c r="G1614" s="136" t="s">
        <v>308</v>
      </c>
      <c r="H1614" s="139">
        <v>41974</v>
      </c>
    </row>
    <row r="1615" spans="1:8" ht="25.5">
      <c r="A1615" s="140">
        <v>20103</v>
      </c>
      <c r="B1615" s="141" t="s">
        <v>1940</v>
      </c>
      <c r="C1615" s="140" t="s">
        <v>314</v>
      </c>
      <c r="D1615" s="140" t="s">
        <v>83</v>
      </c>
      <c r="E1615" s="142">
        <v>165.53</v>
      </c>
      <c r="F1615" s="142">
        <v>165.53</v>
      </c>
      <c r="G1615" s="140" t="s">
        <v>308</v>
      </c>
      <c r="H1615" s="143">
        <v>41974</v>
      </c>
    </row>
    <row r="1616" spans="1:8" ht="25.5">
      <c r="A1616" s="136">
        <v>20104</v>
      </c>
      <c r="B1616" s="137" t="s">
        <v>1941</v>
      </c>
      <c r="C1616" s="136" t="s">
        <v>314</v>
      </c>
      <c r="D1616" s="136" t="s">
        <v>83</v>
      </c>
      <c r="E1616" s="138">
        <v>526.94000000000005</v>
      </c>
      <c r="F1616" s="138">
        <v>526.94000000000005</v>
      </c>
      <c r="G1616" s="136" t="s">
        <v>308</v>
      </c>
      <c r="H1616" s="139">
        <v>41974</v>
      </c>
    </row>
    <row r="1617" spans="1:8" ht="25.5">
      <c r="A1617" s="140">
        <v>20105</v>
      </c>
      <c r="B1617" s="141" t="s">
        <v>1942</v>
      </c>
      <c r="C1617" s="140" t="s">
        <v>314</v>
      </c>
      <c r="D1617" s="140" t="s">
        <v>83</v>
      </c>
      <c r="E1617" s="142">
        <v>777.57</v>
      </c>
      <c r="F1617" s="142">
        <v>777.57</v>
      </c>
      <c r="G1617" s="140" t="s">
        <v>308</v>
      </c>
      <c r="H1617" s="143">
        <v>41974</v>
      </c>
    </row>
    <row r="1618" spans="1:8">
      <c r="A1618" s="136">
        <v>1965</v>
      </c>
      <c r="B1618" s="137" t="s">
        <v>1943</v>
      </c>
      <c r="C1618" s="136" t="s">
        <v>314</v>
      </c>
      <c r="D1618" s="136" t="s">
        <v>83</v>
      </c>
      <c r="E1618" s="138">
        <v>23.01</v>
      </c>
      <c r="F1618" s="138">
        <v>23.01</v>
      </c>
      <c r="G1618" s="136" t="s">
        <v>308</v>
      </c>
      <c r="H1618" s="139">
        <v>41974</v>
      </c>
    </row>
    <row r="1619" spans="1:8">
      <c r="A1619" s="140">
        <v>10765</v>
      </c>
      <c r="B1619" s="141" t="s">
        <v>1944</v>
      </c>
      <c r="C1619" s="140" t="s">
        <v>314</v>
      </c>
      <c r="D1619" s="140" t="s">
        <v>83</v>
      </c>
      <c r="E1619" s="142">
        <v>9.93</v>
      </c>
      <c r="F1619" s="142">
        <v>9.93</v>
      </c>
      <c r="G1619" s="140" t="s">
        <v>308</v>
      </c>
      <c r="H1619" s="143">
        <v>41974</v>
      </c>
    </row>
    <row r="1620" spans="1:8">
      <c r="A1620" s="136">
        <v>10767</v>
      </c>
      <c r="B1620" s="137" t="s">
        <v>1945</v>
      </c>
      <c r="C1620" s="136" t="s">
        <v>314</v>
      </c>
      <c r="D1620" s="136" t="s">
        <v>83</v>
      </c>
      <c r="E1620" s="138">
        <v>21.94</v>
      </c>
      <c r="F1620" s="138">
        <v>21.94</v>
      </c>
      <c r="G1620" s="136" t="s">
        <v>308</v>
      </c>
      <c r="H1620" s="139">
        <v>41974</v>
      </c>
    </row>
    <row r="1621" spans="1:8">
      <c r="A1621" s="140">
        <v>1970</v>
      </c>
      <c r="B1621" s="141" t="s">
        <v>1946</v>
      </c>
      <c r="C1621" s="140" t="s">
        <v>314</v>
      </c>
      <c r="D1621" s="140" t="s">
        <v>83</v>
      </c>
      <c r="E1621" s="142">
        <v>22.58</v>
      </c>
      <c r="F1621" s="142">
        <v>22.58</v>
      </c>
      <c r="G1621" s="140" t="s">
        <v>308</v>
      </c>
      <c r="H1621" s="143">
        <v>41974</v>
      </c>
    </row>
    <row r="1622" spans="1:8">
      <c r="A1622" s="136">
        <v>1968</v>
      </c>
      <c r="B1622" s="137" t="s">
        <v>1947</v>
      </c>
      <c r="C1622" s="136" t="s">
        <v>314</v>
      </c>
      <c r="D1622" s="136" t="s">
        <v>83</v>
      </c>
      <c r="E1622" s="138">
        <v>4.7300000000000004</v>
      </c>
      <c r="F1622" s="138">
        <v>4.7300000000000004</v>
      </c>
      <c r="G1622" s="136" t="s">
        <v>308</v>
      </c>
      <c r="H1622" s="139">
        <v>41974</v>
      </c>
    </row>
    <row r="1623" spans="1:8">
      <c r="A1623" s="140">
        <v>1969</v>
      </c>
      <c r="B1623" s="141" t="s">
        <v>1948</v>
      </c>
      <c r="C1623" s="140" t="s">
        <v>314</v>
      </c>
      <c r="D1623" s="140" t="s">
        <v>83</v>
      </c>
      <c r="E1623" s="142">
        <v>14.02</v>
      </c>
      <c r="F1623" s="142">
        <v>14.02</v>
      </c>
      <c r="G1623" s="140" t="s">
        <v>308</v>
      </c>
      <c r="H1623" s="143">
        <v>41974</v>
      </c>
    </row>
    <row r="1624" spans="1:8" ht="25.5">
      <c r="A1624" s="136">
        <v>1839</v>
      </c>
      <c r="B1624" s="137" t="s">
        <v>1949</v>
      </c>
      <c r="C1624" s="136" t="s">
        <v>314</v>
      </c>
      <c r="D1624" s="136" t="s">
        <v>83</v>
      </c>
      <c r="E1624" s="138">
        <v>42</v>
      </c>
      <c r="F1624" s="138">
        <v>42</v>
      </c>
      <c r="G1624" s="136" t="s">
        <v>308</v>
      </c>
      <c r="H1624" s="139">
        <v>41974</v>
      </c>
    </row>
    <row r="1625" spans="1:8" ht="25.5">
      <c r="A1625" s="140">
        <v>1835</v>
      </c>
      <c r="B1625" s="141" t="s">
        <v>285</v>
      </c>
      <c r="C1625" s="140" t="s">
        <v>314</v>
      </c>
      <c r="D1625" s="140" t="s">
        <v>83</v>
      </c>
      <c r="E1625" s="142">
        <v>8.2200000000000006</v>
      </c>
      <c r="F1625" s="142">
        <v>8.2200000000000006</v>
      </c>
      <c r="G1625" s="140" t="s">
        <v>308</v>
      </c>
      <c r="H1625" s="143">
        <v>41974</v>
      </c>
    </row>
    <row r="1626" spans="1:8" ht="25.5">
      <c r="A1626" s="136">
        <v>1823</v>
      </c>
      <c r="B1626" s="137" t="s">
        <v>1950</v>
      </c>
      <c r="C1626" s="136" t="s">
        <v>314</v>
      </c>
      <c r="D1626" s="136" t="s">
        <v>83</v>
      </c>
      <c r="E1626" s="138">
        <v>22.64</v>
      </c>
      <c r="F1626" s="138">
        <v>22.64</v>
      </c>
      <c r="G1626" s="136" t="s">
        <v>308</v>
      </c>
      <c r="H1626" s="139">
        <v>41974</v>
      </c>
    </row>
    <row r="1627" spans="1:8" ht="25.5">
      <c r="A1627" s="140">
        <v>1827</v>
      </c>
      <c r="B1627" s="141" t="s">
        <v>1951</v>
      </c>
      <c r="C1627" s="140" t="s">
        <v>314</v>
      </c>
      <c r="D1627" s="140" t="s">
        <v>83</v>
      </c>
      <c r="E1627" s="142">
        <v>46.28</v>
      </c>
      <c r="F1627" s="142">
        <v>46.28</v>
      </c>
      <c r="G1627" s="140" t="s">
        <v>308</v>
      </c>
      <c r="H1627" s="143">
        <v>41974</v>
      </c>
    </row>
    <row r="1628" spans="1:8" ht="25.5">
      <c r="A1628" s="136">
        <v>1831</v>
      </c>
      <c r="B1628" s="137" t="s">
        <v>1952</v>
      </c>
      <c r="C1628" s="136" t="s">
        <v>314</v>
      </c>
      <c r="D1628" s="136" t="s">
        <v>83</v>
      </c>
      <c r="E1628" s="138">
        <v>8.86</v>
      </c>
      <c r="F1628" s="138">
        <v>8.86</v>
      </c>
      <c r="G1628" s="136" t="s">
        <v>308</v>
      </c>
      <c r="H1628" s="139">
        <v>41974</v>
      </c>
    </row>
    <row r="1629" spans="1:8" ht="25.5">
      <c r="A1629" s="140">
        <v>1825</v>
      </c>
      <c r="B1629" s="141" t="s">
        <v>1953</v>
      </c>
      <c r="C1629" s="140" t="s">
        <v>314</v>
      </c>
      <c r="D1629" s="140" t="s">
        <v>83</v>
      </c>
      <c r="E1629" s="142">
        <v>25.6</v>
      </c>
      <c r="F1629" s="142">
        <v>25.6</v>
      </c>
      <c r="G1629" s="140" t="s">
        <v>308</v>
      </c>
      <c r="H1629" s="143">
        <v>41974</v>
      </c>
    </row>
    <row r="1630" spans="1:8" ht="25.5">
      <c r="A1630" s="136">
        <v>1828</v>
      </c>
      <c r="B1630" s="137" t="s">
        <v>1954</v>
      </c>
      <c r="C1630" s="136" t="s">
        <v>314</v>
      </c>
      <c r="D1630" s="136" t="s">
        <v>83</v>
      </c>
      <c r="E1630" s="138">
        <v>46.31</v>
      </c>
      <c r="F1630" s="138">
        <v>46.31</v>
      </c>
      <c r="G1630" s="136" t="s">
        <v>308</v>
      </c>
      <c r="H1630" s="139">
        <v>41974</v>
      </c>
    </row>
    <row r="1631" spans="1:8" ht="25.5">
      <c r="A1631" s="140">
        <v>1845</v>
      </c>
      <c r="B1631" s="141" t="s">
        <v>286</v>
      </c>
      <c r="C1631" s="140" t="s">
        <v>314</v>
      </c>
      <c r="D1631" s="140" t="s">
        <v>83</v>
      </c>
      <c r="E1631" s="142">
        <v>7.23</v>
      </c>
      <c r="F1631" s="142">
        <v>7.23</v>
      </c>
      <c r="G1631" s="140" t="s">
        <v>308</v>
      </c>
      <c r="H1631" s="143">
        <v>41974</v>
      </c>
    </row>
    <row r="1632" spans="1:8" ht="25.5">
      <c r="A1632" s="136">
        <v>1824</v>
      </c>
      <c r="B1632" s="137" t="s">
        <v>1955</v>
      </c>
      <c r="C1632" s="136" t="s">
        <v>314</v>
      </c>
      <c r="D1632" s="136" t="s">
        <v>83</v>
      </c>
      <c r="E1632" s="138">
        <v>30.26</v>
      </c>
      <c r="F1632" s="138">
        <v>30.26</v>
      </c>
      <c r="G1632" s="136" t="s">
        <v>308</v>
      </c>
      <c r="H1632" s="139">
        <v>41974</v>
      </c>
    </row>
    <row r="1633" spans="1:8" ht="25.5">
      <c r="A1633" s="140">
        <v>20097</v>
      </c>
      <c r="B1633" s="141" t="s">
        <v>1956</v>
      </c>
      <c r="C1633" s="140" t="s">
        <v>314</v>
      </c>
      <c r="D1633" s="140" t="s">
        <v>83</v>
      </c>
      <c r="E1633" s="142">
        <v>35.32</v>
      </c>
      <c r="F1633" s="142">
        <v>35.32</v>
      </c>
      <c r="G1633" s="140" t="s">
        <v>308</v>
      </c>
      <c r="H1633" s="143">
        <v>41974</v>
      </c>
    </row>
    <row r="1634" spans="1:8" ht="25.5">
      <c r="A1634" s="136">
        <v>20098</v>
      </c>
      <c r="B1634" s="137" t="s">
        <v>1957</v>
      </c>
      <c r="C1634" s="136" t="s">
        <v>314</v>
      </c>
      <c r="D1634" s="136" t="s">
        <v>83</v>
      </c>
      <c r="E1634" s="138">
        <v>229.19</v>
      </c>
      <c r="F1634" s="138">
        <v>229.19</v>
      </c>
      <c r="G1634" s="136" t="s">
        <v>308</v>
      </c>
      <c r="H1634" s="139">
        <v>41974</v>
      </c>
    </row>
    <row r="1635" spans="1:8" ht="25.5">
      <c r="A1635" s="140">
        <v>20096</v>
      </c>
      <c r="B1635" s="141" t="s">
        <v>1958</v>
      </c>
      <c r="C1635" s="140" t="s">
        <v>314</v>
      </c>
      <c r="D1635" s="140" t="s">
        <v>83</v>
      </c>
      <c r="E1635" s="142">
        <v>20.37</v>
      </c>
      <c r="F1635" s="142">
        <v>20.37</v>
      </c>
      <c r="G1635" s="140" t="s">
        <v>308</v>
      </c>
      <c r="H1635" s="143">
        <v>41974</v>
      </c>
    </row>
    <row r="1636" spans="1:8">
      <c r="A1636" s="136">
        <v>1954</v>
      </c>
      <c r="B1636" s="137" t="s">
        <v>1959</v>
      </c>
      <c r="C1636" s="136" t="s">
        <v>314</v>
      </c>
      <c r="D1636" s="136" t="s">
        <v>83</v>
      </c>
      <c r="E1636" s="138">
        <v>58.76</v>
      </c>
      <c r="F1636" s="138">
        <v>58.76</v>
      </c>
      <c r="G1636" s="136" t="s">
        <v>308</v>
      </c>
      <c r="H1636" s="139">
        <v>41974</v>
      </c>
    </row>
    <row r="1637" spans="1:8">
      <c r="A1637" s="140">
        <v>1926</v>
      </c>
      <c r="B1637" s="141" t="s">
        <v>1960</v>
      </c>
      <c r="C1637" s="140" t="s">
        <v>314</v>
      </c>
      <c r="D1637" s="140" t="s">
        <v>83</v>
      </c>
      <c r="E1637" s="142">
        <v>0.43</v>
      </c>
      <c r="F1637" s="142">
        <v>0.43</v>
      </c>
      <c r="G1637" s="140" t="s">
        <v>308</v>
      </c>
      <c r="H1637" s="143">
        <v>41974</v>
      </c>
    </row>
    <row r="1638" spans="1:8">
      <c r="A1638" s="136">
        <v>1927</v>
      </c>
      <c r="B1638" s="137" t="s">
        <v>1961</v>
      </c>
      <c r="C1638" s="136" t="s">
        <v>314</v>
      </c>
      <c r="D1638" s="136" t="s">
        <v>83</v>
      </c>
      <c r="E1638" s="138">
        <v>0.72</v>
      </c>
      <c r="F1638" s="138">
        <v>0.72</v>
      </c>
      <c r="G1638" s="136" t="s">
        <v>308</v>
      </c>
      <c r="H1638" s="139">
        <v>41974</v>
      </c>
    </row>
    <row r="1639" spans="1:8">
      <c r="A1639" s="140">
        <v>1923</v>
      </c>
      <c r="B1639" s="141" t="s">
        <v>1962</v>
      </c>
      <c r="C1639" s="140" t="s">
        <v>314</v>
      </c>
      <c r="D1639" s="140" t="s">
        <v>83</v>
      </c>
      <c r="E1639" s="142">
        <v>1.36</v>
      </c>
      <c r="F1639" s="142">
        <v>1.36</v>
      </c>
      <c r="G1639" s="140" t="s">
        <v>308</v>
      </c>
      <c r="H1639" s="143">
        <v>41974</v>
      </c>
    </row>
    <row r="1640" spans="1:8">
      <c r="A1640" s="136">
        <v>1929</v>
      </c>
      <c r="B1640" s="137" t="s">
        <v>1963</v>
      </c>
      <c r="C1640" s="136" t="s">
        <v>314</v>
      </c>
      <c r="D1640" s="136" t="s">
        <v>83</v>
      </c>
      <c r="E1640" s="138">
        <v>2.56</v>
      </c>
      <c r="F1640" s="138">
        <v>2.56</v>
      </c>
      <c r="G1640" s="136" t="s">
        <v>308</v>
      </c>
      <c r="H1640" s="139">
        <v>41974</v>
      </c>
    </row>
    <row r="1641" spans="1:8">
      <c r="A1641" s="140">
        <v>1930</v>
      </c>
      <c r="B1641" s="141" t="s">
        <v>1964</v>
      </c>
      <c r="C1641" s="140" t="s">
        <v>314</v>
      </c>
      <c r="D1641" s="140" t="s">
        <v>83</v>
      </c>
      <c r="E1641" s="142">
        <v>5.24</v>
      </c>
      <c r="F1641" s="142">
        <v>5.24</v>
      </c>
      <c r="G1641" s="140" t="s">
        <v>308</v>
      </c>
      <c r="H1641" s="143">
        <v>41974</v>
      </c>
    </row>
    <row r="1642" spans="1:8">
      <c r="A1642" s="136">
        <v>1924</v>
      </c>
      <c r="B1642" s="137" t="s">
        <v>1965</v>
      </c>
      <c r="C1642" s="136" t="s">
        <v>314</v>
      </c>
      <c r="D1642" s="136" t="s">
        <v>83</v>
      </c>
      <c r="E1642" s="138">
        <v>8.69</v>
      </c>
      <c r="F1642" s="138">
        <v>8.69</v>
      </c>
      <c r="G1642" s="136" t="s">
        <v>308</v>
      </c>
      <c r="H1642" s="139">
        <v>41974</v>
      </c>
    </row>
    <row r="1643" spans="1:8">
      <c r="A1643" s="140">
        <v>1953</v>
      </c>
      <c r="B1643" s="141" t="s">
        <v>1966</v>
      </c>
      <c r="C1643" s="140" t="s">
        <v>314</v>
      </c>
      <c r="D1643" s="140" t="s">
        <v>83</v>
      </c>
      <c r="E1643" s="142">
        <v>24.97</v>
      </c>
      <c r="F1643" s="142">
        <v>24.97</v>
      </c>
      <c r="G1643" s="140" t="s">
        <v>308</v>
      </c>
      <c r="H1643" s="143">
        <v>41974</v>
      </c>
    </row>
    <row r="1644" spans="1:8">
      <c r="A1644" s="136">
        <v>1962</v>
      </c>
      <c r="B1644" s="137" t="s">
        <v>1967</v>
      </c>
      <c r="C1644" s="136" t="s">
        <v>314</v>
      </c>
      <c r="D1644" s="136" t="s">
        <v>83</v>
      </c>
      <c r="E1644" s="138">
        <v>69.069999999999993</v>
      </c>
      <c r="F1644" s="138">
        <v>69.069999999999993</v>
      </c>
      <c r="G1644" s="136" t="s">
        <v>308</v>
      </c>
      <c r="H1644" s="139">
        <v>41974</v>
      </c>
    </row>
    <row r="1645" spans="1:8">
      <c r="A1645" s="140">
        <v>1955</v>
      </c>
      <c r="B1645" s="141" t="s">
        <v>1968</v>
      </c>
      <c r="C1645" s="140" t="s">
        <v>314</v>
      </c>
      <c r="D1645" s="140" t="s">
        <v>83</v>
      </c>
      <c r="E1645" s="142">
        <v>1.1100000000000001</v>
      </c>
      <c r="F1645" s="142">
        <v>1.1100000000000001</v>
      </c>
      <c r="G1645" s="140" t="s">
        <v>308</v>
      </c>
      <c r="H1645" s="143">
        <v>41974</v>
      </c>
    </row>
    <row r="1646" spans="1:8">
      <c r="A1646" s="136">
        <v>1956</v>
      </c>
      <c r="B1646" s="137" t="s">
        <v>1969</v>
      </c>
      <c r="C1646" s="136" t="s">
        <v>314</v>
      </c>
      <c r="D1646" s="136" t="s">
        <v>83</v>
      </c>
      <c r="E1646" s="138">
        <v>1.49</v>
      </c>
      <c r="F1646" s="138">
        <v>1.49</v>
      </c>
      <c r="G1646" s="136" t="s">
        <v>308</v>
      </c>
      <c r="H1646" s="139">
        <v>41974</v>
      </c>
    </row>
    <row r="1647" spans="1:8">
      <c r="A1647" s="140">
        <v>1957</v>
      </c>
      <c r="B1647" s="141" t="s">
        <v>1970</v>
      </c>
      <c r="C1647" s="140" t="s">
        <v>314</v>
      </c>
      <c r="D1647" s="140" t="s">
        <v>83</v>
      </c>
      <c r="E1647" s="142">
        <v>3.24</v>
      </c>
      <c r="F1647" s="142">
        <v>3.24</v>
      </c>
      <c r="G1647" s="140" t="s">
        <v>308</v>
      </c>
      <c r="H1647" s="143">
        <v>41974</v>
      </c>
    </row>
    <row r="1648" spans="1:8">
      <c r="A1648" s="136">
        <v>1958</v>
      </c>
      <c r="B1648" s="137" t="s">
        <v>1971</v>
      </c>
      <c r="C1648" s="136" t="s">
        <v>314</v>
      </c>
      <c r="D1648" s="136" t="s">
        <v>83</v>
      </c>
      <c r="E1648" s="138">
        <v>5.71</v>
      </c>
      <c r="F1648" s="138">
        <v>5.71</v>
      </c>
      <c r="G1648" s="136" t="s">
        <v>308</v>
      </c>
      <c r="H1648" s="139">
        <v>41974</v>
      </c>
    </row>
    <row r="1649" spans="1:8">
      <c r="A1649" s="140">
        <v>1959</v>
      </c>
      <c r="B1649" s="141" t="s">
        <v>1972</v>
      </c>
      <c r="C1649" s="140" t="s">
        <v>314</v>
      </c>
      <c r="D1649" s="140" t="s">
        <v>83</v>
      </c>
      <c r="E1649" s="142">
        <v>7.03</v>
      </c>
      <c r="F1649" s="142">
        <v>7.03</v>
      </c>
      <c r="G1649" s="140" t="s">
        <v>308</v>
      </c>
      <c r="H1649" s="143">
        <v>41974</v>
      </c>
    </row>
    <row r="1650" spans="1:8">
      <c r="A1650" s="136">
        <v>1925</v>
      </c>
      <c r="B1650" s="137" t="s">
        <v>1973</v>
      </c>
      <c r="C1650" s="136" t="s">
        <v>314</v>
      </c>
      <c r="D1650" s="136" t="s">
        <v>83</v>
      </c>
      <c r="E1650" s="138">
        <v>16.62</v>
      </c>
      <c r="F1650" s="138">
        <v>16.62</v>
      </c>
      <c r="G1650" s="136" t="s">
        <v>308</v>
      </c>
      <c r="H1650" s="139">
        <v>41974</v>
      </c>
    </row>
    <row r="1651" spans="1:8">
      <c r="A1651" s="140">
        <v>1960</v>
      </c>
      <c r="B1651" s="141" t="s">
        <v>1974</v>
      </c>
      <c r="C1651" s="140" t="s">
        <v>314</v>
      </c>
      <c r="D1651" s="140" t="s">
        <v>83</v>
      </c>
      <c r="E1651" s="142">
        <v>22.5</v>
      </c>
      <c r="F1651" s="142">
        <v>22.5</v>
      </c>
      <c r="G1651" s="140" t="s">
        <v>308</v>
      </c>
      <c r="H1651" s="143">
        <v>41974</v>
      </c>
    </row>
    <row r="1652" spans="1:8">
      <c r="A1652" s="136">
        <v>1961</v>
      </c>
      <c r="B1652" s="137" t="s">
        <v>1975</v>
      </c>
      <c r="C1652" s="136" t="s">
        <v>314</v>
      </c>
      <c r="D1652" s="136" t="s">
        <v>83</v>
      </c>
      <c r="E1652" s="138">
        <v>32.770000000000003</v>
      </c>
      <c r="F1652" s="138">
        <v>32.770000000000003</v>
      </c>
      <c r="G1652" s="136" t="s">
        <v>308</v>
      </c>
      <c r="H1652" s="139">
        <v>41974</v>
      </c>
    </row>
    <row r="1653" spans="1:8" ht="25.5">
      <c r="A1653" s="140">
        <v>10833</v>
      </c>
      <c r="B1653" s="141" t="s">
        <v>1976</v>
      </c>
      <c r="C1653" s="140" t="s">
        <v>314</v>
      </c>
      <c r="D1653" s="140" t="s">
        <v>370</v>
      </c>
      <c r="E1653" s="142">
        <v>31.58</v>
      </c>
      <c r="F1653" s="142">
        <v>31.58</v>
      </c>
      <c r="G1653" s="140" t="s">
        <v>308</v>
      </c>
      <c r="H1653" s="143">
        <v>41974</v>
      </c>
    </row>
    <row r="1654" spans="1:8">
      <c r="A1654" s="136">
        <v>11242</v>
      </c>
      <c r="B1654" s="137" t="s">
        <v>1977</v>
      </c>
      <c r="C1654" s="136" t="s">
        <v>314</v>
      </c>
      <c r="D1654" s="136" t="s">
        <v>83</v>
      </c>
      <c r="E1654" s="138">
        <v>42.96</v>
      </c>
      <c r="F1654" s="138">
        <v>42.96</v>
      </c>
      <c r="G1654" s="136" t="s">
        <v>308</v>
      </c>
      <c r="H1654" s="139">
        <v>41974</v>
      </c>
    </row>
    <row r="1655" spans="1:8">
      <c r="A1655" s="140">
        <v>11243</v>
      </c>
      <c r="B1655" s="141" t="s">
        <v>1978</v>
      </c>
      <c r="C1655" s="140" t="s">
        <v>314</v>
      </c>
      <c r="D1655" s="140" t="s">
        <v>83</v>
      </c>
      <c r="E1655" s="142">
        <v>42.96</v>
      </c>
      <c r="F1655" s="142">
        <v>42.96</v>
      </c>
      <c r="G1655" s="140" t="s">
        <v>308</v>
      </c>
      <c r="H1655" s="143">
        <v>41974</v>
      </c>
    </row>
    <row r="1656" spans="1:8">
      <c r="A1656" s="136">
        <v>25968</v>
      </c>
      <c r="B1656" s="137" t="s">
        <v>1979</v>
      </c>
      <c r="C1656" s="136" t="s">
        <v>314</v>
      </c>
      <c r="D1656" s="136" t="s">
        <v>83</v>
      </c>
      <c r="E1656" s="138">
        <v>22.54</v>
      </c>
      <c r="F1656" s="138">
        <v>22.54</v>
      </c>
      <c r="G1656" s="136" t="s">
        <v>308</v>
      </c>
      <c r="H1656" s="139">
        <v>41974</v>
      </c>
    </row>
    <row r="1657" spans="1:8">
      <c r="A1657" s="140">
        <v>2357</v>
      </c>
      <c r="B1657" s="141" t="s">
        <v>1980</v>
      </c>
      <c r="C1657" s="140" t="s">
        <v>306</v>
      </c>
      <c r="D1657" s="140" t="s">
        <v>307</v>
      </c>
      <c r="E1657" s="142">
        <v>16.87</v>
      </c>
      <c r="F1657" s="142">
        <v>14.59</v>
      </c>
      <c r="G1657" s="140" t="s">
        <v>308</v>
      </c>
      <c r="H1657" s="143">
        <v>41974</v>
      </c>
    </row>
    <row r="1658" spans="1:8">
      <c r="A1658" s="136">
        <v>2355</v>
      </c>
      <c r="B1658" s="137" t="s">
        <v>1981</v>
      </c>
      <c r="C1658" s="136" t="s">
        <v>306</v>
      </c>
      <c r="D1658" s="136" t="s">
        <v>307</v>
      </c>
      <c r="E1658" s="138">
        <v>20.52</v>
      </c>
      <c r="F1658" s="138">
        <v>17.739999999999998</v>
      </c>
      <c r="G1658" s="136" t="s">
        <v>308</v>
      </c>
      <c r="H1658" s="139">
        <v>41974</v>
      </c>
    </row>
    <row r="1659" spans="1:8">
      <c r="A1659" s="140">
        <v>2358</v>
      </c>
      <c r="B1659" s="141" t="s">
        <v>1982</v>
      </c>
      <c r="C1659" s="140" t="s">
        <v>306</v>
      </c>
      <c r="D1659" s="140" t="s">
        <v>307</v>
      </c>
      <c r="E1659" s="142">
        <v>30.67</v>
      </c>
      <c r="F1659" s="142">
        <v>26.52</v>
      </c>
      <c r="G1659" s="140" t="s">
        <v>308</v>
      </c>
      <c r="H1659" s="143">
        <v>41974</v>
      </c>
    </row>
    <row r="1660" spans="1:8" ht="25.5">
      <c r="A1660" s="136">
        <v>136</v>
      </c>
      <c r="B1660" s="137" t="s">
        <v>1983</v>
      </c>
      <c r="C1660" s="136" t="s">
        <v>314</v>
      </c>
      <c r="D1660" s="136" t="s">
        <v>304</v>
      </c>
      <c r="E1660" s="138">
        <v>6.98</v>
      </c>
      <c r="F1660" s="138">
        <v>6.98</v>
      </c>
      <c r="G1660" s="136" t="s">
        <v>308</v>
      </c>
      <c r="H1660" s="139">
        <v>41974</v>
      </c>
    </row>
    <row r="1661" spans="1:8" ht="25.5">
      <c r="A1661" s="140">
        <v>2692</v>
      </c>
      <c r="B1661" s="141" t="s">
        <v>1984</v>
      </c>
      <c r="C1661" s="140" t="s">
        <v>314</v>
      </c>
      <c r="D1661" s="140" t="s">
        <v>416</v>
      </c>
      <c r="E1661" s="142">
        <v>4.7</v>
      </c>
      <c r="F1661" s="142">
        <v>4.7</v>
      </c>
      <c r="G1661" s="140" t="s">
        <v>308</v>
      </c>
      <c r="H1661" s="143">
        <v>41974</v>
      </c>
    </row>
    <row r="1662" spans="1:8">
      <c r="A1662" s="136">
        <v>5330</v>
      </c>
      <c r="B1662" s="137" t="s">
        <v>1985</v>
      </c>
      <c r="C1662" s="136" t="s">
        <v>314</v>
      </c>
      <c r="D1662" s="136" t="s">
        <v>416</v>
      </c>
      <c r="E1662" s="138">
        <v>26.59</v>
      </c>
      <c r="F1662" s="138">
        <v>26.59</v>
      </c>
      <c r="G1662" s="136" t="s">
        <v>308</v>
      </c>
      <c r="H1662" s="139">
        <v>41974</v>
      </c>
    </row>
    <row r="1663" spans="1:8">
      <c r="A1663" s="140">
        <v>2367</v>
      </c>
      <c r="B1663" s="141" t="s">
        <v>1986</v>
      </c>
      <c r="C1663" s="140" t="s">
        <v>314</v>
      </c>
      <c r="D1663" s="140" t="s">
        <v>304</v>
      </c>
      <c r="E1663" s="142">
        <v>6.22</v>
      </c>
      <c r="F1663" s="142">
        <v>6.22</v>
      </c>
      <c r="G1663" s="140" t="s">
        <v>308</v>
      </c>
      <c r="H1663" s="143">
        <v>41974</v>
      </c>
    </row>
    <row r="1664" spans="1:8">
      <c r="A1664" s="136">
        <v>2363</v>
      </c>
      <c r="B1664" s="137" t="s">
        <v>1987</v>
      </c>
      <c r="C1664" s="136" t="s">
        <v>314</v>
      </c>
      <c r="D1664" s="136" t="s">
        <v>304</v>
      </c>
      <c r="E1664" s="138">
        <v>5.39</v>
      </c>
      <c r="F1664" s="138">
        <v>5.39</v>
      </c>
      <c r="G1664" s="136" t="s">
        <v>308</v>
      </c>
      <c r="H1664" s="139">
        <v>41974</v>
      </c>
    </row>
    <row r="1665" spans="1:8">
      <c r="A1665" s="140">
        <v>2362</v>
      </c>
      <c r="B1665" s="141" t="s">
        <v>1988</v>
      </c>
      <c r="C1665" s="140" t="s">
        <v>314</v>
      </c>
      <c r="D1665" s="140" t="s">
        <v>304</v>
      </c>
      <c r="E1665" s="142">
        <v>5.7</v>
      </c>
      <c r="F1665" s="142">
        <v>5.7</v>
      </c>
      <c r="G1665" s="140" t="s">
        <v>308</v>
      </c>
      <c r="H1665" s="143">
        <v>41974</v>
      </c>
    </row>
    <row r="1666" spans="1:8">
      <c r="A1666" s="136">
        <v>2364</v>
      </c>
      <c r="B1666" s="137" t="s">
        <v>1989</v>
      </c>
      <c r="C1666" s="136" t="s">
        <v>314</v>
      </c>
      <c r="D1666" s="136" t="s">
        <v>304</v>
      </c>
      <c r="E1666" s="138">
        <v>5.64</v>
      </c>
      <c r="F1666" s="138">
        <v>5.64</v>
      </c>
      <c r="G1666" s="136" t="s">
        <v>308</v>
      </c>
      <c r="H1666" s="139">
        <v>41974</v>
      </c>
    </row>
    <row r="1667" spans="1:8">
      <c r="A1667" s="140">
        <v>2365</v>
      </c>
      <c r="B1667" s="141" t="s">
        <v>1990</v>
      </c>
      <c r="C1667" s="140" t="s">
        <v>314</v>
      </c>
      <c r="D1667" s="140" t="s">
        <v>304</v>
      </c>
      <c r="E1667" s="142">
        <v>6.2</v>
      </c>
      <c r="F1667" s="142">
        <v>6.2</v>
      </c>
      <c r="G1667" s="140" t="s">
        <v>308</v>
      </c>
      <c r="H1667" s="143">
        <v>41974</v>
      </c>
    </row>
    <row r="1668" spans="1:8">
      <c r="A1668" s="136">
        <v>2366</v>
      </c>
      <c r="B1668" s="137" t="s">
        <v>1991</v>
      </c>
      <c r="C1668" s="136" t="s">
        <v>314</v>
      </c>
      <c r="D1668" s="136" t="s">
        <v>304</v>
      </c>
      <c r="E1668" s="138">
        <v>5.91</v>
      </c>
      <c r="F1668" s="138">
        <v>5.91</v>
      </c>
      <c r="G1668" s="136" t="s">
        <v>308</v>
      </c>
      <c r="H1668" s="139">
        <v>41974</v>
      </c>
    </row>
    <row r="1669" spans="1:8">
      <c r="A1669" s="140">
        <v>11426</v>
      </c>
      <c r="B1669" s="141" t="s">
        <v>1992</v>
      </c>
      <c r="C1669" s="140" t="s">
        <v>314</v>
      </c>
      <c r="D1669" s="140" t="s">
        <v>304</v>
      </c>
      <c r="E1669" s="142">
        <v>6.51</v>
      </c>
      <c r="F1669" s="142">
        <v>6.51</v>
      </c>
      <c r="G1669" s="140" t="s">
        <v>308</v>
      </c>
      <c r="H1669" s="143">
        <v>41974</v>
      </c>
    </row>
    <row r="1670" spans="1:8" ht="25.5">
      <c r="A1670" s="136">
        <v>26017</v>
      </c>
      <c r="B1670" s="137" t="s">
        <v>1993</v>
      </c>
      <c r="C1670" s="136" t="s">
        <v>314</v>
      </c>
      <c r="D1670" s="136" t="s">
        <v>83</v>
      </c>
      <c r="E1670" s="138">
        <v>13.39</v>
      </c>
      <c r="F1670" s="138">
        <v>13.39</v>
      </c>
      <c r="G1670" s="136" t="s">
        <v>308</v>
      </c>
      <c r="H1670" s="139">
        <v>41974</v>
      </c>
    </row>
    <row r="1671" spans="1:8" ht="25.5">
      <c r="A1671" s="140">
        <v>26018</v>
      </c>
      <c r="B1671" s="141" t="s">
        <v>1994</v>
      </c>
      <c r="C1671" s="140" t="s">
        <v>314</v>
      </c>
      <c r="D1671" s="140" t="s">
        <v>83</v>
      </c>
      <c r="E1671" s="142">
        <v>2.74</v>
      </c>
      <c r="F1671" s="142">
        <v>2.74</v>
      </c>
      <c r="G1671" s="140" t="s">
        <v>308</v>
      </c>
      <c r="H1671" s="143">
        <v>41974</v>
      </c>
    </row>
    <row r="1672" spans="1:8" ht="25.5">
      <c r="A1672" s="136">
        <v>25931</v>
      </c>
      <c r="B1672" s="137" t="s">
        <v>1995</v>
      </c>
      <c r="C1672" s="136" t="s">
        <v>314</v>
      </c>
      <c r="D1672" s="136" t="s">
        <v>83</v>
      </c>
      <c r="E1672" s="138">
        <v>56</v>
      </c>
      <c r="F1672" s="138">
        <v>56</v>
      </c>
      <c r="G1672" s="136" t="s">
        <v>308</v>
      </c>
      <c r="H1672" s="139">
        <v>41974</v>
      </c>
    </row>
    <row r="1673" spans="1:8" ht="25.5">
      <c r="A1673" s="140">
        <v>26019</v>
      </c>
      <c r="B1673" s="141" t="s">
        <v>1996</v>
      </c>
      <c r="C1673" s="140" t="s">
        <v>314</v>
      </c>
      <c r="D1673" s="140" t="s">
        <v>83</v>
      </c>
      <c r="E1673" s="142">
        <v>11.46</v>
      </c>
      <c r="F1673" s="142">
        <v>11.46</v>
      </c>
      <c r="G1673" s="140" t="s">
        <v>308</v>
      </c>
      <c r="H1673" s="143">
        <v>41974</v>
      </c>
    </row>
    <row r="1674" spans="1:8">
      <c r="A1674" s="136">
        <v>26020</v>
      </c>
      <c r="B1674" s="137" t="s">
        <v>1997</v>
      </c>
      <c r="C1674" s="136" t="s">
        <v>314</v>
      </c>
      <c r="D1674" s="136" t="s">
        <v>83</v>
      </c>
      <c r="E1674" s="138">
        <v>4.17</v>
      </c>
      <c r="F1674" s="138">
        <v>4.17</v>
      </c>
      <c r="G1674" s="136" t="s">
        <v>308</v>
      </c>
      <c r="H1674" s="139">
        <v>41974</v>
      </c>
    </row>
    <row r="1675" spans="1:8" ht="25.5">
      <c r="A1675" s="140">
        <v>34544</v>
      </c>
      <c r="B1675" s="141" t="s">
        <v>1998</v>
      </c>
      <c r="C1675" s="140" t="s">
        <v>314</v>
      </c>
      <c r="D1675" s="140" t="s">
        <v>83</v>
      </c>
      <c r="E1675" s="142">
        <v>900.97</v>
      </c>
      <c r="F1675" s="142">
        <v>900.97</v>
      </c>
      <c r="G1675" s="140" t="s">
        <v>308</v>
      </c>
      <c r="H1675" s="143">
        <v>41974</v>
      </c>
    </row>
    <row r="1676" spans="1:8">
      <c r="A1676" s="136">
        <v>20008</v>
      </c>
      <c r="B1676" s="137" t="s">
        <v>1999</v>
      </c>
      <c r="C1676" s="136" t="s">
        <v>314</v>
      </c>
      <c r="D1676" s="136" t="s">
        <v>83</v>
      </c>
      <c r="E1676" s="138">
        <v>13.42</v>
      </c>
      <c r="F1676" s="138">
        <v>13.42</v>
      </c>
      <c r="G1676" s="136" t="s">
        <v>308</v>
      </c>
      <c r="H1676" s="139">
        <v>41974</v>
      </c>
    </row>
    <row r="1677" spans="1:8">
      <c r="A1677" s="140">
        <v>20009</v>
      </c>
      <c r="B1677" s="141" t="s">
        <v>2000</v>
      </c>
      <c r="C1677" s="140" t="s">
        <v>314</v>
      </c>
      <c r="D1677" s="140" t="s">
        <v>83</v>
      </c>
      <c r="E1677" s="142">
        <v>13.42</v>
      </c>
      <c r="F1677" s="142">
        <v>13.42</v>
      </c>
      <c r="G1677" s="140" t="s">
        <v>308</v>
      </c>
      <c r="H1677" s="143">
        <v>41974</v>
      </c>
    </row>
    <row r="1678" spans="1:8">
      <c r="A1678" s="136">
        <v>20010</v>
      </c>
      <c r="B1678" s="137" t="s">
        <v>2001</v>
      </c>
      <c r="C1678" s="136" t="s">
        <v>314</v>
      </c>
      <c r="D1678" s="136" t="s">
        <v>83</v>
      </c>
      <c r="E1678" s="138">
        <v>13.49</v>
      </c>
      <c r="F1678" s="138">
        <v>13.49</v>
      </c>
      <c r="G1678" s="136" t="s">
        <v>308</v>
      </c>
      <c r="H1678" s="139">
        <v>41974</v>
      </c>
    </row>
    <row r="1679" spans="1:8">
      <c r="A1679" s="140">
        <v>14544</v>
      </c>
      <c r="B1679" s="141" t="s">
        <v>2002</v>
      </c>
      <c r="C1679" s="140" t="s">
        <v>314</v>
      </c>
      <c r="D1679" s="140" t="s">
        <v>83</v>
      </c>
      <c r="E1679" s="142">
        <v>13.49</v>
      </c>
      <c r="F1679" s="142">
        <v>13.49</v>
      </c>
      <c r="G1679" s="140" t="s">
        <v>308</v>
      </c>
      <c r="H1679" s="143">
        <v>41974</v>
      </c>
    </row>
    <row r="1680" spans="1:8">
      <c r="A1680" s="136">
        <v>20011</v>
      </c>
      <c r="B1680" s="137" t="s">
        <v>2003</v>
      </c>
      <c r="C1680" s="136" t="s">
        <v>314</v>
      </c>
      <c r="D1680" s="136" t="s">
        <v>83</v>
      </c>
      <c r="E1680" s="138">
        <v>13.85</v>
      </c>
      <c r="F1680" s="138">
        <v>13.85</v>
      </c>
      <c r="G1680" s="136" t="s">
        <v>308</v>
      </c>
      <c r="H1680" s="139">
        <v>41974</v>
      </c>
    </row>
    <row r="1681" spans="1:8">
      <c r="A1681" s="140">
        <v>20012</v>
      </c>
      <c r="B1681" s="141" t="s">
        <v>2004</v>
      </c>
      <c r="C1681" s="140" t="s">
        <v>314</v>
      </c>
      <c r="D1681" s="140" t="s">
        <v>83</v>
      </c>
      <c r="E1681" s="142">
        <v>20.12</v>
      </c>
      <c r="F1681" s="142">
        <v>20.12</v>
      </c>
      <c r="G1681" s="140" t="s">
        <v>308</v>
      </c>
      <c r="H1681" s="143">
        <v>41974</v>
      </c>
    </row>
    <row r="1682" spans="1:8">
      <c r="A1682" s="136">
        <v>20013</v>
      </c>
      <c r="B1682" s="137" t="s">
        <v>2005</v>
      </c>
      <c r="C1682" s="136" t="s">
        <v>314</v>
      </c>
      <c r="D1682" s="136" t="s">
        <v>83</v>
      </c>
      <c r="E1682" s="138">
        <v>20.329999999999998</v>
      </c>
      <c r="F1682" s="138">
        <v>20.329999999999998</v>
      </c>
      <c r="G1682" s="136" t="s">
        <v>308</v>
      </c>
      <c r="H1682" s="139">
        <v>41974</v>
      </c>
    </row>
    <row r="1683" spans="1:8">
      <c r="A1683" s="140">
        <v>20014</v>
      </c>
      <c r="B1683" s="141" t="s">
        <v>2006</v>
      </c>
      <c r="C1683" s="140" t="s">
        <v>314</v>
      </c>
      <c r="D1683" s="140" t="s">
        <v>83</v>
      </c>
      <c r="E1683" s="142">
        <v>21.12</v>
      </c>
      <c r="F1683" s="142">
        <v>21.12</v>
      </c>
      <c r="G1683" s="140" t="s">
        <v>308</v>
      </c>
      <c r="H1683" s="143">
        <v>41974</v>
      </c>
    </row>
    <row r="1684" spans="1:8">
      <c r="A1684" s="136">
        <v>20015</v>
      </c>
      <c r="B1684" s="137" t="s">
        <v>2007</v>
      </c>
      <c r="C1684" s="136" t="s">
        <v>314</v>
      </c>
      <c r="D1684" s="136" t="s">
        <v>83</v>
      </c>
      <c r="E1684" s="138">
        <v>32.04</v>
      </c>
      <c r="F1684" s="138">
        <v>32.04</v>
      </c>
      <c r="G1684" s="136" t="s">
        <v>308</v>
      </c>
      <c r="H1684" s="139">
        <v>41974</v>
      </c>
    </row>
    <row r="1685" spans="1:8">
      <c r="A1685" s="140">
        <v>20016</v>
      </c>
      <c r="B1685" s="141" t="s">
        <v>2008</v>
      </c>
      <c r="C1685" s="140" t="s">
        <v>314</v>
      </c>
      <c r="D1685" s="140" t="s">
        <v>83</v>
      </c>
      <c r="E1685" s="142">
        <v>32.21</v>
      </c>
      <c r="F1685" s="142">
        <v>32.21</v>
      </c>
      <c r="G1685" s="140" t="s">
        <v>308</v>
      </c>
      <c r="H1685" s="143">
        <v>41974</v>
      </c>
    </row>
    <row r="1686" spans="1:8" ht="38.25">
      <c r="A1686" s="136">
        <v>34729</v>
      </c>
      <c r="B1686" s="137" t="s">
        <v>2009</v>
      </c>
      <c r="C1686" s="136" t="s">
        <v>314</v>
      </c>
      <c r="D1686" s="136" t="s">
        <v>83</v>
      </c>
      <c r="E1686" s="138">
        <v>708.75</v>
      </c>
      <c r="F1686" s="138">
        <v>708.75</v>
      </c>
      <c r="G1686" s="136" t="s">
        <v>308</v>
      </c>
      <c r="H1686" s="139">
        <v>41974</v>
      </c>
    </row>
    <row r="1687" spans="1:8" ht="38.25">
      <c r="A1687" s="140">
        <v>34734</v>
      </c>
      <c r="B1687" s="141" t="s">
        <v>2010</v>
      </c>
      <c r="C1687" s="140" t="s">
        <v>314</v>
      </c>
      <c r="D1687" s="140" t="s">
        <v>83</v>
      </c>
      <c r="E1687" s="142">
        <v>1097.3800000000001</v>
      </c>
      <c r="F1687" s="142">
        <v>1097.3800000000001</v>
      </c>
      <c r="G1687" s="140" t="s">
        <v>308</v>
      </c>
      <c r="H1687" s="143">
        <v>41974</v>
      </c>
    </row>
    <row r="1688" spans="1:8" ht="38.25">
      <c r="A1688" s="136">
        <v>34738</v>
      </c>
      <c r="B1688" s="137" t="s">
        <v>2011</v>
      </c>
      <c r="C1688" s="136" t="s">
        <v>314</v>
      </c>
      <c r="D1688" s="136" t="s">
        <v>83</v>
      </c>
      <c r="E1688" s="138">
        <v>2563.8200000000002</v>
      </c>
      <c r="F1688" s="138">
        <v>2563.8200000000002</v>
      </c>
      <c r="G1688" s="136" t="s">
        <v>308</v>
      </c>
      <c r="H1688" s="139">
        <v>41974</v>
      </c>
    </row>
    <row r="1689" spans="1:8">
      <c r="A1689" s="140">
        <v>2391</v>
      </c>
      <c r="B1689" s="141" t="s">
        <v>2012</v>
      </c>
      <c r="C1689" s="140" t="s">
        <v>314</v>
      </c>
      <c r="D1689" s="140" t="s">
        <v>83</v>
      </c>
      <c r="E1689" s="142">
        <v>208.52</v>
      </c>
      <c r="F1689" s="142">
        <v>208.52</v>
      </c>
      <c r="G1689" s="140" t="s">
        <v>308</v>
      </c>
      <c r="H1689" s="143">
        <v>41974</v>
      </c>
    </row>
    <row r="1690" spans="1:8" ht="25.5">
      <c r="A1690" s="136">
        <v>2374</v>
      </c>
      <c r="B1690" s="137" t="s">
        <v>2013</v>
      </c>
      <c r="C1690" s="136" t="s">
        <v>314</v>
      </c>
      <c r="D1690" s="136" t="s">
        <v>83</v>
      </c>
      <c r="E1690" s="138">
        <v>236.56</v>
      </c>
      <c r="F1690" s="138">
        <v>236.56</v>
      </c>
      <c r="G1690" s="136" t="s">
        <v>308</v>
      </c>
      <c r="H1690" s="139">
        <v>41974</v>
      </c>
    </row>
    <row r="1691" spans="1:8" ht="25.5">
      <c r="A1691" s="140">
        <v>2377</v>
      </c>
      <c r="B1691" s="141" t="s">
        <v>2014</v>
      </c>
      <c r="C1691" s="140" t="s">
        <v>314</v>
      </c>
      <c r="D1691" s="140" t="s">
        <v>83</v>
      </c>
      <c r="E1691" s="142">
        <v>331.99</v>
      </c>
      <c r="F1691" s="142">
        <v>331.99</v>
      </c>
      <c r="G1691" s="140" t="s">
        <v>308</v>
      </c>
      <c r="H1691" s="143">
        <v>41974</v>
      </c>
    </row>
    <row r="1692" spans="1:8" ht="25.5">
      <c r="A1692" s="136">
        <v>2393</v>
      </c>
      <c r="B1692" s="137" t="s">
        <v>2015</v>
      </c>
      <c r="C1692" s="136" t="s">
        <v>314</v>
      </c>
      <c r="D1692" s="136" t="s">
        <v>83</v>
      </c>
      <c r="E1692" s="138">
        <v>555.96</v>
      </c>
      <c r="F1692" s="138">
        <v>555.96</v>
      </c>
      <c r="G1692" s="136" t="s">
        <v>308</v>
      </c>
      <c r="H1692" s="139">
        <v>41974</v>
      </c>
    </row>
    <row r="1693" spans="1:8" ht="25.5">
      <c r="A1693" s="140">
        <v>34705</v>
      </c>
      <c r="B1693" s="141" t="s">
        <v>2016</v>
      </c>
      <c r="C1693" s="140" t="s">
        <v>314</v>
      </c>
      <c r="D1693" s="140" t="s">
        <v>83</v>
      </c>
      <c r="E1693" s="142">
        <v>486.27</v>
      </c>
      <c r="F1693" s="142">
        <v>486.27</v>
      </c>
      <c r="G1693" s="140" t="s">
        <v>308</v>
      </c>
      <c r="H1693" s="143">
        <v>41974</v>
      </c>
    </row>
    <row r="1694" spans="1:8" ht="25.5">
      <c r="A1694" s="136">
        <v>34707</v>
      </c>
      <c r="B1694" s="137" t="s">
        <v>2017</v>
      </c>
      <c r="C1694" s="136" t="s">
        <v>314</v>
      </c>
      <c r="D1694" s="136" t="s">
        <v>83</v>
      </c>
      <c r="E1694" s="138">
        <v>901.07</v>
      </c>
      <c r="F1694" s="138">
        <v>901.07</v>
      </c>
      <c r="G1694" s="136" t="s">
        <v>308</v>
      </c>
      <c r="H1694" s="139">
        <v>41974</v>
      </c>
    </row>
    <row r="1695" spans="1:8" ht="25.5">
      <c r="A1695" s="140">
        <v>2378</v>
      </c>
      <c r="B1695" s="141" t="s">
        <v>2018</v>
      </c>
      <c r="C1695" s="140" t="s">
        <v>314</v>
      </c>
      <c r="D1695" s="140" t="s">
        <v>83</v>
      </c>
      <c r="E1695" s="142">
        <v>763.69</v>
      </c>
      <c r="F1695" s="142">
        <v>763.69</v>
      </c>
      <c r="G1695" s="140" t="s">
        <v>308</v>
      </c>
      <c r="H1695" s="143">
        <v>41974</v>
      </c>
    </row>
    <row r="1696" spans="1:8" ht="25.5">
      <c r="A1696" s="136">
        <v>2379</v>
      </c>
      <c r="B1696" s="137" t="s">
        <v>2019</v>
      </c>
      <c r="C1696" s="136" t="s">
        <v>314</v>
      </c>
      <c r="D1696" s="136" t="s">
        <v>83</v>
      </c>
      <c r="E1696" s="138">
        <v>763.69</v>
      </c>
      <c r="F1696" s="138">
        <v>763.69</v>
      </c>
      <c r="G1696" s="136" t="s">
        <v>308</v>
      </c>
      <c r="H1696" s="139">
        <v>41974</v>
      </c>
    </row>
    <row r="1697" spans="1:8" ht="25.5">
      <c r="A1697" s="140">
        <v>2376</v>
      </c>
      <c r="B1697" s="141" t="s">
        <v>2020</v>
      </c>
      <c r="C1697" s="140" t="s">
        <v>314</v>
      </c>
      <c r="D1697" s="140" t="s">
        <v>83</v>
      </c>
      <c r="E1697" s="142">
        <v>1257.79</v>
      </c>
      <c r="F1697" s="142">
        <v>1257.79</v>
      </c>
      <c r="G1697" s="140" t="s">
        <v>308</v>
      </c>
      <c r="H1697" s="143">
        <v>41974</v>
      </c>
    </row>
    <row r="1698" spans="1:8" ht="25.5">
      <c r="A1698" s="136">
        <v>2394</v>
      </c>
      <c r="B1698" s="137" t="s">
        <v>2021</v>
      </c>
      <c r="C1698" s="136" t="s">
        <v>314</v>
      </c>
      <c r="D1698" s="136" t="s">
        <v>83</v>
      </c>
      <c r="E1698" s="138">
        <v>2688.93</v>
      </c>
      <c r="F1698" s="138">
        <v>2688.93</v>
      </c>
      <c r="G1698" s="136" t="s">
        <v>308</v>
      </c>
      <c r="H1698" s="139">
        <v>41974</v>
      </c>
    </row>
    <row r="1699" spans="1:8">
      <c r="A1699" s="140">
        <v>34686</v>
      </c>
      <c r="B1699" s="141" t="s">
        <v>2022</v>
      </c>
      <c r="C1699" s="140" t="s">
        <v>314</v>
      </c>
      <c r="D1699" s="140" t="s">
        <v>83</v>
      </c>
      <c r="E1699" s="142">
        <v>8.07</v>
      </c>
      <c r="F1699" s="142">
        <v>8.07</v>
      </c>
      <c r="G1699" s="140" t="s">
        <v>308</v>
      </c>
      <c r="H1699" s="143">
        <v>41974</v>
      </c>
    </row>
    <row r="1700" spans="1:8">
      <c r="A1700" s="136">
        <v>34623</v>
      </c>
      <c r="B1700" s="137" t="s">
        <v>2023</v>
      </c>
      <c r="C1700" s="136" t="s">
        <v>314</v>
      </c>
      <c r="D1700" s="136" t="s">
        <v>83</v>
      </c>
      <c r="E1700" s="138">
        <v>30.73</v>
      </c>
      <c r="F1700" s="138">
        <v>30.73</v>
      </c>
      <c r="G1700" s="136" t="s">
        <v>308</v>
      </c>
      <c r="H1700" s="139">
        <v>41974</v>
      </c>
    </row>
    <row r="1701" spans="1:8">
      <c r="A1701" s="140">
        <v>34628</v>
      </c>
      <c r="B1701" s="141" t="s">
        <v>2024</v>
      </c>
      <c r="C1701" s="140" t="s">
        <v>314</v>
      </c>
      <c r="D1701" s="140" t="s">
        <v>83</v>
      </c>
      <c r="E1701" s="142">
        <v>44.01</v>
      </c>
      <c r="F1701" s="142">
        <v>44.01</v>
      </c>
      <c r="G1701" s="140" t="s">
        <v>308</v>
      </c>
      <c r="H1701" s="143">
        <v>41974</v>
      </c>
    </row>
    <row r="1702" spans="1:8">
      <c r="A1702" s="136">
        <v>34616</v>
      </c>
      <c r="B1702" s="137" t="s">
        <v>2025</v>
      </c>
      <c r="C1702" s="136" t="s">
        <v>314</v>
      </c>
      <c r="D1702" s="136" t="s">
        <v>83</v>
      </c>
      <c r="E1702" s="138">
        <v>31.2</v>
      </c>
      <c r="F1702" s="138">
        <v>31.2</v>
      </c>
      <c r="G1702" s="136" t="s">
        <v>308</v>
      </c>
      <c r="H1702" s="139">
        <v>41974</v>
      </c>
    </row>
    <row r="1703" spans="1:8">
      <c r="A1703" s="140">
        <v>34653</v>
      </c>
      <c r="B1703" s="141" t="s">
        <v>2026</v>
      </c>
      <c r="C1703" s="140" t="s">
        <v>314</v>
      </c>
      <c r="D1703" s="140" t="s">
        <v>83</v>
      </c>
      <c r="E1703" s="142">
        <v>5.44</v>
      </c>
      <c r="F1703" s="142">
        <v>5.44</v>
      </c>
      <c r="G1703" s="140" t="s">
        <v>308</v>
      </c>
      <c r="H1703" s="143">
        <v>41974</v>
      </c>
    </row>
    <row r="1704" spans="1:8">
      <c r="A1704" s="136">
        <v>34688</v>
      </c>
      <c r="B1704" s="137" t="s">
        <v>2027</v>
      </c>
      <c r="C1704" s="136" t="s">
        <v>314</v>
      </c>
      <c r="D1704" s="136" t="s">
        <v>83</v>
      </c>
      <c r="E1704" s="138">
        <v>9.8699999999999992</v>
      </c>
      <c r="F1704" s="138">
        <v>9.8699999999999992</v>
      </c>
      <c r="G1704" s="136" t="s">
        <v>308</v>
      </c>
      <c r="H1704" s="139">
        <v>41974</v>
      </c>
    </row>
    <row r="1705" spans="1:8">
      <c r="A1705" s="140">
        <v>34714</v>
      </c>
      <c r="B1705" s="141" t="s">
        <v>2028</v>
      </c>
      <c r="C1705" s="140" t="s">
        <v>314</v>
      </c>
      <c r="D1705" s="140" t="s">
        <v>83</v>
      </c>
      <c r="E1705" s="142">
        <v>45.66</v>
      </c>
      <c r="F1705" s="142">
        <v>45.66</v>
      </c>
      <c r="G1705" s="140" t="s">
        <v>308</v>
      </c>
      <c r="H1705" s="143">
        <v>41974</v>
      </c>
    </row>
    <row r="1706" spans="1:8">
      <c r="A1706" s="136">
        <v>34709</v>
      </c>
      <c r="B1706" s="137" t="s">
        <v>2029</v>
      </c>
      <c r="C1706" s="136" t="s">
        <v>314</v>
      </c>
      <c r="D1706" s="136" t="s">
        <v>83</v>
      </c>
      <c r="E1706" s="138">
        <v>38.229999999999997</v>
      </c>
      <c r="F1706" s="138">
        <v>38.229999999999997</v>
      </c>
      <c r="G1706" s="136" t="s">
        <v>308</v>
      </c>
      <c r="H1706" s="139">
        <v>41974</v>
      </c>
    </row>
    <row r="1707" spans="1:8">
      <c r="A1707" s="140">
        <v>2388</v>
      </c>
      <c r="B1707" s="141" t="s">
        <v>2030</v>
      </c>
      <c r="C1707" s="140" t="s">
        <v>314</v>
      </c>
      <c r="D1707" s="140" t="s">
        <v>83</v>
      </c>
      <c r="E1707" s="142">
        <v>37.94</v>
      </c>
      <c r="F1707" s="142">
        <v>37.94</v>
      </c>
      <c r="G1707" s="140" t="s">
        <v>308</v>
      </c>
      <c r="H1707" s="143">
        <v>41974</v>
      </c>
    </row>
    <row r="1708" spans="1:8">
      <c r="A1708" s="136">
        <v>34606</v>
      </c>
      <c r="B1708" s="137" t="s">
        <v>2031</v>
      </c>
      <c r="C1708" s="136" t="s">
        <v>314</v>
      </c>
      <c r="D1708" s="136" t="s">
        <v>83</v>
      </c>
      <c r="E1708" s="138">
        <v>58.2</v>
      </c>
      <c r="F1708" s="138">
        <v>58.2</v>
      </c>
      <c r="G1708" s="136" t="s">
        <v>308</v>
      </c>
      <c r="H1708" s="139">
        <v>41974</v>
      </c>
    </row>
    <row r="1709" spans="1:8">
      <c r="A1709" s="140">
        <v>2370</v>
      </c>
      <c r="B1709" s="141" t="s">
        <v>2032</v>
      </c>
      <c r="C1709" s="140" t="s">
        <v>314</v>
      </c>
      <c r="D1709" s="140" t="s">
        <v>83</v>
      </c>
      <c r="E1709" s="142">
        <v>7.05</v>
      </c>
      <c r="F1709" s="142">
        <v>7.05</v>
      </c>
      <c r="G1709" s="140" t="s">
        <v>308</v>
      </c>
      <c r="H1709" s="143">
        <v>41974</v>
      </c>
    </row>
    <row r="1710" spans="1:8">
      <c r="A1710" s="136">
        <v>2386</v>
      </c>
      <c r="B1710" s="137" t="s">
        <v>2033</v>
      </c>
      <c r="C1710" s="136" t="s">
        <v>314</v>
      </c>
      <c r="D1710" s="136" t="s">
        <v>83</v>
      </c>
      <c r="E1710" s="138">
        <v>11.83</v>
      </c>
      <c r="F1710" s="138">
        <v>11.83</v>
      </c>
      <c r="G1710" s="136" t="s">
        <v>308</v>
      </c>
      <c r="H1710" s="139">
        <v>41974</v>
      </c>
    </row>
    <row r="1711" spans="1:8">
      <c r="A1711" s="140">
        <v>34689</v>
      </c>
      <c r="B1711" s="141" t="s">
        <v>2034</v>
      </c>
      <c r="C1711" s="140" t="s">
        <v>314</v>
      </c>
      <c r="D1711" s="140" t="s">
        <v>83</v>
      </c>
      <c r="E1711" s="142">
        <v>18.53</v>
      </c>
      <c r="F1711" s="142">
        <v>18.53</v>
      </c>
      <c r="G1711" s="140" t="s">
        <v>308</v>
      </c>
      <c r="H1711" s="143">
        <v>41974</v>
      </c>
    </row>
    <row r="1712" spans="1:8">
      <c r="A1712" s="136">
        <v>2392</v>
      </c>
      <c r="B1712" s="137" t="s">
        <v>2035</v>
      </c>
      <c r="C1712" s="136" t="s">
        <v>314</v>
      </c>
      <c r="D1712" s="136" t="s">
        <v>83</v>
      </c>
      <c r="E1712" s="138">
        <v>47.33</v>
      </c>
      <c r="F1712" s="138">
        <v>47.33</v>
      </c>
      <c r="G1712" s="136" t="s">
        <v>308</v>
      </c>
      <c r="H1712" s="139">
        <v>41974</v>
      </c>
    </row>
    <row r="1713" spans="1:8">
      <c r="A1713" s="140">
        <v>2373</v>
      </c>
      <c r="B1713" s="141" t="s">
        <v>2036</v>
      </c>
      <c r="C1713" s="140" t="s">
        <v>314</v>
      </c>
      <c r="D1713" s="140" t="s">
        <v>83</v>
      </c>
      <c r="E1713" s="142">
        <v>66.680000000000007</v>
      </c>
      <c r="F1713" s="142">
        <v>66.680000000000007</v>
      </c>
      <c r="G1713" s="140" t="s">
        <v>308</v>
      </c>
      <c r="H1713" s="143">
        <v>41974</v>
      </c>
    </row>
    <row r="1714" spans="1:8">
      <c r="A1714" s="136">
        <v>14557</v>
      </c>
      <c r="B1714" s="137" t="s">
        <v>2037</v>
      </c>
      <c r="C1714" s="136" t="s">
        <v>314</v>
      </c>
      <c r="D1714" s="136" t="s">
        <v>83</v>
      </c>
      <c r="E1714" s="138">
        <v>122.81</v>
      </c>
      <c r="F1714" s="138">
        <v>122.81</v>
      </c>
      <c r="G1714" s="136" t="s">
        <v>308</v>
      </c>
      <c r="H1714" s="139">
        <v>41974</v>
      </c>
    </row>
    <row r="1715" spans="1:8" ht="25.5">
      <c r="A1715" s="140">
        <v>26039</v>
      </c>
      <c r="B1715" s="141" t="s">
        <v>2038</v>
      </c>
      <c r="C1715" s="140" t="s">
        <v>314</v>
      </c>
      <c r="D1715" s="140" t="s">
        <v>83</v>
      </c>
      <c r="E1715" s="142">
        <v>236097.25</v>
      </c>
      <c r="F1715" s="142">
        <v>236097.25</v>
      </c>
      <c r="G1715" s="140" t="s">
        <v>308</v>
      </c>
      <c r="H1715" s="143">
        <v>41974</v>
      </c>
    </row>
    <row r="1716" spans="1:8" ht="25.5">
      <c r="A1716" s="136">
        <v>2401</v>
      </c>
      <c r="B1716" s="137" t="s">
        <v>2039</v>
      </c>
      <c r="C1716" s="136" t="s">
        <v>316</v>
      </c>
      <c r="D1716" s="136" t="s">
        <v>83</v>
      </c>
      <c r="E1716" s="138">
        <v>54304.99</v>
      </c>
      <c r="F1716" s="138">
        <v>54304.99</v>
      </c>
      <c r="G1716" s="136" t="s">
        <v>308</v>
      </c>
      <c r="H1716" s="139">
        <v>41974</v>
      </c>
    </row>
    <row r="1717" spans="1:8" ht="38.25">
      <c r="A1717" s="140">
        <v>2414</v>
      </c>
      <c r="B1717" s="141" t="s">
        <v>2040</v>
      </c>
      <c r="C1717" s="140" t="s">
        <v>314</v>
      </c>
      <c r="D1717" s="140" t="s">
        <v>335</v>
      </c>
      <c r="E1717" s="142">
        <v>139.38</v>
      </c>
      <c r="F1717" s="142">
        <v>139.38</v>
      </c>
      <c r="G1717" s="140" t="s">
        <v>308</v>
      </c>
      <c r="H1717" s="143">
        <v>41974</v>
      </c>
    </row>
    <row r="1718" spans="1:8" ht="38.25">
      <c r="A1718" s="136">
        <v>2413</v>
      </c>
      <c r="B1718" s="137" t="s">
        <v>2041</v>
      </c>
      <c r="C1718" s="136" t="s">
        <v>314</v>
      </c>
      <c r="D1718" s="136" t="s">
        <v>335</v>
      </c>
      <c r="E1718" s="138">
        <v>134.09</v>
      </c>
      <c r="F1718" s="138">
        <v>134.09</v>
      </c>
      <c r="G1718" s="136" t="s">
        <v>308</v>
      </c>
      <c r="H1718" s="139">
        <v>41974</v>
      </c>
    </row>
    <row r="1719" spans="1:8" ht="38.25">
      <c r="A1719" s="140">
        <v>2405</v>
      </c>
      <c r="B1719" s="141" t="s">
        <v>2042</v>
      </c>
      <c r="C1719" s="140" t="s">
        <v>314</v>
      </c>
      <c r="D1719" s="140" t="s">
        <v>335</v>
      </c>
      <c r="E1719" s="142">
        <v>156.07</v>
      </c>
      <c r="F1719" s="142">
        <v>156.07</v>
      </c>
      <c r="G1719" s="140" t="s">
        <v>308</v>
      </c>
      <c r="H1719" s="143">
        <v>41974</v>
      </c>
    </row>
    <row r="1720" spans="1:8" ht="38.25">
      <c r="A1720" s="136">
        <v>13361</v>
      </c>
      <c r="B1720" s="137" t="s">
        <v>2043</v>
      </c>
      <c r="C1720" s="136" t="s">
        <v>314</v>
      </c>
      <c r="D1720" s="136" t="s">
        <v>335</v>
      </c>
      <c r="E1720" s="138">
        <v>130.56</v>
      </c>
      <c r="F1720" s="138">
        <v>130.56</v>
      </c>
      <c r="G1720" s="136" t="s">
        <v>308</v>
      </c>
      <c r="H1720" s="139">
        <v>41974</v>
      </c>
    </row>
    <row r="1721" spans="1:8" ht="38.25">
      <c r="A1721" s="140">
        <v>11987</v>
      </c>
      <c r="B1721" s="141" t="s">
        <v>2044</v>
      </c>
      <c r="C1721" s="140" t="s">
        <v>314</v>
      </c>
      <c r="D1721" s="140" t="s">
        <v>335</v>
      </c>
      <c r="E1721" s="142">
        <v>349.33</v>
      </c>
      <c r="F1721" s="142">
        <v>349.33</v>
      </c>
      <c r="G1721" s="140" t="s">
        <v>308</v>
      </c>
      <c r="H1721" s="143">
        <v>41974</v>
      </c>
    </row>
    <row r="1722" spans="1:8" ht="38.25">
      <c r="A1722" s="136">
        <v>2416</v>
      </c>
      <c r="B1722" s="137" t="s">
        <v>2045</v>
      </c>
      <c r="C1722" s="136" t="s">
        <v>314</v>
      </c>
      <c r="D1722" s="136" t="s">
        <v>335</v>
      </c>
      <c r="E1722" s="138">
        <v>154.55000000000001</v>
      </c>
      <c r="F1722" s="138">
        <v>154.55000000000001</v>
      </c>
      <c r="G1722" s="136" t="s">
        <v>308</v>
      </c>
      <c r="H1722" s="139">
        <v>41974</v>
      </c>
    </row>
    <row r="1723" spans="1:8" ht="38.25">
      <c r="A1723" s="140">
        <v>2412</v>
      </c>
      <c r="B1723" s="141" t="s">
        <v>2046</v>
      </c>
      <c r="C1723" s="140" t="s">
        <v>314</v>
      </c>
      <c r="D1723" s="140" t="s">
        <v>335</v>
      </c>
      <c r="E1723" s="142">
        <v>149.26</v>
      </c>
      <c r="F1723" s="142">
        <v>149.26</v>
      </c>
      <c r="G1723" s="140" t="s">
        <v>308</v>
      </c>
      <c r="H1723" s="143">
        <v>41974</v>
      </c>
    </row>
    <row r="1724" spans="1:8" ht="38.25">
      <c r="A1724" s="136">
        <v>2411</v>
      </c>
      <c r="B1724" s="137" t="s">
        <v>2047</v>
      </c>
      <c r="C1724" s="136" t="s">
        <v>314</v>
      </c>
      <c r="D1724" s="136" t="s">
        <v>335</v>
      </c>
      <c r="E1724" s="138">
        <v>130.56</v>
      </c>
      <c r="F1724" s="138">
        <v>130.56</v>
      </c>
      <c r="G1724" s="136" t="s">
        <v>308</v>
      </c>
      <c r="H1724" s="139">
        <v>41974</v>
      </c>
    </row>
    <row r="1725" spans="1:8" ht="38.25">
      <c r="A1725" s="140">
        <v>2406</v>
      </c>
      <c r="B1725" s="141" t="s">
        <v>2048</v>
      </c>
      <c r="C1725" s="140" t="s">
        <v>314</v>
      </c>
      <c r="D1725" s="140" t="s">
        <v>335</v>
      </c>
      <c r="E1725" s="142">
        <v>127.03</v>
      </c>
      <c r="F1725" s="142">
        <v>127.03</v>
      </c>
      <c r="G1725" s="140" t="s">
        <v>308</v>
      </c>
      <c r="H1725" s="143">
        <v>41974</v>
      </c>
    </row>
    <row r="1726" spans="1:8" ht="38.25">
      <c r="A1726" s="136">
        <v>10571</v>
      </c>
      <c r="B1726" s="137" t="s">
        <v>2049</v>
      </c>
      <c r="C1726" s="136" t="s">
        <v>314</v>
      </c>
      <c r="D1726" s="136" t="s">
        <v>335</v>
      </c>
      <c r="E1726" s="138">
        <v>310.51</v>
      </c>
      <c r="F1726" s="138">
        <v>310.51</v>
      </c>
      <c r="G1726" s="136" t="s">
        <v>308</v>
      </c>
      <c r="H1726" s="139">
        <v>41974</v>
      </c>
    </row>
    <row r="1727" spans="1:8" ht="38.25">
      <c r="A1727" s="140">
        <v>11985</v>
      </c>
      <c r="B1727" s="141" t="s">
        <v>2050</v>
      </c>
      <c r="C1727" s="140" t="s">
        <v>314</v>
      </c>
      <c r="D1727" s="140" t="s">
        <v>335</v>
      </c>
      <c r="E1727" s="142">
        <v>299.93</v>
      </c>
      <c r="F1727" s="142">
        <v>299.93</v>
      </c>
      <c r="G1727" s="140" t="s">
        <v>308</v>
      </c>
      <c r="H1727" s="143">
        <v>41974</v>
      </c>
    </row>
    <row r="1728" spans="1:8" ht="38.25">
      <c r="A1728" s="136">
        <v>2410</v>
      </c>
      <c r="B1728" s="137" t="s">
        <v>2051</v>
      </c>
      <c r="C1728" s="136" t="s">
        <v>314</v>
      </c>
      <c r="D1728" s="136" t="s">
        <v>335</v>
      </c>
      <c r="E1728" s="138">
        <v>132.32</v>
      </c>
      <c r="F1728" s="138">
        <v>132.32</v>
      </c>
      <c r="G1728" s="136" t="s">
        <v>308</v>
      </c>
      <c r="H1728" s="139">
        <v>41974</v>
      </c>
    </row>
    <row r="1729" spans="1:8" ht="38.25">
      <c r="A1729" s="140">
        <v>2417</v>
      </c>
      <c r="B1729" s="141" t="s">
        <v>2052</v>
      </c>
      <c r="C1729" s="140" t="s">
        <v>314</v>
      </c>
      <c r="D1729" s="140" t="s">
        <v>335</v>
      </c>
      <c r="E1729" s="142">
        <v>141.13999999999999</v>
      </c>
      <c r="F1729" s="142">
        <v>141.13999999999999</v>
      </c>
      <c r="G1729" s="140" t="s">
        <v>308</v>
      </c>
      <c r="H1729" s="143">
        <v>41974</v>
      </c>
    </row>
    <row r="1730" spans="1:8" ht="25.5">
      <c r="A1730" s="136">
        <v>2415</v>
      </c>
      <c r="B1730" s="137" t="s">
        <v>2053</v>
      </c>
      <c r="C1730" s="136" t="s">
        <v>314</v>
      </c>
      <c r="D1730" s="136" t="s">
        <v>335</v>
      </c>
      <c r="E1730" s="138">
        <v>112.91</v>
      </c>
      <c r="F1730" s="138">
        <v>112.91</v>
      </c>
      <c r="G1730" s="136" t="s">
        <v>308</v>
      </c>
      <c r="H1730" s="139">
        <v>41974</v>
      </c>
    </row>
    <row r="1731" spans="1:8" ht="25.5">
      <c r="A1731" s="140">
        <v>13360</v>
      </c>
      <c r="B1731" s="141" t="s">
        <v>2054</v>
      </c>
      <c r="C1731" s="140" t="s">
        <v>314</v>
      </c>
      <c r="D1731" s="140" t="s">
        <v>335</v>
      </c>
      <c r="E1731" s="142">
        <v>112.91</v>
      </c>
      <c r="F1731" s="142">
        <v>112.91</v>
      </c>
      <c r="G1731" s="140" t="s">
        <v>308</v>
      </c>
      <c r="H1731" s="143">
        <v>41974</v>
      </c>
    </row>
    <row r="1732" spans="1:8" ht="38.25">
      <c r="A1732" s="136">
        <v>11983</v>
      </c>
      <c r="B1732" s="137" t="s">
        <v>2055</v>
      </c>
      <c r="C1732" s="136" t="s">
        <v>314</v>
      </c>
      <c r="D1732" s="136" t="s">
        <v>335</v>
      </c>
      <c r="E1732" s="138">
        <v>275.23</v>
      </c>
      <c r="F1732" s="138">
        <v>275.23</v>
      </c>
      <c r="G1732" s="136" t="s">
        <v>308</v>
      </c>
      <c r="H1732" s="139">
        <v>41974</v>
      </c>
    </row>
    <row r="1733" spans="1:8" ht="25.5">
      <c r="A1733" s="140">
        <v>11986</v>
      </c>
      <c r="B1733" s="141" t="s">
        <v>2056</v>
      </c>
      <c r="C1733" s="140" t="s">
        <v>314</v>
      </c>
      <c r="D1733" s="140" t="s">
        <v>335</v>
      </c>
      <c r="E1733" s="142">
        <v>335.21</v>
      </c>
      <c r="F1733" s="142">
        <v>335.21</v>
      </c>
      <c r="G1733" s="140" t="s">
        <v>308</v>
      </c>
      <c r="H1733" s="143">
        <v>41974</v>
      </c>
    </row>
    <row r="1734" spans="1:8" ht="25.5">
      <c r="A1734" s="136">
        <v>25976</v>
      </c>
      <c r="B1734" s="137" t="s">
        <v>2057</v>
      </c>
      <c r="C1734" s="136" t="s">
        <v>314</v>
      </c>
      <c r="D1734" s="136" t="s">
        <v>335</v>
      </c>
      <c r="E1734" s="138">
        <v>320.29000000000002</v>
      </c>
      <c r="F1734" s="138">
        <v>320.29000000000002</v>
      </c>
      <c r="G1734" s="136" t="s">
        <v>308</v>
      </c>
      <c r="H1734" s="139">
        <v>41974</v>
      </c>
    </row>
    <row r="1735" spans="1:8" ht="25.5">
      <c r="A1735" s="140">
        <v>10698</v>
      </c>
      <c r="B1735" s="141" t="s">
        <v>2058</v>
      </c>
      <c r="C1735" s="140" t="s">
        <v>314</v>
      </c>
      <c r="D1735" s="140" t="s">
        <v>335</v>
      </c>
      <c r="E1735" s="142">
        <v>96.7</v>
      </c>
      <c r="F1735" s="142">
        <v>96.7</v>
      </c>
      <c r="G1735" s="140" t="s">
        <v>308</v>
      </c>
      <c r="H1735" s="143">
        <v>41974</v>
      </c>
    </row>
    <row r="1736" spans="1:8">
      <c r="A1736" s="136">
        <v>11451</v>
      </c>
      <c r="B1736" s="137" t="s">
        <v>2059</v>
      </c>
      <c r="C1736" s="136" t="s">
        <v>314</v>
      </c>
      <c r="D1736" s="136" t="s">
        <v>83</v>
      </c>
      <c r="E1736" s="138">
        <v>25.88</v>
      </c>
      <c r="F1736" s="138">
        <v>25.88</v>
      </c>
      <c r="G1736" s="136" t="s">
        <v>308</v>
      </c>
      <c r="H1736" s="139">
        <v>41974</v>
      </c>
    </row>
    <row r="1737" spans="1:8" ht="38.25">
      <c r="A1737" s="140">
        <v>2418</v>
      </c>
      <c r="B1737" s="141" t="s">
        <v>2060</v>
      </c>
      <c r="C1737" s="140" t="s">
        <v>314</v>
      </c>
      <c r="D1737" s="140" t="s">
        <v>83</v>
      </c>
      <c r="E1737" s="142">
        <v>5.64</v>
      </c>
      <c r="F1737" s="142">
        <v>5.64</v>
      </c>
      <c r="G1737" s="140" t="s">
        <v>308</v>
      </c>
      <c r="H1737" s="143">
        <v>41974</v>
      </c>
    </row>
    <row r="1738" spans="1:8">
      <c r="A1738" s="136">
        <v>2426</v>
      </c>
      <c r="B1738" s="137" t="s">
        <v>2061</v>
      </c>
      <c r="C1738" s="136" t="s">
        <v>314</v>
      </c>
      <c r="D1738" s="136" t="s">
        <v>83</v>
      </c>
      <c r="E1738" s="138">
        <v>4.1399999999999997</v>
      </c>
      <c r="F1738" s="138">
        <v>4.1399999999999997</v>
      </c>
      <c r="G1738" s="136" t="s">
        <v>308</v>
      </c>
      <c r="H1738" s="139">
        <v>41974</v>
      </c>
    </row>
    <row r="1739" spans="1:8">
      <c r="A1739" s="140">
        <v>2425</v>
      </c>
      <c r="B1739" s="141" t="s">
        <v>2062</v>
      </c>
      <c r="C1739" s="140" t="s">
        <v>314</v>
      </c>
      <c r="D1739" s="140" t="s">
        <v>83</v>
      </c>
      <c r="E1739" s="142">
        <v>3.07</v>
      </c>
      <c r="F1739" s="142">
        <v>3.07</v>
      </c>
      <c r="G1739" s="140" t="s">
        <v>308</v>
      </c>
      <c r="H1739" s="143">
        <v>41974</v>
      </c>
    </row>
    <row r="1740" spans="1:8">
      <c r="A1740" s="136">
        <v>21097</v>
      </c>
      <c r="B1740" s="137" t="s">
        <v>2063</v>
      </c>
      <c r="C1740" s="136" t="s">
        <v>314</v>
      </c>
      <c r="D1740" s="136" t="s">
        <v>83</v>
      </c>
      <c r="E1740" s="138">
        <v>4.07</v>
      </c>
      <c r="F1740" s="138">
        <v>4.07</v>
      </c>
      <c r="G1740" s="136" t="s">
        <v>308</v>
      </c>
      <c r="H1740" s="139">
        <v>41974</v>
      </c>
    </row>
    <row r="1741" spans="1:8">
      <c r="A1741" s="140">
        <v>2433</v>
      </c>
      <c r="B1741" s="141" t="s">
        <v>2064</v>
      </c>
      <c r="C1741" s="140" t="s">
        <v>314</v>
      </c>
      <c r="D1741" s="140" t="s">
        <v>83</v>
      </c>
      <c r="E1741" s="142">
        <v>2.4</v>
      </c>
      <c r="F1741" s="142">
        <v>2.4</v>
      </c>
      <c r="G1741" s="140" t="s">
        <v>308</v>
      </c>
      <c r="H1741" s="143">
        <v>41974</v>
      </c>
    </row>
    <row r="1742" spans="1:8">
      <c r="A1742" s="136">
        <v>2432</v>
      </c>
      <c r="B1742" s="137" t="s">
        <v>2065</v>
      </c>
      <c r="C1742" s="136" t="s">
        <v>314</v>
      </c>
      <c r="D1742" s="136" t="s">
        <v>83</v>
      </c>
      <c r="E1742" s="138">
        <v>3.91</v>
      </c>
      <c r="F1742" s="138">
        <v>3.91</v>
      </c>
      <c r="G1742" s="136" t="s">
        <v>308</v>
      </c>
      <c r="H1742" s="139">
        <v>41974</v>
      </c>
    </row>
    <row r="1743" spans="1:8">
      <c r="A1743" s="140">
        <v>21095</v>
      </c>
      <c r="B1743" s="141" t="s">
        <v>2066</v>
      </c>
      <c r="C1743" s="140" t="s">
        <v>314</v>
      </c>
      <c r="D1743" s="140" t="s">
        <v>83</v>
      </c>
      <c r="E1743" s="142">
        <v>4.1500000000000004</v>
      </c>
      <c r="F1743" s="142">
        <v>4.1500000000000004</v>
      </c>
      <c r="G1743" s="140" t="s">
        <v>308</v>
      </c>
      <c r="H1743" s="143">
        <v>41974</v>
      </c>
    </row>
    <row r="1744" spans="1:8">
      <c r="A1744" s="136">
        <v>2420</v>
      </c>
      <c r="B1744" s="137" t="s">
        <v>2067</v>
      </c>
      <c r="C1744" s="136" t="s">
        <v>314</v>
      </c>
      <c r="D1744" s="136" t="s">
        <v>83</v>
      </c>
      <c r="E1744" s="138">
        <v>3.04</v>
      </c>
      <c r="F1744" s="138">
        <v>3.04</v>
      </c>
      <c r="G1744" s="136" t="s">
        <v>308</v>
      </c>
      <c r="H1744" s="139">
        <v>41974</v>
      </c>
    </row>
    <row r="1745" spans="1:8">
      <c r="A1745" s="140">
        <v>2421</v>
      </c>
      <c r="B1745" s="141" t="s">
        <v>2068</v>
      </c>
      <c r="C1745" s="140" t="s">
        <v>314</v>
      </c>
      <c r="D1745" s="140" t="s">
        <v>83</v>
      </c>
      <c r="E1745" s="142">
        <v>6.71</v>
      </c>
      <c r="F1745" s="142">
        <v>6.71</v>
      </c>
      <c r="G1745" s="140" t="s">
        <v>308</v>
      </c>
      <c r="H1745" s="143">
        <v>41974</v>
      </c>
    </row>
    <row r="1746" spans="1:8">
      <c r="A1746" s="136">
        <v>21098</v>
      </c>
      <c r="B1746" s="137" t="s">
        <v>2069</v>
      </c>
      <c r="C1746" s="136" t="s">
        <v>314</v>
      </c>
      <c r="D1746" s="136" t="s">
        <v>83</v>
      </c>
      <c r="E1746" s="138">
        <v>3.91</v>
      </c>
      <c r="F1746" s="138">
        <v>3.91</v>
      </c>
      <c r="G1746" s="136" t="s">
        <v>308</v>
      </c>
      <c r="H1746" s="139">
        <v>41974</v>
      </c>
    </row>
    <row r="1747" spans="1:8">
      <c r="A1747" s="140">
        <v>11439</v>
      </c>
      <c r="B1747" s="141" t="s">
        <v>2070</v>
      </c>
      <c r="C1747" s="140" t="s">
        <v>314</v>
      </c>
      <c r="D1747" s="140" t="s">
        <v>83</v>
      </c>
      <c r="E1747" s="142">
        <v>0.72</v>
      </c>
      <c r="F1747" s="142">
        <v>0.72</v>
      </c>
      <c r="G1747" s="140" t="s">
        <v>308</v>
      </c>
      <c r="H1747" s="143">
        <v>41974</v>
      </c>
    </row>
    <row r="1748" spans="1:8">
      <c r="A1748" s="136">
        <v>21094</v>
      </c>
      <c r="B1748" s="137" t="s">
        <v>2071</v>
      </c>
      <c r="C1748" s="136" t="s">
        <v>314</v>
      </c>
      <c r="D1748" s="136" t="s">
        <v>83</v>
      </c>
      <c r="E1748" s="138">
        <v>2.41</v>
      </c>
      <c r="F1748" s="138">
        <v>2.41</v>
      </c>
      <c r="G1748" s="136" t="s">
        <v>308</v>
      </c>
      <c r="H1748" s="139">
        <v>41974</v>
      </c>
    </row>
    <row r="1749" spans="1:8">
      <c r="A1749" s="140">
        <v>11440</v>
      </c>
      <c r="B1749" s="141" t="s">
        <v>2072</v>
      </c>
      <c r="C1749" s="140" t="s">
        <v>314</v>
      </c>
      <c r="D1749" s="140" t="s">
        <v>83</v>
      </c>
      <c r="E1749" s="142">
        <v>2.4</v>
      </c>
      <c r="F1749" s="142">
        <v>2.4</v>
      </c>
      <c r="G1749" s="140" t="s">
        <v>308</v>
      </c>
      <c r="H1749" s="143">
        <v>41974</v>
      </c>
    </row>
    <row r="1750" spans="1:8">
      <c r="A1750" s="136">
        <v>11441</v>
      </c>
      <c r="B1750" s="137" t="s">
        <v>2073</v>
      </c>
      <c r="C1750" s="136" t="s">
        <v>314</v>
      </c>
      <c r="D1750" s="136" t="s">
        <v>83</v>
      </c>
      <c r="E1750" s="138">
        <v>2.68</v>
      </c>
      <c r="F1750" s="138">
        <v>2.68</v>
      </c>
      <c r="G1750" s="136" t="s">
        <v>308</v>
      </c>
      <c r="H1750" s="139">
        <v>41974</v>
      </c>
    </row>
    <row r="1751" spans="1:8" ht="25.5">
      <c r="A1751" s="140">
        <v>20239</v>
      </c>
      <c r="B1751" s="141" t="s">
        <v>2074</v>
      </c>
      <c r="C1751" s="140" t="s">
        <v>314</v>
      </c>
      <c r="D1751" s="140" t="s">
        <v>83</v>
      </c>
      <c r="E1751" s="142">
        <v>3.75</v>
      </c>
      <c r="F1751" s="142">
        <v>3.75</v>
      </c>
      <c r="G1751" s="140" t="s">
        <v>308</v>
      </c>
      <c r="H1751" s="143">
        <v>41974</v>
      </c>
    </row>
    <row r="1752" spans="1:8" ht="25.5">
      <c r="A1752" s="136">
        <v>2435</v>
      </c>
      <c r="B1752" s="137" t="s">
        <v>2075</v>
      </c>
      <c r="C1752" s="136" t="s">
        <v>314</v>
      </c>
      <c r="D1752" s="136" t="s">
        <v>83</v>
      </c>
      <c r="E1752" s="138">
        <v>1.84</v>
      </c>
      <c r="F1752" s="138">
        <v>1.84</v>
      </c>
      <c r="G1752" s="136" t="s">
        <v>308</v>
      </c>
      <c r="H1752" s="139">
        <v>41974</v>
      </c>
    </row>
    <row r="1753" spans="1:8" ht="25.5">
      <c r="A1753" s="140">
        <v>11443</v>
      </c>
      <c r="B1753" s="141" t="s">
        <v>2076</v>
      </c>
      <c r="C1753" s="140" t="s">
        <v>314</v>
      </c>
      <c r="D1753" s="140" t="s">
        <v>83</v>
      </c>
      <c r="E1753" s="142">
        <v>3.63</v>
      </c>
      <c r="F1753" s="142">
        <v>3.63</v>
      </c>
      <c r="G1753" s="140" t="s">
        <v>308</v>
      </c>
      <c r="H1753" s="143">
        <v>41974</v>
      </c>
    </row>
    <row r="1754" spans="1:8">
      <c r="A1754" s="136">
        <v>21096</v>
      </c>
      <c r="B1754" s="137" t="s">
        <v>2077</v>
      </c>
      <c r="C1754" s="136" t="s">
        <v>314</v>
      </c>
      <c r="D1754" s="136" t="s">
        <v>83</v>
      </c>
      <c r="E1754" s="138">
        <v>8.15</v>
      </c>
      <c r="F1754" s="138">
        <v>8.15</v>
      </c>
      <c r="G1754" s="136" t="s">
        <v>308</v>
      </c>
      <c r="H1754" s="139">
        <v>41974</v>
      </c>
    </row>
    <row r="1755" spans="1:8">
      <c r="A1755" s="140">
        <v>11445</v>
      </c>
      <c r="B1755" s="141" t="s">
        <v>2078</v>
      </c>
      <c r="C1755" s="140" t="s">
        <v>314</v>
      </c>
      <c r="D1755" s="140" t="s">
        <v>83</v>
      </c>
      <c r="E1755" s="142">
        <v>3.93</v>
      </c>
      <c r="F1755" s="142">
        <v>3.93</v>
      </c>
      <c r="G1755" s="140" t="s">
        <v>308</v>
      </c>
      <c r="H1755" s="143">
        <v>41974</v>
      </c>
    </row>
    <row r="1756" spans="1:8">
      <c r="A1756" s="136">
        <v>2431</v>
      </c>
      <c r="B1756" s="137" t="s">
        <v>2079</v>
      </c>
      <c r="C1756" s="136" t="s">
        <v>314</v>
      </c>
      <c r="D1756" s="136" t="s">
        <v>83</v>
      </c>
      <c r="E1756" s="138">
        <v>2.56</v>
      </c>
      <c r="F1756" s="138">
        <v>2.56</v>
      </c>
      <c r="G1756" s="136" t="s">
        <v>308</v>
      </c>
      <c r="H1756" s="139">
        <v>41974</v>
      </c>
    </row>
    <row r="1757" spans="1:8">
      <c r="A1757" s="140">
        <v>11446</v>
      </c>
      <c r="B1757" s="141" t="s">
        <v>2080</v>
      </c>
      <c r="C1757" s="140" t="s">
        <v>314</v>
      </c>
      <c r="D1757" s="140" t="s">
        <v>83</v>
      </c>
      <c r="E1757" s="142">
        <v>10.88</v>
      </c>
      <c r="F1757" s="142">
        <v>10.88</v>
      </c>
      <c r="G1757" s="140" t="s">
        <v>308</v>
      </c>
      <c r="H1757" s="143">
        <v>41974</v>
      </c>
    </row>
    <row r="1758" spans="1:8">
      <c r="A1758" s="136">
        <v>2419</v>
      </c>
      <c r="B1758" s="137" t="s">
        <v>2081</v>
      </c>
      <c r="C1758" s="136" t="s">
        <v>314</v>
      </c>
      <c r="D1758" s="136" t="s">
        <v>83</v>
      </c>
      <c r="E1758" s="138">
        <v>10.08</v>
      </c>
      <c r="F1758" s="138">
        <v>10.08</v>
      </c>
      <c r="G1758" s="136" t="s">
        <v>308</v>
      </c>
      <c r="H1758" s="139">
        <v>41974</v>
      </c>
    </row>
    <row r="1759" spans="1:8">
      <c r="A1759" s="140">
        <v>11447</v>
      </c>
      <c r="B1759" s="141" t="s">
        <v>2082</v>
      </c>
      <c r="C1759" s="140" t="s">
        <v>314</v>
      </c>
      <c r="D1759" s="140" t="s">
        <v>83</v>
      </c>
      <c r="E1759" s="142">
        <v>10.51</v>
      </c>
      <c r="F1759" s="142">
        <v>10.51</v>
      </c>
      <c r="G1759" s="140" t="s">
        <v>308</v>
      </c>
      <c r="H1759" s="143">
        <v>41974</v>
      </c>
    </row>
    <row r="1760" spans="1:8">
      <c r="A1760" s="136">
        <v>2427</v>
      </c>
      <c r="B1760" s="137" t="s">
        <v>2083</v>
      </c>
      <c r="C1760" s="136" t="s">
        <v>314</v>
      </c>
      <c r="D1760" s="136" t="s">
        <v>83</v>
      </c>
      <c r="E1760" s="138">
        <v>10.31</v>
      </c>
      <c r="F1760" s="138">
        <v>10.31</v>
      </c>
      <c r="G1760" s="136" t="s">
        <v>308</v>
      </c>
      <c r="H1760" s="139">
        <v>41974</v>
      </c>
    </row>
    <row r="1761" spans="1:8">
      <c r="A1761" s="140">
        <v>2422</v>
      </c>
      <c r="B1761" s="141" t="s">
        <v>2084</v>
      </c>
      <c r="C1761" s="140" t="s">
        <v>314</v>
      </c>
      <c r="D1761" s="140" t="s">
        <v>83</v>
      </c>
      <c r="E1761" s="142">
        <v>18.36</v>
      </c>
      <c r="F1761" s="142">
        <v>18.36</v>
      </c>
      <c r="G1761" s="140" t="s">
        <v>308</v>
      </c>
      <c r="H1761" s="143">
        <v>41974</v>
      </c>
    </row>
    <row r="1762" spans="1:8">
      <c r="A1762" s="136">
        <v>2429</v>
      </c>
      <c r="B1762" s="137" t="s">
        <v>2085</v>
      </c>
      <c r="C1762" s="136" t="s">
        <v>314</v>
      </c>
      <c r="D1762" s="136" t="s">
        <v>83</v>
      </c>
      <c r="E1762" s="138">
        <v>9.65</v>
      </c>
      <c r="F1762" s="138">
        <v>9.65</v>
      </c>
      <c r="G1762" s="136" t="s">
        <v>308</v>
      </c>
      <c r="H1762" s="139">
        <v>41974</v>
      </c>
    </row>
    <row r="1763" spans="1:8">
      <c r="A1763" s="140">
        <v>2424</v>
      </c>
      <c r="B1763" s="141" t="s">
        <v>2086</v>
      </c>
      <c r="C1763" s="140" t="s">
        <v>314</v>
      </c>
      <c r="D1763" s="140" t="s">
        <v>83</v>
      </c>
      <c r="E1763" s="142">
        <v>10.11</v>
      </c>
      <c r="F1763" s="142">
        <v>10.11</v>
      </c>
      <c r="G1763" s="140" t="s">
        <v>308</v>
      </c>
      <c r="H1763" s="143">
        <v>41974</v>
      </c>
    </row>
    <row r="1764" spans="1:8" ht="25.5">
      <c r="A1764" s="136">
        <v>11449</v>
      </c>
      <c r="B1764" s="137" t="s">
        <v>2087</v>
      </c>
      <c r="C1764" s="136" t="s">
        <v>314</v>
      </c>
      <c r="D1764" s="136" t="s">
        <v>83</v>
      </c>
      <c r="E1764" s="138">
        <v>8.7899999999999991</v>
      </c>
      <c r="F1764" s="138">
        <v>8.7899999999999991</v>
      </c>
      <c r="G1764" s="136" t="s">
        <v>308</v>
      </c>
      <c r="H1764" s="139">
        <v>41974</v>
      </c>
    </row>
    <row r="1765" spans="1:8" ht="25.5">
      <c r="A1765" s="140">
        <v>11450</v>
      </c>
      <c r="B1765" s="141" t="s">
        <v>2088</v>
      </c>
      <c r="C1765" s="140" t="s">
        <v>314</v>
      </c>
      <c r="D1765" s="140" t="s">
        <v>83</v>
      </c>
      <c r="E1765" s="142">
        <v>17.64</v>
      </c>
      <c r="F1765" s="142">
        <v>17.64</v>
      </c>
      <c r="G1765" s="140" t="s">
        <v>308</v>
      </c>
      <c r="H1765" s="143">
        <v>41974</v>
      </c>
    </row>
    <row r="1766" spans="1:8">
      <c r="A1766" s="136">
        <v>11116</v>
      </c>
      <c r="B1766" s="137" t="s">
        <v>2089</v>
      </c>
      <c r="C1766" s="136" t="s">
        <v>314</v>
      </c>
      <c r="D1766" s="136" t="s">
        <v>83</v>
      </c>
      <c r="E1766" s="138">
        <v>386.02</v>
      </c>
      <c r="F1766" s="138">
        <v>386.02</v>
      </c>
      <c r="G1766" s="136" t="s">
        <v>308</v>
      </c>
      <c r="H1766" s="139">
        <v>41974</v>
      </c>
    </row>
    <row r="1767" spans="1:8" ht="25.5">
      <c r="A1767" s="140">
        <v>1370</v>
      </c>
      <c r="B1767" s="141" t="s">
        <v>2090</v>
      </c>
      <c r="C1767" s="140" t="s">
        <v>314</v>
      </c>
      <c r="D1767" s="140" t="s">
        <v>83</v>
      </c>
      <c r="E1767" s="142">
        <v>86.03</v>
      </c>
      <c r="F1767" s="142">
        <v>86.03</v>
      </c>
      <c r="G1767" s="140" t="s">
        <v>308</v>
      </c>
      <c r="H1767" s="143">
        <v>41974</v>
      </c>
    </row>
    <row r="1768" spans="1:8" ht="38.25">
      <c r="A1768" s="136">
        <v>36516</v>
      </c>
      <c r="B1768" s="137" t="s">
        <v>2091</v>
      </c>
      <c r="C1768" s="136" t="s">
        <v>316</v>
      </c>
      <c r="D1768" s="136" t="s">
        <v>83</v>
      </c>
      <c r="E1768" s="138">
        <v>54915.88</v>
      </c>
      <c r="F1768" s="138">
        <v>54915.88</v>
      </c>
      <c r="G1768" s="136" t="s">
        <v>308</v>
      </c>
      <c r="H1768" s="139">
        <v>41974</v>
      </c>
    </row>
    <row r="1769" spans="1:8">
      <c r="A1769" s="140">
        <v>34777</v>
      </c>
      <c r="B1769" s="141" t="s">
        <v>2092</v>
      </c>
      <c r="C1769" s="140" t="s">
        <v>314</v>
      </c>
      <c r="D1769" s="140" t="s">
        <v>83</v>
      </c>
      <c r="E1769" s="142">
        <v>1.36</v>
      </c>
      <c r="F1769" s="142">
        <v>1.36</v>
      </c>
      <c r="G1769" s="140" t="s">
        <v>308</v>
      </c>
      <c r="H1769" s="143">
        <v>41974</v>
      </c>
    </row>
    <row r="1770" spans="1:8">
      <c r="A1770" s="136">
        <v>7273</v>
      </c>
      <c r="B1770" s="137" t="s">
        <v>2093</v>
      </c>
      <c r="C1770" s="136" t="s">
        <v>314</v>
      </c>
      <c r="D1770" s="136" t="s">
        <v>83</v>
      </c>
      <c r="E1770" s="138">
        <v>2.23</v>
      </c>
      <c r="F1770" s="138">
        <v>2.23</v>
      </c>
      <c r="G1770" s="136" t="s">
        <v>308</v>
      </c>
      <c r="H1770" s="139">
        <v>41974</v>
      </c>
    </row>
    <row r="1771" spans="1:8">
      <c r="A1771" s="140">
        <v>7272</v>
      </c>
      <c r="B1771" s="141" t="s">
        <v>2094</v>
      </c>
      <c r="C1771" s="140" t="s">
        <v>314</v>
      </c>
      <c r="D1771" s="140" t="s">
        <v>83</v>
      </c>
      <c r="E1771" s="142">
        <v>3.11</v>
      </c>
      <c r="F1771" s="142">
        <v>3.11</v>
      </c>
      <c r="G1771" s="140" t="s">
        <v>308</v>
      </c>
      <c r="H1771" s="143">
        <v>41974</v>
      </c>
    </row>
    <row r="1772" spans="1:8" ht="25.5">
      <c r="A1772" s="136">
        <v>663</v>
      </c>
      <c r="B1772" s="137" t="s">
        <v>2095</v>
      </c>
      <c r="C1772" s="136" t="s">
        <v>314</v>
      </c>
      <c r="D1772" s="136" t="s">
        <v>83</v>
      </c>
      <c r="E1772" s="138">
        <v>10.02</v>
      </c>
      <c r="F1772" s="138">
        <v>10.02</v>
      </c>
      <c r="G1772" s="136" t="s">
        <v>308</v>
      </c>
      <c r="H1772" s="139">
        <v>41974</v>
      </c>
    </row>
    <row r="1773" spans="1:8" ht="25.5">
      <c r="A1773" s="140">
        <v>10605</v>
      </c>
      <c r="B1773" s="141" t="s">
        <v>2096</v>
      </c>
      <c r="C1773" s="140" t="s">
        <v>314</v>
      </c>
      <c r="D1773" s="140" t="s">
        <v>83</v>
      </c>
      <c r="E1773" s="142">
        <v>2.13</v>
      </c>
      <c r="F1773" s="142">
        <v>2.13</v>
      </c>
      <c r="G1773" s="140" t="s">
        <v>308</v>
      </c>
      <c r="H1773" s="143">
        <v>41974</v>
      </c>
    </row>
    <row r="1774" spans="1:8" ht="25.5">
      <c r="A1774" s="136">
        <v>10604</v>
      </c>
      <c r="B1774" s="137" t="s">
        <v>2097</v>
      </c>
      <c r="C1774" s="136" t="s">
        <v>314</v>
      </c>
      <c r="D1774" s="136" t="s">
        <v>83</v>
      </c>
      <c r="E1774" s="138">
        <v>4.25</v>
      </c>
      <c r="F1774" s="138">
        <v>4.25</v>
      </c>
      <c r="G1774" s="136" t="s">
        <v>308</v>
      </c>
      <c r="H1774" s="139">
        <v>41974</v>
      </c>
    </row>
    <row r="1775" spans="1:8" ht="25.5">
      <c r="A1775" s="140">
        <v>672</v>
      </c>
      <c r="B1775" s="141" t="s">
        <v>2098</v>
      </c>
      <c r="C1775" s="140" t="s">
        <v>314</v>
      </c>
      <c r="D1775" s="140" t="s">
        <v>83</v>
      </c>
      <c r="E1775" s="142">
        <v>4.29</v>
      </c>
      <c r="F1775" s="142">
        <v>4.29</v>
      </c>
      <c r="G1775" s="140" t="s">
        <v>308</v>
      </c>
      <c r="H1775" s="143">
        <v>41974</v>
      </c>
    </row>
    <row r="1776" spans="1:8" ht="25.5">
      <c r="A1776" s="136">
        <v>668</v>
      </c>
      <c r="B1776" s="137" t="s">
        <v>2099</v>
      </c>
      <c r="C1776" s="136" t="s">
        <v>314</v>
      </c>
      <c r="D1776" s="136" t="s">
        <v>83</v>
      </c>
      <c r="E1776" s="138">
        <v>6.76</v>
      </c>
      <c r="F1776" s="138">
        <v>6.76</v>
      </c>
      <c r="G1776" s="136" t="s">
        <v>308</v>
      </c>
      <c r="H1776" s="139">
        <v>41974</v>
      </c>
    </row>
    <row r="1777" spans="1:8" ht="25.5">
      <c r="A1777" s="140">
        <v>10578</v>
      </c>
      <c r="B1777" s="141" t="s">
        <v>2100</v>
      </c>
      <c r="C1777" s="140" t="s">
        <v>314</v>
      </c>
      <c r="D1777" s="140" t="s">
        <v>83</v>
      </c>
      <c r="E1777" s="142">
        <v>11.78</v>
      </c>
      <c r="F1777" s="142">
        <v>11.78</v>
      </c>
      <c r="G1777" s="140" t="s">
        <v>308</v>
      </c>
      <c r="H1777" s="143">
        <v>41974</v>
      </c>
    </row>
    <row r="1778" spans="1:8" ht="25.5">
      <c r="A1778" s="136">
        <v>666</v>
      </c>
      <c r="B1778" s="137" t="s">
        <v>2101</v>
      </c>
      <c r="C1778" s="136" t="s">
        <v>314</v>
      </c>
      <c r="D1778" s="136" t="s">
        <v>83</v>
      </c>
      <c r="E1778" s="138">
        <v>11.7</v>
      </c>
      <c r="F1778" s="138">
        <v>11.7</v>
      </c>
      <c r="G1778" s="136" t="s">
        <v>308</v>
      </c>
      <c r="H1778" s="139">
        <v>41974</v>
      </c>
    </row>
    <row r="1779" spans="1:8" ht="25.5">
      <c r="A1779" s="140">
        <v>665</v>
      </c>
      <c r="B1779" s="141" t="s">
        <v>2102</v>
      </c>
      <c r="C1779" s="140" t="s">
        <v>314</v>
      </c>
      <c r="D1779" s="140" t="s">
        <v>83</v>
      </c>
      <c r="E1779" s="142">
        <v>21.92</v>
      </c>
      <c r="F1779" s="142">
        <v>21.92</v>
      </c>
      <c r="G1779" s="140" t="s">
        <v>308</v>
      </c>
      <c r="H1779" s="143">
        <v>41974</v>
      </c>
    </row>
    <row r="1780" spans="1:8" ht="25.5">
      <c r="A1780" s="136">
        <v>10577</v>
      </c>
      <c r="B1780" s="137" t="s">
        <v>2103</v>
      </c>
      <c r="C1780" s="136" t="s">
        <v>314</v>
      </c>
      <c r="D1780" s="136" t="s">
        <v>83</v>
      </c>
      <c r="E1780" s="138">
        <v>17.16</v>
      </c>
      <c r="F1780" s="138">
        <v>17.16</v>
      </c>
      <c r="G1780" s="136" t="s">
        <v>308</v>
      </c>
      <c r="H1780" s="139">
        <v>41974</v>
      </c>
    </row>
    <row r="1781" spans="1:8" ht="25.5">
      <c r="A1781" s="140">
        <v>10583</v>
      </c>
      <c r="B1781" s="141" t="s">
        <v>2104</v>
      </c>
      <c r="C1781" s="140" t="s">
        <v>314</v>
      </c>
      <c r="D1781" s="140" t="s">
        <v>83</v>
      </c>
      <c r="E1781" s="142">
        <v>9.6199999999999992</v>
      </c>
      <c r="F1781" s="142">
        <v>9.6199999999999992</v>
      </c>
      <c r="G1781" s="140" t="s">
        <v>308</v>
      </c>
      <c r="H1781" s="143">
        <v>41974</v>
      </c>
    </row>
    <row r="1782" spans="1:8" ht="25.5">
      <c r="A1782" s="136">
        <v>10579</v>
      </c>
      <c r="B1782" s="137" t="s">
        <v>2105</v>
      </c>
      <c r="C1782" s="136" t="s">
        <v>314</v>
      </c>
      <c r="D1782" s="136" t="s">
        <v>83</v>
      </c>
      <c r="E1782" s="138">
        <v>15.69</v>
      </c>
      <c r="F1782" s="138">
        <v>15.69</v>
      </c>
      <c r="G1782" s="136" t="s">
        <v>308</v>
      </c>
      <c r="H1782" s="139">
        <v>41974</v>
      </c>
    </row>
    <row r="1783" spans="1:8" ht="25.5">
      <c r="A1783" s="140">
        <v>10582</v>
      </c>
      <c r="B1783" s="141" t="s">
        <v>2106</v>
      </c>
      <c r="C1783" s="140" t="s">
        <v>314</v>
      </c>
      <c r="D1783" s="140" t="s">
        <v>83</v>
      </c>
      <c r="E1783" s="142">
        <v>5.49</v>
      </c>
      <c r="F1783" s="142">
        <v>5.49</v>
      </c>
      <c r="G1783" s="140" t="s">
        <v>308</v>
      </c>
      <c r="H1783" s="143">
        <v>41974</v>
      </c>
    </row>
    <row r="1784" spans="1:8">
      <c r="A1784" s="136">
        <v>2436</v>
      </c>
      <c r="B1784" s="137" t="s">
        <v>2107</v>
      </c>
      <c r="C1784" s="136" t="s">
        <v>306</v>
      </c>
      <c r="D1784" s="136" t="s">
        <v>307</v>
      </c>
      <c r="E1784" s="138">
        <v>11.44</v>
      </c>
      <c r="F1784" s="138">
        <v>9.9</v>
      </c>
      <c r="G1784" s="136" t="s">
        <v>308</v>
      </c>
      <c r="H1784" s="139">
        <v>41974</v>
      </c>
    </row>
    <row r="1785" spans="1:8">
      <c r="A1785" s="140">
        <v>2439</v>
      </c>
      <c r="B1785" s="141" t="s">
        <v>2108</v>
      </c>
      <c r="C1785" s="140" t="s">
        <v>306</v>
      </c>
      <c r="D1785" s="140" t="s">
        <v>307</v>
      </c>
      <c r="E1785" s="142">
        <v>14.74</v>
      </c>
      <c r="F1785" s="142">
        <v>12.75</v>
      </c>
      <c r="G1785" s="140" t="s">
        <v>308</v>
      </c>
      <c r="H1785" s="143">
        <v>41974</v>
      </c>
    </row>
    <row r="1786" spans="1:8" ht="25.5">
      <c r="A1786" s="136">
        <v>10998</v>
      </c>
      <c r="B1786" s="137" t="s">
        <v>2109</v>
      </c>
      <c r="C1786" s="136" t="s">
        <v>314</v>
      </c>
      <c r="D1786" s="136" t="s">
        <v>304</v>
      </c>
      <c r="E1786" s="138">
        <v>17.93</v>
      </c>
      <c r="F1786" s="138">
        <v>17.93</v>
      </c>
      <c r="G1786" s="136" t="s">
        <v>308</v>
      </c>
      <c r="H1786" s="139">
        <v>41974</v>
      </c>
    </row>
    <row r="1787" spans="1:8" ht="25.5">
      <c r="A1787" s="140">
        <v>11002</v>
      </c>
      <c r="B1787" s="141" t="s">
        <v>2110</v>
      </c>
      <c r="C1787" s="140" t="s">
        <v>314</v>
      </c>
      <c r="D1787" s="140" t="s">
        <v>304</v>
      </c>
      <c r="E1787" s="142">
        <v>18.25</v>
      </c>
      <c r="F1787" s="142">
        <v>18.25</v>
      </c>
      <c r="G1787" s="140" t="s">
        <v>308</v>
      </c>
      <c r="H1787" s="143">
        <v>41974</v>
      </c>
    </row>
    <row r="1788" spans="1:8" ht="25.5">
      <c r="A1788" s="136">
        <v>10999</v>
      </c>
      <c r="B1788" s="137" t="s">
        <v>2111</v>
      </c>
      <c r="C1788" s="136" t="s">
        <v>314</v>
      </c>
      <c r="D1788" s="136" t="s">
        <v>304</v>
      </c>
      <c r="E1788" s="138">
        <v>15.74</v>
      </c>
      <c r="F1788" s="138">
        <v>15.74</v>
      </c>
      <c r="G1788" s="136" t="s">
        <v>308</v>
      </c>
      <c r="H1788" s="139">
        <v>41974</v>
      </c>
    </row>
    <row r="1789" spans="1:8" ht="25.5">
      <c r="A1789" s="140">
        <v>10997</v>
      </c>
      <c r="B1789" s="141" t="s">
        <v>2112</v>
      </c>
      <c r="C1789" s="140" t="s">
        <v>314</v>
      </c>
      <c r="D1789" s="140" t="s">
        <v>304</v>
      </c>
      <c r="E1789" s="142">
        <v>17.34</v>
      </c>
      <c r="F1789" s="142">
        <v>17.34</v>
      </c>
      <c r="G1789" s="140" t="s">
        <v>308</v>
      </c>
      <c r="H1789" s="143">
        <v>41974</v>
      </c>
    </row>
    <row r="1790" spans="1:8">
      <c r="A1790" s="136">
        <v>2446</v>
      </c>
      <c r="B1790" s="137" t="s">
        <v>2113</v>
      </c>
      <c r="C1790" s="136" t="s">
        <v>314</v>
      </c>
      <c r="D1790" s="136" t="s">
        <v>370</v>
      </c>
      <c r="E1790" s="138">
        <v>7.76</v>
      </c>
      <c r="F1790" s="138">
        <v>7.76</v>
      </c>
      <c r="G1790" s="136" t="s">
        <v>308</v>
      </c>
      <c r="H1790" s="139">
        <v>41974</v>
      </c>
    </row>
    <row r="1791" spans="1:8">
      <c r="A1791" s="140">
        <v>2442</v>
      </c>
      <c r="B1791" s="141" t="s">
        <v>2114</v>
      </c>
      <c r="C1791" s="140" t="s">
        <v>314</v>
      </c>
      <c r="D1791" s="140" t="s">
        <v>370</v>
      </c>
      <c r="E1791" s="142">
        <v>12.54</v>
      </c>
      <c r="F1791" s="142">
        <v>12.54</v>
      </c>
      <c r="G1791" s="140" t="s">
        <v>308</v>
      </c>
      <c r="H1791" s="143">
        <v>41974</v>
      </c>
    </row>
    <row r="1792" spans="1:8">
      <c r="A1792" s="136">
        <v>2680</v>
      </c>
      <c r="B1792" s="137" t="s">
        <v>2115</v>
      </c>
      <c r="C1792" s="136" t="s">
        <v>314</v>
      </c>
      <c r="D1792" s="136" t="s">
        <v>370</v>
      </c>
      <c r="E1792" s="138">
        <v>5.97</v>
      </c>
      <c r="F1792" s="138">
        <v>5.97</v>
      </c>
      <c r="G1792" s="136" t="s">
        <v>308</v>
      </c>
      <c r="H1792" s="139">
        <v>41974</v>
      </c>
    </row>
    <row r="1793" spans="1:8">
      <c r="A1793" s="140">
        <v>2684</v>
      </c>
      <c r="B1793" s="141" t="s">
        <v>2116</v>
      </c>
      <c r="C1793" s="140" t="s">
        <v>314</v>
      </c>
      <c r="D1793" s="140" t="s">
        <v>370</v>
      </c>
      <c r="E1793" s="142">
        <v>4.7699999999999996</v>
      </c>
      <c r="F1793" s="142">
        <v>4.7699999999999996</v>
      </c>
      <c r="G1793" s="140" t="s">
        <v>308</v>
      </c>
      <c r="H1793" s="143">
        <v>41974</v>
      </c>
    </row>
    <row r="1794" spans="1:8">
      <c r="A1794" s="136">
        <v>2685</v>
      </c>
      <c r="B1794" s="137" t="s">
        <v>2117</v>
      </c>
      <c r="C1794" s="136" t="s">
        <v>314</v>
      </c>
      <c r="D1794" s="136" t="s">
        <v>370</v>
      </c>
      <c r="E1794" s="138">
        <v>3.22</v>
      </c>
      <c r="F1794" s="138">
        <v>3.22</v>
      </c>
      <c r="G1794" s="136" t="s">
        <v>308</v>
      </c>
      <c r="H1794" s="139">
        <v>41974</v>
      </c>
    </row>
    <row r="1795" spans="1:8">
      <c r="A1795" s="140">
        <v>2673</v>
      </c>
      <c r="B1795" s="141" t="s">
        <v>2118</v>
      </c>
      <c r="C1795" s="140" t="s">
        <v>314</v>
      </c>
      <c r="D1795" s="140" t="s">
        <v>370</v>
      </c>
      <c r="E1795" s="142">
        <v>1.56</v>
      </c>
      <c r="F1795" s="142">
        <v>1.56</v>
      </c>
      <c r="G1795" s="140" t="s">
        <v>308</v>
      </c>
      <c r="H1795" s="143">
        <v>41974</v>
      </c>
    </row>
    <row r="1796" spans="1:8">
      <c r="A1796" s="136">
        <v>2682</v>
      </c>
      <c r="B1796" s="137" t="s">
        <v>2119</v>
      </c>
      <c r="C1796" s="136" t="s">
        <v>314</v>
      </c>
      <c r="D1796" s="136" t="s">
        <v>370</v>
      </c>
      <c r="E1796" s="138">
        <v>15.35</v>
      </c>
      <c r="F1796" s="138">
        <v>15.35</v>
      </c>
      <c r="G1796" s="136" t="s">
        <v>308</v>
      </c>
      <c r="H1796" s="139">
        <v>41974</v>
      </c>
    </row>
    <row r="1797" spans="1:8">
      <c r="A1797" s="140">
        <v>2681</v>
      </c>
      <c r="B1797" s="141" t="s">
        <v>2120</v>
      </c>
      <c r="C1797" s="140" t="s">
        <v>314</v>
      </c>
      <c r="D1797" s="140" t="s">
        <v>370</v>
      </c>
      <c r="E1797" s="142">
        <v>7.67</v>
      </c>
      <c r="F1797" s="142">
        <v>7.67</v>
      </c>
      <c r="G1797" s="140" t="s">
        <v>308</v>
      </c>
      <c r="H1797" s="143">
        <v>41974</v>
      </c>
    </row>
    <row r="1798" spans="1:8">
      <c r="A1798" s="136">
        <v>2686</v>
      </c>
      <c r="B1798" s="137" t="s">
        <v>2121</v>
      </c>
      <c r="C1798" s="136" t="s">
        <v>314</v>
      </c>
      <c r="D1798" s="136" t="s">
        <v>370</v>
      </c>
      <c r="E1798" s="138">
        <v>19.41</v>
      </c>
      <c r="F1798" s="138">
        <v>19.41</v>
      </c>
      <c r="G1798" s="136" t="s">
        <v>308</v>
      </c>
      <c r="H1798" s="139">
        <v>41974</v>
      </c>
    </row>
    <row r="1799" spans="1:8">
      <c r="A1799" s="140">
        <v>2674</v>
      </c>
      <c r="B1799" s="141" t="s">
        <v>2122</v>
      </c>
      <c r="C1799" s="140" t="s">
        <v>314</v>
      </c>
      <c r="D1799" s="140" t="s">
        <v>370</v>
      </c>
      <c r="E1799" s="142">
        <v>2.13</v>
      </c>
      <c r="F1799" s="142">
        <v>2.13</v>
      </c>
      <c r="G1799" s="140" t="s">
        <v>308</v>
      </c>
      <c r="H1799" s="143">
        <v>41974</v>
      </c>
    </row>
    <row r="1800" spans="1:8">
      <c r="A1800" s="136">
        <v>2683</v>
      </c>
      <c r="B1800" s="137" t="s">
        <v>2123</v>
      </c>
      <c r="C1800" s="136" t="s">
        <v>314</v>
      </c>
      <c r="D1800" s="136" t="s">
        <v>370</v>
      </c>
      <c r="E1800" s="138">
        <v>29.57</v>
      </c>
      <c r="F1800" s="138">
        <v>29.57</v>
      </c>
      <c r="G1800" s="136" t="s">
        <v>308</v>
      </c>
      <c r="H1800" s="139">
        <v>41974</v>
      </c>
    </row>
    <row r="1801" spans="1:8" ht="25.5">
      <c r="A1801" s="140">
        <v>21136</v>
      </c>
      <c r="B1801" s="141" t="s">
        <v>2124</v>
      </c>
      <c r="C1801" s="140" t="s">
        <v>314</v>
      </c>
      <c r="D1801" s="140" t="s">
        <v>370</v>
      </c>
      <c r="E1801" s="142">
        <v>6.26</v>
      </c>
      <c r="F1801" s="142">
        <v>6.26</v>
      </c>
      <c r="G1801" s="140" t="s">
        <v>308</v>
      </c>
      <c r="H1801" s="143">
        <v>41974</v>
      </c>
    </row>
    <row r="1802" spans="1:8" ht="25.5">
      <c r="A1802" s="136">
        <v>21129</v>
      </c>
      <c r="B1802" s="137" t="s">
        <v>2125</v>
      </c>
      <c r="C1802" s="136" t="s">
        <v>314</v>
      </c>
      <c r="D1802" s="136" t="s">
        <v>370</v>
      </c>
      <c r="E1802" s="138">
        <v>4.0999999999999996</v>
      </c>
      <c r="F1802" s="138">
        <v>4.0999999999999996</v>
      </c>
      <c r="G1802" s="136" t="s">
        <v>308</v>
      </c>
      <c r="H1802" s="139">
        <v>41974</v>
      </c>
    </row>
    <row r="1803" spans="1:8" ht="25.5">
      <c r="A1803" s="140">
        <v>21128</v>
      </c>
      <c r="B1803" s="141" t="s">
        <v>2126</v>
      </c>
      <c r="C1803" s="140" t="s">
        <v>314</v>
      </c>
      <c r="D1803" s="140" t="s">
        <v>370</v>
      </c>
      <c r="E1803" s="142">
        <v>5.32</v>
      </c>
      <c r="F1803" s="142">
        <v>5.32</v>
      </c>
      <c r="G1803" s="140" t="s">
        <v>308</v>
      </c>
      <c r="H1803" s="143">
        <v>41974</v>
      </c>
    </row>
    <row r="1804" spans="1:8" ht="25.5">
      <c r="A1804" s="136">
        <v>21132</v>
      </c>
      <c r="B1804" s="137" t="s">
        <v>2127</v>
      </c>
      <c r="C1804" s="136" t="s">
        <v>314</v>
      </c>
      <c r="D1804" s="136" t="s">
        <v>370</v>
      </c>
      <c r="E1804" s="138">
        <v>39.33</v>
      </c>
      <c r="F1804" s="138">
        <v>39.33</v>
      </c>
      <c r="G1804" s="136" t="s">
        <v>308</v>
      </c>
      <c r="H1804" s="139">
        <v>41974</v>
      </c>
    </row>
    <row r="1805" spans="1:8" ht="25.5">
      <c r="A1805" s="140">
        <v>21130</v>
      </c>
      <c r="B1805" s="141" t="s">
        <v>2128</v>
      </c>
      <c r="C1805" s="140" t="s">
        <v>314</v>
      </c>
      <c r="D1805" s="140" t="s">
        <v>370</v>
      </c>
      <c r="E1805" s="142">
        <v>12.86</v>
      </c>
      <c r="F1805" s="142">
        <v>12.86</v>
      </c>
      <c r="G1805" s="140" t="s">
        <v>308</v>
      </c>
      <c r="H1805" s="143">
        <v>41974</v>
      </c>
    </row>
    <row r="1806" spans="1:8" ht="25.5">
      <c r="A1806" s="136">
        <v>21135</v>
      </c>
      <c r="B1806" s="137" t="s">
        <v>2129</v>
      </c>
      <c r="C1806" s="136" t="s">
        <v>314</v>
      </c>
      <c r="D1806" s="136" t="s">
        <v>370</v>
      </c>
      <c r="E1806" s="138">
        <v>9.35</v>
      </c>
      <c r="F1806" s="138">
        <v>9.35</v>
      </c>
      <c r="G1806" s="136" t="s">
        <v>308</v>
      </c>
      <c r="H1806" s="139">
        <v>41974</v>
      </c>
    </row>
    <row r="1807" spans="1:8" ht="25.5">
      <c r="A1807" s="140">
        <v>21134</v>
      </c>
      <c r="B1807" s="141" t="s">
        <v>2130</v>
      </c>
      <c r="C1807" s="140" t="s">
        <v>314</v>
      </c>
      <c r="D1807" s="140" t="s">
        <v>370</v>
      </c>
      <c r="E1807" s="142">
        <v>16.600000000000001</v>
      </c>
      <c r="F1807" s="142">
        <v>16.600000000000001</v>
      </c>
      <c r="G1807" s="140" t="s">
        <v>308</v>
      </c>
      <c r="H1807" s="143">
        <v>41974</v>
      </c>
    </row>
    <row r="1808" spans="1:8" ht="25.5">
      <c r="A1808" s="136">
        <v>21131</v>
      </c>
      <c r="B1808" s="137" t="s">
        <v>2131</v>
      </c>
      <c r="C1808" s="136" t="s">
        <v>314</v>
      </c>
      <c r="D1808" s="136" t="s">
        <v>370</v>
      </c>
      <c r="E1808" s="138">
        <v>23.94</v>
      </c>
      <c r="F1808" s="138">
        <v>23.94</v>
      </c>
      <c r="G1808" s="136" t="s">
        <v>308</v>
      </c>
      <c r="H1808" s="139">
        <v>41974</v>
      </c>
    </row>
    <row r="1809" spans="1:8" ht="25.5">
      <c r="A1809" s="140">
        <v>21133</v>
      </c>
      <c r="B1809" s="141" t="s">
        <v>2132</v>
      </c>
      <c r="C1809" s="140" t="s">
        <v>314</v>
      </c>
      <c r="D1809" s="140" t="s">
        <v>370</v>
      </c>
      <c r="E1809" s="142">
        <v>32.909999999999997</v>
      </c>
      <c r="F1809" s="142">
        <v>32.909999999999997</v>
      </c>
      <c r="G1809" s="140" t="s">
        <v>308</v>
      </c>
      <c r="H1809" s="143">
        <v>41974</v>
      </c>
    </row>
    <row r="1810" spans="1:8" ht="25.5">
      <c r="A1810" s="136">
        <v>2498</v>
      </c>
      <c r="B1810" s="137" t="s">
        <v>2133</v>
      </c>
      <c r="C1810" s="136" t="s">
        <v>314</v>
      </c>
      <c r="D1810" s="136" t="s">
        <v>370</v>
      </c>
      <c r="E1810" s="138">
        <v>5.54</v>
      </c>
      <c r="F1810" s="138">
        <v>5.54</v>
      </c>
      <c r="G1810" s="136" t="s">
        <v>308</v>
      </c>
      <c r="H1810" s="139">
        <v>41974</v>
      </c>
    </row>
    <row r="1811" spans="1:8" ht="25.5">
      <c r="A1811" s="140">
        <v>21137</v>
      </c>
      <c r="B1811" s="141" t="s">
        <v>2134</v>
      </c>
      <c r="C1811" s="140" t="s">
        <v>314</v>
      </c>
      <c r="D1811" s="140" t="s">
        <v>370</v>
      </c>
      <c r="E1811" s="142">
        <v>4.08</v>
      </c>
      <c r="F1811" s="142">
        <v>4.08</v>
      </c>
      <c r="G1811" s="140" t="s">
        <v>308</v>
      </c>
      <c r="H1811" s="143">
        <v>41974</v>
      </c>
    </row>
    <row r="1812" spans="1:8" ht="25.5">
      <c r="A1812" s="136">
        <v>2504</v>
      </c>
      <c r="B1812" s="137" t="s">
        <v>2135</v>
      </c>
      <c r="C1812" s="136" t="s">
        <v>314</v>
      </c>
      <c r="D1812" s="136" t="s">
        <v>370</v>
      </c>
      <c r="E1812" s="138">
        <v>6.89</v>
      </c>
      <c r="F1812" s="138">
        <v>6.89</v>
      </c>
      <c r="G1812" s="136" t="s">
        <v>308</v>
      </c>
      <c r="H1812" s="139">
        <v>41974</v>
      </c>
    </row>
    <row r="1813" spans="1:8" ht="25.5">
      <c r="A1813" s="140">
        <v>2501</v>
      </c>
      <c r="B1813" s="141" t="s">
        <v>2136</v>
      </c>
      <c r="C1813" s="140" t="s">
        <v>314</v>
      </c>
      <c r="D1813" s="140" t="s">
        <v>370</v>
      </c>
      <c r="E1813" s="142">
        <v>10.220000000000001</v>
      </c>
      <c r="F1813" s="142">
        <v>10.220000000000001</v>
      </c>
      <c r="G1813" s="140" t="s">
        <v>308</v>
      </c>
      <c r="H1813" s="143">
        <v>41974</v>
      </c>
    </row>
    <row r="1814" spans="1:8" ht="25.5">
      <c r="A1814" s="136">
        <v>2502</v>
      </c>
      <c r="B1814" s="137" t="s">
        <v>2137</v>
      </c>
      <c r="C1814" s="136" t="s">
        <v>314</v>
      </c>
      <c r="D1814" s="136" t="s">
        <v>370</v>
      </c>
      <c r="E1814" s="138">
        <v>14.21</v>
      </c>
      <c r="F1814" s="138">
        <v>14.21</v>
      </c>
      <c r="G1814" s="136" t="s">
        <v>308</v>
      </c>
      <c r="H1814" s="139">
        <v>41974</v>
      </c>
    </row>
    <row r="1815" spans="1:8" ht="25.5">
      <c r="A1815" s="140">
        <v>2503</v>
      </c>
      <c r="B1815" s="141" t="s">
        <v>2138</v>
      </c>
      <c r="C1815" s="140" t="s">
        <v>314</v>
      </c>
      <c r="D1815" s="140" t="s">
        <v>370</v>
      </c>
      <c r="E1815" s="142">
        <v>19.38</v>
      </c>
      <c r="F1815" s="142">
        <v>19.38</v>
      </c>
      <c r="G1815" s="140" t="s">
        <v>308</v>
      </c>
      <c r="H1815" s="143">
        <v>41974</v>
      </c>
    </row>
    <row r="1816" spans="1:8" ht="25.5">
      <c r="A1816" s="136">
        <v>2500</v>
      </c>
      <c r="B1816" s="137" t="s">
        <v>2139</v>
      </c>
      <c r="C1816" s="136" t="s">
        <v>314</v>
      </c>
      <c r="D1816" s="136" t="s">
        <v>370</v>
      </c>
      <c r="E1816" s="138">
        <v>27.91</v>
      </c>
      <c r="F1816" s="138">
        <v>27.91</v>
      </c>
      <c r="G1816" s="136" t="s">
        <v>308</v>
      </c>
      <c r="H1816" s="139">
        <v>41974</v>
      </c>
    </row>
    <row r="1817" spans="1:8" ht="25.5">
      <c r="A1817" s="140">
        <v>2505</v>
      </c>
      <c r="B1817" s="141" t="s">
        <v>2140</v>
      </c>
      <c r="C1817" s="140" t="s">
        <v>314</v>
      </c>
      <c r="D1817" s="140" t="s">
        <v>370</v>
      </c>
      <c r="E1817" s="142">
        <v>36.159999999999997</v>
      </c>
      <c r="F1817" s="142">
        <v>36.159999999999997</v>
      </c>
      <c r="G1817" s="140" t="s">
        <v>308</v>
      </c>
      <c r="H1817" s="143">
        <v>41974</v>
      </c>
    </row>
    <row r="1818" spans="1:8" ht="25.5">
      <c r="A1818" s="136">
        <v>12056</v>
      </c>
      <c r="B1818" s="137" t="s">
        <v>2141</v>
      </c>
      <c r="C1818" s="136" t="s">
        <v>314</v>
      </c>
      <c r="D1818" s="136" t="s">
        <v>370</v>
      </c>
      <c r="E1818" s="138">
        <v>9.27</v>
      </c>
      <c r="F1818" s="138">
        <v>9.27</v>
      </c>
      <c r="G1818" s="136" t="s">
        <v>308</v>
      </c>
      <c r="H1818" s="139">
        <v>41974</v>
      </c>
    </row>
    <row r="1819" spans="1:8" ht="25.5">
      <c r="A1819" s="140">
        <v>12057</v>
      </c>
      <c r="B1819" s="141" t="s">
        <v>2142</v>
      </c>
      <c r="C1819" s="140" t="s">
        <v>314</v>
      </c>
      <c r="D1819" s="140" t="s">
        <v>370</v>
      </c>
      <c r="E1819" s="142">
        <v>8.1999999999999993</v>
      </c>
      <c r="F1819" s="142">
        <v>8.1999999999999993</v>
      </c>
      <c r="G1819" s="140" t="s">
        <v>308</v>
      </c>
      <c r="H1819" s="143">
        <v>41974</v>
      </c>
    </row>
    <row r="1820" spans="1:8">
      <c r="A1820" s="136">
        <v>12058</v>
      </c>
      <c r="B1820" s="137" t="s">
        <v>2143</v>
      </c>
      <c r="C1820" s="136" t="s">
        <v>314</v>
      </c>
      <c r="D1820" s="136" t="s">
        <v>370</v>
      </c>
      <c r="E1820" s="138">
        <v>6.21</v>
      </c>
      <c r="F1820" s="138">
        <v>6.21</v>
      </c>
      <c r="G1820" s="136" t="s">
        <v>308</v>
      </c>
      <c r="H1820" s="139">
        <v>41974</v>
      </c>
    </row>
    <row r="1821" spans="1:8" ht="25.5">
      <c r="A1821" s="140">
        <v>12059</v>
      </c>
      <c r="B1821" s="141" t="s">
        <v>2144</v>
      </c>
      <c r="C1821" s="140" t="s">
        <v>314</v>
      </c>
      <c r="D1821" s="140" t="s">
        <v>370</v>
      </c>
      <c r="E1821" s="142">
        <v>4.4800000000000004</v>
      </c>
      <c r="F1821" s="142">
        <v>4.4800000000000004</v>
      </c>
      <c r="G1821" s="140" t="s">
        <v>308</v>
      </c>
      <c r="H1821" s="143">
        <v>41974</v>
      </c>
    </row>
    <row r="1822" spans="1:8" ht="25.5">
      <c r="A1822" s="136">
        <v>12060</v>
      </c>
      <c r="B1822" s="137" t="s">
        <v>2145</v>
      </c>
      <c r="C1822" s="136" t="s">
        <v>314</v>
      </c>
      <c r="D1822" s="136" t="s">
        <v>370</v>
      </c>
      <c r="E1822" s="138">
        <v>15.78</v>
      </c>
      <c r="F1822" s="138">
        <v>15.78</v>
      </c>
      <c r="G1822" s="136" t="s">
        <v>308</v>
      </c>
      <c r="H1822" s="139">
        <v>41974</v>
      </c>
    </row>
    <row r="1823" spans="1:8">
      <c r="A1823" s="140">
        <v>12061</v>
      </c>
      <c r="B1823" s="141" t="s">
        <v>2146</v>
      </c>
      <c r="C1823" s="140" t="s">
        <v>314</v>
      </c>
      <c r="D1823" s="140" t="s">
        <v>370</v>
      </c>
      <c r="E1823" s="142">
        <v>12.86</v>
      </c>
      <c r="F1823" s="142">
        <v>12.86</v>
      </c>
      <c r="G1823" s="140" t="s">
        <v>308</v>
      </c>
      <c r="H1823" s="143">
        <v>41974</v>
      </c>
    </row>
    <row r="1824" spans="1:8">
      <c r="A1824" s="136">
        <v>12062</v>
      </c>
      <c r="B1824" s="137" t="s">
        <v>2147</v>
      </c>
      <c r="C1824" s="136" t="s">
        <v>314</v>
      </c>
      <c r="D1824" s="136" t="s">
        <v>370</v>
      </c>
      <c r="E1824" s="138">
        <v>23.72</v>
      </c>
      <c r="F1824" s="138">
        <v>23.72</v>
      </c>
      <c r="G1824" s="136" t="s">
        <v>308</v>
      </c>
      <c r="H1824" s="139">
        <v>41974</v>
      </c>
    </row>
    <row r="1825" spans="1:8" ht="25.5">
      <c r="A1825" s="140">
        <v>2687</v>
      </c>
      <c r="B1825" s="141" t="s">
        <v>2148</v>
      </c>
      <c r="C1825" s="140" t="s">
        <v>314</v>
      </c>
      <c r="D1825" s="140" t="s">
        <v>370</v>
      </c>
      <c r="E1825" s="142">
        <v>1.02</v>
      </c>
      <c r="F1825" s="142">
        <v>1.02</v>
      </c>
      <c r="G1825" s="140" t="s">
        <v>308</v>
      </c>
      <c r="H1825" s="143">
        <v>41974</v>
      </c>
    </row>
    <row r="1826" spans="1:8" ht="25.5">
      <c r="A1826" s="136">
        <v>2689</v>
      </c>
      <c r="B1826" s="137" t="s">
        <v>2149</v>
      </c>
      <c r="C1826" s="136" t="s">
        <v>314</v>
      </c>
      <c r="D1826" s="136" t="s">
        <v>370</v>
      </c>
      <c r="E1826" s="138">
        <v>1.3</v>
      </c>
      <c r="F1826" s="138">
        <v>1.3</v>
      </c>
      <c r="G1826" s="136" t="s">
        <v>308</v>
      </c>
      <c r="H1826" s="139">
        <v>41974</v>
      </c>
    </row>
    <row r="1827" spans="1:8" ht="25.5">
      <c r="A1827" s="140">
        <v>2688</v>
      </c>
      <c r="B1827" s="141" t="s">
        <v>2150</v>
      </c>
      <c r="C1827" s="140" t="s">
        <v>314</v>
      </c>
      <c r="D1827" s="140" t="s">
        <v>370</v>
      </c>
      <c r="E1827" s="142">
        <v>1.71</v>
      </c>
      <c r="F1827" s="142">
        <v>1.71</v>
      </c>
      <c r="G1827" s="140" t="s">
        <v>308</v>
      </c>
      <c r="H1827" s="143">
        <v>41974</v>
      </c>
    </row>
    <row r="1828" spans="1:8" ht="25.5">
      <c r="A1828" s="136">
        <v>2690</v>
      </c>
      <c r="B1828" s="137" t="s">
        <v>2151</v>
      </c>
      <c r="C1828" s="136" t="s">
        <v>314</v>
      </c>
      <c r="D1828" s="136" t="s">
        <v>370</v>
      </c>
      <c r="E1828" s="138">
        <v>2.5299999999999998</v>
      </c>
      <c r="F1828" s="138">
        <v>2.5299999999999998</v>
      </c>
      <c r="G1828" s="136" t="s">
        <v>308</v>
      </c>
      <c r="H1828" s="139">
        <v>41974</v>
      </c>
    </row>
    <row r="1829" spans="1:8">
      <c r="A1829" s="140">
        <v>2676</v>
      </c>
      <c r="B1829" s="141" t="s">
        <v>2152</v>
      </c>
      <c r="C1829" s="140" t="s">
        <v>314</v>
      </c>
      <c r="D1829" s="140" t="s">
        <v>370</v>
      </c>
      <c r="E1829" s="142">
        <v>1.1200000000000001</v>
      </c>
      <c r="F1829" s="142">
        <v>1.1200000000000001</v>
      </c>
      <c r="G1829" s="140" t="s">
        <v>308</v>
      </c>
      <c r="H1829" s="143">
        <v>41974</v>
      </c>
    </row>
    <row r="1830" spans="1:8">
      <c r="A1830" s="136">
        <v>2678</v>
      </c>
      <c r="B1830" s="137" t="s">
        <v>2153</v>
      </c>
      <c r="C1830" s="136" t="s">
        <v>314</v>
      </c>
      <c r="D1830" s="136" t="s">
        <v>370</v>
      </c>
      <c r="E1830" s="138">
        <v>1.56</v>
      </c>
      <c r="F1830" s="138">
        <v>1.56</v>
      </c>
      <c r="G1830" s="136" t="s">
        <v>308</v>
      </c>
      <c r="H1830" s="139">
        <v>41974</v>
      </c>
    </row>
    <row r="1831" spans="1:8">
      <c r="A1831" s="140">
        <v>2679</v>
      </c>
      <c r="B1831" s="141" t="s">
        <v>2154</v>
      </c>
      <c r="C1831" s="140" t="s">
        <v>314</v>
      </c>
      <c r="D1831" s="140" t="s">
        <v>370</v>
      </c>
      <c r="E1831" s="142">
        <v>2.2799999999999998</v>
      </c>
      <c r="F1831" s="142">
        <v>2.2799999999999998</v>
      </c>
      <c r="G1831" s="140" t="s">
        <v>308</v>
      </c>
      <c r="H1831" s="143">
        <v>41974</v>
      </c>
    </row>
    <row r="1832" spans="1:8">
      <c r="A1832" s="136">
        <v>12070</v>
      </c>
      <c r="B1832" s="137" t="s">
        <v>2155</v>
      </c>
      <c r="C1832" s="136" t="s">
        <v>314</v>
      </c>
      <c r="D1832" s="136" t="s">
        <v>370</v>
      </c>
      <c r="E1832" s="138">
        <v>2.0699999999999998</v>
      </c>
      <c r="F1832" s="138">
        <v>2.0699999999999998</v>
      </c>
      <c r="G1832" s="136" t="s">
        <v>308</v>
      </c>
      <c r="H1832" s="139">
        <v>41974</v>
      </c>
    </row>
    <row r="1833" spans="1:8">
      <c r="A1833" s="140">
        <v>2675</v>
      </c>
      <c r="B1833" s="141" t="s">
        <v>2156</v>
      </c>
      <c r="C1833" s="140" t="s">
        <v>314</v>
      </c>
      <c r="D1833" s="140" t="s">
        <v>370</v>
      </c>
      <c r="E1833" s="142">
        <v>2.9</v>
      </c>
      <c r="F1833" s="142">
        <v>2.9</v>
      </c>
      <c r="G1833" s="140" t="s">
        <v>308</v>
      </c>
      <c r="H1833" s="143">
        <v>41974</v>
      </c>
    </row>
    <row r="1834" spans="1:8">
      <c r="A1834" s="136">
        <v>12067</v>
      </c>
      <c r="B1834" s="137" t="s">
        <v>2157</v>
      </c>
      <c r="C1834" s="136" t="s">
        <v>314</v>
      </c>
      <c r="D1834" s="136" t="s">
        <v>370</v>
      </c>
      <c r="E1834" s="138">
        <v>3.68</v>
      </c>
      <c r="F1834" s="138">
        <v>3.68</v>
      </c>
      <c r="G1834" s="136" t="s">
        <v>308</v>
      </c>
      <c r="H1834" s="139">
        <v>41974</v>
      </c>
    </row>
    <row r="1835" spans="1:8">
      <c r="A1835" s="140">
        <v>2438</v>
      </c>
      <c r="B1835" s="141" t="s">
        <v>2158</v>
      </c>
      <c r="C1835" s="140" t="s">
        <v>314</v>
      </c>
      <c r="D1835" s="140" t="s">
        <v>307</v>
      </c>
      <c r="E1835" s="142">
        <v>17.559999999999999</v>
      </c>
      <c r="F1835" s="142">
        <v>15.18</v>
      </c>
      <c r="G1835" s="140" t="s">
        <v>308</v>
      </c>
      <c r="H1835" s="143">
        <v>41974</v>
      </c>
    </row>
    <row r="1836" spans="1:8" ht="51">
      <c r="A1836" s="136">
        <v>36486</v>
      </c>
      <c r="B1836" s="137" t="s">
        <v>2159</v>
      </c>
      <c r="C1836" s="136" t="s">
        <v>316</v>
      </c>
      <c r="D1836" s="136" t="s">
        <v>83</v>
      </c>
      <c r="E1836" s="138">
        <v>37669.040000000001</v>
      </c>
      <c r="F1836" s="138">
        <v>37669.040000000001</v>
      </c>
      <c r="G1836" s="136" t="s">
        <v>308</v>
      </c>
      <c r="H1836" s="139">
        <v>41974</v>
      </c>
    </row>
    <row r="1837" spans="1:8" ht="51">
      <c r="A1837" s="140">
        <v>37777</v>
      </c>
      <c r="B1837" s="141" t="s">
        <v>2160</v>
      </c>
      <c r="C1837" s="140" t="s">
        <v>316</v>
      </c>
      <c r="D1837" s="140" t="s">
        <v>83</v>
      </c>
      <c r="E1837" s="142">
        <v>177345.12</v>
      </c>
      <c r="F1837" s="142">
        <v>177345.12</v>
      </c>
      <c r="G1837" s="140" t="s">
        <v>308</v>
      </c>
      <c r="H1837" s="143">
        <v>41974</v>
      </c>
    </row>
    <row r="1838" spans="1:8" ht="63.75">
      <c r="A1838" s="136">
        <v>3355</v>
      </c>
      <c r="B1838" s="137" t="s">
        <v>2161</v>
      </c>
      <c r="C1838" s="136" t="s">
        <v>316</v>
      </c>
      <c r="D1838" s="136" t="s">
        <v>307</v>
      </c>
      <c r="E1838" s="138">
        <v>27</v>
      </c>
      <c r="F1838" s="138">
        <v>27</v>
      </c>
      <c r="G1838" s="136" t="s">
        <v>308</v>
      </c>
      <c r="H1838" s="139">
        <v>41974</v>
      </c>
    </row>
    <row r="1839" spans="1:8">
      <c r="A1839" s="140">
        <v>12624</v>
      </c>
      <c r="B1839" s="141" t="s">
        <v>2162</v>
      </c>
      <c r="C1839" s="140" t="s">
        <v>314</v>
      </c>
      <c r="D1839" s="140" t="s">
        <v>83</v>
      </c>
      <c r="E1839" s="142">
        <v>9.5399999999999991</v>
      </c>
      <c r="F1839" s="142">
        <v>9.5399999999999991</v>
      </c>
      <c r="G1839" s="140" t="s">
        <v>308</v>
      </c>
      <c r="H1839" s="143">
        <v>41974</v>
      </c>
    </row>
    <row r="1840" spans="1:8" ht="38.25">
      <c r="A1840" s="136">
        <v>10639</v>
      </c>
      <c r="B1840" s="137" t="s">
        <v>2163</v>
      </c>
      <c r="C1840" s="136" t="s">
        <v>316</v>
      </c>
      <c r="D1840" s="136" t="s">
        <v>83</v>
      </c>
      <c r="E1840" s="138">
        <v>260538.6</v>
      </c>
      <c r="F1840" s="138">
        <v>260538.6</v>
      </c>
      <c r="G1840" s="136" t="s">
        <v>308</v>
      </c>
      <c r="H1840" s="139">
        <v>41974</v>
      </c>
    </row>
    <row r="1841" spans="1:8" ht="51">
      <c r="A1841" s="140">
        <v>10636</v>
      </c>
      <c r="B1841" s="141" t="s">
        <v>2164</v>
      </c>
      <c r="C1841" s="140" t="s">
        <v>316</v>
      </c>
      <c r="D1841" s="140" t="s">
        <v>83</v>
      </c>
      <c r="E1841" s="142">
        <v>168089.25</v>
      </c>
      <c r="F1841" s="142">
        <v>168089.25</v>
      </c>
      <c r="G1841" s="140" t="s">
        <v>308</v>
      </c>
      <c r="H1841" s="143">
        <v>41974</v>
      </c>
    </row>
    <row r="1842" spans="1:8" ht="51">
      <c r="A1842" s="136">
        <v>10635</v>
      </c>
      <c r="B1842" s="137" t="s">
        <v>2165</v>
      </c>
      <c r="C1842" s="136" t="s">
        <v>316</v>
      </c>
      <c r="D1842" s="136" t="s">
        <v>83</v>
      </c>
      <c r="E1842" s="138">
        <v>103654.95</v>
      </c>
      <c r="F1842" s="138">
        <v>103654.95</v>
      </c>
      <c r="G1842" s="136" t="s">
        <v>308</v>
      </c>
      <c r="H1842" s="139">
        <v>41974</v>
      </c>
    </row>
    <row r="1843" spans="1:8" ht="51">
      <c r="A1843" s="140">
        <v>10637</v>
      </c>
      <c r="B1843" s="141" t="s">
        <v>2166</v>
      </c>
      <c r="C1843" s="140" t="s">
        <v>316</v>
      </c>
      <c r="D1843" s="140" t="s">
        <v>83</v>
      </c>
      <c r="E1843" s="142">
        <v>189549.15</v>
      </c>
      <c r="F1843" s="142">
        <v>189549.15</v>
      </c>
      <c r="G1843" s="140" t="s">
        <v>308</v>
      </c>
      <c r="H1843" s="143">
        <v>41974</v>
      </c>
    </row>
    <row r="1844" spans="1:8" ht="51">
      <c r="A1844" s="136">
        <v>10638</v>
      </c>
      <c r="B1844" s="137" t="s">
        <v>2167</v>
      </c>
      <c r="C1844" s="136" t="s">
        <v>316</v>
      </c>
      <c r="D1844" s="136" t="s">
        <v>83</v>
      </c>
      <c r="E1844" s="138">
        <v>251714.4</v>
      </c>
      <c r="F1844" s="138">
        <v>251714.4</v>
      </c>
      <c r="G1844" s="136" t="s">
        <v>308</v>
      </c>
      <c r="H1844" s="139">
        <v>41974</v>
      </c>
    </row>
    <row r="1845" spans="1:8" ht="51">
      <c r="A1845" s="140">
        <v>10634</v>
      </c>
      <c r="B1845" s="141" t="s">
        <v>2168</v>
      </c>
      <c r="C1845" s="140" t="s">
        <v>316</v>
      </c>
      <c r="D1845" s="140" t="s">
        <v>83</v>
      </c>
      <c r="E1845" s="142">
        <v>105000</v>
      </c>
      <c r="F1845" s="142">
        <v>105000</v>
      </c>
      <c r="G1845" s="140" t="s">
        <v>308</v>
      </c>
      <c r="H1845" s="143">
        <v>41974</v>
      </c>
    </row>
    <row r="1846" spans="1:8" ht="25.5">
      <c r="A1846" s="136">
        <v>1372</v>
      </c>
      <c r="B1846" s="137" t="s">
        <v>2169</v>
      </c>
      <c r="C1846" s="136" t="s">
        <v>314</v>
      </c>
      <c r="D1846" s="136" t="s">
        <v>304</v>
      </c>
      <c r="E1846" s="138">
        <v>11.09</v>
      </c>
      <c r="F1846" s="138">
        <v>11.09</v>
      </c>
      <c r="G1846" s="136" t="s">
        <v>308</v>
      </c>
      <c r="H1846" s="139">
        <v>41974</v>
      </c>
    </row>
    <row r="1847" spans="1:8" ht="25.5">
      <c r="A1847" s="140">
        <v>627</v>
      </c>
      <c r="B1847" s="141" t="s">
        <v>2170</v>
      </c>
      <c r="C1847" s="140" t="s">
        <v>314</v>
      </c>
      <c r="D1847" s="140" t="s">
        <v>304</v>
      </c>
      <c r="E1847" s="142">
        <v>12.67</v>
      </c>
      <c r="F1847" s="142">
        <v>12.67</v>
      </c>
      <c r="G1847" s="140" t="s">
        <v>308</v>
      </c>
      <c r="H1847" s="143">
        <v>41974</v>
      </c>
    </row>
    <row r="1848" spans="1:8" ht="25.5">
      <c r="A1848" s="136">
        <v>2691</v>
      </c>
      <c r="B1848" s="137" t="s">
        <v>2171</v>
      </c>
      <c r="C1848" s="136" t="s">
        <v>314</v>
      </c>
      <c r="D1848" s="136" t="s">
        <v>416</v>
      </c>
      <c r="E1848" s="138">
        <v>6.82</v>
      </c>
      <c r="F1848" s="138">
        <v>6.82</v>
      </c>
      <c r="G1848" s="136" t="s">
        <v>308</v>
      </c>
      <c r="H1848" s="139">
        <v>41974</v>
      </c>
    </row>
    <row r="1849" spans="1:8" ht="25.5">
      <c r="A1849" s="140">
        <v>506</v>
      </c>
      <c r="B1849" s="141" t="s">
        <v>2172</v>
      </c>
      <c r="C1849" s="140" t="s">
        <v>314</v>
      </c>
      <c r="D1849" s="140" t="s">
        <v>1512</v>
      </c>
      <c r="E1849" s="142">
        <v>1524.53</v>
      </c>
      <c r="F1849" s="142">
        <v>1524.53</v>
      </c>
      <c r="G1849" s="140" t="s">
        <v>308</v>
      </c>
      <c r="H1849" s="143">
        <v>41974</v>
      </c>
    </row>
    <row r="1850" spans="1:8" ht="25.5">
      <c r="A1850" s="136">
        <v>503</v>
      </c>
      <c r="B1850" s="137" t="s">
        <v>2173</v>
      </c>
      <c r="C1850" s="136" t="s">
        <v>314</v>
      </c>
      <c r="D1850" s="136" t="s">
        <v>304</v>
      </c>
      <c r="E1850" s="138">
        <v>1.69</v>
      </c>
      <c r="F1850" s="138">
        <v>1.69</v>
      </c>
      <c r="G1850" s="136" t="s">
        <v>308</v>
      </c>
      <c r="H1850" s="139">
        <v>41974</v>
      </c>
    </row>
    <row r="1851" spans="1:8" ht="25.5">
      <c r="A1851" s="140">
        <v>504</v>
      </c>
      <c r="B1851" s="141" t="s">
        <v>2173</v>
      </c>
      <c r="C1851" s="140" t="s">
        <v>314</v>
      </c>
      <c r="D1851" s="140" t="s">
        <v>1512</v>
      </c>
      <c r="E1851" s="142">
        <v>1691.86</v>
      </c>
      <c r="F1851" s="142">
        <v>1691.86</v>
      </c>
      <c r="G1851" s="140" t="s">
        <v>308</v>
      </c>
      <c r="H1851" s="143">
        <v>41974</v>
      </c>
    </row>
    <row r="1852" spans="1:8" ht="25.5">
      <c r="A1852" s="136">
        <v>508</v>
      </c>
      <c r="B1852" s="137" t="s">
        <v>2174</v>
      </c>
      <c r="C1852" s="136" t="s">
        <v>314</v>
      </c>
      <c r="D1852" s="136" t="s">
        <v>304</v>
      </c>
      <c r="E1852" s="138">
        <v>1.36</v>
      </c>
      <c r="F1852" s="138">
        <v>1.36</v>
      </c>
      <c r="G1852" s="136" t="s">
        <v>308</v>
      </c>
      <c r="H1852" s="139">
        <v>41974</v>
      </c>
    </row>
    <row r="1853" spans="1:8" ht="25.5">
      <c r="A1853" s="140">
        <v>505</v>
      </c>
      <c r="B1853" s="141" t="s">
        <v>2175</v>
      </c>
      <c r="C1853" s="140" t="s">
        <v>314</v>
      </c>
      <c r="D1853" s="140" t="s">
        <v>304</v>
      </c>
      <c r="E1853" s="142">
        <v>1.52</v>
      </c>
      <c r="F1853" s="142">
        <v>1.52</v>
      </c>
      <c r="G1853" s="140" t="s">
        <v>308</v>
      </c>
      <c r="H1853" s="143">
        <v>41974</v>
      </c>
    </row>
    <row r="1854" spans="1:8">
      <c r="A1854" s="136">
        <v>7331</v>
      </c>
      <c r="B1854" s="137" t="s">
        <v>2176</v>
      </c>
      <c r="C1854" s="136" t="s">
        <v>314</v>
      </c>
      <c r="D1854" s="136" t="s">
        <v>304</v>
      </c>
      <c r="E1854" s="138">
        <v>10.82</v>
      </c>
      <c r="F1854" s="138">
        <v>10.82</v>
      </c>
      <c r="G1854" s="136" t="s">
        <v>308</v>
      </c>
      <c r="H1854" s="139">
        <v>41974</v>
      </c>
    </row>
    <row r="1855" spans="1:8" ht="25.5">
      <c r="A1855" s="140">
        <v>626</v>
      </c>
      <c r="B1855" s="141" t="s">
        <v>2177</v>
      </c>
      <c r="C1855" s="140" t="s">
        <v>314</v>
      </c>
      <c r="D1855" s="140" t="s">
        <v>304</v>
      </c>
      <c r="E1855" s="142">
        <v>9.18</v>
      </c>
      <c r="F1855" s="142">
        <v>9.18</v>
      </c>
      <c r="G1855" s="140" t="s">
        <v>308</v>
      </c>
      <c r="H1855" s="143">
        <v>41974</v>
      </c>
    </row>
    <row r="1856" spans="1:8">
      <c r="A1856" s="136">
        <v>2696</v>
      </c>
      <c r="B1856" s="137" t="s">
        <v>2178</v>
      </c>
      <c r="C1856" s="136" t="s">
        <v>306</v>
      </c>
      <c r="D1856" s="136" t="s">
        <v>307</v>
      </c>
      <c r="E1856" s="138">
        <v>11.44</v>
      </c>
      <c r="F1856" s="138">
        <v>9.9</v>
      </c>
      <c r="G1856" s="136" t="s">
        <v>308</v>
      </c>
      <c r="H1856" s="139">
        <v>41974</v>
      </c>
    </row>
    <row r="1857" spans="1:8">
      <c r="A1857" s="140">
        <v>4083</v>
      </c>
      <c r="B1857" s="141" t="s">
        <v>2179</v>
      </c>
      <c r="C1857" s="140" t="s">
        <v>306</v>
      </c>
      <c r="D1857" s="140" t="s">
        <v>307</v>
      </c>
      <c r="E1857" s="142">
        <v>12.7</v>
      </c>
      <c r="F1857" s="142">
        <v>10.98</v>
      </c>
      <c r="G1857" s="140" t="s">
        <v>308</v>
      </c>
      <c r="H1857" s="143">
        <v>41974</v>
      </c>
    </row>
    <row r="1858" spans="1:8" ht="25.5">
      <c r="A1858" s="136">
        <v>2705</v>
      </c>
      <c r="B1858" s="137" t="s">
        <v>2180</v>
      </c>
      <c r="C1858" s="136" t="s">
        <v>314</v>
      </c>
      <c r="D1858" s="136" t="s">
        <v>2181</v>
      </c>
      <c r="E1858" s="138">
        <v>0.55000000000000004</v>
      </c>
      <c r="F1858" s="138">
        <v>0.55000000000000004</v>
      </c>
      <c r="G1858" s="136" t="s">
        <v>308</v>
      </c>
      <c r="H1858" s="139">
        <v>41974</v>
      </c>
    </row>
    <row r="1859" spans="1:8" ht="25.5">
      <c r="A1859" s="140">
        <v>11683</v>
      </c>
      <c r="B1859" s="141" t="s">
        <v>2182</v>
      </c>
      <c r="C1859" s="140" t="s">
        <v>314</v>
      </c>
      <c r="D1859" s="140" t="s">
        <v>83</v>
      </c>
      <c r="E1859" s="142">
        <v>25.75</v>
      </c>
      <c r="F1859" s="142">
        <v>25.75</v>
      </c>
      <c r="G1859" s="140" t="s">
        <v>308</v>
      </c>
      <c r="H1859" s="143">
        <v>41974</v>
      </c>
    </row>
    <row r="1860" spans="1:8" ht="25.5">
      <c r="A1860" s="136">
        <v>11684</v>
      </c>
      <c r="B1860" s="137" t="s">
        <v>2183</v>
      </c>
      <c r="C1860" s="136" t="s">
        <v>314</v>
      </c>
      <c r="D1860" s="136" t="s">
        <v>83</v>
      </c>
      <c r="E1860" s="138">
        <v>28.34</v>
      </c>
      <c r="F1860" s="138">
        <v>28.34</v>
      </c>
      <c r="G1860" s="136" t="s">
        <v>308</v>
      </c>
      <c r="H1860" s="139">
        <v>41974</v>
      </c>
    </row>
    <row r="1861" spans="1:8" ht="25.5">
      <c r="A1861" s="140">
        <v>11681</v>
      </c>
      <c r="B1861" s="141" t="s">
        <v>2184</v>
      </c>
      <c r="C1861" s="140" t="s">
        <v>314</v>
      </c>
      <c r="D1861" s="140" t="s">
        <v>83</v>
      </c>
      <c r="E1861" s="142">
        <v>6.16</v>
      </c>
      <c r="F1861" s="142">
        <v>6.16</v>
      </c>
      <c r="G1861" s="140" t="s">
        <v>308</v>
      </c>
      <c r="H1861" s="143">
        <v>41974</v>
      </c>
    </row>
    <row r="1862" spans="1:8" ht="25.5">
      <c r="A1862" s="136">
        <v>6141</v>
      </c>
      <c r="B1862" s="137" t="s">
        <v>2185</v>
      </c>
      <c r="C1862" s="136" t="s">
        <v>314</v>
      </c>
      <c r="D1862" s="136" t="s">
        <v>83</v>
      </c>
      <c r="E1862" s="138">
        <v>2.2599999999999998</v>
      </c>
      <c r="F1862" s="138">
        <v>2.2599999999999998</v>
      </c>
      <c r="G1862" s="136" t="s">
        <v>308</v>
      </c>
      <c r="H1862" s="139">
        <v>41974</v>
      </c>
    </row>
    <row r="1863" spans="1:8">
      <c r="A1863" s="140">
        <v>2706</v>
      </c>
      <c r="B1863" s="141" t="s">
        <v>2186</v>
      </c>
      <c r="C1863" s="140" t="s">
        <v>306</v>
      </c>
      <c r="D1863" s="140" t="s">
        <v>307</v>
      </c>
      <c r="E1863" s="142">
        <v>61.44</v>
      </c>
      <c r="F1863" s="142">
        <v>53.13</v>
      </c>
      <c r="G1863" s="140" t="s">
        <v>308</v>
      </c>
      <c r="H1863" s="143">
        <v>41974</v>
      </c>
    </row>
    <row r="1864" spans="1:8">
      <c r="A1864" s="136">
        <v>2707</v>
      </c>
      <c r="B1864" s="137" t="s">
        <v>2187</v>
      </c>
      <c r="C1864" s="136" t="s">
        <v>306</v>
      </c>
      <c r="D1864" s="136" t="s">
        <v>307</v>
      </c>
      <c r="E1864" s="138">
        <v>77.38</v>
      </c>
      <c r="F1864" s="138">
        <v>66.92</v>
      </c>
      <c r="G1864" s="136" t="s">
        <v>308</v>
      </c>
      <c r="H1864" s="139">
        <v>41974</v>
      </c>
    </row>
    <row r="1865" spans="1:8">
      <c r="A1865" s="140">
        <v>2708</v>
      </c>
      <c r="B1865" s="141" t="s">
        <v>2188</v>
      </c>
      <c r="C1865" s="140" t="s">
        <v>306</v>
      </c>
      <c r="D1865" s="140" t="s">
        <v>307</v>
      </c>
      <c r="E1865" s="142">
        <v>101.65</v>
      </c>
      <c r="F1865" s="142">
        <v>87.9</v>
      </c>
      <c r="G1865" s="140" t="s">
        <v>308</v>
      </c>
      <c r="H1865" s="143">
        <v>41974</v>
      </c>
    </row>
    <row r="1866" spans="1:8">
      <c r="A1866" s="136">
        <v>34779</v>
      </c>
      <c r="B1866" s="137" t="s">
        <v>2189</v>
      </c>
      <c r="C1866" s="136" t="s">
        <v>306</v>
      </c>
      <c r="D1866" s="136" t="s">
        <v>307</v>
      </c>
      <c r="E1866" s="138">
        <v>61.44</v>
      </c>
      <c r="F1866" s="138">
        <v>53.13</v>
      </c>
      <c r="G1866" s="136" t="s">
        <v>308</v>
      </c>
      <c r="H1866" s="139">
        <v>41974</v>
      </c>
    </row>
    <row r="1867" spans="1:8">
      <c r="A1867" s="140">
        <v>34780</v>
      </c>
      <c r="B1867" s="141" t="s">
        <v>2190</v>
      </c>
      <c r="C1867" s="140" t="s">
        <v>306</v>
      </c>
      <c r="D1867" s="140" t="s">
        <v>307</v>
      </c>
      <c r="E1867" s="142">
        <v>77.64</v>
      </c>
      <c r="F1867" s="142">
        <v>67.14</v>
      </c>
      <c r="G1867" s="140" t="s">
        <v>308</v>
      </c>
      <c r="H1867" s="143">
        <v>41974</v>
      </c>
    </row>
    <row r="1868" spans="1:8">
      <c r="A1868" s="136">
        <v>34782</v>
      </c>
      <c r="B1868" s="137" t="s">
        <v>2191</v>
      </c>
      <c r="C1868" s="136" t="s">
        <v>306</v>
      </c>
      <c r="D1868" s="136" t="s">
        <v>307</v>
      </c>
      <c r="E1868" s="138">
        <v>101.65</v>
      </c>
      <c r="F1868" s="138">
        <v>87.9</v>
      </c>
      <c r="G1868" s="136" t="s">
        <v>308</v>
      </c>
      <c r="H1868" s="139">
        <v>41974</v>
      </c>
    </row>
    <row r="1869" spans="1:8">
      <c r="A1869" s="140">
        <v>34783</v>
      </c>
      <c r="B1869" s="141" t="s">
        <v>2192</v>
      </c>
      <c r="C1869" s="140" t="s">
        <v>306</v>
      </c>
      <c r="D1869" s="140" t="s">
        <v>307</v>
      </c>
      <c r="E1869" s="142">
        <v>70.95</v>
      </c>
      <c r="F1869" s="142">
        <v>61.36</v>
      </c>
      <c r="G1869" s="140" t="s">
        <v>308</v>
      </c>
      <c r="H1869" s="143">
        <v>41974</v>
      </c>
    </row>
    <row r="1870" spans="1:8">
      <c r="A1870" s="136">
        <v>34785</v>
      </c>
      <c r="B1870" s="137" t="s">
        <v>2193</v>
      </c>
      <c r="C1870" s="136" t="s">
        <v>306</v>
      </c>
      <c r="D1870" s="136" t="s">
        <v>307</v>
      </c>
      <c r="E1870" s="138">
        <v>61.43</v>
      </c>
      <c r="F1870" s="138">
        <v>53.12</v>
      </c>
      <c r="G1870" s="136" t="s">
        <v>308</v>
      </c>
      <c r="H1870" s="139">
        <v>41974</v>
      </c>
    </row>
    <row r="1871" spans="1:8" ht="25.5">
      <c r="A1871" s="140">
        <v>1049</v>
      </c>
      <c r="B1871" s="141" t="s">
        <v>2194</v>
      </c>
      <c r="C1871" s="140" t="s">
        <v>314</v>
      </c>
      <c r="D1871" s="140" t="s">
        <v>83</v>
      </c>
      <c r="E1871" s="142">
        <v>5.52</v>
      </c>
      <c r="F1871" s="142">
        <v>5.52</v>
      </c>
      <c r="G1871" s="140" t="s">
        <v>308</v>
      </c>
      <c r="H1871" s="143">
        <v>41974</v>
      </c>
    </row>
    <row r="1872" spans="1:8" ht="25.5">
      <c r="A1872" s="136">
        <v>1099</v>
      </c>
      <c r="B1872" s="137" t="s">
        <v>2195</v>
      </c>
      <c r="C1872" s="136" t="s">
        <v>314</v>
      </c>
      <c r="D1872" s="136" t="s">
        <v>83</v>
      </c>
      <c r="E1872" s="138">
        <v>5.61</v>
      </c>
      <c r="F1872" s="138">
        <v>5.61</v>
      </c>
      <c r="G1872" s="136" t="s">
        <v>308</v>
      </c>
      <c r="H1872" s="139">
        <v>41974</v>
      </c>
    </row>
    <row r="1873" spans="1:8" ht="25.5">
      <c r="A1873" s="140">
        <v>1050</v>
      </c>
      <c r="B1873" s="141" t="s">
        <v>2196</v>
      </c>
      <c r="C1873" s="140" t="s">
        <v>314</v>
      </c>
      <c r="D1873" s="140" t="s">
        <v>83</v>
      </c>
      <c r="E1873" s="142">
        <v>5.52</v>
      </c>
      <c r="F1873" s="142">
        <v>5.52</v>
      </c>
      <c r="G1873" s="140" t="s">
        <v>308</v>
      </c>
      <c r="H1873" s="143">
        <v>41974</v>
      </c>
    </row>
    <row r="1874" spans="1:8" ht="25.5">
      <c r="A1874" s="136">
        <v>1100</v>
      </c>
      <c r="B1874" s="137" t="s">
        <v>2197</v>
      </c>
      <c r="C1874" s="136" t="s">
        <v>314</v>
      </c>
      <c r="D1874" s="136" t="s">
        <v>83</v>
      </c>
      <c r="E1874" s="138">
        <v>8.35</v>
      </c>
      <c r="F1874" s="138">
        <v>8.35</v>
      </c>
      <c r="G1874" s="136" t="s">
        <v>308</v>
      </c>
      <c r="H1874" s="139">
        <v>41974</v>
      </c>
    </row>
    <row r="1875" spans="1:8" ht="25.5">
      <c r="A1875" s="140">
        <v>1102</v>
      </c>
      <c r="B1875" s="141" t="s">
        <v>2198</v>
      </c>
      <c r="C1875" s="140" t="s">
        <v>314</v>
      </c>
      <c r="D1875" s="140" t="s">
        <v>83</v>
      </c>
      <c r="E1875" s="142">
        <v>21.9</v>
      </c>
      <c r="F1875" s="142">
        <v>21.9</v>
      </c>
      <c r="G1875" s="140" t="s">
        <v>308</v>
      </c>
      <c r="H1875" s="143">
        <v>41974</v>
      </c>
    </row>
    <row r="1876" spans="1:8" ht="25.5">
      <c r="A1876" s="136">
        <v>1098</v>
      </c>
      <c r="B1876" s="137" t="s">
        <v>2199</v>
      </c>
      <c r="C1876" s="136" t="s">
        <v>314</v>
      </c>
      <c r="D1876" s="136" t="s">
        <v>83</v>
      </c>
      <c r="E1876" s="138">
        <v>4.83</v>
      </c>
      <c r="F1876" s="138">
        <v>4.83</v>
      </c>
      <c r="G1876" s="136" t="s">
        <v>308</v>
      </c>
      <c r="H1876" s="139">
        <v>41974</v>
      </c>
    </row>
    <row r="1877" spans="1:8" ht="25.5">
      <c r="A1877" s="140">
        <v>1051</v>
      </c>
      <c r="B1877" s="141" t="s">
        <v>2200</v>
      </c>
      <c r="C1877" s="140" t="s">
        <v>314</v>
      </c>
      <c r="D1877" s="140" t="s">
        <v>83</v>
      </c>
      <c r="E1877" s="142">
        <v>37.51</v>
      </c>
      <c r="F1877" s="142">
        <v>37.51</v>
      </c>
      <c r="G1877" s="140" t="s">
        <v>308</v>
      </c>
      <c r="H1877" s="143">
        <v>41974</v>
      </c>
    </row>
    <row r="1878" spans="1:8" ht="25.5">
      <c r="A1878" s="136">
        <v>1101</v>
      </c>
      <c r="B1878" s="137" t="s">
        <v>2201</v>
      </c>
      <c r="C1878" s="136" t="s">
        <v>314</v>
      </c>
      <c r="D1878" s="136" t="s">
        <v>83</v>
      </c>
      <c r="E1878" s="138">
        <v>14.02</v>
      </c>
      <c r="F1878" s="138">
        <v>14.02</v>
      </c>
      <c r="G1878" s="136" t="s">
        <v>308</v>
      </c>
      <c r="H1878" s="139">
        <v>41974</v>
      </c>
    </row>
    <row r="1879" spans="1:8" ht="25.5">
      <c r="A1879" s="140">
        <v>11554</v>
      </c>
      <c r="B1879" s="141" t="s">
        <v>2202</v>
      </c>
      <c r="C1879" s="140" t="s">
        <v>314</v>
      </c>
      <c r="D1879" s="140" t="s">
        <v>83</v>
      </c>
      <c r="E1879" s="142">
        <v>4.97</v>
      </c>
      <c r="F1879" s="142">
        <v>4.97</v>
      </c>
      <c r="G1879" s="140" t="s">
        <v>308</v>
      </c>
      <c r="H1879" s="143">
        <v>41974</v>
      </c>
    </row>
    <row r="1880" spans="1:8">
      <c r="A1880" s="136">
        <v>2709</v>
      </c>
      <c r="B1880" s="137" t="s">
        <v>2203</v>
      </c>
      <c r="C1880" s="136" t="s">
        <v>314</v>
      </c>
      <c r="D1880" s="136" t="s">
        <v>83</v>
      </c>
      <c r="E1880" s="138">
        <v>16.899999999999999</v>
      </c>
      <c r="F1880" s="138">
        <v>16.899999999999999</v>
      </c>
      <c r="G1880" s="136" t="s">
        <v>308</v>
      </c>
      <c r="H1880" s="139">
        <v>41974</v>
      </c>
    </row>
    <row r="1881" spans="1:8">
      <c r="A1881" s="140">
        <v>2712</v>
      </c>
      <c r="B1881" s="141" t="s">
        <v>2204</v>
      </c>
      <c r="C1881" s="140" t="s">
        <v>314</v>
      </c>
      <c r="D1881" s="140" t="s">
        <v>83</v>
      </c>
      <c r="E1881" s="142">
        <v>12.82</v>
      </c>
      <c r="F1881" s="142">
        <v>12.82</v>
      </c>
      <c r="G1881" s="140" t="s">
        <v>308</v>
      </c>
      <c r="H1881" s="143">
        <v>41974</v>
      </c>
    </row>
    <row r="1882" spans="1:8" ht="38.25">
      <c r="A1882" s="136">
        <v>13529</v>
      </c>
      <c r="B1882" s="137" t="s">
        <v>2205</v>
      </c>
      <c r="C1882" s="136" t="s">
        <v>316</v>
      </c>
      <c r="D1882" s="136" t="s">
        <v>83</v>
      </c>
      <c r="E1882" s="138">
        <v>395559.65</v>
      </c>
      <c r="F1882" s="138">
        <v>395559.65</v>
      </c>
      <c r="G1882" s="136" t="s">
        <v>308</v>
      </c>
      <c r="H1882" s="139">
        <v>41974</v>
      </c>
    </row>
    <row r="1883" spans="1:8" ht="25.5">
      <c r="A1883" s="140">
        <v>10655</v>
      </c>
      <c r="B1883" s="141" t="s">
        <v>2206</v>
      </c>
      <c r="C1883" s="140" t="s">
        <v>316</v>
      </c>
      <c r="D1883" s="140" t="s">
        <v>83</v>
      </c>
      <c r="E1883" s="142">
        <v>221592.52</v>
      </c>
      <c r="F1883" s="142">
        <v>221592.52</v>
      </c>
      <c r="G1883" s="140" t="s">
        <v>308</v>
      </c>
      <c r="H1883" s="143">
        <v>41974</v>
      </c>
    </row>
    <row r="1884" spans="1:8" ht="38.25">
      <c r="A1884" s="136">
        <v>6075</v>
      </c>
      <c r="B1884" s="137" t="s">
        <v>2207</v>
      </c>
      <c r="C1884" s="136" t="s">
        <v>316</v>
      </c>
      <c r="D1884" s="136" t="s">
        <v>83</v>
      </c>
      <c r="E1884" s="138">
        <v>542925.4</v>
      </c>
      <c r="F1884" s="138">
        <v>542925.4</v>
      </c>
      <c r="G1884" s="136" t="s">
        <v>308</v>
      </c>
      <c r="H1884" s="139">
        <v>41974</v>
      </c>
    </row>
    <row r="1885" spans="1:8" ht="25.5">
      <c r="A1885" s="140">
        <v>2720</v>
      </c>
      <c r="B1885" s="141" t="s">
        <v>2208</v>
      </c>
      <c r="C1885" s="140" t="s">
        <v>316</v>
      </c>
      <c r="D1885" s="140" t="s">
        <v>307</v>
      </c>
      <c r="E1885" s="142">
        <v>120.83</v>
      </c>
      <c r="F1885" s="142">
        <v>120.83</v>
      </c>
      <c r="G1885" s="140" t="s">
        <v>308</v>
      </c>
      <c r="H1885" s="143">
        <v>41974</v>
      </c>
    </row>
    <row r="1886" spans="1:8" ht="38.25">
      <c r="A1886" s="136">
        <v>2722</v>
      </c>
      <c r="B1886" s="137" t="s">
        <v>2209</v>
      </c>
      <c r="C1886" s="136" t="s">
        <v>316</v>
      </c>
      <c r="D1886" s="136" t="s">
        <v>307</v>
      </c>
      <c r="E1886" s="138">
        <v>137.31</v>
      </c>
      <c r="F1886" s="138">
        <v>137.31</v>
      </c>
      <c r="G1886" s="136" t="s">
        <v>308</v>
      </c>
      <c r="H1886" s="139">
        <v>41974</v>
      </c>
    </row>
    <row r="1887" spans="1:8" ht="25.5">
      <c r="A1887" s="140">
        <v>2727</v>
      </c>
      <c r="B1887" s="141" t="s">
        <v>2210</v>
      </c>
      <c r="C1887" s="140" t="s">
        <v>316</v>
      </c>
      <c r="D1887" s="140" t="s">
        <v>307</v>
      </c>
      <c r="E1887" s="142">
        <v>161.34</v>
      </c>
      <c r="F1887" s="142">
        <v>161.34</v>
      </c>
      <c r="G1887" s="140" t="s">
        <v>308</v>
      </c>
      <c r="H1887" s="143">
        <v>41974</v>
      </c>
    </row>
    <row r="1888" spans="1:8" ht="38.25">
      <c r="A1888" s="136">
        <v>2721</v>
      </c>
      <c r="B1888" s="137" t="s">
        <v>2211</v>
      </c>
      <c r="C1888" s="136" t="s">
        <v>316</v>
      </c>
      <c r="D1888" s="136" t="s">
        <v>307</v>
      </c>
      <c r="E1888" s="138">
        <v>93.11</v>
      </c>
      <c r="F1888" s="138">
        <v>93.11</v>
      </c>
      <c r="G1888" s="136" t="s">
        <v>308</v>
      </c>
      <c r="H1888" s="139">
        <v>41974</v>
      </c>
    </row>
    <row r="1889" spans="1:8" ht="25.5">
      <c r="A1889" s="140">
        <v>10800</v>
      </c>
      <c r="B1889" s="141" t="s">
        <v>2212</v>
      </c>
      <c r="C1889" s="140" t="s">
        <v>316</v>
      </c>
      <c r="D1889" s="140" t="s">
        <v>307</v>
      </c>
      <c r="E1889" s="142">
        <v>109.23</v>
      </c>
      <c r="F1889" s="142">
        <v>109.23</v>
      </c>
      <c r="G1889" s="140" t="s">
        <v>308</v>
      </c>
      <c r="H1889" s="143">
        <v>41974</v>
      </c>
    </row>
    <row r="1890" spans="1:8" ht="38.25">
      <c r="A1890" s="136">
        <v>36483</v>
      </c>
      <c r="B1890" s="137" t="s">
        <v>2213</v>
      </c>
      <c r="C1890" s="136" t="s">
        <v>316</v>
      </c>
      <c r="D1890" s="136" t="s">
        <v>83</v>
      </c>
      <c r="E1890" s="138">
        <v>446250</v>
      </c>
      <c r="F1890" s="138">
        <v>446250</v>
      </c>
      <c r="G1890" s="136" t="s">
        <v>308</v>
      </c>
      <c r="H1890" s="139">
        <v>41974</v>
      </c>
    </row>
    <row r="1891" spans="1:8" ht="38.25">
      <c r="A1891" s="140">
        <v>14525</v>
      </c>
      <c r="B1891" s="141" t="s">
        <v>2214</v>
      </c>
      <c r="C1891" s="140" t="s">
        <v>316</v>
      </c>
      <c r="D1891" s="140" t="s">
        <v>83</v>
      </c>
      <c r="E1891" s="142">
        <v>467250</v>
      </c>
      <c r="F1891" s="142">
        <v>467250</v>
      </c>
      <c r="G1891" s="140" t="s">
        <v>308</v>
      </c>
      <c r="H1891" s="143">
        <v>41974</v>
      </c>
    </row>
    <row r="1892" spans="1:8" ht="51">
      <c r="A1892" s="136">
        <v>2719</v>
      </c>
      <c r="B1892" s="137" t="s">
        <v>2215</v>
      </c>
      <c r="C1892" s="136" t="s">
        <v>316</v>
      </c>
      <c r="D1892" s="136" t="s">
        <v>307</v>
      </c>
      <c r="E1892" s="138">
        <v>102.38</v>
      </c>
      <c r="F1892" s="138">
        <v>102.38</v>
      </c>
      <c r="G1892" s="136" t="s">
        <v>308</v>
      </c>
      <c r="H1892" s="139">
        <v>41974</v>
      </c>
    </row>
    <row r="1893" spans="1:8" ht="38.25">
      <c r="A1893" s="140">
        <v>36482</v>
      </c>
      <c r="B1893" s="141" t="s">
        <v>2216</v>
      </c>
      <c r="C1893" s="140" t="s">
        <v>316</v>
      </c>
      <c r="D1893" s="140" t="s">
        <v>83</v>
      </c>
      <c r="E1893" s="142">
        <v>400731.95</v>
      </c>
      <c r="F1893" s="142">
        <v>400731.95</v>
      </c>
      <c r="G1893" s="140" t="s">
        <v>308</v>
      </c>
      <c r="H1893" s="143">
        <v>41974</v>
      </c>
    </row>
    <row r="1894" spans="1:8" ht="38.25">
      <c r="A1894" s="136">
        <v>36408</v>
      </c>
      <c r="B1894" s="137" t="s">
        <v>2217</v>
      </c>
      <c r="C1894" s="136" t="s">
        <v>316</v>
      </c>
      <c r="D1894" s="136" t="s">
        <v>83</v>
      </c>
      <c r="E1894" s="138">
        <v>478800</v>
      </c>
      <c r="F1894" s="138">
        <v>478800</v>
      </c>
      <c r="G1894" s="136" t="s">
        <v>308</v>
      </c>
      <c r="H1894" s="139">
        <v>41974</v>
      </c>
    </row>
    <row r="1895" spans="1:8" ht="38.25">
      <c r="A1895" s="140">
        <v>2723</v>
      </c>
      <c r="B1895" s="141" t="s">
        <v>2218</v>
      </c>
      <c r="C1895" s="140" t="s">
        <v>316</v>
      </c>
      <c r="D1895" s="140" t="s">
        <v>83</v>
      </c>
      <c r="E1895" s="142">
        <v>367500</v>
      </c>
      <c r="F1895" s="142">
        <v>367500</v>
      </c>
      <c r="G1895" s="140" t="s">
        <v>308</v>
      </c>
      <c r="H1895" s="143">
        <v>41974</v>
      </c>
    </row>
    <row r="1896" spans="1:8" ht="38.25">
      <c r="A1896" s="136">
        <v>36481</v>
      </c>
      <c r="B1896" s="137" t="s">
        <v>2219</v>
      </c>
      <c r="C1896" s="136" t="s">
        <v>316</v>
      </c>
      <c r="D1896" s="136" t="s">
        <v>83</v>
      </c>
      <c r="E1896" s="138">
        <v>438375</v>
      </c>
      <c r="F1896" s="138">
        <v>438375</v>
      </c>
      <c r="G1896" s="136" t="s">
        <v>308</v>
      </c>
      <c r="H1896" s="139">
        <v>41974</v>
      </c>
    </row>
    <row r="1897" spans="1:8" ht="38.25">
      <c r="A1897" s="140">
        <v>10685</v>
      </c>
      <c r="B1897" s="141" t="s">
        <v>2220</v>
      </c>
      <c r="C1897" s="140" t="s">
        <v>316</v>
      </c>
      <c r="D1897" s="140" t="s">
        <v>83</v>
      </c>
      <c r="E1897" s="142">
        <v>420000</v>
      </c>
      <c r="F1897" s="142">
        <v>420000</v>
      </c>
      <c r="G1897" s="140" t="s">
        <v>308</v>
      </c>
      <c r="H1897" s="143">
        <v>41974</v>
      </c>
    </row>
    <row r="1898" spans="1:8" ht="25.5">
      <c r="A1898" s="136">
        <v>2726</v>
      </c>
      <c r="B1898" s="137" t="s">
        <v>2221</v>
      </c>
      <c r="C1898" s="136" t="s">
        <v>316</v>
      </c>
      <c r="D1898" s="136" t="s">
        <v>307</v>
      </c>
      <c r="E1898" s="138">
        <v>83.42</v>
      </c>
      <c r="F1898" s="138">
        <v>83.42</v>
      </c>
      <c r="G1898" s="136" t="s">
        <v>308</v>
      </c>
      <c r="H1898" s="139">
        <v>41974</v>
      </c>
    </row>
    <row r="1899" spans="1:8" ht="25.5">
      <c r="A1899" s="140">
        <v>2724</v>
      </c>
      <c r="B1899" s="141" t="s">
        <v>2222</v>
      </c>
      <c r="C1899" s="140" t="s">
        <v>316</v>
      </c>
      <c r="D1899" s="140" t="s">
        <v>307</v>
      </c>
      <c r="E1899" s="142">
        <v>81.95</v>
      </c>
      <c r="F1899" s="142">
        <v>81.95</v>
      </c>
      <c r="G1899" s="140" t="s">
        <v>308</v>
      </c>
      <c r="H1899" s="143">
        <v>41974</v>
      </c>
    </row>
    <row r="1900" spans="1:8" ht="25.5">
      <c r="A1900" s="136">
        <v>10748</v>
      </c>
      <c r="B1900" s="137" t="s">
        <v>2223</v>
      </c>
      <c r="C1900" s="136" t="s">
        <v>314</v>
      </c>
      <c r="D1900" s="136" t="s">
        <v>573</v>
      </c>
      <c r="E1900" s="138">
        <v>0.36</v>
      </c>
      <c r="F1900" s="138">
        <v>0.36</v>
      </c>
      <c r="G1900" s="136" t="s">
        <v>308</v>
      </c>
      <c r="H1900" s="139">
        <v>41974</v>
      </c>
    </row>
    <row r="1901" spans="1:8" ht="25.5">
      <c r="A1901" s="140">
        <v>10749</v>
      </c>
      <c r="B1901" s="141" t="s">
        <v>2223</v>
      </c>
      <c r="C1901" s="140" t="s">
        <v>314</v>
      </c>
      <c r="D1901" s="140" t="s">
        <v>575</v>
      </c>
      <c r="E1901" s="142">
        <v>1.43</v>
      </c>
      <c r="F1901" s="142">
        <v>1.43</v>
      </c>
      <c r="G1901" s="140" t="s">
        <v>308</v>
      </c>
      <c r="H1901" s="143">
        <v>41974</v>
      </c>
    </row>
    <row r="1902" spans="1:8" ht="25.5">
      <c r="A1902" s="136">
        <v>4111</v>
      </c>
      <c r="B1902" s="137" t="s">
        <v>2224</v>
      </c>
      <c r="C1902" s="136" t="s">
        <v>314</v>
      </c>
      <c r="D1902" s="136" t="s">
        <v>83</v>
      </c>
      <c r="E1902" s="138">
        <v>32.369999999999997</v>
      </c>
      <c r="F1902" s="138">
        <v>32.369999999999997</v>
      </c>
      <c r="G1902" s="136" t="s">
        <v>308</v>
      </c>
      <c r="H1902" s="139">
        <v>41974</v>
      </c>
    </row>
    <row r="1903" spans="1:8" ht="25.5">
      <c r="A1903" s="140">
        <v>26021</v>
      </c>
      <c r="B1903" s="141" t="s">
        <v>2225</v>
      </c>
      <c r="C1903" s="140" t="s">
        <v>314</v>
      </c>
      <c r="D1903" s="140" t="s">
        <v>83</v>
      </c>
      <c r="E1903" s="142">
        <v>16.11</v>
      </c>
      <c r="F1903" s="142">
        <v>16.11</v>
      </c>
      <c r="G1903" s="140" t="s">
        <v>308</v>
      </c>
      <c r="H1903" s="143">
        <v>41974</v>
      </c>
    </row>
    <row r="1904" spans="1:8">
      <c r="A1904" s="136">
        <v>12</v>
      </c>
      <c r="B1904" s="137" t="s">
        <v>2226</v>
      </c>
      <c r="C1904" s="136" t="s">
        <v>314</v>
      </c>
      <c r="D1904" s="136" t="s">
        <v>83</v>
      </c>
      <c r="E1904" s="138">
        <v>5.0999999999999996</v>
      </c>
      <c r="F1904" s="138">
        <v>5.0999999999999996</v>
      </c>
      <c r="G1904" s="136" t="s">
        <v>308</v>
      </c>
      <c r="H1904" s="139">
        <v>41974</v>
      </c>
    </row>
    <row r="1905" spans="1:8" ht="25.5">
      <c r="A1905" s="140">
        <v>20969</v>
      </c>
      <c r="B1905" s="141" t="s">
        <v>2227</v>
      </c>
      <c r="C1905" s="140" t="s">
        <v>314</v>
      </c>
      <c r="D1905" s="140" t="s">
        <v>83</v>
      </c>
      <c r="E1905" s="142">
        <v>300.47000000000003</v>
      </c>
      <c r="F1905" s="142">
        <v>300.47000000000003</v>
      </c>
      <c r="G1905" s="140" t="s">
        <v>308</v>
      </c>
      <c r="H1905" s="143">
        <v>41974</v>
      </c>
    </row>
    <row r="1906" spans="1:8" ht="25.5">
      <c r="A1906" s="136">
        <v>20970</v>
      </c>
      <c r="B1906" s="137" t="s">
        <v>2228</v>
      </c>
      <c r="C1906" s="136" t="s">
        <v>314</v>
      </c>
      <c r="D1906" s="136" t="s">
        <v>83</v>
      </c>
      <c r="E1906" s="138">
        <v>417.32</v>
      </c>
      <c r="F1906" s="138">
        <v>417.32</v>
      </c>
      <c r="G1906" s="136" t="s">
        <v>308</v>
      </c>
      <c r="H1906" s="139">
        <v>41974</v>
      </c>
    </row>
    <row r="1907" spans="1:8" ht="38.25">
      <c r="A1907" s="140">
        <v>10902</v>
      </c>
      <c r="B1907" s="141" t="s">
        <v>2229</v>
      </c>
      <c r="C1907" s="140" t="s">
        <v>314</v>
      </c>
      <c r="D1907" s="140" t="s">
        <v>83</v>
      </c>
      <c r="E1907" s="142">
        <v>33.39</v>
      </c>
      <c r="F1907" s="142">
        <v>33.39</v>
      </c>
      <c r="G1907" s="140" t="s">
        <v>308</v>
      </c>
      <c r="H1907" s="143">
        <v>41974</v>
      </c>
    </row>
    <row r="1908" spans="1:8" ht="38.25">
      <c r="A1908" s="136">
        <v>20965</v>
      </c>
      <c r="B1908" s="137" t="s">
        <v>2230</v>
      </c>
      <c r="C1908" s="136" t="s">
        <v>314</v>
      </c>
      <c r="D1908" s="136" t="s">
        <v>83</v>
      </c>
      <c r="E1908" s="138">
        <v>33.39</v>
      </c>
      <c r="F1908" s="138">
        <v>33.39</v>
      </c>
      <c r="G1908" s="136" t="s">
        <v>308</v>
      </c>
      <c r="H1908" s="139">
        <v>41974</v>
      </c>
    </row>
    <row r="1909" spans="1:8" ht="38.25">
      <c r="A1909" s="140">
        <v>20966</v>
      </c>
      <c r="B1909" s="141" t="s">
        <v>2231</v>
      </c>
      <c r="C1909" s="140" t="s">
        <v>314</v>
      </c>
      <c r="D1909" s="140" t="s">
        <v>83</v>
      </c>
      <c r="E1909" s="142">
        <v>33.39</v>
      </c>
      <c r="F1909" s="142">
        <v>33.39</v>
      </c>
      <c r="G1909" s="140" t="s">
        <v>308</v>
      </c>
      <c r="H1909" s="143">
        <v>41974</v>
      </c>
    </row>
    <row r="1910" spans="1:8" ht="38.25">
      <c r="A1910" s="136">
        <v>10903</v>
      </c>
      <c r="B1910" s="137" t="s">
        <v>2232</v>
      </c>
      <c r="C1910" s="136" t="s">
        <v>314</v>
      </c>
      <c r="D1910" s="136" t="s">
        <v>83</v>
      </c>
      <c r="E1910" s="138">
        <v>83.46</v>
      </c>
      <c r="F1910" s="138">
        <v>83.46</v>
      </c>
      <c r="G1910" s="136" t="s">
        <v>308</v>
      </c>
      <c r="H1910" s="139">
        <v>41974</v>
      </c>
    </row>
    <row r="1911" spans="1:8" ht="38.25">
      <c r="A1911" s="140">
        <v>20967</v>
      </c>
      <c r="B1911" s="141" t="s">
        <v>2233</v>
      </c>
      <c r="C1911" s="140" t="s">
        <v>314</v>
      </c>
      <c r="D1911" s="140" t="s">
        <v>83</v>
      </c>
      <c r="E1911" s="142">
        <v>86.17</v>
      </c>
      <c r="F1911" s="142">
        <v>86.17</v>
      </c>
      <c r="G1911" s="140" t="s">
        <v>308</v>
      </c>
      <c r="H1911" s="143">
        <v>41974</v>
      </c>
    </row>
    <row r="1912" spans="1:8" ht="38.25">
      <c r="A1912" s="136">
        <v>20968</v>
      </c>
      <c r="B1912" s="137" t="s">
        <v>2234</v>
      </c>
      <c r="C1912" s="136" t="s">
        <v>314</v>
      </c>
      <c r="D1912" s="136" t="s">
        <v>83</v>
      </c>
      <c r="E1912" s="138">
        <v>83.46</v>
      </c>
      <c r="F1912" s="138">
        <v>83.46</v>
      </c>
      <c r="G1912" s="136" t="s">
        <v>308</v>
      </c>
      <c r="H1912" s="139">
        <v>41974</v>
      </c>
    </row>
    <row r="1913" spans="1:8" ht="38.25">
      <c r="A1913" s="140">
        <v>11359</v>
      </c>
      <c r="B1913" s="141" t="s">
        <v>2235</v>
      </c>
      <c r="C1913" s="140" t="s">
        <v>316</v>
      </c>
      <c r="D1913" s="140" t="s">
        <v>83</v>
      </c>
      <c r="E1913" s="142">
        <v>727.5</v>
      </c>
      <c r="F1913" s="142">
        <v>727.5</v>
      </c>
      <c r="G1913" s="140" t="s">
        <v>308</v>
      </c>
      <c r="H1913" s="143">
        <v>41974</v>
      </c>
    </row>
    <row r="1914" spans="1:8" ht="25.5">
      <c r="A1914" s="136">
        <v>10761</v>
      </c>
      <c r="B1914" s="137" t="s">
        <v>2236</v>
      </c>
      <c r="C1914" s="136" t="s">
        <v>316</v>
      </c>
      <c r="D1914" s="136" t="s">
        <v>307</v>
      </c>
      <c r="E1914" s="138">
        <v>0.54</v>
      </c>
      <c r="F1914" s="138">
        <v>0.54</v>
      </c>
      <c r="G1914" s="136" t="s">
        <v>308</v>
      </c>
      <c r="H1914" s="139">
        <v>41974</v>
      </c>
    </row>
    <row r="1915" spans="1:8" ht="38.25">
      <c r="A1915" s="140">
        <v>20219</v>
      </c>
      <c r="B1915" s="141" t="s">
        <v>2237</v>
      </c>
      <c r="C1915" s="140" t="s">
        <v>316</v>
      </c>
      <c r="D1915" s="140" t="s">
        <v>83</v>
      </c>
      <c r="E1915" s="142">
        <v>70000</v>
      </c>
      <c r="F1915" s="142">
        <v>70000</v>
      </c>
      <c r="G1915" s="140" t="s">
        <v>308</v>
      </c>
      <c r="H1915" s="143">
        <v>41974</v>
      </c>
    </row>
    <row r="1916" spans="1:8" ht="51">
      <c r="A1916" s="136">
        <v>36484</v>
      </c>
      <c r="B1916" s="137" t="s">
        <v>2238</v>
      </c>
      <c r="C1916" s="136" t="s">
        <v>316</v>
      </c>
      <c r="D1916" s="136" t="s">
        <v>83</v>
      </c>
      <c r="E1916" s="138">
        <v>148597.25</v>
      </c>
      <c r="F1916" s="138">
        <v>148597.25</v>
      </c>
      <c r="G1916" s="136" t="s">
        <v>308</v>
      </c>
      <c r="H1916" s="139">
        <v>41974</v>
      </c>
    </row>
    <row r="1917" spans="1:8">
      <c r="A1917" s="140">
        <v>11186</v>
      </c>
      <c r="B1917" s="141" t="s">
        <v>2239</v>
      </c>
      <c r="C1917" s="140" t="s">
        <v>314</v>
      </c>
      <c r="D1917" s="140" t="s">
        <v>335</v>
      </c>
      <c r="E1917" s="142">
        <v>154.80000000000001</v>
      </c>
      <c r="F1917" s="142">
        <v>154.80000000000001</v>
      </c>
      <c r="G1917" s="140" t="s">
        <v>308</v>
      </c>
      <c r="H1917" s="143">
        <v>41974</v>
      </c>
    </row>
    <row r="1918" spans="1:8">
      <c r="A1918" s="136">
        <v>7549</v>
      </c>
      <c r="B1918" s="137" t="s">
        <v>2240</v>
      </c>
      <c r="C1918" s="136" t="s">
        <v>314</v>
      </c>
      <c r="D1918" s="136" t="s">
        <v>83</v>
      </c>
      <c r="E1918" s="138">
        <v>1.47</v>
      </c>
      <c r="F1918" s="138">
        <v>1.47</v>
      </c>
      <c r="G1918" s="136" t="s">
        <v>308</v>
      </c>
      <c r="H1918" s="139">
        <v>41974</v>
      </c>
    </row>
    <row r="1919" spans="1:8">
      <c r="A1919" s="140">
        <v>7551</v>
      </c>
      <c r="B1919" s="141" t="s">
        <v>2241</v>
      </c>
      <c r="C1919" s="140" t="s">
        <v>314</v>
      </c>
      <c r="D1919" s="140" t="s">
        <v>83</v>
      </c>
      <c r="E1919" s="142">
        <v>3.22</v>
      </c>
      <c r="F1919" s="142">
        <v>3.22</v>
      </c>
      <c r="G1919" s="140" t="s">
        <v>308</v>
      </c>
      <c r="H1919" s="143">
        <v>41974</v>
      </c>
    </row>
    <row r="1920" spans="1:8" ht="25.5">
      <c r="A1920" s="136">
        <v>11557</v>
      </c>
      <c r="B1920" s="137" t="s">
        <v>2242</v>
      </c>
      <c r="C1920" s="136" t="s">
        <v>314</v>
      </c>
      <c r="D1920" s="136" t="s">
        <v>916</v>
      </c>
      <c r="E1920" s="138">
        <v>14.16</v>
      </c>
      <c r="F1920" s="138">
        <v>14.16</v>
      </c>
      <c r="G1920" s="136" t="s">
        <v>308</v>
      </c>
      <c r="H1920" s="139">
        <v>41974</v>
      </c>
    </row>
    <row r="1921" spans="1:8" ht="25.5">
      <c r="A1921" s="140">
        <v>11558</v>
      </c>
      <c r="B1921" s="141" t="s">
        <v>2243</v>
      </c>
      <c r="C1921" s="140" t="s">
        <v>314</v>
      </c>
      <c r="D1921" s="140" t="s">
        <v>916</v>
      </c>
      <c r="E1921" s="142">
        <v>11.56</v>
      </c>
      <c r="F1921" s="142">
        <v>11.56</v>
      </c>
      <c r="G1921" s="140" t="s">
        <v>308</v>
      </c>
      <c r="H1921" s="143">
        <v>41974</v>
      </c>
    </row>
    <row r="1922" spans="1:8">
      <c r="A1922" s="136">
        <v>2760</v>
      </c>
      <c r="B1922" s="137" t="s">
        <v>2244</v>
      </c>
      <c r="C1922" s="136" t="s">
        <v>314</v>
      </c>
      <c r="D1922" s="136" t="s">
        <v>83</v>
      </c>
      <c r="E1922" s="138">
        <v>10.02</v>
      </c>
      <c r="F1922" s="138">
        <v>10.02</v>
      </c>
      <c r="G1922" s="136" t="s">
        <v>308</v>
      </c>
      <c r="H1922" s="139">
        <v>41974</v>
      </c>
    </row>
    <row r="1923" spans="1:8">
      <c r="A1923" s="140">
        <v>2761</v>
      </c>
      <c r="B1923" s="141" t="s">
        <v>2245</v>
      </c>
      <c r="C1923" s="140" t="s">
        <v>314</v>
      </c>
      <c r="D1923" s="140" t="s">
        <v>83</v>
      </c>
      <c r="E1923" s="142">
        <v>10.99</v>
      </c>
      <c r="F1923" s="142">
        <v>10.99</v>
      </c>
      <c r="G1923" s="140" t="s">
        <v>308</v>
      </c>
      <c r="H1923" s="143">
        <v>41974</v>
      </c>
    </row>
    <row r="1924" spans="1:8">
      <c r="A1924" s="136">
        <v>11428</v>
      </c>
      <c r="B1924" s="137" t="s">
        <v>2246</v>
      </c>
      <c r="C1924" s="136" t="s">
        <v>314</v>
      </c>
      <c r="D1924" s="136" t="s">
        <v>83</v>
      </c>
      <c r="E1924" s="138">
        <v>10.81</v>
      </c>
      <c r="F1924" s="138">
        <v>10.81</v>
      </c>
      <c r="G1924" s="136" t="s">
        <v>308</v>
      </c>
      <c r="H1924" s="139">
        <v>41974</v>
      </c>
    </row>
    <row r="1925" spans="1:8">
      <c r="A1925" s="140">
        <v>2759</v>
      </c>
      <c r="B1925" s="141" t="s">
        <v>2247</v>
      </c>
      <c r="C1925" s="140" t="s">
        <v>314</v>
      </c>
      <c r="D1925" s="140" t="s">
        <v>83</v>
      </c>
      <c r="E1925" s="142">
        <v>0.69</v>
      </c>
      <c r="F1925" s="142">
        <v>0.69</v>
      </c>
      <c r="G1925" s="140" t="s">
        <v>308</v>
      </c>
      <c r="H1925" s="143">
        <v>41974</v>
      </c>
    </row>
    <row r="1926" spans="1:8" ht="25.5">
      <c r="A1926" s="136">
        <v>11614</v>
      </c>
      <c r="B1926" s="137" t="s">
        <v>2248</v>
      </c>
      <c r="C1926" s="136" t="s">
        <v>314</v>
      </c>
      <c r="D1926" s="136" t="s">
        <v>335</v>
      </c>
      <c r="E1926" s="138">
        <v>30.83</v>
      </c>
      <c r="F1926" s="138">
        <v>30.83</v>
      </c>
      <c r="G1926" s="136" t="s">
        <v>308</v>
      </c>
      <c r="H1926" s="139">
        <v>41974</v>
      </c>
    </row>
    <row r="1927" spans="1:8">
      <c r="A1927" s="140">
        <v>20059</v>
      </c>
      <c r="B1927" s="141" t="s">
        <v>2249</v>
      </c>
      <c r="C1927" s="140" t="s">
        <v>314</v>
      </c>
      <c r="D1927" s="140" t="s">
        <v>83</v>
      </c>
      <c r="E1927" s="142">
        <v>13.52</v>
      </c>
      <c r="F1927" s="142">
        <v>13.52</v>
      </c>
      <c r="G1927" s="140" t="s">
        <v>308</v>
      </c>
      <c r="H1927" s="143">
        <v>41974</v>
      </c>
    </row>
    <row r="1928" spans="1:8">
      <c r="A1928" s="136">
        <v>20060</v>
      </c>
      <c r="B1928" s="137" t="s">
        <v>2250</v>
      </c>
      <c r="C1928" s="136" t="s">
        <v>314</v>
      </c>
      <c r="D1928" s="136" t="s">
        <v>83</v>
      </c>
      <c r="E1928" s="138">
        <v>13.52</v>
      </c>
      <c r="F1928" s="138">
        <v>13.52</v>
      </c>
      <c r="G1928" s="136" t="s">
        <v>308</v>
      </c>
      <c r="H1928" s="139">
        <v>41974</v>
      </c>
    </row>
    <row r="1929" spans="1:8" ht="25.5">
      <c r="A1929" s="140">
        <v>2801</v>
      </c>
      <c r="B1929" s="141" t="s">
        <v>2251</v>
      </c>
      <c r="C1929" s="140" t="s">
        <v>314</v>
      </c>
      <c r="D1929" s="140" t="s">
        <v>370</v>
      </c>
      <c r="E1929" s="142">
        <v>293.8</v>
      </c>
      <c r="F1929" s="142">
        <v>293.8</v>
      </c>
      <c r="G1929" s="140" t="s">
        <v>308</v>
      </c>
      <c r="H1929" s="143">
        <v>41974</v>
      </c>
    </row>
    <row r="1930" spans="1:8">
      <c r="A1930" s="136">
        <v>2806</v>
      </c>
      <c r="B1930" s="137" t="s">
        <v>2252</v>
      </c>
      <c r="C1930" s="136" t="s">
        <v>314</v>
      </c>
      <c r="D1930" s="136" t="s">
        <v>370</v>
      </c>
      <c r="E1930" s="138">
        <v>303.8</v>
      </c>
      <c r="F1930" s="138">
        <v>303.8</v>
      </c>
      <c r="G1930" s="136" t="s">
        <v>308</v>
      </c>
      <c r="H1930" s="139">
        <v>41974</v>
      </c>
    </row>
    <row r="1931" spans="1:8">
      <c r="A1931" s="140">
        <v>2803</v>
      </c>
      <c r="B1931" s="141" t="s">
        <v>2253</v>
      </c>
      <c r="C1931" s="140" t="s">
        <v>314</v>
      </c>
      <c r="D1931" s="140" t="s">
        <v>370</v>
      </c>
      <c r="E1931" s="142">
        <v>283.8</v>
      </c>
      <c r="F1931" s="142">
        <v>283.8</v>
      </c>
      <c r="G1931" s="140" t="s">
        <v>308</v>
      </c>
      <c r="H1931" s="143">
        <v>41974</v>
      </c>
    </row>
    <row r="1932" spans="1:8" ht="25.5">
      <c r="A1932" s="136">
        <v>2771</v>
      </c>
      <c r="B1932" s="137" t="s">
        <v>2254</v>
      </c>
      <c r="C1932" s="136" t="s">
        <v>314</v>
      </c>
      <c r="D1932" s="136" t="s">
        <v>370</v>
      </c>
      <c r="E1932" s="138">
        <v>163</v>
      </c>
      <c r="F1932" s="138">
        <v>163</v>
      </c>
      <c r="G1932" s="136" t="s">
        <v>308</v>
      </c>
      <c r="H1932" s="139">
        <v>41974</v>
      </c>
    </row>
    <row r="1933" spans="1:8" ht="25.5">
      <c r="A1933" s="140">
        <v>2766</v>
      </c>
      <c r="B1933" s="141" t="s">
        <v>2255</v>
      </c>
      <c r="C1933" s="140" t="s">
        <v>314</v>
      </c>
      <c r="D1933" s="140" t="s">
        <v>370</v>
      </c>
      <c r="E1933" s="142">
        <v>183</v>
      </c>
      <c r="F1933" s="142">
        <v>183</v>
      </c>
      <c r="G1933" s="140" t="s">
        <v>308</v>
      </c>
      <c r="H1933" s="143">
        <v>41974</v>
      </c>
    </row>
    <row r="1934" spans="1:8" ht="25.5">
      <c r="A1934" s="136">
        <v>2772</v>
      </c>
      <c r="B1934" s="137" t="s">
        <v>2256</v>
      </c>
      <c r="C1934" s="136" t="s">
        <v>314</v>
      </c>
      <c r="D1934" s="136" t="s">
        <v>370</v>
      </c>
      <c r="E1934" s="138">
        <v>285.25</v>
      </c>
      <c r="F1934" s="138">
        <v>285.25</v>
      </c>
      <c r="G1934" s="136" t="s">
        <v>308</v>
      </c>
      <c r="H1934" s="139">
        <v>41974</v>
      </c>
    </row>
    <row r="1935" spans="1:8" ht="25.5">
      <c r="A1935" s="140">
        <v>2773</v>
      </c>
      <c r="B1935" s="141" t="s">
        <v>2257</v>
      </c>
      <c r="C1935" s="140" t="s">
        <v>314</v>
      </c>
      <c r="D1935" s="140" t="s">
        <v>370</v>
      </c>
      <c r="E1935" s="142">
        <v>350</v>
      </c>
      <c r="F1935" s="142">
        <v>350</v>
      </c>
      <c r="G1935" s="140" t="s">
        <v>308</v>
      </c>
      <c r="H1935" s="143">
        <v>41974</v>
      </c>
    </row>
    <row r="1936" spans="1:8" ht="25.5">
      <c r="A1936" s="136">
        <v>2764</v>
      </c>
      <c r="B1936" s="137" t="s">
        <v>2258</v>
      </c>
      <c r="C1936" s="136" t="s">
        <v>314</v>
      </c>
      <c r="D1936" s="136" t="s">
        <v>370</v>
      </c>
      <c r="E1936" s="138">
        <v>425</v>
      </c>
      <c r="F1936" s="138">
        <v>425</v>
      </c>
      <c r="G1936" s="136" t="s">
        <v>308</v>
      </c>
      <c r="H1936" s="139">
        <v>41974</v>
      </c>
    </row>
    <row r="1937" spans="1:8" ht="25.5">
      <c r="A1937" s="140">
        <v>2765</v>
      </c>
      <c r="B1937" s="141" t="s">
        <v>2259</v>
      </c>
      <c r="C1937" s="140" t="s">
        <v>314</v>
      </c>
      <c r="D1937" s="140" t="s">
        <v>370</v>
      </c>
      <c r="E1937" s="142">
        <v>672.5</v>
      </c>
      <c r="F1937" s="142">
        <v>672.5</v>
      </c>
      <c r="G1937" s="140" t="s">
        <v>308</v>
      </c>
      <c r="H1937" s="143">
        <v>41974</v>
      </c>
    </row>
    <row r="1938" spans="1:8" ht="25.5">
      <c r="A1938" s="136">
        <v>11411</v>
      </c>
      <c r="B1938" s="137" t="s">
        <v>2260</v>
      </c>
      <c r="C1938" s="136" t="s">
        <v>314</v>
      </c>
      <c r="D1938" s="136" t="s">
        <v>370</v>
      </c>
      <c r="E1938" s="138">
        <v>519</v>
      </c>
      <c r="F1938" s="138">
        <v>519</v>
      </c>
      <c r="G1938" s="136" t="s">
        <v>308</v>
      </c>
      <c r="H1938" s="139">
        <v>41974</v>
      </c>
    </row>
    <row r="1939" spans="1:8" ht="25.5">
      <c r="A1939" s="140">
        <v>2774</v>
      </c>
      <c r="B1939" s="141" t="s">
        <v>2261</v>
      </c>
      <c r="C1939" s="140" t="s">
        <v>314</v>
      </c>
      <c r="D1939" s="140" t="s">
        <v>370</v>
      </c>
      <c r="E1939" s="142">
        <v>142.15</v>
      </c>
      <c r="F1939" s="142">
        <v>142.15</v>
      </c>
      <c r="G1939" s="140" t="s">
        <v>308</v>
      </c>
      <c r="H1939" s="143">
        <v>41974</v>
      </c>
    </row>
    <row r="1940" spans="1:8" ht="25.5">
      <c r="A1940" s="136">
        <v>11412</v>
      </c>
      <c r="B1940" s="137" t="s">
        <v>2262</v>
      </c>
      <c r="C1940" s="136" t="s">
        <v>314</v>
      </c>
      <c r="D1940" s="136" t="s">
        <v>370</v>
      </c>
      <c r="E1940" s="138">
        <v>695</v>
      </c>
      <c r="F1940" s="138">
        <v>695</v>
      </c>
      <c r="G1940" s="136" t="s">
        <v>308</v>
      </c>
      <c r="H1940" s="139">
        <v>41974</v>
      </c>
    </row>
    <row r="1941" spans="1:8" ht="25.5">
      <c r="A1941" s="140">
        <v>2775</v>
      </c>
      <c r="B1941" s="141" t="s">
        <v>2263</v>
      </c>
      <c r="C1941" s="140" t="s">
        <v>314</v>
      </c>
      <c r="D1941" s="140" t="s">
        <v>370</v>
      </c>
      <c r="E1941" s="142">
        <v>180</v>
      </c>
      <c r="F1941" s="142">
        <v>180</v>
      </c>
      <c r="G1941" s="140" t="s">
        <v>308</v>
      </c>
      <c r="H1941" s="143">
        <v>41974</v>
      </c>
    </row>
    <row r="1942" spans="1:8" ht="25.5">
      <c r="A1942" s="136">
        <v>2778</v>
      </c>
      <c r="B1942" s="137" t="s">
        <v>2264</v>
      </c>
      <c r="C1942" s="136" t="s">
        <v>314</v>
      </c>
      <c r="D1942" s="136" t="s">
        <v>370</v>
      </c>
      <c r="E1942" s="138">
        <v>247.5</v>
      </c>
      <c r="F1942" s="138">
        <v>247.5</v>
      </c>
      <c r="G1942" s="136" t="s">
        <v>308</v>
      </c>
      <c r="H1942" s="139">
        <v>41974</v>
      </c>
    </row>
    <row r="1943" spans="1:8" ht="25.5">
      <c r="A1943" s="140">
        <v>2776</v>
      </c>
      <c r="B1943" s="141" t="s">
        <v>2265</v>
      </c>
      <c r="C1943" s="140" t="s">
        <v>314</v>
      </c>
      <c r="D1943" s="140" t="s">
        <v>370</v>
      </c>
      <c r="E1943" s="142">
        <v>270.5</v>
      </c>
      <c r="F1943" s="142">
        <v>270.5</v>
      </c>
      <c r="G1943" s="140" t="s">
        <v>308</v>
      </c>
      <c r="H1943" s="143">
        <v>41974</v>
      </c>
    </row>
    <row r="1944" spans="1:8" ht="25.5">
      <c r="A1944" s="136">
        <v>2777</v>
      </c>
      <c r="B1944" s="137" t="s">
        <v>2266</v>
      </c>
      <c r="C1944" s="136" t="s">
        <v>314</v>
      </c>
      <c r="D1944" s="136" t="s">
        <v>370</v>
      </c>
      <c r="E1944" s="138">
        <v>323.55</v>
      </c>
      <c r="F1944" s="138">
        <v>323.55</v>
      </c>
      <c r="G1944" s="136" t="s">
        <v>308</v>
      </c>
      <c r="H1944" s="139">
        <v>41974</v>
      </c>
    </row>
    <row r="1945" spans="1:8" ht="25.5">
      <c r="A1945" s="140">
        <v>11413</v>
      </c>
      <c r="B1945" s="141" t="s">
        <v>2267</v>
      </c>
      <c r="C1945" s="140" t="s">
        <v>314</v>
      </c>
      <c r="D1945" s="140" t="s">
        <v>370</v>
      </c>
      <c r="E1945" s="142">
        <v>191.5</v>
      </c>
      <c r="F1945" s="142">
        <v>191.5</v>
      </c>
      <c r="G1945" s="140" t="s">
        <v>308</v>
      </c>
      <c r="H1945" s="143">
        <v>41974</v>
      </c>
    </row>
    <row r="1946" spans="1:8" ht="25.5">
      <c r="A1946" s="136">
        <v>11414</v>
      </c>
      <c r="B1946" s="137" t="s">
        <v>2268</v>
      </c>
      <c r="C1946" s="136" t="s">
        <v>314</v>
      </c>
      <c r="D1946" s="136" t="s">
        <v>370</v>
      </c>
      <c r="E1946" s="138">
        <v>225</v>
      </c>
      <c r="F1946" s="138">
        <v>225</v>
      </c>
      <c r="G1946" s="136" t="s">
        <v>308</v>
      </c>
      <c r="H1946" s="139">
        <v>41974</v>
      </c>
    </row>
    <row r="1947" spans="1:8" ht="25.5">
      <c r="A1947" s="140">
        <v>11416</v>
      </c>
      <c r="B1947" s="141" t="s">
        <v>2269</v>
      </c>
      <c r="C1947" s="140" t="s">
        <v>314</v>
      </c>
      <c r="D1947" s="140" t="s">
        <v>370</v>
      </c>
      <c r="E1947" s="142">
        <v>309.8</v>
      </c>
      <c r="F1947" s="142">
        <v>309.8</v>
      </c>
      <c r="G1947" s="140" t="s">
        <v>308</v>
      </c>
      <c r="H1947" s="143">
        <v>41974</v>
      </c>
    </row>
    <row r="1948" spans="1:8" ht="25.5">
      <c r="A1948" s="136">
        <v>11417</v>
      </c>
      <c r="B1948" s="137" t="s">
        <v>2270</v>
      </c>
      <c r="C1948" s="136" t="s">
        <v>314</v>
      </c>
      <c r="D1948" s="136" t="s">
        <v>370</v>
      </c>
      <c r="E1948" s="138">
        <v>398</v>
      </c>
      <c r="F1948" s="138">
        <v>398</v>
      </c>
      <c r="G1948" s="136" t="s">
        <v>308</v>
      </c>
      <c r="H1948" s="139">
        <v>41974</v>
      </c>
    </row>
    <row r="1949" spans="1:8" ht="25.5">
      <c r="A1949" s="140">
        <v>11419</v>
      </c>
      <c r="B1949" s="141" t="s">
        <v>2271</v>
      </c>
      <c r="C1949" s="140" t="s">
        <v>314</v>
      </c>
      <c r="D1949" s="140" t="s">
        <v>370</v>
      </c>
      <c r="E1949" s="142">
        <v>327.5</v>
      </c>
      <c r="F1949" s="142">
        <v>327.5</v>
      </c>
      <c r="G1949" s="140" t="s">
        <v>308</v>
      </c>
      <c r="H1949" s="143">
        <v>41974</v>
      </c>
    </row>
    <row r="1950" spans="1:8">
      <c r="A1950" s="136">
        <v>2782</v>
      </c>
      <c r="B1950" s="137" t="s">
        <v>2272</v>
      </c>
      <c r="C1950" s="136" t="s">
        <v>314</v>
      </c>
      <c r="D1950" s="136" t="s">
        <v>370</v>
      </c>
      <c r="E1950" s="138">
        <v>200</v>
      </c>
      <c r="F1950" s="138">
        <v>200</v>
      </c>
      <c r="G1950" s="136" t="s">
        <v>308</v>
      </c>
      <c r="H1950" s="139">
        <v>41974</v>
      </c>
    </row>
    <row r="1951" spans="1:8">
      <c r="A1951" s="140">
        <v>2783</v>
      </c>
      <c r="B1951" s="141" t="s">
        <v>2273</v>
      </c>
      <c r="C1951" s="140" t="s">
        <v>314</v>
      </c>
      <c r="D1951" s="140" t="s">
        <v>370</v>
      </c>
      <c r="E1951" s="142">
        <v>225</v>
      </c>
      <c r="F1951" s="142">
        <v>225</v>
      </c>
      <c r="G1951" s="140" t="s">
        <v>308</v>
      </c>
      <c r="H1951" s="143">
        <v>41974</v>
      </c>
    </row>
    <row r="1952" spans="1:8">
      <c r="A1952" s="136">
        <v>2786</v>
      </c>
      <c r="B1952" s="137" t="s">
        <v>2274</v>
      </c>
      <c r="C1952" s="136" t="s">
        <v>314</v>
      </c>
      <c r="D1952" s="136" t="s">
        <v>370</v>
      </c>
      <c r="E1952" s="138">
        <v>260</v>
      </c>
      <c r="F1952" s="138">
        <v>260</v>
      </c>
      <c r="G1952" s="136" t="s">
        <v>308</v>
      </c>
      <c r="H1952" s="139">
        <v>41974</v>
      </c>
    </row>
    <row r="1953" spans="1:8">
      <c r="A1953" s="140">
        <v>2784</v>
      </c>
      <c r="B1953" s="141" t="s">
        <v>2275</v>
      </c>
      <c r="C1953" s="140" t="s">
        <v>314</v>
      </c>
      <c r="D1953" s="140" t="s">
        <v>370</v>
      </c>
      <c r="E1953" s="142">
        <v>400</v>
      </c>
      <c r="F1953" s="142">
        <v>400</v>
      </c>
      <c r="G1953" s="140" t="s">
        <v>308</v>
      </c>
      <c r="H1953" s="143">
        <v>41974</v>
      </c>
    </row>
    <row r="1954" spans="1:8">
      <c r="A1954" s="136">
        <v>2785</v>
      </c>
      <c r="B1954" s="137" t="s">
        <v>2276</v>
      </c>
      <c r="C1954" s="136" t="s">
        <v>314</v>
      </c>
      <c r="D1954" s="136" t="s">
        <v>370</v>
      </c>
      <c r="E1954" s="138">
        <v>475</v>
      </c>
      <c r="F1954" s="138">
        <v>475</v>
      </c>
      <c r="G1954" s="136" t="s">
        <v>308</v>
      </c>
      <c r="H1954" s="139">
        <v>41974</v>
      </c>
    </row>
    <row r="1955" spans="1:8">
      <c r="A1955" s="140">
        <v>2781</v>
      </c>
      <c r="B1955" s="141" t="s">
        <v>2277</v>
      </c>
      <c r="C1955" s="140" t="s">
        <v>314</v>
      </c>
      <c r="D1955" s="140" t="s">
        <v>370</v>
      </c>
      <c r="E1955" s="142">
        <v>550</v>
      </c>
      <c r="F1955" s="142">
        <v>550</v>
      </c>
      <c r="G1955" s="140" t="s">
        <v>308</v>
      </c>
      <c r="H1955" s="143">
        <v>41974</v>
      </c>
    </row>
    <row r="1956" spans="1:8">
      <c r="A1956" s="136">
        <v>2780</v>
      </c>
      <c r="B1956" s="137" t="s">
        <v>2278</v>
      </c>
      <c r="C1956" s="136" t="s">
        <v>314</v>
      </c>
      <c r="D1956" s="136" t="s">
        <v>370</v>
      </c>
      <c r="E1956" s="138">
        <v>725</v>
      </c>
      <c r="F1956" s="138">
        <v>725</v>
      </c>
      <c r="G1956" s="136" t="s">
        <v>308</v>
      </c>
      <c r="H1956" s="139">
        <v>41974</v>
      </c>
    </row>
    <row r="1957" spans="1:8" ht="38.25">
      <c r="A1957" s="140">
        <v>2763</v>
      </c>
      <c r="B1957" s="141" t="s">
        <v>2279</v>
      </c>
      <c r="C1957" s="140" t="s">
        <v>314</v>
      </c>
      <c r="D1957" s="140" t="s">
        <v>370</v>
      </c>
      <c r="E1957" s="142">
        <v>135</v>
      </c>
      <c r="F1957" s="142">
        <v>135</v>
      </c>
      <c r="G1957" s="140" t="s">
        <v>308</v>
      </c>
      <c r="H1957" s="143">
        <v>41974</v>
      </c>
    </row>
    <row r="1958" spans="1:8">
      <c r="A1958" s="136">
        <v>34786</v>
      </c>
      <c r="B1958" s="137" t="s">
        <v>2280</v>
      </c>
      <c r="C1958" s="136" t="s">
        <v>306</v>
      </c>
      <c r="D1958" s="136" t="s">
        <v>307</v>
      </c>
      <c r="E1958" s="138">
        <v>12.78</v>
      </c>
      <c r="F1958" s="138">
        <v>11.05</v>
      </c>
      <c r="G1958" s="136" t="s">
        <v>308</v>
      </c>
      <c r="H1958" s="139">
        <v>41974</v>
      </c>
    </row>
    <row r="1959" spans="1:8">
      <c r="A1959" s="140">
        <v>13</v>
      </c>
      <c r="B1959" s="141" t="s">
        <v>2281</v>
      </c>
      <c r="C1959" s="140" t="s">
        <v>314</v>
      </c>
      <c r="D1959" s="140" t="s">
        <v>304</v>
      </c>
      <c r="E1959" s="142">
        <v>5.15</v>
      </c>
      <c r="F1959" s="142">
        <v>5.15</v>
      </c>
      <c r="G1959" s="140" t="s">
        <v>308</v>
      </c>
      <c r="H1959" s="143">
        <v>41974</v>
      </c>
    </row>
    <row r="1960" spans="1:8" ht="25.5">
      <c r="A1960" s="136">
        <v>14</v>
      </c>
      <c r="B1960" s="137" t="s">
        <v>2282</v>
      </c>
      <c r="C1960" s="136" t="s">
        <v>314</v>
      </c>
      <c r="D1960" s="136" t="s">
        <v>304</v>
      </c>
      <c r="E1960" s="138">
        <v>6.85</v>
      </c>
      <c r="F1960" s="138">
        <v>6.85</v>
      </c>
      <c r="G1960" s="136" t="s">
        <v>308</v>
      </c>
      <c r="H1960" s="139">
        <v>41974</v>
      </c>
    </row>
    <row r="1961" spans="1:8">
      <c r="A1961" s="140">
        <v>11429</v>
      </c>
      <c r="B1961" s="141" t="s">
        <v>2283</v>
      </c>
      <c r="C1961" s="140" t="s">
        <v>314</v>
      </c>
      <c r="D1961" s="140" t="s">
        <v>370</v>
      </c>
      <c r="E1961" s="142">
        <v>1.28</v>
      </c>
      <c r="F1961" s="142">
        <v>1.28</v>
      </c>
      <c r="G1961" s="140" t="s">
        <v>308</v>
      </c>
      <c r="H1961" s="143">
        <v>41974</v>
      </c>
    </row>
    <row r="1962" spans="1:8">
      <c r="A1962" s="136">
        <v>2762</v>
      </c>
      <c r="B1962" s="137" t="s">
        <v>2284</v>
      </c>
      <c r="C1962" s="136" t="s">
        <v>314</v>
      </c>
      <c r="D1962" s="136" t="s">
        <v>370</v>
      </c>
      <c r="E1962" s="138">
        <v>1.1499999999999999</v>
      </c>
      <c r="F1962" s="138">
        <v>1.1499999999999999</v>
      </c>
      <c r="G1962" s="136" t="s">
        <v>308</v>
      </c>
      <c r="H1962" s="139">
        <v>41974</v>
      </c>
    </row>
    <row r="1963" spans="1:8" ht="38.25">
      <c r="A1963" s="140">
        <v>21142</v>
      </c>
      <c r="B1963" s="141" t="s">
        <v>2285</v>
      </c>
      <c r="C1963" s="140" t="s">
        <v>314</v>
      </c>
      <c r="D1963" s="140" t="s">
        <v>83</v>
      </c>
      <c r="E1963" s="142">
        <v>24.75</v>
      </c>
      <c r="F1963" s="142">
        <v>24.75</v>
      </c>
      <c r="G1963" s="140" t="s">
        <v>308</v>
      </c>
      <c r="H1963" s="143">
        <v>41974</v>
      </c>
    </row>
    <row r="1964" spans="1:8">
      <c r="A1964" s="136">
        <v>12865</v>
      </c>
      <c r="B1964" s="137" t="s">
        <v>2286</v>
      </c>
      <c r="C1964" s="136" t="s">
        <v>306</v>
      </c>
      <c r="D1964" s="136" t="s">
        <v>307</v>
      </c>
      <c r="E1964" s="138">
        <v>10.1</v>
      </c>
      <c r="F1964" s="138">
        <v>8.73</v>
      </c>
      <c r="G1964" s="136" t="s">
        <v>308</v>
      </c>
      <c r="H1964" s="139">
        <v>41974</v>
      </c>
    </row>
    <row r="1965" spans="1:8">
      <c r="A1965" s="140">
        <v>4223</v>
      </c>
      <c r="B1965" s="141" t="s">
        <v>2287</v>
      </c>
      <c r="C1965" s="140" t="s">
        <v>314</v>
      </c>
      <c r="D1965" s="140" t="s">
        <v>416</v>
      </c>
      <c r="E1965" s="142">
        <v>2.72</v>
      </c>
      <c r="F1965" s="142">
        <v>2.72</v>
      </c>
      <c r="G1965" s="140" t="s">
        <v>308</v>
      </c>
      <c r="H1965" s="143">
        <v>41974</v>
      </c>
    </row>
    <row r="1966" spans="1:8" ht="25.5">
      <c r="A1966" s="136">
        <v>37372</v>
      </c>
      <c r="B1966" s="137" t="s">
        <v>2288</v>
      </c>
      <c r="C1966" s="136" t="s">
        <v>553</v>
      </c>
      <c r="D1966" s="136" t="s">
        <v>307</v>
      </c>
      <c r="E1966" s="138">
        <v>0.09</v>
      </c>
      <c r="F1966" s="138">
        <v>0.09</v>
      </c>
      <c r="G1966" s="136" t="s">
        <v>308</v>
      </c>
      <c r="H1966" s="139">
        <v>41974</v>
      </c>
    </row>
    <row r="1967" spans="1:8">
      <c r="A1967" s="140">
        <v>11582</v>
      </c>
      <c r="B1967" s="141" t="s">
        <v>2289</v>
      </c>
      <c r="C1967" s="140" t="s">
        <v>314</v>
      </c>
      <c r="D1967" s="140" t="s">
        <v>83</v>
      </c>
      <c r="E1967" s="142">
        <v>5.56</v>
      </c>
      <c r="F1967" s="142">
        <v>5.56</v>
      </c>
      <c r="G1967" s="140" t="s">
        <v>308</v>
      </c>
      <c r="H1967" s="143">
        <v>41974</v>
      </c>
    </row>
    <row r="1968" spans="1:8" ht="25.5">
      <c r="A1968" s="136">
        <v>10886</v>
      </c>
      <c r="B1968" s="137" t="s">
        <v>2290</v>
      </c>
      <c r="C1968" s="136" t="s">
        <v>314</v>
      </c>
      <c r="D1968" s="136" t="s">
        <v>83</v>
      </c>
      <c r="E1968" s="138">
        <v>180.37</v>
      </c>
      <c r="F1968" s="138">
        <v>180.37</v>
      </c>
      <c r="G1968" s="136" t="s">
        <v>308</v>
      </c>
      <c r="H1968" s="139">
        <v>41974</v>
      </c>
    </row>
    <row r="1969" spans="1:8" ht="25.5">
      <c r="A1969" s="140">
        <v>10890</v>
      </c>
      <c r="B1969" s="141" t="s">
        <v>2291</v>
      </c>
      <c r="C1969" s="140" t="s">
        <v>314</v>
      </c>
      <c r="D1969" s="140" t="s">
        <v>83</v>
      </c>
      <c r="E1969" s="142">
        <v>272.56</v>
      </c>
      <c r="F1969" s="142">
        <v>272.56</v>
      </c>
      <c r="G1969" s="140" t="s">
        <v>308</v>
      </c>
      <c r="H1969" s="143">
        <v>41974</v>
      </c>
    </row>
    <row r="1970" spans="1:8" ht="25.5">
      <c r="A1970" s="136">
        <v>10891</v>
      </c>
      <c r="B1970" s="137" t="s">
        <v>2292</v>
      </c>
      <c r="C1970" s="136" t="s">
        <v>314</v>
      </c>
      <c r="D1970" s="136" t="s">
        <v>83</v>
      </c>
      <c r="E1970" s="138">
        <v>157.19999999999999</v>
      </c>
      <c r="F1970" s="138">
        <v>157.19999999999999</v>
      </c>
      <c r="G1970" s="136" t="s">
        <v>308</v>
      </c>
      <c r="H1970" s="139">
        <v>41974</v>
      </c>
    </row>
    <row r="1971" spans="1:8" ht="25.5">
      <c r="A1971" s="140">
        <v>20977</v>
      </c>
      <c r="B1971" s="141" t="s">
        <v>2293</v>
      </c>
      <c r="C1971" s="140" t="s">
        <v>314</v>
      </c>
      <c r="D1971" s="140" t="s">
        <v>83</v>
      </c>
      <c r="E1971" s="142">
        <v>233.12</v>
      </c>
      <c r="F1971" s="142">
        <v>233.12</v>
      </c>
      <c r="G1971" s="140" t="s">
        <v>308</v>
      </c>
      <c r="H1971" s="143">
        <v>41974</v>
      </c>
    </row>
    <row r="1972" spans="1:8" ht="25.5">
      <c r="A1972" s="136">
        <v>10888</v>
      </c>
      <c r="B1972" s="137" t="s">
        <v>2294</v>
      </c>
      <c r="C1972" s="136" t="s">
        <v>314</v>
      </c>
      <c r="D1972" s="136" t="s">
        <v>83</v>
      </c>
      <c r="E1972" s="138">
        <v>521.07000000000005</v>
      </c>
      <c r="F1972" s="138">
        <v>521.07000000000005</v>
      </c>
      <c r="G1972" s="136" t="s">
        <v>308</v>
      </c>
      <c r="H1972" s="139">
        <v>41974</v>
      </c>
    </row>
    <row r="1973" spans="1:8" ht="25.5">
      <c r="A1973" s="140">
        <v>10889</v>
      </c>
      <c r="B1973" s="141" t="s">
        <v>2295</v>
      </c>
      <c r="C1973" s="140" t="s">
        <v>314</v>
      </c>
      <c r="D1973" s="140" t="s">
        <v>83</v>
      </c>
      <c r="E1973" s="142">
        <v>637.75</v>
      </c>
      <c r="F1973" s="142">
        <v>637.75</v>
      </c>
      <c r="G1973" s="140" t="s">
        <v>308</v>
      </c>
      <c r="H1973" s="143">
        <v>41974</v>
      </c>
    </row>
    <row r="1974" spans="1:8" ht="25.5">
      <c r="A1974" s="136">
        <v>10892</v>
      </c>
      <c r="B1974" s="137" t="s">
        <v>2296</v>
      </c>
      <c r="C1974" s="136" t="s">
        <v>314</v>
      </c>
      <c r="D1974" s="136" t="s">
        <v>83</v>
      </c>
      <c r="E1974" s="138">
        <v>195</v>
      </c>
      <c r="F1974" s="138">
        <v>195</v>
      </c>
      <c r="G1974" s="136" t="s">
        <v>308</v>
      </c>
      <c r="H1974" s="139">
        <v>41974</v>
      </c>
    </row>
    <row r="1975" spans="1:8" ht="25.5">
      <c r="A1975" s="140">
        <v>10780</v>
      </c>
      <c r="B1975" s="141" t="s">
        <v>2297</v>
      </c>
      <c r="C1975" s="140" t="s">
        <v>314</v>
      </c>
      <c r="D1975" s="140" t="s">
        <v>83</v>
      </c>
      <c r="E1975" s="142">
        <v>3.74</v>
      </c>
      <c r="F1975" s="142">
        <v>3.74</v>
      </c>
      <c r="G1975" s="140" t="s">
        <v>308</v>
      </c>
      <c r="H1975" s="143">
        <v>41974</v>
      </c>
    </row>
    <row r="1976" spans="1:8" ht="25.5">
      <c r="A1976" s="136">
        <v>10781</v>
      </c>
      <c r="B1976" s="137" t="s">
        <v>2298</v>
      </c>
      <c r="C1976" s="136" t="s">
        <v>314</v>
      </c>
      <c r="D1976" s="136" t="s">
        <v>83</v>
      </c>
      <c r="E1976" s="138">
        <v>5.01</v>
      </c>
      <c r="F1976" s="138">
        <v>5.01</v>
      </c>
      <c r="G1976" s="136" t="s">
        <v>308</v>
      </c>
      <c r="H1976" s="139">
        <v>41974</v>
      </c>
    </row>
    <row r="1977" spans="1:8" ht="25.5">
      <c r="A1977" s="140">
        <v>20108</v>
      </c>
      <c r="B1977" s="141" t="s">
        <v>2299</v>
      </c>
      <c r="C1977" s="140" t="s">
        <v>314</v>
      </c>
      <c r="D1977" s="140" t="s">
        <v>83</v>
      </c>
      <c r="E1977" s="142">
        <v>2.0099999999999998</v>
      </c>
      <c r="F1977" s="142">
        <v>2.0099999999999998</v>
      </c>
      <c r="G1977" s="140" t="s">
        <v>308</v>
      </c>
      <c r="H1977" s="143">
        <v>41974</v>
      </c>
    </row>
    <row r="1978" spans="1:8" ht="25.5">
      <c r="A1978" s="136">
        <v>20109</v>
      </c>
      <c r="B1978" s="137" t="s">
        <v>2300</v>
      </c>
      <c r="C1978" s="136" t="s">
        <v>314</v>
      </c>
      <c r="D1978" s="136" t="s">
        <v>83</v>
      </c>
      <c r="E1978" s="138">
        <v>3</v>
      </c>
      <c r="F1978" s="138">
        <v>3</v>
      </c>
      <c r="G1978" s="136" t="s">
        <v>308</v>
      </c>
      <c r="H1978" s="139">
        <v>41974</v>
      </c>
    </row>
    <row r="1979" spans="1:8" ht="25.5">
      <c r="A1979" s="140">
        <v>20106</v>
      </c>
      <c r="B1979" s="141" t="s">
        <v>2301</v>
      </c>
      <c r="C1979" s="140" t="s">
        <v>314</v>
      </c>
      <c r="D1979" s="140" t="s">
        <v>83</v>
      </c>
      <c r="E1979" s="142">
        <v>1.98</v>
      </c>
      <c r="F1979" s="142">
        <v>1.98</v>
      </c>
      <c r="G1979" s="140" t="s">
        <v>308</v>
      </c>
      <c r="H1979" s="143">
        <v>41974</v>
      </c>
    </row>
    <row r="1980" spans="1:8" ht="25.5">
      <c r="A1980" s="136">
        <v>20107</v>
      </c>
      <c r="B1980" s="137" t="s">
        <v>2302</v>
      </c>
      <c r="C1980" s="136" t="s">
        <v>314</v>
      </c>
      <c r="D1980" s="136" t="s">
        <v>83</v>
      </c>
      <c r="E1980" s="138">
        <v>2.2799999999999998</v>
      </c>
      <c r="F1980" s="138">
        <v>2.2799999999999998</v>
      </c>
      <c r="G1980" s="136" t="s">
        <v>308</v>
      </c>
      <c r="H1980" s="139">
        <v>41974</v>
      </c>
    </row>
    <row r="1981" spans="1:8">
      <c r="A1981" s="140">
        <v>3073</v>
      </c>
      <c r="B1981" s="141" t="s">
        <v>2303</v>
      </c>
      <c r="C1981" s="140" t="s">
        <v>314</v>
      </c>
      <c r="D1981" s="140" t="s">
        <v>83</v>
      </c>
      <c r="E1981" s="142">
        <v>75.7</v>
      </c>
      <c r="F1981" s="142">
        <v>75.7</v>
      </c>
      <c r="G1981" s="140" t="s">
        <v>308</v>
      </c>
      <c r="H1981" s="143">
        <v>41974</v>
      </c>
    </row>
    <row r="1982" spans="1:8">
      <c r="A1982" s="136">
        <v>3068</v>
      </c>
      <c r="B1982" s="137" t="s">
        <v>2304</v>
      </c>
      <c r="C1982" s="136" t="s">
        <v>314</v>
      </c>
      <c r="D1982" s="136" t="s">
        <v>83</v>
      </c>
      <c r="E1982" s="138">
        <v>35.630000000000003</v>
      </c>
      <c r="F1982" s="138">
        <v>35.630000000000003</v>
      </c>
      <c r="G1982" s="136" t="s">
        <v>308</v>
      </c>
      <c r="H1982" s="139">
        <v>41974</v>
      </c>
    </row>
    <row r="1983" spans="1:8">
      <c r="A1983" s="140">
        <v>3074</v>
      </c>
      <c r="B1983" s="141" t="s">
        <v>2305</v>
      </c>
      <c r="C1983" s="140" t="s">
        <v>314</v>
      </c>
      <c r="D1983" s="140" t="s">
        <v>83</v>
      </c>
      <c r="E1983" s="142">
        <v>60.28</v>
      </c>
      <c r="F1983" s="142">
        <v>60.28</v>
      </c>
      <c r="G1983" s="140" t="s">
        <v>308</v>
      </c>
      <c r="H1983" s="143">
        <v>41974</v>
      </c>
    </row>
    <row r="1984" spans="1:8">
      <c r="A1984" s="136">
        <v>3076</v>
      </c>
      <c r="B1984" s="137" t="s">
        <v>2306</v>
      </c>
      <c r="C1984" s="136" t="s">
        <v>314</v>
      </c>
      <c r="D1984" s="136" t="s">
        <v>83</v>
      </c>
      <c r="E1984" s="138">
        <v>67.89</v>
      </c>
      <c r="F1984" s="138">
        <v>67.89</v>
      </c>
      <c r="G1984" s="136" t="s">
        <v>308</v>
      </c>
      <c r="H1984" s="139">
        <v>41974</v>
      </c>
    </row>
    <row r="1985" spans="1:8">
      <c r="A1985" s="140">
        <v>3072</v>
      </c>
      <c r="B1985" s="141" t="s">
        <v>2307</v>
      </c>
      <c r="C1985" s="140" t="s">
        <v>314</v>
      </c>
      <c r="D1985" s="140" t="s">
        <v>83</v>
      </c>
      <c r="E1985" s="142">
        <v>30.15</v>
      </c>
      <c r="F1985" s="142">
        <v>30.15</v>
      </c>
      <c r="G1985" s="140" t="s">
        <v>308</v>
      </c>
      <c r="H1985" s="143">
        <v>41974</v>
      </c>
    </row>
    <row r="1986" spans="1:8">
      <c r="A1986" s="136">
        <v>3075</v>
      </c>
      <c r="B1986" s="137" t="s">
        <v>2308</v>
      </c>
      <c r="C1986" s="136" t="s">
        <v>314</v>
      </c>
      <c r="D1986" s="136" t="s">
        <v>83</v>
      </c>
      <c r="E1986" s="138">
        <v>54.33</v>
      </c>
      <c r="F1986" s="138">
        <v>54.33</v>
      </c>
      <c r="G1986" s="136" t="s">
        <v>308</v>
      </c>
      <c r="H1986" s="139">
        <v>41974</v>
      </c>
    </row>
    <row r="1987" spans="1:8" ht="51">
      <c r="A1987" s="140">
        <v>13836</v>
      </c>
      <c r="B1987" s="141" t="s">
        <v>2309</v>
      </c>
      <c r="C1987" s="140" t="s">
        <v>314</v>
      </c>
      <c r="D1987" s="140" t="s">
        <v>83</v>
      </c>
      <c r="E1987" s="142">
        <v>56022.75</v>
      </c>
      <c r="F1987" s="142">
        <v>56022.75</v>
      </c>
      <c r="G1987" s="140" t="s">
        <v>308</v>
      </c>
      <c r="H1987" s="143">
        <v>41974</v>
      </c>
    </row>
    <row r="1988" spans="1:8">
      <c r="A1988" s="136">
        <v>34795</v>
      </c>
      <c r="B1988" s="137" t="s">
        <v>2310</v>
      </c>
      <c r="C1988" s="136" t="s">
        <v>314</v>
      </c>
      <c r="D1988" s="136" t="s">
        <v>335</v>
      </c>
      <c r="E1988" s="138">
        <v>133</v>
      </c>
      <c r="F1988" s="138">
        <v>133</v>
      </c>
      <c r="G1988" s="136" t="s">
        <v>308</v>
      </c>
      <c r="H1988" s="139">
        <v>41974</v>
      </c>
    </row>
    <row r="1989" spans="1:8" ht="38.25">
      <c r="A1989" s="140">
        <v>3084</v>
      </c>
      <c r="B1989" s="141" t="s">
        <v>2311</v>
      </c>
      <c r="C1989" s="140" t="s">
        <v>314</v>
      </c>
      <c r="D1989" s="140" t="s">
        <v>630</v>
      </c>
      <c r="E1989" s="142">
        <v>57.4</v>
      </c>
      <c r="F1989" s="142">
        <v>57.4</v>
      </c>
      <c r="G1989" s="140" t="s">
        <v>308</v>
      </c>
      <c r="H1989" s="143">
        <v>41974</v>
      </c>
    </row>
    <row r="1990" spans="1:8" ht="38.25">
      <c r="A1990" s="136">
        <v>11475</v>
      </c>
      <c r="B1990" s="137" t="s">
        <v>2312</v>
      </c>
      <c r="C1990" s="136" t="s">
        <v>314</v>
      </c>
      <c r="D1990" s="136" t="s">
        <v>630</v>
      </c>
      <c r="E1990" s="138">
        <v>115.13</v>
      </c>
      <c r="F1990" s="138">
        <v>115.13</v>
      </c>
      <c r="G1990" s="136" t="s">
        <v>308</v>
      </c>
      <c r="H1990" s="139">
        <v>41974</v>
      </c>
    </row>
    <row r="1991" spans="1:8" ht="25.5">
      <c r="A1991" s="140">
        <v>11482</v>
      </c>
      <c r="B1991" s="141" t="s">
        <v>2313</v>
      </c>
      <c r="C1991" s="140" t="s">
        <v>314</v>
      </c>
      <c r="D1991" s="140" t="s">
        <v>630</v>
      </c>
      <c r="E1991" s="142">
        <v>68.63</v>
      </c>
      <c r="F1991" s="142">
        <v>68.63</v>
      </c>
      <c r="G1991" s="140" t="s">
        <v>308</v>
      </c>
      <c r="H1991" s="143">
        <v>41974</v>
      </c>
    </row>
    <row r="1992" spans="1:8" ht="25.5">
      <c r="A1992" s="136">
        <v>11469</v>
      </c>
      <c r="B1992" s="137" t="s">
        <v>2314</v>
      </c>
      <c r="C1992" s="136" t="s">
        <v>314</v>
      </c>
      <c r="D1992" s="136" t="s">
        <v>83</v>
      </c>
      <c r="E1992" s="138">
        <v>9.43</v>
      </c>
      <c r="F1992" s="138">
        <v>9.43</v>
      </c>
      <c r="G1992" s="136" t="s">
        <v>308</v>
      </c>
      <c r="H1992" s="139">
        <v>41974</v>
      </c>
    </row>
    <row r="1993" spans="1:8" ht="25.5">
      <c r="A1993" s="140">
        <v>3103</v>
      </c>
      <c r="B1993" s="141" t="s">
        <v>2315</v>
      </c>
      <c r="C1993" s="140" t="s">
        <v>314</v>
      </c>
      <c r="D1993" s="140" t="s">
        <v>83</v>
      </c>
      <c r="E1993" s="142">
        <v>39.61</v>
      </c>
      <c r="F1993" s="142">
        <v>39.61</v>
      </c>
      <c r="G1993" s="140" t="s">
        <v>308</v>
      </c>
      <c r="H1993" s="143">
        <v>41974</v>
      </c>
    </row>
    <row r="1994" spans="1:8" ht="25.5">
      <c r="A1994" s="136">
        <v>3080</v>
      </c>
      <c r="B1994" s="137" t="s">
        <v>2316</v>
      </c>
      <c r="C1994" s="136" t="s">
        <v>314</v>
      </c>
      <c r="D1994" s="136" t="s">
        <v>630</v>
      </c>
      <c r="E1994" s="138">
        <v>32.799999999999997</v>
      </c>
      <c r="F1994" s="138">
        <v>32.799999999999997</v>
      </c>
      <c r="G1994" s="136" t="s">
        <v>308</v>
      </c>
      <c r="H1994" s="139">
        <v>41974</v>
      </c>
    </row>
    <row r="1995" spans="1:8" ht="25.5">
      <c r="A1995" s="140">
        <v>3081</v>
      </c>
      <c r="B1995" s="141" t="s">
        <v>2317</v>
      </c>
      <c r="C1995" s="140" t="s">
        <v>314</v>
      </c>
      <c r="D1995" s="140" t="s">
        <v>630</v>
      </c>
      <c r="E1995" s="142">
        <v>95.67</v>
      </c>
      <c r="F1995" s="142">
        <v>95.67</v>
      </c>
      <c r="G1995" s="140" t="s">
        <v>308</v>
      </c>
      <c r="H1995" s="143">
        <v>41974</v>
      </c>
    </row>
    <row r="1996" spans="1:8" ht="25.5">
      <c r="A1996" s="136">
        <v>3089</v>
      </c>
      <c r="B1996" s="137" t="s">
        <v>2318</v>
      </c>
      <c r="C1996" s="136" t="s">
        <v>314</v>
      </c>
      <c r="D1996" s="136" t="s">
        <v>630</v>
      </c>
      <c r="E1996" s="138">
        <v>181.22</v>
      </c>
      <c r="F1996" s="138">
        <v>181.22</v>
      </c>
      <c r="G1996" s="136" t="s">
        <v>308</v>
      </c>
      <c r="H1996" s="139">
        <v>41974</v>
      </c>
    </row>
    <row r="1997" spans="1:8" ht="25.5">
      <c r="A1997" s="140">
        <v>3083</v>
      </c>
      <c r="B1997" s="141" t="s">
        <v>2319</v>
      </c>
      <c r="C1997" s="140" t="s">
        <v>314</v>
      </c>
      <c r="D1997" s="140" t="s">
        <v>83</v>
      </c>
      <c r="E1997" s="142">
        <v>75.44</v>
      </c>
      <c r="F1997" s="142">
        <v>75.44</v>
      </c>
      <c r="G1997" s="140" t="s">
        <v>308</v>
      </c>
      <c r="H1997" s="143">
        <v>41974</v>
      </c>
    </row>
    <row r="1998" spans="1:8" ht="25.5">
      <c r="A1998" s="136">
        <v>3099</v>
      </c>
      <c r="B1998" s="137" t="s">
        <v>2320</v>
      </c>
      <c r="C1998" s="136" t="s">
        <v>314</v>
      </c>
      <c r="D1998" s="136" t="s">
        <v>630</v>
      </c>
      <c r="E1998" s="138">
        <v>70.67</v>
      </c>
      <c r="F1998" s="138">
        <v>70.67</v>
      </c>
      <c r="G1998" s="136" t="s">
        <v>308</v>
      </c>
      <c r="H1998" s="139">
        <v>41974</v>
      </c>
    </row>
    <row r="1999" spans="1:8" ht="25.5">
      <c r="A1999" s="140">
        <v>3098</v>
      </c>
      <c r="B1999" s="141" t="s">
        <v>2321</v>
      </c>
      <c r="C1999" s="140" t="s">
        <v>314</v>
      </c>
      <c r="D1999" s="140" t="s">
        <v>630</v>
      </c>
      <c r="E1999" s="142">
        <v>149.47999999999999</v>
      </c>
      <c r="F1999" s="142">
        <v>149.47999999999999</v>
      </c>
      <c r="G1999" s="140" t="s">
        <v>308</v>
      </c>
      <c r="H1999" s="143">
        <v>41974</v>
      </c>
    </row>
    <row r="2000" spans="1:8" ht="25.5">
      <c r="A2000" s="136">
        <v>3097</v>
      </c>
      <c r="B2000" s="137" t="s">
        <v>2322</v>
      </c>
      <c r="C2000" s="136" t="s">
        <v>314</v>
      </c>
      <c r="D2000" s="136" t="s">
        <v>630</v>
      </c>
      <c r="E2000" s="138">
        <v>25.08</v>
      </c>
      <c r="F2000" s="138">
        <v>25.08</v>
      </c>
      <c r="G2000" s="136" t="s">
        <v>308</v>
      </c>
      <c r="H2000" s="139">
        <v>41974</v>
      </c>
    </row>
    <row r="2001" spans="1:8" ht="25.5">
      <c r="A2001" s="140">
        <v>3100</v>
      </c>
      <c r="B2001" s="141" t="s">
        <v>2323</v>
      </c>
      <c r="C2001" s="140" t="s">
        <v>314</v>
      </c>
      <c r="D2001" s="140" t="s">
        <v>630</v>
      </c>
      <c r="E2001" s="142">
        <v>40.1</v>
      </c>
      <c r="F2001" s="142">
        <v>40.1</v>
      </c>
      <c r="G2001" s="140" t="s">
        <v>308</v>
      </c>
      <c r="H2001" s="143">
        <v>41974</v>
      </c>
    </row>
    <row r="2002" spans="1:8" ht="38.25">
      <c r="A2002" s="136">
        <v>11480</v>
      </c>
      <c r="B2002" s="137" t="s">
        <v>2324</v>
      </c>
      <c r="C2002" s="136" t="s">
        <v>314</v>
      </c>
      <c r="D2002" s="136" t="s">
        <v>630</v>
      </c>
      <c r="E2002" s="138">
        <v>124.64</v>
      </c>
      <c r="F2002" s="138">
        <v>124.64</v>
      </c>
      <c r="G2002" s="136" t="s">
        <v>308</v>
      </c>
      <c r="H2002" s="139">
        <v>41974</v>
      </c>
    </row>
    <row r="2003" spans="1:8" ht="38.25">
      <c r="A2003" s="140">
        <v>11483</v>
      </c>
      <c r="B2003" s="141" t="s">
        <v>2325</v>
      </c>
      <c r="C2003" s="140" t="s">
        <v>314</v>
      </c>
      <c r="D2003" s="140" t="s">
        <v>630</v>
      </c>
      <c r="E2003" s="142">
        <v>215</v>
      </c>
      <c r="F2003" s="142">
        <v>215</v>
      </c>
      <c r="G2003" s="140" t="s">
        <v>308</v>
      </c>
      <c r="H2003" s="143">
        <v>41974</v>
      </c>
    </row>
    <row r="2004" spans="1:8" ht="25.5">
      <c r="A2004" s="136">
        <v>11474</v>
      </c>
      <c r="B2004" s="137" t="s">
        <v>2326</v>
      </c>
      <c r="C2004" s="136" t="s">
        <v>314</v>
      </c>
      <c r="D2004" s="136" t="s">
        <v>83</v>
      </c>
      <c r="E2004" s="138">
        <v>54.73</v>
      </c>
      <c r="F2004" s="138">
        <v>54.73</v>
      </c>
      <c r="G2004" s="136" t="s">
        <v>308</v>
      </c>
      <c r="H2004" s="139">
        <v>41974</v>
      </c>
    </row>
    <row r="2005" spans="1:8" ht="25.5">
      <c r="A2005" s="140">
        <v>11470</v>
      </c>
      <c r="B2005" s="141" t="s">
        <v>2327</v>
      </c>
      <c r="C2005" s="140" t="s">
        <v>314</v>
      </c>
      <c r="D2005" s="140" t="s">
        <v>83</v>
      </c>
      <c r="E2005" s="142">
        <v>110.21</v>
      </c>
      <c r="F2005" s="142">
        <v>110.21</v>
      </c>
      <c r="G2005" s="140" t="s">
        <v>308</v>
      </c>
      <c r="H2005" s="143">
        <v>41974</v>
      </c>
    </row>
    <row r="2006" spans="1:8" ht="25.5">
      <c r="A2006" s="136">
        <v>3093</v>
      </c>
      <c r="B2006" s="137" t="s">
        <v>2328</v>
      </c>
      <c r="C2006" s="136" t="s">
        <v>314</v>
      </c>
      <c r="D2006" s="136" t="s">
        <v>630</v>
      </c>
      <c r="E2006" s="138">
        <v>57.86</v>
      </c>
      <c r="F2006" s="138">
        <v>57.86</v>
      </c>
      <c r="G2006" s="136" t="s">
        <v>308</v>
      </c>
      <c r="H2006" s="139">
        <v>41974</v>
      </c>
    </row>
    <row r="2007" spans="1:8" ht="25.5">
      <c r="A2007" s="140">
        <v>3092</v>
      </c>
      <c r="B2007" s="141" t="s">
        <v>2329</v>
      </c>
      <c r="C2007" s="140" t="s">
        <v>314</v>
      </c>
      <c r="D2007" s="140" t="s">
        <v>630</v>
      </c>
      <c r="E2007" s="142">
        <v>124.11</v>
      </c>
      <c r="F2007" s="142">
        <v>124.11</v>
      </c>
      <c r="G2007" s="140" t="s">
        <v>308</v>
      </c>
      <c r="H2007" s="143">
        <v>41974</v>
      </c>
    </row>
    <row r="2008" spans="1:8" ht="25.5">
      <c r="A2008" s="136">
        <v>3090</v>
      </c>
      <c r="B2008" s="137" t="s">
        <v>2330</v>
      </c>
      <c r="C2008" s="136" t="s">
        <v>314</v>
      </c>
      <c r="D2008" s="136" t="s">
        <v>630</v>
      </c>
      <c r="E2008" s="138">
        <v>24.53</v>
      </c>
      <c r="F2008" s="138">
        <v>24.53</v>
      </c>
      <c r="G2008" s="136" t="s">
        <v>308</v>
      </c>
      <c r="H2008" s="139">
        <v>41974</v>
      </c>
    </row>
    <row r="2009" spans="1:8" ht="38.25">
      <c r="A2009" s="140">
        <v>11476</v>
      </c>
      <c r="B2009" s="141" t="s">
        <v>2331</v>
      </c>
      <c r="C2009" s="140" t="s">
        <v>314</v>
      </c>
      <c r="D2009" s="140" t="s">
        <v>83</v>
      </c>
      <c r="E2009" s="142">
        <v>73.8</v>
      </c>
      <c r="F2009" s="142">
        <v>73.8</v>
      </c>
      <c r="G2009" s="140" t="s">
        <v>308</v>
      </c>
      <c r="H2009" s="143">
        <v>41974</v>
      </c>
    </row>
    <row r="2010" spans="1:8" ht="38.25">
      <c r="A2010" s="136">
        <v>11478</v>
      </c>
      <c r="B2010" s="137" t="s">
        <v>2332</v>
      </c>
      <c r="C2010" s="136" t="s">
        <v>314</v>
      </c>
      <c r="D2010" s="136" t="s">
        <v>83</v>
      </c>
      <c r="E2010" s="138">
        <v>321.08999999999997</v>
      </c>
      <c r="F2010" s="138">
        <v>321.08999999999997</v>
      </c>
      <c r="G2010" s="136" t="s">
        <v>308</v>
      </c>
      <c r="H2010" s="139">
        <v>41974</v>
      </c>
    </row>
    <row r="2011" spans="1:8" ht="38.25">
      <c r="A2011" s="140">
        <v>11479</v>
      </c>
      <c r="B2011" s="141" t="s">
        <v>2333</v>
      </c>
      <c r="C2011" s="140" t="s">
        <v>314</v>
      </c>
      <c r="D2011" s="140" t="s">
        <v>83</v>
      </c>
      <c r="E2011" s="142">
        <v>118.9</v>
      </c>
      <c r="F2011" s="142">
        <v>118.9</v>
      </c>
      <c r="G2011" s="140" t="s">
        <v>308</v>
      </c>
      <c r="H2011" s="143">
        <v>41974</v>
      </c>
    </row>
    <row r="2012" spans="1:8" ht="38.25">
      <c r="A2012" s="136">
        <v>11481</v>
      </c>
      <c r="B2012" s="137" t="s">
        <v>2334</v>
      </c>
      <c r="C2012" s="136" t="s">
        <v>314</v>
      </c>
      <c r="D2012" s="136" t="s">
        <v>83</v>
      </c>
      <c r="E2012" s="138">
        <v>70.41</v>
      </c>
      <c r="F2012" s="138">
        <v>70.41</v>
      </c>
      <c r="G2012" s="136" t="s">
        <v>308</v>
      </c>
      <c r="H2012" s="139">
        <v>41974</v>
      </c>
    </row>
    <row r="2013" spans="1:8" ht="25.5">
      <c r="A2013" s="140">
        <v>11473</v>
      </c>
      <c r="B2013" s="141" t="s">
        <v>2335</v>
      </c>
      <c r="C2013" s="140" t="s">
        <v>314</v>
      </c>
      <c r="D2013" s="140" t="s">
        <v>83</v>
      </c>
      <c r="E2013" s="142">
        <v>35.18</v>
      </c>
      <c r="F2013" s="142">
        <v>35.18</v>
      </c>
      <c r="G2013" s="140" t="s">
        <v>308</v>
      </c>
      <c r="H2013" s="143">
        <v>41974</v>
      </c>
    </row>
    <row r="2014" spans="1:8" ht="25.5">
      <c r="A2014" s="136">
        <v>11484</v>
      </c>
      <c r="B2014" s="137" t="s">
        <v>2336</v>
      </c>
      <c r="C2014" s="136" t="s">
        <v>314</v>
      </c>
      <c r="D2014" s="136" t="s">
        <v>83</v>
      </c>
      <c r="E2014" s="138">
        <v>106.68</v>
      </c>
      <c r="F2014" s="138">
        <v>106.68</v>
      </c>
      <c r="G2014" s="136" t="s">
        <v>308</v>
      </c>
      <c r="H2014" s="139">
        <v>41974</v>
      </c>
    </row>
    <row r="2015" spans="1:8" ht="25.5">
      <c r="A2015" s="140">
        <v>3082</v>
      </c>
      <c r="B2015" s="141" t="s">
        <v>2337</v>
      </c>
      <c r="C2015" s="140" t="s">
        <v>314</v>
      </c>
      <c r="D2015" s="140" t="s">
        <v>630</v>
      </c>
      <c r="E2015" s="142">
        <v>47.4</v>
      </c>
      <c r="F2015" s="142">
        <v>47.4</v>
      </c>
      <c r="G2015" s="140" t="s">
        <v>308</v>
      </c>
      <c r="H2015" s="143">
        <v>41974</v>
      </c>
    </row>
    <row r="2016" spans="1:8" ht="25.5">
      <c r="A2016" s="136">
        <v>11467</v>
      </c>
      <c r="B2016" s="137" t="s">
        <v>2338</v>
      </c>
      <c r="C2016" s="136" t="s">
        <v>314</v>
      </c>
      <c r="D2016" s="136" t="s">
        <v>83</v>
      </c>
      <c r="E2016" s="138">
        <v>9</v>
      </c>
      <c r="F2016" s="138">
        <v>9</v>
      </c>
      <c r="G2016" s="136" t="s">
        <v>308</v>
      </c>
      <c r="H2016" s="139">
        <v>41974</v>
      </c>
    </row>
    <row r="2017" spans="1:8" ht="25.5">
      <c r="A2017" s="140">
        <v>11468</v>
      </c>
      <c r="B2017" s="141" t="s">
        <v>2339</v>
      </c>
      <c r="C2017" s="140" t="s">
        <v>314</v>
      </c>
      <c r="D2017" s="140" t="s">
        <v>83</v>
      </c>
      <c r="E2017" s="142">
        <v>49.74</v>
      </c>
      <c r="F2017" s="142">
        <v>49.74</v>
      </c>
      <c r="G2017" s="140" t="s">
        <v>308</v>
      </c>
      <c r="H2017" s="143">
        <v>41974</v>
      </c>
    </row>
    <row r="2018" spans="1:8" ht="25.5">
      <c r="A2018" s="136">
        <v>11477</v>
      </c>
      <c r="B2018" s="137" t="s">
        <v>2340</v>
      </c>
      <c r="C2018" s="136" t="s">
        <v>314</v>
      </c>
      <c r="D2018" s="136" t="s">
        <v>630</v>
      </c>
      <c r="E2018" s="138">
        <v>523.41999999999996</v>
      </c>
      <c r="F2018" s="138">
        <v>523.41999999999996</v>
      </c>
      <c r="G2018" s="136" t="s">
        <v>308</v>
      </c>
      <c r="H2018" s="139">
        <v>41974</v>
      </c>
    </row>
    <row r="2019" spans="1:8" ht="25.5">
      <c r="A2019" s="140">
        <v>11461</v>
      </c>
      <c r="B2019" s="141" t="s">
        <v>2341</v>
      </c>
      <c r="C2019" s="140" t="s">
        <v>314</v>
      </c>
      <c r="D2019" s="140" t="s">
        <v>83</v>
      </c>
      <c r="E2019" s="142">
        <v>5.53</v>
      </c>
      <c r="F2019" s="142">
        <v>5.53</v>
      </c>
      <c r="G2019" s="140" t="s">
        <v>308</v>
      </c>
      <c r="H2019" s="143">
        <v>41974</v>
      </c>
    </row>
    <row r="2020" spans="1:8" ht="25.5">
      <c r="A2020" s="136">
        <v>3106</v>
      </c>
      <c r="B2020" s="137" t="s">
        <v>2342</v>
      </c>
      <c r="C2020" s="136" t="s">
        <v>314</v>
      </c>
      <c r="D2020" s="136" t="s">
        <v>83</v>
      </c>
      <c r="E2020" s="138">
        <v>6.25</v>
      </c>
      <c r="F2020" s="138">
        <v>6.25</v>
      </c>
      <c r="G2020" s="136" t="s">
        <v>308</v>
      </c>
      <c r="H2020" s="139">
        <v>41974</v>
      </c>
    </row>
    <row r="2021" spans="1:8" ht="25.5">
      <c r="A2021" s="140">
        <v>11540</v>
      </c>
      <c r="B2021" s="141" t="s">
        <v>2343</v>
      </c>
      <c r="C2021" s="140" t="s">
        <v>314</v>
      </c>
      <c r="D2021" s="140" t="s">
        <v>83</v>
      </c>
      <c r="E2021" s="142">
        <v>9.23</v>
      </c>
      <c r="F2021" s="142">
        <v>9.23</v>
      </c>
      <c r="G2021" s="140" t="s">
        <v>308</v>
      </c>
      <c r="H2021" s="143">
        <v>41974</v>
      </c>
    </row>
    <row r="2022" spans="1:8" ht="25.5">
      <c r="A2022" s="136">
        <v>3096</v>
      </c>
      <c r="B2022" s="137" t="s">
        <v>2344</v>
      </c>
      <c r="C2022" s="136" t="s">
        <v>314</v>
      </c>
      <c r="D2022" s="136" t="s">
        <v>630</v>
      </c>
      <c r="E2022" s="138">
        <v>17.739999999999998</v>
      </c>
      <c r="F2022" s="138">
        <v>17.739999999999998</v>
      </c>
      <c r="G2022" s="136" t="s">
        <v>308</v>
      </c>
      <c r="H2022" s="139">
        <v>41974</v>
      </c>
    </row>
    <row r="2023" spans="1:8" ht="25.5">
      <c r="A2023" s="140">
        <v>3111</v>
      </c>
      <c r="B2023" s="141" t="s">
        <v>2345</v>
      </c>
      <c r="C2023" s="140" t="s">
        <v>314</v>
      </c>
      <c r="D2023" s="140" t="s">
        <v>83</v>
      </c>
      <c r="E2023" s="142">
        <v>20.56</v>
      </c>
      <c r="F2023" s="142">
        <v>20.56</v>
      </c>
      <c r="G2023" s="140" t="s">
        <v>308</v>
      </c>
      <c r="H2023" s="143">
        <v>41974</v>
      </c>
    </row>
    <row r="2024" spans="1:8" ht="25.5">
      <c r="A2024" s="136">
        <v>3108</v>
      </c>
      <c r="B2024" s="137" t="s">
        <v>2346</v>
      </c>
      <c r="C2024" s="136" t="s">
        <v>314</v>
      </c>
      <c r="D2024" s="136" t="s">
        <v>83</v>
      </c>
      <c r="E2024" s="138">
        <v>44.18</v>
      </c>
      <c r="F2024" s="138">
        <v>44.18</v>
      </c>
      <c r="G2024" s="136" t="s">
        <v>308</v>
      </c>
      <c r="H2024" s="139">
        <v>41974</v>
      </c>
    </row>
    <row r="2025" spans="1:8" ht="25.5">
      <c r="A2025" s="140">
        <v>3105</v>
      </c>
      <c r="B2025" s="141" t="s">
        <v>2347</v>
      </c>
      <c r="C2025" s="140" t="s">
        <v>314</v>
      </c>
      <c r="D2025" s="140" t="s">
        <v>83</v>
      </c>
      <c r="E2025" s="142">
        <v>54.14</v>
      </c>
      <c r="F2025" s="142">
        <v>54.14</v>
      </c>
      <c r="G2025" s="140" t="s">
        <v>308</v>
      </c>
      <c r="H2025" s="143">
        <v>41974</v>
      </c>
    </row>
    <row r="2026" spans="1:8" ht="25.5">
      <c r="A2026" s="136">
        <v>11458</v>
      </c>
      <c r="B2026" s="137" t="s">
        <v>2348</v>
      </c>
      <c r="C2026" s="136" t="s">
        <v>314</v>
      </c>
      <c r="D2026" s="136" t="s">
        <v>83</v>
      </c>
      <c r="E2026" s="138">
        <v>25.6</v>
      </c>
      <c r="F2026" s="138">
        <v>25.6</v>
      </c>
      <c r="G2026" s="136" t="s">
        <v>308</v>
      </c>
      <c r="H2026" s="139">
        <v>41974</v>
      </c>
    </row>
    <row r="2027" spans="1:8">
      <c r="A2027" s="140">
        <v>2693</v>
      </c>
      <c r="B2027" s="141" t="s">
        <v>2349</v>
      </c>
      <c r="C2027" s="140" t="s">
        <v>314</v>
      </c>
      <c r="D2027" s="140" t="s">
        <v>335</v>
      </c>
      <c r="E2027" s="142">
        <v>8.73</v>
      </c>
      <c r="F2027" s="142">
        <v>8.73</v>
      </c>
      <c r="G2027" s="140" t="s">
        <v>308</v>
      </c>
      <c r="H2027" s="143">
        <v>41974</v>
      </c>
    </row>
    <row r="2028" spans="1:8" ht="25.5">
      <c r="A2028" s="136">
        <v>4033</v>
      </c>
      <c r="B2028" s="137" t="s">
        <v>2350</v>
      </c>
      <c r="C2028" s="136" t="s">
        <v>314</v>
      </c>
      <c r="D2028" s="136" t="s">
        <v>335</v>
      </c>
      <c r="E2028" s="138">
        <v>12.51</v>
      </c>
      <c r="F2028" s="138">
        <v>12.51</v>
      </c>
      <c r="G2028" s="136" t="s">
        <v>308</v>
      </c>
      <c r="H2028" s="139">
        <v>41974</v>
      </c>
    </row>
    <row r="2029" spans="1:8">
      <c r="A2029" s="140">
        <v>11607</v>
      </c>
      <c r="B2029" s="141" t="s">
        <v>2351</v>
      </c>
      <c r="C2029" s="140" t="s">
        <v>314</v>
      </c>
      <c r="D2029" s="140" t="s">
        <v>370</v>
      </c>
      <c r="E2029" s="142">
        <v>8.85</v>
      </c>
      <c r="F2029" s="142">
        <v>8.85</v>
      </c>
      <c r="G2029" s="140" t="s">
        <v>308</v>
      </c>
      <c r="H2029" s="143">
        <v>41974</v>
      </c>
    </row>
    <row r="2030" spans="1:8" ht="25.5">
      <c r="A2030" s="136">
        <v>3107</v>
      </c>
      <c r="B2030" s="137" t="s">
        <v>2352</v>
      </c>
      <c r="C2030" s="136" t="s">
        <v>314</v>
      </c>
      <c r="D2030" s="136" t="s">
        <v>83</v>
      </c>
      <c r="E2030" s="138">
        <v>7.87</v>
      </c>
      <c r="F2030" s="138">
        <v>7.87</v>
      </c>
      <c r="G2030" s="136" t="s">
        <v>308</v>
      </c>
      <c r="H2030" s="139">
        <v>41974</v>
      </c>
    </row>
    <row r="2031" spans="1:8" ht="25.5">
      <c r="A2031" s="140">
        <v>11456</v>
      </c>
      <c r="B2031" s="141" t="s">
        <v>2353</v>
      </c>
      <c r="C2031" s="140" t="s">
        <v>314</v>
      </c>
      <c r="D2031" s="140" t="s">
        <v>83</v>
      </c>
      <c r="E2031" s="142">
        <v>15</v>
      </c>
      <c r="F2031" s="142">
        <v>15</v>
      </c>
      <c r="G2031" s="140" t="s">
        <v>308</v>
      </c>
      <c r="H2031" s="143">
        <v>41974</v>
      </c>
    </row>
    <row r="2032" spans="1:8" ht="25.5">
      <c r="A2032" s="136">
        <v>3118</v>
      </c>
      <c r="B2032" s="137" t="s">
        <v>2354</v>
      </c>
      <c r="C2032" s="136" t="s">
        <v>314</v>
      </c>
      <c r="D2032" s="136" t="s">
        <v>83</v>
      </c>
      <c r="E2032" s="138">
        <v>1.37</v>
      </c>
      <c r="F2032" s="138">
        <v>1.37</v>
      </c>
      <c r="G2032" s="136" t="s">
        <v>308</v>
      </c>
      <c r="H2032" s="139">
        <v>41974</v>
      </c>
    </row>
    <row r="2033" spans="1:8" ht="25.5">
      <c r="A2033" s="140">
        <v>3119</v>
      </c>
      <c r="B2033" s="141" t="s">
        <v>2355</v>
      </c>
      <c r="C2033" s="140" t="s">
        <v>314</v>
      </c>
      <c r="D2033" s="140" t="s">
        <v>83</v>
      </c>
      <c r="E2033" s="142">
        <v>1.41</v>
      </c>
      <c r="F2033" s="142">
        <v>1.41</v>
      </c>
      <c r="G2033" s="140" t="s">
        <v>308</v>
      </c>
      <c r="H2033" s="143">
        <v>41974</v>
      </c>
    </row>
    <row r="2034" spans="1:8" ht="25.5">
      <c r="A2034" s="136">
        <v>3122</v>
      </c>
      <c r="B2034" s="137" t="s">
        <v>2356</v>
      </c>
      <c r="C2034" s="136" t="s">
        <v>314</v>
      </c>
      <c r="D2034" s="136" t="s">
        <v>83</v>
      </c>
      <c r="E2034" s="138">
        <v>5.26</v>
      </c>
      <c r="F2034" s="138">
        <v>5.26</v>
      </c>
      <c r="G2034" s="136" t="s">
        <v>308</v>
      </c>
      <c r="H2034" s="139">
        <v>41974</v>
      </c>
    </row>
    <row r="2035" spans="1:8" ht="38.25">
      <c r="A2035" s="140">
        <v>11543</v>
      </c>
      <c r="B2035" s="141" t="s">
        <v>2357</v>
      </c>
      <c r="C2035" s="140" t="s">
        <v>314</v>
      </c>
      <c r="D2035" s="140" t="s">
        <v>83</v>
      </c>
      <c r="E2035" s="142">
        <v>17.52</v>
      </c>
      <c r="F2035" s="142">
        <v>17.52</v>
      </c>
      <c r="G2035" s="140" t="s">
        <v>308</v>
      </c>
      <c r="H2035" s="143">
        <v>41974</v>
      </c>
    </row>
    <row r="2036" spans="1:8" ht="25.5">
      <c r="A2036" s="136">
        <v>3121</v>
      </c>
      <c r="B2036" s="137" t="s">
        <v>2358</v>
      </c>
      <c r="C2036" s="136" t="s">
        <v>314</v>
      </c>
      <c r="D2036" s="136" t="s">
        <v>83</v>
      </c>
      <c r="E2036" s="138">
        <v>6.84</v>
      </c>
      <c r="F2036" s="138">
        <v>6.84</v>
      </c>
      <c r="G2036" s="136" t="s">
        <v>308</v>
      </c>
      <c r="H2036" s="139">
        <v>41974</v>
      </c>
    </row>
    <row r="2037" spans="1:8" ht="25.5">
      <c r="A2037" s="140">
        <v>3120</v>
      </c>
      <c r="B2037" s="141" t="s">
        <v>2359</v>
      </c>
      <c r="C2037" s="140" t="s">
        <v>314</v>
      </c>
      <c r="D2037" s="140" t="s">
        <v>83</v>
      </c>
      <c r="E2037" s="142">
        <v>7.51</v>
      </c>
      <c r="F2037" s="142">
        <v>7.51</v>
      </c>
      <c r="G2037" s="140" t="s">
        <v>308</v>
      </c>
      <c r="H2037" s="143">
        <v>41974</v>
      </c>
    </row>
    <row r="2038" spans="1:8" ht="25.5">
      <c r="A2038" s="136">
        <v>11455</v>
      </c>
      <c r="B2038" s="137" t="s">
        <v>2360</v>
      </c>
      <c r="C2038" s="136" t="s">
        <v>314</v>
      </c>
      <c r="D2038" s="136" t="s">
        <v>83</v>
      </c>
      <c r="E2038" s="138">
        <v>12.07</v>
      </c>
      <c r="F2038" s="138">
        <v>12.07</v>
      </c>
      <c r="G2038" s="136" t="s">
        <v>308</v>
      </c>
      <c r="H2038" s="139">
        <v>41974</v>
      </c>
    </row>
    <row r="2039" spans="1:8">
      <c r="A2039" s="140">
        <v>25951</v>
      </c>
      <c r="B2039" s="141" t="s">
        <v>2361</v>
      </c>
      <c r="C2039" s="140" t="s">
        <v>314</v>
      </c>
      <c r="D2039" s="140" t="s">
        <v>304</v>
      </c>
      <c r="E2039" s="142">
        <v>1.68</v>
      </c>
      <c r="F2039" s="142">
        <v>1.68</v>
      </c>
      <c r="G2039" s="140" t="s">
        <v>308</v>
      </c>
      <c r="H2039" s="143">
        <v>41974</v>
      </c>
    </row>
    <row r="2040" spans="1:8">
      <c r="A2040" s="136">
        <v>3123</v>
      </c>
      <c r="B2040" s="137" t="s">
        <v>2362</v>
      </c>
      <c r="C2040" s="136" t="s">
        <v>314</v>
      </c>
      <c r="D2040" s="136" t="s">
        <v>304</v>
      </c>
      <c r="E2040" s="138">
        <v>1.59</v>
      </c>
      <c r="F2040" s="138">
        <v>1.59</v>
      </c>
      <c r="G2040" s="136" t="s">
        <v>308</v>
      </c>
      <c r="H2040" s="139">
        <v>41974</v>
      </c>
    </row>
    <row r="2041" spans="1:8">
      <c r="A2041" s="140">
        <v>34796</v>
      </c>
      <c r="B2041" s="141" t="s">
        <v>2363</v>
      </c>
      <c r="C2041" s="140" t="s">
        <v>314</v>
      </c>
      <c r="D2041" s="140" t="s">
        <v>370</v>
      </c>
      <c r="E2041" s="142">
        <v>5.84</v>
      </c>
      <c r="F2041" s="142">
        <v>5.84</v>
      </c>
      <c r="G2041" s="140" t="s">
        <v>308</v>
      </c>
      <c r="H2041" s="143">
        <v>41974</v>
      </c>
    </row>
    <row r="2042" spans="1:8" ht="38.25">
      <c r="A2042" s="136">
        <v>11894</v>
      </c>
      <c r="B2042" s="137" t="s">
        <v>2364</v>
      </c>
      <c r="C2042" s="136" t="s">
        <v>314</v>
      </c>
      <c r="D2042" s="136" t="s">
        <v>83</v>
      </c>
      <c r="E2042" s="138">
        <v>382.95</v>
      </c>
      <c r="F2042" s="138">
        <v>382.95</v>
      </c>
      <c r="G2042" s="136" t="s">
        <v>308</v>
      </c>
      <c r="H2042" s="139">
        <v>41974</v>
      </c>
    </row>
    <row r="2043" spans="1:8">
      <c r="A2043" s="140">
        <v>14146</v>
      </c>
      <c r="B2043" s="141" t="s">
        <v>2365</v>
      </c>
      <c r="C2043" s="140" t="s">
        <v>314</v>
      </c>
      <c r="D2043" s="140" t="s">
        <v>2366</v>
      </c>
      <c r="E2043" s="142">
        <v>19.899999999999999</v>
      </c>
      <c r="F2043" s="142">
        <v>19.899999999999999</v>
      </c>
      <c r="G2043" s="140" t="s">
        <v>308</v>
      </c>
      <c r="H2043" s="143">
        <v>41974</v>
      </c>
    </row>
    <row r="2044" spans="1:8">
      <c r="A2044" s="136">
        <v>14127</v>
      </c>
      <c r="B2044" s="137" t="s">
        <v>2367</v>
      </c>
      <c r="C2044" s="136" t="s">
        <v>314</v>
      </c>
      <c r="D2044" s="136" t="s">
        <v>304</v>
      </c>
      <c r="E2044" s="138">
        <v>41.54</v>
      </c>
      <c r="F2044" s="138">
        <v>41.54</v>
      </c>
      <c r="G2044" s="136" t="s">
        <v>308</v>
      </c>
      <c r="H2044" s="139">
        <v>41974</v>
      </c>
    </row>
    <row r="2045" spans="1:8">
      <c r="A2045" s="140">
        <v>14128</v>
      </c>
      <c r="B2045" s="141" t="s">
        <v>2368</v>
      </c>
      <c r="C2045" s="140" t="s">
        <v>314</v>
      </c>
      <c r="D2045" s="140" t="s">
        <v>304</v>
      </c>
      <c r="E2045" s="142">
        <v>0.68</v>
      </c>
      <c r="F2045" s="142">
        <v>0.68</v>
      </c>
      <c r="G2045" s="140" t="s">
        <v>308</v>
      </c>
      <c r="H2045" s="143">
        <v>41974</v>
      </c>
    </row>
    <row r="2046" spans="1:8">
      <c r="A2046" s="136">
        <v>13389</v>
      </c>
      <c r="B2046" s="137" t="s">
        <v>2369</v>
      </c>
      <c r="C2046" s="136" t="s">
        <v>314</v>
      </c>
      <c r="D2046" s="136" t="s">
        <v>370</v>
      </c>
      <c r="E2046" s="138">
        <v>4.38</v>
      </c>
      <c r="F2046" s="138">
        <v>4.38</v>
      </c>
      <c r="G2046" s="136" t="s">
        <v>308</v>
      </c>
      <c r="H2046" s="139">
        <v>41974</v>
      </c>
    </row>
    <row r="2047" spans="1:8">
      <c r="A2047" s="140">
        <v>20057</v>
      </c>
      <c r="B2047" s="141" t="s">
        <v>2370</v>
      </c>
      <c r="C2047" s="140" t="s">
        <v>314</v>
      </c>
      <c r="D2047" s="140" t="s">
        <v>304</v>
      </c>
      <c r="E2047" s="142">
        <v>1.1599999999999999</v>
      </c>
      <c r="F2047" s="142">
        <v>1.1599999999999999</v>
      </c>
      <c r="G2047" s="140" t="s">
        <v>308</v>
      </c>
      <c r="H2047" s="143">
        <v>41974</v>
      </c>
    </row>
    <row r="2048" spans="1:8">
      <c r="A2048" s="136">
        <v>20058</v>
      </c>
      <c r="B2048" s="137" t="s">
        <v>2371</v>
      </c>
      <c r="C2048" s="136" t="s">
        <v>314</v>
      </c>
      <c r="D2048" s="136" t="s">
        <v>304</v>
      </c>
      <c r="E2048" s="138">
        <v>1.84</v>
      </c>
      <c r="F2048" s="138">
        <v>1.84</v>
      </c>
      <c r="G2048" s="136" t="s">
        <v>308</v>
      </c>
      <c r="H2048" s="139">
        <v>41974</v>
      </c>
    </row>
    <row r="2049" spans="1:8">
      <c r="A2049" s="140">
        <v>13253</v>
      </c>
      <c r="B2049" s="141" t="s">
        <v>2372</v>
      </c>
      <c r="C2049" s="140" t="s">
        <v>314</v>
      </c>
      <c r="D2049" s="140" t="s">
        <v>370</v>
      </c>
      <c r="E2049" s="142">
        <v>2.72</v>
      </c>
      <c r="F2049" s="142">
        <v>2.72</v>
      </c>
      <c r="G2049" s="140" t="s">
        <v>308</v>
      </c>
      <c r="H2049" s="143">
        <v>41974</v>
      </c>
    </row>
    <row r="2050" spans="1:8" ht="25.5">
      <c r="A2050" s="136">
        <v>20244</v>
      </c>
      <c r="B2050" s="137" t="s">
        <v>2373</v>
      </c>
      <c r="C2050" s="136" t="s">
        <v>314</v>
      </c>
      <c r="D2050" s="136" t="s">
        <v>370</v>
      </c>
      <c r="E2050" s="138">
        <v>1.67</v>
      </c>
      <c r="F2050" s="138">
        <v>1.67</v>
      </c>
      <c r="G2050" s="136" t="s">
        <v>308</v>
      </c>
      <c r="H2050" s="139">
        <v>41974</v>
      </c>
    </row>
    <row r="2051" spans="1:8" ht="25.5">
      <c r="A2051" s="140">
        <v>935</v>
      </c>
      <c r="B2051" s="141" t="s">
        <v>2374</v>
      </c>
      <c r="C2051" s="140" t="s">
        <v>314</v>
      </c>
      <c r="D2051" s="140" t="s">
        <v>370</v>
      </c>
      <c r="E2051" s="142">
        <v>0.67</v>
      </c>
      <c r="F2051" s="142">
        <v>0.67</v>
      </c>
      <c r="G2051" s="140" t="s">
        <v>308</v>
      </c>
      <c r="H2051" s="143">
        <v>41974</v>
      </c>
    </row>
    <row r="2052" spans="1:8" ht="25.5">
      <c r="A2052" s="136">
        <v>934</v>
      </c>
      <c r="B2052" s="137" t="s">
        <v>2375</v>
      </c>
      <c r="C2052" s="136" t="s">
        <v>314</v>
      </c>
      <c r="D2052" s="136" t="s">
        <v>370</v>
      </c>
      <c r="E2052" s="138">
        <v>2.61</v>
      </c>
      <c r="F2052" s="138">
        <v>2.61</v>
      </c>
      <c r="G2052" s="136" t="s">
        <v>308</v>
      </c>
      <c r="H2052" s="139">
        <v>41974</v>
      </c>
    </row>
    <row r="2053" spans="1:8" ht="25.5">
      <c r="A2053" s="140">
        <v>936</v>
      </c>
      <c r="B2053" s="141" t="s">
        <v>2376</v>
      </c>
      <c r="C2053" s="140" t="s">
        <v>314</v>
      </c>
      <c r="D2053" s="140" t="s">
        <v>370</v>
      </c>
      <c r="E2053" s="142">
        <v>1.34</v>
      </c>
      <c r="F2053" s="142">
        <v>1.34</v>
      </c>
      <c r="G2053" s="140" t="s">
        <v>308</v>
      </c>
      <c r="H2053" s="143">
        <v>41974</v>
      </c>
    </row>
    <row r="2054" spans="1:8">
      <c r="A2054" s="136">
        <v>928</v>
      </c>
      <c r="B2054" s="137" t="s">
        <v>2377</v>
      </c>
      <c r="C2054" s="136" t="s">
        <v>314</v>
      </c>
      <c r="D2054" s="136" t="s">
        <v>370</v>
      </c>
      <c r="E2054" s="138">
        <v>6.77</v>
      </c>
      <c r="F2054" s="138">
        <v>6.77</v>
      </c>
      <c r="G2054" s="136" t="s">
        <v>308</v>
      </c>
      <c r="H2054" s="139">
        <v>41974</v>
      </c>
    </row>
    <row r="2055" spans="1:8">
      <c r="A2055" s="140">
        <v>941</v>
      </c>
      <c r="B2055" s="141" t="s">
        <v>2378</v>
      </c>
      <c r="C2055" s="140" t="s">
        <v>314</v>
      </c>
      <c r="D2055" s="140" t="s">
        <v>370</v>
      </c>
      <c r="E2055" s="142">
        <v>0.33</v>
      </c>
      <c r="F2055" s="142">
        <v>0.33</v>
      </c>
      <c r="G2055" s="140" t="s">
        <v>308</v>
      </c>
      <c r="H2055" s="143">
        <v>41974</v>
      </c>
    </row>
    <row r="2056" spans="1:8">
      <c r="A2056" s="136">
        <v>942</v>
      </c>
      <c r="B2056" s="137" t="s">
        <v>2379</v>
      </c>
      <c r="C2056" s="136" t="s">
        <v>314</v>
      </c>
      <c r="D2056" s="136" t="s">
        <v>370</v>
      </c>
      <c r="E2056" s="138">
        <v>0.44</v>
      </c>
      <c r="F2056" s="138">
        <v>0.44</v>
      </c>
      <c r="G2056" s="136" t="s">
        <v>308</v>
      </c>
      <c r="H2056" s="139">
        <v>41974</v>
      </c>
    </row>
    <row r="2057" spans="1:8">
      <c r="A2057" s="140">
        <v>938</v>
      </c>
      <c r="B2057" s="141" t="s">
        <v>2380</v>
      </c>
      <c r="C2057" s="140" t="s">
        <v>314</v>
      </c>
      <c r="D2057" s="140" t="s">
        <v>370</v>
      </c>
      <c r="E2057" s="142">
        <v>0.66</v>
      </c>
      <c r="F2057" s="142">
        <v>0.66</v>
      </c>
      <c r="G2057" s="140" t="s">
        <v>308</v>
      </c>
      <c r="H2057" s="143">
        <v>41974</v>
      </c>
    </row>
    <row r="2058" spans="1:8">
      <c r="A2058" s="136">
        <v>937</v>
      </c>
      <c r="B2058" s="137" t="s">
        <v>2381</v>
      </c>
      <c r="C2058" s="136" t="s">
        <v>314</v>
      </c>
      <c r="D2058" s="136" t="s">
        <v>370</v>
      </c>
      <c r="E2058" s="138">
        <v>4.0199999999999996</v>
      </c>
      <c r="F2058" s="138">
        <v>4.0199999999999996</v>
      </c>
      <c r="G2058" s="136" t="s">
        <v>308</v>
      </c>
      <c r="H2058" s="139">
        <v>41974</v>
      </c>
    </row>
    <row r="2059" spans="1:8">
      <c r="A2059" s="140">
        <v>943</v>
      </c>
      <c r="B2059" s="141" t="s">
        <v>2382</v>
      </c>
      <c r="C2059" s="140" t="s">
        <v>314</v>
      </c>
      <c r="D2059" s="140" t="s">
        <v>370</v>
      </c>
      <c r="E2059" s="142">
        <v>0.54</v>
      </c>
      <c r="F2059" s="142">
        <v>0.54</v>
      </c>
      <c r="G2059" s="140" t="s">
        <v>308</v>
      </c>
      <c r="H2059" s="143">
        <v>41974</v>
      </c>
    </row>
    <row r="2060" spans="1:8">
      <c r="A2060" s="136">
        <v>939</v>
      </c>
      <c r="B2060" s="137" t="s">
        <v>2383</v>
      </c>
      <c r="C2060" s="136" t="s">
        <v>314</v>
      </c>
      <c r="D2060" s="136" t="s">
        <v>370</v>
      </c>
      <c r="E2060" s="138">
        <v>1</v>
      </c>
      <c r="F2060" s="138">
        <v>1</v>
      </c>
      <c r="G2060" s="136" t="s">
        <v>308</v>
      </c>
      <c r="H2060" s="139">
        <v>41974</v>
      </c>
    </row>
    <row r="2061" spans="1:8">
      <c r="A2061" s="140">
        <v>944</v>
      </c>
      <c r="B2061" s="141" t="s">
        <v>2384</v>
      </c>
      <c r="C2061" s="140" t="s">
        <v>314</v>
      </c>
      <c r="D2061" s="140" t="s">
        <v>370</v>
      </c>
      <c r="E2061" s="142">
        <v>1.61</v>
      </c>
      <c r="F2061" s="142">
        <v>1.61</v>
      </c>
      <c r="G2061" s="140" t="s">
        <v>308</v>
      </c>
      <c r="H2061" s="143">
        <v>41974</v>
      </c>
    </row>
    <row r="2062" spans="1:8">
      <c r="A2062" s="136">
        <v>940</v>
      </c>
      <c r="B2062" s="137" t="s">
        <v>2385</v>
      </c>
      <c r="C2062" s="136" t="s">
        <v>314</v>
      </c>
      <c r="D2062" s="136" t="s">
        <v>370</v>
      </c>
      <c r="E2062" s="138">
        <v>2.31</v>
      </c>
      <c r="F2062" s="138">
        <v>2.31</v>
      </c>
      <c r="G2062" s="136" t="s">
        <v>308</v>
      </c>
      <c r="H2062" s="139">
        <v>41974</v>
      </c>
    </row>
    <row r="2063" spans="1:8" ht="25.5">
      <c r="A2063" s="140">
        <v>11889</v>
      </c>
      <c r="B2063" s="141" t="s">
        <v>2386</v>
      </c>
      <c r="C2063" s="140" t="s">
        <v>314</v>
      </c>
      <c r="D2063" s="140" t="s">
        <v>370</v>
      </c>
      <c r="E2063" s="142">
        <v>1.22</v>
      </c>
      <c r="F2063" s="142">
        <v>1.22</v>
      </c>
      <c r="G2063" s="140" t="s">
        <v>308</v>
      </c>
      <c r="H2063" s="143">
        <v>41974</v>
      </c>
    </row>
    <row r="2064" spans="1:8" ht="25.5">
      <c r="A2064" s="136">
        <v>11890</v>
      </c>
      <c r="B2064" s="137" t="s">
        <v>2387</v>
      </c>
      <c r="C2064" s="136" t="s">
        <v>314</v>
      </c>
      <c r="D2064" s="136" t="s">
        <v>370</v>
      </c>
      <c r="E2064" s="138">
        <v>1.77</v>
      </c>
      <c r="F2064" s="138">
        <v>1.77</v>
      </c>
      <c r="G2064" s="136" t="s">
        <v>308</v>
      </c>
      <c r="H2064" s="139">
        <v>41974</v>
      </c>
    </row>
    <row r="2065" spans="1:8" ht="25.5">
      <c r="A2065" s="140">
        <v>11891</v>
      </c>
      <c r="B2065" s="141" t="s">
        <v>2388</v>
      </c>
      <c r="C2065" s="140" t="s">
        <v>314</v>
      </c>
      <c r="D2065" s="140" t="s">
        <v>370</v>
      </c>
      <c r="E2065" s="142">
        <v>2.5</v>
      </c>
      <c r="F2065" s="142">
        <v>2.5</v>
      </c>
      <c r="G2065" s="140" t="s">
        <v>308</v>
      </c>
      <c r="H2065" s="143">
        <v>41974</v>
      </c>
    </row>
    <row r="2066" spans="1:8" ht="25.5">
      <c r="A2066" s="136">
        <v>11892</v>
      </c>
      <c r="B2066" s="137" t="s">
        <v>2389</v>
      </c>
      <c r="C2066" s="136" t="s">
        <v>314</v>
      </c>
      <c r="D2066" s="136" t="s">
        <v>370</v>
      </c>
      <c r="E2066" s="138">
        <v>4.04</v>
      </c>
      <c r="F2066" s="138">
        <v>4.04</v>
      </c>
      <c r="G2066" s="136" t="s">
        <v>308</v>
      </c>
      <c r="H2066" s="139">
        <v>41974</v>
      </c>
    </row>
    <row r="2067" spans="1:8" ht="38.25">
      <c r="A2067" s="140">
        <v>406</v>
      </c>
      <c r="B2067" s="141" t="s">
        <v>2390</v>
      </c>
      <c r="C2067" s="140" t="s">
        <v>314</v>
      </c>
      <c r="D2067" s="140" t="s">
        <v>83</v>
      </c>
      <c r="E2067" s="142">
        <v>30.25</v>
      </c>
      <c r="F2067" s="142">
        <v>30.25</v>
      </c>
      <c r="G2067" s="140" t="s">
        <v>308</v>
      </c>
      <c r="H2067" s="143">
        <v>41974</v>
      </c>
    </row>
    <row r="2068" spans="1:8">
      <c r="A2068" s="136">
        <v>12815</v>
      </c>
      <c r="B2068" s="137" t="s">
        <v>2391</v>
      </c>
      <c r="C2068" s="136" t="s">
        <v>314</v>
      </c>
      <c r="D2068" s="136" t="s">
        <v>83</v>
      </c>
      <c r="E2068" s="138">
        <v>6.28</v>
      </c>
      <c r="F2068" s="138">
        <v>6.28</v>
      </c>
      <c r="G2068" s="136" t="s">
        <v>308</v>
      </c>
      <c r="H2068" s="139">
        <v>41974</v>
      </c>
    </row>
    <row r="2069" spans="1:8" ht="25.5">
      <c r="A2069" s="140">
        <v>407</v>
      </c>
      <c r="B2069" s="141" t="s">
        <v>2392</v>
      </c>
      <c r="C2069" s="140" t="s">
        <v>314</v>
      </c>
      <c r="D2069" s="140" t="s">
        <v>304</v>
      </c>
      <c r="E2069" s="142">
        <v>43.66</v>
      </c>
      <c r="F2069" s="142">
        <v>43.66</v>
      </c>
      <c r="G2069" s="140" t="s">
        <v>308</v>
      </c>
      <c r="H2069" s="143">
        <v>41974</v>
      </c>
    </row>
    <row r="2070" spans="1:8" ht="25.5">
      <c r="A2070" s="136">
        <v>20110</v>
      </c>
      <c r="B2070" s="137" t="s">
        <v>2393</v>
      </c>
      <c r="C2070" s="136" t="s">
        <v>314</v>
      </c>
      <c r="D2070" s="136" t="s">
        <v>83</v>
      </c>
      <c r="E2070" s="138">
        <v>4.5199999999999996</v>
      </c>
      <c r="F2070" s="138">
        <v>4.5199999999999996</v>
      </c>
      <c r="G2070" s="136" t="s">
        <v>308</v>
      </c>
      <c r="H2070" s="139">
        <v>41974</v>
      </c>
    </row>
    <row r="2071" spans="1:8" ht="25.5">
      <c r="A2071" s="140">
        <v>21127</v>
      </c>
      <c r="B2071" s="141" t="s">
        <v>2394</v>
      </c>
      <c r="C2071" s="140" t="s">
        <v>314</v>
      </c>
      <c r="D2071" s="140" t="s">
        <v>83</v>
      </c>
      <c r="E2071" s="142">
        <v>1.1499999999999999</v>
      </c>
      <c r="F2071" s="142">
        <v>1.1499999999999999</v>
      </c>
      <c r="G2071" s="140" t="s">
        <v>308</v>
      </c>
      <c r="H2071" s="143">
        <v>41974</v>
      </c>
    </row>
    <row r="2072" spans="1:8" ht="25.5">
      <c r="A2072" s="136">
        <v>20111</v>
      </c>
      <c r="B2072" s="137" t="s">
        <v>2395</v>
      </c>
      <c r="C2072" s="136" t="s">
        <v>314</v>
      </c>
      <c r="D2072" s="136" t="s">
        <v>83</v>
      </c>
      <c r="E2072" s="138">
        <v>5.9</v>
      </c>
      <c r="F2072" s="138">
        <v>5.9</v>
      </c>
      <c r="G2072" s="136" t="s">
        <v>308</v>
      </c>
      <c r="H2072" s="139">
        <v>41974</v>
      </c>
    </row>
    <row r="2073" spans="1:8">
      <c r="A2073" s="140">
        <v>404</v>
      </c>
      <c r="B2073" s="141" t="s">
        <v>2396</v>
      </c>
      <c r="C2073" s="140" t="s">
        <v>314</v>
      </c>
      <c r="D2073" s="140" t="s">
        <v>370</v>
      </c>
      <c r="E2073" s="142">
        <v>1.76</v>
      </c>
      <c r="F2073" s="142">
        <v>1.76</v>
      </c>
      <c r="G2073" s="140" t="s">
        <v>308</v>
      </c>
      <c r="H2073" s="143">
        <v>41974</v>
      </c>
    </row>
    <row r="2074" spans="1:8">
      <c r="A2074" s="136">
        <v>11619</v>
      </c>
      <c r="B2074" s="137" t="s">
        <v>2397</v>
      </c>
      <c r="C2074" s="136" t="s">
        <v>314</v>
      </c>
      <c r="D2074" s="136" t="s">
        <v>370</v>
      </c>
      <c r="E2074" s="138">
        <v>2.57</v>
      </c>
      <c r="F2074" s="138">
        <v>2.57</v>
      </c>
      <c r="G2074" s="136" t="s">
        <v>308</v>
      </c>
      <c r="H2074" s="139">
        <v>41974</v>
      </c>
    </row>
    <row r="2075" spans="1:8">
      <c r="A2075" s="140">
        <v>14152</v>
      </c>
      <c r="B2075" s="141" t="s">
        <v>2398</v>
      </c>
      <c r="C2075" s="140" t="s">
        <v>314</v>
      </c>
      <c r="D2075" s="140" t="s">
        <v>83</v>
      </c>
      <c r="E2075" s="142">
        <v>8.7799999999999994</v>
      </c>
      <c r="F2075" s="142">
        <v>8.7799999999999994</v>
      </c>
      <c r="G2075" s="140" t="s">
        <v>308</v>
      </c>
      <c r="H2075" s="143">
        <v>41974</v>
      </c>
    </row>
    <row r="2076" spans="1:8">
      <c r="A2076" s="136">
        <v>14153</v>
      </c>
      <c r="B2076" s="137" t="s">
        <v>2399</v>
      </c>
      <c r="C2076" s="136" t="s">
        <v>314</v>
      </c>
      <c r="D2076" s="136" t="s">
        <v>83</v>
      </c>
      <c r="E2076" s="138">
        <v>10.119999999999999</v>
      </c>
      <c r="F2076" s="138">
        <v>10.119999999999999</v>
      </c>
      <c r="G2076" s="136" t="s">
        <v>308</v>
      </c>
      <c r="H2076" s="139">
        <v>41974</v>
      </c>
    </row>
    <row r="2077" spans="1:8">
      <c r="A2077" s="140">
        <v>14154</v>
      </c>
      <c r="B2077" s="141" t="s">
        <v>2400</v>
      </c>
      <c r="C2077" s="140" t="s">
        <v>314</v>
      </c>
      <c r="D2077" s="140" t="s">
        <v>83</v>
      </c>
      <c r="E2077" s="142">
        <v>12.99</v>
      </c>
      <c r="F2077" s="142">
        <v>12.99</v>
      </c>
      <c r="G2077" s="140" t="s">
        <v>308</v>
      </c>
      <c r="H2077" s="143">
        <v>41974</v>
      </c>
    </row>
    <row r="2078" spans="1:8">
      <c r="A2078" s="136">
        <v>14151</v>
      </c>
      <c r="B2078" s="137" t="s">
        <v>2401</v>
      </c>
      <c r="C2078" s="136" t="s">
        <v>314</v>
      </c>
      <c r="D2078" s="136" t="s">
        <v>83</v>
      </c>
      <c r="E2078" s="138">
        <v>6.99</v>
      </c>
      <c r="F2078" s="138">
        <v>6.99</v>
      </c>
      <c r="G2078" s="136" t="s">
        <v>308</v>
      </c>
      <c r="H2078" s="139">
        <v>41974</v>
      </c>
    </row>
    <row r="2079" spans="1:8">
      <c r="A2079" s="140">
        <v>3146</v>
      </c>
      <c r="B2079" s="141" t="s">
        <v>2402</v>
      </c>
      <c r="C2079" s="140" t="s">
        <v>314</v>
      </c>
      <c r="D2079" s="140" t="s">
        <v>83</v>
      </c>
      <c r="E2079" s="142">
        <v>2.2000000000000002</v>
      </c>
      <c r="F2079" s="142">
        <v>2.2000000000000002</v>
      </c>
      <c r="G2079" s="140" t="s">
        <v>308</v>
      </c>
      <c r="H2079" s="143">
        <v>41974</v>
      </c>
    </row>
    <row r="2080" spans="1:8">
      <c r="A2080" s="136">
        <v>3143</v>
      </c>
      <c r="B2080" s="137" t="s">
        <v>2403</v>
      </c>
      <c r="C2080" s="136" t="s">
        <v>314</v>
      </c>
      <c r="D2080" s="136" t="s">
        <v>83</v>
      </c>
      <c r="E2080" s="138">
        <v>5.07</v>
      </c>
      <c r="F2080" s="138">
        <v>5.07</v>
      </c>
      <c r="G2080" s="136" t="s">
        <v>308</v>
      </c>
      <c r="H2080" s="139">
        <v>41974</v>
      </c>
    </row>
    <row r="2081" spans="1:8">
      <c r="A2081" s="140">
        <v>3148</v>
      </c>
      <c r="B2081" s="141" t="s">
        <v>2404</v>
      </c>
      <c r="C2081" s="140" t="s">
        <v>314</v>
      </c>
      <c r="D2081" s="140" t="s">
        <v>83</v>
      </c>
      <c r="E2081" s="142">
        <v>9.6</v>
      </c>
      <c r="F2081" s="142">
        <v>9.6</v>
      </c>
      <c r="G2081" s="140" t="s">
        <v>308</v>
      </c>
      <c r="H2081" s="143">
        <v>41974</v>
      </c>
    </row>
    <row r="2082" spans="1:8" ht="25.5">
      <c r="A2082" s="136">
        <v>4310</v>
      </c>
      <c r="B2082" s="137" t="s">
        <v>2405</v>
      </c>
      <c r="C2082" s="136" t="s">
        <v>314</v>
      </c>
      <c r="D2082" s="136" t="s">
        <v>83</v>
      </c>
      <c r="E2082" s="138">
        <v>2.37</v>
      </c>
      <c r="F2082" s="138">
        <v>2.37</v>
      </c>
      <c r="G2082" s="136" t="s">
        <v>308</v>
      </c>
      <c r="H2082" s="139">
        <v>41974</v>
      </c>
    </row>
    <row r="2083" spans="1:8" ht="25.5">
      <c r="A2083" s="140">
        <v>4311</v>
      </c>
      <c r="B2083" s="141" t="s">
        <v>2406</v>
      </c>
      <c r="C2083" s="140" t="s">
        <v>314</v>
      </c>
      <c r="D2083" s="140" t="s">
        <v>83</v>
      </c>
      <c r="E2083" s="142">
        <v>1.67</v>
      </c>
      <c r="F2083" s="142">
        <v>1.67</v>
      </c>
      <c r="G2083" s="140" t="s">
        <v>308</v>
      </c>
      <c r="H2083" s="143">
        <v>41974</v>
      </c>
    </row>
    <row r="2084" spans="1:8" ht="25.5">
      <c r="A2084" s="136">
        <v>4312</v>
      </c>
      <c r="B2084" s="137" t="s">
        <v>2407</v>
      </c>
      <c r="C2084" s="136" t="s">
        <v>314</v>
      </c>
      <c r="D2084" s="136" t="s">
        <v>83</v>
      </c>
      <c r="E2084" s="138">
        <v>2.33</v>
      </c>
      <c r="F2084" s="138">
        <v>2.33</v>
      </c>
      <c r="G2084" s="136" t="s">
        <v>308</v>
      </c>
      <c r="H2084" s="139">
        <v>41974</v>
      </c>
    </row>
    <row r="2085" spans="1:8">
      <c r="A2085" s="140">
        <v>11162</v>
      </c>
      <c r="B2085" s="141" t="s">
        <v>2408</v>
      </c>
      <c r="C2085" s="140" t="s">
        <v>314</v>
      </c>
      <c r="D2085" s="140" t="s">
        <v>83</v>
      </c>
      <c r="E2085" s="142">
        <v>2.11</v>
      </c>
      <c r="F2085" s="142">
        <v>2.11</v>
      </c>
      <c r="G2085" s="140" t="s">
        <v>308</v>
      </c>
      <c r="H2085" s="143">
        <v>41974</v>
      </c>
    </row>
    <row r="2086" spans="1:8">
      <c r="A2086" s="136">
        <v>13261</v>
      </c>
      <c r="B2086" s="137" t="s">
        <v>2409</v>
      </c>
      <c r="C2086" s="136" t="s">
        <v>314</v>
      </c>
      <c r="D2086" s="136" t="s">
        <v>335</v>
      </c>
      <c r="E2086" s="138">
        <v>3.79</v>
      </c>
      <c r="F2086" s="138">
        <v>3.79</v>
      </c>
      <c r="G2086" s="136" t="s">
        <v>308</v>
      </c>
      <c r="H2086" s="139">
        <v>41974</v>
      </c>
    </row>
    <row r="2087" spans="1:8">
      <c r="A2087" s="140">
        <v>3255</v>
      </c>
      <c r="B2087" s="141" t="s">
        <v>2410</v>
      </c>
      <c r="C2087" s="140" t="s">
        <v>314</v>
      </c>
      <c r="D2087" s="140" t="s">
        <v>83</v>
      </c>
      <c r="E2087" s="142">
        <v>3.47</v>
      </c>
      <c r="F2087" s="142">
        <v>3.47</v>
      </c>
      <c r="G2087" s="140" t="s">
        <v>308</v>
      </c>
      <c r="H2087" s="143">
        <v>41974</v>
      </c>
    </row>
    <row r="2088" spans="1:8">
      <c r="A2088" s="136">
        <v>3256</v>
      </c>
      <c r="B2088" s="137" t="s">
        <v>2411</v>
      </c>
      <c r="C2088" s="136" t="s">
        <v>314</v>
      </c>
      <c r="D2088" s="136" t="s">
        <v>83</v>
      </c>
      <c r="E2088" s="138">
        <v>4.4800000000000004</v>
      </c>
      <c r="F2088" s="138">
        <v>4.4800000000000004</v>
      </c>
      <c r="G2088" s="136" t="s">
        <v>308</v>
      </c>
      <c r="H2088" s="139">
        <v>41974</v>
      </c>
    </row>
    <row r="2089" spans="1:8">
      <c r="A2089" s="140">
        <v>3251</v>
      </c>
      <c r="B2089" s="141" t="s">
        <v>2412</v>
      </c>
      <c r="C2089" s="140" t="s">
        <v>314</v>
      </c>
      <c r="D2089" s="140" t="s">
        <v>83</v>
      </c>
      <c r="E2089" s="142">
        <v>2.61</v>
      </c>
      <c r="F2089" s="142">
        <v>2.61</v>
      </c>
      <c r="G2089" s="140" t="s">
        <v>308</v>
      </c>
      <c r="H2089" s="143">
        <v>41974</v>
      </c>
    </row>
    <row r="2090" spans="1:8">
      <c r="A2090" s="136">
        <v>3254</v>
      </c>
      <c r="B2090" s="137" t="s">
        <v>2413</v>
      </c>
      <c r="C2090" s="136" t="s">
        <v>314</v>
      </c>
      <c r="D2090" s="136" t="s">
        <v>83</v>
      </c>
      <c r="E2090" s="138">
        <v>61.89</v>
      </c>
      <c r="F2090" s="138">
        <v>61.89</v>
      </c>
      <c r="G2090" s="136" t="s">
        <v>308</v>
      </c>
      <c r="H2090" s="139">
        <v>41974</v>
      </c>
    </row>
    <row r="2091" spans="1:8">
      <c r="A2091" s="140">
        <v>3253</v>
      </c>
      <c r="B2091" s="141" t="s">
        <v>2414</v>
      </c>
      <c r="C2091" s="140" t="s">
        <v>314</v>
      </c>
      <c r="D2091" s="140" t="s">
        <v>83</v>
      </c>
      <c r="E2091" s="142">
        <v>77.2</v>
      </c>
      <c r="F2091" s="142">
        <v>77.2</v>
      </c>
      <c r="G2091" s="140" t="s">
        <v>308</v>
      </c>
      <c r="H2091" s="143">
        <v>41974</v>
      </c>
    </row>
    <row r="2092" spans="1:8" ht="25.5">
      <c r="A2092" s="136">
        <v>3259</v>
      </c>
      <c r="B2092" s="137" t="s">
        <v>2415</v>
      </c>
      <c r="C2092" s="136" t="s">
        <v>314</v>
      </c>
      <c r="D2092" s="136" t="s">
        <v>83</v>
      </c>
      <c r="E2092" s="138">
        <v>6.46</v>
      </c>
      <c r="F2092" s="138">
        <v>6.46</v>
      </c>
      <c r="G2092" s="136" t="s">
        <v>308</v>
      </c>
      <c r="H2092" s="139">
        <v>41974</v>
      </c>
    </row>
    <row r="2093" spans="1:8" ht="25.5">
      <c r="A2093" s="140">
        <v>3258</v>
      </c>
      <c r="B2093" s="141" t="s">
        <v>2416</v>
      </c>
      <c r="C2093" s="140" t="s">
        <v>314</v>
      </c>
      <c r="D2093" s="140" t="s">
        <v>83</v>
      </c>
      <c r="E2093" s="142">
        <v>4.9000000000000004</v>
      </c>
      <c r="F2093" s="142">
        <v>4.9000000000000004</v>
      </c>
      <c r="G2093" s="140" t="s">
        <v>308</v>
      </c>
      <c r="H2093" s="143">
        <v>41974</v>
      </c>
    </row>
    <row r="2094" spans="1:8" ht="25.5">
      <c r="A2094" s="136">
        <v>3261</v>
      </c>
      <c r="B2094" s="137" t="s">
        <v>2417</v>
      </c>
      <c r="C2094" s="136" t="s">
        <v>314</v>
      </c>
      <c r="D2094" s="136" t="s">
        <v>83</v>
      </c>
      <c r="E2094" s="138">
        <v>53.43</v>
      </c>
      <c r="F2094" s="138">
        <v>53.43</v>
      </c>
      <c r="G2094" s="136" t="s">
        <v>308</v>
      </c>
      <c r="H2094" s="139">
        <v>41974</v>
      </c>
    </row>
    <row r="2095" spans="1:8">
      <c r="A2095" s="140">
        <v>3260</v>
      </c>
      <c r="B2095" s="141" t="s">
        <v>2418</v>
      </c>
      <c r="C2095" s="140" t="s">
        <v>314</v>
      </c>
      <c r="D2095" s="140" t="s">
        <v>83</v>
      </c>
      <c r="E2095" s="142">
        <v>8.6199999999999992</v>
      </c>
      <c r="F2095" s="142">
        <v>8.6199999999999992</v>
      </c>
      <c r="G2095" s="140" t="s">
        <v>308</v>
      </c>
      <c r="H2095" s="143">
        <v>41974</v>
      </c>
    </row>
    <row r="2096" spans="1:8">
      <c r="A2096" s="136">
        <v>3272</v>
      </c>
      <c r="B2096" s="137" t="s">
        <v>2419</v>
      </c>
      <c r="C2096" s="136" t="s">
        <v>314</v>
      </c>
      <c r="D2096" s="136" t="s">
        <v>83</v>
      </c>
      <c r="E2096" s="138">
        <v>19.16</v>
      </c>
      <c r="F2096" s="138">
        <v>19.16</v>
      </c>
      <c r="G2096" s="136" t="s">
        <v>308</v>
      </c>
      <c r="H2096" s="139">
        <v>41974</v>
      </c>
    </row>
    <row r="2097" spans="1:8">
      <c r="A2097" s="140">
        <v>3265</v>
      </c>
      <c r="B2097" s="141" t="s">
        <v>2420</v>
      </c>
      <c r="C2097" s="140" t="s">
        <v>314</v>
      </c>
      <c r="D2097" s="140" t="s">
        <v>83</v>
      </c>
      <c r="E2097" s="142">
        <v>13.65</v>
      </c>
      <c r="F2097" s="142">
        <v>13.65</v>
      </c>
      <c r="G2097" s="140" t="s">
        <v>308</v>
      </c>
      <c r="H2097" s="143">
        <v>41974</v>
      </c>
    </row>
    <row r="2098" spans="1:8">
      <c r="A2098" s="136">
        <v>3264</v>
      </c>
      <c r="B2098" s="137" t="s">
        <v>2421</v>
      </c>
      <c r="C2098" s="136" t="s">
        <v>314</v>
      </c>
      <c r="D2098" s="136" t="s">
        <v>83</v>
      </c>
      <c r="E2098" s="138">
        <v>10.78</v>
      </c>
      <c r="F2098" s="138">
        <v>10.78</v>
      </c>
      <c r="G2098" s="136" t="s">
        <v>308</v>
      </c>
      <c r="H2098" s="139">
        <v>41974</v>
      </c>
    </row>
    <row r="2099" spans="1:8">
      <c r="A2099" s="140">
        <v>3262</v>
      </c>
      <c r="B2099" s="141" t="s">
        <v>2422</v>
      </c>
      <c r="C2099" s="140" t="s">
        <v>314</v>
      </c>
      <c r="D2099" s="140" t="s">
        <v>83</v>
      </c>
      <c r="E2099" s="142">
        <v>6.55</v>
      </c>
      <c r="F2099" s="142">
        <v>6.55</v>
      </c>
      <c r="G2099" s="140" t="s">
        <v>308</v>
      </c>
      <c r="H2099" s="143">
        <v>41974</v>
      </c>
    </row>
    <row r="2100" spans="1:8">
      <c r="A2100" s="136">
        <v>3267</v>
      </c>
      <c r="B2100" s="137" t="s">
        <v>2423</v>
      </c>
      <c r="C2100" s="136" t="s">
        <v>314</v>
      </c>
      <c r="D2100" s="136" t="s">
        <v>83</v>
      </c>
      <c r="E2100" s="138">
        <v>35.44</v>
      </c>
      <c r="F2100" s="138">
        <v>35.44</v>
      </c>
      <c r="G2100" s="136" t="s">
        <v>308</v>
      </c>
      <c r="H2100" s="139">
        <v>41974</v>
      </c>
    </row>
    <row r="2101" spans="1:8">
      <c r="A2101" s="140">
        <v>3266</v>
      </c>
      <c r="B2101" s="141" t="s">
        <v>2424</v>
      </c>
      <c r="C2101" s="140" t="s">
        <v>314</v>
      </c>
      <c r="D2101" s="140" t="s">
        <v>83</v>
      </c>
      <c r="E2101" s="142">
        <v>25.11</v>
      </c>
      <c r="F2101" s="142">
        <v>25.11</v>
      </c>
      <c r="G2101" s="140" t="s">
        <v>308</v>
      </c>
      <c r="H2101" s="143">
        <v>41974</v>
      </c>
    </row>
    <row r="2102" spans="1:8">
      <c r="A2102" s="136">
        <v>3268</v>
      </c>
      <c r="B2102" s="137" t="s">
        <v>2425</v>
      </c>
      <c r="C2102" s="136" t="s">
        <v>314</v>
      </c>
      <c r="D2102" s="136" t="s">
        <v>83</v>
      </c>
      <c r="E2102" s="138">
        <v>53.4</v>
      </c>
      <c r="F2102" s="138">
        <v>53.4</v>
      </c>
      <c r="G2102" s="136" t="s">
        <v>308</v>
      </c>
      <c r="H2102" s="139">
        <v>41974</v>
      </c>
    </row>
    <row r="2103" spans="1:8">
      <c r="A2103" s="140">
        <v>3263</v>
      </c>
      <c r="B2103" s="141" t="s">
        <v>2426</v>
      </c>
      <c r="C2103" s="140" t="s">
        <v>314</v>
      </c>
      <c r="D2103" s="140" t="s">
        <v>83</v>
      </c>
      <c r="E2103" s="142">
        <v>8.98</v>
      </c>
      <c r="F2103" s="142">
        <v>8.98</v>
      </c>
      <c r="G2103" s="140" t="s">
        <v>308</v>
      </c>
      <c r="H2103" s="143">
        <v>41974</v>
      </c>
    </row>
    <row r="2104" spans="1:8">
      <c r="A2104" s="136">
        <v>3271</v>
      </c>
      <c r="B2104" s="137" t="s">
        <v>2427</v>
      </c>
      <c r="C2104" s="136" t="s">
        <v>314</v>
      </c>
      <c r="D2104" s="136" t="s">
        <v>83</v>
      </c>
      <c r="E2104" s="138">
        <v>67.569999999999993</v>
      </c>
      <c r="F2104" s="138">
        <v>67.569999999999993</v>
      </c>
      <c r="G2104" s="136" t="s">
        <v>308</v>
      </c>
      <c r="H2104" s="139">
        <v>41974</v>
      </c>
    </row>
    <row r="2105" spans="1:8">
      <c r="A2105" s="140">
        <v>3270</v>
      </c>
      <c r="B2105" s="141" t="s">
        <v>2428</v>
      </c>
      <c r="C2105" s="140" t="s">
        <v>314</v>
      </c>
      <c r="D2105" s="140" t="s">
        <v>83</v>
      </c>
      <c r="E2105" s="142">
        <v>94.08</v>
      </c>
      <c r="F2105" s="142">
        <v>94.08</v>
      </c>
      <c r="G2105" s="140" t="s">
        <v>308</v>
      </c>
      <c r="H2105" s="143">
        <v>41974</v>
      </c>
    </row>
    <row r="2106" spans="1:8">
      <c r="A2106" s="136">
        <v>2714</v>
      </c>
      <c r="B2106" s="137" t="s">
        <v>2429</v>
      </c>
      <c r="C2106" s="136" t="s">
        <v>314</v>
      </c>
      <c r="D2106" s="136" t="s">
        <v>83</v>
      </c>
      <c r="E2106" s="138">
        <v>13.14</v>
      </c>
      <c r="F2106" s="138">
        <v>13.14</v>
      </c>
      <c r="G2106" s="136" t="s">
        <v>308</v>
      </c>
      <c r="H2106" s="139">
        <v>41974</v>
      </c>
    </row>
    <row r="2107" spans="1:8" ht="38.25">
      <c r="A2107" s="140">
        <v>21113</v>
      </c>
      <c r="B2107" s="141" t="s">
        <v>2430</v>
      </c>
      <c r="C2107" s="140" t="s">
        <v>314</v>
      </c>
      <c r="D2107" s="140" t="s">
        <v>335</v>
      </c>
      <c r="E2107" s="142">
        <v>11.29</v>
      </c>
      <c r="F2107" s="142">
        <v>11.29</v>
      </c>
      <c r="G2107" s="140" t="s">
        <v>308</v>
      </c>
      <c r="H2107" s="143">
        <v>41974</v>
      </c>
    </row>
    <row r="2108" spans="1:8" ht="63.75">
      <c r="A2108" s="136">
        <v>14599</v>
      </c>
      <c r="B2108" s="137" t="s">
        <v>2431</v>
      </c>
      <c r="C2108" s="136" t="s">
        <v>314</v>
      </c>
      <c r="D2108" s="136" t="s">
        <v>83</v>
      </c>
      <c r="E2108" s="138">
        <v>8379.5</v>
      </c>
      <c r="F2108" s="138">
        <v>8379.5</v>
      </c>
      <c r="G2108" s="136" t="s">
        <v>308</v>
      </c>
      <c r="H2108" s="139">
        <v>41974</v>
      </c>
    </row>
    <row r="2109" spans="1:8" ht="63.75">
      <c r="A2109" s="140">
        <v>14602</v>
      </c>
      <c r="B2109" s="141" t="s">
        <v>2432</v>
      </c>
      <c r="C2109" s="140" t="s">
        <v>314</v>
      </c>
      <c r="D2109" s="140" t="s">
        <v>83</v>
      </c>
      <c r="E2109" s="142">
        <v>11395.93</v>
      </c>
      <c r="F2109" s="142">
        <v>11395.93</v>
      </c>
      <c r="G2109" s="140" t="s">
        <v>308</v>
      </c>
      <c r="H2109" s="143">
        <v>41974</v>
      </c>
    </row>
    <row r="2110" spans="1:8" ht="63.75">
      <c r="A2110" s="136">
        <v>14601</v>
      </c>
      <c r="B2110" s="137" t="s">
        <v>2433</v>
      </c>
      <c r="C2110" s="136" t="s">
        <v>314</v>
      </c>
      <c r="D2110" s="136" t="s">
        <v>83</v>
      </c>
      <c r="E2110" s="138">
        <v>7962.31</v>
      </c>
      <c r="F2110" s="138">
        <v>7962.31</v>
      </c>
      <c r="G2110" s="136" t="s">
        <v>308</v>
      </c>
      <c r="H2110" s="139">
        <v>41974</v>
      </c>
    </row>
    <row r="2111" spans="1:8" ht="51">
      <c r="A2111" s="140">
        <v>14600</v>
      </c>
      <c r="B2111" s="141" t="s">
        <v>2434</v>
      </c>
      <c r="C2111" s="140" t="s">
        <v>314</v>
      </c>
      <c r="D2111" s="140" t="s">
        <v>83</v>
      </c>
      <c r="E2111" s="142">
        <v>7651.41</v>
      </c>
      <c r="F2111" s="142">
        <v>7651.41</v>
      </c>
      <c r="G2111" s="140" t="s">
        <v>308</v>
      </c>
      <c r="H2111" s="143">
        <v>41974</v>
      </c>
    </row>
    <row r="2112" spans="1:8" ht="51">
      <c r="A2112" s="136">
        <v>14614</v>
      </c>
      <c r="B2112" s="137" t="s">
        <v>2435</v>
      </c>
      <c r="C2112" s="136" t="s">
        <v>314</v>
      </c>
      <c r="D2112" s="136" t="s">
        <v>83</v>
      </c>
      <c r="E2112" s="138">
        <v>18575.47</v>
      </c>
      <c r="F2112" s="138">
        <v>18575.47</v>
      </c>
      <c r="G2112" s="136" t="s">
        <v>308</v>
      </c>
      <c r="H2112" s="139">
        <v>41974</v>
      </c>
    </row>
    <row r="2113" spans="1:8" ht="51">
      <c r="A2113" s="140">
        <v>14612</v>
      </c>
      <c r="B2113" s="141" t="s">
        <v>2436</v>
      </c>
      <c r="C2113" s="140" t="s">
        <v>314</v>
      </c>
      <c r="D2113" s="140" t="s">
        <v>83</v>
      </c>
      <c r="E2113" s="142">
        <v>13559.84</v>
      </c>
      <c r="F2113" s="142">
        <v>13559.84</v>
      </c>
      <c r="G2113" s="140" t="s">
        <v>308</v>
      </c>
      <c r="H2113" s="143">
        <v>41974</v>
      </c>
    </row>
    <row r="2114" spans="1:8" ht="51">
      <c r="A2114" s="136">
        <v>14613</v>
      </c>
      <c r="B2114" s="137" t="s">
        <v>2437</v>
      </c>
      <c r="C2114" s="136" t="s">
        <v>314</v>
      </c>
      <c r="D2114" s="136" t="s">
        <v>83</v>
      </c>
      <c r="E2114" s="138">
        <v>17673.93</v>
      </c>
      <c r="F2114" s="138">
        <v>17673.93</v>
      </c>
      <c r="G2114" s="136" t="s">
        <v>308</v>
      </c>
      <c r="H2114" s="139">
        <v>41974</v>
      </c>
    </row>
    <row r="2115" spans="1:8" ht="38.25">
      <c r="A2115" s="140">
        <v>14607</v>
      </c>
      <c r="B2115" s="141" t="s">
        <v>2438</v>
      </c>
      <c r="C2115" s="140" t="s">
        <v>314</v>
      </c>
      <c r="D2115" s="140" t="s">
        <v>83</v>
      </c>
      <c r="E2115" s="142">
        <v>8207.75</v>
      </c>
      <c r="F2115" s="142">
        <v>8207.75</v>
      </c>
      <c r="G2115" s="140" t="s">
        <v>308</v>
      </c>
      <c r="H2115" s="143">
        <v>41974</v>
      </c>
    </row>
    <row r="2116" spans="1:8" ht="38.25">
      <c r="A2116" s="136">
        <v>14608</v>
      </c>
      <c r="B2116" s="137" t="s">
        <v>2439</v>
      </c>
      <c r="C2116" s="136" t="s">
        <v>314</v>
      </c>
      <c r="D2116" s="136" t="s">
        <v>83</v>
      </c>
      <c r="E2116" s="138">
        <v>7655.19</v>
      </c>
      <c r="F2116" s="138">
        <v>7655.19</v>
      </c>
      <c r="G2116" s="136" t="s">
        <v>308</v>
      </c>
      <c r="H2116" s="139">
        <v>41974</v>
      </c>
    </row>
    <row r="2117" spans="1:8" ht="38.25">
      <c r="A2117" s="140">
        <v>14609</v>
      </c>
      <c r="B2117" s="141" t="s">
        <v>2440</v>
      </c>
      <c r="C2117" s="140" t="s">
        <v>314</v>
      </c>
      <c r="D2117" s="140" t="s">
        <v>83</v>
      </c>
      <c r="E2117" s="142">
        <v>7677.96</v>
      </c>
      <c r="F2117" s="142">
        <v>7677.96</v>
      </c>
      <c r="G2117" s="140" t="s">
        <v>308</v>
      </c>
      <c r="H2117" s="143">
        <v>41974</v>
      </c>
    </row>
    <row r="2118" spans="1:8" ht="38.25">
      <c r="A2118" s="136">
        <v>14610</v>
      </c>
      <c r="B2118" s="137" t="s">
        <v>2441</v>
      </c>
      <c r="C2118" s="136" t="s">
        <v>314</v>
      </c>
      <c r="D2118" s="136" t="s">
        <v>83</v>
      </c>
      <c r="E2118" s="138">
        <v>11114.48</v>
      </c>
      <c r="F2118" s="138">
        <v>11114.48</v>
      </c>
      <c r="G2118" s="136" t="s">
        <v>308</v>
      </c>
      <c r="H2118" s="139">
        <v>41974</v>
      </c>
    </row>
    <row r="2119" spans="1:8" ht="38.25">
      <c r="A2119" s="140">
        <v>14611</v>
      </c>
      <c r="B2119" s="141" t="s">
        <v>2442</v>
      </c>
      <c r="C2119" s="140" t="s">
        <v>314</v>
      </c>
      <c r="D2119" s="140" t="s">
        <v>83</v>
      </c>
      <c r="E2119" s="142">
        <v>12343.99</v>
      </c>
      <c r="F2119" s="142">
        <v>12343.99</v>
      </c>
      <c r="G2119" s="140" t="s">
        <v>308</v>
      </c>
      <c r="H2119" s="143">
        <v>41974</v>
      </c>
    </row>
    <row r="2120" spans="1:8" ht="51">
      <c r="A2120" s="136">
        <v>14604</v>
      </c>
      <c r="B2120" s="137" t="s">
        <v>2443</v>
      </c>
      <c r="C2120" s="136" t="s">
        <v>314</v>
      </c>
      <c r="D2120" s="136" t="s">
        <v>83</v>
      </c>
      <c r="E2120" s="138">
        <v>13839.79</v>
      </c>
      <c r="F2120" s="138">
        <v>13839.79</v>
      </c>
      <c r="G2120" s="136" t="s">
        <v>308</v>
      </c>
      <c r="H2120" s="139">
        <v>41974</v>
      </c>
    </row>
    <row r="2121" spans="1:8" ht="51">
      <c r="A2121" s="140">
        <v>14605</v>
      </c>
      <c r="B2121" s="141" t="s">
        <v>2444</v>
      </c>
      <c r="C2121" s="140" t="s">
        <v>314</v>
      </c>
      <c r="D2121" s="140" t="s">
        <v>83</v>
      </c>
      <c r="E2121" s="142">
        <v>17738.509999999998</v>
      </c>
      <c r="F2121" s="142">
        <v>17738.509999999998</v>
      </c>
      <c r="G2121" s="140" t="s">
        <v>308</v>
      </c>
      <c r="H2121" s="143">
        <v>41974</v>
      </c>
    </row>
    <row r="2122" spans="1:8" ht="51">
      <c r="A2122" s="136">
        <v>14603</v>
      </c>
      <c r="B2122" s="137" t="s">
        <v>2445</v>
      </c>
      <c r="C2122" s="136" t="s">
        <v>314</v>
      </c>
      <c r="D2122" s="136" t="s">
        <v>83</v>
      </c>
      <c r="E2122" s="138">
        <v>12578.76</v>
      </c>
      <c r="F2122" s="138">
        <v>12578.76</v>
      </c>
      <c r="G2122" s="136" t="s">
        <v>308</v>
      </c>
      <c r="H2122" s="139">
        <v>41974</v>
      </c>
    </row>
    <row r="2123" spans="1:8" ht="51">
      <c r="A2123" s="140">
        <v>14606</v>
      </c>
      <c r="B2123" s="141" t="s">
        <v>2446</v>
      </c>
      <c r="C2123" s="140" t="s">
        <v>314</v>
      </c>
      <c r="D2123" s="140" t="s">
        <v>83</v>
      </c>
      <c r="E2123" s="142">
        <v>18955.75</v>
      </c>
      <c r="F2123" s="142">
        <v>18955.75</v>
      </c>
      <c r="G2123" s="140" t="s">
        <v>308</v>
      </c>
      <c r="H2123" s="143">
        <v>41974</v>
      </c>
    </row>
    <row r="2124" spans="1:8">
      <c r="A2124" s="136">
        <v>10814</v>
      </c>
      <c r="B2124" s="137" t="s">
        <v>2447</v>
      </c>
      <c r="C2124" s="136" t="s">
        <v>314</v>
      </c>
      <c r="D2124" s="136" t="s">
        <v>304</v>
      </c>
      <c r="E2124" s="138">
        <v>12</v>
      </c>
      <c r="F2124" s="138">
        <v>12</v>
      </c>
      <c r="G2124" s="136" t="s">
        <v>308</v>
      </c>
      <c r="H2124" s="139">
        <v>41974</v>
      </c>
    </row>
    <row r="2125" spans="1:8" ht="51">
      <c r="A2125" s="140">
        <v>3275</v>
      </c>
      <c r="B2125" s="141" t="s">
        <v>2448</v>
      </c>
      <c r="C2125" s="140" t="s">
        <v>314</v>
      </c>
      <c r="D2125" s="140" t="s">
        <v>335</v>
      </c>
      <c r="E2125" s="142">
        <v>84.43</v>
      </c>
      <c r="F2125" s="142">
        <v>84.43</v>
      </c>
      <c r="G2125" s="140" t="s">
        <v>308</v>
      </c>
      <c r="H2125" s="143">
        <v>41974</v>
      </c>
    </row>
    <row r="2126" spans="1:8" ht="38.25">
      <c r="A2126" s="136">
        <v>3286</v>
      </c>
      <c r="B2126" s="137" t="s">
        <v>2449</v>
      </c>
      <c r="C2126" s="136" t="s">
        <v>314</v>
      </c>
      <c r="D2126" s="136" t="s">
        <v>335</v>
      </c>
      <c r="E2126" s="138">
        <v>27.13</v>
      </c>
      <c r="F2126" s="138">
        <v>27.13</v>
      </c>
      <c r="G2126" s="136" t="s">
        <v>308</v>
      </c>
      <c r="H2126" s="139">
        <v>41974</v>
      </c>
    </row>
    <row r="2127" spans="1:8" ht="38.25">
      <c r="A2127" s="140">
        <v>3287</v>
      </c>
      <c r="B2127" s="141" t="s">
        <v>2450</v>
      </c>
      <c r="C2127" s="140" t="s">
        <v>314</v>
      </c>
      <c r="D2127" s="140" t="s">
        <v>335</v>
      </c>
      <c r="E2127" s="142">
        <v>41</v>
      </c>
      <c r="F2127" s="142">
        <v>41</v>
      </c>
      <c r="G2127" s="140" t="s">
        <v>308</v>
      </c>
      <c r="H2127" s="143">
        <v>41974</v>
      </c>
    </row>
    <row r="2128" spans="1:8" ht="38.25">
      <c r="A2128" s="136">
        <v>3285</v>
      </c>
      <c r="B2128" s="137" t="s">
        <v>2451</v>
      </c>
      <c r="C2128" s="136" t="s">
        <v>314</v>
      </c>
      <c r="D2128" s="136" t="s">
        <v>335</v>
      </c>
      <c r="E2128" s="138">
        <v>25.6</v>
      </c>
      <c r="F2128" s="138">
        <v>25.6</v>
      </c>
      <c r="G2128" s="136" t="s">
        <v>308</v>
      </c>
      <c r="H2128" s="139">
        <v>41974</v>
      </c>
    </row>
    <row r="2129" spans="1:8" ht="38.25">
      <c r="A2129" s="140">
        <v>3283</v>
      </c>
      <c r="B2129" s="141" t="s">
        <v>2452</v>
      </c>
      <c r="C2129" s="140" t="s">
        <v>314</v>
      </c>
      <c r="D2129" s="140" t="s">
        <v>335</v>
      </c>
      <c r="E2129" s="142">
        <v>8.61</v>
      </c>
      <c r="F2129" s="142">
        <v>8.61</v>
      </c>
      <c r="G2129" s="140" t="s">
        <v>308</v>
      </c>
      <c r="H2129" s="143">
        <v>41974</v>
      </c>
    </row>
    <row r="2130" spans="1:8" ht="25.5">
      <c r="A2130" s="136">
        <v>11587</v>
      </c>
      <c r="B2130" s="137" t="s">
        <v>2453</v>
      </c>
      <c r="C2130" s="136" t="s">
        <v>314</v>
      </c>
      <c r="D2130" s="136" t="s">
        <v>335</v>
      </c>
      <c r="E2130" s="138">
        <v>34.9</v>
      </c>
      <c r="F2130" s="138">
        <v>34.9</v>
      </c>
      <c r="G2130" s="136" t="s">
        <v>308</v>
      </c>
      <c r="H2130" s="139">
        <v>41974</v>
      </c>
    </row>
    <row r="2131" spans="1:8" ht="25.5">
      <c r="A2131" s="140">
        <v>11887</v>
      </c>
      <c r="B2131" s="141" t="s">
        <v>2454</v>
      </c>
      <c r="C2131" s="140" t="s">
        <v>314</v>
      </c>
      <c r="D2131" s="140" t="s">
        <v>83</v>
      </c>
      <c r="E2131" s="142">
        <v>1804</v>
      </c>
      <c r="F2131" s="142">
        <v>1804</v>
      </c>
      <c r="G2131" s="140" t="s">
        <v>308</v>
      </c>
      <c r="H2131" s="143">
        <v>41974</v>
      </c>
    </row>
    <row r="2132" spans="1:8" ht="25.5">
      <c r="A2132" s="136">
        <v>11883</v>
      </c>
      <c r="B2132" s="137" t="s">
        <v>2455</v>
      </c>
      <c r="C2132" s="136" t="s">
        <v>314</v>
      </c>
      <c r="D2132" s="136" t="s">
        <v>83</v>
      </c>
      <c r="E2132" s="138">
        <v>2652.2</v>
      </c>
      <c r="F2132" s="138">
        <v>2652.2</v>
      </c>
      <c r="G2132" s="136" t="s">
        <v>308</v>
      </c>
      <c r="H2132" s="139">
        <v>41974</v>
      </c>
    </row>
    <row r="2133" spans="1:8" ht="25.5">
      <c r="A2133" s="140">
        <v>11884</v>
      </c>
      <c r="B2133" s="141" t="s">
        <v>2456</v>
      </c>
      <c r="C2133" s="140" t="s">
        <v>314</v>
      </c>
      <c r="D2133" s="140" t="s">
        <v>83</v>
      </c>
      <c r="E2133" s="142">
        <v>2845.57</v>
      </c>
      <c r="F2133" s="142">
        <v>2845.57</v>
      </c>
      <c r="G2133" s="140" t="s">
        <v>308</v>
      </c>
      <c r="H2133" s="143">
        <v>41974</v>
      </c>
    </row>
    <row r="2134" spans="1:8" ht="25.5">
      <c r="A2134" s="136">
        <v>11885</v>
      </c>
      <c r="B2134" s="137" t="s">
        <v>2457</v>
      </c>
      <c r="C2134" s="136" t="s">
        <v>314</v>
      </c>
      <c r="D2134" s="136" t="s">
        <v>83</v>
      </c>
      <c r="E2134" s="138">
        <v>2642.7</v>
      </c>
      <c r="F2134" s="138">
        <v>2642.7</v>
      </c>
      <c r="G2134" s="136" t="s">
        <v>308</v>
      </c>
      <c r="H2134" s="139">
        <v>41974</v>
      </c>
    </row>
    <row r="2135" spans="1:8" ht="25.5">
      <c r="A2135" s="140">
        <v>11886</v>
      </c>
      <c r="B2135" s="141" t="s">
        <v>2458</v>
      </c>
      <c r="C2135" s="140" t="s">
        <v>314</v>
      </c>
      <c r="D2135" s="140" t="s">
        <v>83</v>
      </c>
      <c r="E2135" s="142">
        <v>1022.9</v>
      </c>
      <c r="F2135" s="142">
        <v>1022.9</v>
      </c>
      <c r="G2135" s="140" t="s">
        <v>308</v>
      </c>
      <c r="H2135" s="143">
        <v>41974</v>
      </c>
    </row>
    <row r="2136" spans="1:8" ht="25.5">
      <c r="A2136" s="136">
        <v>11888</v>
      </c>
      <c r="B2136" s="137" t="s">
        <v>2459</v>
      </c>
      <c r="C2136" s="136" t="s">
        <v>314</v>
      </c>
      <c r="D2136" s="136" t="s">
        <v>83</v>
      </c>
      <c r="E2136" s="138">
        <v>2402.17</v>
      </c>
      <c r="F2136" s="138">
        <v>2402.17</v>
      </c>
      <c r="G2136" s="136" t="s">
        <v>308</v>
      </c>
      <c r="H2136" s="139">
        <v>41974</v>
      </c>
    </row>
    <row r="2137" spans="1:8" ht="25.5">
      <c r="A2137" s="140">
        <v>3277</v>
      </c>
      <c r="B2137" s="141" t="s">
        <v>2460</v>
      </c>
      <c r="C2137" s="140" t="s">
        <v>314</v>
      </c>
      <c r="D2137" s="140" t="s">
        <v>83</v>
      </c>
      <c r="E2137" s="142">
        <v>405.11</v>
      </c>
      <c r="F2137" s="142">
        <v>405.11</v>
      </c>
      <c r="G2137" s="140" t="s">
        <v>308</v>
      </c>
      <c r="H2137" s="143">
        <v>41974</v>
      </c>
    </row>
    <row r="2138" spans="1:8" ht="25.5">
      <c r="A2138" s="136">
        <v>3281</v>
      </c>
      <c r="B2138" s="137" t="s">
        <v>2461</v>
      </c>
      <c r="C2138" s="136" t="s">
        <v>314</v>
      </c>
      <c r="D2138" s="136" t="s">
        <v>83</v>
      </c>
      <c r="E2138" s="138">
        <v>335.48</v>
      </c>
      <c r="F2138" s="138">
        <v>335.48</v>
      </c>
      <c r="G2138" s="136" t="s">
        <v>308</v>
      </c>
      <c r="H2138" s="139">
        <v>41974</v>
      </c>
    </row>
    <row r="2139" spans="1:8" ht="25.5">
      <c r="A2139" s="140">
        <v>14576</v>
      </c>
      <c r="B2139" s="141" t="s">
        <v>2462</v>
      </c>
      <c r="C2139" s="140" t="s">
        <v>316</v>
      </c>
      <c r="D2139" s="140" t="s">
        <v>83</v>
      </c>
      <c r="E2139" s="142">
        <v>2467220.9300000002</v>
      </c>
      <c r="F2139" s="142">
        <v>2467220.9300000002</v>
      </c>
      <c r="G2139" s="140" t="s">
        <v>308</v>
      </c>
      <c r="H2139" s="143">
        <v>41974</v>
      </c>
    </row>
    <row r="2140" spans="1:8" ht="25.5">
      <c r="A2140" s="136">
        <v>13877</v>
      </c>
      <c r="B2140" s="137" t="s">
        <v>2463</v>
      </c>
      <c r="C2140" s="136" t="s">
        <v>316</v>
      </c>
      <c r="D2140" s="136" t="s">
        <v>83</v>
      </c>
      <c r="E2140" s="138">
        <v>1056180.48</v>
      </c>
      <c r="F2140" s="138">
        <v>1056180.48</v>
      </c>
      <c r="G2140" s="136" t="s">
        <v>308</v>
      </c>
      <c r="H2140" s="139">
        <v>41974</v>
      </c>
    </row>
    <row r="2141" spans="1:8">
      <c r="A2141" s="140">
        <v>7308</v>
      </c>
      <c r="B2141" s="141" t="s">
        <v>2464</v>
      </c>
      <c r="C2141" s="140" t="s">
        <v>314</v>
      </c>
      <c r="D2141" s="140" t="s">
        <v>2465</v>
      </c>
      <c r="E2141" s="142">
        <v>61.36</v>
      </c>
      <c r="F2141" s="142">
        <v>61.36</v>
      </c>
      <c r="G2141" s="140" t="s">
        <v>308</v>
      </c>
      <c r="H2141" s="143">
        <v>41974</v>
      </c>
    </row>
    <row r="2142" spans="1:8">
      <c r="A2142" s="136">
        <v>7307</v>
      </c>
      <c r="B2142" s="137" t="s">
        <v>2464</v>
      </c>
      <c r="C2142" s="136" t="s">
        <v>314</v>
      </c>
      <c r="D2142" s="136" t="s">
        <v>416</v>
      </c>
      <c r="E2142" s="138">
        <v>17.05</v>
      </c>
      <c r="F2142" s="138">
        <v>17.05</v>
      </c>
      <c r="G2142" s="136" t="s">
        <v>308</v>
      </c>
      <c r="H2142" s="139">
        <v>41974</v>
      </c>
    </row>
    <row r="2143" spans="1:8">
      <c r="A2143" s="140">
        <v>6089</v>
      </c>
      <c r="B2143" s="141" t="s">
        <v>2466</v>
      </c>
      <c r="C2143" s="140" t="s">
        <v>314</v>
      </c>
      <c r="D2143" s="140" t="s">
        <v>2465</v>
      </c>
      <c r="E2143" s="142">
        <v>37.96</v>
      </c>
      <c r="F2143" s="142">
        <v>37.96</v>
      </c>
      <c r="G2143" s="140" t="s">
        <v>308</v>
      </c>
      <c r="H2143" s="143">
        <v>41974</v>
      </c>
    </row>
    <row r="2144" spans="1:8" ht="25.5">
      <c r="A2144" s="136">
        <v>6086</v>
      </c>
      <c r="B2144" s="137" t="s">
        <v>2467</v>
      </c>
      <c r="C2144" s="136" t="s">
        <v>314</v>
      </c>
      <c r="D2144" s="136" t="s">
        <v>2465</v>
      </c>
      <c r="E2144" s="138">
        <v>63.51</v>
      </c>
      <c r="F2144" s="138">
        <v>63.51</v>
      </c>
      <c r="G2144" s="136" t="s">
        <v>308</v>
      </c>
      <c r="H2144" s="139">
        <v>41974</v>
      </c>
    </row>
    <row r="2145" spans="1:8" ht="25.5">
      <c r="A2145" s="140">
        <v>3291</v>
      </c>
      <c r="B2145" s="141" t="s">
        <v>2468</v>
      </c>
      <c r="C2145" s="140" t="s">
        <v>316</v>
      </c>
      <c r="D2145" s="140" t="s">
        <v>307</v>
      </c>
      <c r="E2145" s="142">
        <v>0.72</v>
      </c>
      <c r="F2145" s="142">
        <v>0.72</v>
      </c>
      <c r="G2145" s="140" t="s">
        <v>308</v>
      </c>
      <c r="H2145" s="143">
        <v>41974</v>
      </c>
    </row>
    <row r="2146" spans="1:8">
      <c r="A2146" s="136">
        <v>12344</v>
      </c>
      <c r="B2146" s="137" t="s">
        <v>2469</v>
      </c>
      <c r="C2146" s="136" t="s">
        <v>314</v>
      </c>
      <c r="D2146" s="136" t="s">
        <v>83</v>
      </c>
      <c r="E2146" s="138">
        <v>0.59</v>
      </c>
      <c r="F2146" s="138">
        <v>0.59</v>
      </c>
      <c r="G2146" s="136" t="s">
        <v>308</v>
      </c>
      <c r="H2146" s="139">
        <v>41974</v>
      </c>
    </row>
    <row r="2147" spans="1:8">
      <c r="A2147" s="140">
        <v>12343</v>
      </c>
      <c r="B2147" s="141" t="s">
        <v>2470</v>
      </c>
      <c r="C2147" s="140" t="s">
        <v>314</v>
      </c>
      <c r="D2147" s="140" t="s">
        <v>83</v>
      </c>
      <c r="E2147" s="142">
        <v>0.76</v>
      </c>
      <c r="F2147" s="142">
        <v>0.76</v>
      </c>
      <c r="G2147" s="140" t="s">
        <v>308</v>
      </c>
      <c r="H2147" s="143">
        <v>41974</v>
      </c>
    </row>
    <row r="2148" spans="1:8">
      <c r="A2148" s="136">
        <v>12345</v>
      </c>
      <c r="B2148" s="137" t="s">
        <v>2471</v>
      </c>
      <c r="C2148" s="136" t="s">
        <v>314</v>
      </c>
      <c r="D2148" s="136" t="s">
        <v>83</v>
      </c>
      <c r="E2148" s="138">
        <v>1.05</v>
      </c>
      <c r="F2148" s="138">
        <v>1.05</v>
      </c>
      <c r="G2148" s="136" t="s">
        <v>308</v>
      </c>
      <c r="H2148" s="139">
        <v>41974</v>
      </c>
    </row>
    <row r="2149" spans="1:8">
      <c r="A2149" s="140">
        <v>12346</v>
      </c>
      <c r="B2149" s="141" t="s">
        <v>2472</v>
      </c>
      <c r="C2149" s="140" t="s">
        <v>314</v>
      </c>
      <c r="D2149" s="140" t="s">
        <v>83</v>
      </c>
      <c r="E2149" s="142">
        <v>3.98</v>
      </c>
      <c r="F2149" s="142">
        <v>3.98</v>
      </c>
      <c r="G2149" s="140" t="s">
        <v>308</v>
      </c>
      <c r="H2149" s="143">
        <v>41974</v>
      </c>
    </row>
    <row r="2150" spans="1:8">
      <c r="A2150" s="136">
        <v>12348</v>
      </c>
      <c r="B2150" s="137" t="s">
        <v>2473</v>
      </c>
      <c r="C2150" s="136" t="s">
        <v>314</v>
      </c>
      <c r="D2150" s="136" t="s">
        <v>83</v>
      </c>
      <c r="E2150" s="138">
        <v>10.25</v>
      </c>
      <c r="F2150" s="138">
        <v>10.25</v>
      </c>
      <c r="G2150" s="136" t="s">
        <v>308</v>
      </c>
      <c r="H2150" s="139">
        <v>41974</v>
      </c>
    </row>
    <row r="2151" spans="1:8">
      <c r="A2151" s="140">
        <v>3302</v>
      </c>
      <c r="B2151" s="141" t="s">
        <v>2474</v>
      </c>
      <c r="C2151" s="140" t="s">
        <v>314</v>
      </c>
      <c r="D2151" s="140" t="s">
        <v>83</v>
      </c>
      <c r="E2151" s="142">
        <v>5.79</v>
      </c>
      <c r="F2151" s="142">
        <v>5.79</v>
      </c>
      <c r="G2151" s="140" t="s">
        <v>308</v>
      </c>
      <c r="H2151" s="143">
        <v>41974</v>
      </c>
    </row>
    <row r="2152" spans="1:8">
      <c r="A2152" s="136">
        <v>3297</v>
      </c>
      <c r="B2152" s="137" t="s">
        <v>2475</v>
      </c>
      <c r="C2152" s="136" t="s">
        <v>314</v>
      </c>
      <c r="D2152" s="136" t="s">
        <v>83</v>
      </c>
      <c r="E2152" s="138">
        <v>5.96</v>
      </c>
      <c r="F2152" s="138">
        <v>5.96</v>
      </c>
      <c r="G2152" s="136" t="s">
        <v>308</v>
      </c>
      <c r="H2152" s="139">
        <v>41974</v>
      </c>
    </row>
    <row r="2153" spans="1:8">
      <c r="A2153" s="140">
        <v>3294</v>
      </c>
      <c r="B2153" s="141" t="s">
        <v>2476</v>
      </c>
      <c r="C2153" s="140" t="s">
        <v>314</v>
      </c>
      <c r="D2153" s="140" t="s">
        <v>83</v>
      </c>
      <c r="E2153" s="142">
        <v>5.77</v>
      </c>
      <c r="F2153" s="142">
        <v>5.77</v>
      </c>
      <c r="G2153" s="140" t="s">
        <v>308</v>
      </c>
      <c r="H2153" s="143">
        <v>41974</v>
      </c>
    </row>
    <row r="2154" spans="1:8">
      <c r="A2154" s="136">
        <v>3298</v>
      </c>
      <c r="B2154" s="137" t="s">
        <v>2477</v>
      </c>
      <c r="C2154" s="136" t="s">
        <v>314</v>
      </c>
      <c r="D2154" s="136" t="s">
        <v>83</v>
      </c>
      <c r="E2154" s="138">
        <v>9.09</v>
      </c>
      <c r="F2154" s="138">
        <v>9.09</v>
      </c>
      <c r="G2154" s="136" t="s">
        <v>308</v>
      </c>
      <c r="H2154" s="139">
        <v>41974</v>
      </c>
    </row>
    <row r="2155" spans="1:8">
      <c r="A2155" s="140">
        <v>3300</v>
      </c>
      <c r="B2155" s="141" t="s">
        <v>2478</v>
      </c>
      <c r="C2155" s="140" t="s">
        <v>314</v>
      </c>
      <c r="D2155" s="140" t="s">
        <v>83</v>
      </c>
      <c r="E2155" s="142">
        <v>7.06</v>
      </c>
      <c r="F2155" s="142">
        <v>7.06</v>
      </c>
      <c r="G2155" s="140" t="s">
        <v>308</v>
      </c>
      <c r="H2155" s="143">
        <v>41974</v>
      </c>
    </row>
    <row r="2156" spans="1:8">
      <c r="A2156" s="136">
        <v>3301</v>
      </c>
      <c r="B2156" s="137" t="s">
        <v>2479</v>
      </c>
      <c r="C2156" s="136" t="s">
        <v>314</v>
      </c>
      <c r="D2156" s="136" t="s">
        <v>83</v>
      </c>
      <c r="E2156" s="138">
        <v>10.039999999999999</v>
      </c>
      <c r="F2156" s="138">
        <v>10.039999999999999</v>
      </c>
      <c r="G2156" s="136" t="s">
        <v>308</v>
      </c>
      <c r="H2156" s="139">
        <v>41974</v>
      </c>
    </row>
    <row r="2157" spans="1:8">
      <c r="A2157" s="140">
        <v>3293</v>
      </c>
      <c r="B2157" s="141" t="s">
        <v>2480</v>
      </c>
      <c r="C2157" s="140" t="s">
        <v>314</v>
      </c>
      <c r="D2157" s="140" t="s">
        <v>83</v>
      </c>
      <c r="E2157" s="142">
        <v>6.02</v>
      </c>
      <c r="F2157" s="142">
        <v>6.02</v>
      </c>
      <c r="G2157" s="140" t="s">
        <v>308</v>
      </c>
      <c r="H2157" s="143">
        <v>41974</v>
      </c>
    </row>
    <row r="2158" spans="1:8">
      <c r="A2158" s="136">
        <v>3295</v>
      </c>
      <c r="B2158" s="137" t="s">
        <v>2481</v>
      </c>
      <c r="C2158" s="136" t="s">
        <v>314</v>
      </c>
      <c r="D2158" s="136" t="s">
        <v>83</v>
      </c>
      <c r="E2158" s="138">
        <v>5.9</v>
      </c>
      <c r="F2158" s="138">
        <v>5.9</v>
      </c>
      <c r="G2158" s="136" t="s">
        <v>308</v>
      </c>
      <c r="H2158" s="139">
        <v>41974</v>
      </c>
    </row>
    <row r="2159" spans="1:8">
      <c r="A2159" s="140">
        <v>3299</v>
      </c>
      <c r="B2159" s="141" t="s">
        <v>2482</v>
      </c>
      <c r="C2159" s="140" t="s">
        <v>314</v>
      </c>
      <c r="D2159" s="140" t="s">
        <v>83</v>
      </c>
      <c r="E2159" s="142">
        <v>5.9</v>
      </c>
      <c r="F2159" s="142">
        <v>5.9</v>
      </c>
      <c r="G2159" s="140" t="s">
        <v>308</v>
      </c>
      <c r="H2159" s="143">
        <v>41974</v>
      </c>
    </row>
    <row r="2160" spans="1:8">
      <c r="A2160" s="136">
        <v>3296</v>
      </c>
      <c r="B2160" s="137" t="s">
        <v>2483</v>
      </c>
      <c r="C2160" s="136" t="s">
        <v>314</v>
      </c>
      <c r="D2160" s="136" t="s">
        <v>83</v>
      </c>
      <c r="E2160" s="138">
        <v>5.4</v>
      </c>
      <c r="F2160" s="138">
        <v>5.4</v>
      </c>
      <c r="G2160" s="136" t="s">
        <v>308</v>
      </c>
      <c r="H2160" s="139">
        <v>41974</v>
      </c>
    </row>
    <row r="2161" spans="1:8">
      <c r="A2161" s="140">
        <v>12353</v>
      </c>
      <c r="B2161" s="141" t="s">
        <v>2484</v>
      </c>
      <c r="C2161" s="140" t="s">
        <v>314</v>
      </c>
      <c r="D2161" s="140" t="s">
        <v>83</v>
      </c>
      <c r="E2161" s="142">
        <v>0.94</v>
      </c>
      <c r="F2161" s="142">
        <v>0.94</v>
      </c>
      <c r="G2161" s="140" t="s">
        <v>308</v>
      </c>
      <c r="H2161" s="143">
        <v>41974</v>
      </c>
    </row>
    <row r="2162" spans="1:8">
      <c r="A2162" s="136">
        <v>3304</v>
      </c>
      <c r="B2162" s="137" t="s">
        <v>2485</v>
      </c>
      <c r="C2162" s="136" t="s">
        <v>314</v>
      </c>
      <c r="D2162" s="136" t="s">
        <v>83</v>
      </c>
      <c r="E2162" s="138">
        <v>14.84</v>
      </c>
      <c r="F2162" s="138">
        <v>14.84</v>
      </c>
      <c r="G2162" s="136" t="s">
        <v>308</v>
      </c>
      <c r="H2162" s="139">
        <v>41974</v>
      </c>
    </row>
    <row r="2163" spans="1:8">
      <c r="A2163" s="140">
        <v>13372</v>
      </c>
      <c r="B2163" s="141" t="s">
        <v>2486</v>
      </c>
      <c r="C2163" s="140" t="s">
        <v>314</v>
      </c>
      <c r="D2163" s="140" t="s">
        <v>83</v>
      </c>
      <c r="E2163" s="142">
        <v>24.25</v>
      </c>
      <c r="F2163" s="142">
        <v>24.25</v>
      </c>
      <c r="G2163" s="140" t="s">
        <v>308</v>
      </c>
      <c r="H2163" s="143">
        <v>41974</v>
      </c>
    </row>
    <row r="2164" spans="1:8">
      <c r="A2164" s="136">
        <v>3306</v>
      </c>
      <c r="B2164" s="137" t="s">
        <v>2487</v>
      </c>
      <c r="C2164" s="136" t="s">
        <v>314</v>
      </c>
      <c r="D2164" s="136" t="s">
        <v>83</v>
      </c>
      <c r="E2164" s="138">
        <v>4.13</v>
      </c>
      <c r="F2164" s="138">
        <v>4.13</v>
      </c>
      <c r="G2164" s="136" t="s">
        <v>308</v>
      </c>
      <c r="H2164" s="139">
        <v>41974</v>
      </c>
    </row>
    <row r="2165" spans="1:8">
      <c r="A2165" s="140">
        <v>3305</v>
      </c>
      <c r="B2165" s="141" t="s">
        <v>2488</v>
      </c>
      <c r="C2165" s="140" t="s">
        <v>314</v>
      </c>
      <c r="D2165" s="140" t="s">
        <v>83</v>
      </c>
      <c r="E2165" s="142">
        <v>3.87</v>
      </c>
      <c r="F2165" s="142">
        <v>3.87</v>
      </c>
      <c r="G2165" s="140" t="s">
        <v>308</v>
      </c>
      <c r="H2165" s="143">
        <v>41974</v>
      </c>
    </row>
    <row r="2166" spans="1:8">
      <c r="A2166" s="136">
        <v>13371</v>
      </c>
      <c r="B2166" s="137" t="s">
        <v>2489</v>
      </c>
      <c r="C2166" s="136" t="s">
        <v>314</v>
      </c>
      <c r="D2166" s="136" t="s">
        <v>83</v>
      </c>
      <c r="E2166" s="138">
        <v>11.31</v>
      </c>
      <c r="F2166" s="138">
        <v>11.31</v>
      </c>
      <c r="G2166" s="136" t="s">
        <v>308</v>
      </c>
      <c r="H2166" s="139">
        <v>41974</v>
      </c>
    </row>
    <row r="2167" spans="1:8" ht="25.5">
      <c r="A2167" s="140">
        <v>3303</v>
      </c>
      <c r="B2167" s="141" t="s">
        <v>2490</v>
      </c>
      <c r="C2167" s="140" t="s">
        <v>314</v>
      </c>
      <c r="D2167" s="140" t="s">
        <v>83</v>
      </c>
      <c r="E2167" s="142">
        <v>2.15</v>
      </c>
      <c r="F2167" s="142">
        <v>2.15</v>
      </c>
      <c r="G2167" s="140" t="s">
        <v>308</v>
      </c>
      <c r="H2167" s="143">
        <v>41974</v>
      </c>
    </row>
    <row r="2168" spans="1:8">
      <c r="A2168" s="136">
        <v>3292</v>
      </c>
      <c r="B2168" s="137" t="s">
        <v>2491</v>
      </c>
      <c r="C2168" s="136" t="s">
        <v>314</v>
      </c>
      <c r="D2168" s="136" t="s">
        <v>83</v>
      </c>
      <c r="E2168" s="138">
        <v>6.2</v>
      </c>
      <c r="F2168" s="138">
        <v>6.2</v>
      </c>
      <c r="G2168" s="136" t="s">
        <v>308</v>
      </c>
      <c r="H2168" s="139">
        <v>41974</v>
      </c>
    </row>
    <row r="2169" spans="1:8" ht="25.5">
      <c r="A2169" s="140">
        <v>11596</v>
      </c>
      <c r="B2169" s="141" t="s">
        <v>2492</v>
      </c>
      <c r="C2169" s="140" t="s">
        <v>314</v>
      </c>
      <c r="D2169" s="140" t="s">
        <v>83</v>
      </c>
      <c r="E2169" s="142">
        <v>189.55</v>
      </c>
      <c r="F2169" s="142">
        <v>189.55</v>
      </c>
      <c r="G2169" s="140" t="s">
        <v>308</v>
      </c>
      <c r="H2169" s="143">
        <v>41974</v>
      </c>
    </row>
    <row r="2170" spans="1:8" ht="25.5">
      <c r="A2170" s="136">
        <v>34802</v>
      </c>
      <c r="B2170" s="137" t="s">
        <v>2493</v>
      </c>
      <c r="C2170" s="136" t="s">
        <v>314</v>
      </c>
      <c r="D2170" s="136" t="s">
        <v>83</v>
      </c>
      <c r="E2170" s="138">
        <v>520.57000000000005</v>
      </c>
      <c r="F2170" s="138">
        <v>520.57000000000005</v>
      </c>
      <c r="G2170" s="136" t="s">
        <v>308</v>
      </c>
      <c r="H2170" s="139">
        <v>41974</v>
      </c>
    </row>
    <row r="2171" spans="1:8" ht="38.25">
      <c r="A2171" s="140">
        <v>11588</v>
      </c>
      <c r="B2171" s="141" t="s">
        <v>2494</v>
      </c>
      <c r="C2171" s="140" t="s">
        <v>314</v>
      </c>
      <c r="D2171" s="140" t="s">
        <v>83</v>
      </c>
      <c r="E2171" s="142">
        <v>561.61</v>
      </c>
      <c r="F2171" s="142">
        <v>561.61</v>
      </c>
      <c r="G2171" s="140" t="s">
        <v>308</v>
      </c>
      <c r="H2171" s="143">
        <v>41974</v>
      </c>
    </row>
    <row r="2172" spans="1:8" ht="38.25">
      <c r="A2172" s="136">
        <v>34383</v>
      </c>
      <c r="B2172" s="137" t="s">
        <v>2495</v>
      </c>
      <c r="C2172" s="136" t="s">
        <v>314</v>
      </c>
      <c r="D2172" s="136" t="s">
        <v>83</v>
      </c>
      <c r="E2172" s="138">
        <v>617.80999999999995</v>
      </c>
      <c r="F2172" s="138">
        <v>617.80999999999995</v>
      </c>
      <c r="G2172" s="136" t="s">
        <v>308</v>
      </c>
      <c r="H2172" s="139">
        <v>41974</v>
      </c>
    </row>
    <row r="2173" spans="1:8" ht="25.5">
      <c r="A2173" s="140">
        <v>11591</v>
      </c>
      <c r="B2173" s="141" t="s">
        <v>2496</v>
      </c>
      <c r="C2173" s="140" t="s">
        <v>314</v>
      </c>
      <c r="D2173" s="140" t="s">
        <v>83</v>
      </c>
      <c r="E2173" s="142">
        <v>547.23</v>
      </c>
      <c r="F2173" s="142">
        <v>547.23</v>
      </c>
      <c r="G2173" s="140" t="s">
        <v>308</v>
      </c>
      <c r="H2173" s="143">
        <v>41974</v>
      </c>
    </row>
    <row r="2174" spans="1:8" ht="25.5">
      <c r="A2174" s="136">
        <v>11590</v>
      </c>
      <c r="B2174" s="137" t="s">
        <v>2497</v>
      </c>
      <c r="C2174" s="136" t="s">
        <v>314</v>
      </c>
      <c r="D2174" s="136" t="s">
        <v>83</v>
      </c>
      <c r="E2174" s="138">
        <v>570.28</v>
      </c>
      <c r="F2174" s="138">
        <v>570.28</v>
      </c>
      <c r="G2174" s="136" t="s">
        <v>308</v>
      </c>
      <c r="H2174" s="139">
        <v>41974</v>
      </c>
    </row>
    <row r="2175" spans="1:8" ht="25.5">
      <c r="A2175" s="140">
        <v>3310</v>
      </c>
      <c r="B2175" s="141" t="s">
        <v>2498</v>
      </c>
      <c r="C2175" s="140" t="s">
        <v>314</v>
      </c>
      <c r="D2175" s="140" t="s">
        <v>368</v>
      </c>
      <c r="E2175" s="142">
        <v>237.62</v>
      </c>
      <c r="F2175" s="142">
        <v>237.62</v>
      </c>
      <c r="G2175" s="140" t="s">
        <v>308</v>
      </c>
      <c r="H2175" s="143">
        <v>41974</v>
      </c>
    </row>
    <row r="2176" spans="1:8" ht="25.5">
      <c r="A2176" s="136">
        <v>11594</v>
      </c>
      <c r="B2176" s="137" t="s">
        <v>2499</v>
      </c>
      <c r="C2176" s="136" t="s">
        <v>314</v>
      </c>
      <c r="D2176" s="136" t="s">
        <v>83</v>
      </c>
      <c r="E2176" s="138">
        <v>179</v>
      </c>
      <c r="F2176" s="138">
        <v>179</v>
      </c>
      <c r="G2176" s="136" t="s">
        <v>308</v>
      </c>
      <c r="H2176" s="139">
        <v>41974</v>
      </c>
    </row>
    <row r="2177" spans="1:8" ht="25.5">
      <c r="A2177" s="140">
        <v>3311</v>
      </c>
      <c r="B2177" s="141" t="s">
        <v>2500</v>
      </c>
      <c r="C2177" s="140" t="s">
        <v>314</v>
      </c>
      <c r="D2177" s="140" t="s">
        <v>368</v>
      </c>
      <c r="E2177" s="142">
        <v>179</v>
      </c>
      <c r="F2177" s="142">
        <v>179</v>
      </c>
      <c r="G2177" s="140" t="s">
        <v>308</v>
      </c>
      <c r="H2177" s="143">
        <v>41974</v>
      </c>
    </row>
    <row r="2178" spans="1:8" ht="25.5">
      <c r="A2178" s="136">
        <v>11599</v>
      </c>
      <c r="B2178" s="137" t="s">
        <v>2501</v>
      </c>
      <c r="C2178" s="136" t="s">
        <v>314</v>
      </c>
      <c r="D2178" s="136" t="s">
        <v>83</v>
      </c>
      <c r="E2178" s="138">
        <v>238.05</v>
      </c>
      <c r="F2178" s="138">
        <v>238.05</v>
      </c>
      <c r="G2178" s="136" t="s">
        <v>308</v>
      </c>
      <c r="H2178" s="139">
        <v>41974</v>
      </c>
    </row>
    <row r="2179" spans="1:8" ht="25.5">
      <c r="A2179" s="140">
        <v>11593</v>
      </c>
      <c r="B2179" s="141" t="s">
        <v>2502</v>
      </c>
      <c r="C2179" s="140" t="s">
        <v>314</v>
      </c>
      <c r="D2179" s="140" t="s">
        <v>83</v>
      </c>
      <c r="E2179" s="142">
        <v>333.73</v>
      </c>
      <c r="F2179" s="142">
        <v>333.73</v>
      </c>
      <c r="G2179" s="140" t="s">
        <v>308</v>
      </c>
      <c r="H2179" s="143">
        <v>41974</v>
      </c>
    </row>
    <row r="2180" spans="1:8" ht="25.5">
      <c r="A2180" s="136">
        <v>3314</v>
      </c>
      <c r="B2180" s="137" t="s">
        <v>2503</v>
      </c>
      <c r="C2180" s="136" t="s">
        <v>314</v>
      </c>
      <c r="D2180" s="136" t="s">
        <v>368</v>
      </c>
      <c r="E2180" s="138">
        <v>238.69</v>
      </c>
      <c r="F2180" s="138">
        <v>238.69</v>
      </c>
      <c r="G2180" s="136" t="s">
        <v>308</v>
      </c>
      <c r="H2180" s="139">
        <v>41974</v>
      </c>
    </row>
    <row r="2181" spans="1:8" ht="25.5">
      <c r="A2181" s="140">
        <v>11592</v>
      </c>
      <c r="B2181" s="141" t="s">
        <v>2504</v>
      </c>
      <c r="C2181" s="140" t="s">
        <v>314</v>
      </c>
      <c r="D2181" s="140" t="s">
        <v>83</v>
      </c>
      <c r="E2181" s="142">
        <v>238.69</v>
      </c>
      <c r="F2181" s="142">
        <v>238.69</v>
      </c>
      <c r="G2181" s="140" t="s">
        <v>308</v>
      </c>
      <c r="H2181" s="143">
        <v>41974</v>
      </c>
    </row>
    <row r="2182" spans="1:8" ht="25.5">
      <c r="A2182" s="136">
        <v>11597</v>
      </c>
      <c r="B2182" s="137" t="s">
        <v>2505</v>
      </c>
      <c r="C2182" s="136" t="s">
        <v>314</v>
      </c>
      <c r="D2182" s="136" t="s">
        <v>83</v>
      </c>
      <c r="E2182" s="138">
        <v>277.56</v>
      </c>
      <c r="F2182" s="138">
        <v>277.56</v>
      </c>
      <c r="G2182" s="136" t="s">
        <v>308</v>
      </c>
      <c r="H2182" s="139">
        <v>41974</v>
      </c>
    </row>
    <row r="2183" spans="1:8" ht="25.5">
      <c r="A2183" s="140">
        <v>3309</v>
      </c>
      <c r="B2183" s="141" t="s">
        <v>2506</v>
      </c>
      <c r="C2183" s="140" t="s">
        <v>314</v>
      </c>
      <c r="D2183" s="140" t="s">
        <v>368</v>
      </c>
      <c r="E2183" s="142">
        <v>189.55</v>
      </c>
      <c r="F2183" s="142">
        <v>189.55</v>
      </c>
      <c r="G2183" s="140" t="s">
        <v>308</v>
      </c>
      <c r="H2183" s="143">
        <v>41974</v>
      </c>
    </row>
    <row r="2184" spans="1:8" ht="25.5">
      <c r="A2184" s="136">
        <v>34800</v>
      </c>
      <c r="B2184" s="137" t="s">
        <v>2507</v>
      </c>
      <c r="C2184" s="136" t="s">
        <v>314</v>
      </c>
      <c r="D2184" s="136" t="s">
        <v>368</v>
      </c>
      <c r="E2184" s="138">
        <v>166.87</v>
      </c>
      <c r="F2184" s="138">
        <v>166.87</v>
      </c>
      <c r="G2184" s="136" t="s">
        <v>308</v>
      </c>
      <c r="H2184" s="139">
        <v>41974</v>
      </c>
    </row>
    <row r="2185" spans="1:8" ht="38.25">
      <c r="A2185" s="140">
        <v>4315</v>
      </c>
      <c r="B2185" s="141" t="s">
        <v>2508</v>
      </c>
      <c r="C2185" s="140" t="s">
        <v>314</v>
      </c>
      <c r="D2185" s="140" t="s">
        <v>83</v>
      </c>
      <c r="E2185" s="142">
        <v>1.72</v>
      </c>
      <c r="F2185" s="142">
        <v>1.72</v>
      </c>
      <c r="G2185" s="140" t="s">
        <v>308</v>
      </c>
      <c r="H2185" s="143">
        <v>41974</v>
      </c>
    </row>
    <row r="2186" spans="1:8" ht="25.5">
      <c r="A2186" s="136">
        <v>402</v>
      </c>
      <c r="B2186" s="137" t="s">
        <v>2509</v>
      </c>
      <c r="C2186" s="136" t="s">
        <v>314</v>
      </c>
      <c r="D2186" s="136" t="s">
        <v>83</v>
      </c>
      <c r="E2186" s="138">
        <v>4.53</v>
      </c>
      <c r="F2186" s="138">
        <v>4.53</v>
      </c>
      <c r="G2186" s="136" t="s">
        <v>308</v>
      </c>
      <c r="H2186" s="139">
        <v>41974</v>
      </c>
    </row>
    <row r="2187" spans="1:8" ht="25.5">
      <c r="A2187" s="140">
        <v>12362</v>
      </c>
      <c r="B2187" s="141" t="s">
        <v>2510</v>
      </c>
      <c r="C2187" s="140" t="s">
        <v>314</v>
      </c>
      <c r="D2187" s="140" t="s">
        <v>83</v>
      </c>
      <c r="E2187" s="142">
        <v>2.4500000000000002</v>
      </c>
      <c r="F2187" s="142">
        <v>2.4500000000000002</v>
      </c>
      <c r="G2187" s="140" t="s">
        <v>308</v>
      </c>
      <c r="H2187" s="143">
        <v>41974</v>
      </c>
    </row>
    <row r="2188" spans="1:8">
      <c r="A2188" s="136">
        <v>2715</v>
      </c>
      <c r="B2188" s="137" t="s">
        <v>2511</v>
      </c>
      <c r="C2188" s="136" t="s">
        <v>314</v>
      </c>
      <c r="D2188" s="136" t="s">
        <v>83</v>
      </c>
      <c r="E2188" s="138">
        <v>11.09</v>
      </c>
      <c r="F2188" s="138">
        <v>11.09</v>
      </c>
      <c r="G2188" s="136" t="s">
        <v>308</v>
      </c>
      <c r="H2188" s="139">
        <v>41974</v>
      </c>
    </row>
    <row r="2189" spans="1:8">
      <c r="A2189" s="140">
        <v>4226</v>
      </c>
      <c r="B2189" s="141" t="s">
        <v>2512</v>
      </c>
      <c r="C2189" s="140" t="s">
        <v>314</v>
      </c>
      <c r="D2189" s="140" t="s">
        <v>304</v>
      </c>
      <c r="E2189" s="142">
        <v>3.6</v>
      </c>
      <c r="F2189" s="142">
        <v>3.6</v>
      </c>
      <c r="G2189" s="140" t="s">
        <v>308</v>
      </c>
      <c r="H2189" s="143">
        <v>41974</v>
      </c>
    </row>
    <row r="2190" spans="1:8">
      <c r="A2190" s="136">
        <v>4222</v>
      </c>
      <c r="B2190" s="137" t="s">
        <v>2513</v>
      </c>
      <c r="C2190" s="136" t="s">
        <v>314</v>
      </c>
      <c r="D2190" s="136" t="s">
        <v>416</v>
      </c>
      <c r="E2190" s="138">
        <v>3.2</v>
      </c>
      <c r="F2190" s="138">
        <v>3.2</v>
      </c>
      <c r="G2190" s="136" t="s">
        <v>308</v>
      </c>
      <c r="H2190" s="139">
        <v>41974</v>
      </c>
    </row>
    <row r="2191" spans="1:8" ht="51">
      <c r="A2191" s="140">
        <v>34804</v>
      </c>
      <c r="B2191" s="141" t="s">
        <v>2514</v>
      </c>
      <c r="C2191" s="140" t="s">
        <v>314</v>
      </c>
      <c r="D2191" s="140" t="s">
        <v>335</v>
      </c>
      <c r="E2191" s="142">
        <v>20.149999999999999</v>
      </c>
      <c r="F2191" s="142">
        <v>20.149999999999999</v>
      </c>
      <c r="G2191" s="140" t="s">
        <v>308</v>
      </c>
      <c r="H2191" s="143">
        <v>41974</v>
      </c>
    </row>
    <row r="2192" spans="1:8" ht="38.25">
      <c r="A2192" s="136">
        <v>4013</v>
      </c>
      <c r="B2192" s="137" t="s">
        <v>2515</v>
      </c>
      <c r="C2192" s="136" t="s">
        <v>314</v>
      </c>
      <c r="D2192" s="136" t="s">
        <v>335</v>
      </c>
      <c r="E2192" s="138">
        <v>4.49</v>
      </c>
      <c r="F2192" s="138">
        <v>4.49</v>
      </c>
      <c r="G2192" s="136" t="s">
        <v>308</v>
      </c>
      <c r="H2192" s="139">
        <v>41974</v>
      </c>
    </row>
    <row r="2193" spans="1:8" ht="25.5">
      <c r="A2193" s="140">
        <v>4011</v>
      </c>
      <c r="B2193" s="141" t="s">
        <v>2516</v>
      </c>
      <c r="C2193" s="140" t="s">
        <v>314</v>
      </c>
      <c r="D2193" s="140" t="s">
        <v>335</v>
      </c>
      <c r="E2193" s="142">
        <v>5.93</v>
      </c>
      <c r="F2193" s="142">
        <v>5.93</v>
      </c>
      <c r="G2193" s="140" t="s">
        <v>308</v>
      </c>
      <c r="H2193" s="143">
        <v>41974</v>
      </c>
    </row>
    <row r="2194" spans="1:8" ht="38.25">
      <c r="A2194" s="136">
        <v>4021</v>
      </c>
      <c r="B2194" s="137" t="s">
        <v>2517</v>
      </c>
      <c r="C2194" s="136" t="s">
        <v>314</v>
      </c>
      <c r="D2194" s="136" t="s">
        <v>335</v>
      </c>
      <c r="E2194" s="138">
        <v>6.45</v>
      </c>
      <c r="F2194" s="138">
        <v>6.45</v>
      </c>
      <c r="G2194" s="136" t="s">
        <v>308</v>
      </c>
      <c r="H2194" s="139">
        <v>41974</v>
      </c>
    </row>
    <row r="2195" spans="1:8" ht="25.5">
      <c r="A2195" s="140">
        <v>4019</v>
      </c>
      <c r="B2195" s="141" t="s">
        <v>2518</v>
      </c>
      <c r="C2195" s="140" t="s">
        <v>314</v>
      </c>
      <c r="D2195" s="140" t="s">
        <v>335</v>
      </c>
      <c r="E2195" s="142">
        <v>9.0500000000000007</v>
      </c>
      <c r="F2195" s="142">
        <v>9.0500000000000007</v>
      </c>
      <c r="G2195" s="140" t="s">
        <v>308</v>
      </c>
      <c r="H2195" s="143">
        <v>41974</v>
      </c>
    </row>
    <row r="2196" spans="1:8" ht="25.5">
      <c r="A2196" s="136">
        <v>4012</v>
      </c>
      <c r="B2196" s="137" t="s">
        <v>2519</v>
      </c>
      <c r="C2196" s="136" t="s">
        <v>314</v>
      </c>
      <c r="D2196" s="136" t="s">
        <v>335</v>
      </c>
      <c r="E2196" s="138">
        <v>11.07</v>
      </c>
      <c r="F2196" s="138">
        <v>11.07</v>
      </c>
      <c r="G2196" s="136" t="s">
        <v>308</v>
      </c>
      <c r="H2196" s="139">
        <v>41974</v>
      </c>
    </row>
    <row r="2197" spans="1:8" ht="25.5">
      <c r="A2197" s="140">
        <v>4020</v>
      </c>
      <c r="B2197" s="141" t="s">
        <v>2520</v>
      </c>
      <c r="C2197" s="140" t="s">
        <v>314</v>
      </c>
      <c r="D2197" s="140" t="s">
        <v>335</v>
      </c>
      <c r="E2197" s="142">
        <v>14.09</v>
      </c>
      <c r="F2197" s="142">
        <v>14.09</v>
      </c>
      <c r="G2197" s="140" t="s">
        <v>308</v>
      </c>
      <c r="H2197" s="143">
        <v>41974</v>
      </c>
    </row>
    <row r="2198" spans="1:8" ht="25.5">
      <c r="A2198" s="136">
        <v>4018</v>
      </c>
      <c r="B2198" s="137" t="s">
        <v>2521</v>
      </c>
      <c r="C2198" s="136" t="s">
        <v>314</v>
      </c>
      <c r="D2198" s="136" t="s">
        <v>335</v>
      </c>
      <c r="E2198" s="138">
        <v>17.21</v>
      </c>
      <c r="F2198" s="138">
        <v>17.21</v>
      </c>
      <c r="G2198" s="136" t="s">
        <v>308</v>
      </c>
      <c r="H2198" s="139">
        <v>41974</v>
      </c>
    </row>
    <row r="2199" spans="1:8" ht="25.5">
      <c r="A2199" s="140">
        <v>36498</v>
      </c>
      <c r="B2199" s="141" t="s">
        <v>2522</v>
      </c>
      <c r="C2199" s="140" t="s">
        <v>316</v>
      </c>
      <c r="D2199" s="140" t="s">
        <v>83</v>
      </c>
      <c r="E2199" s="142">
        <v>3125.04</v>
      </c>
      <c r="F2199" s="142">
        <v>3125.04</v>
      </c>
      <c r="G2199" s="140" t="s">
        <v>308</v>
      </c>
      <c r="H2199" s="143">
        <v>41974</v>
      </c>
    </row>
    <row r="2200" spans="1:8">
      <c r="A2200" s="136">
        <v>12872</v>
      </c>
      <c r="B2200" s="137" t="s">
        <v>2523</v>
      </c>
      <c r="C2200" s="136" t="s">
        <v>306</v>
      </c>
      <c r="D2200" s="136" t="s">
        <v>307</v>
      </c>
      <c r="E2200" s="138">
        <v>10.1</v>
      </c>
      <c r="F2200" s="138">
        <v>8.73</v>
      </c>
      <c r="G2200" s="136" t="s">
        <v>308</v>
      </c>
      <c r="H2200" s="139">
        <v>41974</v>
      </c>
    </row>
    <row r="2201" spans="1:8">
      <c r="A2201" s="140">
        <v>3315</v>
      </c>
      <c r="B2201" s="141" t="s">
        <v>2524</v>
      </c>
      <c r="C2201" s="140" t="s">
        <v>314</v>
      </c>
      <c r="D2201" s="140" t="s">
        <v>304</v>
      </c>
      <c r="E2201" s="142">
        <v>0.67</v>
      </c>
      <c r="F2201" s="142">
        <v>0.67</v>
      </c>
      <c r="G2201" s="140" t="s">
        <v>308</v>
      </c>
      <c r="H2201" s="143">
        <v>41974</v>
      </c>
    </row>
    <row r="2202" spans="1:8">
      <c r="A2202" s="136">
        <v>38655</v>
      </c>
      <c r="B2202" s="137" t="s">
        <v>2525</v>
      </c>
      <c r="C2202" s="136" t="s">
        <v>314</v>
      </c>
      <c r="D2202" s="136" t="s">
        <v>304</v>
      </c>
      <c r="E2202" s="138">
        <v>0.82</v>
      </c>
      <c r="F2202" s="138">
        <v>0.82</v>
      </c>
      <c r="G2202" s="136" t="s">
        <v>308</v>
      </c>
      <c r="H2202" s="139">
        <v>41974</v>
      </c>
    </row>
    <row r="2203" spans="1:8">
      <c r="A2203" s="140">
        <v>12297</v>
      </c>
      <c r="B2203" s="141" t="s">
        <v>2526</v>
      </c>
      <c r="C2203" s="140" t="s">
        <v>314</v>
      </c>
      <c r="D2203" s="140" t="s">
        <v>83</v>
      </c>
      <c r="E2203" s="142">
        <v>10.47</v>
      </c>
      <c r="F2203" s="142">
        <v>10.47</v>
      </c>
      <c r="G2203" s="140" t="s">
        <v>308</v>
      </c>
      <c r="H2203" s="143">
        <v>41974</v>
      </c>
    </row>
    <row r="2204" spans="1:8">
      <c r="A2204" s="136">
        <v>12299</v>
      </c>
      <c r="B2204" s="137" t="s">
        <v>2527</v>
      </c>
      <c r="C2204" s="136" t="s">
        <v>314</v>
      </c>
      <c r="D2204" s="136" t="s">
        <v>83</v>
      </c>
      <c r="E2204" s="138">
        <v>29.06</v>
      </c>
      <c r="F2204" s="138">
        <v>29.06</v>
      </c>
      <c r="G2204" s="136" t="s">
        <v>308</v>
      </c>
      <c r="H2204" s="139">
        <v>41974</v>
      </c>
    </row>
    <row r="2205" spans="1:8">
      <c r="A2205" s="140">
        <v>12298</v>
      </c>
      <c r="B2205" s="141" t="s">
        <v>2528</v>
      </c>
      <c r="C2205" s="140" t="s">
        <v>314</v>
      </c>
      <c r="D2205" s="140" t="s">
        <v>83</v>
      </c>
      <c r="E2205" s="142">
        <v>11.08</v>
      </c>
      <c r="F2205" s="142">
        <v>11.08</v>
      </c>
      <c r="G2205" s="140" t="s">
        <v>308</v>
      </c>
      <c r="H2205" s="143">
        <v>41974</v>
      </c>
    </row>
    <row r="2206" spans="1:8" ht="25.5">
      <c r="A2206" s="136">
        <v>5092</v>
      </c>
      <c r="B2206" s="137" t="s">
        <v>2529</v>
      </c>
      <c r="C2206" s="136" t="s">
        <v>314</v>
      </c>
      <c r="D2206" s="136" t="s">
        <v>916</v>
      </c>
      <c r="E2206" s="138">
        <v>9.08</v>
      </c>
      <c r="F2206" s="138">
        <v>9.08</v>
      </c>
      <c r="G2206" s="136" t="s">
        <v>308</v>
      </c>
      <c r="H2206" s="139">
        <v>41974</v>
      </c>
    </row>
    <row r="2207" spans="1:8" ht="25.5">
      <c r="A2207" s="140">
        <v>11462</v>
      </c>
      <c r="B2207" s="141" t="s">
        <v>2530</v>
      </c>
      <c r="C2207" s="140" t="s">
        <v>314</v>
      </c>
      <c r="D2207" s="140" t="s">
        <v>916</v>
      </c>
      <c r="E2207" s="142">
        <v>14.37</v>
      </c>
      <c r="F2207" s="142">
        <v>14.37</v>
      </c>
      <c r="G2207" s="140" t="s">
        <v>308</v>
      </c>
      <c r="H2207" s="143">
        <v>41974</v>
      </c>
    </row>
    <row r="2208" spans="1:8" ht="38.25">
      <c r="A2208" s="136">
        <v>36529</v>
      </c>
      <c r="B2208" s="137" t="s">
        <v>2531</v>
      </c>
      <c r="C2208" s="136" t="s">
        <v>316</v>
      </c>
      <c r="D2208" s="136" t="s">
        <v>83</v>
      </c>
      <c r="E2208" s="138">
        <v>26408.16</v>
      </c>
      <c r="F2208" s="138">
        <v>26408.16</v>
      </c>
      <c r="G2208" s="136" t="s">
        <v>308</v>
      </c>
      <c r="H2208" s="139">
        <v>41974</v>
      </c>
    </row>
    <row r="2209" spans="1:8" ht="25.5">
      <c r="A2209" s="140">
        <v>36528</v>
      </c>
      <c r="B2209" s="141" t="s">
        <v>2532</v>
      </c>
      <c r="C2209" s="140" t="s">
        <v>316</v>
      </c>
      <c r="D2209" s="140" t="s">
        <v>83</v>
      </c>
      <c r="E2209" s="142">
        <v>14999.83</v>
      </c>
      <c r="F2209" s="142">
        <v>14999.83</v>
      </c>
      <c r="G2209" s="140" t="s">
        <v>308</v>
      </c>
      <c r="H2209" s="143">
        <v>41974</v>
      </c>
    </row>
    <row r="2210" spans="1:8" ht="25.5">
      <c r="A2210" s="136">
        <v>3318</v>
      </c>
      <c r="B2210" s="137" t="s">
        <v>2533</v>
      </c>
      <c r="C2210" s="136" t="s">
        <v>316</v>
      </c>
      <c r="D2210" s="136" t="s">
        <v>83</v>
      </c>
      <c r="E2210" s="138">
        <v>20704</v>
      </c>
      <c r="F2210" s="138">
        <v>20704</v>
      </c>
      <c r="G2210" s="136" t="s">
        <v>308</v>
      </c>
      <c r="H2210" s="139">
        <v>41974</v>
      </c>
    </row>
    <row r="2211" spans="1:8">
      <c r="A2211" s="140">
        <v>611</v>
      </c>
      <c r="B2211" s="141" t="s">
        <v>2534</v>
      </c>
      <c r="C2211" s="140" t="s">
        <v>314</v>
      </c>
      <c r="D2211" s="140" t="s">
        <v>370</v>
      </c>
      <c r="E2211" s="142">
        <v>197.97</v>
      </c>
      <c r="F2211" s="142">
        <v>197.97</v>
      </c>
      <c r="G2211" s="140" t="s">
        <v>308</v>
      </c>
      <c r="H2211" s="143">
        <v>41974</v>
      </c>
    </row>
    <row r="2212" spans="1:8">
      <c r="A2212" s="136">
        <v>3324</v>
      </c>
      <c r="B2212" s="137" t="s">
        <v>2535</v>
      </c>
      <c r="C2212" s="136" t="s">
        <v>314</v>
      </c>
      <c r="D2212" s="136" t="s">
        <v>335</v>
      </c>
      <c r="E2212" s="138">
        <v>7.22</v>
      </c>
      <c r="F2212" s="138">
        <v>7.22</v>
      </c>
      <c r="G2212" s="136" t="s">
        <v>308</v>
      </c>
      <c r="H2212" s="139">
        <v>41974</v>
      </c>
    </row>
    <row r="2213" spans="1:8">
      <c r="A2213" s="140">
        <v>3322</v>
      </c>
      <c r="B2213" s="141" t="s">
        <v>2536</v>
      </c>
      <c r="C2213" s="140" t="s">
        <v>314</v>
      </c>
      <c r="D2213" s="140" t="s">
        <v>335</v>
      </c>
      <c r="E2213" s="142">
        <v>7.65</v>
      </c>
      <c r="F2213" s="142">
        <v>7.65</v>
      </c>
      <c r="G2213" s="140" t="s">
        <v>308</v>
      </c>
      <c r="H2213" s="143">
        <v>41974</v>
      </c>
    </row>
    <row r="2214" spans="1:8">
      <c r="A2214" s="136">
        <v>3329</v>
      </c>
      <c r="B2214" s="137" t="s">
        <v>2537</v>
      </c>
      <c r="C2214" s="136" t="s">
        <v>314</v>
      </c>
      <c r="D2214" s="136" t="s">
        <v>335</v>
      </c>
      <c r="E2214" s="138">
        <v>11.55</v>
      </c>
      <c r="F2214" s="138">
        <v>11.55</v>
      </c>
      <c r="G2214" s="136" t="s">
        <v>308</v>
      </c>
      <c r="H2214" s="139">
        <v>41974</v>
      </c>
    </row>
    <row r="2215" spans="1:8">
      <c r="A2215" s="140">
        <v>3325</v>
      </c>
      <c r="B2215" s="141" t="s">
        <v>2538</v>
      </c>
      <c r="C2215" s="140" t="s">
        <v>314</v>
      </c>
      <c r="D2215" s="140" t="s">
        <v>335</v>
      </c>
      <c r="E2215" s="142">
        <v>25.98</v>
      </c>
      <c r="F2215" s="142">
        <v>25.98</v>
      </c>
      <c r="G2215" s="140" t="s">
        <v>308</v>
      </c>
      <c r="H2215" s="143">
        <v>41974</v>
      </c>
    </row>
    <row r="2216" spans="1:8">
      <c r="A2216" s="136">
        <v>3319</v>
      </c>
      <c r="B2216" s="137" t="s">
        <v>2539</v>
      </c>
      <c r="C2216" s="136" t="s">
        <v>314</v>
      </c>
      <c r="D2216" s="136" t="s">
        <v>335</v>
      </c>
      <c r="E2216" s="138">
        <v>12.99</v>
      </c>
      <c r="F2216" s="138">
        <v>12.99</v>
      </c>
      <c r="G2216" s="136" t="s">
        <v>308</v>
      </c>
      <c r="H2216" s="139">
        <v>41974</v>
      </c>
    </row>
    <row r="2217" spans="1:8">
      <c r="A2217" s="140">
        <v>3323</v>
      </c>
      <c r="B2217" s="141" t="s">
        <v>2540</v>
      </c>
      <c r="C2217" s="140" t="s">
        <v>314</v>
      </c>
      <c r="D2217" s="140" t="s">
        <v>335</v>
      </c>
      <c r="E2217" s="142">
        <v>9.15</v>
      </c>
      <c r="F2217" s="142">
        <v>9.15</v>
      </c>
      <c r="G2217" s="140" t="s">
        <v>308</v>
      </c>
      <c r="H2217" s="143">
        <v>41974</v>
      </c>
    </row>
    <row r="2218" spans="1:8" ht="25.5">
      <c r="A2218" s="136">
        <v>422</v>
      </c>
      <c r="B2218" s="137" t="s">
        <v>2541</v>
      </c>
      <c r="C2218" s="136" t="s">
        <v>314</v>
      </c>
      <c r="D2218" s="136" t="s">
        <v>83</v>
      </c>
      <c r="E2218" s="138">
        <v>5.57</v>
      </c>
      <c r="F2218" s="138">
        <v>5.57</v>
      </c>
      <c r="G2218" s="136" t="s">
        <v>308</v>
      </c>
      <c r="H2218" s="139">
        <v>41974</v>
      </c>
    </row>
    <row r="2219" spans="1:8" ht="25.5">
      <c r="A2219" s="140">
        <v>11837</v>
      </c>
      <c r="B2219" s="141" t="s">
        <v>2542</v>
      </c>
      <c r="C2219" s="140" t="s">
        <v>314</v>
      </c>
      <c r="D2219" s="140" t="s">
        <v>83</v>
      </c>
      <c r="E2219" s="142">
        <v>24.68</v>
      </c>
      <c r="F2219" s="142">
        <v>24.68</v>
      </c>
      <c r="G2219" s="140" t="s">
        <v>308</v>
      </c>
      <c r="H2219" s="143">
        <v>41974</v>
      </c>
    </row>
    <row r="2220" spans="1:8" ht="25.5">
      <c r="A2220" s="136">
        <v>426</v>
      </c>
      <c r="B2220" s="137" t="s">
        <v>2543</v>
      </c>
      <c r="C2220" s="136" t="s">
        <v>314</v>
      </c>
      <c r="D2220" s="136" t="s">
        <v>83</v>
      </c>
      <c r="E2220" s="138">
        <v>1.72</v>
      </c>
      <c r="F2220" s="138">
        <v>1.72</v>
      </c>
      <c r="G2220" s="136" t="s">
        <v>308</v>
      </c>
      <c r="H2220" s="139">
        <v>41974</v>
      </c>
    </row>
    <row r="2221" spans="1:8" ht="25.5">
      <c r="A2221" s="140">
        <v>415</v>
      </c>
      <c r="B2221" s="141" t="s">
        <v>2544</v>
      </c>
      <c r="C2221" s="140" t="s">
        <v>314</v>
      </c>
      <c r="D2221" s="140" t="s">
        <v>83</v>
      </c>
      <c r="E2221" s="142">
        <v>4.6100000000000003</v>
      </c>
      <c r="F2221" s="142">
        <v>4.6100000000000003</v>
      </c>
      <c r="G2221" s="140" t="s">
        <v>308</v>
      </c>
      <c r="H2221" s="143">
        <v>41974</v>
      </c>
    </row>
    <row r="2222" spans="1:8" ht="25.5">
      <c r="A2222" s="136">
        <v>416</v>
      </c>
      <c r="B2222" s="137" t="s">
        <v>2545</v>
      </c>
      <c r="C2222" s="136" t="s">
        <v>314</v>
      </c>
      <c r="D2222" s="136" t="s">
        <v>83</v>
      </c>
      <c r="E2222" s="138">
        <v>2.86</v>
      </c>
      <c r="F2222" s="138">
        <v>2.86</v>
      </c>
      <c r="G2222" s="136" t="s">
        <v>308</v>
      </c>
      <c r="H2222" s="139">
        <v>41974</v>
      </c>
    </row>
    <row r="2223" spans="1:8" ht="25.5">
      <c r="A2223" s="140">
        <v>425</v>
      </c>
      <c r="B2223" s="141" t="s">
        <v>2546</v>
      </c>
      <c r="C2223" s="140" t="s">
        <v>314</v>
      </c>
      <c r="D2223" s="140" t="s">
        <v>83</v>
      </c>
      <c r="E2223" s="142">
        <v>2.59</v>
      </c>
      <c r="F2223" s="142">
        <v>2.59</v>
      </c>
      <c r="G2223" s="140" t="s">
        <v>308</v>
      </c>
      <c r="H2223" s="143">
        <v>41974</v>
      </c>
    </row>
    <row r="2224" spans="1:8" ht="25.5">
      <c r="A2224" s="136">
        <v>1568</v>
      </c>
      <c r="B2224" s="137" t="s">
        <v>2547</v>
      </c>
      <c r="C2224" s="136" t="s">
        <v>314</v>
      </c>
      <c r="D2224" s="136" t="s">
        <v>83</v>
      </c>
      <c r="E2224" s="138">
        <v>7.57</v>
      </c>
      <c r="F2224" s="138">
        <v>7.57</v>
      </c>
      <c r="G2224" s="136" t="s">
        <v>308</v>
      </c>
      <c r="H2224" s="139">
        <v>41974</v>
      </c>
    </row>
    <row r="2225" spans="1:8" ht="25.5">
      <c r="A2225" s="140">
        <v>1564</v>
      </c>
      <c r="B2225" s="141" t="s">
        <v>2548</v>
      </c>
      <c r="C2225" s="140" t="s">
        <v>314</v>
      </c>
      <c r="D2225" s="140" t="s">
        <v>83</v>
      </c>
      <c r="E2225" s="142">
        <v>3.55</v>
      </c>
      <c r="F2225" s="142">
        <v>3.55</v>
      </c>
      <c r="G2225" s="140" t="s">
        <v>308</v>
      </c>
      <c r="H2225" s="143">
        <v>41974</v>
      </c>
    </row>
    <row r="2226" spans="1:8" ht="25.5">
      <c r="A2226" s="136">
        <v>1567</v>
      </c>
      <c r="B2226" s="137" t="s">
        <v>2549</v>
      </c>
      <c r="C2226" s="136" t="s">
        <v>314</v>
      </c>
      <c r="D2226" s="136" t="s">
        <v>83</v>
      </c>
      <c r="E2226" s="138">
        <v>5.56</v>
      </c>
      <c r="F2226" s="138">
        <v>5.56</v>
      </c>
      <c r="G2226" s="136" t="s">
        <v>308</v>
      </c>
      <c r="H2226" s="139">
        <v>41974</v>
      </c>
    </row>
    <row r="2227" spans="1:8">
      <c r="A2227" s="140">
        <v>11840</v>
      </c>
      <c r="B2227" s="141" t="s">
        <v>2550</v>
      </c>
      <c r="C2227" s="140" t="s">
        <v>314</v>
      </c>
      <c r="D2227" s="140" t="s">
        <v>83</v>
      </c>
      <c r="E2227" s="142">
        <v>7.9</v>
      </c>
      <c r="F2227" s="142">
        <v>7.9</v>
      </c>
      <c r="G2227" s="140" t="s">
        <v>308</v>
      </c>
      <c r="H2227" s="143">
        <v>41974</v>
      </c>
    </row>
    <row r="2228" spans="1:8" ht="25.5">
      <c r="A2228" s="136">
        <v>5076</v>
      </c>
      <c r="B2228" s="137" t="s">
        <v>2551</v>
      </c>
      <c r="C2228" s="136" t="s">
        <v>314</v>
      </c>
      <c r="D2228" s="136" t="s">
        <v>304</v>
      </c>
      <c r="E2228" s="138">
        <v>9.1</v>
      </c>
      <c r="F2228" s="138">
        <v>9.1</v>
      </c>
      <c r="G2228" s="136" t="s">
        <v>308</v>
      </c>
      <c r="H2228" s="139">
        <v>41974</v>
      </c>
    </row>
    <row r="2229" spans="1:8" ht="25.5">
      <c r="A2229" s="140">
        <v>5077</v>
      </c>
      <c r="B2229" s="141" t="s">
        <v>2552</v>
      </c>
      <c r="C2229" s="140" t="s">
        <v>314</v>
      </c>
      <c r="D2229" s="140" t="s">
        <v>304</v>
      </c>
      <c r="E2229" s="142">
        <v>8.5</v>
      </c>
      <c r="F2229" s="142">
        <v>8.5</v>
      </c>
      <c r="G2229" s="140" t="s">
        <v>308</v>
      </c>
      <c r="H2229" s="143">
        <v>41974</v>
      </c>
    </row>
    <row r="2230" spans="1:8">
      <c r="A2230" s="136">
        <v>11032</v>
      </c>
      <c r="B2230" s="137" t="s">
        <v>2553</v>
      </c>
      <c r="C2230" s="136" t="s">
        <v>314</v>
      </c>
      <c r="D2230" s="136" t="s">
        <v>83</v>
      </c>
      <c r="E2230" s="138">
        <v>9.67</v>
      </c>
      <c r="F2230" s="138">
        <v>9.67</v>
      </c>
      <c r="G2230" s="136" t="s">
        <v>308</v>
      </c>
      <c r="H2230" s="139">
        <v>41974</v>
      </c>
    </row>
    <row r="2231" spans="1:8">
      <c r="A2231" s="140">
        <v>4824</v>
      </c>
      <c r="B2231" s="141" t="s">
        <v>2554</v>
      </c>
      <c r="C2231" s="140" t="s">
        <v>314</v>
      </c>
      <c r="D2231" s="140" t="s">
        <v>304</v>
      </c>
      <c r="E2231" s="142">
        <v>0.67</v>
      </c>
      <c r="F2231" s="142">
        <v>0.67</v>
      </c>
      <c r="G2231" s="140" t="s">
        <v>308</v>
      </c>
      <c r="H2231" s="143">
        <v>41974</v>
      </c>
    </row>
    <row r="2232" spans="1:8" ht="25.5">
      <c r="A2232" s="136">
        <v>36787</v>
      </c>
      <c r="B2232" s="137" t="s">
        <v>2555</v>
      </c>
      <c r="C2232" s="136" t="s">
        <v>316</v>
      </c>
      <c r="D2232" s="136" t="s">
        <v>304</v>
      </c>
      <c r="E2232" s="138">
        <v>75.97</v>
      </c>
      <c r="F2232" s="138">
        <v>75.97</v>
      </c>
      <c r="G2232" s="136" t="s">
        <v>308</v>
      </c>
      <c r="H2232" s="139">
        <v>41974</v>
      </c>
    </row>
    <row r="2233" spans="1:8" ht="25.5">
      <c r="A2233" s="140">
        <v>36786</v>
      </c>
      <c r="B2233" s="141" t="s">
        <v>2556</v>
      </c>
      <c r="C2233" s="140" t="s">
        <v>316</v>
      </c>
      <c r="D2233" s="140" t="s">
        <v>304</v>
      </c>
      <c r="E2233" s="142">
        <v>75.97</v>
      </c>
      <c r="F2233" s="142">
        <v>75.97</v>
      </c>
      <c r="G2233" s="140" t="s">
        <v>308</v>
      </c>
      <c r="H2233" s="143">
        <v>41974</v>
      </c>
    </row>
    <row r="2234" spans="1:8" ht="25.5">
      <c r="A2234" s="136">
        <v>36785</v>
      </c>
      <c r="B2234" s="137" t="s">
        <v>2557</v>
      </c>
      <c r="C2234" s="136" t="s">
        <v>316</v>
      </c>
      <c r="D2234" s="136" t="s">
        <v>304</v>
      </c>
      <c r="E2234" s="138">
        <v>66.010000000000005</v>
      </c>
      <c r="F2234" s="138">
        <v>66.010000000000005</v>
      </c>
      <c r="G2234" s="136" t="s">
        <v>308</v>
      </c>
      <c r="H2234" s="139">
        <v>41974</v>
      </c>
    </row>
    <row r="2235" spans="1:8" ht="25.5">
      <c r="A2235" s="140">
        <v>36782</v>
      </c>
      <c r="B2235" s="141" t="s">
        <v>2558</v>
      </c>
      <c r="C2235" s="140" t="s">
        <v>316</v>
      </c>
      <c r="D2235" s="140" t="s">
        <v>304</v>
      </c>
      <c r="E2235" s="142">
        <v>78.8</v>
      </c>
      <c r="F2235" s="142">
        <v>78.8</v>
      </c>
      <c r="G2235" s="140" t="s">
        <v>308</v>
      </c>
      <c r="H2235" s="143">
        <v>41974</v>
      </c>
    </row>
    <row r="2236" spans="1:8" ht="25.5">
      <c r="A2236" s="136">
        <v>36784</v>
      </c>
      <c r="B2236" s="137" t="s">
        <v>2559</v>
      </c>
      <c r="C2236" s="136" t="s">
        <v>316</v>
      </c>
      <c r="D2236" s="136" t="s">
        <v>304</v>
      </c>
      <c r="E2236" s="138">
        <v>75.97</v>
      </c>
      <c r="F2236" s="138">
        <v>75.97</v>
      </c>
      <c r="G2236" s="136" t="s">
        <v>308</v>
      </c>
      <c r="H2236" s="139">
        <v>41974</v>
      </c>
    </row>
    <row r="2237" spans="1:8" ht="25.5">
      <c r="A2237" s="140">
        <v>25930</v>
      </c>
      <c r="B2237" s="141" t="s">
        <v>2560</v>
      </c>
      <c r="C2237" s="140" t="s">
        <v>314</v>
      </c>
      <c r="D2237" s="140" t="s">
        <v>304</v>
      </c>
      <c r="E2237" s="142">
        <v>88.75</v>
      </c>
      <c r="F2237" s="142">
        <v>88.75</v>
      </c>
      <c r="G2237" s="140" t="s">
        <v>308</v>
      </c>
      <c r="H2237" s="143">
        <v>41974</v>
      </c>
    </row>
    <row r="2238" spans="1:8" ht="25.5">
      <c r="A2238" s="136">
        <v>10840</v>
      </c>
      <c r="B2238" s="137" t="s">
        <v>2561</v>
      </c>
      <c r="C2238" s="136" t="s">
        <v>314</v>
      </c>
      <c r="D2238" s="136" t="s">
        <v>335</v>
      </c>
      <c r="E2238" s="138">
        <v>165</v>
      </c>
      <c r="F2238" s="138">
        <v>165</v>
      </c>
      <c r="G2238" s="136" t="s">
        <v>308</v>
      </c>
      <c r="H2238" s="139">
        <v>41974</v>
      </c>
    </row>
    <row r="2239" spans="1:8">
      <c r="A2239" s="140">
        <v>11794</v>
      </c>
      <c r="B2239" s="141" t="s">
        <v>2562</v>
      </c>
      <c r="C2239" s="140" t="s">
        <v>314</v>
      </c>
      <c r="D2239" s="140" t="s">
        <v>335</v>
      </c>
      <c r="E2239" s="142">
        <v>219.09</v>
      </c>
      <c r="F2239" s="142">
        <v>219.09</v>
      </c>
      <c r="G2239" s="140" t="s">
        <v>308</v>
      </c>
      <c r="H2239" s="143">
        <v>41974</v>
      </c>
    </row>
    <row r="2240" spans="1:8">
      <c r="A2240" s="136">
        <v>11795</v>
      </c>
      <c r="B2240" s="137" t="s">
        <v>2563</v>
      </c>
      <c r="C2240" s="136" t="s">
        <v>314</v>
      </c>
      <c r="D2240" s="136" t="s">
        <v>335</v>
      </c>
      <c r="E2240" s="138">
        <v>176.65</v>
      </c>
      <c r="F2240" s="138">
        <v>176.65</v>
      </c>
      <c r="G2240" s="136" t="s">
        <v>308</v>
      </c>
      <c r="H2240" s="139">
        <v>41974</v>
      </c>
    </row>
    <row r="2241" spans="1:8">
      <c r="A2241" s="140">
        <v>10841</v>
      </c>
      <c r="B2241" s="141" t="s">
        <v>2564</v>
      </c>
      <c r="C2241" s="140" t="s">
        <v>314</v>
      </c>
      <c r="D2241" s="140" t="s">
        <v>335</v>
      </c>
      <c r="E2241" s="142">
        <v>135.11000000000001</v>
      </c>
      <c r="F2241" s="142">
        <v>135.11000000000001</v>
      </c>
      <c r="G2241" s="140" t="s">
        <v>308</v>
      </c>
      <c r="H2241" s="143">
        <v>41974</v>
      </c>
    </row>
    <row r="2242" spans="1:8">
      <c r="A2242" s="136">
        <v>10842</v>
      </c>
      <c r="B2242" s="137" t="s">
        <v>2565</v>
      </c>
      <c r="C2242" s="136" t="s">
        <v>314</v>
      </c>
      <c r="D2242" s="136" t="s">
        <v>335</v>
      </c>
      <c r="E2242" s="138">
        <v>189.26</v>
      </c>
      <c r="F2242" s="138">
        <v>189.26</v>
      </c>
      <c r="G2242" s="136" t="s">
        <v>308</v>
      </c>
      <c r="H2242" s="139">
        <v>41974</v>
      </c>
    </row>
    <row r="2243" spans="1:8" ht="25.5">
      <c r="A2243" s="140">
        <v>11796</v>
      </c>
      <c r="B2243" s="141" t="s">
        <v>2566</v>
      </c>
      <c r="C2243" s="140" t="s">
        <v>314</v>
      </c>
      <c r="D2243" s="140" t="s">
        <v>335</v>
      </c>
      <c r="E2243" s="142">
        <v>266.91000000000003</v>
      </c>
      <c r="F2243" s="142">
        <v>266.91000000000003</v>
      </c>
      <c r="G2243" s="140" t="s">
        <v>308</v>
      </c>
      <c r="H2243" s="143">
        <v>41974</v>
      </c>
    </row>
    <row r="2244" spans="1:8">
      <c r="A2244" s="136">
        <v>134</v>
      </c>
      <c r="B2244" s="137" t="s">
        <v>2567</v>
      </c>
      <c r="C2244" s="136" t="s">
        <v>314</v>
      </c>
      <c r="D2244" s="136" t="s">
        <v>304</v>
      </c>
      <c r="E2244" s="138">
        <v>1.21</v>
      </c>
      <c r="F2244" s="138">
        <v>1.21</v>
      </c>
      <c r="G2244" s="136" t="s">
        <v>308</v>
      </c>
      <c r="H2244" s="139">
        <v>41974</v>
      </c>
    </row>
    <row r="2245" spans="1:8">
      <c r="A2245" s="140">
        <v>4229</v>
      </c>
      <c r="B2245" s="141" t="s">
        <v>2568</v>
      </c>
      <c r="C2245" s="140" t="s">
        <v>314</v>
      </c>
      <c r="D2245" s="140" t="s">
        <v>304</v>
      </c>
      <c r="E2245" s="142">
        <v>15.49</v>
      </c>
      <c r="F2245" s="142">
        <v>15.49</v>
      </c>
      <c r="G2245" s="140" t="s">
        <v>308</v>
      </c>
      <c r="H2245" s="143">
        <v>41974</v>
      </c>
    </row>
    <row r="2246" spans="1:8" ht="38.25">
      <c r="A2246" s="136">
        <v>11244</v>
      </c>
      <c r="B2246" s="137" t="s">
        <v>2569</v>
      </c>
      <c r="C2246" s="136" t="s">
        <v>314</v>
      </c>
      <c r="D2246" s="136" t="s">
        <v>83</v>
      </c>
      <c r="E2246" s="138">
        <v>365.19</v>
      </c>
      <c r="F2246" s="138">
        <v>365.19</v>
      </c>
      <c r="G2246" s="136" t="s">
        <v>308</v>
      </c>
      <c r="H2246" s="139">
        <v>41974</v>
      </c>
    </row>
    <row r="2247" spans="1:8" ht="38.25">
      <c r="A2247" s="140">
        <v>11245</v>
      </c>
      <c r="B2247" s="141" t="s">
        <v>2570</v>
      </c>
      <c r="C2247" s="140" t="s">
        <v>314</v>
      </c>
      <c r="D2247" s="140" t="s">
        <v>83</v>
      </c>
      <c r="E2247" s="142">
        <v>337.26</v>
      </c>
      <c r="F2247" s="142">
        <v>337.26</v>
      </c>
      <c r="G2247" s="140" t="s">
        <v>308</v>
      </c>
      <c r="H2247" s="143">
        <v>41974</v>
      </c>
    </row>
    <row r="2248" spans="1:8" ht="25.5">
      <c r="A2248" s="136">
        <v>21048</v>
      </c>
      <c r="B2248" s="137" t="s">
        <v>2571</v>
      </c>
      <c r="C2248" s="136" t="s">
        <v>314</v>
      </c>
      <c r="D2248" s="136" t="s">
        <v>83</v>
      </c>
      <c r="E2248" s="138">
        <v>34.799999999999997</v>
      </c>
      <c r="F2248" s="138">
        <v>34.799999999999997</v>
      </c>
      <c r="G2248" s="136" t="s">
        <v>308</v>
      </c>
      <c r="H2248" s="139">
        <v>41974</v>
      </c>
    </row>
    <row r="2249" spans="1:8" ht="25.5">
      <c r="A2249" s="140">
        <v>11235</v>
      </c>
      <c r="B2249" s="141" t="s">
        <v>2572</v>
      </c>
      <c r="C2249" s="140" t="s">
        <v>314</v>
      </c>
      <c r="D2249" s="140" t="s">
        <v>83</v>
      </c>
      <c r="E2249" s="142">
        <v>49.41</v>
      </c>
      <c r="F2249" s="142">
        <v>49.41</v>
      </c>
      <c r="G2249" s="140" t="s">
        <v>308</v>
      </c>
      <c r="H2249" s="143">
        <v>41974</v>
      </c>
    </row>
    <row r="2250" spans="1:8" ht="25.5">
      <c r="A2250" s="136">
        <v>11236</v>
      </c>
      <c r="B2250" s="137" t="s">
        <v>2573</v>
      </c>
      <c r="C2250" s="136" t="s">
        <v>314</v>
      </c>
      <c r="D2250" s="136" t="s">
        <v>83</v>
      </c>
      <c r="E2250" s="138">
        <v>64.44</v>
      </c>
      <c r="F2250" s="138">
        <v>64.44</v>
      </c>
      <c r="G2250" s="136" t="s">
        <v>308</v>
      </c>
      <c r="H2250" s="139">
        <v>41974</v>
      </c>
    </row>
    <row r="2251" spans="1:8" ht="25.5">
      <c r="A2251" s="140">
        <v>21049</v>
      </c>
      <c r="B2251" s="141" t="s">
        <v>2574</v>
      </c>
      <c r="C2251" s="140" t="s">
        <v>314</v>
      </c>
      <c r="D2251" s="140" t="s">
        <v>83</v>
      </c>
      <c r="E2251" s="142">
        <v>96.67</v>
      </c>
      <c r="F2251" s="142">
        <v>96.67</v>
      </c>
      <c r="G2251" s="140" t="s">
        <v>308</v>
      </c>
      <c r="H2251" s="143">
        <v>41974</v>
      </c>
    </row>
    <row r="2252" spans="1:8" ht="25.5">
      <c r="A2252" s="136">
        <v>21050</v>
      </c>
      <c r="B2252" s="137" t="s">
        <v>2575</v>
      </c>
      <c r="C2252" s="136" t="s">
        <v>314</v>
      </c>
      <c r="D2252" s="136" t="s">
        <v>83</v>
      </c>
      <c r="E2252" s="138">
        <v>148.22</v>
      </c>
      <c r="F2252" s="138">
        <v>148.22</v>
      </c>
      <c r="G2252" s="136" t="s">
        <v>308</v>
      </c>
      <c r="H2252" s="139">
        <v>41974</v>
      </c>
    </row>
    <row r="2253" spans="1:8" ht="25.5">
      <c r="A2253" s="140">
        <v>21051</v>
      </c>
      <c r="B2253" s="141" t="s">
        <v>2576</v>
      </c>
      <c r="C2253" s="140" t="s">
        <v>314</v>
      </c>
      <c r="D2253" s="140" t="s">
        <v>83</v>
      </c>
      <c r="E2253" s="142">
        <v>128.88999999999999</v>
      </c>
      <c r="F2253" s="142">
        <v>128.88999999999999</v>
      </c>
      <c r="G2253" s="140" t="s">
        <v>308</v>
      </c>
      <c r="H2253" s="143">
        <v>41974</v>
      </c>
    </row>
    <row r="2254" spans="1:8" ht="25.5">
      <c r="A2254" s="136">
        <v>21052</v>
      </c>
      <c r="B2254" s="137" t="s">
        <v>2577</v>
      </c>
      <c r="C2254" s="136" t="s">
        <v>314</v>
      </c>
      <c r="D2254" s="136" t="s">
        <v>83</v>
      </c>
      <c r="E2254" s="138">
        <v>163.26</v>
      </c>
      <c r="F2254" s="138">
        <v>163.26</v>
      </c>
      <c r="G2254" s="136" t="s">
        <v>308</v>
      </c>
      <c r="H2254" s="139">
        <v>41974</v>
      </c>
    </row>
    <row r="2255" spans="1:8" ht="25.5">
      <c r="A2255" s="140">
        <v>21053</v>
      </c>
      <c r="B2255" s="141" t="s">
        <v>2578</v>
      </c>
      <c r="C2255" s="140" t="s">
        <v>314</v>
      </c>
      <c r="D2255" s="140" t="s">
        <v>83</v>
      </c>
      <c r="E2255" s="142">
        <v>164.98</v>
      </c>
      <c r="F2255" s="142">
        <v>164.98</v>
      </c>
      <c r="G2255" s="140" t="s">
        <v>308</v>
      </c>
      <c r="H2255" s="143">
        <v>41974</v>
      </c>
    </row>
    <row r="2256" spans="1:8" ht="25.5">
      <c r="A2256" s="136">
        <v>21054</v>
      </c>
      <c r="B2256" s="137" t="s">
        <v>2579</v>
      </c>
      <c r="C2256" s="136" t="s">
        <v>314</v>
      </c>
      <c r="D2256" s="136" t="s">
        <v>83</v>
      </c>
      <c r="E2256" s="138">
        <v>151.22999999999999</v>
      </c>
      <c r="F2256" s="138">
        <v>151.22999999999999</v>
      </c>
      <c r="G2256" s="136" t="s">
        <v>308</v>
      </c>
      <c r="H2256" s="139">
        <v>41974</v>
      </c>
    </row>
    <row r="2257" spans="1:8" ht="25.5">
      <c r="A2257" s="140">
        <v>21055</v>
      </c>
      <c r="B2257" s="141" t="s">
        <v>2580</v>
      </c>
      <c r="C2257" s="140" t="s">
        <v>314</v>
      </c>
      <c r="D2257" s="140" t="s">
        <v>83</v>
      </c>
      <c r="E2257" s="142">
        <v>175.72</v>
      </c>
      <c r="F2257" s="142">
        <v>175.72</v>
      </c>
      <c r="G2257" s="140" t="s">
        <v>308</v>
      </c>
      <c r="H2257" s="143">
        <v>41974</v>
      </c>
    </row>
    <row r="2258" spans="1:8" ht="25.5">
      <c r="A2258" s="136">
        <v>21056</v>
      </c>
      <c r="B2258" s="137" t="s">
        <v>2581</v>
      </c>
      <c r="C2258" s="136" t="s">
        <v>314</v>
      </c>
      <c r="D2258" s="136" t="s">
        <v>83</v>
      </c>
      <c r="E2258" s="138">
        <v>212.67</v>
      </c>
      <c r="F2258" s="138">
        <v>212.67</v>
      </c>
      <c r="G2258" s="136" t="s">
        <v>308</v>
      </c>
      <c r="H2258" s="139">
        <v>41974</v>
      </c>
    </row>
    <row r="2259" spans="1:8" ht="25.5">
      <c r="A2259" s="140">
        <v>21057</v>
      </c>
      <c r="B2259" s="141" t="s">
        <v>2582</v>
      </c>
      <c r="C2259" s="140" t="s">
        <v>314</v>
      </c>
      <c r="D2259" s="140" t="s">
        <v>83</v>
      </c>
      <c r="E2259" s="142">
        <v>191.4</v>
      </c>
      <c r="F2259" s="142">
        <v>191.4</v>
      </c>
      <c r="G2259" s="140" t="s">
        <v>308</v>
      </c>
      <c r="H2259" s="143">
        <v>41974</v>
      </c>
    </row>
    <row r="2260" spans="1:8" ht="38.25">
      <c r="A2260" s="136">
        <v>11284</v>
      </c>
      <c r="B2260" s="137" t="s">
        <v>2583</v>
      </c>
      <c r="C2260" s="136" t="s">
        <v>314</v>
      </c>
      <c r="D2260" s="136" t="s">
        <v>83</v>
      </c>
      <c r="E2260" s="138">
        <v>290</v>
      </c>
      <c r="F2260" s="138">
        <v>290</v>
      </c>
      <c r="G2260" s="136" t="s">
        <v>308</v>
      </c>
      <c r="H2260" s="143">
        <v>41974</v>
      </c>
    </row>
    <row r="2261" spans="1:8">
      <c r="A2261" s="140">
        <v>11731</v>
      </c>
      <c r="B2261" s="141" t="s">
        <v>2584</v>
      </c>
      <c r="C2261" s="140" t="s">
        <v>314</v>
      </c>
      <c r="D2261" s="140" t="s">
        <v>83</v>
      </c>
      <c r="E2261" s="142">
        <v>3.51</v>
      </c>
      <c r="F2261" s="142">
        <v>3.51</v>
      </c>
      <c r="G2261" s="140" t="s">
        <v>308</v>
      </c>
      <c r="H2261" s="143">
        <v>41974</v>
      </c>
    </row>
    <row r="2262" spans="1:8">
      <c r="A2262" s="136">
        <v>11732</v>
      </c>
      <c r="B2262" s="137" t="s">
        <v>2585</v>
      </c>
      <c r="C2262" s="136" t="s">
        <v>314</v>
      </c>
      <c r="D2262" s="136" t="s">
        <v>83</v>
      </c>
      <c r="E2262" s="138">
        <v>17.8</v>
      </c>
      <c r="F2262" s="138">
        <v>17.8</v>
      </c>
      <c r="G2262" s="136" t="s">
        <v>308</v>
      </c>
      <c r="H2262" s="139">
        <v>41974</v>
      </c>
    </row>
    <row r="2263" spans="1:8" ht="25.5">
      <c r="A2263" s="140">
        <v>36494</v>
      </c>
      <c r="B2263" s="141" t="s">
        <v>2586</v>
      </c>
      <c r="C2263" s="140" t="s">
        <v>316</v>
      </c>
      <c r="D2263" s="140" t="s">
        <v>83</v>
      </c>
      <c r="E2263" s="142">
        <v>386484.38</v>
      </c>
      <c r="F2263" s="142">
        <v>386484.38</v>
      </c>
      <c r="G2263" s="140" t="s">
        <v>308</v>
      </c>
      <c r="H2263" s="143">
        <v>41974</v>
      </c>
    </row>
    <row r="2264" spans="1:8" ht="25.5">
      <c r="A2264" s="136">
        <v>36493</v>
      </c>
      <c r="B2264" s="137" t="s">
        <v>2587</v>
      </c>
      <c r="C2264" s="136" t="s">
        <v>316</v>
      </c>
      <c r="D2264" s="136" t="s">
        <v>83</v>
      </c>
      <c r="E2264" s="138">
        <v>437871.1</v>
      </c>
      <c r="F2264" s="138">
        <v>437871.1</v>
      </c>
      <c r="G2264" s="136" t="s">
        <v>308</v>
      </c>
      <c r="H2264" s="139">
        <v>41974</v>
      </c>
    </row>
    <row r="2265" spans="1:8" ht="25.5">
      <c r="A2265" s="140">
        <v>36492</v>
      </c>
      <c r="B2265" s="141" t="s">
        <v>2588</v>
      </c>
      <c r="C2265" s="140" t="s">
        <v>316</v>
      </c>
      <c r="D2265" s="140" t="s">
        <v>83</v>
      </c>
      <c r="E2265" s="142">
        <v>813398.44</v>
      </c>
      <c r="F2265" s="142">
        <v>813398.44</v>
      </c>
      <c r="G2265" s="140" t="s">
        <v>308</v>
      </c>
      <c r="H2265" s="143">
        <v>41974</v>
      </c>
    </row>
    <row r="2266" spans="1:8" ht="38.25">
      <c r="A2266" s="136">
        <v>13333</v>
      </c>
      <c r="B2266" s="137" t="s">
        <v>2589</v>
      </c>
      <c r="C2266" s="136" t="s">
        <v>316</v>
      </c>
      <c r="D2266" s="136" t="s">
        <v>83</v>
      </c>
      <c r="E2266" s="138">
        <v>86539.38</v>
      </c>
      <c r="F2266" s="138">
        <v>86539.38</v>
      </c>
      <c r="G2266" s="136" t="s">
        <v>308</v>
      </c>
      <c r="H2266" s="139">
        <v>41974</v>
      </c>
    </row>
    <row r="2267" spans="1:8" ht="25.5">
      <c r="A2267" s="140">
        <v>13533</v>
      </c>
      <c r="B2267" s="141" t="s">
        <v>2590</v>
      </c>
      <c r="C2267" s="140" t="s">
        <v>316</v>
      </c>
      <c r="D2267" s="140" t="s">
        <v>83</v>
      </c>
      <c r="E2267" s="142">
        <v>77356.59</v>
      </c>
      <c r="F2267" s="142">
        <v>77356.59</v>
      </c>
      <c r="G2267" s="140" t="s">
        <v>308</v>
      </c>
      <c r="H2267" s="143">
        <v>41974</v>
      </c>
    </row>
    <row r="2268" spans="1:8" ht="38.25">
      <c r="A2268" s="136">
        <v>3331</v>
      </c>
      <c r="B2268" s="137" t="s">
        <v>2591</v>
      </c>
      <c r="C2268" s="136" t="s">
        <v>316</v>
      </c>
      <c r="D2268" s="136" t="s">
        <v>307</v>
      </c>
      <c r="E2268" s="138">
        <v>9.65</v>
      </c>
      <c r="F2268" s="138">
        <v>9.65</v>
      </c>
      <c r="G2268" s="136" t="s">
        <v>308</v>
      </c>
      <c r="H2268" s="139">
        <v>41974</v>
      </c>
    </row>
    <row r="2269" spans="1:8" ht="25.5">
      <c r="A2269" s="140">
        <v>3346</v>
      </c>
      <c r="B2269" s="141" t="s">
        <v>2592</v>
      </c>
      <c r="C2269" s="140" t="s">
        <v>316</v>
      </c>
      <c r="D2269" s="140" t="s">
        <v>307</v>
      </c>
      <c r="E2269" s="142">
        <v>12.6</v>
      </c>
      <c r="F2269" s="142">
        <v>12.6</v>
      </c>
      <c r="G2269" s="140" t="s">
        <v>308</v>
      </c>
      <c r="H2269" s="143">
        <v>41974</v>
      </c>
    </row>
    <row r="2270" spans="1:8" ht="38.25">
      <c r="A2270" s="136">
        <v>36499</v>
      </c>
      <c r="B2270" s="137" t="s">
        <v>2593</v>
      </c>
      <c r="C2270" s="136" t="s">
        <v>316</v>
      </c>
      <c r="D2270" s="136" t="s">
        <v>83</v>
      </c>
      <c r="E2270" s="138">
        <v>1687.52</v>
      </c>
      <c r="F2270" s="138">
        <v>1687.52</v>
      </c>
      <c r="G2270" s="136" t="s">
        <v>308</v>
      </c>
      <c r="H2270" s="139">
        <v>41974</v>
      </c>
    </row>
    <row r="2271" spans="1:8" ht="25.5">
      <c r="A2271" s="140">
        <v>3348</v>
      </c>
      <c r="B2271" s="141" t="s">
        <v>2594</v>
      </c>
      <c r="C2271" s="140" t="s">
        <v>316</v>
      </c>
      <c r="D2271" s="140" t="s">
        <v>307</v>
      </c>
      <c r="E2271" s="142">
        <v>14.4</v>
      </c>
      <c r="F2271" s="142">
        <v>14.4</v>
      </c>
      <c r="G2271" s="140" t="s">
        <v>308</v>
      </c>
      <c r="H2271" s="143">
        <v>41974</v>
      </c>
    </row>
    <row r="2272" spans="1:8" ht="25.5">
      <c r="A2272" s="136">
        <v>3345</v>
      </c>
      <c r="B2272" s="137" t="s">
        <v>2595</v>
      </c>
      <c r="C2272" s="136" t="s">
        <v>316</v>
      </c>
      <c r="D2272" s="136" t="s">
        <v>307</v>
      </c>
      <c r="E2272" s="138">
        <v>9.7200000000000006</v>
      </c>
      <c r="F2272" s="138">
        <v>9.7200000000000006</v>
      </c>
      <c r="G2272" s="136" t="s">
        <v>308</v>
      </c>
      <c r="H2272" s="139">
        <v>41974</v>
      </c>
    </row>
    <row r="2273" spans="1:8" ht="25.5">
      <c r="A2273" s="140">
        <v>3339</v>
      </c>
      <c r="B2273" s="141" t="s">
        <v>2596</v>
      </c>
      <c r="C2273" s="140" t="s">
        <v>316</v>
      </c>
      <c r="D2273" s="140" t="s">
        <v>307</v>
      </c>
      <c r="E2273" s="142">
        <v>3.94</v>
      </c>
      <c r="F2273" s="142">
        <v>3.94</v>
      </c>
      <c r="G2273" s="140" t="s">
        <v>308</v>
      </c>
      <c r="H2273" s="143">
        <v>41974</v>
      </c>
    </row>
    <row r="2274" spans="1:8" ht="25.5">
      <c r="A2274" s="136">
        <v>13758</v>
      </c>
      <c r="B2274" s="137" t="s">
        <v>2597</v>
      </c>
      <c r="C2274" s="136" t="s">
        <v>316</v>
      </c>
      <c r="D2274" s="136" t="s">
        <v>577</v>
      </c>
      <c r="E2274" s="138">
        <v>3332.57</v>
      </c>
      <c r="F2274" s="138">
        <v>3332.57</v>
      </c>
      <c r="G2274" s="136" t="s">
        <v>308</v>
      </c>
      <c r="H2274" s="139">
        <v>41974</v>
      </c>
    </row>
    <row r="2275" spans="1:8" ht="25.5">
      <c r="A2275" s="140">
        <v>13757</v>
      </c>
      <c r="B2275" s="141" t="s">
        <v>2598</v>
      </c>
      <c r="C2275" s="140" t="s">
        <v>316</v>
      </c>
      <c r="D2275" s="140" t="s">
        <v>577</v>
      </c>
      <c r="E2275" s="142">
        <v>4320</v>
      </c>
      <c r="F2275" s="142">
        <v>4320</v>
      </c>
      <c r="G2275" s="140" t="s">
        <v>308</v>
      </c>
      <c r="H2275" s="143">
        <v>41974</v>
      </c>
    </row>
    <row r="2276" spans="1:8" ht="25.5">
      <c r="A2276" s="136">
        <v>25987</v>
      </c>
      <c r="B2276" s="137" t="s">
        <v>2599</v>
      </c>
      <c r="C2276" s="136" t="s">
        <v>316</v>
      </c>
      <c r="D2276" s="136" t="s">
        <v>83</v>
      </c>
      <c r="E2276" s="138">
        <v>37891.75</v>
      </c>
      <c r="F2276" s="138">
        <v>37891.75</v>
      </c>
      <c r="G2276" s="136" t="s">
        <v>308</v>
      </c>
      <c r="H2276" s="139">
        <v>41974</v>
      </c>
    </row>
    <row r="2277" spans="1:8" ht="25.5">
      <c r="A2277" s="140">
        <v>25019</v>
      </c>
      <c r="B2277" s="141" t="s">
        <v>2600</v>
      </c>
      <c r="C2277" s="140" t="s">
        <v>316</v>
      </c>
      <c r="D2277" s="140" t="s">
        <v>83</v>
      </c>
      <c r="E2277" s="142">
        <v>64950.69</v>
      </c>
      <c r="F2277" s="142">
        <v>64950.69</v>
      </c>
      <c r="G2277" s="140" t="s">
        <v>308</v>
      </c>
      <c r="H2277" s="143">
        <v>41974</v>
      </c>
    </row>
    <row r="2278" spans="1:8" ht="25.5">
      <c r="A2278" s="136">
        <v>36501</v>
      </c>
      <c r="B2278" s="137" t="s">
        <v>2601</v>
      </c>
      <c r="C2278" s="136" t="s">
        <v>316</v>
      </c>
      <c r="D2278" s="136" t="s">
        <v>83</v>
      </c>
      <c r="E2278" s="138">
        <v>57828.5</v>
      </c>
      <c r="F2278" s="138">
        <v>57828.5</v>
      </c>
      <c r="G2278" s="136" t="s">
        <v>308</v>
      </c>
      <c r="H2278" s="139">
        <v>41974</v>
      </c>
    </row>
    <row r="2279" spans="1:8" ht="25.5">
      <c r="A2279" s="140">
        <v>14254</v>
      </c>
      <c r="B2279" s="141" t="s">
        <v>2602</v>
      </c>
      <c r="C2279" s="140" t="s">
        <v>316</v>
      </c>
      <c r="D2279" s="140" t="s">
        <v>83</v>
      </c>
      <c r="E2279" s="142">
        <v>45375</v>
      </c>
      <c r="F2279" s="142">
        <v>45375</v>
      </c>
      <c r="G2279" s="140" t="s">
        <v>308</v>
      </c>
      <c r="H2279" s="143">
        <v>41974</v>
      </c>
    </row>
    <row r="2280" spans="1:8" ht="25.5">
      <c r="A2280" s="136">
        <v>25986</v>
      </c>
      <c r="B2280" s="137" t="s">
        <v>2603</v>
      </c>
      <c r="C2280" s="136" t="s">
        <v>316</v>
      </c>
      <c r="D2280" s="136" t="s">
        <v>83</v>
      </c>
      <c r="E2280" s="138">
        <v>69520.929999999993</v>
      </c>
      <c r="F2280" s="138">
        <v>69520.929999999993</v>
      </c>
      <c r="G2280" s="136" t="s">
        <v>308</v>
      </c>
      <c r="H2280" s="139">
        <v>41974</v>
      </c>
    </row>
    <row r="2281" spans="1:8" ht="25.5">
      <c r="A2281" s="140">
        <v>3352</v>
      </c>
      <c r="B2281" s="141" t="s">
        <v>2604</v>
      </c>
      <c r="C2281" s="140" t="s">
        <v>316</v>
      </c>
      <c r="D2281" s="140" t="s">
        <v>307</v>
      </c>
      <c r="E2281" s="142">
        <v>2.67</v>
      </c>
      <c r="F2281" s="142">
        <v>2.67</v>
      </c>
      <c r="G2281" s="140" t="s">
        <v>308</v>
      </c>
      <c r="H2281" s="143">
        <v>41974</v>
      </c>
    </row>
    <row r="2282" spans="1:8" ht="25.5">
      <c r="A2282" s="136">
        <v>36500</v>
      </c>
      <c r="B2282" s="137" t="s">
        <v>2605</v>
      </c>
      <c r="C2282" s="136" t="s">
        <v>314</v>
      </c>
      <c r="D2282" s="136" t="s">
        <v>83</v>
      </c>
      <c r="E2282" s="138">
        <v>40865.82</v>
      </c>
      <c r="F2282" s="138">
        <v>40865.82</v>
      </c>
      <c r="G2282" s="136" t="s">
        <v>308</v>
      </c>
      <c r="H2282" s="139">
        <v>41974</v>
      </c>
    </row>
    <row r="2283" spans="1:8">
      <c r="A2283" s="140">
        <v>11559</v>
      </c>
      <c r="B2283" s="141" t="s">
        <v>2606</v>
      </c>
      <c r="C2283" s="140" t="s">
        <v>314</v>
      </c>
      <c r="D2283" s="140" t="s">
        <v>83</v>
      </c>
      <c r="E2283" s="142">
        <v>5.83</v>
      </c>
      <c r="F2283" s="142">
        <v>5.83</v>
      </c>
      <c r="G2283" s="140" t="s">
        <v>308</v>
      </c>
      <c r="H2283" s="143">
        <v>41974</v>
      </c>
    </row>
    <row r="2284" spans="1:8" ht="25.5">
      <c r="A2284" s="136">
        <v>36497</v>
      </c>
      <c r="B2284" s="137" t="s">
        <v>2607</v>
      </c>
      <c r="C2284" s="136" t="s">
        <v>2608</v>
      </c>
      <c r="D2284" s="136" t="s">
        <v>83</v>
      </c>
      <c r="E2284" s="138">
        <v>1769.59</v>
      </c>
      <c r="F2284" s="138">
        <v>1769.59</v>
      </c>
      <c r="G2284" s="136" t="s">
        <v>308</v>
      </c>
      <c r="H2284" s="139">
        <v>41974</v>
      </c>
    </row>
    <row r="2285" spans="1:8" ht="25.5">
      <c r="A2285" s="140">
        <v>36487</v>
      </c>
      <c r="B2285" s="141" t="s">
        <v>2609</v>
      </c>
      <c r="C2285" s="140" t="s">
        <v>316</v>
      </c>
      <c r="D2285" s="140" t="s">
        <v>83</v>
      </c>
      <c r="E2285" s="142">
        <v>3081.12</v>
      </c>
      <c r="F2285" s="142">
        <v>3081.12</v>
      </c>
      <c r="G2285" s="140" t="s">
        <v>308</v>
      </c>
      <c r="H2285" s="143">
        <v>41974</v>
      </c>
    </row>
    <row r="2286" spans="1:8" ht="25.5">
      <c r="A2286" s="136">
        <v>7373</v>
      </c>
      <c r="B2286" s="137" t="s">
        <v>2610</v>
      </c>
      <c r="C2286" s="136" t="s">
        <v>316</v>
      </c>
      <c r="D2286" s="136" t="s">
        <v>307</v>
      </c>
      <c r="E2286" s="138">
        <v>1.22</v>
      </c>
      <c r="F2286" s="138">
        <v>1.22</v>
      </c>
      <c r="G2286" s="136" t="s">
        <v>308</v>
      </c>
      <c r="H2286" s="139">
        <v>41974</v>
      </c>
    </row>
    <row r="2287" spans="1:8" ht="25.5">
      <c r="A2287" s="140">
        <v>7370</v>
      </c>
      <c r="B2287" s="141" t="s">
        <v>2611</v>
      </c>
      <c r="C2287" s="140" t="s">
        <v>316</v>
      </c>
      <c r="D2287" s="140" t="s">
        <v>307</v>
      </c>
      <c r="E2287" s="142">
        <v>1.1399999999999999</v>
      </c>
      <c r="F2287" s="142">
        <v>1.1399999999999999</v>
      </c>
      <c r="G2287" s="140" t="s">
        <v>308</v>
      </c>
      <c r="H2287" s="143">
        <v>41974</v>
      </c>
    </row>
    <row r="2288" spans="1:8" ht="25.5">
      <c r="A2288" s="136">
        <v>3356</v>
      </c>
      <c r="B2288" s="137" t="s">
        <v>2612</v>
      </c>
      <c r="C2288" s="136" t="s">
        <v>316</v>
      </c>
      <c r="D2288" s="136" t="s">
        <v>307</v>
      </c>
      <c r="E2288" s="138">
        <v>105.77</v>
      </c>
      <c r="F2288" s="138">
        <v>105.77</v>
      </c>
      <c r="G2288" s="136" t="s">
        <v>308</v>
      </c>
      <c r="H2288" s="139">
        <v>41974</v>
      </c>
    </row>
    <row r="2289" spans="1:8" ht="38.25">
      <c r="A2289" s="140">
        <v>3372</v>
      </c>
      <c r="B2289" s="141" t="s">
        <v>2613</v>
      </c>
      <c r="C2289" s="140" t="s">
        <v>316</v>
      </c>
      <c r="D2289" s="140" t="s">
        <v>307</v>
      </c>
      <c r="E2289" s="142">
        <v>85.5</v>
      </c>
      <c r="F2289" s="142">
        <v>85.5</v>
      </c>
      <c r="G2289" s="140" t="s">
        <v>308</v>
      </c>
      <c r="H2289" s="143">
        <v>41974</v>
      </c>
    </row>
    <row r="2290" spans="1:8" ht="38.25">
      <c r="A2290" s="136">
        <v>3367</v>
      </c>
      <c r="B2290" s="137" t="s">
        <v>2614</v>
      </c>
      <c r="C2290" s="136" t="s">
        <v>316</v>
      </c>
      <c r="D2290" s="136" t="s">
        <v>307</v>
      </c>
      <c r="E2290" s="138">
        <v>135.99</v>
      </c>
      <c r="F2290" s="138">
        <v>135.99</v>
      </c>
      <c r="G2290" s="136" t="s">
        <v>308</v>
      </c>
      <c r="H2290" s="139">
        <v>41974</v>
      </c>
    </row>
    <row r="2291" spans="1:8" ht="38.25">
      <c r="A2291" s="140">
        <v>10807</v>
      </c>
      <c r="B2291" s="141" t="s">
        <v>2615</v>
      </c>
      <c r="C2291" s="140" t="s">
        <v>316</v>
      </c>
      <c r="D2291" s="140" t="s">
        <v>307</v>
      </c>
      <c r="E2291" s="142">
        <v>160.31</v>
      </c>
      <c r="F2291" s="142">
        <v>160.31</v>
      </c>
      <c r="G2291" s="140" t="s">
        <v>308</v>
      </c>
      <c r="H2291" s="143">
        <v>41974</v>
      </c>
    </row>
    <row r="2292" spans="1:8" ht="38.25">
      <c r="A2292" s="136">
        <v>25952</v>
      </c>
      <c r="B2292" s="137" t="s">
        <v>2616</v>
      </c>
      <c r="C2292" s="136" t="s">
        <v>316</v>
      </c>
      <c r="D2292" s="136" t="s">
        <v>83</v>
      </c>
      <c r="E2292" s="138">
        <v>675827.35</v>
      </c>
      <c r="F2292" s="138">
        <v>675827.35</v>
      </c>
      <c r="G2292" s="136" t="s">
        <v>308</v>
      </c>
      <c r="H2292" s="139">
        <v>41974</v>
      </c>
    </row>
    <row r="2293" spans="1:8" ht="38.25">
      <c r="A2293" s="140">
        <v>25954</v>
      </c>
      <c r="B2293" s="141" t="s">
        <v>2617</v>
      </c>
      <c r="C2293" s="140" t="s">
        <v>316</v>
      </c>
      <c r="D2293" s="140" t="s">
        <v>83</v>
      </c>
      <c r="E2293" s="142">
        <v>1299667.97</v>
      </c>
      <c r="F2293" s="142">
        <v>1299667.97</v>
      </c>
      <c r="G2293" s="140" t="s">
        <v>308</v>
      </c>
      <c r="H2293" s="143">
        <v>41974</v>
      </c>
    </row>
    <row r="2294" spans="1:8" ht="38.25">
      <c r="A2294" s="136">
        <v>25953</v>
      </c>
      <c r="B2294" s="137" t="s">
        <v>2618</v>
      </c>
      <c r="C2294" s="136" t="s">
        <v>316</v>
      </c>
      <c r="D2294" s="136" t="s">
        <v>83</v>
      </c>
      <c r="E2294" s="138">
        <v>2209435.5499999998</v>
      </c>
      <c r="F2294" s="138">
        <v>2209435.5499999998</v>
      </c>
      <c r="G2294" s="136" t="s">
        <v>308</v>
      </c>
      <c r="H2294" s="139">
        <v>41974</v>
      </c>
    </row>
    <row r="2295" spans="1:8" ht="25.5">
      <c r="A2295" s="140">
        <v>3357</v>
      </c>
      <c r="B2295" s="141" t="s">
        <v>2619</v>
      </c>
      <c r="C2295" s="140" t="s">
        <v>316</v>
      </c>
      <c r="D2295" s="140" t="s">
        <v>307</v>
      </c>
      <c r="E2295" s="142">
        <v>75.55</v>
      </c>
      <c r="F2295" s="142">
        <v>75.55</v>
      </c>
      <c r="G2295" s="140" t="s">
        <v>308</v>
      </c>
      <c r="H2295" s="143">
        <v>41974</v>
      </c>
    </row>
    <row r="2296" spans="1:8" ht="38.25">
      <c r="A2296" s="136">
        <v>3366</v>
      </c>
      <c r="B2296" s="137" t="s">
        <v>2620</v>
      </c>
      <c r="C2296" s="136" t="s">
        <v>316</v>
      </c>
      <c r="D2296" s="136" t="s">
        <v>307</v>
      </c>
      <c r="E2296" s="138">
        <v>105.77</v>
      </c>
      <c r="F2296" s="138">
        <v>105.77</v>
      </c>
      <c r="G2296" s="136" t="s">
        <v>308</v>
      </c>
      <c r="H2296" s="139">
        <v>41974</v>
      </c>
    </row>
    <row r="2297" spans="1:8" ht="25.5">
      <c r="A2297" s="140">
        <v>3359</v>
      </c>
      <c r="B2297" s="141" t="s">
        <v>2621</v>
      </c>
      <c r="C2297" s="140" t="s">
        <v>316</v>
      </c>
      <c r="D2297" s="140" t="s">
        <v>307</v>
      </c>
      <c r="E2297" s="142">
        <v>120.88</v>
      </c>
      <c r="F2297" s="142">
        <v>120.88</v>
      </c>
      <c r="G2297" s="140" t="s">
        <v>308</v>
      </c>
      <c r="H2297" s="143">
        <v>41974</v>
      </c>
    </row>
    <row r="2298" spans="1:8" ht="63.75">
      <c r="A2298" s="136">
        <v>37776</v>
      </c>
      <c r="B2298" s="137" t="s">
        <v>2622</v>
      </c>
      <c r="C2298" s="136" t="s">
        <v>316</v>
      </c>
      <c r="D2298" s="136" t="s">
        <v>83</v>
      </c>
      <c r="E2298" s="138">
        <v>135410.16</v>
      </c>
      <c r="F2298" s="138">
        <v>135410.16</v>
      </c>
      <c r="G2298" s="136" t="s">
        <v>308</v>
      </c>
      <c r="H2298" s="139">
        <v>41974</v>
      </c>
    </row>
    <row r="2299" spans="1:8" ht="63.75">
      <c r="A2299" s="140">
        <v>37775</v>
      </c>
      <c r="B2299" s="141" t="s">
        <v>2623</v>
      </c>
      <c r="C2299" s="140" t="s">
        <v>316</v>
      </c>
      <c r="D2299" s="140" t="s">
        <v>83</v>
      </c>
      <c r="E2299" s="142">
        <v>213281.25</v>
      </c>
      <c r="F2299" s="142">
        <v>213281.25</v>
      </c>
      <c r="G2299" s="140" t="s">
        <v>308</v>
      </c>
      <c r="H2299" s="143">
        <v>41974</v>
      </c>
    </row>
    <row r="2300" spans="1:8" ht="63.75">
      <c r="A2300" s="136">
        <v>36491</v>
      </c>
      <c r="B2300" s="137" t="s">
        <v>2624</v>
      </c>
      <c r="C2300" s="136" t="s">
        <v>316</v>
      </c>
      <c r="D2300" s="136" t="s">
        <v>83</v>
      </c>
      <c r="E2300" s="138">
        <v>789843.75</v>
      </c>
      <c r="F2300" s="138">
        <v>789843.75</v>
      </c>
      <c r="G2300" s="136" t="s">
        <v>308</v>
      </c>
      <c r="H2300" s="139">
        <v>41974</v>
      </c>
    </row>
    <row r="2301" spans="1:8" ht="63.75">
      <c r="A2301" s="140">
        <v>10712</v>
      </c>
      <c r="B2301" s="141" t="s">
        <v>2625</v>
      </c>
      <c r="C2301" s="140" t="s">
        <v>316</v>
      </c>
      <c r="D2301" s="140" t="s">
        <v>83</v>
      </c>
      <c r="E2301" s="142">
        <v>53320.31</v>
      </c>
      <c r="F2301" s="142">
        <v>53320.31</v>
      </c>
      <c r="G2301" s="140" t="s">
        <v>308</v>
      </c>
      <c r="H2301" s="143">
        <v>41974</v>
      </c>
    </row>
    <row r="2302" spans="1:8" ht="63.75">
      <c r="A2302" s="136">
        <v>3363</v>
      </c>
      <c r="B2302" s="137" t="s">
        <v>2626</v>
      </c>
      <c r="C2302" s="136" t="s">
        <v>316</v>
      </c>
      <c r="D2302" s="136" t="s">
        <v>83</v>
      </c>
      <c r="E2302" s="138">
        <v>75000</v>
      </c>
      <c r="F2302" s="138">
        <v>75000</v>
      </c>
      <c r="G2302" s="136" t="s">
        <v>308</v>
      </c>
      <c r="H2302" s="139">
        <v>41974</v>
      </c>
    </row>
    <row r="2303" spans="1:8" ht="63.75">
      <c r="A2303" s="140">
        <v>3365</v>
      </c>
      <c r="B2303" s="141" t="s">
        <v>2627</v>
      </c>
      <c r="C2303" s="140" t="s">
        <v>316</v>
      </c>
      <c r="D2303" s="140" t="s">
        <v>83</v>
      </c>
      <c r="E2303" s="142">
        <v>175312.5</v>
      </c>
      <c r="F2303" s="142">
        <v>175312.5</v>
      </c>
      <c r="G2303" s="140" t="s">
        <v>308</v>
      </c>
      <c r="H2303" s="143">
        <v>41974</v>
      </c>
    </row>
    <row r="2304" spans="1:8">
      <c r="A2304" s="136">
        <v>7569</v>
      </c>
      <c r="B2304" s="137" t="s">
        <v>2628</v>
      </c>
      <c r="C2304" s="136" t="s">
        <v>314</v>
      </c>
      <c r="D2304" s="136" t="s">
        <v>83</v>
      </c>
      <c r="E2304" s="138">
        <v>13.92</v>
      </c>
      <c r="F2304" s="138">
        <v>13.92</v>
      </c>
      <c r="G2304" s="136" t="s">
        <v>308</v>
      </c>
      <c r="H2304" s="139">
        <v>41974</v>
      </c>
    </row>
    <row r="2305" spans="1:8">
      <c r="A2305" s="140">
        <v>3383</v>
      </c>
      <c r="B2305" s="141" t="s">
        <v>2629</v>
      </c>
      <c r="C2305" s="140" t="s">
        <v>314</v>
      </c>
      <c r="D2305" s="140" t="s">
        <v>83</v>
      </c>
      <c r="E2305" s="142">
        <v>22.88</v>
      </c>
      <c r="F2305" s="142">
        <v>22.88</v>
      </c>
      <c r="G2305" s="140" t="s">
        <v>308</v>
      </c>
      <c r="H2305" s="143">
        <v>41974</v>
      </c>
    </row>
    <row r="2306" spans="1:8" ht="25.5">
      <c r="A2306" s="136">
        <v>34349</v>
      </c>
      <c r="B2306" s="137" t="s">
        <v>2630</v>
      </c>
      <c r="C2306" s="136" t="s">
        <v>314</v>
      </c>
      <c r="D2306" s="136" t="s">
        <v>83</v>
      </c>
      <c r="E2306" s="138">
        <v>6.45</v>
      </c>
      <c r="F2306" s="138">
        <v>6.45</v>
      </c>
      <c r="G2306" s="136" t="s">
        <v>308</v>
      </c>
      <c r="H2306" s="139">
        <v>41974</v>
      </c>
    </row>
    <row r="2307" spans="1:8" ht="38.25">
      <c r="A2307" s="140">
        <v>3373</v>
      </c>
      <c r="B2307" s="141" t="s">
        <v>2631</v>
      </c>
      <c r="C2307" s="140" t="s">
        <v>314</v>
      </c>
      <c r="D2307" s="140" t="s">
        <v>83</v>
      </c>
      <c r="E2307" s="142">
        <v>27.41</v>
      </c>
      <c r="F2307" s="142">
        <v>27.41</v>
      </c>
      <c r="G2307" s="140" t="s">
        <v>308</v>
      </c>
      <c r="H2307" s="143">
        <v>41974</v>
      </c>
    </row>
    <row r="2308" spans="1:8" ht="51">
      <c r="A2308" s="136">
        <v>3380</v>
      </c>
      <c r="B2308" s="137" t="s">
        <v>2632</v>
      </c>
      <c r="C2308" s="136" t="s">
        <v>314</v>
      </c>
      <c r="D2308" s="136" t="s">
        <v>83</v>
      </c>
      <c r="E2308" s="138">
        <v>29.55</v>
      </c>
      <c r="F2308" s="138">
        <v>29.55</v>
      </c>
      <c r="G2308" s="136" t="s">
        <v>308</v>
      </c>
      <c r="H2308" s="139">
        <v>41974</v>
      </c>
    </row>
    <row r="2309" spans="1:8" ht="38.25">
      <c r="A2309" s="140">
        <v>3376</v>
      </c>
      <c r="B2309" s="141" t="s">
        <v>2633</v>
      </c>
      <c r="C2309" s="140" t="s">
        <v>314</v>
      </c>
      <c r="D2309" s="140" t="s">
        <v>83</v>
      </c>
      <c r="E2309" s="142">
        <v>43.51</v>
      </c>
      <c r="F2309" s="142">
        <v>43.51</v>
      </c>
      <c r="G2309" s="140" t="s">
        <v>308</v>
      </c>
      <c r="H2309" s="143">
        <v>41974</v>
      </c>
    </row>
    <row r="2310" spans="1:8" ht="38.25">
      <c r="A2310" s="136">
        <v>3378</v>
      </c>
      <c r="B2310" s="137" t="s">
        <v>2634</v>
      </c>
      <c r="C2310" s="136" t="s">
        <v>314</v>
      </c>
      <c r="D2310" s="136" t="s">
        <v>83</v>
      </c>
      <c r="E2310" s="138">
        <v>41.26</v>
      </c>
      <c r="F2310" s="138">
        <v>41.26</v>
      </c>
      <c r="G2310" s="136" t="s">
        <v>308</v>
      </c>
      <c r="H2310" s="139">
        <v>41974</v>
      </c>
    </row>
    <row r="2311" spans="1:8" ht="38.25">
      <c r="A2311" s="140">
        <v>3379</v>
      </c>
      <c r="B2311" s="141" t="s">
        <v>2635</v>
      </c>
      <c r="C2311" s="140" t="s">
        <v>314</v>
      </c>
      <c r="D2311" s="140" t="s">
        <v>83</v>
      </c>
      <c r="E2311" s="142">
        <v>27.22</v>
      </c>
      <c r="F2311" s="142">
        <v>27.22</v>
      </c>
      <c r="G2311" s="140" t="s">
        <v>308</v>
      </c>
      <c r="H2311" s="143">
        <v>41974</v>
      </c>
    </row>
    <row r="2312" spans="1:8" ht="25.5">
      <c r="A2312" s="136">
        <v>21145</v>
      </c>
      <c r="B2312" s="137" t="s">
        <v>2636</v>
      </c>
      <c r="C2312" s="136" t="s">
        <v>314</v>
      </c>
      <c r="D2312" s="136" t="s">
        <v>83</v>
      </c>
      <c r="E2312" s="138">
        <v>24.78</v>
      </c>
      <c r="F2312" s="138">
        <v>24.78</v>
      </c>
      <c r="G2312" s="136" t="s">
        <v>308</v>
      </c>
      <c r="H2312" s="139">
        <v>41974</v>
      </c>
    </row>
    <row r="2313" spans="1:8" ht="25.5">
      <c r="A2313" s="140">
        <v>11991</v>
      </c>
      <c r="B2313" s="141" t="s">
        <v>2637</v>
      </c>
      <c r="C2313" s="140" t="s">
        <v>314</v>
      </c>
      <c r="D2313" s="140" t="s">
        <v>83</v>
      </c>
      <c r="E2313" s="142">
        <v>38.619999999999997</v>
      </c>
      <c r="F2313" s="142">
        <v>38.619999999999997</v>
      </c>
      <c r="G2313" s="140" t="s">
        <v>308</v>
      </c>
      <c r="H2313" s="143">
        <v>41974</v>
      </c>
    </row>
    <row r="2314" spans="1:8" ht="38.25">
      <c r="A2314" s="136">
        <v>11029</v>
      </c>
      <c r="B2314" s="137" t="s">
        <v>2638</v>
      </c>
      <c r="C2314" s="136" t="s">
        <v>314</v>
      </c>
      <c r="D2314" s="136" t="s">
        <v>630</v>
      </c>
      <c r="E2314" s="138">
        <v>1.48</v>
      </c>
      <c r="F2314" s="138">
        <v>1.48</v>
      </c>
      <c r="G2314" s="136" t="s">
        <v>308</v>
      </c>
      <c r="H2314" s="139">
        <v>41974</v>
      </c>
    </row>
    <row r="2315" spans="1:8" ht="38.25">
      <c r="A2315" s="140">
        <v>4316</v>
      </c>
      <c r="B2315" s="141" t="s">
        <v>2639</v>
      </c>
      <c r="C2315" s="140" t="s">
        <v>314</v>
      </c>
      <c r="D2315" s="140" t="s">
        <v>83</v>
      </c>
      <c r="E2315" s="142">
        <v>1.5</v>
      </c>
      <c r="F2315" s="142">
        <v>1.5</v>
      </c>
      <c r="G2315" s="140" t="s">
        <v>308</v>
      </c>
      <c r="H2315" s="143">
        <v>41974</v>
      </c>
    </row>
    <row r="2316" spans="1:8" ht="51">
      <c r="A2316" s="136">
        <v>4313</v>
      </c>
      <c r="B2316" s="137" t="s">
        <v>2640</v>
      </c>
      <c r="C2316" s="136" t="s">
        <v>314</v>
      </c>
      <c r="D2316" s="136" t="s">
        <v>630</v>
      </c>
      <c r="E2316" s="138">
        <v>2.15</v>
      </c>
      <c r="F2316" s="138">
        <v>2.15</v>
      </c>
      <c r="G2316" s="136" t="s">
        <v>308</v>
      </c>
      <c r="H2316" s="139">
        <v>41974</v>
      </c>
    </row>
    <row r="2317" spans="1:8" ht="38.25">
      <c r="A2317" s="140">
        <v>4317</v>
      </c>
      <c r="B2317" s="141" t="s">
        <v>2641</v>
      </c>
      <c r="C2317" s="140" t="s">
        <v>314</v>
      </c>
      <c r="D2317" s="140" t="s">
        <v>83</v>
      </c>
      <c r="E2317" s="142">
        <v>2.4500000000000002</v>
      </c>
      <c r="F2317" s="142">
        <v>2.4500000000000002</v>
      </c>
      <c r="G2317" s="140" t="s">
        <v>308</v>
      </c>
      <c r="H2317" s="143">
        <v>41974</v>
      </c>
    </row>
    <row r="2318" spans="1:8" ht="51">
      <c r="A2318" s="136">
        <v>4314</v>
      </c>
      <c r="B2318" s="137" t="s">
        <v>2642</v>
      </c>
      <c r="C2318" s="136" t="s">
        <v>314</v>
      </c>
      <c r="D2318" s="136" t="s">
        <v>630</v>
      </c>
      <c r="E2318" s="138">
        <v>2.87</v>
      </c>
      <c r="F2318" s="138">
        <v>2.87</v>
      </c>
      <c r="G2318" s="136" t="s">
        <v>308</v>
      </c>
      <c r="H2318" s="139">
        <v>41974</v>
      </c>
    </row>
    <row r="2319" spans="1:8">
      <c r="A2319" s="140">
        <v>20062</v>
      </c>
      <c r="B2319" s="141" t="s">
        <v>2643</v>
      </c>
      <c r="C2319" s="140" t="s">
        <v>314</v>
      </c>
      <c r="D2319" s="140" t="s">
        <v>83</v>
      </c>
      <c r="E2319" s="142">
        <v>6.82</v>
      </c>
      <c r="F2319" s="142">
        <v>6.82</v>
      </c>
      <c r="G2319" s="140" t="s">
        <v>308</v>
      </c>
      <c r="H2319" s="143">
        <v>41974</v>
      </c>
    </row>
    <row r="2320" spans="1:8">
      <c r="A2320" s="136">
        <v>10815</v>
      </c>
      <c r="B2320" s="137" t="s">
        <v>2644</v>
      </c>
      <c r="C2320" s="136" t="s">
        <v>314</v>
      </c>
      <c r="D2320" s="136" t="s">
        <v>416</v>
      </c>
      <c r="E2320" s="138">
        <v>22</v>
      </c>
      <c r="F2320" s="138">
        <v>22</v>
      </c>
      <c r="G2320" s="136" t="s">
        <v>308</v>
      </c>
      <c r="H2320" s="139">
        <v>41974</v>
      </c>
    </row>
    <row r="2321" spans="1:8">
      <c r="A2321" s="140">
        <v>10816</v>
      </c>
      <c r="B2321" s="141" t="s">
        <v>2645</v>
      </c>
      <c r="C2321" s="140" t="s">
        <v>314</v>
      </c>
      <c r="D2321" s="140" t="s">
        <v>416</v>
      </c>
      <c r="E2321" s="142">
        <v>45</v>
      </c>
      <c r="F2321" s="142">
        <v>45</v>
      </c>
      <c r="G2321" s="140" t="s">
        <v>308</v>
      </c>
      <c r="H2321" s="143">
        <v>41974</v>
      </c>
    </row>
    <row r="2322" spans="1:8">
      <c r="A2322" s="136">
        <v>10561</v>
      </c>
      <c r="B2322" s="137" t="s">
        <v>2646</v>
      </c>
      <c r="C2322" s="136" t="s">
        <v>314</v>
      </c>
      <c r="D2322" s="136" t="s">
        <v>304</v>
      </c>
      <c r="E2322" s="138">
        <v>3.76</v>
      </c>
      <c r="F2322" s="138">
        <v>3.76</v>
      </c>
      <c r="G2322" s="136" t="s">
        <v>308</v>
      </c>
      <c r="H2322" s="139">
        <v>41974</v>
      </c>
    </row>
    <row r="2323" spans="1:8" ht="25.5">
      <c r="A2323" s="140">
        <v>10922</v>
      </c>
      <c r="B2323" s="141" t="s">
        <v>2647</v>
      </c>
      <c r="C2323" s="140" t="s">
        <v>314</v>
      </c>
      <c r="D2323" s="140" t="s">
        <v>83</v>
      </c>
      <c r="E2323" s="142">
        <v>3253.47</v>
      </c>
      <c r="F2323" s="142">
        <v>3253.47</v>
      </c>
      <c r="G2323" s="140" t="s">
        <v>308</v>
      </c>
      <c r="H2323" s="143">
        <v>41974</v>
      </c>
    </row>
    <row r="2324" spans="1:8" ht="38.25">
      <c r="A2324" s="136">
        <v>10921</v>
      </c>
      <c r="B2324" s="137" t="s">
        <v>2648</v>
      </c>
      <c r="C2324" s="136" t="s">
        <v>314</v>
      </c>
      <c r="D2324" s="136" t="s">
        <v>83</v>
      </c>
      <c r="E2324" s="138">
        <v>3657.52</v>
      </c>
      <c r="F2324" s="138">
        <v>3657.52</v>
      </c>
      <c r="G2324" s="136" t="s">
        <v>308</v>
      </c>
      <c r="H2324" s="139">
        <v>41974</v>
      </c>
    </row>
    <row r="2325" spans="1:8" ht="25.5">
      <c r="A2325" s="140">
        <v>10923</v>
      </c>
      <c r="B2325" s="141" t="s">
        <v>2649</v>
      </c>
      <c r="C2325" s="140" t="s">
        <v>314</v>
      </c>
      <c r="D2325" s="140" t="s">
        <v>83</v>
      </c>
      <c r="E2325" s="142">
        <v>3140.24</v>
      </c>
      <c r="F2325" s="142">
        <v>3140.24</v>
      </c>
      <c r="G2325" s="140" t="s">
        <v>308</v>
      </c>
      <c r="H2325" s="143">
        <v>41974</v>
      </c>
    </row>
    <row r="2326" spans="1:8" ht="25.5">
      <c r="A2326" s="136">
        <v>10924</v>
      </c>
      <c r="B2326" s="137" t="s">
        <v>2650</v>
      </c>
      <c r="C2326" s="136" t="s">
        <v>314</v>
      </c>
      <c r="D2326" s="136" t="s">
        <v>83</v>
      </c>
      <c r="E2326" s="138">
        <v>3376.15</v>
      </c>
      <c r="F2326" s="138">
        <v>3376.15</v>
      </c>
      <c r="G2326" s="136" t="s">
        <v>308</v>
      </c>
      <c r="H2326" s="139">
        <v>41974</v>
      </c>
    </row>
    <row r="2327" spans="1:8" ht="63.75">
      <c r="A2327" s="140">
        <v>10652</v>
      </c>
      <c r="B2327" s="141" t="s">
        <v>2651</v>
      </c>
      <c r="C2327" s="140" t="s">
        <v>316</v>
      </c>
      <c r="D2327" s="140" t="s">
        <v>83</v>
      </c>
      <c r="E2327" s="142">
        <v>817685.09</v>
      </c>
      <c r="F2327" s="142">
        <v>817685.09</v>
      </c>
      <c r="G2327" s="140" t="s">
        <v>308</v>
      </c>
      <c r="H2327" s="143">
        <v>41974</v>
      </c>
    </row>
    <row r="2328" spans="1:8">
      <c r="A2328" s="136">
        <v>12769</v>
      </c>
      <c r="B2328" s="137" t="s">
        <v>2652</v>
      </c>
      <c r="C2328" s="136" t="s">
        <v>314</v>
      </c>
      <c r="D2328" s="136" t="s">
        <v>83</v>
      </c>
      <c r="E2328" s="138">
        <v>73.91</v>
      </c>
      <c r="F2328" s="138">
        <v>73.91</v>
      </c>
      <c r="G2328" s="136" t="s">
        <v>308</v>
      </c>
      <c r="H2328" s="139">
        <v>41974</v>
      </c>
    </row>
    <row r="2329" spans="1:8">
      <c r="A2329" s="140">
        <v>12770</v>
      </c>
      <c r="B2329" s="141" t="s">
        <v>2653</v>
      </c>
      <c r="C2329" s="140" t="s">
        <v>314</v>
      </c>
      <c r="D2329" s="140" t="s">
        <v>83</v>
      </c>
      <c r="E2329" s="142">
        <v>315.73</v>
      </c>
      <c r="F2329" s="142">
        <v>315.73</v>
      </c>
      <c r="G2329" s="140" t="s">
        <v>308</v>
      </c>
      <c r="H2329" s="143">
        <v>41974</v>
      </c>
    </row>
    <row r="2330" spans="1:8">
      <c r="A2330" s="136">
        <v>12771</v>
      </c>
      <c r="B2330" s="137" t="s">
        <v>2654</v>
      </c>
      <c r="C2330" s="136" t="s">
        <v>314</v>
      </c>
      <c r="D2330" s="136" t="s">
        <v>83</v>
      </c>
      <c r="E2330" s="138">
        <v>91.85</v>
      </c>
      <c r="F2330" s="138">
        <v>91.85</v>
      </c>
      <c r="G2330" s="136" t="s">
        <v>308</v>
      </c>
      <c r="H2330" s="139">
        <v>41974</v>
      </c>
    </row>
    <row r="2331" spans="1:8">
      <c r="A2331" s="140">
        <v>12772</v>
      </c>
      <c r="B2331" s="141" t="s">
        <v>2655</v>
      </c>
      <c r="C2331" s="140" t="s">
        <v>314</v>
      </c>
      <c r="D2331" s="140" t="s">
        <v>83</v>
      </c>
      <c r="E2331" s="142">
        <v>479.05</v>
      </c>
      <c r="F2331" s="142">
        <v>479.05</v>
      </c>
      <c r="G2331" s="140" t="s">
        <v>308</v>
      </c>
      <c r="H2331" s="143">
        <v>41974</v>
      </c>
    </row>
    <row r="2332" spans="1:8">
      <c r="A2332" s="136">
        <v>12773</v>
      </c>
      <c r="B2332" s="137" t="s">
        <v>2656</v>
      </c>
      <c r="C2332" s="136" t="s">
        <v>314</v>
      </c>
      <c r="D2332" s="136" t="s">
        <v>83</v>
      </c>
      <c r="E2332" s="138">
        <v>77.5</v>
      </c>
      <c r="F2332" s="138">
        <v>77.5</v>
      </c>
      <c r="G2332" s="136" t="s">
        <v>308</v>
      </c>
      <c r="H2332" s="139">
        <v>41974</v>
      </c>
    </row>
    <row r="2333" spans="1:8">
      <c r="A2333" s="140">
        <v>12774</v>
      </c>
      <c r="B2333" s="141" t="s">
        <v>2657</v>
      </c>
      <c r="C2333" s="140" t="s">
        <v>314</v>
      </c>
      <c r="D2333" s="140" t="s">
        <v>83</v>
      </c>
      <c r="E2333" s="142">
        <v>102.99</v>
      </c>
      <c r="F2333" s="142">
        <v>102.99</v>
      </c>
      <c r="G2333" s="140" t="s">
        <v>308</v>
      </c>
      <c r="H2333" s="143">
        <v>41974</v>
      </c>
    </row>
    <row r="2334" spans="1:8">
      <c r="A2334" s="136">
        <v>12775</v>
      </c>
      <c r="B2334" s="137" t="s">
        <v>2658</v>
      </c>
      <c r="C2334" s="136" t="s">
        <v>314</v>
      </c>
      <c r="D2334" s="136" t="s">
        <v>83</v>
      </c>
      <c r="E2334" s="138">
        <v>283.64</v>
      </c>
      <c r="F2334" s="138">
        <v>283.64</v>
      </c>
      <c r="G2334" s="136" t="s">
        <v>308</v>
      </c>
      <c r="H2334" s="139">
        <v>41974</v>
      </c>
    </row>
    <row r="2335" spans="1:8">
      <c r="A2335" s="140">
        <v>12776</v>
      </c>
      <c r="B2335" s="141" t="s">
        <v>2659</v>
      </c>
      <c r="C2335" s="140" t="s">
        <v>314</v>
      </c>
      <c r="D2335" s="140" t="s">
        <v>83</v>
      </c>
      <c r="E2335" s="142">
        <v>1389.94</v>
      </c>
      <c r="F2335" s="142">
        <v>1389.94</v>
      </c>
      <c r="G2335" s="140" t="s">
        <v>308</v>
      </c>
      <c r="H2335" s="143">
        <v>41974</v>
      </c>
    </row>
    <row r="2336" spans="1:8">
      <c r="A2336" s="136">
        <v>12777</v>
      </c>
      <c r="B2336" s="137" t="s">
        <v>2660</v>
      </c>
      <c r="C2336" s="136" t="s">
        <v>314</v>
      </c>
      <c r="D2336" s="136" t="s">
        <v>83</v>
      </c>
      <c r="E2336" s="138">
        <v>1824.07</v>
      </c>
      <c r="F2336" s="138">
        <v>1824.07</v>
      </c>
      <c r="G2336" s="136" t="s">
        <v>308</v>
      </c>
      <c r="H2336" s="139">
        <v>41974</v>
      </c>
    </row>
    <row r="2337" spans="1:8">
      <c r="A2337" s="140">
        <v>12778</v>
      </c>
      <c r="B2337" s="141" t="s">
        <v>2661</v>
      </c>
      <c r="C2337" s="140" t="s">
        <v>314</v>
      </c>
      <c r="D2337" s="140" t="s">
        <v>83</v>
      </c>
      <c r="E2337" s="142">
        <v>1222.74</v>
      </c>
      <c r="F2337" s="142">
        <v>1222.74</v>
      </c>
      <c r="G2337" s="140" t="s">
        <v>308</v>
      </c>
      <c r="H2337" s="143">
        <v>41974</v>
      </c>
    </row>
    <row r="2338" spans="1:8">
      <c r="A2338" s="136">
        <v>13005</v>
      </c>
      <c r="B2338" s="137" t="s">
        <v>2662</v>
      </c>
      <c r="C2338" s="136" t="s">
        <v>314</v>
      </c>
      <c r="D2338" s="136" t="s">
        <v>304</v>
      </c>
      <c r="E2338" s="138">
        <v>1.01</v>
      </c>
      <c r="F2338" s="138">
        <v>1.01</v>
      </c>
      <c r="G2338" s="136" t="s">
        <v>308</v>
      </c>
      <c r="H2338" s="139">
        <v>41974</v>
      </c>
    </row>
    <row r="2339" spans="1:8" ht="25.5">
      <c r="A2339" s="140">
        <v>3391</v>
      </c>
      <c r="B2339" s="141" t="s">
        <v>2663</v>
      </c>
      <c r="C2339" s="140" t="s">
        <v>314</v>
      </c>
      <c r="D2339" s="140" t="s">
        <v>83</v>
      </c>
      <c r="E2339" s="142">
        <v>32.020000000000003</v>
      </c>
      <c r="F2339" s="142">
        <v>32.020000000000003</v>
      </c>
      <c r="G2339" s="140" t="s">
        <v>308</v>
      </c>
      <c r="H2339" s="143">
        <v>41974</v>
      </c>
    </row>
    <row r="2340" spans="1:8" ht="25.5">
      <c r="A2340" s="136">
        <v>3389</v>
      </c>
      <c r="B2340" s="137" t="s">
        <v>2664</v>
      </c>
      <c r="C2340" s="136" t="s">
        <v>314</v>
      </c>
      <c r="D2340" s="136" t="s">
        <v>83</v>
      </c>
      <c r="E2340" s="138">
        <v>25.01</v>
      </c>
      <c r="F2340" s="138">
        <v>25.01</v>
      </c>
      <c r="G2340" s="136" t="s">
        <v>308</v>
      </c>
      <c r="H2340" s="139">
        <v>41974</v>
      </c>
    </row>
    <row r="2341" spans="1:8" ht="25.5">
      <c r="A2341" s="140">
        <v>3390</v>
      </c>
      <c r="B2341" s="141" t="s">
        <v>2665</v>
      </c>
      <c r="C2341" s="140" t="s">
        <v>314</v>
      </c>
      <c r="D2341" s="140" t="s">
        <v>83</v>
      </c>
      <c r="E2341" s="142">
        <v>25.52</v>
      </c>
      <c r="F2341" s="142">
        <v>25.52</v>
      </c>
      <c r="G2341" s="140" t="s">
        <v>308</v>
      </c>
      <c r="H2341" s="143">
        <v>41974</v>
      </c>
    </row>
    <row r="2342" spans="1:8">
      <c r="A2342" s="136">
        <v>12873</v>
      </c>
      <c r="B2342" s="137" t="s">
        <v>2666</v>
      </c>
      <c r="C2342" s="136" t="s">
        <v>306</v>
      </c>
      <c r="D2342" s="136" t="s">
        <v>307</v>
      </c>
      <c r="E2342" s="138">
        <v>12.04</v>
      </c>
      <c r="F2342" s="138">
        <v>10.41</v>
      </c>
      <c r="G2342" s="136" t="s">
        <v>308</v>
      </c>
      <c r="H2342" s="139">
        <v>41974</v>
      </c>
    </row>
    <row r="2343" spans="1:8" ht="38.25">
      <c r="A2343" s="140">
        <v>1371</v>
      </c>
      <c r="B2343" s="141" t="s">
        <v>2667</v>
      </c>
      <c r="C2343" s="140" t="s">
        <v>314</v>
      </c>
      <c r="D2343" s="140" t="s">
        <v>304</v>
      </c>
      <c r="E2343" s="142">
        <v>1.92</v>
      </c>
      <c r="F2343" s="142">
        <v>1.92</v>
      </c>
      <c r="G2343" s="140" t="s">
        <v>308</v>
      </c>
      <c r="H2343" s="143">
        <v>41974</v>
      </c>
    </row>
    <row r="2344" spans="1:8" ht="25.5">
      <c r="A2344" s="136">
        <v>126</v>
      </c>
      <c r="B2344" s="137" t="s">
        <v>2668</v>
      </c>
      <c r="C2344" s="136" t="s">
        <v>314</v>
      </c>
      <c r="D2344" s="136" t="s">
        <v>416</v>
      </c>
      <c r="E2344" s="138">
        <v>7.28</v>
      </c>
      <c r="F2344" s="138">
        <v>7.28</v>
      </c>
      <c r="G2344" s="136" t="s">
        <v>308</v>
      </c>
      <c r="H2344" s="139">
        <v>41974</v>
      </c>
    </row>
    <row r="2345" spans="1:8" ht="25.5">
      <c r="A2345" s="140">
        <v>11608</v>
      </c>
      <c r="B2345" s="141" t="s">
        <v>2669</v>
      </c>
      <c r="C2345" s="140" t="s">
        <v>314</v>
      </c>
      <c r="D2345" s="140" t="s">
        <v>304</v>
      </c>
      <c r="E2345" s="142">
        <v>16.600000000000001</v>
      </c>
      <c r="F2345" s="142">
        <v>16.600000000000001</v>
      </c>
      <c r="G2345" s="140" t="s">
        <v>308</v>
      </c>
      <c r="H2345" s="143">
        <v>41974</v>
      </c>
    </row>
    <row r="2346" spans="1:8" ht="25.5">
      <c r="A2346" s="136">
        <v>140</v>
      </c>
      <c r="B2346" s="137" t="s">
        <v>2670</v>
      </c>
      <c r="C2346" s="136" t="s">
        <v>314</v>
      </c>
      <c r="D2346" s="136" t="s">
        <v>304</v>
      </c>
      <c r="E2346" s="138">
        <v>12.01</v>
      </c>
      <c r="F2346" s="138">
        <v>12.01</v>
      </c>
      <c r="G2346" s="136" t="s">
        <v>308</v>
      </c>
      <c r="H2346" s="139">
        <v>41974</v>
      </c>
    </row>
    <row r="2347" spans="1:8" ht="25.5">
      <c r="A2347" s="140">
        <v>141</v>
      </c>
      <c r="B2347" s="141" t="s">
        <v>2671</v>
      </c>
      <c r="C2347" s="140" t="s">
        <v>314</v>
      </c>
      <c r="D2347" s="140" t="s">
        <v>304</v>
      </c>
      <c r="E2347" s="142">
        <v>11.07</v>
      </c>
      <c r="F2347" s="142">
        <v>11.07</v>
      </c>
      <c r="G2347" s="140" t="s">
        <v>308</v>
      </c>
      <c r="H2347" s="143">
        <v>41974</v>
      </c>
    </row>
    <row r="2348" spans="1:8" ht="25.5">
      <c r="A2348" s="136">
        <v>151</v>
      </c>
      <c r="B2348" s="137" t="s">
        <v>2672</v>
      </c>
      <c r="C2348" s="136" t="s">
        <v>314</v>
      </c>
      <c r="D2348" s="136" t="s">
        <v>416</v>
      </c>
      <c r="E2348" s="138">
        <v>15.1</v>
      </c>
      <c r="F2348" s="138">
        <v>15.1</v>
      </c>
      <c r="G2348" s="136" t="s">
        <v>308</v>
      </c>
      <c r="H2348" s="139">
        <v>41974</v>
      </c>
    </row>
    <row r="2349" spans="1:8">
      <c r="A2349" s="140">
        <v>7340</v>
      </c>
      <c r="B2349" s="141" t="s">
        <v>2673</v>
      </c>
      <c r="C2349" s="140" t="s">
        <v>314</v>
      </c>
      <c r="D2349" s="140" t="s">
        <v>416</v>
      </c>
      <c r="E2349" s="142">
        <v>22.91</v>
      </c>
      <c r="F2349" s="142">
        <v>22.91</v>
      </c>
      <c r="G2349" s="140" t="s">
        <v>308</v>
      </c>
      <c r="H2349" s="143">
        <v>41974</v>
      </c>
    </row>
    <row r="2350" spans="1:8" ht="25.5">
      <c r="A2350" s="136">
        <v>158</v>
      </c>
      <c r="B2350" s="137" t="s">
        <v>2674</v>
      </c>
      <c r="C2350" s="136" t="s">
        <v>314</v>
      </c>
      <c r="D2350" s="136" t="s">
        <v>416</v>
      </c>
      <c r="E2350" s="138">
        <v>21.1</v>
      </c>
      <c r="F2350" s="138">
        <v>21.1</v>
      </c>
      <c r="G2350" s="136" t="s">
        <v>308</v>
      </c>
      <c r="H2350" s="139">
        <v>41974</v>
      </c>
    </row>
    <row r="2351" spans="1:8">
      <c r="A2351" s="140">
        <v>10817</v>
      </c>
      <c r="B2351" s="141" t="s">
        <v>2675</v>
      </c>
      <c r="C2351" s="140" t="s">
        <v>314</v>
      </c>
      <c r="D2351" s="140" t="s">
        <v>416</v>
      </c>
      <c r="E2351" s="142">
        <v>19</v>
      </c>
      <c r="F2351" s="142">
        <v>19</v>
      </c>
      <c r="G2351" s="140" t="s">
        <v>308</v>
      </c>
      <c r="H2351" s="143">
        <v>41974</v>
      </c>
    </row>
    <row r="2352" spans="1:8" ht="25.5">
      <c r="A2352" s="136">
        <v>12122</v>
      </c>
      <c r="B2352" s="137" t="s">
        <v>2676</v>
      </c>
      <c r="C2352" s="136" t="s">
        <v>314</v>
      </c>
      <c r="D2352" s="136" t="s">
        <v>83</v>
      </c>
      <c r="E2352" s="138">
        <v>16.3</v>
      </c>
      <c r="F2352" s="138">
        <v>16.3</v>
      </c>
      <c r="G2352" s="136" t="s">
        <v>308</v>
      </c>
      <c r="H2352" s="139">
        <v>41974</v>
      </c>
    </row>
    <row r="2353" spans="1:8">
      <c r="A2353" s="140">
        <v>7546</v>
      </c>
      <c r="B2353" s="141" t="s">
        <v>2677</v>
      </c>
      <c r="C2353" s="140" t="s">
        <v>314</v>
      </c>
      <c r="D2353" s="140" t="s">
        <v>83</v>
      </c>
      <c r="E2353" s="142">
        <v>399.57</v>
      </c>
      <c r="F2353" s="142">
        <v>399.57</v>
      </c>
      <c r="G2353" s="140" t="s">
        <v>308</v>
      </c>
      <c r="H2353" s="143">
        <v>41974</v>
      </c>
    </row>
    <row r="2354" spans="1:8" ht="25.5">
      <c r="A2354" s="136">
        <v>12127</v>
      </c>
      <c r="B2354" s="137" t="s">
        <v>2678</v>
      </c>
      <c r="C2354" s="136" t="s">
        <v>314</v>
      </c>
      <c r="D2354" s="136" t="s">
        <v>83</v>
      </c>
      <c r="E2354" s="138">
        <v>15.16</v>
      </c>
      <c r="F2354" s="138">
        <v>15.16</v>
      </c>
      <c r="G2354" s="136" t="s">
        <v>308</v>
      </c>
      <c r="H2354" s="139">
        <v>41974</v>
      </c>
    </row>
    <row r="2355" spans="1:8" ht="25.5">
      <c r="A2355" s="140">
        <v>7557</v>
      </c>
      <c r="B2355" s="141" t="s">
        <v>2679</v>
      </c>
      <c r="C2355" s="140" t="s">
        <v>314</v>
      </c>
      <c r="D2355" s="140" t="s">
        <v>83</v>
      </c>
      <c r="E2355" s="142">
        <v>6.06</v>
      </c>
      <c r="F2355" s="142">
        <v>6.06</v>
      </c>
      <c r="G2355" s="140" t="s">
        <v>308</v>
      </c>
      <c r="H2355" s="143">
        <v>41974</v>
      </c>
    </row>
    <row r="2356" spans="1:8" ht="25.5">
      <c r="A2356" s="136">
        <v>7563</v>
      </c>
      <c r="B2356" s="137" t="s">
        <v>2680</v>
      </c>
      <c r="C2356" s="136" t="s">
        <v>314</v>
      </c>
      <c r="D2356" s="136" t="s">
        <v>83</v>
      </c>
      <c r="E2356" s="138">
        <v>4.63</v>
      </c>
      <c r="F2356" s="138">
        <v>4.63</v>
      </c>
      <c r="G2356" s="136" t="s">
        <v>308</v>
      </c>
      <c r="H2356" s="139">
        <v>41974</v>
      </c>
    </row>
    <row r="2357" spans="1:8" ht="25.5">
      <c r="A2357" s="140">
        <v>12113</v>
      </c>
      <c r="B2357" s="141" t="s">
        <v>2681</v>
      </c>
      <c r="C2357" s="140" t="s">
        <v>314</v>
      </c>
      <c r="D2357" s="140" t="s">
        <v>83</v>
      </c>
      <c r="E2357" s="142">
        <v>5.26</v>
      </c>
      <c r="F2357" s="142">
        <v>5.26</v>
      </c>
      <c r="G2357" s="140" t="s">
        <v>308</v>
      </c>
      <c r="H2357" s="143">
        <v>41974</v>
      </c>
    </row>
    <row r="2358" spans="1:8" ht="25.5">
      <c r="A2358" s="136">
        <v>7555</v>
      </c>
      <c r="B2358" s="137" t="s">
        <v>2682</v>
      </c>
      <c r="C2358" s="136" t="s">
        <v>314</v>
      </c>
      <c r="D2358" s="136" t="s">
        <v>83</v>
      </c>
      <c r="E2358" s="138">
        <v>4.6100000000000003</v>
      </c>
      <c r="F2358" s="138">
        <v>4.6100000000000003</v>
      </c>
      <c r="G2358" s="136" t="s">
        <v>308</v>
      </c>
      <c r="H2358" s="139">
        <v>41974</v>
      </c>
    </row>
    <row r="2359" spans="1:8" ht="25.5">
      <c r="A2359" s="140">
        <v>7564</v>
      </c>
      <c r="B2359" s="141" t="s">
        <v>2683</v>
      </c>
      <c r="C2359" s="140" t="s">
        <v>314</v>
      </c>
      <c r="D2359" s="140" t="s">
        <v>83</v>
      </c>
      <c r="E2359" s="142">
        <v>3.15</v>
      </c>
      <c r="F2359" s="142">
        <v>3.15</v>
      </c>
      <c r="G2359" s="140" t="s">
        <v>308</v>
      </c>
      <c r="H2359" s="143">
        <v>41974</v>
      </c>
    </row>
    <row r="2360" spans="1:8" ht="25.5">
      <c r="A2360" s="136">
        <v>12128</v>
      </c>
      <c r="B2360" s="137" t="s">
        <v>2684</v>
      </c>
      <c r="C2360" s="136" t="s">
        <v>314</v>
      </c>
      <c r="D2360" s="136" t="s">
        <v>83</v>
      </c>
      <c r="E2360" s="138">
        <v>3.34</v>
      </c>
      <c r="F2360" s="138">
        <v>3.34</v>
      </c>
      <c r="G2360" s="136" t="s">
        <v>308</v>
      </c>
      <c r="H2360" s="139">
        <v>41974</v>
      </c>
    </row>
    <row r="2361" spans="1:8" ht="25.5">
      <c r="A2361" s="140">
        <v>12129</v>
      </c>
      <c r="B2361" s="141" t="s">
        <v>2685</v>
      </c>
      <c r="C2361" s="140" t="s">
        <v>314</v>
      </c>
      <c r="D2361" s="140" t="s">
        <v>83</v>
      </c>
      <c r="E2361" s="142">
        <v>5.99</v>
      </c>
      <c r="F2361" s="142">
        <v>5.99</v>
      </c>
      <c r="G2361" s="140" t="s">
        <v>308</v>
      </c>
      <c r="H2361" s="143">
        <v>41974</v>
      </c>
    </row>
    <row r="2362" spans="1:8" ht="25.5">
      <c r="A2362" s="136">
        <v>13346</v>
      </c>
      <c r="B2362" s="137" t="s">
        <v>2686</v>
      </c>
      <c r="C2362" s="136" t="s">
        <v>314</v>
      </c>
      <c r="D2362" s="136" t="s">
        <v>83</v>
      </c>
      <c r="E2362" s="138">
        <v>4.29</v>
      </c>
      <c r="F2362" s="138">
        <v>4.29</v>
      </c>
      <c r="G2362" s="136" t="s">
        <v>308</v>
      </c>
      <c r="H2362" s="139">
        <v>41974</v>
      </c>
    </row>
    <row r="2363" spans="1:8">
      <c r="A2363" s="140">
        <v>3395</v>
      </c>
      <c r="B2363" s="141" t="s">
        <v>2687</v>
      </c>
      <c r="C2363" s="140" t="s">
        <v>314</v>
      </c>
      <c r="D2363" s="140" t="s">
        <v>83</v>
      </c>
      <c r="E2363" s="142">
        <v>80.83</v>
      </c>
      <c r="F2363" s="142">
        <v>80.83</v>
      </c>
      <c r="G2363" s="140" t="s">
        <v>308</v>
      </c>
      <c r="H2363" s="143">
        <v>41974</v>
      </c>
    </row>
    <row r="2364" spans="1:8">
      <c r="A2364" s="136">
        <v>3394</v>
      </c>
      <c r="B2364" s="137" t="s">
        <v>2688</v>
      </c>
      <c r="C2364" s="136" t="s">
        <v>314</v>
      </c>
      <c r="D2364" s="136" t="s">
        <v>83</v>
      </c>
      <c r="E2364" s="138">
        <v>21.33</v>
      </c>
      <c r="F2364" s="138">
        <v>21.33</v>
      </c>
      <c r="G2364" s="136" t="s">
        <v>308</v>
      </c>
      <c r="H2364" s="139">
        <v>41974</v>
      </c>
    </row>
    <row r="2365" spans="1:8">
      <c r="A2365" s="140">
        <v>3393</v>
      </c>
      <c r="B2365" s="141" t="s">
        <v>2689</v>
      </c>
      <c r="C2365" s="140" t="s">
        <v>314</v>
      </c>
      <c r="D2365" s="140" t="s">
        <v>83</v>
      </c>
      <c r="E2365" s="142">
        <v>109.87</v>
      </c>
      <c r="F2365" s="142">
        <v>109.87</v>
      </c>
      <c r="G2365" s="140" t="s">
        <v>308</v>
      </c>
      <c r="H2365" s="143">
        <v>41974</v>
      </c>
    </row>
    <row r="2366" spans="1:8">
      <c r="A2366" s="136">
        <v>3406</v>
      </c>
      <c r="B2366" s="137" t="s">
        <v>2690</v>
      </c>
      <c r="C2366" s="136" t="s">
        <v>314</v>
      </c>
      <c r="D2366" s="136" t="s">
        <v>83</v>
      </c>
      <c r="E2366" s="138">
        <v>12.75</v>
      </c>
      <c r="F2366" s="138">
        <v>12.75</v>
      </c>
      <c r="G2366" s="136" t="s">
        <v>308</v>
      </c>
      <c r="H2366" s="139">
        <v>41974</v>
      </c>
    </row>
    <row r="2367" spans="1:8" ht="25.5">
      <c r="A2367" s="140">
        <v>3398</v>
      </c>
      <c r="B2367" s="141" t="s">
        <v>2691</v>
      </c>
      <c r="C2367" s="140" t="s">
        <v>314</v>
      </c>
      <c r="D2367" s="140" t="s">
        <v>83</v>
      </c>
      <c r="E2367" s="142">
        <v>3.94</v>
      </c>
      <c r="F2367" s="142">
        <v>3.94</v>
      </c>
      <c r="G2367" s="140" t="s">
        <v>308</v>
      </c>
      <c r="H2367" s="143">
        <v>41974</v>
      </c>
    </row>
    <row r="2368" spans="1:8" ht="25.5">
      <c r="A2368" s="136">
        <v>3405</v>
      </c>
      <c r="B2368" s="137" t="s">
        <v>2692</v>
      </c>
      <c r="C2368" s="136" t="s">
        <v>314</v>
      </c>
      <c r="D2368" s="136" t="s">
        <v>83</v>
      </c>
      <c r="E2368" s="138">
        <v>82.64</v>
      </c>
      <c r="F2368" s="138">
        <v>82.64</v>
      </c>
      <c r="G2368" s="136" t="s">
        <v>308</v>
      </c>
      <c r="H2368" s="139">
        <v>41974</v>
      </c>
    </row>
    <row r="2369" spans="1:8">
      <c r="A2369" s="140">
        <v>12364</v>
      </c>
      <c r="B2369" s="141" t="s">
        <v>2693</v>
      </c>
      <c r="C2369" s="140" t="s">
        <v>314</v>
      </c>
      <c r="D2369" s="140" t="s">
        <v>83</v>
      </c>
      <c r="E2369" s="142">
        <v>51.16</v>
      </c>
      <c r="F2369" s="142">
        <v>51.16</v>
      </c>
      <c r="G2369" s="140" t="s">
        <v>308</v>
      </c>
      <c r="H2369" s="143">
        <v>41974</v>
      </c>
    </row>
    <row r="2370" spans="1:8">
      <c r="A2370" s="136">
        <v>12365</v>
      </c>
      <c r="B2370" s="137" t="s">
        <v>2694</v>
      </c>
      <c r="C2370" s="136" t="s">
        <v>314</v>
      </c>
      <c r="D2370" s="136" t="s">
        <v>83</v>
      </c>
      <c r="E2370" s="138">
        <v>4.09</v>
      </c>
      <c r="F2370" s="138">
        <v>4.09</v>
      </c>
      <c r="G2370" s="136" t="s">
        <v>308</v>
      </c>
      <c r="H2370" s="139">
        <v>41974</v>
      </c>
    </row>
    <row r="2371" spans="1:8">
      <c r="A2371" s="140">
        <v>11615</v>
      </c>
      <c r="B2371" s="141" t="s">
        <v>2695</v>
      </c>
      <c r="C2371" s="140" t="s">
        <v>314</v>
      </c>
      <c r="D2371" s="140" t="s">
        <v>335</v>
      </c>
      <c r="E2371" s="142">
        <v>2</v>
      </c>
      <c r="F2371" s="142">
        <v>2</v>
      </c>
      <c r="G2371" s="140" t="s">
        <v>308</v>
      </c>
      <c r="H2371" s="143">
        <v>41974</v>
      </c>
    </row>
    <row r="2372" spans="1:8">
      <c r="A2372" s="136">
        <v>3409</v>
      </c>
      <c r="B2372" s="137" t="s">
        <v>2696</v>
      </c>
      <c r="C2372" s="136" t="s">
        <v>314</v>
      </c>
      <c r="D2372" s="136" t="s">
        <v>335</v>
      </c>
      <c r="E2372" s="138">
        <v>10</v>
      </c>
      <c r="F2372" s="138">
        <v>10</v>
      </c>
      <c r="G2372" s="136" t="s">
        <v>308</v>
      </c>
      <c r="H2372" s="139">
        <v>41974</v>
      </c>
    </row>
    <row r="2373" spans="1:8" ht="25.5">
      <c r="A2373" s="140">
        <v>34364</v>
      </c>
      <c r="B2373" s="141" t="s">
        <v>2697</v>
      </c>
      <c r="C2373" s="140" t="s">
        <v>314</v>
      </c>
      <c r="D2373" s="140" t="s">
        <v>83</v>
      </c>
      <c r="E2373" s="142">
        <v>538.26</v>
      </c>
      <c r="F2373" s="142">
        <v>538.26</v>
      </c>
      <c r="G2373" s="140" t="s">
        <v>308</v>
      </c>
      <c r="H2373" s="143">
        <v>41974</v>
      </c>
    </row>
    <row r="2374" spans="1:8" ht="25.5">
      <c r="A2374" s="136">
        <v>601</v>
      </c>
      <c r="B2374" s="137" t="s">
        <v>2698</v>
      </c>
      <c r="C2374" s="136" t="s">
        <v>314</v>
      </c>
      <c r="D2374" s="136" t="s">
        <v>335</v>
      </c>
      <c r="E2374" s="138">
        <v>317.83999999999997</v>
      </c>
      <c r="F2374" s="138">
        <v>317.83999999999997</v>
      </c>
      <c r="G2374" s="136" t="s">
        <v>308</v>
      </c>
      <c r="H2374" s="139">
        <v>41974</v>
      </c>
    </row>
    <row r="2375" spans="1:8">
      <c r="A2375" s="140">
        <v>34379</v>
      </c>
      <c r="B2375" s="141" t="s">
        <v>2699</v>
      </c>
      <c r="C2375" s="140" t="s">
        <v>314</v>
      </c>
      <c r="D2375" s="140" t="s">
        <v>83</v>
      </c>
      <c r="E2375" s="142">
        <v>302.27999999999997</v>
      </c>
      <c r="F2375" s="142">
        <v>302.27999999999997</v>
      </c>
      <c r="G2375" s="140" t="s">
        <v>308</v>
      </c>
      <c r="H2375" s="143">
        <v>41974</v>
      </c>
    </row>
    <row r="2376" spans="1:8">
      <c r="A2376" s="136">
        <v>34378</v>
      </c>
      <c r="B2376" s="137" t="s">
        <v>2700</v>
      </c>
      <c r="C2376" s="136" t="s">
        <v>314</v>
      </c>
      <c r="D2376" s="136" t="s">
        <v>83</v>
      </c>
      <c r="E2376" s="138">
        <v>255.11</v>
      </c>
      <c r="F2376" s="138">
        <v>255.11</v>
      </c>
      <c r="G2376" s="136" t="s">
        <v>308</v>
      </c>
      <c r="H2376" s="139">
        <v>41974</v>
      </c>
    </row>
    <row r="2377" spans="1:8">
      <c r="A2377" s="140">
        <v>34377</v>
      </c>
      <c r="B2377" s="141" t="s">
        <v>2701</v>
      </c>
      <c r="C2377" s="140" t="s">
        <v>314</v>
      </c>
      <c r="D2377" s="140" t="s">
        <v>83</v>
      </c>
      <c r="E2377" s="142">
        <v>174.24</v>
      </c>
      <c r="F2377" s="142">
        <v>174.24</v>
      </c>
      <c r="G2377" s="140" t="s">
        <v>308</v>
      </c>
      <c r="H2377" s="143">
        <v>41974</v>
      </c>
    </row>
    <row r="2378" spans="1:8" ht="25.5">
      <c r="A2378" s="136">
        <v>596</v>
      </c>
      <c r="B2378" s="137" t="s">
        <v>2702</v>
      </c>
      <c r="C2378" s="136" t="s">
        <v>314</v>
      </c>
      <c r="D2378" s="136" t="s">
        <v>335</v>
      </c>
      <c r="E2378" s="138">
        <v>490.21</v>
      </c>
      <c r="F2378" s="138">
        <v>490.21</v>
      </c>
      <c r="G2378" s="136" t="s">
        <v>308</v>
      </c>
      <c r="H2378" s="139">
        <v>41974</v>
      </c>
    </row>
    <row r="2379" spans="1:8" ht="25.5">
      <c r="A2379" s="140">
        <v>34367</v>
      </c>
      <c r="B2379" s="141" t="s">
        <v>2703</v>
      </c>
      <c r="C2379" s="140" t="s">
        <v>314</v>
      </c>
      <c r="D2379" s="140" t="s">
        <v>83</v>
      </c>
      <c r="E2379" s="142">
        <v>451.31</v>
      </c>
      <c r="F2379" s="142">
        <v>451.31</v>
      </c>
      <c r="G2379" s="140" t="s">
        <v>308</v>
      </c>
      <c r="H2379" s="143">
        <v>41974</v>
      </c>
    </row>
    <row r="2380" spans="1:8" ht="25.5">
      <c r="A2380" s="136">
        <v>34369</v>
      </c>
      <c r="B2380" s="137" t="s">
        <v>2704</v>
      </c>
      <c r="C2380" s="136" t="s">
        <v>314</v>
      </c>
      <c r="D2380" s="136" t="s">
        <v>83</v>
      </c>
      <c r="E2380" s="138">
        <v>579.66999999999996</v>
      </c>
      <c r="F2380" s="138">
        <v>579.66999999999996</v>
      </c>
      <c r="G2380" s="136" t="s">
        <v>308</v>
      </c>
      <c r="H2380" s="139">
        <v>41974</v>
      </c>
    </row>
    <row r="2381" spans="1:8" ht="25.5">
      <c r="A2381" s="140">
        <v>34370</v>
      </c>
      <c r="B2381" s="141" t="s">
        <v>2705</v>
      </c>
      <c r="C2381" s="140" t="s">
        <v>314</v>
      </c>
      <c r="D2381" s="140" t="s">
        <v>83</v>
      </c>
      <c r="E2381" s="142">
        <v>683.18</v>
      </c>
      <c r="F2381" s="142">
        <v>683.18</v>
      </c>
      <c r="G2381" s="140" t="s">
        <v>308</v>
      </c>
      <c r="H2381" s="143">
        <v>41974</v>
      </c>
    </row>
    <row r="2382" spans="1:8" ht="25.5">
      <c r="A2382" s="136">
        <v>34374</v>
      </c>
      <c r="B2382" s="137" t="s">
        <v>2706</v>
      </c>
      <c r="C2382" s="136" t="s">
        <v>314</v>
      </c>
      <c r="D2382" s="136" t="s">
        <v>83</v>
      </c>
      <c r="E2382" s="138">
        <v>493.67</v>
      </c>
      <c r="F2382" s="138">
        <v>493.67</v>
      </c>
      <c r="G2382" s="136" t="s">
        <v>308</v>
      </c>
      <c r="H2382" s="139">
        <v>41974</v>
      </c>
    </row>
    <row r="2383" spans="1:8" ht="25.5">
      <c r="A2383" s="140">
        <v>34371</v>
      </c>
      <c r="B2383" s="141" t="s">
        <v>2707</v>
      </c>
      <c r="C2383" s="140" t="s">
        <v>314</v>
      </c>
      <c r="D2383" s="140" t="s">
        <v>83</v>
      </c>
      <c r="E2383" s="142">
        <v>776.32</v>
      </c>
      <c r="F2383" s="142">
        <v>776.32</v>
      </c>
      <c r="G2383" s="140" t="s">
        <v>308</v>
      </c>
      <c r="H2383" s="143">
        <v>41974</v>
      </c>
    </row>
    <row r="2384" spans="1:8" ht="38.25">
      <c r="A2384" s="136">
        <v>34372</v>
      </c>
      <c r="B2384" s="137" t="s">
        <v>2708</v>
      </c>
      <c r="C2384" s="136" t="s">
        <v>314</v>
      </c>
      <c r="D2384" s="136" t="s">
        <v>83</v>
      </c>
      <c r="E2384" s="138">
        <v>833.41</v>
      </c>
      <c r="F2384" s="138">
        <v>833.41</v>
      </c>
      <c r="G2384" s="136" t="s">
        <v>308</v>
      </c>
      <c r="H2384" s="139">
        <v>41974</v>
      </c>
    </row>
    <row r="2385" spans="1:8" ht="25.5">
      <c r="A2385" s="140">
        <v>34375</v>
      </c>
      <c r="B2385" s="141" t="s">
        <v>2709</v>
      </c>
      <c r="C2385" s="140" t="s">
        <v>314</v>
      </c>
      <c r="D2385" s="140" t="s">
        <v>83</v>
      </c>
      <c r="E2385" s="142">
        <v>573.45000000000005</v>
      </c>
      <c r="F2385" s="142">
        <v>573.45000000000005</v>
      </c>
      <c r="G2385" s="140" t="s">
        <v>308</v>
      </c>
      <c r="H2385" s="143">
        <v>41974</v>
      </c>
    </row>
    <row r="2386" spans="1:8" ht="38.25">
      <c r="A2386" s="136">
        <v>34373</v>
      </c>
      <c r="B2386" s="137" t="s">
        <v>2710</v>
      </c>
      <c r="C2386" s="136" t="s">
        <v>314</v>
      </c>
      <c r="D2386" s="136" t="s">
        <v>83</v>
      </c>
      <c r="E2386" s="138">
        <v>991.8</v>
      </c>
      <c r="F2386" s="138">
        <v>991.8</v>
      </c>
      <c r="G2386" s="136" t="s">
        <v>308</v>
      </c>
      <c r="H2386" s="139">
        <v>41974</v>
      </c>
    </row>
    <row r="2387" spans="1:8" ht="25.5">
      <c r="A2387" s="140">
        <v>34376</v>
      </c>
      <c r="B2387" s="141" t="s">
        <v>2711</v>
      </c>
      <c r="C2387" s="140" t="s">
        <v>314</v>
      </c>
      <c r="D2387" s="140" t="s">
        <v>83</v>
      </c>
      <c r="E2387" s="142">
        <v>707.17</v>
      </c>
      <c r="F2387" s="142">
        <v>707.17</v>
      </c>
      <c r="G2387" s="140" t="s">
        <v>308</v>
      </c>
      <c r="H2387" s="143">
        <v>41974</v>
      </c>
    </row>
    <row r="2388" spans="1:8" ht="25.5">
      <c r="A2388" s="136">
        <v>34365</v>
      </c>
      <c r="B2388" s="137" t="s">
        <v>2712</v>
      </c>
      <c r="C2388" s="136" t="s">
        <v>314</v>
      </c>
      <c r="D2388" s="136" t="s">
        <v>83</v>
      </c>
      <c r="E2388" s="138">
        <v>636.05999999999995</v>
      </c>
      <c r="F2388" s="138">
        <v>636.05999999999995</v>
      </c>
      <c r="G2388" s="136" t="s">
        <v>308</v>
      </c>
      <c r="H2388" s="139">
        <v>41974</v>
      </c>
    </row>
    <row r="2389" spans="1:8" ht="25.5">
      <c r="A2389" s="140">
        <v>34381</v>
      </c>
      <c r="B2389" s="141" t="s">
        <v>2713</v>
      </c>
      <c r="C2389" s="140" t="s">
        <v>314</v>
      </c>
      <c r="D2389" s="140" t="s">
        <v>83</v>
      </c>
      <c r="E2389" s="142">
        <v>218.62</v>
      </c>
      <c r="F2389" s="142">
        <v>218.62</v>
      </c>
      <c r="G2389" s="140" t="s">
        <v>308</v>
      </c>
      <c r="H2389" s="143">
        <v>41974</v>
      </c>
    </row>
    <row r="2390" spans="1:8" ht="25.5">
      <c r="A2390" s="136">
        <v>34362</v>
      </c>
      <c r="B2390" s="137" t="s">
        <v>2714</v>
      </c>
      <c r="C2390" s="136" t="s">
        <v>314</v>
      </c>
      <c r="D2390" s="136" t="s">
        <v>83</v>
      </c>
      <c r="E2390" s="138">
        <v>455.45</v>
      </c>
      <c r="F2390" s="138">
        <v>455.45</v>
      </c>
      <c r="G2390" s="136" t="s">
        <v>308</v>
      </c>
      <c r="H2390" s="139">
        <v>41974</v>
      </c>
    </row>
    <row r="2391" spans="1:8" ht="25.5">
      <c r="A2391" s="140">
        <v>34363</v>
      </c>
      <c r="B2391" s="141" t="s">
        <v>2715</v>
      </c>
      <c r="C2391" s="140" t="s">
        <v>314</v>
      </c>
      <c r="D2391" s="140" t="s">
        <v>83</v>
      </c>
      <c r="E2391" s="142">
        <v>538.26</v>
      </c>
      <c r="F2391" s="142">
        <v>538.26</v>
      </c>
      <c r="G2391" s="140" t="s">
        <v>308</v>
      </c>
      <c r="H2391" s="143">
        <v>41974</v>
      </c>
    </row>
    <row r="2392" spans="1:8" ht="25.5">
      <c r="A2392" s="136">
        <v>11183</v>
      </c>
      <c r="B2392" s="137" t="s">
        <v>2716</v>
      </c>
      <c r="C2392" s="136" t="s">
        <v>314</v>
      </c>
      <c r="D2392" s="136" t="s">
        <v>83</v>
      </c>
      <c r="E2392" s="138">
        <v>261.77</v>
      </c>
      <c r="F2392" s="138">
        <v>261.77</v>
      </c>
      <c r="G2392" s="136" t="s">
        <v>308</v>
      </c>
      <c r="H2392" s="139">
        <v>41974</v>
      </c>
    </row>
    <row r="2393" spans="1:8" ht="25.5">
      <c r="A2393" s="140">
        <v>11190</v>
      </c>
      <c r="B2393" s="141" t="s">
        <v>2717</v>
      </c>
      <c r="C2393" s="140" t="s">
        <v>314</v>
      </c>
      <c r="D2393" s="140" t="s">
        <v>83</v>
      </c>
      <c r="E2393" s="142">
        <v>121.43</v>
      </c>
      <c r="F2393" s="142">
        <v>121.43</v>
      </c>
      <c r="G2393" s="140" t="s">
        <v>308</v>
      </c>
      <c r="H2393" s="143">
        <v>41974</v>
      </c>
    </row>
    <row r="2394" spans="1:8" ht="25.5">
      <c r="A2394" s="136">
        <v>616</v>
      </c>
      <c r="B2394" s="137" t="s">
        <v>2718</v>
      </c>
      <c r="C2394" s="136" t="s">
        <v>314</v>
      </c>
      <c r="D2394" s="136" t="s">
        <v>83</v>
      </c>
      <c r="E2394" s="138">
        <v>142.81</v>
      </c>
      <c r="F2394" s="138">
        <v>142.81</v>
      </c>
      <c r="G2394" s="136" t="s">
        <v>308</v>
      </c>
      <c r="H2394" s="139">
        <v>41974</v>
      </c>
    </row>
    <row r="2395" spans="1:8" ht="25.5">
      <c r="A2395" s="140">
        <v>615</v>
      </c>
      <c r="B2395" s="141" t="s">
        <v>2719</v>
      </c>
      <c r="C2395" s="140" t="s">
        <v>314</v>
      </c>
      <c r="D2395" s="140" t="s">
        <v>335</v>
      </c>
      <c r="E2395" s="142">
        <v>297.52</v>
      </c>
      <c r="F2395" s="142">
        <v>297.52</v>
      </c>
      <c r="G2395" s="140" t="s">
        <v>308</v>
      </c>
      <c r="H2395" s="143">
        <v>41974</v>
      </c>
    </row>
    <row r="2396" spans="1:8" ht="25.5">
      <c r="A2396" s="136">
        <v>11231</v>
      </c>
      <c r="B2396" s="137" t="s">
        <v>2720</v>
      </c>
      <c r="C2396" s="136" t="s">
        <v>314</v>
      </c>
      <c r="D2396" s="136" t="s">
        <v>335</v>
      </c>
      <c r="E2396" s="138">
        <v>349.1</v>
      </c>
      <c r="F2396" s="138">
        <v>349.1</v>
      </c>
      <c r="G2396" s="136" t="s">
        <v>308</v>
      </c>
      <c r="H2396" s="139">
        <v>41974</v>
      </c>
    </row>
    <row r="2397" spans="1:8" ht="25.5">
      <c r="A2397" s="140">
        <v>11192</v>
      </c>
      <c r="B2397" s="141" t="s">
        <v>2721</v>
      </c>
      <c r="C2397" s="140" t="s">
        <v>314</v>
      </c>
      <c r="D2397" s="140" t="s">
        <v>83</v>
      </c>
      <c r="E2397" s="142">
        <v>223.43</v>
      </c>
      <c r="F2397" s="142">
        <v>223.43</v>
      </c>
      <c r="G2397" s="140" t="s">
        <v>308</v>
      </c>
      <c r="H2397" s="143">
        <v>41974</v>
      </c>
    </row>
    <row r="2398" spans="1:8" ht="38.25">
      <c r="A2398" s="136">
        <v>11226</v>
      </c>
      <c r="B2398" s="137" t="s">
        <v>2722</v>
      </c>
      <c r="C2398" s="136" t="s">
        <v>314</v>
      </c>
      <c r="D2398" s="136" t="s">
        <v>83</v>
      </c>
      <c r="E2398" s="138">
        <v>341.23</v>
      </c>
      <c r="F2398" s="138">
        <v>341.23</v>
      </c>
      <c r="G2398" s="136" t="s">
        <v>308</v>
      </c>
      <c r="H2398" s="139">
        <v>41974</v>
      </c>
    </row>
    <row r="2399" spans="1:8" ht="25.5">
      <c r="A2399" s="140">
        <v>3428</v>
      </c>
      <c r="B2399" s="141" t="s">
        <v>2723</v>
      </c>
      <c r="C2399" s="140" t="s">
        <v>314</v>
      </c>
      <c r="D2399" s="140" t="s">
        <v>335</v>
      </c>
      <c r="E2399" s="142">
        <v>184.57</v>
      </c>
      <c r="F2399" s="142">
        <v>184.57</v>
      </c>
      <c r="G2399" s="140" t="s">
        <v>308</v>
      </c>
      <c r="H2399" s="143">
        <v>41974</v>
      </c>
    </row>
    <row r="2400" spans="1:8" ht="51">
      <c r="A2400" s="136">
        <v>597</v>
      </c>
      <c r="B2400" s="137" t="s">
        <v>2724</v>
      </c>
      <c r="C2400" s="136" t="s">
        <v>314</v>
      </c>
      <c r="D2400" s="136" t="s">
        <v>335</v>
      </c>
      <c r="E2400" s="138">
        <v>315.24</v>
      </c>
      <c r="F2400" s="138">
        <v>315.24</v>
      </c>
      <c r="G2400" s="136" t="s">
        <v>308</v>
      </c>
      <c r="H2400" s="139">
        <v>41974</v>
      </c>
    </row>
    <row r="2401" spans="1:8" ht="51">
      <c r="A2401" s="140">
        <v>11199</v>
      </c>
      <c r="B2401" s="141" t="s">
        <v>2725</v>
      </c>
      <c r="C2401" s="140" t="s">
        <v>314</v>
      </c>
      <c r="D2401" s="140" t="s">
        <v>83</v>
      </c>
      <c r="E2401" s="142">
        <v>670.64</v>
      </c>
      <c r="F2401" s="142">
        <v>670.64</v>
      </c>
      <c r="G2401" s="140" t="s">
        <v>308</v>
      </c>
      <c r="H2401" s="143">
        <v>41974</v>
      </c>
    </row>
    <row r="2402" spans="1:8" ht="51">
      <c r="A2402" s="136">
        <v>34801</v>
      </c>
      <c r="B2402" s="137" t="s">
        <v>2726</v>
      </c>
      <c r="C2402" s="136" t="s">
        <v>314</v>
      </c>
      <c r="D2402" s="136" t="s">
        <v>83</v>
      </c>
      <c r="E2402" s="138">
        <v>841.27</v>
      </c>
      <c r="F2402" s="138">
        <v>841.27</v>
      </c>
      <c r="G2402" s="136" t="s">
        <v>308</v>
      </c>
      <c r="H2402" s="139">
        <v>41974</v>
      </c>
    </row>
    <row r="2403" spans="1:8" ht="51">
      <c r="A2403" s="140">
        <v>34799</v>
      </c>
      <c r="B2403" s="141" t="s">
        <v>2727</v>
      </c>
      <c r="C2403" s="140" t="s">
        <v>314</v>
      </c>
      <c r="D2403" s="140" t="s">
        <v>83</v>
      </c>
      <c r="E2403" s="142">
        <v>1037.46</v>
      </c>
      <c r="F2403" s="142">
        <v>1037.46</v>
      </c>
      <c r="G2403" s="140" t="s">
        <v>308</v>
      </c>
      <c r="H2403" s="143">
        <v>41974</v>
      </c>
    </row>
    <row r="2404" spans="1:8" ht="38.25">
      <c r="A2404" s="136">
        <v>622</v>
      </c>
      <c r="B2404" s="137" t="s">
        <v>2728</v>
      </c>
      <c r="C2404" s="136" t="s">
        <v>314</v>
      </c>
      <c r="D2404" s="136" t="s">
        <v>83</v>
      </c>
      <c r="E2404" s="138">
        <v>467.07</v>
      </c>
      <c r="F2404" s="138">
        <v>467.07</v>
      </c>
      <c r="G2404" s="136" t="s">
        <v>308</v>
      </c>
      <c r="H2404" s="139">
        <v>41974</v>
      </c>
    </row>
    <row r="2405" spans="1:8" ht="38.25">
      <c r="A2405" s="140">
        <v>34805</v>
      </c>
      <c r="B2405" s="141" t="s">
        <v>2729</v>
      </c>
      <c r="C2405" s="140" t="s">
        <v>314</v>
      </c>
      <c r="D2405" s="140" t="s">
        <v>335</v>
      </c>
      <c r="E2405" s="142">
        <v>349.57</v>
      </c>
      <c r="F2405" s="142">
        <v>349.57</v>
      </c>
      <c r="G2405" s="140" t="s">
        <v>308</v>
      </c>
      <c r="H2405" s="143">
        <v>41974</v>
      </c>
    </row>
    <row r="2406" spans="1:8" ht="38.25">
      <c r="A2406" s="136">
        <v>34803</v>
      </c>
      <c r="B2406" s="137" t="s">
        <v>2730</v>
      </c>
      <c r="C2406" s="136" t="s">
        <v>314</v>
      </c>
      <c r="D2406" s="136" t="s">
        <v>83</v>
      </c>
      <c r="E2406" s="138">
        <v>422.7</v>
      </c>
      <c r="F2406" s="138">
        <v>422.7</v>
      </c>
      <c r="G2406" s="136" t="s">
        <v>308</v>
      </c>
      <c r="H2406" s="139">
        <v>41974</v>
      </c>
    </row>
    <row r="2407" spans="1:8" ht="51">
      <c r="A2407" s="140">
        <v>606</v>
      </c>
      <c r="B2407" s="141" t="s">
        <v>2731</v>
      </c>
      <c r="C2407" s="140" t="s">
        <v>314</v>
      </c>
      <c r="D2407" s="140" t="s">
        <v>335</v>
      </c>
      <c r="E2407" s="142">
        <v>467.37</v>
      </c>
      <c r="F2407" s="142">
        <v>467.37</v>
      </c>
      <c r="G2407" s="140" t="s">
        <v>308</v>
      </c>
      <c r="H2407" s="143">
        <v>41974</v>
      </c>
    </row>
    <row r="2408" spans="1:8" ht="38.25">
      <c r="A2408" s="136">
        <v>11227</v>
      </c>
      <c r="B2408" s="137" t="s">
        <v>2732</v>
      </c>
      <c r="C2408" s="136" t="s">
        <v>314</v>
      </c>
      <c r="D2408" s="136" t="s">
        <v>83</v>
      </c>
      <c r="E2408" s="138">
        <v>495.02</v>
      </c>
      <c r="F2408" s="138">
        <v>495.02</v>
      </c>
      <c r="G2408" s="136" t="s">
        <v>308</v>
      </c>
      <c r="H2408" s="139">
        <v>41974</v>
      </c>
    </row>
    <row r="2409" spans="1:8" ht="38.25">
      <c r="A2409" s="140">
        <v>11193</v>
      </c>
      <c r="B2409" s="141" t="s">
        <v>2733</v>
      </c>
      <c r="C2409" s="140" t="s">
        <v>314</v>
      </c>
      <c r="D2409" s="140" t="s">
        <v>335</v>
      </c>
      <c r="E2409" s="142">
        <v>473.87</v>
      </c>
      <c r="F2409" s="142">
        <v>473.87</v>
      </c>
      <c r="G2409" s="140" t="s">
        <v>308</v>
      </c>
      <c r="H2409" s="143">
        <v>41974</v>
      </c>
    </row>
    <row r="2410" spans="1:8" ht="38.25">
      <c r="A2410" s="136">
        <v>11194</v>
      </c>
      <c r="B2410" s="137" t="s">
        <v>2734</v>
      </c>
      <c r="C2410" s="136" t="s">
        <v>314</v>
      </c>
      <c r="D2410" s="136" t="s">
        <v>335</v>
      </c>
      <c r="E2410" s="138">
        <v>426.66</v>
      </c>
      <c r="F2410" s="138">
        <v>426.66</v>
      </c>
      <c r="G2410" s="136" t="s">
        <v>308</v>
      </c>
      <c r="H2410" s="139">
        <v>41974</v>
      </c>
    </row>
    <row r="2411" spans="1:8" ht="51">
      <c r="A2411" s="140">
        <v>11197</v>
      </c>
      <c r="B2411" s="141" t="s">
        <v>2735</v>
      </c>
      <c r="C2411" s="140" t="s">
        <v>314</v>
      </c>
      <c r="D2411" s="140" t="s">
        <v>83</v>
      </c>
      <c r="E2411" s="142">
        <v>648.97</v>
      </c>
      <c r="F2411" s="142">
        <v>648.97</v>
      </c>
      <c r="G2411" s="140" t="s">
        <v>308</v>
      </c>
      <c r="H2411" s="143">
        <v>41974</v>
      </c>
    </row>
    <row r="2412" spans="1:8" ht="51">
      <c r="A2412" s="136">
        <v>605</v>
      </c>
      <c r="B2412" s="137" t="s">
        <v>2736</v>
      </c>
      <c r="C2412" s="136" t="s">
        <v>314</v>
      </c>
      <c r="D2412" s="136" t="s">
        <v>335</v>
      </c>
      <c r="E2412" s="138">
        <v>535.84</v>
      </c>
      <c r="F2412" s="138">
        <v>535.84</v>
      </c>
      <c r="G2412" s="136" t="s">
        <v>308</v>
      </c>
      <c r="H2412" s="139">
        <v>41974</v>
      </c>
    </row>
    <row r="2413" spans="1:8" ht="25.5">
      <c r="A2413" s="140">
        <v>3430</v>
      </c>
      <c r="B2413" s="141" t="s">
        <v>2737</v>
      </c>
      <c r="C2413" s="140" t="s">
        <v>314</v>
      </c>
      <c r="D2413" s="140" t="s">
        <v>335</v>
      </c>
      <c r="E2413" s="142">
        <v>206.72</v>
      </c>
      <c r="F2413" s="142">
        <v>206.72</v>
      </c>
      <c r="G2413" s="140" t="s">
        <v>308</v>
      </c>
      <c r="H2413" s="143">
        <v>41974</v>
      </c>
    </row>
    <row r="2414" spans="1:8" ht="25.5">
      <c r="A2414" s="136">
        <v>3431</v>
      </c>
      <c r="B2414" s="137" t="s">
        <v>2738</v>
      </c>
      <c r="C2414" s="136" t="s">
        <v>314</v>
      </c>
      <c r="D2414" s="136" t="s">
        <v>83</v>
      </c>
      <c r="E2414" s="138">
        <v>419.34</v>
      </c>
      <c r="F2414" s="138">
        <v>419.34</v>
      </c>
      <c r="G2414" s="136" t="s">
        <v>308</v>
      </c>
      <c r="H2414" s="139">
        <v>41974</v>
      </c>
    </row>
    <row r="2415" spans="1:8" ht="25.5">
      <c r="A2415" s="140">
        <v>3436</v>
      </c>
      <c r="B2415" s="141" t="s">
        <v>2739</v>
      </c>
      <c r="C2415" s="140" t="s">
        <v>314</v>
      </c>
      <c r="D2415" s="140" t="s">
        <v>83</v>
      </c>
      <c r="E2415" s="142">
        <v>559.62</v>
      </c>
      <c r="F2415" s="142">
        <v>559.62</v>
      </c>
      <c r="G2415" s="140" t="s">
        <v>308</v>
      </c>
      <c r="H2415" s="143">
        <v>41974</v>
      </c>
    </row>
    <row r="2416" spans="1:8" ht="25.5">
      <c r="A2416" s="136">
        <v>3432</v>
      </c>
      <c r="B2416" s="137" t="s">
        <v>2740</v>
      </c>
      <c r="C2416" s="136" t="s">
        <v>314</v>
      </c>
      <c r="D2416" s="136" t="s">
        <v>83</v>
      </c>
      <c r="E2416" s="138">
        <v>671.83</v>
      </c>
      <c r="F2416" s="138">
        <v>671.83</v>
      </c>
      <c r="G2416" s="136" t="s">
        <v>308</v>
      </c>
      <c r="H2416" s="139">
        <v>41974</v>
      </c>
    </row>
    <row r="2417" spans="1:8" ht="25.5">
      <c r="A2417" s="140">
        <v>3434</v>
      </c>
      <c r="B2417" s="141" t="s">
        <v>2741</v>
      </c>
      <c r="C2417" s="140" t="s">
        <v>314</v>
      </c>
      <c r="D2417" s="140" t="s">
        <v>335</v>
      </c>
      <c r="E2417" s="142">
        <v>265.77999999999997</v>
      </c>
      <c r="F2417" s="142">
        <v>265.77999999999997</v>
      </c>
      <c r="G2417" s="140" t="s">
        <v>308</v>
      </c>
      <c r="H2417" s="143">
        <v>41974</v>
      </c>
    </row>
    <row r="2418" spans="1:8" ht="25.5">
      <c r="A2418" s="136">
        <v>3419</v>
      </c>
      <c r="B2418" s="137" t="s">
        <v>2742</v>
      </c>
      <c r="C2418" s="136" t="s">
        <v>314</v>
      </c>
      <c r="D2418" s="136" t="s">
        <v>335</v>
      </c>
      <c r="E2418" s="138">
        <v>161.68</v>
      </c>
      <c r="F2418" s="138">
        <v>161.68</v>
      </c>
      <c r="G2418" s="136" t="s">
        <v>308</v>
      </c>
      <c r="H2418" s="139">
        <v>41974</v>
      </c>
    </row>
    <row r="2419" spans="1:8" ht="25.5">
      <c r="A2419" s="140">
        <v>3418</v>
      </c>
      <c r="B2419" s="141" t="s">
        <v>2743</v>
      </c>
      <c r="C2419" s="140" t="s">
        <v>314</v>
      </c>
      <c r="D2419" s="140" t="s">
        <v>335</v>
      </c>
      <c r="E2419" s="142">
        <v>221.48</v>
      </c>
      <c r="F2419" s="142">
        <v>221.48</v>
      </c>
      <c r="G2419" s="140" t="s">
        <v>308</v>
      </c>
      <c r="H2419" s="143">
        <v>41974</v>
      </c>
    </row>
    <row r="2420" spans="1:8" ht="25.5">
      <c r="A2420" s="136">
        <v>3438</v>
      </c>
      <c r="B2420" s="137" t="s">
        <v>2744</v>
      </c>
      <c r="C2420" s="136" t="s">
        <v>314</v>
      </c>
      <c r="D2420" s="136" t="s">
        <v>335</v>
      </c>
      <c r="E2420" s="138">
        <v>162.41999999999999</v>
      </c>
      <c r="F2420" s="138">
        <v>162.41999999999999</v>
      </c>
      <c r="G2420" s="136" t="s">
        <v>308</v>
      </c>
      <c r="H2420" s="139">
        <v>41974</v>
      </c>
    </row>
    <row r="2421" spans="1:8" ht="25.5">
      <c r="A2421" s="140">
        <v>3424</v>
      </c>
      <c r="B2421" s="141" t="s">
        <v>2745</v>
      </c>
      <c r="C2421" s="140" t="s">
        <v>314</v>
      </c>
      <c r="D2421" s="140" t="s">
        <v>335</v>
      </c>
      <c r="E2421" s="142">
        <v>117.09</v>
      </c>
      <c r="F2421" s="142">
        <v>117.09</v>
      </c>
      <c r="G2421" s="140" t="s">
        <v>308</v>
      </c>
      <c r="H2421" s="143">
        <v>41974</v>
      </c>
    </row>
    <row r="2422" spans="1:8" ht="25.5">
      <c r="A2422" s="136">
        <v>3433</v>
      </c>
      <c r="B2422" s="137" t="s">
        <v>2746</v>
      </c>
      <c r="C2422" s="136" t="s">
        <v>314</v>
      </c>
      <c r="D2422" s="136" t="s">
        <v>335</v>
      </c>
      <c r="E2422" s="138">
        <v>191.95</v>
      </c>
      <c r="F2422" s="138">
        <v>191.95</v>
      </c>
      <c r="G2422" s="136" t="s">
        <v>308</v>
      </c>
      <c r="H2422" s="139">
        <v>41974</v>
      </c>
    </row>
    <row r="2423" spans="1:8" ht="25.5">
      <c r="A2423" s="140">
        <v>3421</v>
      </c>
      <c r="B2423" s="141" t="s">
        <v>2747</v>
      </c>
      <c r="C2423" s="140" t="s">
        <v>314</v>
      </c>
      <c r="D2423" s="140" t="s">
        <v>335</v>
      </c>
      <c r="E2423" s="142">
        <v>141.5</v>
      </c>
      <c r="F2423" s="142">
        <v>141.5</v>
      </c>
      <c r="G2423" s="140" t="s">
        <v>308</v>
      </c>
      <c r="H2423" s="143">
        <v>41974</v>
      </c>
    </row>
    <row r="2424" spans="1:8" ht="25.5">
      <c r="A2424" s="136">
        <v>3422</v>
      </c>
      <c r="B2424" s="137" t="s">
        <v>2748</v>
      </c>
      <c r="C2424" s="136" t="s">
        <v>314</v>
      </c>
      <c r="D2424" s="136" t="s">
        <v>335</v>
      </c>
      <c r="E2424" s="138">
        <v>220.01</v>
      </c>
      <c r="F2424" s="138">
        <v>220.01</v>
      </c>
      <c r="G2424" s="136" t="s">
        <v>308</v>
      </c>
      <c r="H2424" s="139">
        <v>41974</v>
      </c>
    </row>
    <row r="2425" spans="1:8">
      <c r="A2425" s="140">
        <v>3429</v>
      </c>
      <c r="B2425" s="141" t="s">
        <v>2749</v>
      </c>
      <c r="C2425" s="140" t="s">
        <v>314</v>
      </c>
      <c r="D2425" s="140" t="s">
        <v>335</v>
      </c>
      <c r="E2425" s="142">
        <v>116.83</v>
      </c>
      <c r="F2425" s="142">
        <v>116.83</v>
      </c>
      <c r="G2425" s="140" t="s">
        <v>308</v>
      </c>
      <c r="H2425" s="143">
        <v>41974</v>
      </c>
    </row>
    <row r="2426" spans="1:8" ht="25.5">
      <c r="A2426" s="136">
        <v>3435</v>
      </c>
      <c r="B2426" s="137" t="s">
        <v>2750</v>
      </c>
      <c r="C2426" s="136" t="s">
        <v>314</v>
      </c>
      <c r="D2426" s="136" t="s">
        <v>335</v>
      </c>
      <c r="E2426" s="138">
        <v>252.49</v>
      </c>
      <c r="F2426" s="138">
        <v>252.49</v>
      </c>
      <c r="G2426" s="136" t="s">
        <v>308</v>
      </c>
      <c r="H2426" s="139">
        <v>41974</v>
      </c>
    </row>
    <row r="2427" spans="1:8" ht="25.5">
      <c r="A2427" s="140">
        <v>3420</v>
      </c>
      <c r="B2427" s="141" t="s">
        <v>2751</v>
      </c>
      <c r="C2427" s="140" t="s">
        <v>314</v>
      </c>
      <c r="D2427" s="140" t="s">
        <v>335</v>
      </c>
      <c r="E2427" s="142">
        <v>265.77999999999997</v>
      </c>
      <c r="F2427" s="142">
        <v>265.77999999999997</v>
      </c>
      <c r="G2427" s="140" t="s">
        <v>308</v>
      </c>
      <c r="H2427" s="143">
        <v>41974</v>
      </c>
    </row>
    <row r="2428" spans="1:8" ht="25.5">
      <c r="A2428" s="136">
        <v>3417</v>
      </c>
      <c r="B2428" s="137" t="s">
        <v>2752</v>
      </c>
      <c r="C2428" s="136" t="s">
        <v>314</v>
      </c>
      <c r="D2428" s="136" t="s">
        <v>83</v>
      </c>
      <c r="E2428" s="138">
        <v>236.25</v>
      </c>
      <c r="F2428" s="138">
        <v>236.25</v>
      </c>
      <c r="G2428" s="136" t="s">
        <v>308</v>
      </c>
      <c r="H2428" s="139">
        <v>41974</v>
      </c>
    </row>
    <row r="2429" spans="1:8">
      <c r="A2429" s="140">
        <v>3423</v>
      </c>
      <c r="B2429" s="141" t="s">
        <v>2753</v>
      </c>
      <c r="C2429" s="140" t="s">
        <v>314</v>
      </c>
      <c r="D2429" s="140" t="s">
        <v>335</v>
      </c>
      <c r="E2429" s="142">
        <v>132.88999999999999</v>
      </c>
      <c r="F2429" s="142">
        <v>132.88999999999999</v>
      </c>
      <c r="G2429" s="140" t="s">
        <v>308</v>
      </c>
      <c r="H2429" s="143">
        <v>41974</v>
      </c>
    </row>
    <row r="2430" spans="1:8" ht="38.25">
      <c r="A2430" s="136">
        <v>34797</v>
      </c>
      <c r="B2430" s="137" t="s">
        <v>2754</v>
      </c>
      <c r="C2430" s="136" t="s">
        <v>314</v>
      </c>
      <c r="D2430" s="136" t="s">
        <v>83</v>
      </c>
      <c r="E2430" s="138">
        <v>264.5</v>
      </c>
      <c r="F2430" s="138">
        <v>264.5</v>
      </c>
      <c r="G2430" s="136" t="s">
        <v>308</v>
      </c>
      <c r="H2430" s="139">
        <v>41974</v>
      </c>
    </row>
    <row r="2431" spans="1:8" ht="38.25">
      <c r="A2431" s="140">
        <v>624</v>
      </c>
      <c r="B2431" s="141" t="s">
        <v>2755</v>
      </c>
      <c r="C2431" s="140" t="s">
        <v>314</v>
      </c>
      <c r="D2431" s="140" t="s">
        <v>335</v>
      </c>
      <c r="E2431" s="142">
        <v>551.03</v>
      </c>
      <c r="F2431" s="142">
        <v>551.03</v>
      </c>
      <c r="G2431" s="140" t="s">
        <v>308</v>
      </c>
      <c r="H2431" s="143">
        <v>41974</v>
      </c>
    </row>
    <row r="2432" spans="1:8" ht="38.25">
      <c r="A2432" s="136">
        <v>623</v>
      </c>
      <c r="B2432" s="137" t="s">
        <v>2756</v>
      </c>
      <c r="C2432" s="136" t="s">
        <v>314</v>
      </c>
      <c r="D2432" s="136" t="s">
        <v>335</v>
      </c>
      <c r="E2432" s="138">
        <v>206.91</v>
      </c>
      <c r="F2432" s="138">
        <v>206.91</v>
      </c>
      <c r="G2432" s="136" t="s">
        <v>308</v>
      </c>
      <c r="H2432" s="139">
        <v>41974</v>
      </c>
    </row>
    <row r="2433" spans="1:8">
      <c r="A2433" s="140">
        <v>25964</v>
      </c>
      <c r="B2433" s="141" t="s">
        <v>2757</v>
      </c>
      <c r="C2433" s="140" t="s">
        <v>306</v>
      </c>
      <c r="D2433" s="140" t="s">
        <v>307</v>
      </c>
      <c r="E2433" s="142">
        <v>8.67</v>
      </c>
      <c r="F2433" s="142">
        <v>7.5</v>
      </c>
      <c r="G2433" s="140" t="s">
        <v>308</v>
      </c>
      <c r="H2433" s="143">
        <v>41974</v>
      </c>
    </row>
    <row r="2434" spans="1:8">
      <c r="A2434" s="136">
        <v>3489</v>
      </c>
      <c r="B2434" s="137" t="s">
        <v>2758</v>
      </c>
      <c r="C2434" s="136" t="s">
        <v>314</v>
      </c>
      <c r="D2434" s="136" t="s">
        <v>83</v>
      </c>
      <c r="E2434" s="138">
        <v>4.1100000000000003</v>
      </c>
      <c r="F2434" s="138">
        <v>4.1100000000000003</v>
      </c>
      <c r="G2434" s="136" t="s">
        <v>308</v>
      </c>
      <c r="H2434" s="139">
        <v>41974</v>
      </c>
    </row>
    <row r="2435" spans="1:8">
      <c r="A2435" s="140">
        <v>21118</v>
      </c>
      <c r="B2435" s="141" t="s">
        <v>2759</v>
      </c>
      <c r="C2435" s="140" t="s">
        <v>314</v>
      </c>
      <c r="D2435" s="140" t="s">
        <v>83</v>
      </c>
      <c r="E2435" s="142">
        <v>1</v>
      </c>
      <c r="F2435" s="142">
        <v>1</v>
      </c>
      <c r="G2435" s="140" t="s">
        <v>308</v>
      </c>
      <c r="H2435" s="143">
        <v>41974</v>
      </c>
    </row>
    <row r="2436" spans="1:8" ht="25.5">
      <c r="A2436" s="136">
        <v>38679</v>
      </c>
      <c r="B2436" s="137" t="s">
        <v>2760</v>
      </c>
      <c r="C2436" s="136" t="s">
        <v>314</v>
      </c>
      <c r="D2436" s="136" t="s">
        <v>83</v>
      </c>
      <c r="E2436" s="138">
        <v>3.09</v>
      </c>
      <c r="F2436" s="138">
        <v>3.09</v>
      </c>
      <c r="G2436" s="136" t="s">
        <v>308</v>
      </c>
      <c r="H2436" s="139">
        <v>41974</v>
      </c>
    </row>
    <row r="2437" spans="1:8">
      <c r="A2437" s="140">
        <v>3475</v>
      </c>
      <c r="B2437" s="141" t="s">
        <v>2761</v>
      </c>
      <c r="C2437" s="140" t="s">
        <v>314</v>
      </c>
      <c r="D2437" s="140" t="s">
        <v>83</v>
      </c>
      <c r="E2437" s="142">
        <v>1.1499999999999999</v>
      </c>
      <c r="F2437" s="142">
        <v>1.1499999999999999</v>
      </c>
      <c r="G2437" s="140" t="s">
        <v>308</v>
      </c>
      <c r="H2437" s="143">
        <v>41974</v>
      </c>
    </row>
    <row r="2438" spans="1:8" ht="25.5">
      <c r="A2438" s="136">
        <v>38681</v>
      </c>
      <c r="B2438" s="137" t="s">
        <v>2762</v>
      </c>
      <c r="C2438" s="136" t="s">
        <v>314</v>
      </c>
      <c r="D2438" s="136" t="s">
        <v>83</v>
      </c>
      <c r="E2438" s="138">
        <v>10.97</v>
      </c>
      <c r="F2438" s="138">
        <v>10.97</v>
      </c>
      <c r="G2438" s="136" t="s">
        <v>308</v>
      </c>
      <c r="H2438" s="139">
        <v>41974</v>
      </c>
    </row>
    <row r="2439" spans="1:8">
      <c r="A2439" s="140">
        <v>3446</v>
      </c>
      <c r="B2439" s="141" t="s">
        <v>2763</v>
      </c>
      <c r="C2439" s="140" t="s">
        <v>314</v>
      </c>
      <c r="D2439" s="140" t="s">
        <v>83</v>
      </c>
      <c r="E2439" s="142">
        <v>18.920000000000002</v>
      </c>
      <c r="F2439" s="142">
        <v>18.920000000000002</v>
      </c>
      <c r="G2439" s="140" t="s">
        <v>308</v>
      </c>
      <c r="H2439" s="143">
        <v>41974</v>
      </c>
    </row>
    <row r="2440" spans="1:8">
      <c r="A2440" s="136">
        <v>3445</v>
      </c>
      <c r="B2440" s="137" t="s">
        <v>2764</v>
      </c>
      <c r="C2440" s="136" t="s">
        <v>314</v>
      </c>
      <c r="D2440" s="136" t="s">
        <v>83</v>
      </c>
      <c r="E2440" s="138">
        <v>15.69</v>
      </c>
      <c r="F2440" s="138">
        <v>15.69</v>
      </c>
      <c r="G2440" s="136" t="s">
        <v>308</v>
      </c>
      <c r="H2440" s="139">
        <v>41974</v>
      </c>
    </row>
    <row r="2441" spans="1:8">
      <c r="A2441" s="140">
        <v>3444</v>
      </c>
      <c r="B2441" s="141" t="s">
        <v>2765</v>
      </c>
      <c r="C2441" s="140" t="s">
        <v>314</v>
      </c>
      <c r="D2441" s="140" t="s">
        <v>83</v>
      </c>
      <c r="E2441" s="142">
        <v>9.66</v>
      </c>
      <c r="F2441" s="142">
        <v>9.66</v>
      </c>
      <c r="G2441" s="140" t="s">
        <v>308</v>
      </c>
      <c r="H2441" s="143">
        <v>41974</v>
      </c>
    </row>
    <row r="2442" spans="1:8">
      <c r="A2442" s="136">
        <v>3441</v>
      </c>
      <c r="B2442" s="137" t="s">
        <v>2766</v>
      </c>
      <c r="C2442" s="136" t="s">
        <v>314</v>
      </c>
      <c r="D2442" s="136" t="s">
        <v>83</v>
      </c>
      <c r="E2442" s="138">
        <v>4.51</v>
      </c>
      <c r="F2442" s="138">
        <v>4.51</v>
      </c>
      <c r="G2442" s="136" t="s">
        <v>308</v>
      </c>
      <c r="H2442" s="139">
        <v>41974</v>
      </c>
    </row>
    <row r="2443" spans="1:8">
      <c r="A2443" s="140">
        <v>3447</v>
      </c>
      <c r="B2443" s="141" t="s">
        <v>2767</v>
      </c>
      <c r="C2443" s="140" t="s">
        <v>314</v>
      </c>
      <c r="D2443" s="140" t="s">
        <v>83</v>
      </c>
      <c r="E2443" s="142">
        <v>23.79</v>
      </c>
      <c r="F2443" s="142">
        <v>23.79</v>
      </c>
      <c r="G2443" s="140" t="s">
        <v>308</v>
      </c>
      <c r="H2443" s="143">
        <v>41974</v>
      </c>
    </row>
    <row r="2444" spans="1:8">
      <c r="A2444" s="136">
        <v>12402</v>
      </c>
      <c r="B2444" s="137" t="s">
        <v>2768</v>
      </c>
      <c r="C2444" s="136" t="s">
        <v>314</v>
      </c>
      <c r="D2444" s="136" t="s">
        <v>83</v>
      </c>
      <c r="E2444" s="138">
        <v>44.7</v>
      </c>
      <c r="F2444" s="138">
        <v>44.7</v>
      </c>
      <c r="G2444" s="136" t="s">
        <v>308</v>
      </c>
      <c r="H2444" s="139">
        <v>41974</v>
      </c>
    </row>
    <row r="2445" spans="1:8">
      <c r="A2445" s="140">
        <v>3448</v>
      </c>
      <c r="B2445" s="141" t="s">
        <v>2769</v>
      </c>
      <c r="C2445" s="140" t="s">
        <v>314</v>
      </c>
      <c r="D2445" s="140" t="s">
        <v>83</v>
      </c>
      <c r="E2445" s="142">
        <v>58.03</v>
      </c>
      <c r="F2445" s="142">
        <v>58.03</v>
      </c>
      <c r="G2445" s="140" t="s">
        <v>308</v>
      </c>
      <c r="H2445" s="143">
        <v>41974</v>
      </c>
    </row>
    <row r="2446" spans="1:8">
      <c r="A2446" s="136">
        <v>3442</v>
      </c>
      <c r="B2446" s="137" t="s">
        <v>2770</v>
      </c>
      <c r="C2446" s="136" t="s">
        <v>314</v>
      </c>
      <c r="D2446" s="136" t="s">
        <v>83</v>
      </c>
      <c r="E2446" s="138">
        <v>6.79</v>
      </c>
      <c r="F2446" s="138">
        <v>6.79</v>
      </c>
      <c r="G2446" s="136" t="s">
        <v>308</v>
      </c>
      <c r="H2446" s="139">
        <v>41974</v>
      </c>
    </row>
    <row r="2447" spans="1:8">
      <c r="A2447" s="140">
        <v>3449</v>
      </c>
      <c r="B2447" s="141" t="s">
        <v>2771</v>
      </c>
      <c r="C2447" s="140" t="s">
        <v>314</v>
      </c>
      <c r="D2447" s="140" t="s">
        <v>83</v>
      </c>
      <c r="E2447" s="142">
        <v>112.87</v>
      </c>
      <c r="F2447" s="142">
        <v>112.87</v>
      </c>
      <c r="G2447" s="140" t="s">
        <v>308</v>
      </c>
      <c r="H2447" s="143">
        <v>41974</v>
      </c>
    </row>
    <row r="2448" spans="1:8">
      <c r="A2448" s="136">
        <v>12403</v>
      </c>
      <c r="B2448" s="137" t="s">
        <v>2772</v>
      </c>
      <c r="C2448" s="136" t="s">
        <v>314</v>
      </c>
      <c r="D2448" s="136" t="s">
        <v>83</v>
      </c>
      <c r="E2448" s="138">
        <v>11.3</v>
      </c>
      <c r="F2448" s="138">
        <v>11.3</v>
      </c>
      <c r="G2448" s="136" t="s">
        <v>308</v>
      </c>
      <c r="H2448" s="139">
        <v>41974</v>
      </c>
    </row>
    <row r="2449" spans="1:8">
      <c r="A2449" s="140">
        <v>3468</v>
      </c>
      <c r="B2449" s="141" t="s">
        <v>2773</v>
      </c>
      <c r="C2449" s="140" t="s">
        <v>314</v>
      </c>
      <c r="D2449" s="140" t="s">
        <v>83</v>
      </c>
      <c r="E2449" s="142">
        <v>15.89</v>
      </c>
      <c r="F2449" s="142">
        <v>15.89</v>
      </c>
      <c r="G2449" s="140" t="s">
        <v>308</v>
      </c>
      <c r="H2449" s="143">
        <v>41974</v>
      </c>
    </row>
    <row r="2450" spans="1:8" ht="25.5">
      <c r="A2450" s="136">
        <v>3465</v>
      </c>
      <c r="B2450" s="137" t="s">
        <v>2774</v>
      </c>
      <c r="C2450" s="136" t="s">
        <v>314</v>
      </c>
      <c r="D2450" s="136" t="s">
        <v>83</v>
      </c>
      <c r="E2450" s="138">
        <v>16.2</v>
      </c>
      <c r="F2450" s="138">
        <v>16.2</v>
      </c>
      <c r="G2450" s="136" t="s">
        <v>308</v>
      </c>
      <c r="H2450" s="139">
        <v>41974</v>
      </c>
    </row>
    <row r="2451" spans="1:8">
      <c r="A2451" s="140">
        <v>3463</v>
      </c>
      <c r="B2451" s="141" t="s">
        <v>2775</v>
      </c>
      <c r="C2451" s="140" t="s">
        <v>314</v>
      </c>
      <c r="D2451" s="140" t="s">
        <v>83</v>
      </c>
      <c r="E2451" s="142">
        <v>7.18</v>
      </c>
      <c r="F2451" s="142">
        <v>7.18</v>
      </c>
      <c r="G2451" s="140" t="s">
        <v>308</v>
      </c>
      <c r="H2451" s="143">
        <v>41974</v>
      </c>
    </row>
    <row r="2452" spans="1:8">
      <c r="A2452" s="136">
        <v>3464</v>
      </c>
      <c r="B2452" s="137" t="s">
        <v>2776</v>
      </c>
      <c r="C2452" s="136" t="s">
        <v>314</v>
      </c>
      <c r="D2452" s="136" t="s">
        <v>83</v>
      </c>
      <c r="E2452" s="138">
        <v>6.98</v>
      </c>
      <c r="F2452" s="138">
        <v>6.98</v>
      </c>
      <c r="G2452" s="136" t="s">
        <v>308</v>
      </c>
      <c r="H2452" s="139">
        <v>41974</v>
      </c>
    </row>
    <row r="2453" spans="1:8">
      <c r="A2453" s="140">
        <v>3466</v>
      </c>
      <c r="B2453" s="141" t="s">
        <v>2777</v>
      </c>
      <c r="C2453" s="140" t="s">
        <v>314</v>
      </c>
      <c r="D2453" s="140" t="s">
        <v>83</v>
      </c>
      <c r="E2453" s="142">
        <v>48.41</v>
      </c>
      <c r="F2453" s="142">
        <v>48.41</v>
      </c>
      <c r="G2453" s="140" t="s">
        <v>308</v>
      </c>
      <c r="H2453" s="143">
        <v>41974</v>
      </c>
    </row>
    <row r="2454" spans="1:8">
      <c r="A2454" s="136">
        <v>3467</v>
      </c>
      <c r="B2454" s="137" t="s">
        <v>2778</v>
      </c>
      <c r="C2454" s="136" t="s">
        <v>314</v>
      </c>
      <c r="D2454" s="136" t="s">
        <v>83</v>
      </c>
      <c r="E2454" s="138">
        <v>25.74</v>
      </c>
      <c r="F2454" s="138">
        <v>25.74</v>
      </c>
      <c r="G2454" s="136" t="s">
        <v>308</v>
      </c>
      <c r="H2454" s="139">
        <v>41974</v>
      </c>
    </row>
    <row r="2455" spans="1:8">
      <c r="A2455" s="140">
        <v>3462</v>
      </c>
      <c r="B2455" s="141" t="s">
        <v>2779</v>
      </c>
      <c r="C2455" s="140" t="s">
        <v>314</v>
      </c>
      <c r="D2455" s="140" t="s">
        <v>83</v>
      </c>
      <c r="E2455" s="142">
        <v>4.99</v>
      </c>
      <c r="F2455" s="142">
        <v>4.99</v>
      </c>
      <c r="G2455" s="140" t="s">
        <v>308</v>
      </c>
      <c r="H2455" s="143">
        <v>41974</v>
      </c>
    </row>
    <row r="2456" spans="1:8">
      <c r="A2456" s="136">
        <v>3458</v>
      </c>
      <c r="B2456" s="137" t="s">
        <v>2780</v>
      </c>
      <c r="C2456" s="136" t="s">
        <v>314</v>
      </c>
      <c r="D2456" s="136" t="s">
        <v>83</v>
      </c>
      <c r="E2456" s="138">
        <v>16.88</v>
      </c>
      <c r="F2456" s="138">
        <v>16.88</v>
      </c>
      <c r="G2456" s="136" t="s">
        <v>308</v>
      </c>
      <c r="H2456" s="139">
        <v>41974</v>
      </c>
    </row>
    <row r="2457" spans="1:8">
      <c r="A2457" s="140">
        <v>3457</v>
      </c>
      <c r="B2457" s="141" t="s">
        <v>2781</v>
      </c>
      <c r="C2457" s="140" t="s">
        <v>314</v>
      </c>
      <c r="D2457" s="140" t="s">
        <v>83</v>
      </c>
      <c r="E2457" s="142">
        <v>11.81</v>
      </c>
      <c r="F2457" s="142">
        <v>11.81</v>
      </c>
      <c r="G2457" s="140" t="s">
        <v>308</v>
      </c>
      <c r="H2457" s="143">
        <v>41974</v>
      </c>
    </row>
    <row r="2458" spans="1:8">
      <c r="A2458" s="136">
        <v>3472</v>
      </c>
      <c r="B2458" s="137" t="s">
        <v>2782</v>
      </c>
      <c r="C2458" s="136" t="s">
        <v>314</v>
      </c>
      <c r="D2458" s="136" t="s">
        <v>83</v>
      </c>
      <c r="E2458" s="138">
        <v>7.7</v>
      </c>
      <c r="F2458" s="138">
        <v>7.7</v>
      </c>
      <c r="G2458" s="136" t="s">
        <v>308</v>
      </c>
      <c r="H2458" s="139">
        <v>41974</v>
      </c>
    </row>
    <row r="2459" spans="1:8">
      <c r="A2459" s="140">
        <v>3455</v>
      </c>
      <c r="B2459" s="141" t="s">
        <v>2783</v>
      </c>
      <c r="C2459" s="140" t="s">
        <v>314</v>
      </c>
      <c r="D2459" s="140" t="s">
        <v>83</v>
      </c>
      <c r="E2459" s="142">
        <v>3.19</v>
      </c>
      <c r="F2459" s="142">
        <v>3.19</v>
      </c>
      <c r="G2459" s="140" t="s">
        <v>308</v>
      </c>
      <c r="H2459" s="143">
        <v>41974</v>
      </c>
    </row>
    <row r="2460" spans="1:8">
      <c r="A2460" s="136">
        <v>3470</v>
      </c>
      <c r="B2460" s="137" t="s">
        <v>2784</v>
      </c>
      <c r="C2460" s="136" t="s">
        <v>314</v>
      </c>
      <c r="D2460" s="136" t="s">
        <v>83</v>
      </c>
      <c r="E2460" s="138">
        <v>49.81</v>
      </c>
      <c r="F2460" s="138">
        <v>49.81</v>
      </c>
      <c r="G2460" s="136" t="s">
        <v>308</v>
      </c>
      <c r="H2460" s="139">
        <v>41974</v>
      </c>
    </row>
    <row r="2461" spans="1:8">
      <c r="A2461" s="140">
        <v>3471</v>
      </c>
      <c r="B2461" s="141" t="s">
        <v>2785</v>
      </c>
      <c r="C2461" s="140" t="s">
        <v>314</v>
      </c>
      <c r="D2461" s="140" t="s">
        <v>83</v>
      </c>
      <c r="E2461" s="142">
        <v>25.86</v>
      </c>
      <c r="F2461" s="142">
        <v>25.86</v>
      </c>
      <c r="G2461" s="140" t="s">
        <v>308</v>
      </c>
      <c r="H2461" s="143">
        <v>41974</v>
      </c>
    </row>
    <row r="2462" spans="1:8">
      <c r="A2462" s="136">
        <v>3459</v>
      </c>
      <c r="B2462" s="137" t="s">
        <v>2786</v>
      </c>
      <c r="C2462" s="136" t="s">
        <v>314</v>
      </c>
      <c r="D2462" s="136" t="s">
        <v>83</v>
      </c>
      <c r="E2462" s="138">
        <v>67.569999999999993</v>
      </c>
      <c r="F2462" s="138">
        <v>67.569999999999993</v>
      </c>
      <c r="G2462" s="136" t="s">
        <v>308</v>
      </c>
      <c r="H2462" s="139">
        <v>41974</v>
      </c>
    </row>
    <row r="2463" spans="1:8">
      <c r="A2463" s="140">
        <v>3456</v>
      </c>
      <c r="B2463" s="141" t="s">
        <v>2787</v>
      </c>
      <c r="C2463" s="140" t="s">
        <v>314</v>
      </c>
      <c r="D2463" s="140" t="s">
        <v>83</v>
      </c>
      <c r="E2463" s="142">
        <v>5.67</v>
      </c>
      <c r="F2463" s="142">
        <v>5.67</v>
      </c>
      <c r="G2463" s="140" t="s">
        <v>308</v>
      </c>
      <c r="H2463" s="143">
        <v>41974</v>
      </c>
    </row>
    <row r="2464" spans="1:8">
      <c r="A2464" s="136">
        <v>3469</v>
      </c>
      <c r="B2464" s="137" t="s">
        <v>2788</v>
      </c>
      <c r="C2464" s="136" t="s">
        <v>314</v>
      </c>
      <c r="D2464" s="136" t="s">
        <v>83</v>
      </c>
      <c r="E2464" s="138">
        <v>118.86</v>
      </c>
      <c r="F2464" s="138">
        <v>118.86</v>
      </c>
      <c r="G2464" s="136" t="s">
        <v>308</v>
      </c>
      <c r="H2464" s="139">
        <v>41974</v>
      </c>
    </row>
    <row r="2465" spans="1:8">
      <c r="A2465" s="140">
        <v>3460</v>
      </c>
      <c r="B2465" s="141" t="s">
        <v>2789</v>
      </c>
      <c r="C2465" s="140" t="s">
        <v>314</v>
      </c>
      <c r="D2465" s="140" t="s">
        <v>83</v>
      </c>
      <c r="E2465" s="142">
        <v>299.70999999999998</v>
      </c>
      <c r="F2465" s="142">
        <v>299.70999999999998</v>
      </c>
      <c r="G2465" s="140" t="s">
        <v>308</v>
      </c>
      <c r="H2465" s="143">
        <v>41974</v>
      </c>
    </row>
    <row r="2466" spans="1:8">
      <c r="A2466" s="136">
        <v>3461</v>
      </c>
      <c r="B2466" s="137" t="s">
        <v>2790</v>
      </c>
      <c r="C2466" s="136" t="s">
        <v>314</v>
      </c>
      <c r="D2466" s="136" t="s">
        <v>83</v>
      </c>
      <c r="E2466" s="138">
        <v>373.51</v>
      </c>
      <c r="F2466" s="138">
        <v>373.51</v>
      </c>
      <c r="G2466" s="136" t="s">
        <v>308</v>
      </c>
      <c r="H2466" s="139">
        <v>41974</v>
      </c>
    </row>
    <row r="2467" spans="1:8">
      <c r="A2467" s="140">
        <v>3443</v>
      </c>
      <c r="B2467" s="141" t="s">
        <v>2791</v>
      </c>
      <c r="C2467" s="140" t="s">
        <v>314</v>
      </c>
      <c r="D2467" s="140" t="s">
        <v>83</v>
      </c>
      <c r="E2467" s="142">
        <v>11.57</v>
      </c>
      <c r="F2467" s="142">
        <v>11.57</v>
      </c>
      <c r="G2467" s="140" t="s">
        <v>308</v>
      </c>
      <c r="H2467" s="143">
        <v>41974</v>
      </c>
    </row>
    <row r="2468" spans="1:8">
      <c r="A2468" s="136">
        <v>3473</v>
      </c>
      <c r="B2468" s="137" t="s">
        <v>2792</v>
      </c>
      <c r="C2468" s="136" t="s">
        <v>314</v>
      </c>
      <c r="D2468" s="136" t="s">
        <v>83</v>
      </c>
      <c r="E2468" s="138">
        <v>19.32</v>
      </c>
      <c r="F2468" s="138">
        <v>19.32</v>
      </c>
      <c r="G2468" s="136" t="s">
        <v>308</v>
      </c>
      <c r="H2468" s="139">
        <v>41974</v>
      </c>
    </row>
    <row r="2469" spans="1:8">
      <c r="A2469" s="140">
        <v>3474</v>
      </c>
      <c r="B2469" s="141" t="s">
        <v>2793</v>
      </c>
      <c r="C2469" s="140" t="s">
        <v>314</v>
      </c>
      <c r="D2469" s="140" t="s">
        <v>83</v>
      </c>
      <c r="E2469" s="142">
        <v>17.48</v>
      </c>
      <c r="F2469" s="142">
        <v>17.48</v>
      </c>
      <c r="G2469" s="140" t="s">
        <v>308</v>
      </c>
      <c r="H2469" s="143">
        <v>41974</v>
      </c>
    </row>
    <row r="2470" spans="1:8">
      <c r="A2470" s="136">
        <v>3450</v>
      </c>
      <c r="B2470" s="137" t="s">
        <v>2794</v>
      </c>
      <c r="C2470" s="136" t="s">
        <v>314</v>
      </c>
      <c r="D2470" s="136" t="s">
        <v>83</v>
      </c>
      <c r="E2470" s="138">
        <v>5.95</v>
      </c>
      <c r="F2470" s="138">
        <v>5.95</v>
      </c>
      <c r="G2470" s="136" t="s">
        <v>308</v>
      </c>
      <c r="H2470" s="139">
        <v>41974</v>
      </c>
    </row>
    <row r="2471" spans="1:8">
      <c r="A2471" s="140">
        <v>3453</v>
      </c>
      <c r="B2471" s="141" t="s">
        <v>2795</v>
      </c>
      <c r="C2471" s="140" t="s">
        <v>314</v>
      </c>
      <c r="D2471" s="140" t="s">
        <v>83</v>
      </c>
      <c r="E2471" s="142">
        <v>48.49</v>
      </c>
      <c r="F2471" s="142">
        <v>48.49</v>
      </c>
      <c r="G2471" s="140" t="s">
        <v>308</v>
      </c>
      <c r="H2471" s="143">
        <v>41974</v>
      </c>
    </row>
    <row r="2472" spans="1:8">
      <c r="A2472" s="136">
        <v>3452</v>
      </c>
      <c r="B2472" s="137" t="s">
        <v>2796</v>
      </c>
      <c r="C2472" s="136" t="s">
        <v>314</v>
      </c>
      <c r="D2472" s="136" t="s">
        <v>83</v>
      </c>
      <c r="E2472" s="138">
        <v>29.1</v>
      </c>
      <c r="F2472" s="138">
        <v>29.1</v>
      </c>
      <c r="G2472" s="136" t="s">
        <v>308</v>
      </c>
      <c r="H2472" s="139">
        <v>41974</v>
      </c>
    </row>
    <row r="2473" spans="1:8">
      <c r="A2473" s="140">
        <v>3454</v>
      </c>
      <c r="B2473" s="141" t="s">
        <v>2797</v>
      </c>
      <c r="C2473" s="140" t="s">
        <v>314</v>
      </c>
      <c r="D2473" s="140" t="s">
        <v>83</v>
      </c>
      <c r="E2473" s="142">
        <v>62.26</v>
      </c>
      <c r="F2473" s="142">
        <v>62.26</v>
      </c>
      <c r="G2473" s="140" t="s">
        <v>308</v>
      </c>
      <c r="H2473" s="143">
        <v>41974</v>
      </c>
    </row>
    <row r="2474" spans="1:8">
      <c r="A2474" s="136">
        <v>3451</v>
      </c>
      <c r="B2474" s="137" t="s">
        <v>2798</v>
      </c>
      <c r="C2474" s="136" t="s">
        <v>314</v>
      </c>
      <c r="D2474" s="136" t="s">
        <v>83</v>
      </c>
      <c r="E2474" s="138">
        <v>7.58</v>
      </c>
      <c r="F2474" s="138">
        <v>7.58</v>
      </c>
      <c r="G2474" s="136" t="s">
        <v>308</v>
      </c>
      <c r="H2474" s="139">
        <v>41974</v>
      </c>
    </row>
    <row r="2475" spans="1:8">
      <c r="A2475" s="140">
        <v>12628</v>
      </c>
      <c r="B2475" s="141" t="s">
        <v>2799</v>
      </c>
      <c r="C2475" s="140" t="s">
        <v>314</v>
      </c>
      <c r="D2475" s="140" t="s">
        <v>83</v>
      </c>
      <c r="E2475" s="142">
        <v>5.72</v>
      </c>
      <c r="F2475" s="142">
        <v>5.72</v>
      </c>
      <c r="G2475" s="140" t="s">
        <v>308</v>
      </c>
      <c r="H2475" s="143">
        <v>41974</v>
      </c>
    </row>
    <row r="2476" spans="1:8">
      <c r="A2476" s="136">
        <v>12629</v>
      </c>
      <c r="B2476" s="137" t="s">
        <v>2800</v>
      </c>
      <c r="C2476" s="136" t="s">
        <v>314</v>
      </c>
      <c r="D2476" s="136" t="s">
        <v>83</v>
      </c>
      <c r="E2476" s="138">
        <v>6.21</v>
      </c>
      <c r="F2476" s="138">
        <v>6.21</v>
      </c>
      <c r="G2476" s="136" t="s">
        <v>308</v>
      </c>
      <c r="H2476" s="139">
        <v>41974</v>
      </c>
    </row>
    <row r="2477" spans="1:8" ht="25.5">
      <c r="A2477" s="140">
        <v>10835</v>
      </c>
      <c r="B2477" s="141" t="s">
        <v>2801</v>
      </c>
      <c r="C2477" s="140" t="s">
        <v>314</v>
      </c>
      <c r="D2477" s="140" t="s">
        <v>83</v>
      </c>
      <c r="E2477" s="142">
        <v>1.3</v>
      </c>
      <c r="F2477" s="142">
        <v>1.3</v>
      </c>
      <c r="G2477" s="140" t="s">
        <v>308</v>
      </c>
      <c r="H2477" s="143">
        <v>41974</v>
      </c>
    </row>
    <row r="2478" spans="1:8" ht="25.5">
      <c r="A2478" s="136">
        <v>10836</v>
      </c>
      <c r="B2478" s="137" t="s">
        <v>2802</v>
      </c>
      <c r="C2478" s="136" t="s">
        <v>314</v>
      </c>
      <c r="D2478" s="136" t="s">
        <v>83</v>
      </c>
      <c r="E2478" s="138">
        <v>6.93</v>
      </c>
      <c r="F2478" s="138">
        <v>6.93</v>
      </c>
      <c r="G2478" s="136" t="s">
        <v>308</v>
      </c>
      <c r="H2478" s="139">
        <v>41974</v>
      </c>
    </row>
    <row r="2479" spans="1:8">
      <c r="A2479" s="140">
        <v>3485</v>
      </c>
      <c r="B2479" s="141" t="s">
        <v>2803</v>
      </c>
      <c r="C2479" s="140" t="s">
        <v>314</v>
      </c>
      <c r="D2479" s="140" t="s">
        <v>83</v>
      </c>
      <c r="E2479" s="142">
        <v>3.72</v>
      </c>
      <c r="F2479" s="142">
        <v>3.72</v>
      </c>
      <c r="G2479" s="140" t="s">
        <v>308</v>
      </c>
      <c r="H2479" s="143">
        <v>41974</v>
      </c>
    </row>
    <row r="2480" spans="1:8">
      <c r="A2480" s="136">
        <v>3534</v>
      </c>
      <c r="B2480" s="137" t="s">
        <v>2804</v>
      </c>
      <c r="C2480" s="136" t="s">
        <v>314</v>
      </c>
      <c r="D2480" s="136" t="s">
        <v>83</v>
      </c>
      <c r="E2480" s="138">
        <v>1.48</v>
      </c>
      <c r="F2480" s="138">
        <v>1.48</v>
      </c>
      <c r="G2480" s="136" t="s">
        <v>308</v>
      </c>
      <c r="H2480" s="139">
        <v>41974</v>
      </c>
    </row>
    <row r="2481" spans="1:8">
      <c r="A2481" s="140">
        <v>3482</v>
      </c>
      <c r="B2481" s="141" t="s">
        <v>2805</v>
      </c>
      <c r="C2481" s="140" t="s">
        <v>314</v>
      </c>
      <c r="D2481" s="140" t="s">
        <v>83</v>
      </c>
      <c r="E2481" s="142">
        <v>1.73</v>
      </c>
      <c r="F2481" s="142">
        <v>1.73</v>
      </c>
      <c r="G2481" s="140" t="s">
        <v>308</v>
      </c>
      <c r="H2481" s="143">
        <v>41974</v>
      </c>
    </row>
    <row r="2482" spans="1:8">
      <c r="A2482" s="136">
        <v>3505</v>
      </c>
      <c r="B2482" s="137" t="s">
        <v>2806</v>
      </c>
      <c r="C2482" s="136" t="s">
        <v>314</v>
      </c>
      <c r="D2482" s="136" t="s">
        <v>83</v>
      </c>
      <c r="E2482" s="138">
        <v>0.97</v>
      </c>
      <c r="F2482" s="138">
        <v>0.97</v>
      </c>
      <c r="G2482" s="136" t="s">
        <v>308</v>
      </c>
      <c r="H2482" s="139">
        <v>41974</v>
      </c>
    </row>
    <row r="2483" spans="1:8">
      <c r="A2483" s="140">
        <v>3543</v>
      </c>
      <c r="B2483" s="141" t="s">
        <v>2807</v>
      </c>
      <c r="C2483" s="140" t="s">
        <v>314</v>
      </c>
      <c r="D2483" s="140" t="s">
        <v>83</v>
      </c>
      <c r="E2483" s="142">
        <v>0.7</v>
      </c>
      <c r="F2483" s="142">
        <v>0.7</v>
      </c>
      <c r="G2483" s="140" t="s">
        <v>308</v>
      </c>
      <c r="H2483" s="143">
        <v>41974</v>
      </c>
    </row>
    <row r="2484" spans="1:8">
      <c r="A2484" s="136">
        <v>20128</v>
      </c>
      <c r="B2484" s="137" t="s">
        <v>2808</v>
      </c>
      <c r="C2484" s="136" t="s">
        <v>314</v>
      </c>
      <c r="D2484" s="136" t="s">
        <v>83</v>
      </c>
      <c r="E2484" s="138">
        <v>32.11</v>
      </c>
      <c r="F2484" s="138">
        <v>32.11</v>
      </c>
      <c r="G2484" s="136" t="s">
        <v>308</v>
      </c>
      <c r="H2484" s="139">
        <v>41974</v>
      </c>
    </row>
    <row r="2485" spans="1:8">
      <c r="A2485" s="140">
        <v>20129</v>
      </c>
      <c r="B2485" s="141" t="s">
        <v>2809</v>
      </c>
      <c r="C2485" s="140" t="s">
        <v>314</v>
      </c>
      <c r="D2485" s="140" t="s">
        <v>83</v>
      </c>
      <c r="E2485" s="142">
        <v>58.68</v>
      </c>
      <c r="F2485" s="142">
        <v>58.68</v>
      </c>
      <c r="G2485" s="140" t="s">
        <v>308</v>
      </c>
      <c r="H2485" s="143">
        <v>41974</v>
      </c>
    </row>
    <row r="2486" spans="1:8">
      <c r="A2486" s="136">
        <v>20131</v>
      </c>
      <c r="B2486" s="137" t="s">
        <v>2810</v>
      </c>
      <c r="C2486" s="136" t="s">
        <v>314</v>
      </c>
      <c r="D2486" s="136" t="s">
        <v>83</v>
      </c>
      <c r="E2486" s="138">
        <v>33.68</v>
      </c>
      <c r="F2486" s="138">
        <v>33.68</v>
      </c>
      <c r="G2486" s="136" t="s">
        <v>308</v>
      </c>
      <c r="H2486" s="139">
        <v>41974</v>
      </c>
    </row>
    <row r="2487" spans="1:8">
      <c r="A2487" s="140">
        <v>20132</v>
      </c>
      <c r="B2487" s="141" t="s">
        <v>2811</v>
      </c>
      <c r="C2487" s="140" t="s">
        <v>314</v>
      </c>
      <c r="D2487" s="140" t="s">
        <v>83</v>
      </c>
      <c r="E2487" s="142">
        <v>94.81</v>
      </c>
      <c r="F2487" s="142">
        <v>94.81</v>
      </c>
      <c r="G2487" s="140" t="s">
        <v>308</v>
      </c>
      <c r="H2487" s="143">
        <v>41974</v>
      </c>
    </row>
    <row r="2488" spans="1:8">
      <c r="A2488" s="136">
        <v>20151</v>
      </c>
      <c r="B2488" s="137" t="s">
        <v>2812</v>
      </c>
      <c r="C2488" s="136" t="s">
        <v>314</v>
      </c>
      <c r="D2488" s="136" t="s">
        <v>83</v>
      </c>
      <c r="E2488" s="138">
        <v>10.56</v>
      </c>
      <c r="F2488" s="138">
        <v>10.56</v>
      </c>
      <c r="G2488" s="136" t="s">
        <v>308</v>
      </c>
      <c r="H2488" s="139">
        <v>41974</v>
      </c>
    </row>
    <row r="2489" spans="1:8">
      <c r="A2489" s="140">
        <v>20152</v>
      </c>
      <c r="B2489" s="141" t="s">
        <v>2813</v>
      </c>
      <c r="C2489" s="140" t="s">
        <v>314</v>
      </c>
      <c r="D2489" s="140" t="s">
        <v>83</v>
      </c>
      <c r="E2489" s="142">
        <v>32.78</v>
      </c>
      <c r="F2489" s="142">
        <v>32.78</v>
      </c>
      <c r="G2489" s="140" t="s">
        <v>308</v>
      </c>
      <c r="H2489" s="143">
        <v>41974</v>
      </c>
    </row>
    <row r="2490" spans="1:8">
      <c r="A2490" s="136">
        <v>20148</v>
      </c>
      <c r="B2490" s="137" t="s">
        <v>2814</v>
      </c>
      <c r="C2490" s="136" t="s">
        <v>314</v>
      </c>
      <c r="D2490" s="136" t="s">
        <v>83</v>
      </c>
      <c r="E2490" s="138">
        <v>2.09</v>
      </c>
      <c r="F2490" s="138">
        <v>2.09</v>
      </c>
      <c r="G2490" s="136" t="s">
        <v>308</v>
      </c>
      <c r="H2490" s="139">
        <v>41974</v>
      </c>
    </row>
    <row r="2491" spans="1:8">
      <c r="A2491" s="140">
        <v>20149</v>
      </c>
      <c r="B2491" s="141" t="s">
        <v>2815</v>
      </c>
      <c r="C2491" s="140" t="s">
        <v>314</v>
      </c>
      <c r="D2491" s="140" t="s">
        <v>83</v>
      </c>
      <c r="E2491" s="142">
        <v>3.18</v>
      </c>
      <c r="F2491" s="142">
        <v>3.18</v>
      </c>
      <c r="G2491" s="140" t="s">
        <v>308</v>
      </c>
      <c r="H2491" s="143">
        <v>41974</v>
      </c>
    </row>
    <row r="2492" spans="1:8">
      <c r="A2492" s="136">
        <v>20150</v>
      </c>
      <c r="B2492" s="137" t="s">
        <v>2816</v>
      </c>
      <c r="C2492" s="136" t="s">
        <v>314</v>
      </c>
      <c r="D2492" s="136" t="s">
        <v>83</v>
      </c>
      <c r="E2492" s="138">
        <v>7.48</v>
      </c>
      <c r="F2492" s="138">
        <v>7.48</v>
      </c>
      <c r="G2492" s="136" t="s">
        <v>308</v>
      </c>
      <c r="H2492" s="139">
        <v>41974</v>
      </c>
    </row>
    <row r="2493" spans="1:8" ht="25.5">
      <c r="A2493" s="140">
        <v>20159</v>
      </c>
      <c r="B2493" s="141" t="s">
        <v>2817</v>
      </c>
      <c r="C2493" s="140" t="s">
        <v>314</v>
      </c>
      <c r="D2493" s="140" t="s">
        <v>83</v>
      </c>
      <c r="E2493" s="142">
        <v>19.07</v>
      </c>
      <c r="F2493" s="142">
        <v>19.07</v>
      </c>
      <c r="G2493" s="140" t="s">
        <v>308</v>
      </c>
      <c r="H2493" s="143">
        <v>41974</v>
      </c>
    </row>
    <row r="2494" spans="1:8">
      <c r="A2494" s="136">
        <v>20157</v>
      </c>
      <c r="B2494" s="137" t="s">
        <v>2818</v>
      </c>
      <c r="C2494" s="136" t="s">
        <v>314</v>
      </c>
      <c r="D2494" s="136" t="s">
        <v>83</v>
      </c>
      <c r="E2494" s="138">
        <v>12.89</v>
      </c>
      <c r="F2494" s="138">
        <v>12.89</v>
      </c>
      <c r="G2494" s="136" t="s">
        <v>308</v>
      </c>
      <c r="H2494" s="139">
        <v>41974</v>
      </c>
    </row>
    <row r="2495" spans="1:8">
      <c r="A2495" s="140">
        <v>20158</v>
      </c>
      <c r="B2495" s="141" t="s">
        <v>2819</v>
      </c>
      <c r="C2495" s="140" t="s">
        <v>314</v>
      </c>
      <c r="D2495" s="140" t="s">
        <v>83</v>
      </c>
      <c r="E2495" s="142">
        <v>48.03</v>
      </c>
      <c r="F2495" s="142">
        <v>48.03</v>
      </c>
      <c r="G2495" s="140" t="s">
        <v>308</v>
      </c>
      <c r="H2495" s="143">
        <v>41974</v>
      </c>
    </row>
    <row r="2496" spans="1:8">
      <c r="A2496" s="136">
        <v>20154</v>
      </c>
      <c r="B2496" s="137" t="s">
        <v>2820</v>
      </c>
      <c r="C2496" s="136" t="s">
        <v>314</v>
      </c>
      <c r="D2496" s="136" t="s">
        <v>83</v>
      </c>
      <c r="E2496" s="138">
        <v>2.2999999999999998</v>
      </c>
      <c r="F2496" s="138">
        <v>2.2999999999999998</v>
      </c>
      <c r="G2496" s="136" t="s">
        <v>308</v>
      </c>
      <c r="H2496" s="139">
        <v>41974</v>
      </c>
    </row>
    <row r="2497" spans="1:8">
      <c r="A2497" s="140">
        <v>20155</v>
      </c>
      <c r="B2497" s="141" t="s">
        <v>2821</v>
      </c>
      <c r="C2497" s="140" t="s">
        <v>314</v>
      </c>
      <c r="D2497" s="140" t="s">
        <v>83</v>
      </c>
      <c r="E2497" s="142">
        <v>3.63</v>
      </c>
      <c r="F2497" s="142">
        <v>3.63</v>
      </c>
      <c r="G2497" s="140" t="s">
        <v>308</v>
      </c>
      <c r="H2497" s="143">
        <v>41974</v>
      </c>
    </row>
    <row r="2498" spans="1:8">
      <c r="A2498" s="136">
        <v>20156</v>
      </c>
      <c r="B2498" s="137" t="s">
        <v>2822</v>
      </c>
      <c r="C2498" s="136" t="s">
        <v>314</v>
      </c>
      <c r="D2498" s="136" t="s">
        <v>83</v>
      </c>
      <c r="E2498" s="138">
        <v>7.78</v>
      </c>
      <c r="F2498" s="138">
        <v>7.78</v>
      </c>
      <c r="G2498" s="136" t="s">
        <v>308</v>
      </c>
      <c r="H2498" s="139">
        <v>41974</v>
      </c>
    </row>
    <row r="2499" spans="1:8">
      <c r="A2499" s="140">
        <v>3516</v>
      </c>
      <c r="B2499" s="141" t="s">
        <v>2823</v>
      </c>
      <c r="C2499" s="140" t="s">
        <v>314</v>
      </c>
      <c r="D2499" s="140" t="s">
        <v>83</v>
      </c>
      <c r="E2499" s="142">
        <v>0.82</v>
      </c>
      <c r="F2499" s="142">
        <v>0.82</v>
      </c>
      <c r="G2499" s="140" t="s">
        <v>308</v>
      </c>
      <c r="H2499" s="143">
        <v>41974</v>
      </c>
    </row>
    <row r="2500" spans="1:8">
      <c r="A2500" s="136">
        <v>3512</v>
      </c>
      <c r="B2500" s="137" t="s">
        <v>2824</v>
      </c>
      <c r="C2500" s="136" t="s">
        <v>314</v>
      </c>
      <c r="D2500" s="136" t="s">
        <v>83</v>
      </c>
      <c r="E2500" s="138">
        <v>79.8</v>
      </c>
      <c r="F2500" s="138">
        <v>79.8</v>
      </c>
      <c r="G2500" s="136" t="s">
        <v>308</v>
      </c>
      <c r="H2500" s="139">
        <v>41974</v>
      </c>
    </row>
    <row r="2501" spans="1:8">
      <c r="A2501" s="140">
        <v>3499</v>
      </c>
      <c r="B2501" s="141" t="s">
        <v>2825</v>
      </c>
      <c r="C2501" s="140" t="s">
        <v>314</v>
      </c>
      <c r="D2501" s="140" t="s">
        <v>83</v>
      </c>
      <c r="E2501" s="142">
        <v>0.33</v>
      </c>
      <c r="F2501" s="142">
        <v>0.33</v>
      </c>
      <c r="G2501" s="140" t="s">
        <v>308</v>
      </c>
      <c r="H2501" s="143">
        <v>41974</v>
      </c>
    </row>
    <row r="2502" spans="1:8">
      <c r="A2502" s="136">
        <v>3500</v>
      </c>
      <c r="B2502" s="137" t="s">
        <v>2826</v>
      </c>
      <c r="C2502" s="136" t="s">
        <v>314</v>
      </c>
      <c r="D2502" s="136" t="s">
        <v>83</v>
      </c>
      <c r="E2502" s="138">
        <v>0.64</v>
      </c>
      <c r="F2502" s="138">
        <v>0.64</v>
      </c>
      <c r="G2502" s="136" t="s">
        <v>308</v>
      </c>
      <c r="H2502" s="139">
        <v>41974</v>
      </c>
    </row>
    <row r="2503" spans="1:8">
      <c r="A2503" s="140">
        <v>3501</v>
      </c>
      <c r="B2503" s="141" t="s">
        <v>2827</v>
      </c>
      <c r="C2503" s="140" t="s">
        <v>314</v>
      </c>
      <c r="D2503" s="140" t="s">
        <v>83</v>
      </c>
      <c r="E2503" s="142">
        <v>1.54</v>
      </c>
      <c r="F2503" s="142">
        <v>1.54</v>
      </c>
      <c r="G2503" s="140" t="s">
        <v>308</v>
      </c>
      <c r="H2503" s="143">
        <v>41974</v>
      </c>
    </row>
    <row r="2504" spans="1:8">
      <c r="A2504" s="136">
        <v>3502</v>
      </c>
      <c r="B2504" s="137" t="s">
        <v>2828</v>
      </c>
      <c r="C2504" s="136" t="s">
        <v>314</v>
      </c>
      <c r="D2504" s="136" t="s">
        <v>83</v>
      </c>
      <c r="E2504" s="138">
        <v>2.27</v>
      </c>
      <c r="F2504" s="138">
        <v>2.27</v>
      </c>
      <c r="G2504" s="136" t="s">
        <v>308</v>
      </c>
      <c r="H2504" s="139">
        <v>41974</v>
      </c>
    </row>
    <row r="2505" spans="1:8">
      <c r="A2505" s="140">
        <v>3503</v>
      </c>
      <c r="B2505" s="141" t="s">
        <v>2829</v>
      </c>
      <c r="C2505" s="140" t="s">
        <v>314</v>
      </c>
      <c r="D2505" s="140" t="s">
        <v>83</v>
      </c>
      <c r="E2505" s="142">
        <v>2.88</v>
      </c>
      <c r="F2505" s="142">
        <v>2.88</v>
      </c>
      <c r="G2505" s="140" t="s">
        <v>308</v>
      </c>
      <c r="H2505" s="143">
        <v>41974</v>
      </c>
    </row>
    <row r="2506" spans="1:8">
      <c r="A2506" s="136">
        <v>3477</v>
      </c>
      <c r="B2506" s="137" t="s">
        <v>2830</v>
      </c>
      <c r="C2506" s="136" t="s">
        <v>314</v>
      </c>
      <c r="D2506" s="136" t="s">
        <v>83</v>
      </c>
      <c r="E2506" s="138">
        <v>10.08</v>
      </c>
      <c r="F2506" s="138">
        <v>10.08</v>
      </c>
      <c r="G2506" s="136" t="s">
        <v>308</v>
      </c>
      <c r="H2506" s="139">
        <v>41974</v>
      </c>
    </row>
    <row r="2507" spans="1:8">
      <c r="A2507" s="140">
        <v>3478</v>
      </c>
      <c r="B2507" s="141" t="s">
        <v>2831</v>
      </c>
      <c r="C2507" s="140" t="s">
        <v>314</v>
      </c>
      <c r="D2507" s="140" t="s">
        <v>83</v>
      </c>
      <c r="E2507" s="142">
        <v>24.54</v>
      </c>
      <c r="F2507" s="142">
        <v>24.54</v>
      </c>
      <c r="G2507" s="140" t="s">
        <v>308</v>
      </c>
      <c r="H2507" s="143">
        <v>41974</v>
      </c>
    </row>
    <row r="2508" spans="1:8">
      <c r="A2508" s="136">
        <v>3525</v>
      </c>
      <c r="B2508" s="137" t="s">
        <v>2832</v>
      </c>
      <c r="C2508" s="136" t="s">
        <v>314</v>
      </c>
      <c r="D2508" s="136" t="s">
        <v>83</v>
      </c>
      <c r="E2508" s="138">
        <v>27.84</v>
      </c>
      <c r="F2508" s="138">
        <v>27.84</v>
      </c>
      <c r="G2508" s="136" t="s">
        <v>308</v>
      </c>
      <c r="H2508" s="139">
        <v>41974</v>
      </c>
    </row>
    <row r="2509" spans="1:8">
      <c r="A2509" s="140">
        <v>3528</v>
      </c>
      <c r="B2509" s="141" t="s">
        <v>2833</v>
      </c>
      <c r="C2509" s="140" t="s">
        <v>314</v>
      </c>
      <c r="D2509" s="140" t="s">
        <v>83</v>
      </c>
      <c r="E2509" s="142">
        <v>3.24</v>
      </c>
      <c r="F2509" s="142">
        <v>3.24</v>
      </c>
      <c r="G2509" s="140" t="s">
        <v>308</v>
      </c>
      <c r="H2509" s="143">
        <v>41974</v>
      </c>
    </row>
    <row r="2510" spans="1:8">
      <c r="A2510" s="136">
        <v>3518</v>
      </c>
      <c r="B2510" s="137" t="s">
        <v>2834</v>
      </c>
      <c r="C2510" s="136" t="s">
        <v>314</v>
      </c>
      <c r="D2510" s="136" t="s">
        <v>83</v>
      </c>
      <c r="E2510" s="138">
        <v>1.36</v>
      </c>
      <c r="F2510" s="138">
        <v>1.36</v>
      </c>
      <c r="G2510" s="136" t="s">
        <v>308</v>
      </c>
      <c r="H2510" s="139">
        <v>41974</v>
      </c>
    </row>
    <row r="2511" spans="1:8">
      <c r="A2511" s="140">
        <v>3519</v>
      </c>
      <c r="B2511" s="141" t="s">
        <v>2835</v>
      </c>
      <c r="C2511" s="140" t="s">
        <v>314</v>
      </c>
      <c r="D2511" s="140" t="s">
        <v>83</v>
      </c>
      <c r="E2511" s="142">
        <v>2.97</v>
      </c>
      <c r="F2511" s="142">
        <v>2.97</v>
      </c>
      <c r="G2511" s="140" t="s">
        <v>308</v>
      </c>
      <c r="H2511" s="143">
        <v>41974</v>
      </c>
    </row>
    <row r="2512" spans="1:8">
      <c r="A2512" s="136">
        <v>3517</v>
      </c>
      <c r="B2512" s="137" t="s">
        <v>2836</v>
      </c>
      <c r="C2512" s="136" t="s">
        <v>314</v>
      </c>
      <c r="D2512" s="136" t="s">
        <v>83</v>
      </c>
      <c r="E2512" s="138">
        <v>0.7</v>
      </c>
      <c r="F2512" s="138">
        <v>0.7</v>
      </c>
      <c r="G2512" s="136" t="s">
        <v>308</v>
      </c>
      <c r="H2512" s="139">
        <v>41974</v>
      </c>
    </row>
    <row r="2513" spans="1:8">
      <c r="A2513" s="140">
        <v>3515</v>
      </c>
      <c r="B2513" s="141" t="s">
        <v>2837</v>
      </c>
      <c r="C2513" s="140" t="s">
        <v>314</v>
      </c>
      <c r="D2513" s="140" t="s">
        <v>83</v>
      </c>
      <c r="E2513" s="142">
        <v>2.39</v>
      </c>
      <c r="F2513" s="142">
        <v>2.39</v>
      </c>
      <c r="G2513" s="140" t="s">
        <v>308</v>
      </c>
      <c r="H2513" s="143">
        <v>41974</v>
      </c>
    </row>
    <row r="2514" spans="1:8">
      <c r="A2514" s="136">
        <v>3524</v>
      </c>
      <c r="B2514" s="137" t="s">
        <v>2838</v>
      </c>
      <c r="C2514" s="136" t="s">
        <v>314</v>
      </c>
      <c r="D2514" s="136" t="s">
        <v>83</v>
      </c>
      <c r="E2514" s="138">
        <v>3.09</v>
      </c>
      <c r="F2514" s="138">
        <v>3.09</v>
      </c>
      <c r="G2514" s="136" t="s">
        <v>308</v>
      </c>
      <c r="H2514" s="139">
        <v>41974</v>
      </c>
    </row>
    <row r="2515" spans="1:8">
      <c r="A2515" s="140">
        <v>3530</v>
      </c>
      <c r="B2515" s="141" t="s">
        <v>2839</v>
      </c>
      <c r="C2515" s="140" t="s">
        <v>314</v>
      </c>
      <c r="D2515" s="140" t="s">
        <v>83</v>
      </c>
      <c r="E2515" s="142">
        <v>87.31</v>
      </c>
      <c r="F2515" s="142">
        <v>87.31</v>
      </c>
      <c r="G2515" s="140" t="s">
        <v>308</v>
      </c>
      <c r="H2515" s="143">
        <v>41974</v>
      </c>
    </row>
    <row r="2516" spans="1:8">
      <c r="A2516" s="136">
        <v>3529</v>
      </c>
      <c r="B2516" s="137" t="s">
        <v>2840</v>
      </c>
      <c r="C2516" s="136" t="s">
        <v>314</v>
      </c>
      <c r="D2516" s="136" t="s">
        <v>83</v>
      </c>
      <c r="E2516" s="138">
        <v>0.3</v>
      </c>
      <c r="F2516" s="138">
        <v>0.3</v>
      </c>
      <c r="G2516" s="136" t="s">
        <v>308</v>
      </c>
      <c r="H2516" s="139">
        <v>41974</v>
      </c>
    </row>
    <row r="2517" spans="1:8">
      <c r="A2517" s="140">
        <v>3511</v>
      </c>
      <c r="B2517" s="141" t="s">
        <v>2841</v>
      </c>
      <c r="C2517" s="140" t="s">
        <v>314</v>
      </c>
      <c r="D2517" s="140" t="s">
        <v>83</v>
      </c>
      <c r="E2517" s="142">
        <v>33.29</v>
      </c>
      <c r="F2517" s="142">
        <v>33.29</v>
      </c>
      <c r="G2517" s="140" t="s">
        <v>308</v>
      </c>
      <c r="H2517" s="143">
        <v>41974</v>
      </c>
    </row>
    <row r="2518" spans="1:8">
      <c r="A2518" s="136">
        <v>3513</v>
      </c>
      <c r="B2518" s="137" t="s">
        <v>2842</v>
      </c>
      <c r="C2518" s="136" t="s">
        <v>314</v>
      </c>
      <c r="D2518" s="136" t="s">
        <v>83</v>
      </c>
      <c r="E2518" s="138">
        <v>37.53</v>
      </c>
      <c r="F2518" s="138">
        <v>37.53</v>
      </c>
      <c r="G2518" s="136" t="s">
        <v>308</v>
      </c>
      <c r="H2518" s="139">
        <v>41974</v>
      </c>
    </row>
    <row r="2519" spans="1:8">
      <c r="A2519" s="140">
        <v>3542</v>
      </c>
      <c r="B2519" s="141" t="s">
        <v>2843</v>
      </c>
      <c r="C2519" s="140" t="s">
        <v>314</v>
      </c>
      <c r="D2519" s="140" t="s">
        <v>83</v>
      </c>
      <c r="E2519" s="142">
        <v>0.24</v>
      </c>
      <c r="F2519" s="142">
        <v>0.24</v>
      </c>
      <c r="G2519" s="140" t="s">
        <v>308</v>
      </c>
      <c r="H2519" s="143">
        <v>41974</v>
      </c>
    </row>
    <row r="2520" spans="1:8">
      <c r="A2520" s="136">
        <v>3536</v>
      </c>
      <c r="B2520" s="137" t="s">
        <v>2844</v>
      </c>
      <c r="C2520" s="136" t="s">
        <v>314</v>
      </c>
      <c r="D2520" s="136" t="s">
        <v>83</v>
      </c>
      <c r="E2520" s="138">
        <v>0.79</v>
      </c>
      <c r="F2520" s="138">
        <v>0.79</v>
      </c>
      <c r="G2520" s="136" t="s">
        <v>308</v>
      </c>
      <c r="H2520" s="139">
        <v>41974</v>
      </c>
    </row>
    <row r="2521" spans="1:8">
      <c r="A2521" s="140">
        <v>3535</v>
      </c>
      <c r="B2521" s="141" t="s">
        <v>2845</v>
      </c>
      <c r="C2521" s="140" t="s">
        <v>314</v>
      </c>
      <c r="D2521" s="140" t="s">
        <v>83</v>
      </c>
      <c r="E2521" s="142">
        <v>1.82</v>
      </c>
      <c r="F2521" s="142">
        <v>1.82</v>
      </c>
      <c r="G2521" s="140" t="s">
        <v>308</v>
      </c>
      <c r="H2521" s="143">
        <v>41974</v>
      </c>
    </row>
    <row r="2522" spans="1:8">
      <c r="A2522" s="136">
        <v>3540</v>
      </c>
      <c r="B2522" s="137" t="s">
        <v>2846</v>
      </c>
      <c r="C2522" s="136" t="s">
        <v>314</v>
      </c>
      <c r="D2522" s="136" t="s">
        <v>83</v>
      </c>
      <c r="E2522" s="138">
        <v>2.12</v>
      </c>
      <c r="F2522" s="138">
        <v>2.12</v>
      </c>
      <c r="G2522" s="136" t="s">
        <v>308</v>
      </c>
      <c r="H2522" s="139">
        <v>41974</v>
      </c>
    </row>
    <row r="2523" spans="1:8">
      <c r="A2523" s="140">
        <v>3539</v>
      </c>
      <c r="B2523" s="141" t="s">
        <v>2847</v>
      </c>
      <c r="C2523" s="140" t="s">
        <v>314</v>
      </c>
      <c r="D2523" s="140" t="s">
        <v>83</v>
      </c>
      <c r="E2523" s="142">
        <v>10.32</v>
      </c>
      <c r="F2523" s="142">
        <v>10.32</v>
      </c>
      <c r="G2523" s="140" t="s">
        <v>308</v>
      </c>
      <c r="H2523" s="143">
        <v>41974</v>
      </c>
    </row>
    <row r="2524" spans="1:8">
      <c r="A2524" s="136">
        <v>3520</v>
      </c>
      <c r="B2524" s="137" t="s">
        <v>2848</v>
      </c>
      <c r="C2524" s="136" t="s">
        <v>314</v>
      </c>
      <c r="D2524" s="136" t="s">
        <v>83</v>
      </c>
      <c r="E2524" s="138">
        <v>3.51</v>
      </c>
      <c r="F2524" s="138">
        <v>3.51</v>
      </c>
      <c r="G2524" s="136" t="s">
        <v>308</v>
      </c>
      <c r="H2524" s="139">
        <v>41974</v>
      </c>
    </row>
    <row r="2525" spans="1:8">
      <c r="A2525" s="140">
        <v>3526</v>
      </c>
      <c r="B2525" s="141" t="s">
        <v>2849</v>
      </c>
      <c r="C2525" s="140" t="s">
        <v>314</v>
      </c>
      <c r="D2525" s="140" t="s">
        <v>83</v>
      </c>
      <c r="E2525" s="142">
        <v>1.06</v>
      </c>
      <c r="F2525" s="142">
        <v>1.06</v>
      </c>
      <c r="G2525" s="140" t="s">
        <v>308</v>
      </c>
      <c r="H2525" s="143">
        <v>41974</v>
      </c>
    </row>
    <row r="2526" spans="1:8">
      <c r="A2526" s="136">
        <v>3509</v>
      </c>
      <c r="B2526" s="137" t="s">
        <v>2850</v>
      </c>
      <c r="C2526" s="136" t="s">
        <v>314</v>
      </c>
      <c r="D2526" s="136" t="s">
        <v>83</v>
      </c>
      <c r="E2526" s="138">
        <v>2.57</v>
      </c>
      <c r="F2526" s="138">
        <v>2.57</v>
      </c>
      <c r="G2526" s="136" t="s">
        <v>308</v>
      </c>
      <c r="H2526" s="139">
        <v>41974</v>
      </c>
    </row>
    <row r="2527" spans="1:8" ht="25.5">
      <c r="A2527" s="140">
        <v>3521</v>
      </c>
      <c r="B2527" s="141" t="s">
        <v>2851</v>
      </c>
      <c r="C2527" s="140" t="s">
        <v>314</v>
      </c>
      <c r="D2527" s="140" t="s">
        <v>83</v>
      </c>
      <c r="E2527" s="142">
        <v>0.67</v>
      </c>
      <c r="F2527" s="142">
        <v>0.67</v>
      </c>
      <c r="G2527" s="140" t="s">
        <v>308</v>
      </c>
      <c r="H2527" s="143">
        <v>41974</v>
      </c>
    </row>
    <row r="2528" spans="1:8" ht="25.5">
      <c r="A2528" s="136">
        <v>3522</v>
      </c>
      <c r="B2528" s="137" t="s">
        <v>2852</v>
      </c>
      <c r="C2528" s="136" t="s">
        <v>314</v>
      </c>
      <c r="D2528" s="136" t="s">
        <v>83</v>
      </c>
      <c r="E2528" s="138">
        <v>1.1499999999999999</v>
      </c>
      <c r="F2528" s="138">
        <v>1.1499999999999999</v>
      </c>
      <c r="G2528" s="136" t="s">
        <v>308</v>
      </c>
      <c r="H2528" s="139">
        <v>41974</v>
      </c>
    </row>
    <row r="2529" spans="1:8" ht="25.5">
      <c r="A2529" s="140">
        <v>3492</v>
      </c>
      <c r="B2529" s="141" t="s">
        <v>2853</v>
      </c>
      <c r="C2529" s="140" t="s">
        <v>314</v>
      </c>
      <c r="D2529" s="140" t="s">
        <v>83</v>
      </c>
      <c r="E2529" s="142">
        <v>7.21</v>
      </c>
      <c r="F2529" s="142">
        <v>7.21</v>
      </c>
      <c r="G2529" s="140" t="s">
        <v>308</v>
      </c>
      <c r="H2529" s="143">
        <v>41974</v>
      </c>
    </row>
    <row r="2530" spans="1:8" ht="25.5">
      <c r="A2530" s="136">
        <v>3491</v>
      </c>
      <c r="B2530" s="137" t="s">
        <v>2854</v>
      </c>
      <c r="C2530" s="136" t="s">
        <v>314</v>
      </c>
      <c r="D2530" s="136" t="s">
        <v>83</v>
      </c>
      <c r="E2530" s="138">
        <v>5.99</v>
      </c>
      <c r="F2530" s="138">
        <v>5.99</v>
      </c>
      <c r="G2530" s="136" t="s">
        <v>308</v>
      </c>
      <c r="H2530" s="139">
        <v>41974</v>
      </c>
    </row>
    <row r="2531" spans="1:8" ht="25.5">
      <c r="A2531" s="140">
        <v>3493</v>
      </c>
      <c r="B2531" s="141" t="s">
        <v>2855</v>
      </c>
      <c r="C2531" s="140" t="s">
        <v>314</v>
      </c>
      <c r="D2531" s="140" t="s">
        <v>83</v>
      </c>
      <c r="E2531" s="142">
        <v>13.98</v>
      </c>
      <c r="F2531" s="142">
        <v>13.98</v>
      </c>
      <c r="G2531" s="140" t="s">
        <v>308</v>
      </c>
      <c r="H2531" s="143">
        <v>41974</v>
      </c>
    </row>
    <row r="2532" spans="1:8" ht="25.5">
      <c r="A2532" s="136">
        <v>3481</v>
      </c>
      <c r="B2532" s="137" t="s">
        <v>2856</v>
      </c>
      <c r="C2532" s="136" t="s">
        <v>314</v>
      </c>
      <c r="D2532" s="136" t="s">
        <v>83</v>
      </c>
      <c r="E2532" s="138">
        <v>7.3</v>
      </c>
      <c r="F2532" s="138">
        <v>7.3</v>
      </c>
      <c r="G2532" s="136" t="s">
        <v>308</v>
      </c>
      <c r="H2532" s="139">
        <v>41974</v>
      </c>
    </row>
    <row r="2533" spans="1:8" ht="25.5">
      <c r="A2533" s="140">
        <v>3510</v>
      </c>
      <c r="B2533" s="141" t="s">
        <v>2857</v>
      </c>
      <c r="C2533" s="140" t="s">
        <v>314</v>
      </c>
      <c r="D2533" s="140" t="s">
        <v>83</v>
      </c>
      <c r="E2533" s="142">
        <v>6.4</v>
      </c>
      <c r="F2533" s="142">
        <v>6.4</v>
      </c>
      <c r="G2533" s="140" t="s">
        <v>308</v>
      </c>
      <c r="H2533" s="143">
        <v>41974</v>
      </c>
    </row>
    <row r="2534" spans="1:8" ht="25.5">
      <c r="A2534" s="136">
        <v>3508</v>
      </c>
      <c r="B2534" s="137" t="s">
        <v>2858</v>
      </c>
      <c r="C2534" s="136" t="s">
        <v>314</v>
      </c>
      <c r="D2534" s="136" t="s">
        <v>83</v>
      </c>
      <c r="E2534" s="138">
        <v>14.57</v>
      </c>
      <c r="F2534" s="138">
        <v>14.57</v>
      </c>
      <c r="G2534" s="136" t="s">
        <v>308</v>
      </c>
      <c r="H2534" s="139">
        <v>41974</v>
      </c>
    </row>
    <row r="2535" spans="1:8" ht="25.5">
      <c r="A2535" s="140">
        <v>3497</v>
      </c>
      <c r="B2535" s="141" t="s">
        <v>2859</v>
      </c>
      <c r="C2535" s="140" t="s">
        <v>314</v>
      </c>
      <c r="D2535" s="140" t="s">
        <v>83</v>
      </c>
      <c r="E2535" s="142">
        <v>3.29</v>
      </c>
      <c r="F2535" s="142">
        <v>3.29</v>
      </c>
      <c r="G2535" s="140" t="s">
        <v>308</v>
      </c>
      <c r="H2535" s="143">
        <v>41974</v>
      </c>
    </row>
    <row r="2536" spans="1:8" ht="25.5">
      <c r="A2536" s="136">
        <v>3498</v>
      </c>
      <c r="B2536" s="137" t="s">
        <v>2860</v>
      </c>
      <c r="C2536" s="136" t="s">
        <v>314</v>
      </c>
      <c r="D2536" s="136" t="s">
        <v>83</v>
      </c>
      <c r="E2536" s="138">
        <v>1.76</v>
      </c>
      <c r="F2536" s="138">
        <v>1.76</v>
      </c>
      <c r="G2536" s="136" t="s">
        <v>308</v>
      </c>
      <c r="H2536" s="139">
        <v>41974</v>
      </c>
    </row>
    <row r="2537" spans="1:8" ht="25.5">
      <c r="A2537" s="140">
        <v>3496</v>
      </c>
      <c r="B2537" s="141" t="s">
        <v>2861</v>
      </c>
      <c r="C2537" s="140" t="s">
        <v>314</v>
      </c>
      <c r="D2537" s="140" t="s">
        <v>83</v>
      </c>
      <c r="E2537" s="142">
        <v>1.0900000000000001</v>
      </c>
      <c r="F2537" s="142">
        <v>1.0900000000000001</v>
      </c>
      <c r="G2537" s="140" t="s">
        <v>308</v>
      </c>
      <c r="H2537" s="143">
        <v>41974</v>
      </c>
    </row>
    <row r="2538" spans="1:8" ht="25.5">
      <c r="A2538" s="136">
        <v>20147</v>
      </c>
      <c r="B2538" s="137" t="s">
        <v>2862</v>
      </c>
      <c r="C2538" s="136" t="s">
        <v>314</v>
      </c>
      <c r="D2538" s="136" t="s">
        <v>83</v>
      </c>
      <c r="E2538" s="138">
        <v>2.6</v>
      </c>
      <c r="F2538" s="138">
        <v>2.6</v>
      </c>
      <c r="G2538" s="136" t="s">
        <v>308</v>
      </c>
      <c r="H2538" s="139">
        <v>41974</v>
      </c>
    </row>
    <row r="2539" spans="1:8" ht="25.5">
      <c r="A2539" s="140">
        <v>3532</v>
      </c>
      <c r="B2539" s="141" t="s">
        <v>2863</v>
      </c>
      <c r="C2539" s="140" t="s">
        <v>314</v>
      </c>
      <c r="D2539" s="140" t="s">
        <v>83</v>
      </c>
      <c r="E2539" s="142">
        <v>6.29</v>
      </c>
      <c r="F2539" s="142">
        <v>6.29</v>
      </c>
      <c r="G2539" s="140" t="s">
        <v>308</v>
      </c>
      <c r="H2539" s="143">
        <v>41974</v>
      </c>
    </row>
    <row r="2540" spans="1:8" ht="25.5">
      <c r="A2540" s="136">
        <v>3533</v>
      </c>
      <c r="B2540" s="137" t="s">
        <v>2864</v>
      </c>
      <c r="C2540" s="136" t="s">
        <v>314</v>
      </c>
      <c r="D2540" s="136" t="s">
        <v>83</v>
      </c>
      <c r="E2540" s="138">
        <v>0.88</v>
      </c>
      <c r="F2540" s="138">
        <v>0.88</v>
      </c>
      <c r="G2540" s="136" t="s">
        <v>308</v>
      </c>
      <c r="H2540" s="139">
        <v>41974</v>
      </c>
    </row>
    <row r="2541" spans="1:8" ht="25.5">
      <c r="A2541" s="140">
        <v>3538</v>
      </c>
      <c r="B2541" s="141" t="s">
        <v>2865</v>
      </c>
      <c r="C2541" s="140" t="s">
        <v>314</v>
      </c>
      <c r="D2541" s="140" t="s">
        <v>83</v>
      </c>
      <c r="E2541" s="142">
        <v>1.1499999999999999</v>
      </c>
      <c r="F2541" s="142">
        <v>1.1499999999999999</v>
      </c>
      <c r="G2541" s="140" t="s">
        <v>308</v>
      </c>
      <c r="H2541" s="143">
        <v>41974</v>
      </c>
    </row>
    <row r="2542" spans="1:8" ht="25.5">
      <c r="A2542" s="136">
        <v>3531</v>
      </c>
      <c r="B2542" s="137" t="s">
        <v>2866</v>
      </c>
      <c r="C2542" s="136" t="s">
        <v>314</v>
      </c>
      <c r="D2542" s="136" t="s">
        <v>83</v>
      </c>
      <c r="E2542" s="138">
        <v>0.85</v>
      </c>
      <c r="F2542" s="138">
        <v>0.85</v>
      </c>
      <c r="G2542" s="136" t="s">
        <v>308</v>
      </c>
      <c r="H2542" s="139">
        <v>41974</v>
      </c>
    </row>
    <row r="2543" spans="1:8" ht="25.5">
      <c r="A2543" s="140">
        <v>3527</v>
      </c>
      <c r="B2543" s="141" t="s">
        <v>2867</v>
      </c>
      <c r="C2543" s="140" t="s">
        <v>314</v>
      </c>
      <c r="D2543" s="140" t="s">
        <v>83</v>
      </c>
      <c r="E2543" s="142">
        <v>4.3</v>
      </c>
      <c r="F2543" s="142">
        <v>4.3</v>
      </c>
      <c r="G2543" s="140" t="s">
        <v>308</v>
      </c>
      <c r="H2543" s="143">
        <v>41974</v>
      </c>
    </row>
    <row r="2544" spans="1:8" ht="25.5">
      <c r="A2544" s="136">
        <v>20240</v>
      </c>
      <c r="B2544" s="137" t="s">
        <v>2868</v>
      </c>
      <c r="C2544" s="136" t="s">
        <v>314</v>
      </c>
      <c r="D2544" s="136" t="s">
        <v>526</v>
      </c>
      <c r="E2544" s="138">
        <v>27.11</v>
      </c>
      <c r="F2544" s="138">
        <v>27.11</v>
      </c>
      <c r="G2544" s="136" t="s">
        <v>308</v>
      </c>
      <c r="H2544" s="139">
        <v>41974</v>
      </c>
    </row>
    <row r="2545" spans="1:8" ht="25.5">
      <c r="A2545" s="140">
        <v>20242</v>
      </c>
      <c r="B2545" s="141" t="s">
        <v>2869</v>
      </c>
      <c r="C2545" s="140" t="s">
        <v>314</v>
      </c>
      <c r="D2545" s="140" t="s">
        <v>526</v>
      </c>
      <c r="E2545" s="142">
        <v>64.55</v>
      </c>
      <c r="F2545" s="142">
        <v>64.55</v>
      </c>
      <c r="G2545" s="140" t="s">
        <v>308</v>
      </c>
      <c r="H2545" s="143">
        <v>41974</v>
      </c>
    </row>
    <row r="2546" spans="1:8" ht="25.5">
      <c r="A2546" s="136">
        <v>20243</v>
      </c>
      <c r="B2546" s="137" t="s">
        <v>2870</v>
      </c>
      <c r="C2546" s="136" t="s">
        <v>314</v>
      </c>
      <c r="D2546" s="136" t="s">
        <v>526</v>
      </c>
      <c r="E2546" s="138">
        <v>58.52</v>
      </c>
      <c r="F2546" s="138">
        <v>58.52</v>
      </c>
      <c r="G2546" s="136" t="s">
        <v>308</v>
      </c>
      <c r="H2546" s="139">
        <v>41974</v>
      </c>
    </row>
    <row r="2547" spans="1:8" ht="25.5">
      <c r="A2547" s="140">
        <v>20241</v>
      </c>
      <c r="B2547" s="141" t="s">
        <v>2871</v>
      </c>
      <c r="C2547" s="140" t="s">
        <v>314</v>
      </c>
      <c r="D2547" s="140" t="s">
        <v>526</v>
      </c>
      <c r="E2547" s="142">
        <v>84.84</v>
      </c>
      <c r="F2547" s="142">
        <v>84.84</v>
      </c>
      <c r="G2547" s="140" t="s">
        <v>308</v>
      </c>
      <c r="H2547" s="143">
        <v>41974</v>
      </c>
    </row>
    <row r="2548" spans="1:8" ht="63.75">
      <c r="A2548" s="136">
        <v>3104</v>
      </c>
      <c r="B2548" s="137" t="s">
        <v>2872</v>
      </c>
      <c r="C2548" s="136" t="s">
        <v>314</v>
      </c>
      <c r="D2548" s="136" t="s">
        <v>630</v>
      </c>
      <c r="E2548" s="138">
        <v>277.25</v>
      </c>
      <c r="F2548" s="138">
        <v>277.25</v>
      </c>
      <c r="G2548" s="136" t="s">
        <v>308</v>
      </c>
      <c r="H2548" s="139">
        <v>41974</v>
      </c>
    </row>
    <row r="2549" spans="1:8" ht="25.5">
      <c r="A2549" s="140">
        <v>12032</v>
      </c>
      <c r="B2549" s="141" t="s">
        <v>2873</v>
      </c>
      <c r="C2549" s="140" t="s">
        <v>314</v>
      </c>
      <c r="D2549" s="140" t="s">
        <v>526</v>
      </c>
      <c r="E2549" s="142">
        <v>19.59</v>
      </c>
      <c r="F2549" s="142">
        <v>19.59</v>
      </c>
      <c r="G2549" s="140" t="s">
        <v>308</v>
      </c>
      <c r="H2549" s="143">
        <v>41974</v>
      </c>
    </row>
    <row r="2550" spans="1:8" ht="25.5">
      <c r="A2550" s="136">
        <v>12030</v>
      </c>
      <c r="B2550" s="137" t="s">
        <v>2874</v>
      </c>
      <c r="C2550" s="136" t="s">
        <v>314</v>
      </c>
      <c r="D2550" s="136" t="s">
        <v>526</v>
      </c>
      <c r="E2550" s="138">
        <v>22.26</v>
      </c>
      <c r="F2550" s="138">
        <v>22.26</v>
      </c>
      <c r="G2550" s="136" t="s">
        <v>308</v>
      </c>
      <c r="H2550" s="139">
        <v>41974</v>
      </c>
    </row>
    <row r="2551" spans="1:8">
      <c r="A2551" s="140">
        <v>14157</v>
      </c>
      <c r="B2551" s="141" t="s">
        <v>2875</v>
      </c>
      <c r="C2551" s="140" t="s">
        <v>314</v>
      </c>
      <c r="D2551" s="140" t="s">
        <v>83</v>
      </c>
      <c r="E2551" s="142">
        <v>0.22</v>
      </c>
      <c r="F2551" s="142">
        <v>0.22</v>
      </c>
      <c r="G2551" s="140" t="s">
        <v>308</v>
      </c>
      <c r="H2551" s="143">
        <v>41974</v>
      </c>
    </row>
    <row r="2552" spans="1:8">
      <c r="A2552" s="136">
        <v>3663</v>
      </c>
      <c r="B2552" s="137" t="s">
        <v>2876</v>
      </c>
      <c r="C2552" s="136" t="s">
        <v>314</v>
      </c>
      <c r="D2552" s="136" t="s">
        <v>83</v>
      </c>
      <c r="E2552" s="138">
        <v>4.54</v>
      </c>
      <c r="F2552" s="138">
        <v>4.54</v>
      </c>
      <c r="G2552" s="136" t="s">
        <v>308</v>
      </c>
      <c r="H2552" s="139">
        <v>41974</v>
      </c>
    </row>
    <row r="2553" spans="1:8">
      <c r="A2553" s="140">
        <v>3654</v>
      </c>
      <c r="B2553" s="141" t="s">
        <v>2877</v>
      </c>
      <c r="C2553" s="140" t="s">
        <v>314</v>
      </c>
      <c r="D2553" s="140" t="s">
        <v>83</v>
      </c>
      <c r="E2553" s="142">
        <v>3.63</v>
      </c>
      <c r="F2553" s="142">
        <v>3.63</v>
      </c>
      <c r="G2553" s="140" t="s">
        <v>308</v>
      </c>
      <c r="H2553" s="143">
        <v>41974</v>
      </c>
    </row>
    <row r="2554" spans="1:8">
      <c r="A2554" s="136">
        <v>3664</v>
      </c>
      <c r="B2554" s="137" t="s">
        <v>2878</v>
      </c>
      <c r="C2554" s="136" t="s">
        <v>314</v>
      </c>
      <c r="D2554" s="136" t="s">
        <v>83</v>
      </c>
      <c r="E2554" s="138">
        <v>4.21</v>
      </c>
      <c r="F2554" s="138">
        <v>4.21</v>
      </c>
      <c r="G2554" s="136" t="s">
        <v>308</v>
      </c>
      <c r="H2554" s="139">
        <v>41974</v>
      </c>
    </row>
    <row r="2555" spans="1:8">
      <c r="A2555" s="140">
        <v>20139</v>
      </c>
      <c r="B2555" s="141" t="s">
        <v>2879</v>
      </c>
      <c r="C2555" s="140" t="s">
        <v>314</v>
      </c>
      <c r="D2555" s="140" t="s">
        <v>83</v>
      </c>
      <c r="E2555" s="142">
        <v>31.38</v>
      </c>
      <c r="F2555" s="142">
        <v>31.38</v>
      </c>
      <c r="G2555" s="140" t="s">
        <v>308</v>
      </c>
      <c r="H2555" s="143">
        <v>41974</v>
      </c>
    </row>
    <row r="2556" spans="1:8">
      <c r="A2556" s="136">
        <v>3668</v>
      </c>
      <c r="B2556" s="137" t="s">
        <v>2880</v>
      </c>
      <c r="C2556" s="136" t="s">
        <v>314</v>
      </c>
      <c r="D2556" s="136" t="s">
        <v>83</v>
      </c>
      <c r="E2556" s="138">
        <v>15.1</v>
      </c>
      <c r="F2556" s="138">
        <v>15.1</v>
      </c>
      <c r="G2556" s="136" t="s">
        <v>308</v>
      </c>
      <c r="H2556" s="139">
        <v>41974</v>
      </c>
    </row>
    <row r="2557" spans="1:8">
      <c r="A2557" s="140">
        <v>3656</v>
      </c>
      <c r="B2557" s="141" t="s">
        <v>2881</v>
      </c>
      <c r="C2557" s="140" t="s">
        <v>314</v>
      </c>
      <c r="D2557" s="140" t="s">
        <v>83</v>
      </c>
      <c r="E2557" s="142">
        <v>7.6</v>
      </c>
      <c r="F2557" s="142">
        <v>7.6</v>
      </c>
      <c r="G2557" s="140" t="s">
        <v>308</v>
      </c>
      <c r="H2557" s="143">
        <v>41974</v>
      </c>
    </row>
    <row r="2558" spans="1:8">
      <c r="A2558" s="136">
        <v>3593</v>
      </c>
      <c r="B2558" s="137" t="s">
        <v>2882</v>
      </c>
      <c r="C2558" s="136" t="s">
        <v>314</v>
      </c>
      <c r="D2558" s="136" t="s">
        <v>83</v>
      </c>
      <c r="E2558" s="138">
        <v>40.71</v>
      </c>
      <c r="F2558" s="138">
        <v>40.71</v>
      </c>
      <c r="G2558" s="136" t="s">
        <v>308</v>
      </c>
      <c r="H2558" s="139">
        <v>41974</v>
      </c>
    </row>
    <row r="2559" spans="1:8">
      <c r="A2559" s="140">
        <v>3588</v>
      </c>
      <c r="B2559" s="141" t="s">
        <v>2883</v>
      </c>
      <c r="C2559" s="140" t="s">
        <v>314</v>
      </c>
      <c r="D2559" s="140" t="s">
        <v>83</v>
      </c>
      <c r="E2559" s="142">
        <v>30.33</v>
      </c>
      <c r="F2559" s="142">
        <v>30.33</v>
      </c>
      <c r="G2559" s="140" t="s">
        <v>308</v>
      </c>
      <c r="H2559" s="143">
        <v>41974</v>
      </c>
    </row>
    <row r="2560" spans="1:8">
      <c r="A2560" s="136">
        <v>3587</v>
      </c>
      <c r="B2560" s="137" t="s">
        <v>2884</v>
      </c>
      <c r="C2560" s="136" t="s">
        <v>314</v>
      </c>
      <c r="D2560" s="136" t="s">
        <v>83</v>
      </c>
      <c r="E2560" s="138">
        <v>20.48</v>
      </c>
      <c r="F2560" s="138">
        <v>20.48</v>
      </c>
      <c r="G2560" s="136" t="s">
        <v>308</v>
      </c>
      <c r="H2560" s="139">
        <v>41974</v>
      </c>
    </row>
    <row r="2561" spans="1:8">
      <c r="A2561" s="140">
        <v>3585</v>
      </c>
      <c r="B2561" s="141" t="s">
        <v>2885</v>
      </c>
      <c r="C2561" s="140" t="s">
        <v>314</v>
      </c>
      <c r="D2561" s="140" t="s">
        <v>83</v>
      </c>
      <c r="E2561" s="142">
        <v>7.58</v>
      </c>
      <c r="F2561" s="142">
        <v>7.58</v>
      </c>
      <c r="G2561" s="140" t="s">
        <v>308</v>
      </c>
      <c r="H2561" s="143">
        <v>41974</v>
      </c>
    </row>
    <row r="2562" spans="1:8">
      <c r="A2562" s="136">
        <v>3590</v>
      </c>
      <c r="B2562" s="137" t="s">
        <v>2886</v>
      </c>
      <c r="C2562" s="136" t="s">
        <v>314</v>
      </c>
      <c r="D2562" s="136" t="s">
        <v>83</v>
      </c>
      <c r="E2562" s="138">
        <v>98.55</v>
      </c>
      <c r="F2562" s="138">
        <v>98.55</v>
      </c>
      <c r="G2562" s="136" t="s">
        <v>308</v>
      </c>
      <c r="H2562" s="139">
        <v>41974</v>
      </c>
    </row>
    <row r="2563" spans="1:8">
      <c r="A2563" s="140">
        <v>3589</v>
      </c>
      <c r="B2563" s="141" t="s">
        <v>2887</v>
      </c>
      <c r="C2563" s="140" t="s">
        <v>314</v>
      </c>
      <c r="D2563" s="140" t="s">
        <v>83</v>
      </c>
      <c r="E2563" s="142">
        <v>66.61</v>
      </c>
      <c r="F2563" s="142">
        <v>66.61</v>
      </c>
      <c r="G2563" s="140" t="s">
        <v>308</v>
      </c>
      <c r="H2563" s="143">
        <v>41974</v>
      </c>
    </row>
    <row r="2564" spans="1:8">
      <c r="A2564" s="136">
        <v>3592</v>
      </c>
      <c r="B2564" s="137" t="s">
        <v>2888</v>
      </c>
      <c r="C2564" s="136" t="s">
        <v>314</v>
      </c>
      <c r="D2564" s="136" t="s">
        <v>83</v>
      </c>
      <c r="E2564" s="138">
        <v>150.31</v>
      </c>
      <c r="F2564" s="138">
        <v>150.31</v>
      </c>
      <c r="G2564" s="136" t="s">
        <v>308</v>
      </c>
      <c r="H2564" s="139">
        <v>41974</v>
      </c>
    </row>
    <row r="2565" spans="1:8">
      <c r="A2565" s="140">
        <v>3586</v>
      </c>
      <c r="B2565" s="141" t="s">
        <v>2889</v>
      </c>
      <c r="C2565" s="140" t="s">
        <v>314</v>
      </c>
      <c r="D2565" s="140" t="s">
        <v>83</v>
      </c>
      <c r="E2565" s="142">
        <v>13.93</v>
      </c>
      <c r="F2565" s="142">
        <v>13.93</v>
      </c>
      <c r="G2565" s="140" t="s">
        <v>308</v>
      </c>
      <c r="H2565" s="143">
        <v>41974</v>
      </c>
    </row>
    <row r="2566" spans="1:8">
      <c r="A2566" s="136">
        <v>3591</v>
      </c>
      <c r="B2566" s="137" t="s">
        <v>2890</v>
      </c>
      <c r="C2566" s="136" t="s">
        <v>314</v>
      </c>
      <c r="D2566" s="136" t="s">
        <v>83</v>
      </c>
      <c r="E2566" s="138">
        <v>259.43</v>
      </c>
      <c r="F2566" s="138">
        <v>259.43</v>
      </c>
      <c r="G2566" s="136" t="s">
        <v>308</v>
      </c>
      <c r="H2566" s="139">
        <v>41974</v>
      </c>
    </row>
    <row r="2567" spans="1:8">
      <c r="A2567" s="140">
        <v>3632</v>
      </c>
      <c r="B2567" s="141" t="s">
        <v>2891</v>
      </c>
      <c r="C2567" s="140" t="s">
        <v>314</v>
      </c>
      <c r="D2567" s="140" t="s">
        <v>83</v>
      </c>
      <c r="E2567" s="142">
        <v>162.09</v>
      </c>
      <c r="F2567" s="142">
        <v>162.09</v>
      </c>
      <c r="G2567" s="140" t="s">
        <v>308</v>
      </c>
      <c r="H2567" s="143">
        <v>41974</v>
      </c>
    </row>
    <row r="2568" spans="1:8">
      <c r="A2568" s="136">
        <v>3638</v>
      </c>
      <c r="B2568" s="137" t="s">
        <v>2892</v>
      </c>
      <c r="C2568" s="136" t="s">
        <v>314</v>
      </c>
      <c r="D2568" s="136" t="s">
        <v>83</v>
      </c>
      <c r="E2568" s="138">
        <v>2851.56</v>
      </c>
      <c r="F2568" s="138">
        <v>2851.56</v>
      </c>
      <c r="G2568" s="136" t="s">
        <v>308</v>
      </c>
      <c r="H2568" s="139">
        <v>41974</v>
      </c>
    </row>
    <row r="2569" spans="1:8">
      <c r="A2569" s="140">
        <v>3604</v>
      </c>
      <c r="B2569" s="141" t="s">
        <v>2893</v>
      </c>
      <c r="C2569" s="140" t="s">
        <v>314</v>
      </c>
      <c r="D2569" s="140" t="s">
        <v>83</v>
      </c>
      <c r="E2569" s="142">
        <v>3858.08</v>
      </c>
      <c r="F2569" s="142">
        <v>3858.08</v>
      </c>
      <c r="G2569" s="140" t="s">
        <v>308</v>
      </c>
      <c r="H2569" s="143">
        <v>41974</v>
      </c>
    </row>
    <row r="2570" spans="1:8">
      <c r="A2570" s="136">
        <v>3595</v>
      </c>
      <c r="B2570" s="137" t="s">
        <v>2894</v>
      </c>
      <c r="C2570" s="136" t="s">
        <v>314</v>
      </c>
      <c r="D2570" s="136" t="s">
        <v>83</v>
      </c>
      <c r="E2570" s="138">
        <v>352.98</v>
      </c>
      <c r="F2570" s="138">
        <v>352.98</v>
      </c>
      <c r="G2570" s="136" t="s">
        <v>308</v>
      </c>
      <c r="H2570" s="139">
        <v>41974</v>
      </c>
    </row>
    <row r="2571" spans="1:8">
      <c r="A2571" s="140">
        <v>3596</v>
      </c>
      <c r="B2571" s="141" t="s">
        <v>2895</v>
      </c>
      <c r="C2571" s="140" t="s">
        <v>314</v>
      </c>
      <c r="D2571" s="140" t="s">
        <v>83</v>
      </c>
      <c r="E2571" s="142">
        <v>417.99</v>
      </c>
      <c r="F2571" s="142">
        <v>417.99</v>
      </c>
      <c r="G2571" s="140" t="s">
        <v>308</v>
      </c>
      <c r="H2571" s="143">
        <v>41974</v>
      </c>
    </row>
    <row r="2572" spans="1:8">
      <c r="A2572" s="136">
        <v>3635</v>
      </c>
      <c r="B2572" s="137" t="s">
        <v>2896</v>
      </c>
      <c r="C2572" s="136" t="s">
        <v>314</v>
      </c>
      <c r="D2572" s="136" t="s">
        <v>83</v>
      </c>
      <c r="E2572" s="138">
        <v>685.58</v>
      </c>
      <c r="F2572" s="138">
        <v>685.58</v>
      </c>
      <c r="G2572" s="136" t="s">
        <v>308</v>
      </c>
      <c r="H2572" s="139">
        <v>41974</v>
      </c>
    </row>
    <row r="2573" spans="1:8">
      <c r="A2573" s="140">
        <v>3597</v>
      </c>
      <c r="B2573" s="141" t="s">
        <v>2897</v>
      </c>
      <c r="C2573" s="140" t="s">
        <v>314</v>
      </c>
      <c r="D2573" s="140" t="s">
        <v>83</v>
      </c>
      <c r="E2573" s="142">
        <v>983.51</v>
      </c>
      <c r="F2573" s="142">
        <v>983.51</v>
      </c>
      <c r="G2573" s="140" t="s">
        <v>308</v>
      </c>
      <c r="H2573" s="143">
        <v>41974</v>
      </c>
    </row>
    <row r="2574" spans="1:8">
      <c r="A2574" s="136">
        <v>3639</v>
      </c>
      <c r="B2574" s="137" t="s">
        <v>2898</v>
      </c>
      <c r="C2574" s="136" t="s">
        <v>314</v>
      </c>
      <c r="D2574" s="136" t="s">
        <v>83</v>
      </c>
      <c r="E2574" s="138">
        <v>1067.21</v>
      </c>
      <c r="F2574" s="138">
        <v>1067.21</v>
      </c>
      <c r="G2574" s="136" t="s">
        <v>308</v>
      </c>
      <c r="H2574" s="139">
        <v>41974</v>
      </c>
    </row>
    <row r="2575" spans="1:8">
      <c r="A2575" s="140">
        <v>3598</v>
      </c>
      <c r="B2575" s="141" t="s">
        <v>2899</v>
      </c>
      <c r="C2575" s="140" t="s">
        <v>314</v>
      </c>
      <c r="D2575" s="140" t="s">
        <v>83</v>
      </c>
      <c r="E2575" s="142">
        <v>1144.6099999999999</v>
      </c>
      <c r="F2575" s="142">
        <v>1144.6099999999999</v>
      </c>
      <c r="G2575" s="140" t="s">
        <v>308</v>
      </c>
      <c r="H2575" s="143">
        <v>41974</v>
      </c>
    </row>
    <row r="2576" spans="1:8">
      <c r="A2576" s="136">
        <v>3599</v>
      </c>
      <c r="B2576" s="137" t="s">
        <v>2900</v>
      </c>
      <c r="C2576" s="136" t="s">
        <v>314</v>
      </c>
      <c r="D2576" s="136" t="s">
        <v>83</v>
      </c>
      <c r="E2576" s="138">
        <v>1367.99</v>
      </c>
      <c r="F2576" s="138">
        <v>1367.99</v>
      </c>
      <c r="G2576" s="136" t="s">
        <v>308</v>
      </c>
      <c r="H2576" s="139">
        <v>41974</v>
      </c>
    </row>
    <row r="2577" spans="1:8">
      <c r="A2577" s="140">
        <v>3600</v>
      </c>
      <c r="B2577" s="141" t="s">
        <v>2901</v>
      </c>
      <c r="C2577" s="140" t="s">
        <v>314</v>
      </c>
      <c r="D2577" s="140" t="s">
        <v>83</v>
      </c>
      <c r="E2577" s="142">
        <v>1443.99</v>
      </c>
      <c r="F2577" s="142">
        <v>1443.99</v>
      </c>
      <c r="G2577" s="140" t="s">
        <v>308</v>
      </c>
      <c r="H2577" s="143">
        <v>41974</v>
      </c>
    </row>
    <row r="2578" spans="1:8">
      <c r="A2578" s="136">
        <v>3601</v>
      </c>
      <c r="B2578" s="137" t="s">
        <v>2902</v>
      </c>
      <c r="C2578" s="136" t="s">
        <v>314</v>
      </c>
      <c r="D2578" s="136" t="s">
        <v>83</v>
      </c>
      <c r="E2578" s="138">
        <v>1909.95</v>
      </c>
      <c r="F2578" s="138">
        <v>1909.95</v>
      </c>
      <c r="G2578" s="136" t="s">
        <v>308</v>
      </c>
      <c r="H2578" s="139">
        <v>41974</v>
      </c>
    </row>
    <row r="2579" spans="1:8">
      <c r="A2579" s="140">
        <v>3602</v>
      </c>
      <c r="B2579" s="141" t="s">
        <v>2903</v>
      </c>
      <c r="C2579" s="140" t="s">
        <v>314</v>
      </c>
      <c r="D2579" s="140" t="s">
        <v>83</v>
      </c>
      <c r="E2579" s="142">
        <v>1747.9</v>
      </c>
      <c r="F2579" s="142">
        <v>1747.9</v>
      </c>
      <c r="G2579" s="140" t="s">
        <v>308</v>
      </c>
      <c r="H2579" s="143">
        <v>41974</v>
      </c>
    </row>
    <row r="2580" spans="1:8">
      <c r="A2580" s="136">
        <v>3603</v>
      </c>
      <c r="B2580" s="137" t="s">
        <v>2904</v>
      </c>
      <c r="C2580" s="136" t="s">
        <v>314</v>
      </c>
      <c r="D2580" s="136" t="s">
        <v>83</v>
      </c>
      <c r="E2580" s="138">
        <v>2497.11</v>
      </c>
      <c r="F2580" s="138">
        <v>2497.11</v>
      </c>
      <c r="G2580" s="136" t="s">
        <v>308</v>
      </c>
      <c r="H2580" s="139">
        <v>41974</v>
      </c>
    </row>
    <row r="2581" spans="1:8">
      <c r="A2581" s="140">
        <v>3637</v>
      </c>
      <c r="B2581" s="141" t="s">
        <v>2905</v>
      </c>
      <c r="C2581" s="140" t="s">
        <v>314</v>
      </c>
      <c r="D2581" s="140" t="s">
        <v>83</v>
      </c>
      <c r="E2581" s="142">
        <v>288.5</v>
      </c>
      <c r="F2581" s="142">
        <v>288.5</v>
      </c>
      <c r="G2581" s="140" t="s">
        <v>308</v>
      </c>
      <c r="H2581" s="143">
        <v>41974</v>
      </c>
    </row>
    <row r="2582" spans="1:8">
      <c r="A2582" s="136">
        <v>3608</v>
      </c>
      <c r="B2582" s="137" t="s">
        <v>2906</v>
      </c>
      <c r="C2582" s="136" t="s">
        <v>314</v>
      </c>
      <c r="D2582" s="136" t="s">
        <v>83</v>
      </c>
      <c r="E2582" s="138">
        <v>983.51</v>
      </c>
      <c r="F2582" s="138">
        <v>983.51</v>
      </c>
      <c r="G2582" s="136" t="s">
        <v>308</v>
      </c>
      <c r="H2582" s="139">
        <v>41974</v>
      </c>
    </row>
    <row r="2583" spans="1:8">
      <c r="A2583" s="140">
        <v>3609</v>
      </c>
      <c r="B2583" s="141" t="s">
        <v>2907</v>
      </c>
      <c r="C2583" s="140" t="s">
        <v>314</v>
      </c>
      <c r="D2583" s="140" t="s">
        <v>83</v>
      </c>
      <c r="E2583" s="142">
        <v>1067.21</v>
      </c>
      <c r="F2583" s="142">
        <v>1067.21</v>
      </c>
      <c r="G2583" s="140" t="s">
        <v>308</v>
      </c>
      <c r="H2583" s="143">
        <v>41974</v>
      </c>
    </row>
    <row r="2584" spans="1:8">
      <c r="A2584" s="136">
        <v>3610</v>
      </c>
      <c r="B2584" s="137" t="s">
        <v>2908</v>
      </c>
      <c r="C2584" s="136" t="s">
        <v>314</v>
      </c>
      <c r="D2584" s="136" t="s">
        <v>83</v>
      </c>
      <c r="E2584" s="138">
        <v>1144.6099999999999</v>
      </c>
      <c r="F2584" s="138">
        <v>1144.6099999999999</v>
      </c>
      <c r="G2584" s="136" t="s">
        <v>308</v>
      </c>
      <c r="H2584" s="139">
        <v>41974</v>
      </c>
    </row>
    <row r="2585" spans="1:8">
      <c r="A2585" s="140">
        <v>3634</v>
      </c>
      <c r="B2585" s="141" t="s">
        <v>2909</v>
      </c>
      <c r="C2585" s="140" t="s">
        <v>314</v>
      </c>
      <c r="D2585" s="140" t="s">
        <v>83</v>
      </c>
      <c r="E2585" s="142">
        <v>1506.63</v>
      </c>
      <c r="F2585" s="142">
        <v>1506.63</v>
      </c>
      <c r="G2585" s="140" t="s">
        <v>308</v>
      </c>
      <c r="H2585" s="143">
        <v>41974</v>
      </c>
    </row>
    <row r="2586" spans="1:8">
      <c r="A2586" s="136">
        <v>3611</v>
      </c>
      <c r="B2586" s="137" t="s">
        <v>2910</v>
      </c>
      <c r="C2586" s="136" t="s">
        <v>314</v>
      </c>
      <c r="D2586" s="136" t="s">
        <v>83</v>
      </c>
      <c r="E2586" s="138">
        <v>1590.33</v>
      </c>
      <c r="F2586" s="138">
        <v>1590.33</v>
      </c>
      <c r="G2586" s="136" t="s">
        <v>308</v>
      </c>
      <c r="H2586" s="139">
        <v>41974</v>
      </c>
    </row>
    <row r="2587" spans="1:8">
      <c r="A2587" s="140">
        <v>3612</v>
      </c>
      <c r="B2587" s="141" t="s">
        <v>2911</v>
      </c>
      <c r="C2587" s="140" t="s">
        <v>314</v>
      </c>
      <c r="D2587" s="140" t="s">
        <v>83</v>
      </c>
      <c r="E2587" s="142">
        <v>1909.93</v>
      </c>
      <c r="F2587" s="142">
        <v>1909.93</v>
      </c>
      <c r="G2587" s="140" t="s">
        <v>308</v>
      </c>
      <c r="H2587" s="143">
        <v>41974</v>
      </c>
    </row>
    <row r="2588" spans="1:8">
      <c r="A2588" s="136">
        <v>3613</v>
      </c>
      <c r="B2588" s="137" t="s">
        <v>2912</v>
      </c>
      <c r="C2588" s="136" t="s">
        <v>314</v>
      </c>
      <c r="D2588" s="136" t="s">
        <v>83</v>
      </c>
      <c r="E2588" s="138">
        <v>2265.4699999999998</v>
      </c>
      <c r="F2588" s="138">
        <v>2265.4699999999998</v>
      </c>
      <c r="G2588" s="136" t="s">
        <v>308</v>
      </c>
      <c r="H2588" s="139">
        <v>41974</v>
      </c>
    </row>
    <row r="2589" spans="1:8">
      <c r="A2589" s="140">
        <v>3633</v>
      </c>
      <c r="B2589" s="141" t="s">
        <v>2913</v>
      </c>
      <c r="C2589" s="140" t="s">
        <v>314</v>
      </c>
      <c r="D2589" s="140" t="s">
        <v>83</v>
      </c>
      <c r="E2589" s="142">
        <v>3401.27</v>
      </c>
      <c r="F2589" s="142">
        <v>3401.27</v>
      </c>
      <c r="G2589" s="140" t="s">
        <v>308</v>
      </c>
      <c r="H2589" s="143">
        <v>41974</v>
      </c>
    </row>
    <row r="2590" spans="1:8">
      <c r="A2590" s="136">
        <v>3614</v>
      </c>
      <c r="B2590" s="137" t="s">
        <v>2914</v>
      </c>
      <c r="C2590" s="136" t="s">
        <v>314</v>
      </c>
      <c r="D2590" s="136" t="s">
        <v>83</v>
      </c>
      <c r="E2590" s="138">
        <v>3367.47</v>
      </c>
      <c r="F2590" s="138">
        <v>3367.47</v>
      </c>
      <c r="G2590" s="136" t="s">
        <v>308</v>
      </c>
      <c r="H2590" s="139">
        <v>41974</v>
      </c>
    </row>
    <row r="2591" spans="1:8">
      <c r="A2591" s="140">
        <v>3615</v>
      </c>
      <c r="B2591" s="141" t="s">
        <v>2915</v>
      </c>
      <c r="C2591" s="140" t="s">
        <v>314</v>
      </c>
      <c r="D2591" s="140" t="s">
        <v>83</v>
      </c>
      <c r="E2591" s="142">
        <v>4214.8999999999996</v>
      </c>
      <c r="F2591" s="142">
        <v>4214.8999999999996</v>
      </c>
      <c r="G2591" s="140" t="s">
        <v>308</v>
      </c>
      <c r="H2591" s="143">
        <v>41974</v>
      </c>
    </row>
    <row r="2592" spans="1:8">
      <c r="A2592" s="136">
        <v>3617</v>
      </c>
      <c r="B2592" s="137" t="s">
        <v>2916</v>
      </c>
      <c r="C2592" s="136" t="s">
        <v>314</v>
      </c>
      <c r="D2592" s="136" t="s">
        <v>83</v>
      </c>
      <c r="E2592" s="138">
        <v>392</v>
      </c>
      <c r="F2592" s="138">
        <v>392</v>
      </c>
      <c r="G2592" s="136" t="s">
        <v>308</v>
      </c>
      <c r="H2592" s="139">
        <v>41974</v>
      </c>
    </row>
    <row r="2593" spans="1:8">
      <c r="A2593" s="140">
        <v>3629</v>
      </c>
      <c r="B2593" s="141" t="s">
        <v>2917</v>
      </c>
      <c r="C2593" s="140" t="s">
        <v>314</v>
      </c>
      <c r="D2593" s="140" t="s">
        <v>83</v>
      </c>
      <c r="E2593" s="142">
        <v>753.31</v>
      </c>
      <c r="F2593" s="142">
        <v>753.31</v>
      </c>
      <c r="G2593" s="140" t="s">
        <v>308</v>
      </c>
      <c r="H2593" s="143">
        <v>41974</v>
      </c>
    </row>
    <row r="2594" spans="1:8">
      <c r="A2594" s="136">
        <v>3618</v>
      </c>
      <c r="B2594" s="137" t="s">
        <v>2918</v>
      </c>
      <c r="C2594" s="136" t="s">
        <v>314</v>
      </c>
      <c r="D2594" s="136" t="s">
        <v>83</v>
      </c>
      <c r="E2594" s="138">
        <v>685.58</v>
      </c>
      <c r="F2594" s="138">
        <v>685.58</v>
      </c>
      <c r="G2594" s="136" t="s">
        <v>308</v>
      </c>
      <c r="H2594" s="139">
        <v>41974</v>
      </c>
    </row>
    <row r="2595" spans="1:8">
      <c r="A2595" s="140">
        <v>3619</v>
      </c>
      <c r="B2595" s="141" t="s">
        <v>2919</v>
      </c>
      <c r="C2595" s="140" t="s">
        <v>314</v>
      </c>
      <c r="D2595" s="140" t="s">
        <v>83</v>
      </c>
      <c r="E2595" s="142">
        <v>1088.1300000000001</v>
      </c>
      <c r="F2595" s="142">
        <v>1088.1300000000001</v>
      </c>
      <c r="G2595" s="140" t="s">
        <v>308</v>
      </c>
      <c r="H2595" s="143">
        <v>41974</v>
      </c>
    </row>
    <row r="2596" spans="1:8">
      <c r="A2596" s="136">
        <v>3628</v>
      </c>
      <c r="B2596" s="137" t="s">
        <v>2920</v>
      </c>
      <c r="C2596" s="136" t="s">
        <v>314</v>
      </c>
      <c r="D2596" s="136" t="s">
        <v>83</v>
      </c>
      <c r="E2596" s="138">
        <v>1171.83</v>
      </c>
      <c r="F2596" s="138">
        <v>1171.83</v>
      </c>
      <c r="G2596" s="136" t="s">
        <v>308</v>
      </c>
      <c r="H2596" s="139">
        <v>41974</v>
      </c>
    </row>
    <row r="2597" spans="1:8">
      <c r="A2597" s="140">
        <v>3620</v>
      </c>
      <c r="B2597" s="141" t="s">
        <v>2921</v>
      </c>
      <c r="C2597" s="140" t="s">
        <v>314</v>
      </c>
      <c r="D2597" s="140" t="s">
        <v>83</v>
      </c>
      <c r="E2597" s="142">
        <v>1506.65</v>
      </c>
      <c r="F2597" s="142">
        <v>1506.65</v>
      </c>
      <c r="G2597" s="140" t="s">
        <v>308</v>
      </c>
      <c r="H2597" s="143">
        <v>41974</v>
      </c>
    </row>
    <row r="2598" spans="1:8">
      <c r="A2598" s="136">
        <v>3627</v>
      </c>
      <c r="B2598" s="137" t="s">
        <v>2922</v>
      </c>
      <c r="C2598" s="136" t="s">
        <v>314</v>
      </c>
      <c r="D2598" s="136" t="s">
        <v>83</v>
      </c>
      <c r="E2598" s="138">
        <v>1653.13</v>
      </c>
      <c r="F2598" s="138">
        <v>1653.13</v>
      </c>
      <c r="G2598" s="136" t="s">
        <v>308</v>
      </c>
      <c r="H2598" s="139">
        <v>41974</v>
      </c>
    </row>
    <row r="2599" spans="1:8">
      <c r="A2599" s="140">
        <v>3621</v>
      </c>
      <c r="B2599" s="141" t="s">
        <v>2923</v>
      </c>
      <c r="C2599" s="140" t="s">
        <v>314</v>
      </c>
      <c r="D2599" s="140" t="s">
        <v>83</v>
      </c>
      <c r="E2599" s="142">
        <v>1757.75</v>
      </c>
      <c r="F2599" s="142">
        <v>1757.75</v>
      </c>
      <c r="G2599" s="140" t="s">
        <v>308</v>
      </c>
      <c r="H2599" s="143">
        <v>41974</v>
      </c>
    </row>
    <row r="2600" spans="1:8">
      <c r="A2600" s="136">
        <v>3626</v>
      </c>
      <c r="B2600" s="137" t="s">
        <v>2924</v>
      </c>
      <c r="C2600" s="136" t="s">
        <v>314</v>
      </c>
      <c r="D2600" s="136" t="s">
        <v>83</v>
      </c>
      <c r="E2600" s="138">
        <v>1909.93</v>
      </c>
      <c r="F2600" s="138">
        <v>1909.93</v>
      </c>
      <c r="G2600" s="136" t="s">
        <v>308</v>
      </c>
      <c r="H2600" s="139">
        <v>41974</v>
      </c>
    </row>
    <row r="2601" spans="1:8">
      <c r="A2601" s="140">
        <v>3622</v>
      </c>
      <c r="B2601" s="141" t="s">
        <v>2925</v>
      </c>
      <c r="C2601" s="140" t="s">
        <v>314</v>
      </c>
      <c r="D2601" s="140" t="s">
        <v>83</v>
      </c>
      <c r="E2601" s="142">
        <v>2265.0100000000002</v>
      </c>
      <c r="F2601" s="142">
        <v>2265.0100000000002</v>
      </c>
      <c r="G2601" s="140" t="s">
        <v>308</v>
      </c>
      <c r="H2601" s="143">
        <v>41974</v>
      </c>
    </row>
    <row r="2602" spans="1:8">
      <c r="A2602" s="136">
        <v>3625</v>
      </c>
      <c r="B2602" s="137" t="s">
        <v>2926</v>
      </c>
      <c r="C2602" s="136" t="s">
        <v>314</v>
      </c>
      <c r="D2602" s="136" t="s">
        <v>83</v>
      </c>
      <c r="E2602" s="138">
        <v>3401.27</v>
      </c>
      <c r="F2602" s="138">
        <v>3401.27</v>
      </c>
      <c r="G2602" s="136" t="s">
        <v>308</v>
      </c>
      <c r="H2602" s="139">
        <v>41974</v>
      </c>
    </row>
    <row r="2603" spans="1:8">
      <c r="A2603" s="140">
        <v>3623</v>
      </c>
      <c r="B2603" s="141" t="s">
        <v>2927</v>
      </c>
      <c r="C2603" s="140" t="s">
        <v>314</v>
      </c>
      <c r="D2603" s="140" t="s">
        <v>83</v>
      </c>
      <c r="E2603" s="142">
        <v>4571.72</v>
      </c>
      <c r="F2603" s="142">
        <v>4571.72</v>
      </c>
      <c r="G2603" s="140" t="s">
        <v>308</v>
      </c>
      <c r="H2603" s="143">
        <v>41974</v>
      </c>
    </row>
    <row r="2604" spans="1:8">
      <c r="A2604" s="136">
        <v>3624</v>
      </c>
      <c r="B2604" s="137" t="s">
        <v>2928</v>
      </c>
      <c r="C2604" s="136" t="s">
        <v>314</v>
      </c>
      <c r="D2604" s="136" t="s">
        <v>83</v>
      </c>
      <c r="E2604" s="138">
        <v>5092.07</v>
      </c>
      <c r="F2604" s="138">
        <v>5092.07</v>
      </c>
      <c r="G2604" s="136" t="s">
        <v>308</v>
      </c>
      <c r="H2604" s="139">
        <v>41974</v>
      </c>
    </row>
    <row r="2605" spans="1:8" ht="25.5">
      <c r="A2605" s="140">
        <v>3607</v>
      </c>
      <c r="B2605" s="141" t="s">
        <v>2929</v>
      </c>
      <c r="C2605" s="140" t="s">
        <v>314</v>
      </c>
      <c r="D2605" s="140" t="s">
        <v>83</v>
      </c>
      <c r="E2605" s="142">
        <v>392</v>
      </c>
      <c r="F2605" s="142">
        <v>392</v>
      </c>
      <c r="G2605" s="140" t="s">
        <v>308</v>
      </c>
      <c r="H2605" s="143">
        <v>41974</v>
      </c>
    </row>
    <row r="2606" spans="1:8">
      <c r="A2606" s="136">
        <v>10911</v>
      </c>
      <c r="B2606" s="137" t="s">
        <v>2930</v>
      </c>
      <c r="C2606" s="136" t="s">
        <v>314</v>
      </c>
      <c r="D2606" s="136" t="s">
        <v>83</v>
      </c>
      <c r="E2606" s="138">
        <v>14.47</v>
      </c>
      <c r="F2606" s="138">
        <v>14.47</v>
      </c>
      <c r="G2606" s="136" t="s">
        <v>308</v>
      </c>
      <c r="H2606" s="139">
        <v>41974</v>
      </c>
    </row>
    <row r="2607" spans="1:8" ht="25.5">
      <c r="A2607" s="140">
        <v>10908</v>
      </c>
      <c r="B2607" s="141" t="s">
        <v>2931</v>
      </c>
      <c r="C2607" s="140" t="s">
        <v>314</v>
      </c>
      <c r="D2607" s="140" t="s">
        <v>83</v>
      </c>
      <c r="E2607" s="142">
        <v>6.48</v>
      </c>
      <c r="F2607" s="142">
        <v>6.48</v>
      </c>
      <c r="G2607" s="140" t="s">
        <v>308</v>
      </c>
      <c r="H2607" s="143">
        <v>41974</v>
      </c>
    </row>
    <row r="2608" spans="1:8" ht="25.5">
      <c r="A2608" s="136">
        <v>10909</v>
      </c>
      <c r="B2608" s="137" t="s">
        <v>2932</v>
      </c>
      <c r="C2608" s="136" t="s">
        <v>314</v>
      </c>
      <c r="D2608" s="136" t="s">
        <v>83</v>
      </c>
      <c r="E2608" s="138">
        <v>10.68</v>
      </c>
      <c r="F2608" s="138">
        <v>10.68</v>
      </c>
      <c r="G2608" s="136" t="s">
        <v>308</v>
      </c>
      <c r="H2608" s="139">
        <v>41974</v>
      </c>
    </row>
    <row r="2609" spans="1:8" ht="25.5">
      <c r="A2609" s="140">
        <v>3669</v>
      </c>
      <c r="B2609" s="141" t="s">
        <v>2933</v>
      </c>
      <c r="C2609" s="140" t="s">
        <v>314</v>
      </c>
      <c r="D2609" s="140" t="s">
        <v>83</v>
      </c>
      <c r="E2609" s="142">
        <v>4.18</v>
      </c>
      <c r="F2609" s="142">
        <v>4.18</v>
      </c>
      <c r="G2609" s="140" t="s">
        <v>308</v>
      </c>
      <c r="H2609" s="143">
        <v>41974</v>
      </c>
    </row>
    <row r="2610" spans="1:8" ht="25.5">
      <c r="A2610" s="136">
        <v>3655</v>
      </c>
      <c r="B2610" s="137" t="s">
        <v>2934</v>
      </c>
      <c r="C2610" s="136" t="s">
        <v>314</v>
      </c>
      <c r="D2610" s="136" t="s">
        <v>83</v>
      </c>
      <c r="E2610" s="138">
        <v>22.34</v>
      </c>
      <c r="F2610" s="138">
        <v>22.34</v>
      </c>
      <c r="G2610" s="136" t="s">
        <v>308</v>
      </c>
      <c r="H2610" s="139">
        <v>41974</v>
      </c>
    </row>
    <row r="2611" spans="1:8" ht="25.5">
      <c r="A2611" s="140">
        <v>3657</v>
      </c>
      <c r="B2611" s="141" t="s">
        <v>2935</v>
      </c>
      <c r="C2611" s="140" t="s">
        <v>314</v>
      </c>
      <c r="D2611" s="140" t="s">
        <v>83</v>
      </c>
      <c r="E2611" s="142">
        <v>16.45</v>
      </c>
      <c r="F2611" s="142">
        <v>16.45</v>
      </c>
      <c r="G2611" s="140" t="s">
        <v>308</v>
      </c>
      <c r="H2611" s="143">
        <v>41974</v>
      </c>
    </row>
    <row r="2612" spans="1:8" ht="25.5">
      <c r="A2612" s="136">
        <v>3653</v>
      </c>
      <c r="B2612" s="137" t="s">
        <v>2936</v>
      </c>
      <c r="C2612" s="136" t="s">
        <v>314</v>
      </c>
      <c r="D2612" s="136" t="s">
        <v>83</v>
      </c>
      <c r="E2612" s="138">
        <v>13.59</v>
      </c>
      <c r="F2612" s="138">
        <v>13.59</v>
      </c>
      <c r="G2612" s="136" t="s">
        <v>308</v>
      </c>
      <c r="H2612" s="139">
        <v>41974</v>
      </c>
    </row>
    <row r="2613" spans="1:8" ht="25.5">
      <c r="A2613" s="140">
        <v>3649</v>
      </c>
      <c r="B2613" s="141" t="s">
        <v>2937</v>
      </c>
      <c r="C2613" s="140" t="s">
        <v>314</v>
      </c>
      <c r="D2613" s="140" t="s">
        <v>83</v>
      </c>
      <c r="E2613" s="142">
        <v>26.95</v>
      </c>
      <c r="F2613" s="142">
        <v>26.95</v>
      </c>
      <c r="G2613" s="140" t="s">
        <v>308</v>
      </c>
      <c r="H2613" s="143">
        <v>41974</v>
      </c>
    </row>
    <row r="2614" spans="1:8" ht="25.5">
      <c r="A2614" s="136">
        <v>3651</v>
      </c>
      <c r="B2614" s="137" t="s">
        <v>2938</v>
      </c>
      <c r="C2614" s="136" t="s">
        <v>314</v>
      </c>
      <c r="D2614" s="136" t="s">
        <v>83</v>
      </c>
      <c r="E2614" s="138">
        <v>44.74</v>
      </c>
      <c r="F2614" s="138">
        <v>44.74</v>
      </c>
      <c r="G2614" s="136" t="s">
        <v>308</v>
      </c>
      <c r="H2614" s="139">
        <v>41974</v>
      </c>
    </row>
    <row r="2615" spans="1:8" ht="25.5">
      <c r="A2615" s="140">
        <v>3650</v>
      </c>
      <c r="B2615" s="141" t="s">
        <v>2939</v>
      </c>
      <c r="C2615" s="140" t="s">
        <v>314</v>
      </c>
      <c r="D2615" s="140" t="s">
        <v>83</v>
      </c>
      <c r="E2615" s="142">
        <v>130.38999999999999</v>
      </c>
      <c r="F2615" s="142">
        <v>130.38999999999999</v>
      </c>
      <c r="G2615" s="140" t="s">
        <v>308</v>
      </c>
      <c r="H2615" s="143">
        <v>41974</v>
      </c>
    </row>
    <row r="2616" spans="1:8" ht="25.5">
      <c r="A2616" s="136">
        <v>3645</v>
      </c>
      <c r="B2616" s="137" t="s">
        <v>2940</v>
      </c>
      <c r="C2616" s="136" t="s">
        <v>314</v>
      </c>
      <c r="D2616" s="136" t="s">
        <v>83</v>
      </c>
      <c r="E2616" s="138">
        <v>213.27</v>
      </c>
      <c r="F2616" s="138">
        <v>213.27</v>
      </c>
      <c r="G2616" s="136" t="s">
        <v>308</v>
      </c>
      <c r="H2616" s="139">
        <v>41974</v>
      </c>
    </row>
    <row r="2617" spans="1:8" ht="25.5">
      <c r="A2617" s="140">
        <v>3646</v>
      </c>
      <c r="B2617" s="141" t="s">
        <v>2941</v>
      </c>
      <c r="C2617" s="140" t="s">
        <v>314</v>
      </c>
      <c r="D2617" s="140" t="s">
        <v>83</v>
      </c>
      <c r="E2617" s="142">
        <v>313.57</v>
      </c>
      <c r="F2617" s="142">
        <v>313.57</v>
      </c>
      <c r="G2617" s="140" t="s">
        <v>308</v>
      </c>
      <c r="H2617" s="143">
        <v>41974</v>
      </c>
    </row>
    <row r="2618" spans="1:8" ht="25.5">
      <c r="A2618" s="136">
        <v>3647</v>
      </c>
      <c r="B2618" s="137" t="s">
        <v>2942</v>
      </c>
      <c r="C2618" s="136" t="s">
        <v>314</v>
      </c>
      <c r="D2618" s="136" t="s">
        <v>83</v>
      </c>
      <c r="E2618" s="138">
        <v>425.71</v>
      </c>
      <c r="F2618" s="138">
        <v>425.71</v>
      </c>
      <c r="G2618" s="136" t="s">
        <v>308</v>
      </c>
      <c r="H2618" s="139">
        <v>41974</v>
      </c>
    </row>
    <row r="2619" spans="1:8">
      <c r="A2619" s="140">
        <v>12625</v>
      </c>
      <c r="B2619" s="141" t="s">
        <v>2943</v>
      </c>
      <c r="C2619" s="140" t="s">
        <v>314</v>
      </c>
      <c r="D2619" s="140" t="s">
        <v>83</v>
      </c>
      <c r="E2619" s="142">
        <v>7.85</v>
      </c>
      <c r="F2619" s="142">
        <v>7.85</v>
      </c>
      <c r="G2619" s="140" t="s">
        <v>308</v>
      </c>
      <c r="H2619" s="143">
        <v>41974</v>
      </c>
    </row>
    <row r="2620" spans="1:8" ht="25.5">
      <c r="A2620" s="136">
        <v>10865</v>
      </c>
      <c r="B2620" s="137" t="s">
        <v>2944</v>
      </c>
      <c r="C2620" s="136" t="s">
        <v>314</v>
      </c>
      <c r="D2620" s="136" t="s">
        <v>83</v>
      </c>
      <c r="E2620" s="138">
        <v>13.07</v>
      </c>
      <c r="F2620" s="138">
        <v>13.07</v>
      </c>
      <c r="G2620" s="136" t="s">
        <v>308</v>
      </c>
      <c r="H2620" s="139">
        <v>41974</v>
      </c>
    </row>
    <row r="2621" spans="1:8">
      <c r="A2621" s="140">
        <v>3666</v>
      </c>
      <c r="B2621" s="141" t="s">
        <v>2945</v>
      </c>
      <c r="C2621" s="140" t="s">
        <v>314</v>
      </c>
      <c r="D2621" s="140" t="s">
        <v>83</v>
      </c>
      <c r="E2621" s="142">
        <v>1.48</v>
      </c>
      <c r="F2621" s="142">
        <v>1.48</v>
      </c>
      <c r="G2621" s="140" t="s">
        <v>308</v>
      </c>
      <c r="H2621" s="143">
        <v>41974</v>
      </c>
    </row>
    <row r="2622" spans="1:8" ht="25.5">
      <c r="A2622" s="136">
        <v>3665</v>
      </c>
      <c r="B2622" s="137" t="s">
        <v>2946</v>
      </c>
      <c r="C2622" s="136" t="s">
        <v>314</v>
      </c>
      <c r="D2622" s="136" t="s">
        <v>83</v>
      </c>
      <c r="E2622" s="138">
        <v>33.619999999999997</v>
      </c>
      <c r="F2622" s="138">
        <v>33.619999999999997</v>
      </c>
      <c r="G2622" s="136" t="s">
        <v>308</v>
      </c>
      <c r="H2622" s="139">
        <v>41974</v>
      </c>
    </row>
    <row r="2623" spans="1:8">
      <c r="A2623" s="140">
        <v>20136</v>
      </c>
      <c r="B2623" s="141" t="s">
        <v>2947</v>
      </c>
      <c r="C2623" s="140" t="s">
        <v>314</v>
      </c>
      <c r="D2623" s="140" t="s">
        <v>83</v>
      </c>
      <c r="E2623" s="142">
        <v>70.73</v>
      </c>
      <c r="F2623" s="142">
        <v>70.73</v>
      </c>
      <c r="G2623" s="140" t="s">
        <v>308</v>
      </c>
      <c r="H2623" s="143">
        <v>41974</v>
      </c>
    </row>
    <row r="2624" spans="1:8">
      <c r="A2624" s="136">
        <v>3670</v>
      </c>
      <c r="B2624" s="137" t="s">
        <v>2948</v>
      </c>
      <c r="C2624" s="136" t="s">
        <v>314</v>
      </c>
      <c r="D2624" s="136" t="s">
        <v>83</v>
      </c>
      <c r="E2624" s="138">
        <v>8.59</v>
      </c>
      <c r="F2624" s="138">
        <v>8.59</v>
      </c>
      <c r="G2624" s="136" t="s">
        <v>308</v>
      </c>
      <c r="H2624" s="139">
        <v>41974</v>
      </c>
    </row>
    <row r="2625" spans="1:8">
      <c r="A2625" s="140">
        <v>3659</v>
      </c>
      <c r="B2625" s="141" t="s">
        <v>2949</v>
      </c>
      <c r="C2625" s="140" t="s">
        <v>314</v>
      </c>
      <c r="D2625" s="140" t="s">
        <v>83</v>
      </c>
      <c r="E2625" s="142">
        <v>5.05</v>
      </c>
      <c r="F2625" s="142">
        <v>5.05</v>
      </c>
      <c r="G2625" s="140" t="s">
        <v>308</v>
      </c>
      <c r="H2625" s="143">
        <v>41974</v>
      </c>
    </row>
    <row r="2626" spans="1:8">
      <c r="A2626" s="136">
        <v>3660</v>
      </c>
      <c r="B2626" s="137" t="s">
        <v>2950</v>
      </c>
      <c r="C2626" s="136" t="s">
        <v>314</v>
      </c>
      <c r="D2626" s="136" t="s">
        <v>83</v>
      </c>
      <c r="E2626" s="138">
        <v>8.93</v>
      </c>
      <c r="F2626" s="138">
        <v>8.93</v>
      </c>
      <c r="G2626" s="136" t="s">
        <v>308</v>
      </c>
      <c r="H2626" s="139">
        <v>41974</v>
      </c>
    </row>
    <row r="2627" spans="1:8">
      <c r="A2627" s="140">
        <v>3662</v>
      </c>
      <c r="B2627" s="141" t="s">
        <v>2951</v>
      </c>
      <c r="C2627" s="140" t="s">
        <v>314</v>
      </c>
      <c r="D2627" s="140" t="s">
        <v>83</v>
      </c>
      <c r="E2627" s="142">
        <v>3.27</v>
      </c>
      <c r="F2627" s="142">
        <v>3.27</v>
      </c>
      <c r="G2627" s="140" t="s">
        <v>308</v>
      </c>
      <c r="H2627" s="143">
        <v>41974</v>
      </c>
    </row>
    <row r="2628" spans="1:8">
      <c r="A2628" s="136">
        <v>3661</v>
      </c>
      <c r="B2628" s="137" t="s">
        <v>2952</v>
      </c>
      <c r="C2628" s="136" t="s">
        <v>314</v>
      </c>
      <c r="D2628" s="136" t="s">
        <v>83</v>
      </c>
      <c r="E2628" s="138">
        <v>5.1100000000000003</v>
      </c>
      <c r="F2628" s="138">
        <v>5.1100000000000003</v>
      </c>
      <c r="G2628" s="136" t="s">
        <v>308</v>
      </c>
      <c r="H2628" s="139">
        <v>41974</v>
      </c>
    </row>
    <row r="2629" spans="1:8">
      <c r="A2629" s="140">
        <v>3658</v>
      </c>
      <c r="B2629" s="141" t="s">
        <v>2953</v>
      </c>
      <c r="C2629" s="140" t="s">
        <v>314</v>
      </c>
      <c r="D2629" s="140" t="s">
        <v>83</v>
      </c>
      <c r="E2629" s="142">
        <v>6.51</v>
      </c>
      <c r="F2629" s="142">
        <v>6.51</v>
      </c>
      <c r="G2629" s="140" t="s">
        <v>308</v>
      </c>
      <c r="H2629" s="143">
        <v>41974</v>
      </c>
    </row>
    <row r="2630" spans="1:8" ht="25.5">
      <c r="A2630" s="136">
        <v>20144</v>
      </c>
      <c r="B2630" s="137" t="s">
        <v>2954</v>
      </c>
      <c r="C2630" s="136" t="s">
        <v>314</v>
      </c>
      <c r="D2630" s="136" t="s">
        <v>83</v>
      </c>
      <c r="E2630" s="138">
        <v>23.61</v>
      </c>
      <c r="F2630" s="138">
        <v>23.61</v>
      </c>
      <c r="G2630" s="136" t="s">
        <v>308</v>
      </c>
      <c r="H2630" s="139">
        <v>41974</v>
      </c>
    </row>
    <row r="2631" spans="1:8" ht="25.5">
      <c r="A2631" s="140">
        <v>20143</v>
      </c>
      <c r="B2631" s="141" t="s">
        <v>2955</v>
      </c>
      <c r="C2631" s="140" t="s">
        <v>314</v>
      </c>
      <c r="D2631" s="140" t="s">
        <v>83</v>
      </c>
      <c r="E2631" s="142">
        <v>24.76</v>
      </c>
      <c r="F2631" s="142">
        <v>24.76</v>
      </c>
      <c r="G2631" s="140" t="s">
        <v>308</v>
      </c>
      <c r="H2631" s="143">
        <v>41974</v>
      </c>
    </row>
    <row r="2632" spans="1:8" ht="25.5">
      <c r="A2632" s="136">
        <v>20145</v>
      </c>
      <c r="B2632" s="137" t="s">
        <v>2956</v>
      </c>
      <c r="C2632" s="136" t="s">
        <v>314</v>
      </c>
      <c r="D2632" s="136" t="s">
        <v>83</v>
      </c>
      <c r="E2632" s="138">
        <v>61.04</v>
      </c>
      <c r="F2632" s="138">
        <v>61.04</v>
      </c>
      <c r="G2632" s="136" t="s">
        <v>308</v>
      </c>
      <c r="H2632" s="139">
        <v>41974</v>
      </c>
    </row>
    <row r="2633" spans="1:8" ht="25.5">
      <c r="A2633" s="140">
        <v>20146</v>
      </c>
      <c r="B2633" s="141" t="s">
        <v>2957</v>
      </c>
      <c r="C2633" s="140" t="s">
        <v>314</v>
      </c>
      <c r="D2633" s="140" t="s">
        <v>83</v>
      </c>
      <c r="E2633" s="142">
        <v>63.16</v>
      </c>
      <c r="F2633" s="142">
        <v>63.16</v>
      </c>
      <c r="G2633" s="140" t="s">
        <v>308</v>
      </c>
      <c r="H2633" s="143">
        <v>41974</v>
      </c>
    </row>
    <row r="2634" spans="1:8" ht="25.5">
      <c r="A2634" s="136">
        <v>20140</v>
      </c>
      <c r="B2634" s="137" t="s">
        <v>2958</v>
      </c>
      <c r="C2634" s="136" t="s">
        <v>314</v>
      </c>
      <c r="D2634" s="136" t="s">
        <v>83</v>
      </c>
      <c r="E2634" s="138">
        <v>4.24</v>
      </c>
      <c r="F2634" s="138">
        <v>4.24</v>
      </c>
      <c r="G2634" s="136" t="s">
        <v>308</v>
      </c>
      <c r="H2634" s="139">
        <v>41974</v>
      </c>
    </row>
    <row r="2635" spans="1:8" ht="25.5">
      <c r="A2635" s="140">
        <v>20141</v>
      </c>
      <c r="B2635" s="141" t="s">
        <v>2959</v>
      </c>
      <c r="C2635" s="140" t="s">
        <v>314</v>
      </c>
      <c r="D2635" s="140" t="s">
        <v>83</v>
      </c>
      <c r="E2635" s="142">
        <v>6.54</v>
      </c>
      <c r="F2635" s="142">
        <v>6.54</v>
      </c>
      <c r="G2635" s="140" t="s">
        <v>308</v>
      </c>
      <c r="H2635" s="143">
        <v>41974</v>
      </c>
    </row>
    <row r="2636" spans="1:8" ht="25.5">
      <c r="A2636" s="136">
        <v>20142</v>
      </c>
      <c r="B2636" s="137" t="s">
        <v>2960</v>
      </c>
      <c r="C2636" s="136" t="s">
        <v>314</v>
      </c>
      <c r="D2636" s="136" t="s">
        <v>83</v>
      </c>
      <c r="E2636" s="138">
        <v>15.49</v>
      </c>
      <c r="F2636" s="138">
        <v>15.49</v>
      </c>
      <c r="G2636" s="136" t="s">
        <v>308</v>
      </c>
      <c r="H2636" s="139">
        <v>41974</v>
      </c>
    </row>
    <row r="2637" spans="1:8" ht="25.5">
      <c r="A2637" s="140">
        <v>20138</v>
      </c>
      <c r="B2637" s="141" t="s">
        <v>2961</v>
      </c>
      <c r="C2637" s="140" t="s">
        <v>314</v>
      </c>
      <c r="D2637" s="140" t="s">
        <v>83</v>
      </c>
      <c r="E2637" s="142">
        <v>27.24</v>
      </c>
      <c r="F2637" s="142">
        <v>27.24</v>
      </c>
      <c r="G2637" s="140" t="s">
        <v>308</v>
      </c>
      <c r="H2637" s="143">
        <v>41974</v>
      </c>
    </row>
    <row r="2638" spans="1:8" ht="25.5">
      <c r="A2638" s="136">
        <v>20137</v>
      </c>
      <c r="B2638" s="137" t="s">
        <v>2962</v>
      </c>
      <c r="C2638" s="136" t="s">
        <v>314</v>
      </c>
      <c r="D2638" s="136" t="s">
        <v>83</v>
      </c>
      <c r="E2638" s="138">
        <v>23.82</v>
      </c>
      <c r="F2638" s="138">
        <v>23.82</v>
      </c>
      <c r="G2638" s="136" t="s">
        <v>308</v>
      </c>
      <c r="H2638" s="139">
        <v>41974</v>
      </c>
    </row>
    <row r="2639" spans="1:8" ht="25.5">
      <c r="A2639" s="140">
        <v>3677</v>
      </c>
      <c r="B2639" s="141" t="s">
        <v>2963</v>
      </c>
      <c r="C2639" s="140" t="s">
        <v>314</v>
      </c>
      <c r="D2639" s="140" t="s">
        <v>370</v>
      </c>
      <c r="E2639" s="142">
        <v>366.22</v>
      </c>
      <c r="F2639" s="142">
        <v>366.22</v>
      </c>
      <c r="G2639" s="140" t="s">
        <v>308</v>
      </c>
      <c r="H2639" s="143">
        <v>41974</v>
      </c>
    </row>
    <row r="2640" spans="1:8" ht="25.5">
      <c r="A2640" s="136">
        <v>3674</v>
      </c>
      <c r="B2640" s="137" t="s">
        <v>2964</v>
      </c>
      <c r="C2640" s="136" t="s">
        <v>314</v>
      </c>
      <c r="D2640" s="136" t="s">
        <v>370</v>
      </c>
      <c r="E2640" s="138">
        <v>60.42</v>
      </c>
      <c r="F2640" s="138">
        <v>60.42</v>
      </c>
      <c r="G2640" s="136" t="s">
        <v>308</v>
      </c>
      <c r="H2640" s="139">
        <v>41974</v>
      </c>
    </row>
    <row r="2641" spans="1:8" ht="25.5">
      <c r="A2641" s="140">
        <v>3681</v>
      </c>
      <c r="B2641" s="141" t="s">
        <v>2965</v>
      </c>
      <c r="C2641" s="140" t="s">
        <v>314</v>
      </c>
      <c r="D2641" s="140" t="s">
        <v>370</v>
      </c>
      <c r="E2641" s="142">
        <v>149.78</v>
      </c>
      <c r="F2641" s="142">
        <v>149.78</v>
      </c>
      <c r="G2641" s="140" t="s">
        <v>308</v>
      </c>
      <c r="H2641" s="143">
        <v>41974</v>
      </c>
    </row>
    <row r="2642" spans="1:8" ht="25.5">
      <c r="A2642" s="136">
        <v>3676</v>
      </c>
      <c r="B2642" s="137" t="s">
        <v>2966</v>
      </c>
      <c r="C2642" s="136" t="s">
        <v>314</v>
      </c>
      <c r="D2642" s="136" t="s">
        <v>370</v>
      </c>
      <c r="E2642" s="138">
        <v>423.67</v>
      </c>
      <c r="F2642" s="138">
        <v>423.67</v>
      </c>
      <c r="G2642" s="136" t="s">
        <v>308</v>
      </c>
      <c r="H2642" s="139">
        <v>41974</v>
      </c>
    </row>
    <row r="2643" spans="1:8" ht="25.5">
      <c r="A2643" s="140">
        <v>11618</v>
      </c>
      <c r="B2643" s="141" t="s">
        <v>2967</v>
      </c>
      <c r="C2643" s="140" t="s">
        <v>314</v>
      </c>
      <c r="D2643" s="140" t="s">
        <v>370</v>
      </c>
      <c r="E2643" s="142">
        <v>497.14</v>
      </c>
      <c r="F2643" s="142">
        <v>497.14</v>
      </c>
      <c r="G2643" s="140" t="s">
        <v>308</v>
      </c>
      <c r="H2643" s="143">
        <v>41974</v>
      </c>
    </row>
    <row r="2644" spans="1:8" ht="25.5">
      <c r="A2644" s="136">
        <v>3679</v>
      </c>
      <c r="B2644" s="137" t="s">
        <v>2968</v>
      </c>
      <c r="C2644" s="136" t="s">
        <v>314</v>
      </c>
      <c r="D2644" s="136" t="s">
        <v>370</v>
      </c>
      <c r="E2644" s="138">
        <v>398.28</v>
      </c>
      <c r="F2644" s="138">
        <v>398.28</v>
      </c>
      <c r="G2644" s="136" t="s">
        <v>308</v>
      </c>
      <c r="H2644" s="139">
        <v>41974</v>
      </c>
    </row>
    <row r="2645" spans="1:8" ht="25.5">
      <c r="A2645" s="140">
        <v>3678</v>
      </c>
      <c r="B2645" s="141" t="s">
        <v>2969</v>
      </c>
      <c r="C2645" s="140" t="s">
        <v>314</v>
      </c>
      <c r="D2645" s="140" t="s">
        <v>370</v>
      </c>
      <c r="E2645" s="142">
        <v>32.85</v>
      </c>
      <c r="F2645" s="142">
        <v>32.85</v>
      </c>
      <c r="G2645" s="140" t="s">
        <v>308</v>
      </c>
      <c r="H2645" s="143">
        <v>41974</v>
      </c>
    </row>
    <row r="2646" spans="1:8" ht="25.5">
      <c r="A2646" s="136">
        <v>14804</v>
      </c>
      <c r="B2646" s="137" t="s">
        <v>2970</v>
      </c>
      <c r="C2646" s="136" t="s">
        <v>314</v>
      </c>
      <c r="D2646" s="136" t="s">
        <v>370</v>
      </c>
      <c r="E2646" s="138">
        <v>167.37</v>
      </c>
      <c r="F2646" s="138">
        <v>167.37</v>
      </c>
      <c r="G2646" s="136" t="s">
        <v>308</v>
      </c>
      <c r="H2646" s="139">
        <v>41974</v>
      </c>
    </row>
    <row r="2647" spans="1:8" ht="25.5">
      <c r="A2647" s="140">
        <v>14077</v>
      </c>
      <c r="B2647" s="141" t="s">
        <v>2971</v>
      </c>
      <c r="C2647" s="140" t="s">
        <v>314</v>
      </c>
      <c r="D2647" s="140" t="s">
        <v>370</v>
      </c>
      <c r="E2647" s="142">
        <v>119.14</v>
      </c>
      <c r="F2647" s="142">
        <v>119.14</v>
      </c>
      <c r="G2647" s="140" t="s">
        <v>308</v>
      </c>
      <c r="H2647" s="143">
        <v>41974</v>
      </c>
    </row>
    <row r="2648" spans="1:8">
      <c r="A2648" s="136">
        <v>3672</v>
      </c>
      <c r="B2648" s="137" t="s">
        <v>2972</v>
      </c>
      <c r="C2648" s="136" t="s">
        <v>314</v>
      </c>
      <c r="D2648" s="136" t="s">
        <v>370</v>
      </c>
      <c r="E2648" s="138">
        <v>1.1599999999999999</v>
      </c>
      <c r="F2648" s="138">
        <v>1.1599999999999999</v>
      </c>
      <c r="G2648" s="136" t="s">
        <v>308</v>
      </c>
      <c r="H2648" s="139">
        <v>41974</v>
      </c>
    </row>
    <row r="2649" spans="1:8">
      <c r="A2649" s="140">
        <v>3673</v>
      </c>
      <c r="B2649" s="141" t="s">
        <v>2973</v>
      </c>
      <c r="C2649" s="140" t="s">
        <v>314</v>
      </c>
      <c r="D2649" s="140" t="s">
        <v>370</v>
      </c>
      <c r="E2649" s="142">
        <v>1.53</v>
      </c>
      <c r="F2649" s="142">
        <v>1.53</v>
      </c>
      <c r="G2649" s="140" t="s">
        <v>308</v>
      </c>
      <c r="H2649" s="143">
        <v>41974</v>
      </c>
    </row>
    <row r="2650" spans="1:8">
      <c r="A2650" s="136">
        <v>3718</v>
      </c>
      <c r="B2650" s="137" t="s">
        <v>2974</v>
      </c>
      <c r="C2650" s="136" t="s">
        <v>314</v>
      </c>
      <c r="D2650" s="136" t="s">
        <v>83</v>
      </c>
      <c r="E2650" s="138">
        <v>126.26</v>
      </c>
      <c r="F2650" s="138">
        <v>126.26</v>
      </c>
      <c r="G2650" s="136" t="s">
        <v>308</v>
      </c>
      <c r="H2650" s="139">
        <v>41974</v>
      </c>
    </row>
    <row r="2651" spans="1:8">
      <c r="A2651" s="140">
        <v>3719</v>
      </c>
      <c r="B2651" s="141" t="s">
        <v>2975</v>
      </c>
      <c r="C2651" s="140" t="s">
        <v>314</v>
      </c>
      <c r="D2651" s="140" t="s">
        <v>83</v>
      </c>
      <c r="E2651" s="142">
        <v>130.56</v>
      </c>
      <c r="F2651" s="142">
        <v>130.56</v>
      </c>
      <c r="G2651" s="140" t="s">
        <v>308</v>
      </c>
      <c r="H2651" s="143">
        <v>41974</v>
      </c>
    </row>
    <row r="2652" spans="1:8">
      <c r="A2652" s="136">
        <v>3720</v>
      </c>
      <c r="B2652" s="137" t="s">
        <v>2976</v>
      </c>
      <c r="C2652" s="136" t="s">
        <v>314</v>
      </c>
      <c r="D2652" s="136" t="s">
        <v>83</v>
      </c>
      <c r="E2652" s="138">
        <v>132.76</v>
      </c>
      <c r="F2652" s="138">
        <v>132.76</v>
      </c>
      <c r="G2652" s="136" t="s">
        <v>308</v>
      </c>
      <c r="H2652" s="139">
        <v>41974</v>
      </c>
    </row>
    <row r="2653" spans="1:8">
      <c r="A2653" s="140">
        <v>3721</v>
      </c>
      <c r="B2653" s="141" t="s">
        <v>2977</v>
      </c>
      <c r="C2653" s="140" t="s">
        <v>314</v>
      </c>
      <c r="D2653" s="140" t="s">
        <v>83</v>
      </c>
      <c r="E2653" s="142">
        <v>228.64</v>
      </c>
      <c r="F2653" s="142">
        <v>228.64</v>
      </c>
      <c r="G2653" s="140" t="s">
        <v>308</v>
      </c>
      <c r="H2653" s="143">
        <v>41974</v>
      </c>
    </row>
    <row r="2654" spans="1:8">
      <c r="A2654" s="136">
        <v>3722</v>
      </c>
      <c r="B2654" s="137" t="s">
        <v>2978</v>
      </c>
      <c r="C2654" s="136" t="s">
        <v>314</v>
      </c>
      <c r="D2654" s="136" t="s">
        <v>83</v>
      </c>
      <c r="E2654" s="138">
        <v>383.56</v>
      </c>
      <c r="F2654" s="138">
        <v>383.56</v>
      </c>
      <c r="G2654" s="136" t="s">
        <v>308</v>
      </c>
      <c r="H2654" s="139">
        <v>41974</v>
      </c>
    </row>
    <row r="2655" spans="1:8">
      <c r="A2655" s="140">
        <v>3723</v>
      </c>
      <c r="B2655" s="141" t="s">
        <v>2979</v>
      </c>
      <c r="C2655" s="140" t="s">
        <v>314</v>
      </c>
      <c r="D2655" s="140" t="s">
        <v>83</v>
      </c>
      <c r="E2655" s="142">
        <v>405.69</v>
      </c>
      <c r="F2655" s="142">
        <v>405.69</v>
      </c>
      <c r="G2655" s="140" t="s">
        <v>308</v>
      </c>
      <c r="H2655" s="143">
        <v>41974</v>
      </c>
    </row>
    <row r="2656" spans="1:8">
      <c r="A2656" s="136">
        <v>3724</v>
      </c>
      <c r="B2656" s="137" t="s">
        <v>2980</v>
      </c>
      <c r="C2656" s="136" t="s">
        <v>314</v>
      </c>
      <c r="D2656" s="136" t="s">
        <v>83</v>
      </c>
      <c r="E2656" s="138">
        <v>546.15</v>
      </c>
      <c r="F2656" s="138">
        <v>546.15</v>
      </c>
      <c r="G2656" s="136" t="s">
        <v>308</v>
      </c>
      <c r="H2656" s="139">
        <v>41974</v>
      </c>
    </row>
    <row r="2657" spans="1:8">
      <c r="A2657" s="140">
        <v>3725</v>
      </c>
      <c r="B2657" s="141" t="s">
        <v>2981</v>
      </c>
      <c r="C2657" s="140" t="s">
        <v>314</v>
      </c>
      <c r="D2657" s="140" t="s">
        <v>83</v>
      </c>
      <c r="E2657" s="142">
        <v>796.59</v>
      </c>
      <c r="F2657" s="142">
        <v>796.59</v>
      </c>
      <c r="G2657" s="140" t="s">
        <v>308</v>
      </c>
      <c r="H2657" s="143">
        <v>41974</v>
      </c>
    </row>
    <row r="2658" spans="1:8">
      <c r="A2658" s="136">
        <v>3728</v>
      </c>
      <c r="B2658" s="137" t="s">
        <v>2982</v>
      </c>
      <c r="C2658" s="136" t="s">
        <v>314</v>
      </c>
      <c r="D2658" s="136" t="s">
        <v>83</v>
      </c>
      <c r="E2658" s="138">
        <v>892.48</v>
      </c>
      <c r="F2658" s="138">
        <v>892.48</v>
      </c>
      <c r="G2658" s="136" t="s">
        <v>308</v>
      </c>
      <c r="H2658" s="139">
        <v>41974</v>
      </c>
    </row>
    <row r="2659" spans="1:8">
      <c r="A2659" s="140">
        <v>3726</v>
      </c>
      <c r="B2659" s="141" t="s">
        <v>2983</v>
      </c>
      <c r="C2659" s="140" t="s">
        <v>314</v>
      </c>
      <c r="D2659" s="140" t="s">
        <v>83</v>
      </c>
      <c r="E2659" s="142">
        <v>1349.79</v>
      </c>
      <c r="F2659" s="142">
        <v>1349.79</v>
      </c>
      <c r="G2659" s="140" t="s">
        <v>308</v>
      </c>
      <c r="H2659" s="143">
        <v>41974</v>
      </c>
    </row>
    <row r="2660" spans="1:8">
      <c r="A2660" s="136">
        <v>3727</v>
      </c>
      <c r="B2660" s="137" t="s">
        <v>2984</v>
      </c>
      <c r="C2660" s="136" t="s">
        <v>314</v>
      </c>
      <c r="D2660" s="136" t="s">
        <v>83</v>
      </c>
      <c r="E2660" s="138">
        <v>2050.5</v>
      </c>
      <c r="F2660" s="138">
        <v>2050.5</v>
      </c>
      <c r="G2660" s="136" t="s">
        <v>308</v>
      </c>
      <c r="H2660" s="139">
        <v>41974</v>
      </c>
    </row>
    <row r="2661" spans="1:8">
      <c r="A2661" s="140">
        <v>11617</v>
      </c>
      <c r="B2661" s="141" t="s">
        <v>2985</v>
      </c>
      <c r="C2661" s="140" t="s">
        <v>314</v>
      </c>
      <c r="D2661" s="140" t="s">
        <v>304</v>
      </c>
      <c r="E2661" s="142">
        <v>5.22</v>
      </c>
      <c r="F2661" s="142">
        <v>5.22</v>
      </c>
      <c r="G2661" s="140" t="s">
        <v>308</v>
      </c>
      <c r="H2661" s="143">
        <v>41974</v>
      </c>
    </row>
    <row r="2662" spans="1:8" ht="25.5">
      <c r="A2662" s="136">
        <v>3671</v>
      </c>
      <c r="B2662" s="137" t="s">
        <v>2986</v>
      </c>
      <c r="C2662" s="136" t="s">
        <v>314</v>
      </c>
      <c r="D2662" s="136" t="s">
        <v>370</v>
      </c>
      <c r="E2662" s="138">
        <v>1.39</v>
      </c>
      <c r="F2662" s="138">
        <v>1.39</v>
      </c>
      <c r="G2662" s="136" t="s">
        <v>308</v>
      </c>
      <c r="H2662" s="139">
        <v>41974</v>
      </c>
    </row>
    <row r="2663" spans="1:8">
      <c r="A2663" s="140">
        <v>6092</v>
      </c>
      <c r="B2663" s="141" t="s">
        <v>2987</v>
      </c>
      <c r="C2663" s="140" t="s">
        <v>314</v>
      </c>
      <c r="D2663" s="140" t="s">
        <v>304</v>
      </c>
      <c r="E2663" s="142">
        <v>25.03</v>
      </c>
      <c r="F2663" s="142">
        <v>25.03</v>
      </c>
      <c r="G2663" s="140" t="s">
        <v>308</v>
      </c>
      <c r="H2663" s="143">
        <v>41974</v>
      </c>
    </row>
    <row r="2664" spans="1:8" ht="25.5">
      <c r="A2664" s="136">
        <v>20266</v>
      </c>
      <c r="B2664" s="137" t="s">
        <v>2988</v>
      </c>
      <c r="C2664" s="136" t="s">
        <v>314</v>
      </c>
      <c r="D2664" s="136" t="s">
        <v>83</v>
      </c>
      <c r="E2664" s="138">
        <v>25.14</v>
      </c>
      <c r="F2664" s="138">
        <v>25.14</v>
      </c>
      <c r="G2664" s="136" t="s">
        <v>308</v>
      </c>
      <c r="H2664" s="139">
        <v>41974</v>
      </c>
    </row>
    <row r="2665" spans="1:8" ht="25.5">
      <c r="A2665" s="140">
        <v>3729</v>
      </c>
      <c r="B2665" s="141" t="s">
        <v>2989</v>
      </c>
      <c r="C2665" s="140" t="s">
        <v>314</v>
      </c>
      <c r="D2665" s="140" t="s">
        <v>83</v>
      </c>
      <c r="E2665" s="142">
        <v>45.79</v>
      </c>
      <c r="F2665" s="142">
        <v>45.79</v>
      </c>
      <c r="G2665" s="140" t="s">
        <v>308</v>
      </c>
      <c r="H2665" s="143">
        <v>41974</v>
      </c>
    </row>
    <row r="2666" spans="1:8">
      <c r="A2666" s="136">
        <v>63</v>
      </c>
      <c r="B2666" s="137" t="s">
        <v>2990</v>
      </c>
      <c r="C2666" s="136" t="s">
        <v>314</v>
      </c>
      <c r="D2666" s="136" t="s">
        <v>83</v>
      </c>
      <c r="E2666" s="138">
        <v>50.75</v>
      </c>
      <c r="F2666" s="138">
        <v>50.75</v>
      </c>
      <c r="G2666" s="136" t="s">
        <v>308</v>
      </c>
      <c r="H2666" s="139">
        <v>41974</v>
      </c>
    </row>
    <row r="2667" spans="1:8" ht="38.25">
      <c r="A2667" s="140">
        <v>13343</v>
      </c>
      <c r="B2667" s="141" t="s">
        <v>2991</v>
      </c>
      <c r="C2667" s="140" t="s">
        <v>314</v>
      </c>
      <c r="D2667" s="140" t="s">
        <v>83</v>
      </c>
      <c r="E2667" s="142">
        <v>23.91</v>
      </c>
      <c r="F2667" s="142">
        <v>23.91</v>
      </c>
      <c r="G2667" s="140" t="s">
        <v>308</v>
      </c>
      <c r="H2667" s="143">
        <v>41974</v>
      </c>
    </row>
    <row r="2668" spans="1:8">
      <c r="A2668" s="136">
        <v>2599</v>
      </c>
      <c r="B2668" s="137" t="s">
        <v>2992</v>
      </c>
      <c r="C2668" s="136" t="s">
        <v>314</v>
      </c>
      <c r="D2668" s="136" t="s">
        <v>83</v>
      </c>
      <c r="E2668" s="138">
        <v>17.7</v>
      </c>
      <c r="F2668" s="138">
        <v>17.7</v>
      </c>
      <c r="G2668" s="136" t="s">
        <v>308</v>
      </c>
      <c r="H2668" s="139">
        <v>41974</v>
      </c>
    </row>
    <row r="2669" spans="1:8">
      <c r="A2669" s="140">
        <v>2600</v>
      </c>
      <c r="B2669" s="141" t="s">
        <v>2993</v>
      </c>
      <c r="C2669" s="140" t="s">
        <v>314</v>
      </c>
      <c r="D2669" s="140" t="s">
        <v>83</v>
      </c>
      <c r="E2669" s="142">
        <v>22.04</v>
      </c>
      <c r="F2669" s="142">
        <v>22.04</v>
      </c>
      <c r="G2669" s="140" t="s">
        <v>308</v>
      </c>
      <c r="H2669" s="143">
        <v>41974</v>
      </c>
    </row>
    <row r="2670" spans="1:8">
      <c r="A2670" s="136">
        <v>2607</v>
      </c>
      <c r="B2670" s="137" t="s">
        <v>2994</v>
      </c>
      <c r="C2670" s="136" t="s">
        <v>314</v>
      </c>
      <c r="D2670" s="136" t="s">
        <v>83</v>
      </c>
      <c r="E2670" s="138">
        <v>26.92</v>
      </c>
      <c r="F2670" s="138">
        <v>26.92</v>
      </c>
      <c r="G2670" s="136" t="s">
        <v>308</v>
      </c>
      <c r="H2670" s="139">
        <v>41974</v>
      </c>
    </row>
    <row r="2671" spans="1:8">
      <c r="A2671" s="140">
        <v>2601</v>
      </c>
      <c r="B2671" s="141" t="s">
        <v>2995</v>
      </c>
      <c r="C2671" s="140" t="s">
        <v>314</v>
      </c>
      <c r="D2671" s="140" t="s">
        <v>83</v>
      </c>
      <c r="E2671" s="142">
        <v>34.74</v>
      </c>
      <c r="F2671" s="142">
        <v>34.74</v>
      </c>
      <c r="G2671" s="140" t="s">
        <v>308</v>
      </c>
      <c r="H2671" s="143">
        <v>41974</v>
      </c>
    </row>
    <row r="2672" spans="1:8">
      <c r="A2672" s="136">
        <v>2606</v>
      </c>
      <c r="B2672" s="137" t="s">
        <v>2996</v>
      </c>
      <c r="C2672" s="136" t="s">
        <v>314</v>
      </c>
      <c r="D2672" s="136" t="s">
        <v>83</v>
      </c>
      <c r="E2672" s="138">
        <v>42.71</v>
      </c>
      <c r="F2672" s="138">
        <v>42.71</v>
      </c>
      <c r="G2672" s="136" t="s">
        <v>308</v>
      </c>
      <c r="H2672" s="139">
        <v>41974</v>
      </c>
    </row>
    <row r="2673" spans="1:8">
      <c r="A2673" s="140">
        <v>2602</v>
      </c>
      <c r="B2673" s="141" t="s">
        <v>2997</v>
      </c>
      <c r="C2673" s="140" t="s">
        <v>314</v>
      </c>
      <c r="D2673" s="140" t="s">
        <v>83</v>
      </c>
      <c r="E2673" s="142">
        <v>51.62</v>
      </c>
      <c r="F2673" s="142">
        <v>51.62</v>
      </c>
      <c r="G2673" s="140" t="s">
        <v>308</v>
      </c>
      <c r="H2673" s="143">
        <v>41974</v>
      </c>
    </row>
    <row r="2674" spans="1:8">
      <c r="A2674" s="136">
        <v>2603</v>
      </c>
      <c r="B2674" s="137" t="s">
        <v>2998</v>
      </c>
      <c r="C2674" s="136" t="s">
        <v>314</v>
      </c>
      <c r="D2674" s="136" t="s">
        <v>83</v>
      </c>
      <c r="E2674" s="138">
        <v>22.79</v>
      </c>
      <c r="F2674" s="138">
        <v>22.79</v>
      </c>
      <c r="G2674" s="136" t="s">
        <v>308</v>
      </c>
      <c r="H2674" s="139">
        <v>41974</v>
      </c>
    </row>
    <row r="2675" spans="1:8">
      <c r="A2675" s="140">
        <v>2605</v>
      </c>
      <c r="B2675" s="141" t="s">
        <v>2999</v>
      </c>
      <c r="C2675" s="140" t="s">
        <v>314</v>
      </c>
      <c r="D2675" s="140" t="s">
        <v>83</v>
      </c>
      <c r="E2675" s="142">
        <v>26.68</v>
      </c>
      <c r="F2675" s="142">
        <v>26.68</v>
      </c>
      <c r="G2675" s="140" t="s">
        <v>308</v>
      </c>
      <c r="H2675" s="143">
        <v>41974</v>
      </c>
    </row>
    <row r="2676" spans="1:8">
      <c r="A2676" s="136">
        <v>2604</v>
      </c>
      <c r="B2676" s="137" t="s">
        <v>3000</v>
      </c>
      <c r="C2676" s="136" t="s">
        <v>314</v>
      </c>
      <c r="D2676" s="136" t="s">
        <v>83</v>
      </c>
      <c r="E2676" s="138">
        <v>37.96</v>
      </c>
      <c r="F2676" s="138">
        <v>37.96</v>
      </c>
      <c r="G2676" s="136" t="s">
        <v>308</v>
      </c>
      <c r="H2676" s="139">
        <v>41974</v>
      </c>
    </row>
    <row r="2677" spans="1:8">
      <c r="A2677" s="140">
        <v>2598</v>
      </c>
      <c r="B2677" s="141" t="s">
        <v>3001</v>
      </c>
      <c r="C2677" s="140" t="s">
        <v>314</v>
      </c>
      <c r="D2677" s="140" t="s">
        <v>83</v>
      </c>
      <c r="E2677" s="142">
        <v>44.24</v>
      </c>
      <c r="F2677" s="142">
        <v>44.24</v>
      </c>
      <c r="G2677" s="140" t="s">
        <v>308</v>
      </c>
      <c r="H2677" s="143">
        <v>41974</v>
      </c>
    </row>
    <row r="2678" spans="1:8">
      <c r="A2678" s="136">
        <v>2608</v>
      </c>
      <c r="B2678" s="137" t="s">
        <v>3002</v>
      </c>
      <c r="C2678" s="136" t="s">
        <v>314</v>
      </c>
      <c r="D2678" s="136" t="s">
        <v>83</v>
      </c>
      <c r="E2678" s="138">
        <v>48.1</v>
      </c>
      <c r="F2678" s="138">
        <v>48.1</v>
      </c>
      <c r="G2678" s="136" t="s">
        <v>308</v>
      </c>
      <c r="H2678" s="139">
        <v>41974</v>
      </c>
    </row>
    <row r="2679" spans="1:8">
      <c r="A2679" s="140">
        <v>3412</v>
      </c>
      <c r="B2679" s="141" t="s">
        <v>3003</v>
      </c>
      <c r="C2679" s="140" t="s">
        <v>314</v>
      </c>
      <c r="D2679" s="140" t="s">
        <v>335</v>
      </c>
      <c r="E2679" s="142">
        <v>26.07</v>
      </c>
      <c r="F2679" s="142">
        <v>26.07</v>
      </c>
      <c r="G2679" s="140" t="s">
        <v>308</v>
      </c>
      <c r="H2679" s="143">
        <v>41974</v>
      </c>
    </row>
    <row r="2680" spans="1:8">
      <c r="A2680" s="136">
        <v>3413</v>
      </c>
      <c r="B2680" s="137" t="s">
        <v>3004</v>
      </c>
      <c r="C2680" s="136" t="s">
        <v>314</v>
      </c>
      <c r="D2680" s="136" t="s">
        <v>335</v>
      </c>
      <c r="E2680" s="138">
        <v>50.99</v>
      </c>
      <c r="F2680" s="138">
        <v>50.99</v>
      </c>
      <c r="G2680" s="136" t="s">
        <v>308</v>
      </c>
      <c r="H2680" s="139">
        <v>41974</v>
      </c>
    </row>
    <row r="2681" spans="1:8">
      <c r="A2681" s="140">
        <v>11168</v>
      </c>
      <c r="B2681" s="141" t="s">
        <v>3005</v>
      </c>
      <c r="C2681" s="140" t="s">
        <v>314</v>
      </c>
      <c r="D2681" s="140" t="s">
        <v>2465</v>
      </c>
      <c r="E2681" s="142">
        <v>56.26</v>
      </c>
      <c r="F2681" s="142">
        <v>56.26</v>
      </c>
      <c r="G2681" s="140" t="s">
        <v>308</v>
      </c>
      <c r="H2681" s="143">
        <v>41974</v>
      </c>
    </row>
    <row r="2682" spans="1:8">
      <c r="A2682" s="136">
        <v>3733</v>
      </c>
      <c r="B2682" s="137" t="s">
        <v>3006</v>
      </c>
      <c r="C2682" s="136" t="s">
        <v>314</v>
      </c>
      <c r="D2682" s="136" t="s">
        <v>335</v>
      </c>
      <c r="E2682" s="138">
        <v>42.04</v>
      </c>
      <c r="F2682" s="138">
        <v>42.04</v>
      </c>
      <c r="G2682" s="136" t="s">
        <v>308</v>
      </c>
      <c r="H2682" s="139">
        <v>41974</v>
      </c>
    </row>
    <row r="2683" spans="1:8">
      <c r="A2683" s="140">
        <v>3735</v>
      </c>
      <c r="B2683" s="141" t="s">
        <v>3007</v>
      </c>
      <c r="C2683" s="140" t="s">
        <v>314</v>
      </c>
      <c r="D2683" s="140" t="s">
        <v>335</v>
      </c>
      <c r="E2683" s="142">
        <v>47.06</v>
      </c>
      <c r="F2683" s="142">
        <v>47.06</v>
      </c>
      <c r="G2683" s="140" t="s">
        <v>308</v>
      </c>
      <c r="H2683" s="143">
        <v>41974</v>
      </c>
    </row>
    <row r="2684" spans="1:8">
      <c r="A2684" s="136">
        <v>3732</v>
      </c>
      <c r="B2684" s="137" t="s">
        <v>3008</v>
      </c>
      <c r="C2684" s="136" t="s">
        <v>314</v>
      </c>
      <c r="D2684" s="136" t="s">
        <v>335</v>
      </c>
      <c r="E2684" s="138">
        <v>56.43</v>
      </c>
      <c r="F2684" s="138">
        <v>56.43</v>
      </c>
      <c r="G2684" s="136" t="s">
        <v>308</v>
      </c>
      <c r="H2684" s="139">
        <v>41974</v>
      </c>
    </row>
    <row r="2685" spans="1:8" ht="25.5">
      <c r="A2685" s="140">
        <v>3731</v>
      </c>
      <c r="B2685" s="141" t="s">
        <v>3009</v>
      </c>
      <c r="C2685" s="140" t="s">
        <v>314</v>
      </c>
      <c r="D2685" s="140" t="s">
        <v>335</v>
      </c>
      <c r="E2685" s="142">
        <v>38</v>
      </c>
      <c r="F2685" s="142">
        <v>38</v>
      </c>
      <c r="G2685" s="140" t="s">
        <v>308</v>
      </c>
      <c r="H2685" s="143">
        <v>41974</v>
      </c>
    </row>
    <row r="2686" spans="1:8">
      <c r="A2686" s="136">
        <v>3734</v>
      </c>
      <c r="B2686" s="137" t="s">
        <v>3010</v>
      </c>
      <c r="C2686" s="136" t="s">
        <v>314</v>
      </c>
      <c r="D2686" s="136" t="s">
        <v>335</v>
      </c>
      <c r="E2686" s="138">
        <v>36.380000000000003</v>
      </c>
      <c r="F2686" s="138">
        <v>36.380000000000003</v>
      </c>
      <c r="G2686" s="136" t="s">
        <v>308</v>
      </c>
      <c r="H2686" s="139">
        <v>41974</v>
      </c>
    </row>
    <row r="2687" spans="1:8" ht="25.5">
      <c r="A2687" s="140">
        <v>11644</v>
      </c>
      <c r="B2687" s="141" t="s">
        <v>3011</v>
      </c>
      <c r="C2687" s="140" t="s">
        <v>314</v>
      </c>
      <c r="D2687" s="140" t="s">
        <v>83</v>
      </c>
      <c r="E2687" s="142">
        <v>224.65</v>
      </c>
      <c r="F2687" s="142">
        <v>224.65</v>
      </c>
      <c r="G2687" s="140" t="s">
        <v>308</v>
      </c>
      <c r="H2687" s="143">
        <v>41974</v>
      </c>
    </row>
    <row r="2688" spans="1:8" ht="25.5">
      <c r="A2688" s="136">
        <v>11645</v>
      </c>
      <c r="B2688" s="137" t="s">
        <v>3012</v>
      </c>
      <c r="C2688" s="136" t="s">
        <v>314</v>
      </c>
      <c r="D2688" s="136" t="s">
        <v>83</v>
      </c>
      <c r="E2688" s="138">
        <v>148.29</v>
      </c>
      <c r="F2688" s="138">
        <v>148.29</v>
      </c>
      <c r="G2688" s="136" t="s">
        <v>308</v>
      </c>
      <c r="H2688" s="139">
        <v>41974</v>
      </c>
    </row>
    <row r="2689" spans="1:8" ht="25.5">
      <c r="A2689" s="140">
        <v>11646</v>
      </c>
      <c r="B2689" s="141" t="s">
        <v>3013</v>
      </c>
      <c r="C2689" s="140" t="s">
        <v>314</v>
      </c>
      <c r="D2689" s="140" t="s">
        <v>83</v>
      </c>
      <c r="E2689" s="142">
        <v>63.36</v>
      </c>
      <c r="F2689" s="142">
        <v>63.36</v>
      </c>
      <c r="G2689" s="140" t="s">
        <v>308</v>
      </c>
      <c r="H2689" s="143">
        <v>41974</v>
      </c>
    </row>
    <row r="2690" spans="1:8" ht="25.5">
      <c r="A2690" s="136">
        <v>11647</v>
      </c>
      <c r="B2690" s="137" t="s">
        <v>3014</v>
      </c>
      <c r="C2690" s="136" t="s">
        <v>314</v>
      </c>
      <c r="D2690" s="136" t="s">
        <v>83</v>
      </c>
      <c r="E2690" s="138">
        <v>205.75</v>
      </c>
      <c r="F2690" s="138">
        <v>205.75</v>
      </c>
      <c r="G2690" s="136" t="s">
        <v>308</v>
      </c>
      <c r="H2690" s="139">
        <v>41974</v>
      </c>
    </row>
    <row r="2691" spans="1:8" ht="25.5">
      <c r="A2691" s="140">
        <v>11648</v>
      </c>
      <c r="B2691" s="141" t="s">
        <v>3015</v>
      </c>
      <c r="C2691" s="140" t="s">
        <v>314</v>
      </c>
      <c r="D2691" s="140" t="s">
        <v>83</v>
      </c>
      <c r="E2691" s="142">
        <v>207.6</v>
      </c>
      <c r="F2691" s="142">
        <v>207.6</v>
      </c>
      <c r="G2691" s="140" t="s">
        <v>308</v>
      </c>
      <c r="H2691" s="143">
        <v>41974</v>
      </c>
    </row>
    <row r="2692" spans="1:8" ht="25.5">
      <c r="A2692" s="136">
        <v>11649</v>
      </c>
      <c r="B2692" s="137" t="s">
        <v>3016</v>
      </c>
      <c r="C2692" s="136" t="s">
        <v>314</v>
      </c>
      <c r="D2692" s="136" t="s">
        <v>83</v>
      </c>
      <c r="E2692" s="138">
        <v>217.98</v>
      </c>
      <c r="F2692" s="138">
        <v>217.98</v>
      </c>
      <c r="G2692" s="136" t="s">
        <v>308</v>
      </c>
      <c r="H2692" s="139">
        <v>41974</v>
      </c>
    </row>
    <row r="2693" spans="1:8" ht="25.5">
      <c r="A2693" s="140">
        <v>11650</v>
      </c>
      <c r="B2693" s="141" t="s">
        <v>3017</v>
      </c>
      <c r="C2693" s="140" t="s">
        <v>314</v>
      </c>
      <c r="D2693" s="140" t="s">
        <v>83</v>
      </c>
      <c r="E2693" s="142">
        <v>248.38</v>
      </c>
      <c r="F2693" s="142">
        <v>248.38</v>
      </c>
      <c r="G2693" s="140" t="s">
        <v>308</v>
      </c>
      <c r="H2693" s="143">
        <v>41974</v>
      </c>
    </row>
    <row r="2694" spans="1:8" ht="38.25">
      <c r="A2694" s="136">
        <v>13652</v>
      </c>
      <c r="B2694" s="137" t="s">
        <v>3018</v>
      </c>
      <c r="C2694" s="136" t="s">
        <v>314</v>
      </c>
      <c r="D2694" s="136" t="s">
        <v>335</v>
      </c>
      <c r="E2694" s="138">
        <v>44.49</v>
      </c>
      <c r="F2694" s="138">
        <v>44.49</v>
      </c>
      <c r="G2694" s="136" t="s">
        <v>308</v>
      </c>
      <c r="H2694" s="139">
        <v>41974</v>
      </c>
    </row>
    <row r="2695" spans="1:8" ht="38.25">
      <c r="A2695" s="140">
        <v>3736</v>
      </c>
      <c r="B2695" s="141" t="s">
        <v>3019</v>
      </c>
      <c r="C2695" s="140" t="s">
        <v>314</v>
      </c>
      <c r="D2695" s="140" t="s">
        <v>335</v>
      </c>
      <c r="E2695" s="142">
        <v>25.95</v>
      </c>
      <c r="F2695" s="142">
        <v>25.95</v>
      </c>
      <c r="G2695" s="140" t="s">
        <v>308</v>
      </c>
      <c r="H2695" s="143">
        <v>41974</v>
      </c>
    </row>
    <row r="2696" spans="1:8" ht="25.5">
      <c r="A2696" s="136">
        <v>3741</v>
      </c>
      <c r="B2696" s="137" t="s">
        <v>3020</v>
      </c>
      <c r="C2696" s="136" t="s">
        <v>314</v>
      </c>
      <c r="D2696" s="136" t="s">
        <v>335</v>
      </c>
      <c r="E2696" s="138">
        <v>29.66</v>
      </c>
      <c r="F2696" s="138">
        <v>29.66</v>
      </c>
      <c r="G2696" s="136" t="s">
        <v>308</v>
      </c>
      <c r="H2696" s="139">
        <v>41974</v>
      </c>
    </row>
    <row r="2697" spans="1:8" ht="25.5">
      <c r="A2697" s="140">
        <v>3745</v>
      </c>
      <c r="B2697" s="141" t="s">
        <v>3021</v>
      </c>
      <c r="C2697" s="140" t="s">
        <v>314</v>
      </c>
      <c r="D2697" s="140" t="s">
        <v>335</v>
      </c>
      <c r="E2697" s="142">
        <v>31.51</v>
      </c>
      <c r="F2697" s="142">
        <v>31.51</v>
      </c>
      <c r="G2697" s="140" t="s">
        <v>308</v>
      </c>
      <c r="H2697" s="143">
        <v>41974</v>
      </c>
    </row>
    <row r="2698" spans="1:8" ht="25.5">
      <c r="A2698" s="136">
        <v>3742</v>
      </c>
      <c r="B2698" s="137" t="s">
        <v>3022</v>
      </c>
      <c r="C2698" s="136" t="s">
        <v>314</v>
      </c>
      <c r="D2698" s="136" t="s">
        <v>335</v>
      </c>
      <c r="E2698" s="138">
        <v>46.34</v>
      </c>
      <c r="F2698" s="138">
        <v>46.34</v>
      </c>
      <c r="G2698" s="136" t="s">
        <v>308</v>
      </c>
      <c r="H2698" s="139">
        <v>41974</v>
      </c>
    </row>
    <row r="2699" spans="1:8" ht="25.5">
      <c r="A2699" s="140">
        <v>3743</v>
      </c>
      <c r="B2699" s="141" t="s">
        <v>3023</v>
      </c>
      <c r="C2699" s="140" t="s">
        <v>314</v>
      </c>
      <c r="D2699" s="140" t="s">
        <v>335</v>
      </c>
      <c r="E2699" s="142">
        <v>27.8</v>
      </c>
      <c r="F2699" s="142">
        <v>27.8</v>
      </c>
      <c r="G2699" s="140" t="s">
        <v>308</v>
      </c>
      <c r="H2699" s="143">
        <v>41974</v>
      </c>
    </row>
    <row r="2700" spans="1:8" ht="25.5">
      <c r="A2700" s="136">
        <v>3744</v>
      </c>
      <c r="B2700" s="137" t="s">
        <v>3024</v>
      </c>
      <c r="C2700" s="136" t="s">
        <v>314</v>
      </c>
      <c r="D2700" s="136" t="s">
        <v>335</v>
      </c>
      <c r="E2700" s="138">
        <v>30.4</v>
      </c>
      <c r="F2700" s="138">
        <v>30.4</v>
      </c>
      <c r="G2700" s="136" t="s">
        <v>308</v>
      </c>
      <c r="H2700" s="139">
        <v>41974</v>
      </c>
    </row>
    <row r="2701" spans="1:8" ht="25.5">
      <c r="A2701" s="140">
        <v>3739</v>
      </c>
      <c r="B2701" s="141" t="s">
        <v>3025</v>
      </c>
      <c r="C2701" s="140" t="s">
        <v>314</v>
      </c>
      <c r="D2701" s="140" t="s">
        <v>335</v>
      </c>
      <c r="E2701" s="142">
        <v>33.36</v>
      </c>
      <c r="F2701" s="142">
        <v>33.36</v>
      </c>
      <c r="G2701" s="140" t="s">
        <v>308</v>
      </c>
      <c r="H2701" s="143">
        <v>41974</v>
      </c>
    </row>
    <row r="2702" spans="1:8" ht="25.5">
      <c r="A2702" s="136">
        <v>3747</v>
      </c>
      <c r="B2702" s="137" t="s">
        <v>3026</v>
      </c>
      <c r="C2702" s="136" t="s">
        <v>314</v>
      </c>
      <c r="D2702" s="136" t="s">
        <v>335</v>
      </c>
      <c r="E2702" s="138">
        <v>33.74</v>
      </c>
      <c r="F2702" s="138">
        <v>33.74</v>
      </c>
      <c r="G2702" s="136" t="s">
        <v>308</v>
      </c>
      <c r="H2702" s="139">
        <v>41974</v>
      </c>
    </row>
    <row r="2703" spans="1:8" ht="25.5">
      <c r="A2703" s="140">
        <v>3737</v>
      </c>
      <c r="B2703" s="141" t="s">
        <v>3027</v>
      </c>
      <c r="C2703" s="140" t="s">
        <v>314</v>
      </c>
      <c r="D2703" s="140" t="s">
        <v>335</v>
      </c>
      <c r="E2703" s="142">
        <v>35.22</v>
      </c>
      <c r="F2703" s="142">
        <v>35.22</v>
      </c>
      <c r="G2703" s="140" t="s">
        <v>308</v>
      </c>
      <c r="H2703" s="143">
        <v>41974</v>
      </c>
    </row>
    <row r="2704" spans="1:8" ht="25.5">
      <c r="A2704" s="136">
        <v>3738</v>
      </c>
      <c r="B2704" s="137" t="s">
        <v>3028</v>
      </c>
      <c r="C2704" s="136" t="s">
        <v>314</v>
      </c>
      <c r="D2704" s="136" t="s">
        <v>335</v>
      </c>
      <c r="E2704" s="138">
        <v>36.700000000000003</v>
      </c>
      <c r="F2704" s="138">
        <v>36.700000000000003</v>
      </c>
      <c r="G2704" s="136" t="s">
        <v>308</v>
      </c>
      <c r="H2704" s="139">
        <v>41974</v>
      </c>
    </row>
    <row r="2705" spans="1:8" ht="38.25">
      <c r="A2705" s="140">
        <v>3746</v>
      </c>
      <c r="B2705" s="141" t="s">
        <v>182</v>
      </c>
      <c r="C2705" s="140" t="s">
        <v>314</v>
      </c>
      <c r="D2705" s="140" t="s">
        <v>335</v>
      </c>
      <c r="E2705" s="142">
        <v>56.27</v>
      </c>
      <c r="F2705" s="142">
        <v>56.27</v>
      </c>
      <c r="G2705" s="140" t="s">
        <v>308</v>
      </c>
      <c r="H2705" s="143">
        <v>41974</v>
      </c>
    </row>
    <row r="2706" spans="1:8" ht="25.5">
      <c r="A2706" s="136">
        <v>3748</v>
      </c>
      <c r="B2706" s="137" t="s">
        <v>3029</v>
      </c>
      <c r="C2706" s="136" t="s">
        <v>314</v>
      </c>
      <c r="D2706" s="136" t="s">
        <v>335</v>
      </c>
      <c r="E2706" s="138">
        <v>55.61</v>
      </c>
      <c r="F2706" s="138">
        <v>55.61</v>
      </c>
      <c r="G2706" s="136" t="s">
        <v>308</v>
      </c>
      <c r="H2706" s="139">
        <v>41974</v>
      </c>
    </row>
    <row r="2707" spans="1:8" ht="25.5">
      <c r="A2707" s="140">
        <v>3740</v>
      </c>
      <c r="B2707" s="141" t="s">
        <v>3030</v>
      </c>
      <c r="C2707" s="140" t="s">
        <v>314</v>
      </c>
      <c r="D2707" s="140" t="s">
        <v>335</v>
      </c>
      <c r="E2707" s="142">
        <v>66.73</v>
      </c>
      <c r="F2707" s="142">
        <v>66.73</v>
      </c>
      <c r="G2707" s="140" t="s">
        <v>308</v>
      </c>
      <c r="H2707" s="143">
        <v>41974</v>
      </c>
    </row>
    <row r="2708" spans="1:8" ht="25.5">
      <c r="A2708" s="136">
        <v>13650</v>
      </c>
      <c r="B2708" s="137" t="s">
        <v>3031</v>
      </c>
      <c r="C2708" s="136" t="s">
        <v>314</v>
      </c>
      <c r="D2708" s="136" t="s">
        <v>335</v>
      </c>
      <c r="E2708" s="138">
        <v>29.29</v>
      </c>
      <c r="F2708" s="138">
        <v>29.29</v>
      </c>
      <c r="G2708" s="136" t="s">
        <v>308</v>
      </c>
      <c r="H2708" s="139">
        <v>41974</v>
      </c>
    </row>
    <row r="2709" spans="1:8" ht="38.25">
      <c r="A2709" s="140">
        <v>13651</v>
      </c>
      <c r="B2709" s="141" t="s">
        <v>3032</v>
      </c>
      <c r="C2709" s="140" t="s">
        <v>314</v>
      </c>
      <c r="D2709" s="140" t="s">
        <v>335</v>
      </c>
      <c r="E2709" s="142">
        <v>29.66</v>
      </c>
      <c r="F2709" s="142">
        <v>29.66</v>
      </c>
      <c r="G2709" s="140" t="s">
        <v>308</v>
      </c>
      <c r="H2709" s="143">
        <v>41974</v>
      </c>
    </row>
    <row r="2710" spans="1:8" ht="38.25">
      <c r="A2710" s="136">
        <v>13423</v>
      </c>
      <c r="B2710" s="137" t="s">
        <v>3033</v>
      </c>
      <c r="C2710" s="136" t="s">
        <v>314</v>
      </c>
      <c r="D2710" s="136" t="s">
        <v>335</v>
      </c>
      <c r="E2710" s="138">
        <v>53.31</v>
      </c>
      <c r="F2710" s="138">
        <v>53.31</v>
      </c>
      <c r="G2710" s="136" t="s">
        <v>308</v>
      </c>
      <c r="H2710" s="139">
        <v>41974</v>
      </c>
    </row>
    <row r="2711" spans="1:8" ht="38.25">
      <c r="A2711" s="140">
        <v>13424</v>
      </c>
      <c r="B2711" s="141" t="s">
        <v>3034</v>
      </c>
      <c r="C2711" s="140" t="s">
        <v>314</v>
      </c>
      <c r="D2711" s="140" t="s">
        <v>335</v>
      </c>
      <c r="E2711" s="142">
        <v>66.91</v>
      </c>
      <c r="F2711" s="142">
        <v>66.91</v>
      </c>
      <c r="G2711" s="140" t="s">
        <v>308</v>
      </c>
      <c r="H2711" s="143">
        <v>41974</v>
      </c>
    </row>
    <row r="2712" spans="1:8" ht="38.25">
      <c r="A2712" s="136">
        <v>13425</v>
      </c>
      <c r="B2712" s="137" t="s">
        <v>3035</v>
      </c>
      <c r="C2712" s="136" t="s">
        <v>314</v>
      </c>
      <c r="D2712" s="136" t="s">
        <v>335</v>
      </c>
      <c r="E2712" s="138">
        <v>72.66</v>
      </c>
      <c r="F2712" s="138">
        <v>72.66</v>
      </c>
      <c r="G2712" s="136" t="s">
        <v>308</v>
      </c>
      <c r="H2712" s="139">
        <v>41974</v>
      </c>
    </row>
    <row r="2713" spans="1:8" ht="38.25">
      <c r="A2713" s="140">
        <v>13426</v>
      </c>
      <c r="B2713" s="141" t="s">
        <v>3036</v>
      </c>
      <c r="C2713" s="140" t="s">
        <v>314</v>
      </c>
      <c r="D2713" s="140" t="s">
        <v>335</v>
      </c>
      <c r="E2713" s="142">
        <v>83.04</v>
      </c>
      <c r="F2713" s="142">
        <v>83.04</v>
      </c>
      <c r="G2713" s="140" t="s">
        <v>308</v>
      </c>
      <c r="H2713" s="143">
        <v>41974</v>
      </c>
    </row>
    <row r="2714" spans="1:8">
      <c r="A2714" s="136">
        <v>13250</v>
      </c>
      <c r="B2714" s="137" t="s">
        <v>3037</v>
      </c>
      <c r="C2714" s="136" t="s">
        <v>314</v>
      </c>
      <c r="D2714" s="136" t="s">
        <v>83</v>
      </c>
      <c r="E2714" s="138">
        <v>0.54</v>
      </c>
      <c r="F2714" s="138">
        <v>0.54</v>
      </c>
      <c r="G2714" s="136" t="s">
        <v>308</v>
      </c>
      <c r="H2714" s="139">
        <v>41974</v>
      </c>
    </row>
    <row r="2715" spans="1:8">
      <c r="A2715" s="140">
        <v>11641</v>
      </c>
      <c r="B2715" s="141" t="s">
        <v>3037</v>
      </c>
      <c r="C2715" s="140" t="s">
        <v>314</v>
      </c>
      <c r="D2715" s="140" t="s">
        <v>335</v>
      </c>
      <c r="E2715" s="142">
        <v>9.02</v>
      </c>
      <c r="F2715" s="142">
        <v>9.02</v>
      </c>
      <c r="G2715" s="140" t="s">
        <v>308</v>
      </c>
      <c r="H2715" s="143">
        <v>41974</v>
      </c>
    </row>
    <row r="2716" spans="1:8">
      <c r="A2716" s="136">
        <v>21106</v>
      </c>
      <c r="B2716" s="137" t="s">
        <v>3038</v>
      </c>
      <c r="C2716" s="136" t="s">
        <v>314</v>
      </c>
      <c r="D2716" s="136" t="s">
        <v>304</v>
      </c>
      <c r="E2716" s="138">
        <v>23.71</v>
      </c>
      <c r="F2716" s="138">
        <v>23.71</v>
      </c>
      <c r="G2716" s="136" t="s">
        <v>308</v>
      </c>
      <c r="H2716" s="139">
        <v>41974</v>
      </c>
    </row>
    <row r="2717" spans="1:8">
      <c r="A2717" s="140">
        <v>3753</v>
      </c>
      <c r="B2717" s="141" t="s">
        <v>3039</v>
      </c>
      <c r="C2717" s="140" t="s">
        <v>314</v>
      </c>
      <c r="D2717" s="140" t="s">
        <v>83</v>
      </c>
      <c r="E2717" s="142">
        <v>3.42</v>
      </c>
      <c r="F2717" s="142">
        <v>3.42</v>
      </c>
      <c r="G2717" s="140" t="s">
        <v>308</v>
      </c>
      <c r="H2717" s="143">
        <v>41974</v>
      </c>
    </row>
    <row r="2718" spans="1:8">
      <c r="A2718" s="136">
        <v>3754</v>
      </c>
      <c r="B2718" s="137" t="s">
        <v>3040</v>
      </c>
      <c r="C2718" s="136" t="s">
        <v>314</v>
      </c>
      <c r="D2718" s="136" t="s">
        <v>83</v>
      </c>
      <c r="E2718" s="138">
        <v>3.42</v>
      </c>
      <c r="F2718" s="138">
        <v>3.42</v>
      </c>
      <c r="G2718" s="136" t="s">
        <v>308</v>
      </c>
      <c r="H2718" s="139">
        <v>41974</v>
      </c>
    </row>
    <row r="2719" spans="1:8">
      <c r="A2719" s="140">
        <v>12207</v>
      </c>
      <c r="B2719" s="141" t="s">
        <v>3041</v>
      </c>
      <c r="C2719" s="140" t="s">
        <v>314</v>
      </c>
      <c r="D2719" s="140" t="s">
        <v>83</v>
      </c>
      <c r="E2719" s="142">
        <v>7.46</v>
      </c>
      <c r="F2719" s="142">
        <v>7.46</v>
      </c>
      <c r="G2719" s="140" t="s">
        <v>308</v>
      </c>
      <c r="H2719" s="143">
        <v>41974</v>
      </c>
    </row>
    <row r="2720" spans="1:8">
      <c r="A2720" s="136">
        <v>3763</v>
      </c>
      <c r="B2720" s="137" t="s">
        <v>3042</v>
      </c>
      <c r="C2720" s="136" t="s">
        <v>314</v>
      </c>
      <c r="D2720" s="136" t="s">
        <v>83</v>
      </c>
      <c r="E2720" s="138">
        <v>1.03</v>
      </c>
      <c r="F2720" s="138">
        <v>1.03</v>
      </c>
      <c r="G2720" s="136" t="s">
        <v>308</v>
      </c>
      <c r="H2720" s="139">
        <v>41974</v>
      </c>
    </row>
    <row r="2721" spans="1:8">
      <c r="A2721" s="140">
        <v>12203</v>
      </c>
      <c r="B2721" s="141" t="s">
        <v>3043</v>
      </c>
      <c r="C2721" s="140" t="s">
        <v>314</v>
      </c>
      <c r="D2721" s="140" t="s">
        <v>83</v>
      </c>
      <c r="E2721" s="142">
        <v>1.48</v>
      </c>
      <c r="F2721" s="142">
        <v>1.48</v>
      </c>
      <c r="G2721" s="140" t="s">
        <v>308</v>
      </c>
      <c r="H2721" s="143">
        <v>41974</v>
      </c>
    </row>
    <row r="2722" spans="1:8">
      <c r="A2722" s="136">
        <v>12202</v>
      </c>
      <c r="B2722" s="137" t="s">
        <v>3044</v>
      </c>
      <c r="C2722" s="136" t="s">
        <v>314</v>
      </c>
      <c r="D2722" s="136" t="s">
        <v>83</v>
      </c>
      <c r="E2722" s="138">
        <v>1.86</v>
      </c>
      <c r="F2722" s="138">
        <v>1.86</v>
      </c>
      <c r="G2722" s="136" t="s">
        <v>308</v>
      </c>
      <c r="H2722" s="139">
        <v>41974</v>
      </c>
    </row>
    <row r="2723" spans="1:8">
      <c r="A2723" s="140">
        <v>12200</v>
      </c>
      <c r="B2723" s="141" t="s">
        <v>3045</v>
      </c>
      <c r="C2723" s="140" t="s">
        <v>314</v>
      </c>
      <c r="D2723" s="140" t="s">
        <v>83</v>
      </c>
      <c r="E2723" s="142">
        <v>7.93</v>
      </c>
      <c r="F2723" s="142">
        <v>7.93</v>
      </c>
      <c r="G2723" s="140" t="s">
        <v>308</v>
      </c>
      <c r="H2723" s="143">
        <v>41974</v>
      </c>
    </row>
    <row r="2724" spans="1:8">
      <c r="A2724" s="136">
        <v>12201</v>
      </c>
      <c r="B2724" s="137" t="s">
        <v>3046</v>
      </c>
      <c r="C2724" s="136" t="s">
        <v>314</v>
      </c>
      <c r="D2724" s="136" t="s">
        <v>83</v>
      </c>
      <c r="E2724" s="138">
        <v>0.8</v>
      </c>
      <c r="F2724" s="138">
        <v>0.8</v>
      </c>
      <c r="G2724" s="136" t="s">
        <v>308</v>
      </c>
      <c r="H2724" s="139">
        <v>41974</v>
      </c>
    </row>
    <row r="2725" spans="1:8">
      <c r="A2725" s="140">
        <v>3764</v>
      </c>
      <c r="B2725" s="141" t="s">
        <v>3047</v>
      </c>
      <c r="C2725" s="140" t="s">
        <v>314</v>
      </c>
      <c r="D2725" s="140" t="s">
        <v>83</v>
      </c>
      <c r="E2725" s="142">
        <v>0.8</v>
      </c>
      <c r="F2725" s="142">
        <v>0.8</v>
      </c>
      <c r="G2725" s="140" t="s">
        <v>308</v>
      </c>
      <c r="H2725" s="143">
        <v>41974</v>
      </c>
    </row>
    <row r="2726" spans="1:8">
      <c r="A2726" s="136">
        <v>3755</v>
      </c>
      <c r="B2726" s="137" t="s">
        <v>3048</v>
      </c>
      <c r="C2726" s="136" t="s">
        <v>314</v>
      </c>
      <c r="D2726" s="136" t="s">
        <v>83</v>
      </c>
      <c r="E2726" s="138">
        <v>9.84</v>
      </c>
      <c r="F2726" s="138">
        <v>9.84</v>
      </c>
      <c r="G2726" s="136" t="s">
        <v>308</v>
      </c>
      <c r="H2726" s="139">
        <v>41974</v>
      </c>
    </row>
    <row r="2727" spans="1:8">
      <c r="A2727" s="140">
        <v>3750</v>
      </c>
      <c r="B2727" s="141" t="s">
        <v>3049</v>
      </c>
      <c r="C2727" s="140" t="s">
        <v>314</v>
      </c>
      <c r="D2727" s="140" t="s">
        <v>83</v>
      </c>
      <c r="E2727" s="142">
        <v>12.9</v>
      </c>
      <c r="F2727" s="142">
        <v>12.9</v>
      </c>
      <c r="G2727" s="140" t="s">
        <v>308</v>
      </c>
      <c r="H2727" s="143">
        <v>41974</v>
      </c>
    </row>
    <row r="2728" spans="1:8">
      <c r="A2728" s="136">
        <v>3756</v>
      </c>
      <c r="B2728" s="137" t="s">
        <v>3050</v>
      </c>
      <c r="C2728" s="136" t="s">
        <v>314</v>
      </c>
      <c r="D2728" s="136" t="s">
        <v>83</v>
      </c>
      <c r="E2728" s="138">
        <v>28.88</v>
      </c>
      <c r="F2728" s="138">
        <v>28.88</v>
      </c>
      <c r="G2728" s="136" t="s">
        <v>308</v>
      </c>
      <c r="H2728" s="139">
        <v>41974</v>
      </c>
    </row>
    <row r="2729" spans="1:8">
      <c r="A2729" s="140">
        <v>12214</v>
      </c>
      <c r="B2729" s="141" t="s">
        <v>3051</v>
      </c>
      <c r="C2729" s="140" t="s">
        <v>314</v>
      </c>
      <c r="D2729" s="140" t="s">
        <v>83</v>
      </c>
      <c r="E2729" s="142">
        <v>9.34</v>
      </c>
      <c r="F2729" s="142">
        <v>9.34</v>
      </c>
      <c r="G2729" s="140" t="s">
        <v>308</v>
      </c>
      <c r="H2729" s="143">
        <v>41974</v>
      </c>
    </row>
    <row r="2730" spans="1:8">
      <c r="A2730" s="136">
        <v>3749</v>
      </c>
      <c r="B2730" s="137" t="s">
        <v>3052</v>
      </c>
      <c r="C2730" s="136" t="s">
        <v>314</v>
      </c>
      <c r="D2730" s="136" t="s">
        <v>83</v>
      </c>
      <c r="E2730" s="138">
        <v>18.5</v>
      </c>
      <c r="F2730" s="138">
        <v>18.5</v>
      </c>
      <c r="G2730" s="136" t="s">
        <v>308</v>
      </c>
      <c r="H2730" s="139">
        <v>41974</v>
      </c>
    </row>
    <row r="2731" spans="1:8">
      <c r="A2731" s="140">
        <v>3751</v>
      </c>
      <c r="B2731" s="141" t="s">
        <v>3053</v>
      </c>
      <c r="C2731" s="140" t="s">
        <v>314</v>
      </c>
      <c r="D2731" s="140" t="s">
        <v>83</v>
      </c>
      <c r="E2731" s="142">
        <v>27.86</v>
      </c>
      <c r="F2731" s="142">
        <v>27.86</v>
      </c>
      <c r="G2731" s="140" t="s">
        <v>308</v>
      </c>
      <c r="H2731" s="143">
        <v>41974</v>
      </c>
    </row>
    <row r="2732" spans="1:8">
      <c r="A2732" s="136">
        <v>3760</v>
      </c>
      <c r="B2732" s="137" t="s">
        <v>3054</v>
      </c>
      <c r="C2732" s="136" t="s">
        <v>314</v>
      </c>
      <c r="D2732" s="136" t="s">
        <v>83</v>
      </c>
      <c r="E2732" s="138">
        <v>167.91</v>
      </c>
      <c r="F2732" s="138">
        <v>167.91</v>
      </c>
      <c r="G2732" s="136" t="s">
        <v>308</v>
      </c>
      <c r="H2732" s="139">
        <v>41974</v>
      </c>
    </row>
    <row r="2733" spans="1:8">
      <c r="A2733" s="140">
        <v>3752</v>
      </c>
      <c r="B2733" s="141" t="s">
        <v>3055</v>
      </c>
      <c r="C2733" s="140" t="s">
        <v>314</v>
      </c>
      <c r="D2733" s="140" t="s">
        <v>83</v>
      </c>
      <c r="E2733" s="142">
        <v>77.84</v>
      </c>
      <c r="F2733" s="142">
        <v>77.84</v>
      </c>
      <c r="G2733" s="140" t="s">
        <v>308</v>
      </c>
      <c r="H2733" s="143">
        <v>41974</v>
      </c>
    </row>
    <row r="2734" spans="1:8">
      <c r="A2734" s="136">
        <v>12216</v>
      </c>
      <c r="B2734" s="137" t="s">
        <v>3056</v>
      </c>
      <c r="C2734" s="136" t="s">
        <v>314</v>
      </c>
      <c r="D2734" s="136" t="s">
        <v>83</v>
      </c>
      <c r="E2734" s="138">
        <v>27.09</v>
      </c>
      <c r="F2734" s="138">
        <v>27.09</v>
      </c>
      <c r="G2734" s="136" t="s">
        <v>308</v>
      </c>
      <c r="H2734" s="139">
        <v>41974</v>
      </c>
    </row>
    <row r="2735" spans="1:8">
      <c r="A2735" s="140">
        <v>3757</v>
      </c>
      <c r="B2735" s="141" t="s">
        <v>3057</v>
      </c>
      <c r="C2735" s="140" t="s">
        <v>314</v>
      </c>
      <c r="D2735" s="140" t="s">
        <v>83</v>
      </c>
      <c r="E2735" s="142">
        <v>30.89</v>
      </c>
      <c r="F2735" s="142">
        <v>30.89</v>
      </c>
      <c r="G2735" s="140" t="s">
        <v>308</v>
      </c>
      <c r="H2735" s="143">
        <v>41974</v>
      </c>
    </row>
    <row r="2736" spans="1:8">
      <c r="A2736" s="136">
        <v>3758</v>
      </c>
      <c r="B2736" s="137" t="s">
        <v>3058</v>
      </c>
      <c r="C2736" s="136" t="s">
        <v>314</v>
      </c>
      <c r="D2736" s="136" t="s">
        <v>83</v>
      </c>
      <c r="E2736" s="138">
        <v>36.94</v>
      </c>
      <c r="F2736" s="138">
        <v>36.94</v>
      </c>
      <c r="G2736" s="136" t="s">
        <v>308</v>
      </c>
      <c r="H2736" s="139">
        <v>41974</v>
      </c>
    </row>
    <row r="2737" spans="1:8">
      <c r="A2737" s="140">
        <v>14145</v>
      </c>
      <c r="B2737" s="141" t="s">
        <v>3059</v>
      </c>
      <c r="C2737" s="140" t="s">
        <v>314</v>
      </c>
      <c r="D2737" s="140" t="s">
        <v>304</v>
      </c>
      <c r="E2737" s="142">
        <v>39.76</v>
      </c>
      <c r="F2737" s="142">
        <v>39.76</v>
      </c>
      <c r="G2737" s="140" t="s">
        <v>308</v>
      </c>
      <c r="H2737" s="143">
        <v>41974</v>
      </c>
    </row>
    <row r="2738" spans="1:8">
      <c r="A2738" s="136">
        <v>14144</v>
      </c>
      <c r="B2738" s="137" t="s">
        <v>3060</v>
      </c>
      <c r="C2738" s="136" t="s">
        <v>314</v>
      </c>
      <c r="D2738" s="136" t="s">
        <v>304</v>
      </c>
      <c r="E2738" s="138">
        <v>30.86</v>
      </c>
      <c r="F2738" s="138">
        <v>30.86</v>
      </c>
      <c r="G2738" s="136" t="s">
        <v>308</v>
      </c>
      <c r="H2738" s="139">
        <v>41974</v>
      </c>
    </row>
    <row r="2739" spans="1:8" ht="38.25">
      <c r="A2739" s="140">
        <v>746</v>
      </c>
      <c r="B2739" s="141" t="s">
        <v>3061</v>
      </c>
      <c r="C2739" s="140" t="s">
        <v>316</v>
      </c>
      <c r="D2739" s="140" t="s">
        <v>83</v>
      </c>
      <c r="E2739" s="142">
        <v>1620</v>
      </c>
      <c r="F2739" s="142">
        <v>1620</v>
      </c>
      <c r="G2739" s="140" t="s">
        <v>308</v>
      </c>
      <c r="H2739" s="143">
        <v>41974</v>
      </c>
    </row>
    <row r="2740" spans="1:8" ht="25.5">
      <c r="A2740" s="136">
        <v>36521</v>
      </c>
      <c r="B2740" s="137" t="s">
        <v>3062</v>
      </c>
      <c r="C2740" s="136" t="s">
        <v>314</v>
      </c>
      <c r="D2740" s="136" t="s">
        <v>83</v>
      </c>
      <c r="E2740" s="138">
        <v>96.74</v>
      </c>
      <c r="F2740" s="138">
        <v>96.74</v>
      </c>
      <c r="G2740" s="136" t="s">
        <v>308</v>
      </c>
      <c r="H2740" s="139">
        <v>41974</v>
      </c>
    </row>
    <row r="2741" spans="1:8" ht="25.5">
      <c r="A2741" s="140">
        <v>36794</v>
      </c>
      <c r="B2741" s="141" t="s">
        <v>3063</v>
      </c>
      <c r="C2741" s="140" t="s">
        <v>316</v>
      </c>
      <c r="D2741" s="140" t="s">
        <v>83</v>
      </c>
      <c r="E2741" s="142">
        <v>98.61</v>
      </c>
      <c r="F2741" s="142">
        <v>98.61</v>
      </c>
      <c r="G2741" s="140" t="s">
        <v>308</v>
      </c>
      <c r="H2741" s="143">
        <v>41974</v>
      </c>
    </row>
    <row r="2742" spans="1:8">
      <c r="A2742" s="136">
        <v>10426</v>
      </c>
      <c r="B2742" s="137" t="s">
        <v>3064</v>
      </c>
      <c r="C2742" s="136" t="s">
        <v>314</v>
      </c>
      <c r="D2742" s="136" t="s">
        <v>83</v>
      </c>
      <c r="E2742" s="138">
        <v>142.02000000000001</v>
      </c>
      <c r="F2742" s="138">
        <v>142.02000000000001</v>
      </c>
      <c r="G2742" s="136" t="s">
        <v>308</v>
      </c>
      <c r="H2742" s="139">
        <v>41974</v>
      </c>
    </row>
    <row r="2743" spans="1:8">
      <c r="A2743" s="140">
        <v>10425</v>
      </c>
      <c r="B2743" s="141" t="s">
        <v>3065</v>
      </c>
      <c r="C2743" s="140" t="s">
        <v>314</v>
      </c>
      <c r="D2743" s="140" t="s">
        <v>83</v>
      </c>
      <c r="E2743" s="142">
        <v>62.63</v>
      </c>
      <c r="F2743" s="142">
        <v>62.63</v>
      </c>
      <c r="G2743" s="140" t="s">
        <v>308</v>
      </c>
      <c r="H2743" s="143">
        <v>41974</v>
      </c>
    </row>
    <row r="2744" spans="1:8">
      <c r="A2744" s="136">
        <v>10431</v>
      </c>
      <c r="B2744" s="137" t="s">
        <v>3066</v>
      </c>
      <c r="C2744" s="136" t="s">
        <v>314</v>
      </c>
      <c r="D2744" s="136" t="s">
        <v>83</v>
      </c>
      <c r="E2744" s="138">
        <v>155.81</v>
      </c>
      <c r="F2744" s="138">
        <v>155.81</v>
      </c>
      <c r="G2744" s="136" t="s">
        <v>308</v>
      </c>
      <c r="H2744" s="139">
        <v>41974</v>
      </c>
    </row>
    <row r="2745" spans="1:8">
      <c r="A2745" s="140">
        <v>10429</v>
      </c>
      <c r="B2745" s="141" t="s">
        <v>3067</v>
      </c>
      <c r="C2745" s="140" t="s">
        <v>314</v>
      </c>
      <c r="D2745" s="140" t="s">
        <v>83</v>
      </c>
      <c r="E2745" s="142">
        <v>74.7</v>
      </c>
      <c r="F2745" s="142">
        <v>74.7</v>
      </c>
      <c r="G2745" s="140" t="s">
        <v>308</v>
      </c>
      <c r="H2745" s="143">
        <v>41974</v>
      </c>
    </row>
    <row r="2746" spans="1:8" ht="25.5">
      <c r="A2746" s="136">
        <v>20269</v>
      </c>
      <c r="B2746" s="137" t="s">
        <v>3068</v>
      </c>
      <c r="C2746" s="136" t="s">
        <v>314</v>
      </c>
      <c r="D2746" s="136" t="s">
        <v>83</v>
      </c>
      <c r="E2746" s="138">
        <v>61.56</v>
      </c>
      <c r="F2746" s="138">
        <v>61.56</v>
      </c>
      <c r="G2746" s="136" t="s">
        <v>308</v>
      </c>
      <c r="H2746" s="139">
        <v>41974</v>
      </c>
    </row>
    <row r="2747" spans="1:8" ht="25.5">
      <c r="A2747" s="140">
        <v>20270</v>
      </c>
      <c r="B2747" s="141" t="s">
        <v>3069</v>
      </c>
      <c r="C2747" s="140" t="s">
        <v>314</v>
      </c>
      <c r="D2747" s="140" t="s">
        <v>83</v>
      </c>
      <c r="E2747" s="142">
        <v>67.040000000000006</v>
      </c>
      <c r="F2747" s="142">
        <v>67.040000000000006</v>
      </c>
      <c r="G2747" s="140" t="s">
        <v>308</v>
      </c>
      <c r="H2747" s="143">
        <v>41974</v>
      </c>
    </row>
    <row r="2748" spans="1:8" ht="25.5">
      <c r="A2748" s="136">
        <v>11696</v>
      </c>
      <c r="B2748" s="137" t="s">
        <v>3070</v>
      </c>
      <c r="C2748" s="136" t="s">
        <v>314</v>
      </c>
      <c r="D2748" s="136" t="s">
        <v>83</v>
      </c>
      <c r="E2748" s="138">
        <v>97.94</v>
      </c>
      <c r="F2748" s="138">
        <v>97.94</v>
      </c>
      <c r="G2748" s="136" t="s">
        <v>308</v>
      </c>
      <c r="H2748" s="139">
        <v>41974</v>
      </c>
    </row>
    <row r="2749" spans="1:8" ht="25.5">
      <c r="A2749" s="140">
        <v>10427</v>
      </c>
      <c r="B2749" s="141" t="s">
        <v>3071</v>
      </c>
      <c r="C2749" s="140" t="s">
        <v>314</v>
      </c>
      <c r="D2749" s="140" t="s">
        <v>83</v>
      </c>
      <c r="E2749" s="142">
        <v>175.6</v>
      </c>
      <c r="F2749" s="142">
        <v>175.6</v>
      </c>
      <c r="G2749" s="140" t="s">
        <v>308</v>
      </c>
      <c r="H2749" s="143">
        <v>41974</v>
      </c>
    </row>
    <row r="2750" spans="1:8" ht="25.5">
      <c r="A2750" s="136">
        <v>10428</v>
      </c>
      <c r="B2750" s="137" t="s">
        <v>3072</v>
      </c>
      <c r="C2750" s="136" t="s">
        <v>314</v>
      </c>
      <c r="D2750" s="136" t="s">
        <v>83</v>
      </c>
      <c r="E2750" s="138">
        <v>178.22</v>
      </c>
      <c r="F2750" s="138">
        <v>178.22</v>
      </c>
      <c r="G2750" s="136" t="s">
        <v>308</v>
      </c>
      <c r="H2750" s="139">
        <v>41974</v>
      </c>
    </row>
    <row r="2751" spans="1:8">
      <c r="A2751" s="140">
        <v>10853</v>
      </c>
      <c r="B2751" s="141" t="s">
        <v>3073</v>
      </c>
      <c r="C2751" s="140" t="s">
        <v>314</v>
      </c>
      <c r="D2751" s="140" t="s">
        <v>83</v>
      </c>
      <c r="E2751" s="142">
        <v>68.27</v>
      </c>
      <c r="F2751" s="142">
        <v>68.27</v>
      </c>
      <c r="G2751" s="140" t="s">
        <v>308</v>
      </c>
      <c r="H2751" s="143">
        <v>41974</v>
      </c>
    </row>
    <row r="2752" spans="1:8" ht="25.5">
      <c r="A2752" s="136">
        <v>5093</v>
      </c>
      <c r="B2752" s="137" t="s">
        <v>3074</v>
      </c>
      <c r="C2752" s="136" t="s">
        <v>314</v>
      </c>
      <c r="D2752" s="136" t="s">
        <v>916</v>
      </c>
      <c r="E2752" s="138">
        <v>21.19</v>
      </c>
      <c r="F2752" s="138">
        <v>21.19</v>
      </c>
      <c r="G2752" s="136" t="s">
        <v>308</v>
      </c>
      <c r="H2752" s="139">
        <v>41974</v>
      </c>
    </row>
    <row r="2753" spans="1:8" ht="63.75">
      <c r="A2753" s="140">
        <v>13323</v>
      </c>
      <c r="B2753" s="141" t="s">
        <v>3075</v>
      </c>
      <c r="C2753" s="140" t="s">
        <v>314</v>
      </c>
      <c r="D2753" s="140" t="s">
        <v>83</v>
      </c>
      <c r="E2753" s="142">
        <v>700797.62</v>
      </c>
      <c r="F2753" s="142">
        <v>700797.62</v>
      </c>
      <c r="G2753" s="140" t="s">
        <v>308</v>
      </c>
      <c r="H2753" s="143">
        <v>41974</v>
      </c>
    </row>
    <row r="2754" spans="1:8">
      <c r="A2754" s="136">
        <v>6091</v>
      </c>
      <c r="B2754" s="137" t="s">
        <v>3076</v>
      </c>
      <c r="C2754" s="136" t="s">
        <v>314</v>
      </c>
      <c r="D2754" s="136" t="s">
        <v>416</v>
      </c>
      <c r="E2754" s="138">
        <v>8.4600000000000009</v>
      </c>
      <c r="F2754" s="138">
        <v>8.4600000000000009</v>
      </c>
      <c r="G2754" s="136" t="s">
        <v>308</v>
      </c>
      <c r="H2754" s="139">
        <v>41974</v>
      </c>
    </row>
    <row r="2755" spans="1:8" ht="25.5">
      <c r="A2755" s="140">
        <v>3767</v>
      </c>
      <c r="B2755" s="141" t="s">
        <v>3077</v>
      </c>
      <c r="C2755" s="140" t="s">
        <v>314</v>
      </c>
      <c r="D2755" s="140" t="s">
        <v>83</v>
      </c>
      <c r="E2755" s="142">
        <v>0.56000000000000005</v>
      </c>
      <c r="F2755" s="142">
        <v>0.56000000000000005</v>
      </c>
      <c r="G2755" s="140" t="s">
        <v>308</v>
      </c>
      <c r="H2755" s="143">
        <v>41974</v>
      </c>
    </row>
    <row r="2756" spans="1:8">
      <c r="A2756" s="136">
        <v>3768</v>
      </c>
      <c r="B2756" s="137" t="s">
        <v>3078</v>
      </c>
      <c r="C2756" s="136" t="s">
        <v>314</v>
      </c>
      <c r="D2756" s="136" t="s">
        <v>83</v>
      </c>
      <c r="E2756" s="138">
        <v>2.36</v>
      </c>
      <c r="F2756" s="138">
        <v>2.36</v>
      </c>
      <c r="G2756" s="136" t="s">
        <v>308</v>
      </c>
      <c r="H2756" s="139">
        <v>41974</v>
      </c>
    </row>
    <row r="2757" spans="1:8" ht="25.5">
      <c r="A2757" s="140">
        <v>13192</v>
      </c>
      <c r="B2757" s="141" t="s">
        <v>3079</v>
      </c>
      <c r="C2757" s="140" t="s">
        <v>316</v>
      </c>
      <c r="D2757" s="140" t="s">
        <v>83</v>
      </c>
      <c r="E2757" s="142">
        <v>3019.9</v>
      </c>
      <c r="F2757" s="142">
        <v>3019.9</v>
      </c>
      <c r="G2757" s="140" t="s">
        <v>308</v>
      </c>
      <c r="H2757" s="143">
        <v>41974</v>
      </c>
    </row>
    <row r="2758" spans="1:8" ht="25.5">
      <c r="A2758" s="136">
        <v>3290</v>
      </c>
      <c r="B2758" s="137" t="s">
        <v>3080</v>
      </c>
      <c r="C2758" s="136" t="s">
        <v>316</v>
      </c>
      <c r="D2758" s="136" t="s">
        <v>307</v>
      </c>
      <c r="E2758" s="138">
        <v>0.6</v>
      </c>
      <c r="F2758" s="138">
        <v>0.6</v>
      </c>
      <c r="G2758" s="136" t="s">
        <v>308</v>
      </c>
      <c r="H2758" s="139">
        <v>41974</v>
      </c>
    </row>
    <row r="2759" spans="1:8" ht="25.5">
      <c r="A2759" s="140">
        <v>3779</v>
      </c>
      <c r="B2759" s="141" t="s">
        <v>3081</v>
      </c>
      <c r="C2759" s="140" t="s">
        <v>314</v>
      </c>
      <c r="D2759" s="140" t="s">
        <v>370</v>
      </c>
      <c r="E2759" s="142">
        <v>4.66</v>
      </c>
      <c r="F2759" s="142">
        <v>4.66</v>
      </c>
      <c r="G2759" s="140" t="s">
        <v>308</v>
      </c>
      <c r="H2759" s="143">
        <v>41974</v>
      </c>
    </row>
    <row r="2760" spans="1:8" ht="25.5">
      <c r="A2760" s="136">
        <v>3777</v>
      </c>
      <c r="B2760" s="137" t="s">
        <v>3082</v>
      </c>
      <c r="C2760" s="136" t="s">
        <v>314</v>
      </c>
      <c r="D2760" s="136" t="s">
        <v>335</v>
      </c>
      <c r="E2760" s="138">
        <v>0.67</v>
      </c>
      <c r="F2760" s="138">
        <v>0.67</v>
      </c>
      <c r="G2760" s="136" t="s">
        <v>308</v>
      </c>
      <c r="H2760" s="139">
        <v>41974</v>
      </c>
    </row>
    <row r="2761" spans="1:8" ht="38.25">
      <c r="A2761" s="140">
        <v>12268</v>
      </c>
      <c r="B2761" s="141" t="s">
        <v>3083</v>
      </c>
      <c r="C2761" s="140" t="s">
        <v>314</v>
      </c>
      <c r="D2761" s="140" t="s">
        <v>83</v>
      </c>
      <c r="E2761" s="142">
        <v>63.08</v>
      </c>
      <c r="F2761" s="142">
        <v>63.08</v>
      </c>
      <c r="G2761" s="140" t="s">
        <v>308</v>
      </c>
      <c r="H2761" s="143">
        <v>41974</v>
      </c>
    </row>
    <row r="2762" spans="1:8" ht="25.5">
      <c r="A2762" s="136">
        <v>3798</v>
      </c>
      <c r="B2762" s="137" t="s">
        <v>3084</v>
      </c>
      <c r="C2762" s="136" t="s">
        <v>314</v>
      </c>
      <c r="D2762" s="136" t="s">
        <v>83</v>
      </c>
      <c r="E2762" s="138">
        <v>37.200000000000003</v>
      </c>
      <c r="F2762" s="138">
        <v>37.200000000000003</v>
      </c>
      <c r="G2762" s="136" t="s">
        <v>308</v>
      </c>
      <c r="H2762" s="139">
        <v>41974</v>
      </c>
    </row>
    <row r="2763" spans="1:8" ht="25.5">
      <c r="A2763" s="140">
        <v>3805</v>
      </c>
      <c r="B2763" s="141" t="s">
        <v>3085</v>
      </c>
      <c r="C2763" s="140" t="s">
        <v>314</v>
      </c>
      <c r="D2763" s="140" t="s">
        <v>83</v>
      </c>
      <c r="E2763" s="142">
        <v>42.73</v>
      </c>
      <c r="F2763" s="142">
        <v>42.73</v>
      </c>
      <c r="G2763" s="140" t="s">
        <v>308</v>
      </c>
      <c r="H2763" s="143">
        <v>41974</v>
      </c>
    </row>
    <row r="2764" spans="1:8">
      <c r="A2764" s="136">
        <v>3806</v>
      </c>
      <c r="B2764" s="137" t="s">
        <v>3086</v>
      </c>
      <c r="C2764" s="136" t="s">
        <v>314</v>
      </c>
      <c r="D2764" s="136" t="s">
        <v>83</v>
      </c>
      <c r="E2764" s="138">
        <v>128.85</v>
      </c>
      <c r="F2764" s="138">
        <v>128.85</v>
      </c>
      <c r="G2764" s="136" t="s">
        <v>308</v>
      </c>
      <c r="H2764" s="139">
        <v>41974</v>
      </c>
    </row>
    <row r="2765" spans="1:8" ht="38.25">
      <c r="A2765" s="140">
        <v>14646</v>
      </c>
      <c r="B2765" s="141" t="s">
        <v>3087</v>
      </c>
      <c r="C2765" s="140" t="s">
        <v>314</v>
      </c>
      <c r="D2765" s="140" t="s">
        <v>83</v>
      </c>
      <c r="E2765" s="142">
        <v>50.61</v>
      </c>
      <c r="F2765" s="142">
        <v>50.61</v>
      </c>
      <c r="G2765" s="140" t="s">
        <v>308</v>
      </c>
      <c r="H2765" s="143">
        <v>41974</v>
      </c>
    </row>
    <row r="2766" spans="1:8" ht="38.25">
      <c r="A2766" s="136">
        <v>12243</v>
      </c>
      <c r="B2766" s="137" t="s">
        <v>3088</v>
      </c>
      <c r="C2766" s="136" t="s">
        <v>314</v>
      </c>
      <c r="D2766" s="136" t="s">
        <v>83</v>
      </c>
      <c r="E2766" s="138">
        <v>26.06</v>
      </c>
      <c r="F2766" s="138">
        <v>26.06</v>
      </c>
      <c r="G2766" s="136" t="s">
        <v>308</v>
      </c>
      <c r="H2766" s="139">
        <v>41974</v>
      </c>
    </row>
    <row r="2767" spans="1:8" ht="38.25">
      <c r="A2767" s="140">
        <v>3788</v>
      </c>
      <c r="B2767" s="141" t="s">
        <v>3089</v>
      </c>
      <c r="C2767" s="140" t="s">
        <v>314</v>
      </c>
      <c r="D2767" s="140" t="s">
        <v>83</v>
      </c>
      <c r="E2767" s="142">
        <v>40.06</v>
      </c>
      <c r="F2767" s="142">
        <v>40.06</v>
      </c>
      <c r="G2767" s="140" t="s">
        <v>308</v>
      </c>
      <c r="H2767" s="143">
        <v>41974</v>
      </c>
    </row>
    <row r="2768" spans="1:8" ht="25.5">
      <c r="A2768" s="136">
        <v>3811</v>
      </c>
      <c r="B2768" s="137" t="s">
        <v>3090</v>
      </c>
      <c r="C2768" s="136" t="s">
        <v>314</v>
      </c>
      <c r="D2768" s="136" t="s">
        <v>83</v>
      </c>
      <c r="E2768" s="138">
        <v>64.569999999999993</v>
      </c>
      <c r="F2768" s="138">
        <v>64.569999999999993</v>
      </c>
      <c r="G2768" s="136" t="s">
        <v>308</v>
      </c>
      <c r="H2768" s="139">
        <v>41974</v>
      </c>
    </row>
    <row r="2769" spans="1:8" ht="38.25">
      <c r="A2769" s="140">
        <v>3799</v>
      </c>
      <c r="B2769" s="141" t="s">
        <v>3091</v>
      </c>
      <c r="C2769" s="140" t="s">
        <v>314</v>
      </c>
      <c r="D2769" s="140" t="s">
        <v>83</v>
      </c>
      <c r="E2769" s="142">
        <v>67.94</v>
      </c>
      <c r="F2769" s="142">
        <v>67.94</v>
      </c>
      <c r="G2769" s="140" t="s">
        <v>308</v>
      </c>
      <c r="H2769" s="143">
        <v>41974</v>
      </c>
    </row>
    <row r="2770" spans="1:8" ht="38.25">
      <c r="A2770" s="136">
        <v>3812</v>
      </c>
      <c r="B2770" s="137" t="s">
        <v>3092</v>
      </c>
      <c r="C2770" s="136" t="s">
        <v>314</v>
      </c>
      <c r="D2770" s="136" t="s">
        <v>83</v>
      </c>
      <c r="E2770" s="138">
        <v>103.08</v>
      </c>
      <c r="F2770" s="138">
        <v>103.08</v>
      </c>
      <c r="G2770" s="136" t="s">
        <v>308</v>
      </c>
      <c r="H2770" s="139">
        <v>41974</v>
      </c>
    </row>
    <row r="2771" spans="1:8" ht="38.25">
      <c r="A2771" s="140">
        <v>3786</v>
      </c>
      <c r="B2771" s="141" t="s">
        <v>3093</v>
      </c>
      <c r="C2771" s="140" t="s">
        <v>314</v>
      </c>
      <c r="D2771" s="140" t="s">
        <v>83</v>
      </c>
      <c r="E2771" s="142">
        <v>97.88</v>
      </c>
      <c r="F2771" s="142">
        <v>97.88</v>
      </c>
      <c r="G2771" s="140" t="s">
        <v>308</v>
      </c>
      <c r="H2771" s="143">
        <v>41974</v>
      </c>
    </row>
    <row r="2772" spans="1:8" ht="38.25">
      <c r="A2772" s="136">
        <v>3785</v>
      </c>
      <c r="B2772" s="137" t="s">
        <v>3094</v>
      </c>
      <c r="C2772" s="136" t="s">
        <v>314</v>
      </c>
      <c r="D2772" s="136" t="s">
        <v>83</v>
      </c>
      <c r="E2772" s="138">
        <v>107.76</v>
      </c>
      <c r="F2772" s="138">
        <v>107.76</v>
      </c>
      <c r="G2772" s="136" t="s">
        <v>308</v>
      </c>
      <c r="H2772" s="139">
        <v>41974</v>
      </c>
    </row>
    <row r="2773" spans="1:8" ht="38.25">
      <c r="A2773" s="140">
        <v>3784</v>
      </c>
      <c r="B2773" s="141" t="s">
        <v>3095</v>
      </c>
      <c r="C2773" s="140" t="s">
        <v>314</v>
      </c>
      <c r="D2773" s="140" t="s">
        <v>83</v>
      </c>
      <c r="E2773" s="142">
        <v>125.46</v>
      </c>
      <c r="F2773" s="142">
        <v>125.46</v>
      </c>
      <c r="G2773" s="140" t="s">
        <v>308</v>
      </c>
      <c r="H2773" s="143">
        <v>41974</v>
      </c>
    </row>
    <row r="2774" spans="1:8" ht="38.25">
      <c r="A2774" s="136">
        <v>12230</v>
      </c>
      <c r="B2774" s="137" t="s">
        <v>3096</v>
      </c>
      <c r="C2774" s="136" t="s">
        <v>314</v>
      </c>
      <c r="D2774" s="136" t="s">
        <v>83</v>
      </c>
      <c r="E2774" s="138">
        <v>8.5500000000000007</v>
      </c>
      <c r="F2774" s="138">
        <v>8.5500000000000007</v>
      </c>
      <c r="G2774" s="136" t="s">
        <v>308</v>
      </c>
      <c r="H2774" s="139">
        <v>41974</v>
      </c>
    </row>
    <row r="2775" spans="1:8" ht="38.25">
      <c r="A2775" s="140">
        <v>12231</v>
      </c>
      <c r="B2775" s="141" t="s">
        <v>3097</v>
      </c>
      <c r="C2775" s="140" t="s">
        <v>314</v>
      </c>
      <c r="D2775" s="140" t="s">
        <v>83</v>
      </c>
      <c r="E2775" s="142">
        <v>12.2</v>
      </c>
      <c r="F2775" s="142">
        <v>12.2</v>
      </c>
      <c r="G2775" s="140" t="s">
        <v>308</v>
      </c>
      <c r="H2775" s="143">
        <v>41974</v>
      </c>
    </row>
    <row r="2776" spans="1:8" ht="38.25">
      <c r="A2776" s="136">
        <v>12232</v>
      </c>
      <c r="B2776" s="137" t="s">
        <v>3098</v>
      </c>
      <c r="C2776" s="136" t="s">
        <v>314</v>
      </c>
      <c r="D2776" s="136" t="s">
        <v>83</v>
      </c>
      <c r="E2776" s="138">
        <v>8.01</v>
      </c>
      <c r="F2776" s="138">
        <v>8.01</v>
      </c>
      <c r="G2776" s="136" t="s">
        <v>308</v>
      </c>
      <c r="H2776" s="139">
        <v>41974</v>
      </c>
    </row>
    <row r="2777" spans="1:8" ht="38.25">
      <c r="A2777" s="140">
        <v>12239</v>
      </c>
      <c r="B2777" s="141" t="s">
        <v>3099</v>
      </c>
      <c r="C2777" s="140" t="s">
        <v>314</v>
      </c>
      <c r="D2777" s="140" t="s">
        <v>83</v>
      </c>
      <c r="E2777" s="142">
        <v>15.57</v>
      </c>
      <c r="F2777" s="142">
        <v>15.57</v>
      </c>
      <c r="G2777" s="140" t="s">
        <v>308</v>
      </c>
      <c r="H2777" s="143">
        <v>41974</v>
      </c>
    </row>
    <row r="2778" spans="1:8" ht="38.25">
      <c r="A2778" s="136">
        <v>12240</v>
      </c>
      <c r="B2778" s="137" t="s">
        <v>3100</v>
      </c>
      <c r="C2778" s="136" t="s">
        <v>314</v>
      </c>
      <c r="D2778" s="136" t="s">
        <v>83</v>
      </c>
      <c r="E2778" s="138">
        <v>14.69</v>
      </c>
      <c r="F2778" s="138">
        <v>14.69</v>
      </c>
      <c r="G2778" s="136" t="s">
        <v>308</v>
      </c>
      <c r="H2778" s="139">
        <v>41974</v>
      </c>
    </row>
    <row r="2779" spans="1:8" ht="38.25">
      <c r="A2779" s="140">
        <v>12241</v>
      </c>
      <c r="B2779" s="141" t="s">
        <v>3101</v>
      </c>
      <c r="C2779" s="140" t="s">
        <v>314</v>
      </c>
      <c r="D2779" s="140" t="s">
        <v>83</v>
      </c>
      <c r="E2779" s="142">
        <v>21.79</v>
      </c>
      <c r="F2779" s="142">
        <v>21.79</v>
      </c>
      <c r="G2779" s="140" t="s">
        <v>308</v>
      </c>
      <c r="H2779" s="143">
        <v>41974</v>
      </c>
    </row>
    <row r="2780" spans="1:8" ht="38.25">
      <c r="A2780" s="136">
        <v>12242</v>
      </c>
      <c r="B2780" s="137" t="s">
        <v>3102</v>
      </c>
      <c r="C2780" s="136" t="s">
        <v>314</v>
      </c>
      <c r="D2780" s="136" t="s">
        <v>83</v>
      </c>
      <c r="E2780" s="138">
        <v>15.92</v>
      </c>
      <c r="F2780" s="138">
        <v>15.92</v>
      </c>
      <c r="G2780" s="136" t="s">
        <v>308</v>
      </c>
      <c r="H2780" s="139">
        <v>41974</v>
      </c>
    </row>
    <row r="2781" spans="1:8" ht="25.5">
      <c r="A2781" s="140">
        <v>12271</v>
      </c>
      <c r="B2781" s="141" t="s">
        <v>3103</v>
      </c>
      <c r="C2781" s="140" t="s">
        <v>314</v>
      </c>
      <c r="D2781" s="140" t="s">
        <v>83</v>
      </c>
      <c r="E2781" s="142">
        <v>162.9</v>
      </c>
      <c r="F2781" s="142">
        <v>162.9</v>
      </c>
      <c r="G2781" s="140" t="s">
        <v>308</v>
      </c>
      <c r="H2781" s="143">
        <v>41974</v>
      </c>
    </row>
    <row r="2782" spans="1:8">
      <c r="A2782" s="136">
        <v>12244</v>
      </c>
      <c r="B2782" s="137" t="s">
        <v>3104</v>
      </c>
      <c r="C2782" s="136" t="s">
        <v>314</v>
      </c>
      <c r="D2782" s="136" t="s">
        <v>83</v>
      </c>
      <c r="E2782" s="138">
        <v>101.48</v>
      </c>
      <c r="F2782" s="138">
        <v>101.48</v>
      </c>
      <c r="G2782" s="136" t="s">
        <v>308</v>
      </c>
      <c r="H2782" s="139">
        <v>41974</v>
      </c>
    </row>
    <row r="2783" spans="1:8">
      <c r="A2783" s="140">
        <v>12245</v>
      </c>
      <c r="B2783" s="141" t="s">
        <v>3105</v>
      </c>
      <c r="C2783" s="140" t="s">
        <v>314</v>
      </c>
      <c r="D2783" s="140" t="s">
        <v>83</v>
      </c>
      <c r="E2783" s="142">
        <v>70.66</v>
      </c>
      <c r="F2783" s="142">
        <v>70.66</v>
      </c>
      <c r="G2783" s="140" t="s">
        <v>308</v>
      </c>
      <c r="H2783" s="143">
        <v>41974</v>
      </c>
    </row>
    <row r="2784" spans="1:8" ht="38.25">
      <c r="A2784" s="136">
        <v>13382</v>
      </c>
      <c r="B2784" s="137" t="s">
        <v>3106</v>
      </c>
      <c r="C2784" s="136" t="s">
        <v>314</v>
      </c>
      <c r="D2784" s="136" t="s">
        <v>83</v>
      </c>
      <c r="E2784" s="138">
        <v>173.59</v>
      </c>
      <c r="F2784" s="138">
        <v>173.59</v>
      </c>
      <c r="G2784" s="136" t="s">
        <v>308</v>
      </c>
      <c r="H2784" s="139">
        <v>41974</v>
      </c>
    </row>
    <row r="2785" spans="1:8" ht="38.25">
      <c r="A2785" s="140">
        <v>3787</v>
      </c>
      <c r="B2785" s="141" t="s">
        <v>3107</v>
      </c>
      <c r="C2785" s="140" t="s">
        <v>314</v>
      </c>
      <c r="D2785" s="140" t="s">
        <v>83</v>
      </c>
      <c r="E2785" s="142">
        <v>295.10000000000002</v>
      </c>
      <c r="F2785" s="142">
        <v>295.10000000000002</v>
      </c>
      <c r="G2785" s="140" t="s">
        <v>308</v>
      </c>
      <c r="H2785" s="143">
        <v>41974</v>
      </c>
    </row>
    <row r="2786" spans="1:8" ht="51">
      <c r="A2786" s="136">
        <v>3780</v>
      </c>
      <c r="B2786" s="137" t="s">
        <v>3108</v>
      </c>
      <c r="C2786" s="136" t="s">
        <v>314</v>
      </c>
      <c r="D2786" s="136" t="s">
        <v>83</v>
      </c>
      <c r="E2786" s="138">
        <v>45.8</v>
      </c>
      <c r="F2786" s="138">
        <v>45.8</v>
      </c>
      <c r="G2786" s="136" t="s">
        <v>308</v>
      </c>
      <c r="H2786" s="139">
        <v>41974</v>
      </c>
    </row>
    <row r="2787" spans="1:8" ht="25.5">
      <c r="A2787" s="140">
        <v>12265</v>
      </c>
      <c r="B2787" s="141" t="s">
        <v>3109</v>
      </c>
      <c r="C2787" s="140" t="s">
        <v>314</v>
      </c>
      <c r="D2787" s="140" t="s">
        <v>83</v>
      </c>
      <c r="E2787" s="142">
        <v>325.35000000000002</v>
      </c>
      <c r="F2787" s="142">
        <v>325.35000000000002</v>
      </c>
      <c r="G2787" s="140" t="s">
        <v>308</v>
      </c>
      <c r="H2787" s="143">
        <v>41974</v>
      </c>
    </row>
    <row r="2788" spans="1:8">
      <c r="A2788" s="136">
        <v>12266</v>
      </c>
      <c r="B2788" s="137" t="s">
        <v>3110</v>
      </c>
      <c r="C2788" s="136" t="s">
        <v>314</v>
      </c>
      <c r="D2788" s="136" t="s">
        <v>83</v>
      </c>
      <c r="E2788" s="138">
        <v>11.67</v>
      </c>
      <c r="F2788" s="138">
        <v>11.67</v>
      </c>
      <c r="G2788" s="136" t="s">
        <v>308</v>
      </c>
      <c r="H2788" s="139">
        <v>41974</v>
      </c>
    </row>
    <row r="2789" spans="1:8" ht="38.25">
      <c r="A2789" s="140">
        <v>3803</v>
      </c>
      <c r="B2789" s="141" t="s">
        <v>3111</v>
      </c>
      <c r="C2789" s="140" t="s">
        <v>314</v>
      </c>
      <c r="D2789" s="140" t="s">
        <v>83</v>
      </c>
      <c r="E2789" s="142">
        <v>24.03</v>
      </c>
      <c r="F2789" s="142">
        <v>24.03</v>
      </c>
      <c r="G2789" s="140" t="s">
        <v>308</v>
      </c>
      <c r="H2789" s="143">
        <v>41974</v>
      </c>
    </row>
    <row r="2790" spans="1:8" ht="51">
      <c r="A2790" s="136">
        <v>13841</v>
      </c>
      <c r="B2790" s="137" t="s">
        <v>3112</v>
      </c>
      <c r="C2790" s="136" t="s">
        <v>314</v>
      </c>
      <c r="D2790" s="136" t="s">
        <v>83</v>
      </c>
      <c r="E2790" s="138">
        <v>35.79</v>
      </c>
      <c r="F2790" s="138">
        <v>35.79</v>
      </c>
      <c r="G2790" s="136" t="s">
        <v>308</v>
      </c>
      <c r="H2790" s="139">
        <v>41974</v>
      </c>
    </row>
    <row r="2791" spans="1:8" ht="38.25">
      <c r="A2791" s="140">
        <v>3807</v>
      </c>
      <c r="B2791" s="141" t="s">
        <v>3113</v>
      </c>
      <c r="C2791" s="140" t="s">
        <v>314</v>
      </c>
      <c r="D2791" s="140" t="s">
        <v>83</v>
      </c>
      <c r="E2791" s="142">
        <v>98.65</v>
      </c>
      <c r="F2791" s="142">
        <v>98.65</v>
      </c>
      <c r="G2791" s="140" t="s">
        <v>308</v>
      </c>
      <c r="H2791" s="143">
        <v>41974</v>
      </c>
    </row>
    <row r="2792" spans="1:8" ht="38.25">
      <c r="A2792" s="136">
        <v>3793</v>
      </c>
      <c r="B2792" s="137" t="s">
        <v>3114</v>
      </c>
      <c r="C2792" s="136" t="s">
        <v>314</v>
      </c>
      <c r="D2792" s="136" t="s">
        <v>83</v>
      </c>
      <c r="E2792" s="138">
        <v>127.01</v>
      </c>
      <c r="F2792" s="138">
        <v>127.01</v>
      </c>
      <c r="G2792" s="136" t="s">
        <v>308</v>
      </c>
      <c r="H2792" s="139">
        <v>41974</v>
      </c>
    </row>
    <row r="2793" spans="1:8" ht="38.25">
      <c r="A2793" s="140">
        <v>3794</v>
      </c>
      <c r="B2793" s="141" t="s">
        <v>3115</v>
      </c>
      <c r="C2793" s="140" t="s">
        <v>314</v>
      </c>
      <c r="D2793" s="140" t="s">
        <v>83</v>
      </c>
      <c r="E2793" s="142">
        <v>164.24</v>
      </c>
      <c r="F2793" s="142">
        <v>164.24</v>
      </c>
      <c r="G2793" s="140" t="s">
        <v>308</v>
      </c>
      <c r="H2793" s="143">
        <v>41974</v>
      </c>
    </row>
    <row r="2794" spans="1:8">
      <c r="A2794" s="136">
        <v>12267</v>
      </c>
      <c r="B2794" s="137" t="s">
        <v>3116</v>
      </c>
      <c r="C2794" s="136" t="s">
        <v>314</v>
      </c>
      <c r="D2794" s="136" t="s">
        <v>83</v>
      </c>
      <c r="E2794" s="138">
        <v>93.47</v>
      </c>
      <c r="F2794" s="138">
        <v>93.47</v>
      </c>
      <c r="G2794" s="136" t="s">
        <v>308</v>
      </c>
      <c r="H2794" s="139">
        <v>41974</v>
      </c>
    </row>
    <row r="2795" spans="1:8">
      <c r="A2795" s="140">
        <v>12731</v>
      </c>
      <c r="B2795" s="141" t="s">
        <v>3117</v>
      </c>
      <c r="C2795" s="140" t="s">
        <v>314</v>
      </c>
      <c r="D2795" s="140" t="s">
        <v>83</v>
      </c>
      <c r="E2795" s="142">
        <v>140.69</v>
      </c>
      <c r="F2795" s="142">
        <v>140.69</v>
      </c>
      <c r="G2795" s="140" t="s">
        <v>308</v>
      </c>
      <c r="H2795" s="143">
        <v>41974</v>
      </c>
    </row>
    <row r="2796" spans="1:8">
      <c r="A2796" s="136">
        <v>12723</v>
      </c>
      <c r="B2796" s="137" t="s">
        <v>3118</v>
      </c>
      <c r="C2796" s="136" t="s">
        <v>314</v>
      </c>
      <c r="D2796" s="136" t="s">
        <v>83</v>
      </c>
      <c r="E2796" s="138">
        <v>1.36</v>
      </c>
      <c r="F2796" s="138">
        <v>1.36</v>
      </c>
      <c r="G2796" s="136" t="s">
        <v>308</v>
      </c>
      <c r="H2796" s="139">
        <v>41974</v>
      </c>
    </row>
    <row r="2797" spans="1:8">
      <c r="A2797" s="140">
        <v>12724</v>
      </c>
      <c r="B2797" s="141" t="s">
        <v>3119</v>
      </c>
      <c r="C2797" s="140" t="s">
        <v>314</v>
      </c>
      <c r="D2797" s="140" t="s">
        <v>83</v>
      </c>
      <c r="E2797" s="142">
        <v>2.44</v>
      </c>
      <c r="F2797" s="142">
        <v>2.44</v>
      </c>
      <c r="G2797" s="140" t="s">
        <v>308</v>
      </c>
      <c r="H2797" s="143">
        <v>41974</v>
      </c>
    </row>
    <row r="2798" spans="1:8">
      <c r="A2798" s="136">
        <v>12725</v>
      </c>
      <c r="B2798" s="137" t="s">
        <v>3120</v>
      </c>
      <c r="C2798" s="136" t="s">
        <v>314</v>
      </c>
      <c r="D2798" s="136" t="s">
        <v>83</v>
      </c>
      <c r="E2798" s="138">
        <v>4.79</v>
      </c>
      <c r="F2798" s="138">
        <v>4.79</v>
      </c>
      <c r="G2798" s="136" t="s">
        <v>308</v>
      </c>
      <c r="H2798" s="139">
        <v>41974</v>
      </c>
    </row>
    <row r="2799" spans="1:8">
      <c r="A2799" s="140">
        <v>12726</v>
      </c>
      <c r="B2799" s="141" t="s">
        <v>3121</v>
      </c>
      <c r="C2799" s="140" t="s">
        <v>314</v>
      </c>
      <c r="D2799" s="140" t="s">
        <v>83</v>
      </c>
      <c r="E2799" s="142">
        <v>11.69</v>
      </c>
      <c r="F2799" s="142">
        <v>11.69</v>
      </c>
      <c r="G2799" s="140" t="s">
        <v>308</v>
      </c>
      <c r="H2799" s="143">
        <v>41974</v>
      </c>
    </row>
    <row r="2800" spans="1:8">
      <c r="A2800" s="136">
        <v>12727</v>
      </c>
      <c r="B2800" s="137" t="s">
        <v>3122</v>
      </c>
      <c r="C2800" s="136" t="s">
        <v>314</v>
      </c>
      <c r="D2800" s="136" t="s">
        <v>83</v>
      </c>
      <c r="E2800" s="138">
        <v>16.559999999999999</v>
      </c>
      <c r="F2800" s="138">
        <v>16.559999999999999</v>
      </c>
      <c r="G2800" s="136" t="s">
        <v>308</v>
      </c>
      <c r="H2800" s="139">
        <v>41974</v>
      </c>
    </row>
    <row r="2801" spans="1:8">
      <c r="A2801" s="140">
        <v>12728</v>
      </c>
      <c r="B2801" s="141" t="s">
        <v>3123</v>
      </c>
      <c r="C2801" s="140" t="s">
        <v>314</v>
      </c>
      <c r="D2801" s="140" t="s">
        <v>83</v>
      </c>
      <c r="E2801" s="142">
        <v>25.36</v>
      </c>
      <c r="F2801" s="142">
        <v>25.36</v>
      </c>
      <c r="G2801" s="140" t="s">
        <v>308</v>
      </c>
      <c r="H2801" s="143">
        <v>41974</v>
      </c>
    </row>
    <row r="2802" spans="1:8">
      <c r="A2802" s="136">
        <v>12729</v>
      </c>
      <c r="B2802" s="137" t="s">
        <v>3124</v>
      </c>
      <c r="C2802" s="136" t="s">
        <v>314</v>
      </c>
      <c r="D2802" s="136" t="s">
        <v>83</v>
      </c>
      <c r="E2802" s="138">
        <v>75.41</v>
      </c>
      <c r="F2802" s="138">
        <v>75.41</v>
      </c>
      <c r="G2802" s="136" t="s">
        <v>308</v>
      </c>
      <c r="H2802" s="139">
        <v>41974</v>
      </c>
    </row>
    <row r="2803" spans="1:8">
      <c r="A2803" s="140">
        <v>12730</v>
      </c>
      <c r="B2803" s="141" t="s">
        <v>3125</v>
      </c>
      <c r="C2803" s="140" t="s">
        <v>314</v>
      </c>
      <c r="D2803" s="140" t="s">
        <v>83</v>
      </c>
      <c r="E2803" s="142">
        <v>103.73</v>
      </c>
      <c r="F2803" s="142">
        <v>103.73</v>
      </c>
      <c r="G2803" s="140" t="s">
        <v>308</v>
      </c>
      <c r="H2803" s="143">
        <v>41974</v>
      </c>
    </row>
    <row r="2804" spans="1:8">
      <c r="A2804" s="136">
        <v>3840</v>
      </c>
      <c r="B2804" s="137" t="s">
        <v>3126</v>
      </c>
      <c r="C2804" s="136" t="s">
        <v>314</v>
      </c>
      <c r="D2804" s="136" t="s">
        <v>83</v>
      </c>
      <c r="E2804" s="138">
        <v>58.36</v>
      </c>
      <c r="F2804" s="138">
        <v>58.36</v>
      </c>
      <c r="G2804" s="136" t="s">
        <v>308</v>
      </c>
      <c r="H2804" s="139">
        <v>41974</v>
      </c>
    </row>
    <row r="2805" spans="1:8">
      <c r="A2805" s="140">
        <v>3838</v>
      </c>
      <c r="B2805" s="141" t="s">
        <v>3127</v>
      </c>
      <c r="C2805" s="140" t="s">
        <v>314</v>
      </c>
      <c r="D2805" s="140" t="s">
        <v>83</v>
      </c>
      <c r="E2805" s="142">
        <v>76.5</v>
      </c>
      <c r="F2805" s="142">
        <v>76.5</v>
      </c>
      <c r="G2805" s="140" t="s">
        <v>308</v>
      </c>
      <c r="H2805" s="143">
        <v>41974</v>
      </c>
    </row>
    <row r="2806" spans="1:8">
      <c r="A2806" s="136">
        <v>3844</v>
      </c>
      <c r="B2806" s="137" t="s">
        <v>3128</v>
      </c>
      <c r="C2806" s="136" t="s">
        <v>314</v>
      </c>
      <c r="D2806" s="136" t="s">
        <v>83</v>
      </c>
      <c r="E2806" s="138">
        <v>109.15</v>
      </c>
      <c r="F2806" s="138">
        <v>109.15</v>
      </c>
      <c r="G2806" s="136" t="s">
        <v>308</v>
      </c>
      <c r="H2806" s="139">
        <v>41974</v>
      </c>
    </row>
    <row r="2807" spans="1:8">
      <c r="A2807" s="140">
        <v>3839</v>
      </c>
      <c r="B2807" s="141" t="s">
        <v>3129</v>
      </c>
      <c r="C2807" s="140" t="s">
        <v>314</v>
      </c>
      <c r="D2807" s="140" t="s">
        <v>83</v>
      </c>
      <c r="E2807" s="142">
        <v>199.75</v>
      </c>
      <c r="F2807" s="142">
        <v>199.75</v>
      </c>
      <c r="G2807" s="140" t="s">
        <v>308</v>
      </c>
      <c r="H2807" s="143">
        <v>41974</v>
      </c>
    </row>
    <row r="2808" spans="1:8">
      <c r="A2808" s="136">
        <v>3843</v>
      </c>
      <c r="B2808" s="137" t="s">
        <v>3130</v>
      </c>
      <c r="C2808" s="136" t="s">
        <v>314</v>
      </c>
      <c r="D2808" s="136" t="s">
        <v>83</v>
      </c>
      <c r="E2808" s="138">
        <v>289.26</v>
      </c>
      <c r="F2808" s="138">
        <v>289.26</v>
      </c>
      <c r="G2808" s="136" t="s">
        <v>308</v>
      </c>
      <c r="H2808" s="139">
        <v>41974</v>
      </c>
    </row>
    <row r="2809" spans="1:8" ht="25.5">
      <c r="A2809" s="140">
        <v>3833</v>
      </c>
      <c r="B2809" s="141" t="s">
        <v>3131</v>
      </c>
      <c r="C2809" s="140" t="s">
        <v>314</v>
      </c>
      <c r="D2809" s="140" t="s">
        <v>83</v>
      </c>
      <c r="E2809" s="142">
        <v>6.21</v>
      </c>
      <c r="F2809" s="142">
        <v>6.21</v>
      </c>
      <c r="G2809" s="140" t="s">
        <v>308</v>
      </c>
      <c r="H2809" s="143">
        <v>41974</v>
      </c>
    </row>
    <row r="2810" spans="1:8" ht="25.5">
      <c r="A2810" s="136">
        <v>3834</v>
      </c>
      <c r="B2810" s="137" t="s">
        <v>3132</v>
      </c>
      <c r="C2810" s="136" t="s">
        <v>314</v>
      </c>
      <c r="D2810" s="136" t="s">
        <v>83</v>
      </c>
      <c r="E2810" s="138">
        <v>18.59</v>
      </c>
      <c r="F2810" s="138">
        <v>18.59</v>
      </c>
      <c r="G2810" s="136" t="s">
        <v>308</v>
      </c>
      <c r="H2810" s="139">
        <v>41974</v>
      </c>
    </row>
    <row r="2811" spans="1:8" ht="25.5">
      <c r="A2811" s="140">
        <v>3835</v>
      </c>
      <c r="B2811" s="141" t="s">
        <v>3133</v>
      </c>
      <c r="C2811" s="140" t="s">
        <v>314</v>
      </c>
      <c r="D2811" s="140" t="s">
        <v>83</v>
      </c>
      <c r="E2811" s="142">
        <v>24.21</v>
      </c>
      <c r="F2811" s="142">
        <v>24.21</v>
      </c>
      <c r="G2811" s="140" t="s">
        <v>308</v>
      </c>
      <c r="H2811" s="143">
        <v>41974</v>
      </c>
    </row>
    <row r="2812" spans="1:8" ht="25.5">
      <c r="A2812" s="136">
        <v>3836</v>
      </c>
      <c r="B2812" s="137" t="s">
        <v>3134</v>
      </c>
      <c r="C2812" s="136" t="s">
        <v>314</v>
      </c>
      <c r="D2812" s="136" t="s">
        <v>83</v>
      </c>
      <c r="E2812" s="138">
        <v>37.42</v>
      </c>
      <c r="F2812" s="138">
        <v>37.42</v>
      </c>
      <c r="G2812" s="136" t="s">
        <v>308</v>
      </c>
      <c r="H2812" s="139">
        <v>41974</v>
      </c>
    </row>
    <row r="2813" spans="1:8" ht="25.5">
      <c r="A2813" s="140">
        <v>3830</v>
      </c>
      <c r="B2813" s="141" t="s">
        <v>3135</v>
      </c>
      <c r="C2813" s="140" t="s">
        <v>314</v>
      </c>
      <c r="D2813" s="140" t="s">
        <v>83</v>
      </c>
      <c r="E2813" s="142">
        <v>100.93</v>
      </c>
      <c r="F2813" s="142">
        <v>100.93</v>
      </c>
      <c r="G2813" s="140" t="s">
        <v>308</v>
      </c>
      <c r="H2813" s="143">
        <v>41974</v>
      </c>
    </row>
    <row r="2814" spans="1:8" ht="25.5">
      <c r="A2814" s="136">
        <v>3831</v>
      </c>
      <c r="B2814" s="137" t="s">
        <v>3136</v>
      </c>
      <c r="C2814" s="136" t="s">
        <v>314</v>
      </c>
      <c r="D2814" s="136" t="s">
        <v>83</v>
      </c>
      <c r="E2814" s="138">
        <v>174.92</v>
      </c>
      <c r="F2814" s="138">
        <v>174.92</v>
      </c>
      <c r="G2814" s="136" t="s">
        <v>308</v>
      </c>
      <c r="H2814" s="139">
        <v>41974</v>
      </c>
    </row>
    <row r="2815" spans="1:8" ht="25.5">
      <c r="A2815" s="140">
        <v>3841</v>
      </c>
      <c r="B2815" s="141" t="s">
        <v>3137</v>
      </c>
      <c r="C2815" s="140" t="s">
        <v>314</v>
      </c>
      <c r="D2815" s="140" t="s">
        <v>83</v>
      </c>
      <c r="E2815" s="142">
        <v>233.14</v>
      </c>
      <c r="F2815" s="142">
        <v>233.14</v>
      </c>
      <c r="G2815" s="140" t="s">
        <v>308</v>
      </c>
      <c r="H2815" s="143">
        <v>41974</v>
      </c>
    </row>
    <row r="2816" spans="1:8" ht="25.5">
      <c r="A2816" s="136">
        <v>3842</v>
      </c>
      <c r="B2816" s="137" t="s">
        <v>3138</v>
      </c>
      <c r="C2816" s="136" t="s">
        <v>314</v>
      </c>
      <c r="D2816" s="136" t="s">
        <v>83</v>
      </c>
      <c r="E2816" s="138">
        <v>299.41000000000003</v>
      </c>
      <c r="F2816" s="138">
        <v>299.41000000000003</v>
      </c>
      <c r="G2816" s="136" t="s">
        <v>308</v>
      </c>
      <c r="H2816" s="139">
        <v>41974</v>
      </c>
    </row>
    <row r="2817" spans="1:8">
      <c r="A2817" s="140">
        <v>3848</v>
      </c>
      <c r="B2817" s="141" t="s">
        <v>3139</v>
      </c>
      <c r="C2817" s="140" t="s">
        <v>314</v>
      </c>
      <c r="D2817" s="140" t="s">
        <v>83</v>
      </c>
      <c r="E2817" s="142">
        <v>4.5</v>
      </c>
      <c r="F2817" s="142">
        <v>4.5</v>
      </c>
      <c r="G2817" s="140" t="s">
        <v>308</v>
      </c>
      <c r="H2817" s="143">
        <v>41974</v>
      </c>
    </row>
    <row r="2818" spans="1:8">
      <c r="A2818" s="136">
        <v>3895</v>
      </c>
      <c r="B2818" s="137" t="s">
        <v>3140</v>
      </c>
      <c r="C2818" s="136" t="s">
        <v>314</v>
      </c>
      <c r="D2818" s="136" t="s">
        <v>83</v>
      </c>
      <c r="E2818" s="138">
        <v>6.89</v>
      </c>
      <c r="F2818" s="138">
        <v>6.89</v>
      </c>
      <c r="G2818" s="136" t="s">
        <v>308</v>
      </c>
      <c r="H2818" s="139">
        <v>41974</v>
      </c>
    </row>
    <row r="2819" spans="1:8">
      <c r="A2819" s="140">
        <v>3893</v>
      </c>
      <c r="B2819" s="141" t="s">
        <v>3141</v>
      </c>
      <c r="C2819" s="140" t="s">
        <v>314</v>
      </c>
      <c r="D2819" s="140" t="s">
        <v>83</v>
      </c>
      <c r="E2819" s="142">
        <v>14.41</v>
      </c>
      <c r="F2819" s="142">
        <v>14.41</v>
      </c>
      <c r="G2819" s="140" t="s">
        <v>308</v>
      </c>
      <c r="H2819" s="143">
        <v>41974</v>
      </c>
    </row>
    <row r="2820" spans="1:8" ht="25.5">
      <c r="A2820" s="136">
        <v>3900</v>
      </c>
      <c r="B2820" s="137" t="s">
        <v>3142</v>
      </c>
      <c r="C2820" s="136" t="s">
        <v>314</v>
      </c>
      <c r="D2820" s="136" t="s">
        <v>83</v>
      </c>
      <c r="E2820" s="138">
        <v>15.4</v>
      </c>
      <c r="F2820" s="138">
        <v>15.4</v>
      </c>
      <c r="G2820" s="136" t="s">
        <v>308</v>
      </c>
      <c r="H2820" s="139">
        <v>41974</v>
      </c>
    </row>
    <row r="2821" spans="1:8" ht="25.5">
      <c r="A2821" s="140">
        <v>3846</v>
      </c>
      <c r="B2821" s="141" t="s">
        <v>3143</v>
      </c>
      <c r="C2821" s="140" t="s">
        <v>314</v>
      </c>
      <c r="D2821" s="140" t="s">
        <v>83</v>
      </c>
      <c r="E2821" s="142">
        <v>5.45</v>
      </c>
      <c r="F2821" s="142">
        <v>5.45</v>
      </c>
      <c r="G2821" s="140" t="s">
        <v>308</v>
      </c>
      <c r="H2821" s="143">
        <v>41974</v>
      </c>
    </row>
    <row r="2822" spans="1:8" ht="25.5">
      <c r="A2822" s="136">
        <v>3886</v>
      </c>
      <c r="B2822" s="137" t="s">
        <v>3144</v>
      </c>
      <c r="C2822" s="136" t="s">
        <v>314</v>
      </c>
      <c r="D2822" s="136" t="s">
        <v>83</v>
      </c>
      <c r="E2822" s="138">
        <v>7.66</v>
      </c>
      <c r="F2822" s="138">
        <v>7.66</v>
      </c>
      <c r="G2822" s="136" t="s">
        <v>308</v>
      </c>
      <c r="H2822" s="139">
        <v>41974</v>
      </c>
    </row>
    <row r="2823" spans="1:8" ht="25.5">
      <c r="A2823" s="140">
        <v>3826</v>
      </c>
      <c r="B2823" s="141" t="s">
        <v>3145</v>
      </c>
      <c r="C2823" s="140" t="s">
        <v>314</v>
      </c>
      <c r="D2823" s="140" t="s">
        <v>83</v>
      </c>
      <c r="E2823" s="142">
        <v>19.84</v>
      </c>
      <c r="F2823" s="142">
        <v>19.84</v>
      </c>
      <c r="G2823" s="140" t="s">
        <v>308</v>
      </c>
      <c r="H2823" s="143">
        <v>41974</v>
      </c>
    </row>
    <row r="2824" spans="1:8" ht="25.5">
      <c r="A2824" s="136">
        <v>3825</v>
      </c>
      <c r="B2824" s="137" t="s">
        <v>3146</v>
      </c>
      <c r="C2824" s="136" t="s">
        <v>314</v>
      </c>
      <c r="D2824" s="136" t="s">
        <v>83</v>
      </c>
      <c r="E2824" s="138">
        <v>4.68</v>
      </c>
      <c r="F2824" s="138">
        <v>4.68</v>
      </c>
      <c r="G2824" s="136" t="s">
        <v>308</v>
      </c>
      <c r="H2824" s="139">
        <v>41974</v>
      </c>
    </row>
    <row r="2825" spans="1:8" ht="25.5">
      <c r="A2825" s="140">
        <v>3827</v>
      </c>
      <c r="B2825" s="141" t="s">
        <v>3147</v>
      </c>
      <c r="C2825" s="140" t="s">
        <v>314</v>
      </c>
      <c r="D2825" s="140" t="s">
        <v>83</v>
      </c>
      <c r="E2825" s="142">
        <v>13.07</v>
      </c>
      <c r="F2825" s="142">
        <v>13.07</v>
      </c>
      <c r="G2825" s="140" t="s">
        <v>308</v>
      </c>
      <c r="H2825" s="143">
        <v>41974</v>
      </c>
    </row>
    <row r="2826" spans="1:8">
      <c r="A2826" s="136">
        <v>20165</v>
      </c>
      <c r="B2826" s="137" t="s">
        <v>3148</v>
      </c>
      <c r="C2826" s="136" t="s">
        <v>314</v>
      </c>
      <c r="D2826" s="136" t="s">
        <v>83</v>
      </c>
      <c r="E2826" s="138">
        <v>9.14</v>
      </c>
      <c r="F2826" s="138">
        <v>9.14</v>
      </c>
      <c r="G2826" s="136" t="s">
        <v>308</v>
      </c>
      <c r="H2826" s="139">
        <v>41974</v>
      </c>
    </row>
    <row r="2827" spans="1:8">
      <c r="A2827" s="140">
        <v>20166</v>
      </c>
      <c r="B2827" s="141" t="s">
        <v>3149</v>
      </c>
      <c r="C2827" s="140" t="s">
        <v>314</v>
      </c>
      <c r="D2827" s="140" t="s">
        <v>83</v>
      </c>
      <c r="E2827" s="142">
        <v>59.36</v>
      </c>
      <c r="F2827" s="142">
        <v>59.36</v>
      </c>
      <c r="G2827" s="140" t="s">
        <v>308</v>
      </c>
      <c r="H2827" s="143">
        <v>41974</v>
      </c>
    </row>
    <row r="2828" spans="1:8">
      <c r="A2828" s="136">
        <v>20164</v>
      </c>
      <c r="B2828" s="137" t="s">
        <v>3150</v>
      </c>
      <c r="C2828" s="136" t="s">
        <v>314</v>
      </c>
      <c r="D2828" s="136" t="s">
        <v>83</v>
      </c>
      <c r="E2828" s="138">
        <v>7.12</v>
      </c>
      <c r="F2828" s="138">
        <v>7.12</v>
      </c>
      <c r="G2828" s="136" t="s">
        <v>308</v>
      </c>
      <c r="H2828" s="139">
        <v>41974</v>
      </c>
    </row>
    <row r="2829" spans="1:8">
      <c r="A2829" s="140">
        <v>3854</v>
      </c>
      <c r="B2829" s="141" t="s">
        <v>3151</v>
      </c>
      <c r="C2829" s="140" t="s">
        <v>314</v>
      </c>
      <c r="D2829" s="140" t="s">
        <v>83</v>
      </c>
      <c r="E2829" s="142">
        <v>5.13</v>
      </c>
      <c r="F2829" s="142">
        <v>5.13</v>
      </c>
      <c r="G2829" s="140" t="s">
        <v>308</v>
      </c>
      <c r="H2829" s="143">
        <v>41974</v>
      </c>
    </row>
    <row r="2830" spans="1:8">
      <c r="A2830" s="136">
        <v>3873</v>
      </c>
      <c r="B2830" s="137" t="s">
        <v>3152</v>
      </c>
      <c r="C2830" s="136" t="s">
        <v>314</v>
      </c>
      <c r="D2830" s="136" t="s">
        <v>83</v>
      </c>
      <c r="E2830" s="138">
        <v>6.98</v>
      </c>
      <c r="F2830" s="138">
        <v>6.98</v>
      </c>
      <c r="G2830" s="136" t="s">
        <v>308</v>
      </c>
      <c r="H2830" s="139">
        <v>41974</v>
      </c>
    </row>
    <row r="2831" spans="1:8">
      <c r="A2831" s="140">
        <v>3847</v>
      </c>
      <c r="B2831" s="141" t="s">
        <v>3153</v>
      </c>
      <c r="C2831" s="140" t="s">
        <v>314</v>
      </c>
      <c r="D2831" s="140" t="s">
        <v>83</v>
      </c>
      <c r="E2831" s="142">
        <v>19.010000000000002</v>
      </c>
      <c r="F2831" s="142">
        <v>19.010000000000002</v>
      </c>
      <c r="G2831" s="140" t="s">
        <v>308</v>
      </c>
      <c r="H2831" s="143">
        <v>41974</v>
      </c>
    </row>
    <row r="2832" spans="1:8">
      <c r="A2832" s="136">
        <v>21119</v>
      </c>
      <c r="B2832" s="137" t="s">
        <v>3154</v>
      </c>
      <c r="C2832" s="136" t="s">
        <v>314</v>
      </c>
      <c r="D2832" s="136" t="s">
        <v>83</v>
      </c>
      <c r="E2832" s="138">
        <v>0.99</v>
      </c>
      <c r="F2832" s="138">
        <v>0.99</v>
      </c>
      <c r="G2832" s="136" t="s">
        <v>308</v>
      </c>
      <c r="H2832" s="139">
        <v>41974</v>
      </c>
    </row>
    <row r="2833" spans="1:8" ht="25.5">
      <c r="A2833" s="140">
        <v>21120</v>
      </c>
      <c r="B2833" s="141" t="s">
        <v>3155</v>
      </c>
      <c r="C2833" s="140" t="s">
        <v>314</v>
      </c>
      <c r="D2833" s="140" t="s">
        <v>83</v>
      </c>
      <c r="E2833" s="142">
        <v>9.19</v>
      </c>
      <c r="F2833" s="142">
        <v>9.19</v>
      </c>
      <c r="G2833" s="140" t="s">
        <v>308</v>
      </c>
      <c r="H2833" s="143">
        <v>41974</v>
      </c>
    </row>
    <row r="2834" spans="1:8" ht="25.5">
      <c r="A2834" s="136">
        <v>38682</v>
      </c>
      <c r="B2834" s="137" t="s">
        <v>3156</v>
      </c>
      <c r="C2834" s="136" t="s">
        <v>314</v>
      </c>
      <c r="D2834" s="136" t="s">
        <v>83</v>
      </c>
      <c r="E2834" s="138">
        <v>1.1399999999999999</v>
      </c>
      <c r="F2834" s="138">
        <v>1.1399999999999999</v>
      </c>
      <c r="G2834" s="136" t="s">
        <v>308</v>
      </c>
      <c r="H2834" s="139">
        <v>41974</v>
      </c>
    </row>
    <row r="2835" spans="1:8">
      <c r="A2835" s="140">
        <v>20162</v>
      </c>
      <c r="B2835" s="141" t="s">
        <v>3157</v>
      </c>
      <c r="C2835" s="140" t="s">
        <v>314</v>
      </c>
      <c r="D2835" s="140" t="s">
        <v>83</v>
      </c>
      <c r="E2835" s="142">
        <v>26.62</v>
      </c>
      <c r="F2835" s="142">
        <v>26.62</v>
      </c>
      <c r="G2835" s="140" t="s">
        <v>308</v>
      </c>
      <c r="H2835" s="143">
        <v>41974</v>
      </c>
    </row>
    <row r="2836" spans="1:8">
      <c r="A2836" s="136">
        <v>20163</v>
      </c>
      <c r="B2836" s="137" t="s">
        <v>3158</v>
      </c>
      <c r="C2836" s="136" t="s">
        <v>314</v>
      </c>
      <c r="D2836" s="136" t="s">
        <v>83</v>
      </c>
      <c r="E2836" s="138">
        <v>47.07</v>
      </c>
      <c r="F2836" s="138">
        <v>47.07</v>
      </c>
      <c r="G2836" s="136" t="s">
        <v>308</v>
      </c>
      <c r="H2836" s="139">
        <v>41974</v>
      </c>
    </row>
    <row r="2837" spans="1:8">
      <c r="A2837" s="140">
        <v>2638</v>
      </c>
      <c r="B2837" s="141" t="s">
        <v>3159</v>
      </c>
      <c r="C2837" s="140" t="s">
        <v>314</v>
      </c>
      <c r="D2837" s="140" t="s">
        <v>83</v>
      </c>
      <c r="E2837" s="142">
        <v>0.67</v>
      </c>
      <c r="F2837" s="142">
        <v>0.67</v>
      </c>
      <c r="G2837" s="140" t="s">
        <v>308</v>
      </c>
      <c r="H2837" s="143">
        <v>41974</v>
      </c>
    </row>
    <row r="2838" spans="1:8">
      <c r="A2838" s="136">
        <v>2644</v>
      </c>
      <c r="B2838" s="137" t="s">
        <v>3160</v>
      </c>
      <c r="C2838" s="136" t="s">
        <v>314</v>
      </c>
      <c r="D2838" s="136" t="s">
        <v>83</v>
      </c>
      <c r="E2838" s="138">
        <v>1.22</v>
      </c>
      <c r="F2838" s="138">
        <v>1.22</v>
      </c>
      <c r="G2838" s="136" t="s">
        <v>308</v>
      </c>
      <c r="H2838" s="139">
        <v>41974</v>
      </c>
    </row>
    <row r="2839" spans="1:8">
      <c r="A2839" s="140">
        <v>2639</v>
      </c>
      <c r="B2839" s="141" t="s">
        <v>3161</v>
      </c>
      <c r="C2839" s="140" t="s">
        <v>314</v>
      </c>
      <c r="D2839" s="140" t="s">
        <v>83</v>
      </c>
      <c r="E2839" s="142">
        <v>1.0900000000000001</v>
      </c>
      <c r="F2839" s="142">
        <v>1.0900000000000001</v>
      </c>
      <c r="G2839" s="140" t="s">
        <v>308</v>
      </c>
      <c r="H2839" s="143">
        <v>41974</v>
      </c>
    </row>
    <row r="2840" spans="1:8">
      <c r="A2840" s="136">
        <v>2636</v>
      </c>
      <c r="B2840" s="137" t="s">
        <v>3162</v>
      </c>
      <c r="C2840" s="136" t="s">
        <v>314</v>
      </c>
      <c r="D2840" s="136" t="s">
        <v>83</v>
      </c>
      <c r="E2840" s="138">
        <v>0.57999999999999996</v>
      </c>
      <c r="F2840" s="138">
        <v>0.57999999999999996</v>
      </c>
      <c r="G2840" s="136" t="s">
        <v>308</v>
      </c>
      <c r="H2840" s="139">
        <v>41974</v>
      </c>
    </row>
    <row r="2841" spans="1:8">
      <c r="A2841" s="140">
        <v>2640</v>
      </c>
      <c r="B2841" s="141" t="s">
        <v>3163</v>
      </c>
      <c r="C2841" s="140" t="s">
        <v>314</v>
      </c>
      <c r="D2841" s="140" t="s">
        <v>83</v>
      </c>
      <c r="E2841" s="142">
        <v>4.9400000000000004</v>
      </c>
      <c r="F2841" s="142">
        <v>4.9400000000000004</v>
      </c>
      <c r="G2841" s="140" t="s">
        <v>308</v>
      </c>
      <c r="H2841" s="143">
        <v>41974</v>
      </c>
    </row>
    <row r="2842" spans="1:8">
      <c r="A2842" s="136">
        <v>2642</v>
      </c>
      <c r="B2842" s="137" t="s">
        <v>3164</v>
      </c>
      <c r="C2842" s="136" t="s">
        <v>314</v>
      </c>
      <c r="D2842" s="136" t="s">
        <v>83</v>
      </c>
      <c r="E2842" s="138">
        <v>6.27</v>
      </c>
      <c r="F2842" s="138">
        <v>6.27</v>
      </c>
      <c r="G2842" s="136" t="s">
        <v>308</v>
      </c>
      <c r="H2842" s="139">
        <v>41974</v>
      </c>
    </row>
    <row r="2843" spans="1:8">
      <c r="A2843" s="140">
        <v>2637</v>
      </c>
      <c r="B2843" s="141" t="s">
        <v>3165</v>
      </c>
      <c r="C2843" s="140" t="s">
        <v>314</v>
      </c>
      <c r="D2843" s="140" t="s">
        <v>83</v>
      </c>
      <c r="E2843" s="142">
        <v>0.57999999999999996</v>
      </c>
      <c r="F2843" s="142">
        <v>0.57999999999999996</v>
      </c>
      <c r="G2843" s="140" t="s">
        <v>308</v>
      </c>
      <c r="H2843" s="143">
        <v>41974</v>
      </c>
    </row>
    <row r="2844" spans="1:8">
      <c r="A2844" s="136">
        <v>2641</v>
      </c>
      <c r="B2844" s="137" t="s">
        <v>3166</v>
      </c>
      <c r="C2844" s="136" t="s">
        <v>314</v>
      </c>
      <c r="D2844" s="136" t="s">
        <v>83</v>
      </c>
      <c r="E2844" s="138">
        <v>14.19</v>
      </c>
      <c r="F2844" s="138">
        <v>14.19</v>
      </c>
      <c r="G2844" s="136" t="s">
        <v>308</v>
      </c>
      <c r="H2844" s="139">
        <v>41974</v>
      </c>
    </row>
    <row r="2845" spans="1:8">
      <c r="A2845" s="140">
        <v>2643</v>
      </c>
      <c r="B2845" s="141" t="s">
        <v>3167</v>
      </c>
      <c r="C2845" s="140" t="s">
        <v>314</v>
      </c>
      <c r="D2845" s="140" t="s">
        <v>83</v>
      </c>
      <c r="E2845" s="142">
        <v>2.2599999999999998</v>
      </c>
      <c r="F2845" s="142">
        <v>2.2599999999999998</v>
      </c>
      <c r="G2845" s="140" t="s">
        <v>308</v>
      </c>
      <c r="H2845" s="143">
        <v>41974</v>
      </c>
    </row>
    <row r="2846" spans="1:8">
      <c r="A2846" s="136">
        <v>3910</v>
      </c>
      <c r="B2846" s="137" t="s">
        <v>3168</v>
      </c>
      <c r="C2846" s="136" t="s">
        <v>314</v>
      </c>
      <c r="D2846" s="136" t="s">
        <v>83</v>
      </c>
      <c r="E2846" s="138">
        <v>6.35</v>
      </c>
      <c r="F2846" s="138">
        <v>6.35</v>
      </c>
      <c r="G2846" s="136" t="s">
        <v>308</v>
      </c>
      <c r="H2846" s="139">
        <v>41974</v>
      </c>
    </row>
    <row r="2847" spans="1:8">
      <c r="A2847" s="140">
        <v>3939</v>
      </c>
      <c r="B2847" s="141" t="s">
        <v>3169</v>
      </c>
      <c r="C2847" s="140" t="s">
        <v>314</v>
      </c>
      <c r="D2847" s="140" t="s">
        <v>83</v>
      </c>
      <c r="E2847" s="142">
        <v>12.09</v>
      </c>
      <c r="F2847" s="142">
        <v>12.09</v>
      </c>
      <c r="G2847" s="140" t="s">
        <v>308</v>
      </c>
      <c r="H2847" s="143">
        <v>41974</v>
      </c>
    </row>
    <row r="2848" spans="1:8">
      <c r="A2848" s="136">
        <v>3911</v>
      </c>
      <c r="B2848" s="137" t="s">
        <v>3170</v>
      </c>
      <c r="C2848" s="136" t="s">
        <v>314</v>
      </c>
      <c r="D2848" s="136" t="s">
        <v>83</v>
      </c>
      <c r="E2848" s="138">
        <v>8.98</v>
      </c>
      <c r="F2848" s="138">
        <v>8.98</v>
      </c>
      <c r="G2848" s="136" t="s">
        <v>308</v>
      </c>
      <c r="H2848" s="139">
        <v>41974</v>
      </c>
    </row>
    <row r="2849" spans="1:8">
      <c r="A2849" s="140">
        <v>3908</v>
      </c>
      <c r="B2849" s="141" t="s">
        <v>3171</v>
      </c>
      <c r="C2849" s="140" t="s">
        <v>314</v>
      </c>
      <c r="D2849" s="140" t="s">
        <v>83</v>
      </c>
      <c r="E2849" s="142">
        <v>2.95</v>
      </c>
      <c r="F2849" s="142">
        <v>2.95</v>
      </c>
      <c r="G2849" s="140" t="s">
        <v>308</v>
      </c>
      <c r="H2849" s="143">
        <v>41974</v>
      </c>
    </row>
    <row r="2850" spans="1:8">
      <c r="A2850" s="136">
        <v>3912</v>
      </c>
      <c r="B2850" s="137" t="s">
        <v>3172</v>
      </c>
      <c r="C2850" s="136" t="s">
        <v>314</v>
      </c>
      <c r="D2850" s="136" t="s">
        <v>83</v>
      </c>
      <c r="E2850" s="138">
        <v>18.2</v>
      </c>
      <c r="F2850" s="138">
        <v>18.2</v>
      </c>
      <c r="G2850" s="136" t="s">
        <v>308</v>
      </c>
      <c r="H2850" s="139">
        <v>41974</v>
      </c>
    </row>
    <row r="2851" spans="1:8">
      <c r="A2851" s="140">
        <v>3913</v>
      </c>
      <c r="B2851" s="141" t="s">
        <v>3173</v>
      </c>
      <c r="C2851" s="140" t="s">
        <v>314</v>
      </c>
      <c r="D2851" s="140" t="s">
        <v>83</v>
      </c>
      <c r="E2851" s="142">
        <v>34.840000000000003</v>
      </c>
      <c r="F2851" s="142">
        <v>34.840000000000003</v>
      </c>
      <c r="G2851" s="140" t="s">
        <v>308</v>
      </c>
      <c r="H2851" s="143">
        <v>41974</v>
      </c>
    </row>
    <row r="2852" spans="1:8">
      <c r="A2852" s="136">
        <v>3914</v>
      </c>
      <c r="B2852" s="137" t="s">
        <v>3174</v>
      </c>
      <c r="C2852" s="136" t="s">
        <v>314</v>
      </c>
      <c r="D2852" s="136" t="s">
        <v>83</v>
      </c>
      <c r="E2852" s="138">
        <v>51.41</v>
      </c>
      <c r="F2852" s="138">
        <v>51.41</v>
      </c>
      <c r="G2852" s="136" t="s">
        <v>308</v>
      </c>
      <c r="H2852" s="139">
        <v>41974</v>
      </c>
    </row>
    <row r="2853" spans="1:8">
      <c r="A2853" s="140">
        <v>3909</v>
      </c>
      <c r="B2853" s="141" t="s">
        <v>3175</v>
      </c>
      <c r="C2853" s="140" t="s">
        <v>314</v>
      </c>
      <c r="D2853" s="140" t="s">
        <v>83</v>
      </c>
      <c r="E2853" s="142">
        <v>4.3099999999999996</v>
      </c>
      <c r="F2853" s="142">
        <v>4.3099999999999996</v>
      </c>
      <c r="G2853" s="140" t="s">
        <v>308</v>
      </c>
      <c r="H2853" s="143">
        <v>41974</v>
      </c>
    </row>
    <row r="2854" spans="1:8">
      <c r="A2854" s="136">
        <v>3915</v>
      </c>
      <c r="B2854" s="137" t="s">
        <v>3176</v>
      </c>
      <c r="C2854" s="136" t="s">
        <v>314</v>
      </c>
      <c r="D2854" s="136" t="s">
        <v>83</v>
      </c>
      <c r="E2854" s="138">
        <v>76.11</v>
      </c>
      <c r="F2854" s="138">
        <v>76.11</v>
      </c>
      <c r="G2854" s="136" t="s">
        <v>308</v>
      </c>
      <c r="H2854" s="139">
        <v>41974</v>
      </c>
    </row>
    <row r="2855" spans="1:8">
      <c r="A2855" s="140">
        <v>3916</v>
      </c>
      <c r="B2855" s="141" t="s">
        <v>3177</v>
      </c>
      <c r="C2855" s="140" t="s">
        <v>314</v>
      </c>
      <c r="D2855" s="140" t="s">
        <v>83</v>
      </c>
      <c r="E2855" s="142">
        <v>149.38999999999999</v>
      </c>
      <c r="F2855" s="142">
        <v>149.38999999999999</v>
      </c>
      <c r="G2855" s="140" t="s">
        <v>308</v>
      </c>
      <c r="H2855" s="143">
        <v>41974</v>
      </c>
    </row>
    <row r="2856" spans="1:8">
      <c r="A2856" s="136">
        <v>3917</v>
      </c>
      <c r="B2856" s="137" t="s">
        <v>3178</v>
      </c>
      <c r="C2856" s="136" t="s">
        <v>314</v>
      </c>
      <c r="D2856" s="136" t="s">
        <v>83</v>
      </c>
      <c r="E2856" s="138">
        <v>213.26</v>
      </c>
      <c r="F2856" s="138">
        <v>213.26</v>
      </c>
      <c r="G2856" s="136" t="s">
        <v>308</v>
      </c>
      <c r="H2856" s="139">
        <v>41974</v>
      </c>
    </row>
    <row r="2857" spans="1:8">
      <c r="A2857" s="140">
        <v>12404</v>
      </c>
      <c r="B2857" s="141" t="s">
        <v>3179</v>
      </c>
      <c r="C2857" s="140" t="s">
        <v>314</v>
      </c>
      <c r="D2857" s="140" t="s">
        <v>83</v>
      </c>
      <c r="E2857" s="142">
        <v>5.95</v>
      </c>
      <c r="F2857" s="142">
        <v>5.95</v>
      </c>
      <c r="G2857" s="140" t="s">
        <v>308</v>
      </c>
      <c r="H2857" s="143">
        <v>41974</v>
      </c>
    </row>
    <row r="2858" spans="1:8">
      <c r="A2858" s="136">
        <v>3876</v>
      </c>
      <c r="B2858" s="137" t="s">
        <v>3180</v>
      </c>
      <c r="C2858" s="136" t="s">
        <v>314</v>
      </c>
      <c r="D2858" s="136" t="s">
        <v>83</v>
      </c>
      <c r="E2858" s="138">
        <v>1.76</v>
      </c>
      <c r="F2858" s="138">
        <v>1.76</v>
      </c>
      <c r="G2858" s="136" t="s">
        <v>308</v>
      </c>
      <c r="H2858" s="139">
        <v>41974</v>
      </c>
    </row>
    <row r="2859" spans="1:8">
      <c r="A2859" s="140">
        <v>3878</v>
      </c>
      <c r="B2859" s="141" t="s">
        <v>3181</v>
      </c>
      <c r="C2859" s="140" t="s">
        <v>314</v>
      </c>
      <c r="D2859" s="140" t="s">
        <v>83</v>
      </c>
      <c r="E2859" s="142">
        <v>3.16</v>
      </c>
      <c r="F2859" s="142">
        <v>3.16</v>
      </c>
      <c r="G2859" s="140" t="s">
        <v>308</v>
      </c>
      <c r="H2859" s="143">
        <v>41974</v>
      </c>
    </row>
    <row r="2860" spans="1:8">
      <c r="A2860" s="136">
        <v>3877</v>
      </c>
      <c r="B2860" s="137" t="s">
        <v>3182</v>
      </c>
      <c r="C2860" s="136" t="s">
        <v>314</v>
      </c>
      <c r="D2860" s="136" t="s">
        <v>83</v>
      </c>
      <c r="E2860" s="138">
        <v>2.94</v>
      </c>
      <c r="F2860" s="138">
        <v>2.94</v>
      </c>
      <c r="G2860" s="136" t="s">
        <v>308</v>
      </c>
      <c r="H2860" s="139">
        <v>41974</v>
      </c>
    </row>
    <row r="2861" spans="1:8">
      <c r="A2861" s="140">
        <v>3883</v>
      </c>
      <c r="B2861" s="141" t="s">
        <v>3183</v>
      </c>
      <c r="C2861" s="140" t="s">
        <v>314</v>
      </c>
      <c r="D2861" s="140" t="s">
        <v>83</v>
      </c>
      <c r="E2861" s="142">
        <v>0.59</v>
      </c>
      <c r="F2861" s="142">
        <v>0.59</v>
      </c>
      <c r="G2861" s="140" t="s">
        <v>308</v>
      </c>
      <c r="H2861" s="143">
        <v>41974</v>
      </c>
    </row>
    <row r="2862" spans="1:8">
      <c r="A2862" s="136">
        <v>3879</v>
      </c>
      <c r="B2862" s="137" t="s">
        <v>3184</v>
      </c>
      <c r="C2862" s="136" t="s">
        <v>314</v>
      </c>
      <c r="D2862" s="136" t="s">
        <v>83</v>
      </c>
      <c r="E2862" s="138">
        <v>6.44</v>
      </c>
      <c r="F2862" s="138">
        <v>6.44</v>
      </c>
      <c r="G2862" s="136" t="s">
        <v>308</v>
      </c>
      <c r="H2862" s="139">
        <v>41974</v>
      </c>
    </row>
    <row r="2863" spans="1:8">
      <c r="A2863" s="140">
        <v>3902</v>
      </c>
      <c r="B2863" s="141" t="s">
        <v>3185</v>
      </c>
      <c r="C2863" s="140" t="s">
        <v>314</v>
      </c>
      <c r="D2863" s="140" t="s">
        <v>83</v>
      </c>
      <c r="E2863" s="142">
        <v>9.4499999999999993</v>
      </c>
      <c r="F2863" s="142">
        <v>9.4499999999999993</v>
      </c>
      <c r="G2863" s="140" t="s">
        <v>308</v>
      </c>
      <c r="H2863" s="143">
        <v>41974</v>
      </c>
    </row>
    <row r="2864" spans="1:8">
      <c r="A2864" s="136">
        <v>3880</v>
      </c>
      <c r="B2864" s="137" t="s">
        <v>3186</v>
      </c>
      <c r="C2864" s="136" t="s">
        <v>314</v>
      </c>
      <c r="D2864" s="136" t="s">
        <v>83</v>
      </c>
      <c r="E2864" s="138">
        <v>11.41</v>
      </c>
      <c r="F2864" s="138">
        <v>11.41</v>
      </c>
      <c r="G2864" s="136" t="s">
        <v>308</v>
      </c>
      <c r="H2864" s="139">
        <v>41974</v>
      </c>
    </row>
    <row r="2865" spans="1:8">
      <c r="A2865" s="140">
        <v>3884</v>
      </c>
      <c r="B2865" s="141" t="s">
        <v>3187</v>
      </c>
      <c r="C2865" s="140" t="s">
        <v>314</v>
      </c>
      <c r="D2865" s="140" t="s">
        <v>83</v>
      </c>
      <c r="E2865" s="142">
        <v>0.9</v>
      </c>
      <c r="F2865" s="142">
        <v>0.9</v>
      </c>
      <c r="G2865" s="140" t="s">
        <v>308</v>
      </c>
      <c r="H2865" s="143">
        <v>41974</v>
      </c>
    </row>
    <row r="2866" spans="1:8">
      <c r="A2866" s="136">
        <v>3901</v>
      </c>
      <c r="B2866" s="137" t="s">
        <v>3188</v>
      </c>
      <c r="C2866" s="136" t="s">
        <v>314</v>
      </c>
      <c r="D2866" s="136" t="s">
        <v>83</v>
      </c>
      <c r="E2866" s="138">
        <v>19.09</v>
      </c>
      <c r="F2866" s="138">
        <v>19.09</v>
      </c>
      <c r="G2866" s="136" t="s">
        <v>308</v>
      </c>
      <c r="H2866" s="139">
        <v>41974</v>
      </c>
    </row>
    <row r="2867" spans="1:8">
      <c r="A2867" s="140">
        <v>1898</v>
      </c>
      <c r="B2867" s="141" t="s">
        <v>3189</v>
      </c>
      <c r="C2867" s="140" t="s">
        <v>314</v>
      </c>
      <c r="D2867" s="140" t="s">
        <v>83</v>
      </c>
      <c r="E2867" s="142">
        <v>0.83</v>
      </c>
      <c r="F2867" s="142">
        <v>0.83</v>
      </c>
      <c r="G2867" s="140" t="s">
        <v>308</v>
      </c>
      <c r="H2867" s="143">
        <v>41974</v>
      </c>
    </row>
    <row r="2868" spans="1:8">
      <c r="A2868" s="136">
        <v>1904</v>
      </c>
      <c r="B2868" s="137" t="s">
        <v>3190</v>
      </c>
      <c r="C2868" s="136" t="s">
        <v>314</v>
      </c>
      <c r="D2868" s="136" t="s">
        <v>83</v>
      </c>
      <c r="E2868" s="138">
        <v>0.88</v>
      </c>
      <c r="F2868" s="138">
        <v>0.88</v>
      </c>
      <c r="G2868" s="136" t="s">
        <v>308</v>
      </c>
      <c r="H2868" s="139">
        <v>41974</v>
      </c>
    </row>
    <row r="2869" spans="1:8">
      <c r="A2869" s="140">
        <v>1899</v>
      </c>
      <c r="B2869" s="141" t="s">
        <v>3191</v>
      </c>
      <c r="C2869" s="140" t="s">
        <v>314</v>
      </c>
      <c r="D2869" s="140" t="s">
        <v>83</v>
      </c>
      <c r="E2869" s="142">
        <v>0.92</v>
      </c>
      <c r="F2869" s="142">
        <v>0.92</v>
      </c>
      <c r="G2869" s="140" t="s">
        <v>308</v>
      </c>
      <c r="H2869" s="143">
        <v>41974</v>
      </c>
    </row>
    <row r="2870" spans="1:8">
      <c r="A2870" s="136">
        <v>1900</v>
      </c>
      <c r="B2870" s="137" t="s">
        <v>3192</v>
      </c>
      <c r="C2870" s="136" t="s">
        <v>314</v>
      </c>
      <c r="D2870" s="136" t="s">
        <v>83</v>
      </c>
      <c r="E2870" s="138">
        <v>1.46</v>
      </c>
      <c r="F2870" s="138">
        <v>1.46</v>
      </c>
      <c r="G2870" s="136" t="s">
        <v>308</v>
      </c>
      <c r="H2870" s="139">
        <v>41974</v>
      </c>
    </row>
    <row r="2871" spans="1:8">
      <c r="A2871" s="140">
        <v>1892</v>
      </c>
      <c r="B2871" s="141" t="s">
        <v>3193</v>
      </c>
      <c r="C2871" s="140" t="s">
        <v>314</v>
      </c>
      <c r="D2871" s="140" t="s">
        <v>83</v>
      </c>
      <c r="E2871" s="142">
        <v>1.85</v>
      </c>
      <c r="F2871" s="142">
        <v>1.85</v>
      </c>
      <c r="G2871" s="140" t="s">
        <v>308</v>
      </c>
      <c r="H2871" s="143">
        <v>41974</v>
      </c>
    </row>
    <row r="2872" spans="1:8">
      <c r="A2872" s="136">
        <v>1893</v>
      </c>
      <c r="B2872" s="137" t="s">
        <v>3194</v>
      </c>
      <c r="C2872" s="136" t="s">
        <v>314</v>
      </c>
      <c r="D2872" s="136" t="s">
        <v>83</v>
      </c>
      <c r="E2872" s="138">
        <v>3.89</v>
      </c>
      <c r="F2872" s="138">
        <v>3.89</v>
      </c>
      <c r="G2872" s="136" t="s">
        <v>308</v>
      </c>
      <c r="H2872" s="139">
        <v>41974</v>
      </c>
    </row>
    <row r="2873" spans="1:8">
      <c r="A2873" s="140">
        <v>1902</v>
      </c>
      <c r="B2873" s="141" t="s">
        <v>3195</v>
      </c>
      <c r="C2873" s="140" t="s">
        <v>314</v>
      </c>
      <c r="D2873" s="140" t="s">
        <v>83</v>
      </c>
      <c r="E2873" s="142">
        <v>3.11</v>
      </c>
      <c r="F2873" s="142">
        <v>3.11</v>
      </c>
      <c r="G2873" s="140" t="s">
        <v>308</v>
      </c>
      <c r="H2873" s="143">
        <v>41974</v>
      </c>
    </row>
    <row r="2874" spans="1:8">
      <c r="A2874" s="136">
        <v>1901</v>
      </c>
      <c r="B2874" s="137" t="s">
        <v>3196</v>
      </c>
      <c r="C2874" s="136" t="s">
        <v>314</v>
      </c>
      <c r="D2874" s="136" t="s">
        <v>83</v>
      </c>
      <c r="E2874" s="138">
        <v>0.97</v>
      </c>
      <c r="F2874" s="138">
        <v>0.97</v>
      </c>
      <c r="G2874" s="136" t="s">
        <v>308</v>
      </c>
      <c r="H2874" s="139">
        <v>41974</v>
      </c>
    </row>
    <row r="2875" spans="1:8">
      <c r="A2875" s="140">
        <v>1894</v>
      </c>
      <c r="B2875" s="141" t="s">
        <v>3197</v>
      </c>
      <c r="C2875" s="140" t="s">
        <v>314</v>
      </c>
      <c r="D2875" s="140" t="s">
        <v>83</v>
      </c>
      <c r="E2875" s="142">
        <v>6.28</v>
      </c>
      <c r="F2875" s="142">
        <v>6.28</v>
      </c>
      <c r="G2875" s="140" t="s">
        <v>308</v>
      </c>
      <c r="H2875" s="143">
        <v>41974</v>
      </c>
    </row>
    <row r="2876" spans="1:8">
      <c r="A2876" s="136">
        <v>1907</v>
      </c>
      <c r="B2876" s="137" t="s">
        <v>3198</v>
      </c>
      <c r="C2876" s="136" t="s">
        <v>314</v>
      </c>
      <c r="D2876" s="136" t="s">
        <v>83</v>
      </c>
      <c r="E2876" s="138">
        <v>17.079999999999998</v>
      </c>
      <c r="F2876" s="138">
        <v>17.079999999999998</v>
      </c>
      <c r="G2876" s="136" t="s">
        <v>308</v>
      </c>
      <c r="H2876" s="139">
        <v>41974</v>
      </c>
    </row>
    <row r="2877" spans="1:8">
      <c r="A2877" s="140">
        <v>1896</v>
      </c>
      <c r="B2877" s="141" t="s">
        <v>3199</v>
      </c>
      <c r="C2877" s="140" t="s">
        <v>314</v>
      </c>
      <c r="D2877" s="140" t="s">
        <v>83</v>
      </c>
      <c r="E2877" s="142">
        <v>20.83</v>
      </c>
      <c r="F2877" s="142">
        <v>20.83</v>
      </c>
      <c r="G2877" s="140" t="s">
        <v>308</v>
      </c>
      <c r="H2877" s="143">
        <v>41974</v>
      </c>
    </row>
    <row r="2878" spans="1:8">
      <c r="A2878" s="136">
        <v>1891</v>
      </c>
      <c r="B2878" s="137" t="s">
        <v>3200</v>
      </c>
      <c r="C2878" s="136" t="s">
        <v>314</v>
      </c>
      <c r="D2878" s="136" t="s">
        <v>83</v>
      </c>
      <c r="E2878" s="138">
        <v>1.46</v>
      </c>
      <c r="F2878" s="138">
        <v>1.46</v>
      </c>
      <c r="G2878" s="136" t="s">
        <v>308</v>
      </c>
      <c r="H2878" s="139">
        <v>41974</v>
      </c>
    </row>
    <row r="2879" spans="1:8">
      <c r="A2879" s="140">
        <v>1895</v>
      </c>
      <c r="B2879" s="141" t="s">
        <v>3201</v>
      </c>
      <c r="C2879" s="140" t="s">
        <v>314</v>
      </c>
      <c r="D2879" s="140" t="s">
        <v>83</v>
      </c>
      <c r="E2879" s="142">
        <v>40.44</v>
      </c>
      <c r="F2879" s="142">
        <v>40.44</v>
      </c>
      <c r="G2879" s="140" t="s">
        <v>308</v>
      </c>
      <c r="H2879" s="143">
        <v>41974</v>
      </c>
    </row>
    <row r="2880" spans="1:8">
      <c r="A2880" s="136">
        <v>3867</v>
      </c>
      <c r="B2880" s="137" t="s">
        <v>3202</v>
      </c>
      <c r="C2880" s="136" t="s">
        <v>314</v>
      </c>
      <c r="D2880" s="136" t="s">
        <v>83</v>
      </c>
      <c r="E2880" s="138">
        <v>42.38</v>
      </c>
      <c r="F2880" s="138">
        <v>42.38</v>
      </c>
      <c r="G2880" s="136" t="s">
        <v>308</v>
      </c>
      <c r="H2880" s="139">
        <v>41974</v>
      </c>
    </row>
    <row r="2881" spans="1:8">
      <c r="A2881" s="140">
        <v>3861</v>
      </c>
      <c r="B2881" s="141" t="s">
        <v>3203</v>
      </c>
      <c r="C2881" s="140" t="s">
        <v>314</v>
      </c>
      <c r="D2881" s="140" t="s">
        <v>83</v>
      </c>
      <c r="E2881" s="142">
        <v>0.41</v>
      </c>
      <c r="F2881" s="142">
        <v>0.41</v>
      </c>
      <c r="G2881" s="140" t="s">
        <v>308</v>
      </c>
      <c r="H2881" s="143">
        <v>41974</v>
      </c>
    </row>
    <row r="2882" spans="1:8">
      <c r="A2882" s="136">
        <v>3904</v>
      </c>
      <c r="B2882" s="137" t="s">
        <v>3204</v>
      </c>
      <c r="C2882" s="136" t="s">
        <v>314</v>
      </c>
      <c r="D2882" s="136" t="s">
        <v>83</v>
      </c>
      <c r="E2882" s="138">
        <v>0.5</v>
      </c>
      <c r="F2882" s="138">
        <v>0.5</v>
      </c>
      <c r="G2882" s="136" t="s">
        <v>308</v>
      </c>
      <c r="H2882" s="139">
        <v>41974</v>
      </c>
    </row>
    <row r="2883" spans="1:8">
      <c r="A2883" s="140">
        <v>3903</v>
      </c>
      <c r="B2883" s="141" t="s">
        <v>3205</v>
      </c>
      <c r="C2883" s="140" t="s">
        <v>314</v>
      </c>
      <c r="D2883" s="140" t="s">
        <v>83</v>
      </c>
      <c r="E2883" s="142">
        <v>0.95</v>
      </c>
      <c r="F2883" s="142">
        <v>0.95</v>
      </c>
      <c r="G2883" s="140" t="s">
        <v>308</v>
      </c>
      <c r="H2883" s="143">
        <v>41974</v>
      </c>
    </row>
    <row r="2884" spans="1:8">
      <c r="A2884" s="136">
        <v>3862</v>
      </c>
      <c r="B2884" s="137" t="s">
        <v>3206</v>
      </c>
      <c r="C2884" s="136" t="s">
        <v>314</v>
      </c>
      <c r="D2884" s="136" t="s">
        <v>83</v>
      </c>
      <c r="E2884" s="138">
        <v>2.25</v>
      </c>
      <c r="F2884" s="138">
        <v>2.25</v>
      </c>
      <c r="G2884" s="136" t="s">
        <v>308</v>
      </c>
      <c r="H2884" s="139">
        <v>41974</v>
      </c>
    </row>
    <row r="2885" spans="1:8">
      <c r="A2885" s="140">
        <v>3863</v>
      </c>
      <c r="B2885" s="141" t="s">
        <v>3207</v>
      </c>
      <c r="C2885" s="140" t="s">
        <v>314</v>
      </c>
      <c r="D2885" s="140" t="s">
        <v>83</v>
      </c>
      <c r="E2885" s="142">
        <v>2.0299999999999998</v>
      </c>
      <c r="F2885" s="142">
        <v>2.0299999999999998</v>
      </c>
      <c r="G2885" s="140" t="s">
        <v>308</v>
      </c>
      <c r="H2885" s="143">
        <v>41974</v>
      </c>
    </row>
    <row r="2886" spans="1:8">
      <c r="A2886" s="136">
        <v>3864</v>
      </c>
      <c r="B2886" s="137" t="s">
        <v>3208</v>
      </c>
      <c r="C2886" s="136" t="s">
        <v>314</v>
      </c>
      <c r="D2886" s="136" t="s">
        <v>83</v>
      </c>
      <c r="E2886" s="138">
        <v>8.51</v>
      </c>
      <c r="F2886" s="138">
        <v>8.51</v>
      </c>
      <c r="G2886" s="136" t="s">
        <v>308</v>
      </c>
      <c r="H2886" s="139">
        <v>41974</v>
      </c>
    </row>
    <row r="2887" spans="1:8">
      <c r="A2887" s="140">
        <v>3865</v>
      </c>
      <c r="B2887" s="141" t="s">
        <v>3209</v>
      </c>
      <c r="C2887" s="140" t="s">
        <v>314</v>
      </c>
      <c r="D2887" s="140" t="s">
        <v>83</v>
      </c>
      <c r="E2887" s="142">
        <v>10.95</v>
      </c>
      <c r="F2887" s="142">
        <v>10.95</v>
      </c>
      <c r="G2887" s="140" t="s">
        <v>308</v>
      </c>
      <c r="H2887" s="143">
        <v>41974</v>
      </c>
    </row>
    <row r="2888" spans="1:8">
      <c r="A2888" s="136">
        <v>3866</v>
      </c>
      <c r="B2888" s="137" t="s">
        <v>3210</v>
      </c>
      <c r="C2888" s="136" t="s">
        <v>314</v>
      </c>
      <c r="D2888" s="136" t="s">
        <v>83</v>
      </c>
      <c r="E2888" s="138">
        <v>31.12</v>
      </c>
      <c r="F2888" s="138">
        <v>31.12</v>
      </c>
      <c r="G2888" s="136" t="s">
        <v>308</v>
      </c>
      <c r="H2888" s="139">
        <v>41974</v>
      </c>
    </row>
    <row r="2889" spans="1:8" ht="25.5">
      <c r="A2889" s="140">
        <v>3859</v>
      </c>
      <c r="B2889" s="141" t="s">
        <v>3211</v>
      </c>
      <c r="C2889" s="140" t="s">
        <v>314</v>
      </c>
      <c r="D2889" s="140" t="s">
        <v>83</v>
      </c>
      <c r="E2889" s="142">
        <v>0.68</v>
      </c>
      <c r="F2889" s="142">
        <v>0.68</v>
      </c>
      <c r="G2889" s="140" t="s">
        <v>308</v>
      </c>
      <c r="H2889" s="143">
        <v>41974</v>
      </c>
    </row>
    <row r="2890" spans="1:8" ht="25.5">
      <c r="A2890" s="136">
        <v>3906</v>
      </c>
      <c r="B2890" s="137" t="s">
        <v>3212</v>
      </c>
      <c r="C2890" s="136" t="s">
        <v>314</v>
      </c>
      <c r="D2890" s="136" t="s">
        <v>83</v>
      </c>
      <c r="E2890" s="138">
        <v>0.81</v>
      </c>
      <c r="F2890" s="138">
        <v>0.81</v>
      </c>
      <c r="G2890" s="136" t="s">
        <v>308</v>
      </c>
      <c r="H2890" s="139">
        <v>41974</v>
      </c>
    </row>
    <row r="2891" spans="1:8" ht="25.5">
      <c r="A2891" s="140">
        <v>3860</v>
      </c>
      <c r="B2891" s="141" t="s">
        <v>3213</v>
      </c>
      <c r="C2891" s="140" t="s">
        <v>314</v>
      </c>
      <c r="D2891" s="140" t="s">
        <v>83</v>
      </c>
      <c r="E2891" s="142">
        <v>2.39</v>
      </c>
      <c r="F2891" s="142">
        <v>2.39</v>
      </c>
      <c r="G2891" s="140" t="s">
        <v>308</v>
      </c>
      <c r="H2891" s="143">
        <v>41974</v>
      </c>
    </row>
    <row r="2892" spans="1:8" ht="25.5">
      <c r="A2892" s="136">
        <v>3905</v>
      </c>
      <c r="B2892" s="137" t="s">
        <v>3214</v>
      </c>
      <c r="C2892" s="136" t="s">
        <v>314</v>
      </c>
      <c r="D2892" s="136" t="s">
        <v>83</v>
      </c>
      <c r="E2892" s="138">
        <v>6.71</v>
      </c>
      <c r="F2892" s="138">
        <v>6.71</v>
      </c>
      <c r="G2892" s="136" t="s">
        <v>308</v>
      </c>
      <c r="H2892" s="139">
        <v>41974</v>
      </c>
    </row>
    <row r="2893" spans="1:8" ht="25.5">
      <c r="A2893" s="140">
        <v>3871</v>
      </c>
      <c r="B2893" s="141" t="s">
        <v>3215</v>
      </c>
      <c r="C2893" s="140" t="s">
        <v>314</v>
      </c>
      <c r="D2893" s="140" t="s">
        <v>83</v>
      </c>
      <c r="E2893" s="142">
        <v>16.350000000000001</v>
      </c>
      <c r="F2893" s="142">
        <v>16.350000000000001</v>
      </c>
      <c r="G2893" s="140" t="s">
        <v>308</v>
      </c>
      <c r="H2893" s="143">
        <v>41974</v>
      </c>
    </row>
    <row r="2894" spans="1:8">
      <c r="A2894" s="136">
        <v>3855</v>
      </c>
      <c r="B2894" s="137" t="s">
        <v>3216</v>
      </c>
      <c r="C2894" s="136" t="s">
        <v>314</v>
      </c>
      <c r="D2894" s="136" t="s">
        <v>83</v>
      </c>
      <c r="E2894" s="138">
        <v>3.24</v>
      </c>
      <c r="F2894" s="138">
        <v>3.24</v>
      </c>
      <c r="G2894" s="136" t="s">
        <v>308</v>
      </c>
      <c r="H2894" s="139">
        <v>41974</v>
      </c>
    </row>
    <row r="2895" spans="1:8">
      <c r="A2895" s="140">
        <v>3870</v>
      </c>
      <c r="B2895" s="141" t="s">
        <v>3217</v>
      </c>
      <c r="C2895" s="140" t="s">
        <v>314</v>
      </c>
      <c r="D2895" s="140" t="s">
        <v>83</v>
      </c>
      <c r="E2895" s="142">
        <v>4.32</v>
      </c>
      <c r="F2895" s="142">
        <v>4.32</v>
      </c>
      <c r="G2895" s="140" t="s">
        <v>308</v>
      </c>
      <c r="H2895" s="143">
        <v>41974</v>
      </c>
    </row>
    <row r="2896" spans="1:8" ht="25.5">
      <c r="A2896" s="136">
        <v>12892</v>
      </c>
      <c r="B2896" s="137" t="s">
        <v>3218</v>
      </c>
      <c r="C2896" s="136" t="s">
        <v>316</v>
      </c>
      <c r="D2896" s="136" t="s">
        <v>916</v>
      </c>
      <c r="E2896" s="138">
        <v>11.44</v>
      </c>
      <c r="F2896" s="138">
        <v>11.44</v>
      </c>
      <c r="G2896" s="136" t="s">
        <v>308</v>
      </c>
      <c r="H2896" s="139">
        <v>41974</v>
      </c>
    </row>
    <row r="2897" spans="1:8">
      <c r="A2897" s="140">
        <v>3938</v>
      </c>
      <c r="B2897" s="141" t="s">
        <v>3219</v>
      </c>
      <c r="C2897" s="140" t="s">
        <v>314</v>
      </c>
      <c r="D2897" s="140" t="s">
        <v>83</v>
      </c>
      <c r="E2897" s="142">
        <v>6.39</v>
      </c>
      <c r="F2897" s="142">
        <v>6.39</v>
      </c>
      <c r="G2897" s="140" t="s">
        <v>308</v>
      </c>
      <c r="H2897" s="143">
        <v>41974</v>
      </c>
    </row>
    <row r="2898" spans="1:8">
      <c r="A2898" s="136">
        <v>3919</v>
      </c>
      <c r="B2898" s="137" t="s">
        <v>3220</v>
      </c>
      <c r="C2898" s="136" t="s">
        <v>314</v>
      </c>
      <c r="D2898" s="136" t="s">
        <v>83</v>
      </c>
      <c r="E2898" s="138">
        <v>6.47</v>
      </c>
      <c r="F2898" s="138">
        <v>6.47</v>
      </c>
      <c r="G2898" s="136" t="s">
        <v>308</v>
      </c>
      <c r="H2898" s="139">
        <v>41974</v>
      </c>
    </row>
    <row r="2899" spans="1:8">
      <c r="A2899" s="140">
        <v>3924</v>
      </c>
      <c r="B2899" s="141" t="s">
        <v>3221</v>
      </c>
      <c r="C2899" s="140" t="s">
        <v>314</v>
      </c>
      <c r="D2899" s="140" t="s">
        <v>83</v>
      </c>
      <c r="E2899" s="142">
        <v>12.05</v>
      </c>
      <c r="F2899" s="142">
        <v>12.05</v>
      </c>
      <c r="G2899" s="140" t="s">
        <v>308</v>
      </c>
      <c r="H2899" s="143">
        <v>41974</v>
      </c>
    </row>
    <row r="2900" spans="1:8">
      <c r="A2900" s="136">
        <v>3936</v>
      </c>
      <c r="B2900" s="137" t="s">
        <v>3222</v>
      </c>
      <c r="C2900" s="136" t="s">
        <v>314</v>
      </c>
      <c r="D2900" s="136" t="s">
        <v>83</v>
      </c>
      <c r="E2900" s="138">
        <v>11.89</v>
      </c>
      <c r="F2900" s="138">
        <v>11.89</v>
      </c>
      <c r="G2900" s="136" t="s">
        <v>308</v>
      </c>
      <c r="H2900" s="139">
        <v>41974</v>
      </c>
    </row>
    <row r="2901" spans="1:8">
      <c r="A2901" s="140">
        <v>3922</v>
      </c>
      <c r="B2901" s="141" t="s">
        <v>3223</v>
      </c>
      <c r="C2901" s="140" t="s">
        <v>314</v>
      </c>
      <c r="D2901" s="140" t="s">
        <v>83</v>
      </c>
      <c r="E2901" s="142">
        <v>10.82</v>
      </c>
      <c r="F2901" s="142">
        <v>10.82</v>
      </c>
      <c r="G2901" s="140" t="s">
        <v>308</v>
      </c>
      <c r="H2901" s="143">
        <v>41974</v>
      </c>
    </row>
    <row r="2902" spans="1:8">
      <c r="A2902" s="136">
        <v>3923</v>
      </c>
      <c r="B2902" s="137" t="s">
        <v>3224</v>
      </c>
      <c r="C2902" s="136" t="s">
        <v>314</v>
      </c>
      <c r="D2902" s="136" t="s">
        <v>83</v>
      </c>
      <c r="E2902" s="138">
        <v>11.69</v>
      </c>
      <c r="F2902" s="138">
        <v>11.69</v>
      </c>
      <c r="G2902" s="136" t="s">
        <v>308</v>
      </c>
      <c r="H2902" s="139">
        <v>41974</v>
      </c>
    </row>
    <row r="2903" spans="1:8">
      <c r="A2903" s="140">
        <v>3921</v>
      </c>
      <c r="B2903" s="141" t="s">
        <v>3225</v>
      </c>
      <c r="C2903" s="140" t="s">
        <v>314</v>
      </c>
      <c r="D2903" s="140" t="s">
        <v>83</v>
      </c>
      <c r="E2903" s="142">
        <v>8.9</v>
      </c>
      <c r="F2903" s="142">
        <v>8.9</v>
      </c>
      <c r="G2903" s="140" t="s">
        <v>308</v>
      </c>
      <c r="H2903" s="143">
        <v>41974</v>
      </c>
    </row>
    <row r="2904" spans="1:8">
      <c r="A2904" s="136">
        <v>3937</v>
      </c>
      <c r="B2904" s="137" t="s">
        <v>3226</v>
      </c>
      <c r="C2904" s="136" t="s">
        <v>314</v>
      </c>
      <c r="D2904" s="136" t="s">
        <v>83</v>
      </c>
      <c r="E2904" s="138">
        <v>8.74</v>
      </c>
      <c r="F2904" s="138">
        <v>8.74</v>
      </c>
      <c r="G2904" s="136" t="s">
        <v>308</v>
      </c>
      <c r="H2904" s="139">
        <v>41974</v>
      </c>
    </row>
    <row r="2905" spans="1:8">
      <c r="A2905" s="140">
        <v>3920</v>
      </c>
      <c r="B2905" s="141" t="s">
        <v>3227</v>
      </c>
      <c r="C2905" s="140" t="s">
        <v>314</v>
      </c>
      <c r="D2905" s="140" t="s">
        <v>83</v>
      </c>
      <c r="E2905" s="142">
        <v>8.74</v>
      </c>
      <c r="F2905" s="142">
        <v>8.74</v>
      </c>
      <c r="G2905" s="140" t="s">
        <v>308</v>
      </c>
      <c r="H2905" s="143">
        <v>41974</v>
      </c>
    </row>
    <row r="2906" spans="1:8">
      <c r="A2906" s="136">
        <v>3925</v>
      </c>
      <c r="B2906" s="137" t="s">
        <v>3228</v>
      </c>
      <c r="C2906" s="136" t="s">
        <v>314</v>
      </c>
      <c r="D2906" s="136" t="s">
        <v>83</v>
      </c>
      <c r="E2906" s="138">
        <v>18.12</v>
      </c>
      <c r="F2906" s="138">
        <v>18.12</v>
      </c>
      <c r="G2906" s="136" t="s">
        <v>308</v>
      </c>
      <c r="H2906" s="139">
        <v>41974</v>
      </c>
    </row>
    <row r="2907" spans="1:8">
      <c r="A2907" s="140">
        <v>3926</v>
      </c>
      <c r="B2907" s="141" t="s">
        <v>3229</v>
      </c>
      <c r="C2907" s="140" t="s">
        <v>314</v>
      </c>
      <c r="D2907" s="140" t="s">
        <v>83</v>
      </c>
      <c r="E2907" s="142">
        <v>18.32</v>
      </c>
      <c r="F2907" s="142">
        <v>18.32</v>
      </c>
      <c r="G2907" s="140" t="s">
        <v>308</v>
      </c>
      <c r="H2907" s="143">
        <v>41974</v>
      </c>
    </row>
    <row r="2908" spans="1:8">
      <c r="A2908" s="136">
        <v>3935</v>
      </c>
      <c r="B2908" s="137" t="s">
        <v>3230</v>
      </c>
      <c r="C2908" s="136" t="s">
        <v>314</v>
      </c>
      <c r="D2908" s="136" t="s">
        <v>83</v>
      </c>
      <c r="E2908" s="138">
        <v>18.28</v>
      </c>
      <c r="F2908" s="138">
        <v>18.28</v>
      </c>
      <c r="G2908" s="136" t="s">
        <v>308</v>
      </c>
      <c r="H2908" s="139">
        <v>41974</v>
      </c>
    </row>
    <row r="2909" spans="1:8">
      <c r="A2909" s="140">
        <v>3927</v>
      </c>
      <c r="B2909" s="141" t="s">
        <v>3231</v>
      </c>
      <c r="C2909" s="140" t="s">
        <v>314</v>
      </c>
      <c r="D2909" s="140" t="s">
        <v>83</v>
      </c>
      <c r="E2909" s="142">
        <v>34.130000000000003</v>
      </c>
      <c r="F2909" s="142">
        <v>34.130000000000003</v>
      </c>
      <c r="G2909" s="140" t="s">
        <v>308</v>
      </c>
      <c r="H2909" s="143">
        <v>41974</v>
      </c>
    </row>
    <row r="2910" spans="1:8">
      <c r="A2910" s="136">
        <v>3928</v>
      </c>
      <c r="B2910" s="137" t="s">
        <v>3232</v>
      </c>
      <c r="C2910" s="136" t="s">
        <v>314</v>
      </c>
      <c r="D2910" s="136" t="s">
        <v>83</v>
      </c>
      <c r="E2910" s="138">
        <v>34.130000000000003</v>
      </c>
      <c r="F2910" s="138">
        <v>34.130000000000003</v>
      </c>
      <c r="G2910" s="136" t="s">
        <v>308</v>
      </c>
      <c r="H2910" s="139">
        <v>41974</v>
      </c>
    </row>
    <row r="2911" spans="1:8">
      <c r="A2911" s="140">
        <v>3929</v>
      </c>
      <c r="B2911" s="141" t="s">
        <v>3233</v>
      </c>
      <c r="C2911" s="140" t="s">
        <v>314</v>
      </c>
      <c r="D2911" s="140" t="s">
        <v>83</v>
      </c>
      <c r="E2911" s="142">
        <v>49.73</v>
      </c>
      <c r="F2911" s="142">
        <v>49.73</v>
      </c>
      <c r="G2911" s="140" t="s">
        <v>308</v>
      </c>
      <c r="H2911" s="143">
        <v>41974</v>
      </c>
    </row>
    <row r="2912" spans="1:8">
      <c r="A2912" s="136">
        <v>3930</v>
      </c>
      <c r="B2912" s="137" t="s">
        <v>3234</v>
      </c>
      <c r="C2912" s="136" t="s">
        <v>314</v>
      </c>
      <c r="D2912" s="136" t="s">
        <v>83</v>
      </c>
      <c r="E2912" s="138">
        <v>49.73</v>
      </c>
      <c r="F2912" s="138">
        <v>49.73</v>
      </c>
      <c r="G2912" s="136" t="s">
        <v>308</v>
      </c>
      <c r="H2912" s="139">
        <v>41974</v>
      </c>
    </row>
    <row r="2913" spans="1:8">
      <c r="A2913" s="140">
        <v>3931</v>
      </c>
      <c r="B2913" s="141" t="s">
        <v>3235</v>
      </c>
      <c r="C2913" s="140" t="s">
        <v>314</v>
      </c>
      <c r="D2913" s="140" t="s">
        <v>83</v>
      </c>
      <c r="E2913" s="142">
        <v>49.73</v>
      </c>
      <c r="F2913" s="142">
        <v>49.73</v>
      </c>
      <c r="G2913" s="140" t="s">
        <v>308</v>
      </c>
      <c r="H2913" s="143">
        <v>41974</v>
      </c>
    </row>
    <row r="2914" spans="1:8">
      <c r="A2914" s="136">
        <v>12406</v>
      </c>
      <c r="B2914" s="137" t="s">
        <v>3236</v>
      </c>
      <c r="C2914" s="136" t="s">
        <v>314</v>
      </c>
      <c r="D2914" s="136" t="s">
        <v>83</v>
      </c>
      <c r="E2914" s="138">
        <v>4.3099999999999996</v>
      </c>
      <c r="F2914" s="138">
        <v>4.3099999999999996</v>
      </c>
      <c r="G2914" s="136" t="s">
        <v>308</v>
      </c>
      <c r="H2914" s="139">
        <v>41974</v>
      </c>
    </row>
    <row r="2915" spans="1:8">
      <c r="A2915" s="140">
        <v>3933</v>
      </c>
      <c r="B2915" s="141" t="s">
        <v>3237</v>
      </c>
      <c r="C2915" s="140" t="s">
        <v>314</v>
      </c>
      <c r="D2915" s="140" t="s">
        <v>83</v>
      </c>
      <c r="E2915" s="142">
        <v>74.239999999999995</v>
      </c>
      <c r="F2915" s="142">
        <v>74.239999999999995</v>
      </c>
      <c r="G2915" s="140" t="s">
        <v>308</v>
      </c>
      <c r="H2915" s="143">
        <v>41974</v>
      </c>
    </row>
    <row r="2916" spans="1:8">
      <c r="A2916" s="136">
        <v>3932</v>
      </c>
      <c r="B2916" s="137" t="s">
        <v>3238</v>
      </c>
      <c r="C2916" s="136" t="s">
        <v>314</v>
      </c>
      <c r="D2916" s="136" t="s">
        <v>83</v>
      </c>
      <c r="E2916" s="138">
        <v>74.239999999999995</v>
      </c>
      <c r="F2916" s="138">
        <v>74.239999999999995</v>
      </c>
      <c r="G2916" s="136" t="s">
        <v>308</v>
      </c>
      <c r="H2916" s="139">
        <v>41974</v>
      </c>
    </row>
    <row r="2917" spans="1:8">
      <c r="A2917" s="140">
        <v>3934</v>
      </c>
      <c r="B2917" s="141" t="s">
        <v>3239</v>
      </c>
      <c r="C2917" s="140" t="s">
        <v>314</v>
      </c>
      <c r="D2917" s="140" t="s">
        <v>83</v>
      </c>
      <c r="E2917" s="142">
        <v>75.52</v>
      </c>
      <c r="F2917" s="142">
        <v>75.52</v>
      </c>
      <c r="G2917" s="140" t="s">
        <v>308</v>
      </c>
      <c r="H2917" s="143">
        <v>41974</v>
      </c>
    </row>
    <row r="2918" spans="1:8" ht="25.5">
      <c r="A2918" s="136">
        <v>12408</v>
      </c>
      <c r="B2918" s="137" t="s">
        <v>3240</v>
      </c>
      <c r="C2918" s="136" t="s">
        <v>314</v>
      </c>
      <c r="D2918" s="136" t="s">
        <v>83</v>
      </c>
      <c r="E2918" s="138">
        <v>8.14</v>
      </c>
      <c r="F2918" s="138">
        <v>8.14</v>
      </c>
      <c r="G2918" s="136" t="s">
        <v>308</v>
      </c>
      <c r="H2918" s="139">
        <v>41974</v>
      </c>
    </row>
    <row r="2919" spans="1:8" ht="25.5">
      <c r="A2919" s="140">
        <v>12409</v>
      </c>
      <c r="B2919" s="141" t="s">
        <v>3241</v>
      </c>
      <c r="C2919" s="140" t="s">
        <v>314</v>
      </c>
      <c r="D2919" s="140" t="s">
        <v>83</v>
      </c>
      <c r="E2919" s="142">
        <v>8.14</v>
      </c>
      <c r="F2919" s="142">
        <v>8.14</v>
      </c>
      <c r="G2919" s="140" t="s">
        <v>308</v>
      </c>
      <c r="H2919" s="143">
        <v>41974</v>
      </c>
    </row>
    <row r="2920" spans="1:8" ht="25.5">
      <c r="A2920" s="136">
        <v>12407</v>
      </c>
      <c r="B2920" s="137" t="s">
        <v>3242</v>
      </c>
      <c r="C2920" s="136" t="s">
        <v>314</v>
      </c>
      <c r="D2920" s="136" t="s">
        <v>83</v>
      </c>
      <c r="E2920" s="138">
        <v>13.17</v>
      </c>
      <c r="F2920" s="138">
        <v>13.17</v>
      </c>
      <c r="G2920" s="136" t="s">
        <v>308</v>
      </c>
      <c r="H2920" s="139">
        <v>41974</v>
      </c>
    </row>
    <row r="2921" spans="1:8" ht="25.5">
      <c r="A2921" s="140">
        <v>12410</v>
      </c>
      <c r="B2921" s="141" t="s">
        <v>3243</v>
      </c>
      <c r="C2921" s="140" t="s">
        <v>314</v>
      </c>
      <c r="D2921" s="140" t="s">
        <v>83</v>
      </c>
      <c r="E2921" s="142">
        <v>5.63</v>
      </c>
      <c r="F2921" s="142">
        <v>5.63</v>
      </c>
      <c r="G2921" s="140" t="s">
        <v>308</v>
      </c>
      <c r="H2921" s="143">
        <v>41974</v>
      </c>
    </row>
    <row r="2922" spans="1:8" ht="25.5">
      <c r="A2922" s="136">
        <v>3907</v>
      </c>
      <c r="B2922" s="137" t="s">
        <v>3244</v>
      </c>
      <c r="C2922" s="136" t="s">
        <v>314</v>
      </c>
      <c r="D2922" s="136" t="s">
        <v>83</v>
      </c>
      <c r="E2922" s="138">
        <v>1.85</v>
      </c>
      <c r="F2922" s="138">
        <v>1.85</v>
      </c>
      <c r="G2922" s="136" t="s">
        <v>308</v>
      </c>
      <c r="H2922" s="139">
        <v>41974</v>
      </c>
    </row>
    <row r="2923" spans="1:8" ht="25.5">
      <c r="A2923" s="140">
        <v>3889</v>
      </c>
      <c r="B2923" s="141" t="s">
        <v>3245</v>
      </c>
      <c r="C2923" s="140" t="s">
        <v>314</v>
      </c>
      <c r="D2923" s="140" t="s">
        <v>83</v>
      </c>
      <c r="E2923" s="142">
        <v>1.35</v>
      </c>
      <c r="F2923" s="142">
        <v>1.35</v>
      </c>
      <c r="G2923" s="140" t="s">
        <v>308</v>
      </c>
      <c r="H2923" s="143">
        <v>41974</v>
      </c>
    </row>
    <row r="2924" spans="1:8" ht="25.5">
      <c r="A2924" s="136">
        <v>3872</v>
      </c>
      <c r="B2924" s="137" t="s">
        <v>3246</v>
      </c>
      <c r="C2924" s="136" t="s">
        <v>314</v>
      </c>
      <c r="D2924" s="136" t="s">
        <v>83</v>
      </c>
      <c r="E2924" s="138">
        <v>2.12</v>
      </c>
      <c r="F2924" s="138">
        <v>2.12</v>
      </c>
      <c r="G2924" s="136" t="s">
        <v>308</v>
      </c>
      <c r="H2924" s="139">
        <v>41974</v>
      </c>
    </row>
    <row r="2925" spans="1:8" ht="25.5">
      <c r="A2925" s="140">
        <v>3868</v>
      </c>
      <c r="B2925" s="141" t="s">
        <v>3247</v>
      </c>
      <c r="C2925" s="140" t="s">
        <v>314</v>
      </c>
      <c r="D2925" s="140" t="s">
        <v>83</v>
      </c>
      <c r="E2925" s="142">
        <v>0.72</v>
      </c>
      <c r="F2925" s="142">
        <v>0.72</v>
      </c>
      <c r="G2925" s="140" t="s">
        <v>308</v>
      </c>
      <c r="H2925" s="143">
        <v>41974</v>
      </c>
    </row>
    <row r="2926" spans="1:8" ht="25.5">
      <c r="A2926" s="136">
        <v>3869</v>
      </c>
      <c r="B2926" s="137" t="s">
        <v>3248</v>
      </c>
      <c r="C2926" s="136" t="s">
        <v>314</v>
      </c>
      <c r="D2926" s="136" t="s">
        <v>83</v>
      </c>
      <c r="E2926" s="138">
        <v>1.8</v>
      </c>
      <c r="F2926" s="138">
        <v>1.8</v>
      </c>
      <c r="G2926" s="136" t="s">
        <v>308</v>
      </c>
      <c r="H2926" s="139">
        <v>41974</v>
      </c>
    </row>
    <row r="2927" spans="1:8" ht="25.5">
      <c r="A2927" s="140">
        <v>3850</v>
      </c>
      <c r="B2927" s="141" t="s">
        <v>3249</v>
      </c>
      <c r="C2927" s="140" t="s">
        <v>314</v>
      </c>
      <c r="D2927" s="140" t="s">
        <v>83</v>
      </c>
      <c r="E2927" s="142">
        <v>4.82</v>
      </c>
      <c r="F2927" s="142">
        <v>4.82</v>
      </c>
      <c r="G2927" s="140" t="s">
        <v>308</v>
      </c>
      <c r="H2927" s="143">
        <v>41974</v>
      </c>
    </row>
    <row r="2928" spans="1:8" ht="25.5">
      <c r="A2928" s="136">
        <v>3874</v>
      </c>
      <c r="B2928" s="137" t="s">
        <v>3250</v>
      </c>
      <c r="C2928" s="136" t="s">
        <v>314</v>
      </c>
      <c r="D2928" s="136" t="s">
        <v>83</v>
      </c>
      <c r="E2928" s="138">
        <v>3.51</v>
      </c>
      <c r="F2928" s="138">
        <v>3.51</v>
      </c>
      <c r="G2928" s="136" t="s">
        <v>308</v>
      </c>
      <c r="H2928" s="139">
        <v>41974</v>
      </c>
    </row>
    <row r="2929" spans="1:8" ht="25.5">
      <c r="A2929" s="140">
        <v>3856</v>
      </c>
      <c r="B2929" s="141" t="s">
        <v>3251</v>
      </c>
      <c r="C2929" s="140" t="s">
        <v>314</v>
      </c>
      <c r="D2929" s="140" t="s">
        <v>83</v>
      </c>
      <c r="E2929" s="142">
        <v>1.17</v>
      </c>
      <c r="F2929" s="142">
        <v>1.17</v>
      </c>
      <c r="G2929" s="140" t="s">
        <v>308</v>
      </c>
      <c r="H2929" s="143">
        <v>41974</v>
      </c>
    </row>
    <row r="2930" spans="1:8">
      <c r="A2930" s="136">
        <v>3899</v>
      </c>
      <c r="B2930" s="137" t="s">
        <v>3252</v>
      </c>
      <c r="C2930" s="136" t="s">
        <v>314</v>
      </c>
      <c r="D2930" s="136" t="s">
        <v>83</v>
      </c>
      <c r="E2930" s="138">
        <v>3.65</v>
      </c>
      <c r="F2930" s="138">
        <v>3.65</v>
      </c>
      <c r="G2930" s="136" t="s">
        <v>308</v>
      </c>
      <c r="H2930" s="139">
        <v>41974</v>
      </c>
    </row>
    <row r="2931" spans="1:8">
      <c r="A2931" s="140">
        <v>3875</v>
      </c>
      <c r="B2931" s="141" t="s">
        <v>3253</v>
      </c>
      <c r="C2931" s="140" t="s">
        <v>314</v>
      </c>
      <c r="D2931" s="140" t="s">
        <v>83</v>
      </c>
      <c r="E2931" s="142">
        <v>1.76</v>
      </c>
      <c r="F2931" s="142">
        <v>1.76</v>
      </c>
      <c r="G2931" s="140" t="s">
        <v>308</v>
      </c>
      <c r="H2931" s="143">
        <v>41974</v>
      </c>
    </row>
    <row r="2932" spans="1:8">
      <c r="A2932" s="136">
        <v>3898</v>
      </c>
      <c r="B2932" s="137" t="s">
        <v>3254</v>
      </c>
      <c r="C2932" s="136" t="s">
        <v>314</v>
      </c>
      <c r="D2932" s="136" t="s">
        <v>83</v>
      </c>
      <c r="E2932" s="138">
        <v>2.97</v>
      </c>
      <c r="F2932" s="138">
        <v>2.97</v>
      </c>
      <c r="G2932" s="136" t="s">
        <v>308</v>
      </c>
      <c r="H2932" s="139">
        <v>41974</v>
      </c>
    </row>
    <row r="2933" spans="1:8" ht="25.5">
      <c r="A2933" s="140">
        <v>3837</v>
      </c>
      <c r="B2933" s="141" t="s">
        <v>3255</v>
      </c>
      <c r="C2933" s="140" t="s">
        <v>314</v>
      </c>
      <c r="D2933" s="140" t="s">
        <v>83</v>
      </c>
      <c r="E2933" s="142">
        <v>19.149999999999999</v>
      </c>
      <c r="F2933" s="142">
        <v>19.149999999999999</v>
      </c>
      <c r="G2933" s="140" t="s">
        <v>308</v>
      </c>
      <c r="H2933" s="143">
        <v>41974</v>
      </c>
    </row>
    <row r="2934" spans="1:8" ht="25.5">
      <c r="A2934" s="136">
        <v>3845</v>
      </c>
      <c r="B2934" s="137" t="s">
        <v>3256</v>
      </c>
      <c r="C2934" s="136" t="s">
        <v>314</v>
      </c>
      <c r="D2934" s="136" t="s">
        <v>83</v>
      </c>
      <c r="E2934" s="138">
        <v>5.76</v>
      </c>
      <c r="F2934" s="138">
        <v>5.76</v>
      </c>
      <c r="G2934" s="136" t="s">
        <v>308</v>
      </c>
      <c r="H2934" s="139">
        <v>41974</v>
      </c>
    </row>
    <row r="2935" spans="1:8" ht="25.5">
      <c r="A2935" s="140">
        <v>11045</v>
      </c>
      <c r="B2935" s="141" t="s">
        <v>3257</v>
      </c>
      <c r="C2935" s="140" t="s">
        <v>314</v>
      </c>
      <c r="D2935" s="140" t="s">
        <v>83</v>
      </c>
      <c r="E2935" s="142">
        <v>10.44</v>
      </c>
      <c r="F2935" s="142">
        <v>10.44</v>
      </c>
      <c r="G2935" s="140" t="s">
        <v>308</v>
      </c>
      <c r="H2935" s="143">
        <v>41974</v>
      </c>
    </row>
    <row r="2936" spans="1:8">
      <c r="A2936" s="136">
        <v>20170</v>
      </c>
      <c r="B2936" s="137" t="s">
        <v>3258</v>
      </c>
      <c r="C2936" s="136" t="s">
        <v>314</v>
      </c>
      <c r="D2936" s="136" t="s">
        <v>83</v>
      </c>
      <c r="E2936" s="138">
        <v>9.5500000000000007</v>
      </c>
      <c r="F2936" s="138">
        <v>9.5500000000000007</v>
      </c>
      <c r="G2936" s="136" t="s">
        <v>308</v>
      </c>
      <c r="H2936" s="139">
        <v>41974</v>
      </c>
    </row>
    <row r="2937" spans="1:8">
      <c r="A2937" s="140">
        <v>20171</v>
      </c>
      <c r="B2937" s="141" t="s">
        <v>3259</v>
      </c>
      <c r="C2937" s="140" t="s">
        <v>314</v>
      </c>
      <c r="D2937" s="140" t="s">
        <v>83</v>
      </c>
      <c r="E2937" s="142">
        <v>23.33</v>
      </c>
      <c r="F2937" s="142">
        <v>23.33</v>
      </c>
      <c r="G2937" s="140" t="s">
        <v>308</v>
      </c>
      <c r="H2937" s="143">
        <v>41974</v>
      </c>
    </row>
    <row r="2938" spans="1:8">
      <c r="A2938" s="136">
        <v>20167</v>
      </c>
      <c r="B2938" s="137" t="s">
        <v>3260</v>
      </c>
      <c r="C2938" s="136" t="s">
        <v>314</v>
      </c>
      <c r="D2938" s="136" t="s">
        <v>83</v>
      </c>
      <c r="E2938" s="138">
        <v>3.92</v>
      </c>
      <c r="F2938" s="138">
        <v>3.92</v>
      </c>
      <c r="G2938" s="136" t="s">
        <v>308</v>
      </c>
      <c r="H2938" s="139">
        <v>41974</v>
      </c>
    </row>
    <row r="2939" spans="1:8">
      <c r="A2939" s="140">
        <v>20168</v>
      </c>
      <c r="B2939" s="141" t="s">
        <v>3261</v>
      </c>
      <c r="C2939" s="140" t="s">
        <v>314</v>
      </c>
      <c r="D2939" s="140" t="s">
        <v>83</v>
      </c>
      <c r="E2939" s="142">
        <v>5.18</v>
      </c>
      <c r="F2939" s="142">
        <v>5.18</v>
      </c>
      <c r="G2939" s="140" t="s">
        <v>308</v>
      </c>
      <c r="H2939" s="143">
        <v>41974</v>
      </c>
    </row>
    <row r="2940" spans="1:8">
      <c r="A2940" s="136">
        <v>20169</v>
      </c>
      <c r="B2940" s="137" t="s">
        <v>3262</v>
      </c>
      <c r="C2940" s="136" t="s">
        <v>314</v>
      </c>
      <c r="D2940" s="136" t="s">
        <v>83</v>
      </c>
      <c r="E2940" s="138">
        <v>6.13</v>
      </c>
      <c r="F2940" s="138">
        <v>6.13</v>
      </c>
      <c r="G2940" s="136" t="s">
        <v>308</v>
      </c>
      <c r="H2940" s="139">
        <v>41974</v>
      </c>
    </row>
    <row r="2941" spans="1:8">
      <c r="A2941" s="140">
        <v>3897</v>
      </c>
      <c r="B2941" s="141" t="s">
        <v>3263</v>
      </c>
      <c r="C2941" s="140" t="s">
        <v>314</v>
      </c>
      <c r="D2941" s="140" t="s">
        <v>83</v>
      </c>
      <c r="E2941" s="142">
        <v>0.86</v>
      </c>
      <c r="F2941" s="142">
        <v>0.86</v>
      </c>
      <c r="G2941" s="140" t="s">
        <v>308</v>
      </c>
      <c r="H2941" s="143">
        <v>41974</v>
      </c>
    </row>
    <row r="2942" spans="1:8" ht="25.5">
      <c r="A2942" s="136">
        <v>26037</v>
      </c>
      <c r="B2942" s="137" t="s">
        <v>3264</v>
      </c>
      <c r="C2942" s="136" t="s">
        <v>316</v>
      </c>
      <c r="D2942" s="136" t="s">
        <v>893</v>
      </c>
      <c r="E2942" s="138">
        <v>520.55999999999995</v>
      </c>
      <c r="F2942" s="138">
        <v>520.55999999999995</v>
      </c>
      <c r="G2942" s="136" t="s">
        <v>308</v>
      </c>
      <c r="H2942" s="139">
        <v>41974</v>
      </c>
    </row>
    <row r="2943" spans="1:8">
      <c r="A2943" s="140">
        <v>11519</v>
      </c>
      <c r="B2943" s="141" t="s">
        <v>3265</v>
      </c>
      <c r="C2943" s="140" t="s">
        <v>314</v>
      </c>
      <c r="D2943" s="140" t="s">
        <v>916</v>
      </c>
      <c r="E2943" s="142">
        <v>29.45</v>
      </c>
      <c r="F2943" s="142">
        <v>29.45</v>
      </c>
      <c r="G2943" s="140" t="s">
        <v>308</v>
      </c>
      <c r="H2943" s="143">
        <v>41974</v>
      </c>
    </row>
    <row r="2944" spans="1:8">
      <c r="A2944" s="136">
        <v>11520</v>
      </c>
      <c r="B2944" s="137" t="s">
        <v>3266</v>
      </c>
      <c r="C2944" s="136" t="s">
        <v>314</v>
      </c>
      <c r="D2944" s="136" t="s">
        <v>916</v>
      </c>
      <c r="E2944" s="138">
        <v>7.99</v>
      </c>
      <c r="F2944" s="138">
        <v>7.99</v>
      </c>
      <c r="G2944" s="136" t="s">
        <v>308</v>
      </c>
      <c r="H2944" s="139">
        <v>41974</v>
      </c>
    </row>
    <row r="2945" spans="1:8">
      <c r="A2945" s="140">
        <v>11518</v>
      </c>
      <c r="B2945" s="141" t="s">
        <v>3267</v>
      </c>
      <c r="C2945" s="140" t="s">
        <v>314</v>
      </c>
      <c r="D2945" s="140" t="s">
        <v>916</v>
      </c>
      <c r="E2945" s="142">
        <v>91.33</v>
      </c>
      <c r="F2945" s="142">
        <v>91.33</v>
      </c>
      <c r="G2945" s="140" t="s">
        <v>308</v>
      </c>
      <c r="H2945" s="143">
        <v>41974</v>
      </c>
    </row>
    <row r="2946" spans="1:8">
      <c r="A2946" s="136">
        <v>4244</v>
      </c>
      <c r="B2946" s="137" t="s">
        <v>3268</v>
      </c>
      <c r="C2946" s="136" t="s">
        <v>306</v>
      </c>
      <c r="D2946" s="136" t="s">
        <v>307</v>
      </c>
      <c r="E2946" s="138">
        <v>12.7</v>
      </c>
      <c r="F2946" s="138">
        <v>10.98</v>
      </c>
      <c r="G2946" s="136" t="s">
        <v>308</v>
      </c>
      <c r="H2946" s="139">
        <v>41974</v>
      </c>
    </row>
    <row r="2947" spans="1:8">
      <c r="A2947" s="140">
        <v>4004</v>
      </c>
      <c r="B2947" s="141" t="s">
        <v>3269</v>
      </c>
      <c r="C2947" s="140" t="s">
        <v>314</v>
      </c>
      <c r="D2947" s="140" t="s">
        <v>368</v>
      </c>
      <c r="E2947" s="142">
        <v>675</v>
      </c>
      <c r="F2947" s="142">
        <v>675</v>
      </c>
      <c r="G2947" s="140" t="s">
        <v>308</v>
      </c>
      <c r="H2947" s="143">
        <v>41974</v>
      </c>
    </row>
    <row r="2948" spans="1:8" ht="25.5">
      <c r="A2948" s="136">
        <v>11836</v>
      </c>
      <c r="B2948" s="137" t="s">
        <v>3270</v>
      </c>
      <c r="C2948" s="136" t="s">
        <v>314</v>
      </c>
      <c r="D2948" s="136" t="s">
        <v>368</v>
      </c>
      <c r="E2948" s="138">
        <v>799.34</v>
      </c>
      <c r="F2948" s="138">
        <v>799.34</v>
      </c>
      <c r="G2948" s="136" t="s">
        <v>308</v>
      </c>
      <c r="H2948" s="139">
        <v>41974</v>
      </c>
    </row>
    <row r="2949" spans="1:8" ht="38.25">
      <c r="A2949" s="140">
        <v>20198</v>
      </c>
      <c r="B2949" s="141" t="s">
        <v>3271</v>
      </c>
      <c r="C2949" s="140" t="s">
        <v>314</v>
      </c>
      <c r="D2949" s="140" t="s">
        <v>368</v>
      </c>
      <c r="E2949" s="142">
        <v>1029.95</v>
      </c>
      <c r="F2949" s="142">
        <v>1029.95</v>
      </c>
      <c r="G2949" s="140" t="s">
        <v>308</v>
      </c>
      <c r="H2949" s="143">
        <v>41974</v>
      </c>
    </row>
    <row r="2950" spans="1:8" ht="25.5">
      <c r="A2950" s="136">
        <v>3997</v>
      </c>
      <c r="B2950" s="137" t="s">
        <v>3272</v>
      </c>
      <c r="C2950" s="136" t="s">
        <v>314</v>
      </c>
      <c r="D2950" s="136" t="s">
        <v>368</v>
      </c>
      <c r="E2950" s="138">
        <v>1333.33</v>
      </c>
      <c r="F2950" s="138">
        <v>1333.33</v>
      </c>
      <c r="G2950" s="136" t="s">
        <v>308</v>
      </c>
      <c r="H2950" s="139">
        <v>41974</v>
      </c>
    </row>
    <row r="2951" spans="1:8">
      <c r="A2951" s="140">
        <v>10564</v>
      </c>
      <c r="B2951" s="141" t="s">
        <v>3273</v>
      </c>
      <c r="C2951" s="140" t="s">
        <v>314</v>
      </c>
      <c r="D2951" s="140" t="s">
        <v>368</v>
      </c>
      <c r="E2951" s="142">
        <v>1340</v>
      </c>
      <c r="F2951" s="142">
        <v>1340</v>
      </c>
      <c r="G2951" s="140" t="s">
        <v>308</v>
      </c>
      <c r="H2951" s="143">
        <v>41974</v>
      </c>
    </row>
    <row r="2952" spans="1:8">
      <c r="A2952" s="136">
        <v>3989</v>
      </c>
      <c r="B2952" s="137" t="s">
        <v>3274</v>
      </c>
      <c r="C2952" s="136" t="s">
        <v>314</v>
      </c>
      <c r="D2952" s="136" t="s">
        <v>368</v>
      </c>
      <c r="E2952" s="138">
        <v>2000</v>
      </c>
      <c r="F2952" s="138">
        <v>2000</v>
      </c>
      <c r="G2952" s="136" t="s">
        <v>308</v>
      </c>
      <c r="H2952" s="139">
        <v>41974</v>
      </c>
    </row>
    <row r="2953" spans="1:8" ht="25.5">
      <c r="A2953" s="140">
        <v>4006</v>
      </c>
      <c r="B2953" s="141" t="s">
        <v>3275</v>
      </c>
      <c r="C2953" s="140" t="s">
        <v>314</v>
      </c>
      <c r="D2953" s="140" t="s">
        <v>368</v>
      </c>
      <c r="E2953" s="142">
        <v>480.54</v>
      </c>
      <c r="F2953" s="142">
        <v>480.54</v>
      </c>
      <c r="G2953" s="140" t="s">
        <v>308</v>
      </c>
      <c r="H2953" s="143">
        <v>41974</v>
      </c>
    </row>
    <row r="2954" spans="1:8" ht="25.5">
      <c r="A2954" s="136">
        <v>20185</v>
      </c>
      <c r="B2954" s="137" t="s">
        <v>3276</v>
      </c>
      <c r="C2954" s="136" t="s">
        <v>314</v>
      </c>
      <c r="D2954" s="136" t="s">
        <v>370</v>
      </c>
      <c r="E2954" s="138">
        <v>8.33</v>
      </c>
      <c r="F2954" s="138">
        <v>8.33</v>
      </c>
      <c r="G2954" s="136" t="s">
        <v>308</v>
      </c>
      <c r="H2954" s="139">
        <v>41974</v>
      </c>
    </row>
    <row r="2955" spans="1:8" ht="51">
      <c r="A2955" s="140">
        <v>21028</v>
      </c>
      <c r="B2955" s="141" t="s">
        <v>3277</v>
      </c>
      <c r="C2955" s="140" t="s">
        <v>314</v>
      </c>
      <c r="D2955" s="140" t="s">
        <v>83</v>
      </c>
      <c r="E2955" s="142">
        <v>147.03</v>
      </c>
      <c r="F2955" s="142">
        <v>147.03</v>
      </c>
      <c r="G2955" s="140" t="s">
        <v>308</v>
      </c>
      <c r="H2955" s="143">
        <v>41974</v>
      </c>
    </row>
    <row r="2956" spans="1:8" ht="51">
      <c r="A2956" s="136">
        <v>21030</v>
      </c>
      <c r="B2956" s="137" t="s">
        <v>3278</v>
      </c>
      <c r="C2956" s="136" t="s">
        <v>314</v>
      </c>
      <c r="D2956" s="136" t="s">
        <v>83</v>
      </c>
      <c r="E2956" s="138">
        <v>231.08</v>
      </c>
      <c r="F2956" s="138">
        <v>231.08</v>
      </c>
      <c r="G2956" s="136" t="s">
        <v>308</v>
      </c>
      <c r="H2956" s="139">
        <v>41974</v>
      </c>
    </row>
    <row r="2957" spans="1:8" ht="51">
      <c r="A2957" s="140">
        <v>21031</v>
      </c>
      <c r="B2957" s="141" t="s">
        <v>3279</v>
      </c>
      <c r="C2957" s="140" t="s">
        <v>314</v>
      </c>
      <c r="D2957" s="140" t="s">
        <v>83</v>
      </c>
      <c r="E2957" s="142">
        <v>278.38</v>
      </c>
      <c r="F2957" s="142">
        <v>278.38</v>
      </c>
      <c r="G2957" s="140" t="s">
        <v>308</v>
      </c>
      <c r="H2957" s="143">
        <v>41974</v>
      </c>
    </row>
    <row r="2958" spans="1:8" ht="51">
      <c r="A2958" s="136">
        <v>21032</v>
      </c>
      <c r="B2958" s="137" t="s">
        <v>3280</v>
      </c>
      <c r="C2958" s="136" t="s">
        <v>314</v>
      </c>
      <c r="D2958" s="136" t="s">
        <v>83</v>
      </c>
      <c r="E2958" s="138">
        <v>338.92</v>
      </c>
      <c r="F2958" s="138">
        <v>338.92</v>
      </c>
      <c r="G2958" s="136" t="s">
        <v>308</v>
      </c>
      <c r="H2958" s="139">
        <v>41974</v>
      </c>
    </row>
    <row r="2959" spans="1:8" ht="51">
      <c r="A2959" s="140">
        <v>21033</v>
      </c>
      <c r="B2959" s="141" t="s">
        <v>3281</v>
      </c>
      <c r="C2959" s="140" t="s">
        <v>314</v>
      </c>
      <c r="D2959" s="140" t="s">
        <v>83</v>
      </c>
      <c r="E2959" s="142">
        <v>270.27</v>
      </c>
      <c r="F2959" s="142">
        <v>270.27</v>
      </c>
      <c r="G2959" s="140" t="s">
        <v>308</v>
      </c>
      <c r="H2959" s="143">
        <v>41974</v>
      </c>
    </row>
    <row r="2960" spans="1:8" ht="51">
      <c r="A2960" s="136">
        <v>21034</v>
      </c>
      <c r="B2960" s="137" t="s">
        <v>3282</v>
      </c>
      <c r="C2960" s="136" t="s">
        <v>314</v>
      </c>
      <c r="D2960" s="136" t="s">
        <v>83</v>
      </c>
      <c r="E2960" s="138">
        <v>402.7</v>
      </c>
      <c r="F2960" s="138">
        <v>402.7</v>
      </c>
      <c r="G2960" s="136" t="s">
        <v>308</v>
      </c>
      <c r="H2960" s="139">
        <v>41974</v>
      </c>
    </row>
    <row r="2961" spans="1:8" ht="51">
      <c r="A2961" s="140">
        <v>21035</v>
      </c>
      <c r="B2961" s="141" t="s">
        <v>3283</v>
      </c>
      <c r="C2961" s="140" t="s">
        <v>314</v>
      </c>
      <c r="D2961" s="140" t="s">
        <v>83</v>
      </c>
      <c r="E2961" s="142">
        <v>475.41</v>
      </c>
      <c r="F2961" s="142">
        <v>475.41</v>
      </c>
      <c r="G2961" s="140" t="s">
        <v>308</v>
      </c>
      <c r="H2961" s="143">
        <v>41974</v>
      </c>
    </row>
    <row r="2962" spans="1:8" ht="51">
      <c r="A2962" s="136">
        <v>21036</v>
      </c>
      <c r="B2962" s="137" t="s">
        <v>3284</v>
      </c>
      <c r="C2962" s="136" t="s">
        <v>314</v>
      </c>
      <c r="D2962" s="136" t="s">
        <v>83</v>
      </c>
      <c r="E2962" s="138">
        <v>567.57000000000005</v>
      </c>
      <c r="F2962" s="138">
        <v>567.57000000000005</v>
      </c>
      <c r="G2962" s="136" t="s">
        <v>308</v>
      </c>
      <c r="H2962" s="139">
        <v>41974</v>
      </c>
    </row>
    <row r="2963" spans="1:8" ht="51">
      <c r="A2963" s="140">
        <v>21037</v>
      </c>
      <c r="B2963" s="141" t="s">
        <v>3285</v>
      </c>
      <c r="C2963" s="140" t="s">
        <v>314</v>
      </c>
      <c r="D2963" s="140" t="s">
        <v>83</v>
      </c>
      <c r="E2963" s="142">
        <v>669.73</v>
      </c>
      <c r="F2963" s="142">
        <v>669.73</v>
      </c>
      <c r="G2963" s="140" t="s">
        <v>308</v>
      </c>
      <c r="H2963" s="143">
        <v>41974</v>
      </c>
    </row>
    <row r="2964" spans="1:8" ht="38.25">
      <c r="A2964" s="136">
        <v>21038</v>
      </c>
      <c r="B2964" s="137" t="s">
        <v>3286</v>
      </c>
      <c r="C2964" s="136" t="s">
        <v>314</v>
      </c>
      <c r="D2964" s="136" t="s">
        <v>370</v>
      </c>
      <c r="E2964" s="138">
        <v>11.16</v>
      </c>
      <c r="F2964" s="138">
        <v>11.16</v>
      </c>
      <c r="G2964" s="136" t="s">
        <v>308</v>
      </c>
      <c r="H2964" s="139">
        <v>41974</v>
      </c>
    </row>
    <row r="2965" spans="1:8" ht="38.25">
      <c r="A2965" s="140">
        <v>21039</v>
      </c>
      <c r="B2965" s="141" t="s">
        <v>3287</v>
      </c>
      <c r="C2965" s="140" t="s">
        <v>314</v>
      </c>
      <c r="D2965" s="140" t="s">
        <v>370</v>
      </c>
      <c r="E2965" s="142">
        <v>23.43</v>
      </c>
      <c r="F2965" s="142">
        <v>23.43</v>
      </c>
      <c r="G2965" s="140" t="s">
        <v>308</v>
      </c>
      <c r="H2965" s="143">
        <v>41974</v>
      </c>
    </row>
    <row r="2966" spans="1:8" ht="63.75">
      <c r="A2966" s="136">
        <v>21029</v>
      </c>
      <c r="B2966" s="137" t="s">
        <v>3288</v>
      </c>
      <c r="C2966" s="136" t="s">
        <v>314</v>
      </c>
      <c r="D2966" s="136" t="s">
        <v>83</v>
      </c>
      <c r="E2966" s="138">
        <v>195</v>
      </c>
      <c r="F2966" s="138">
        <v>195</v>
      </c>
      <c r="G2966" s="136" t="s">
        <v>308</v>
      </c>
      <c r="H2966" s="139">
        <v>41974</v>
      </c>
    </row>
    <row r="2967" spans="1:8">
      <c r="A2967" s="140">
        <v>20260</v>
      </c>
      <c r="B2967" s="141" t="s">
        <v>3289</v>
      </c>
      <c r="C2967" s="140" t="s">
        <v>314</v>
      </c>
      <c r="D2967" s="140" t="s">
        <v>83</v>
      </c>
      <c r="E2967" s="142">
        <v>5.0999999999999996</v>
      </c>
      <c r="F2967" s="142">
        <v>5.0999999999999996</v>
      </c>
      <c r="G2967" s="140" t="s">
        <v>308</v>
      </c>
      <c r="H2967" s="143">
        <v>41974</v>
      </c>
    </row>
    <row r="2968" spans="1:8" ht="51">
      <c r="A2968" s="136">
        <v>12899</v>
      </c>
      <c r="B2968" s="137" t="s">
        <v>3290</v>
      </c>
      <c r="C2968" s="136" t="s">
        <v>314</v>
      </c>
      <c r="D2968" s="136" t="s">
        <v>83</v>
      </c>
      <c r="E2968" s="138">
        <v>39.520000000000003</v>
      </c>
      <c r="F2968" s="138">
        <v>39.520000000000003</v>
      </c>
      <c r="G2968" s="136" t="s">
        <v>308</v>
      </c>
      <c r="H2968" s="139">
        <v>41974</v>
      </c>
    </row>
    <row r="2969" spans="1:8">
      <c r="A2969" s="140">
        <v>4022</v>
      </c>
      <c r="B2969" s="141" t="s">
        <v>3291</v>
      </c>
      <c r="C2969" s="140" t="s">
        <v>314</v>
      </c>
      <c r="D2969" s="140" t="s">
        <v>335</v>
      </c>
      <c r="E2969" s="142">
        <v>51.43</v>
      </c>
      <c r="F2969" s="142">
        <v>51.43</v>
      </c>
      <c r="G2969" s="140" t="s">
        <v>308</v>
      </c>
      <c r="H2969" s="143">
        <v>41974</v>
      </c>
    </row>
    <row r="2970" spans="1:8" ht="38.25">
      <c r="A2970" s="136">
        <v>11621</v>
      </c>
      <c r="B2970" s="137" t="s">
        <v>3292</v>
      </c>
      <c r="C2970" s="136" t="s">
        <v>314</v>
      </c>
      <c r="D2970" s="136" t="s">
        <v>335</v>
      </c>
      <c r="E2970" s="138">
        <v>30.2</v>
      </c>
      <c r="F2970" s="138">
        <v>30.2</v>
      </c>
      <c r="G2970" s="136" t="s">
        <v>308</v>
      </c>
      <c r="H2970" s="139">
        <v>41974</v>
      </c>
    </row>
    <row r="2971" spans="1:8" ht="38.25">
      <c r="A2971" s="140">
        <v>4015</v>
      </c>
      <c r="B2971" s="141" t="s">
        <v>3293</v>
      </c>
      <c r="C2971" s="140" t="s">
        <v>314</v>
      </c>
      <c r="D2971" s="140" t="s">
        <v>335</v>
      </c>
      <c r="E2971" s="142">
        <v>31.64</v>
      </c>
      <c r="F2971" s="142">
        <v>31.64</v>
      </c>
      <c r="G2971" s="140" t="s">
        <v>308</v>
      </c>
      <c r="H2971" s="143">
        <v>41974</v>
      </c>
    </row>
    <row r="2972" spans="1:8" ht="38.25">
      <c r="A2972" s="136">
        <v>4017</v>
      </c>
      <c r="B2972" s="137" t="s">
        <v>3294</v>
      </c>
      <c r="C2972" s="136" t="s">
        <v>314</v>
      </c>
      <c r="D2972" s="136" t="s">
        <v>335</v>
      </c>
      <c r="E2972" s="138">
        <v>34.18</v>
      </c>
      <c r="F2972" s="138">
        <v>34.18</v>
      </c>
      <c r="G2972" s="136" t="s">
        <v>308</v>
      </c>
      <c r="H2972" s="139">
        <v>41974</v>
      </c>
    </row>
    <row r="2973" spans="1:8" ht="38.25">
      <c r="A2973" s="140">
        <v>4014</v>
      </c>
      <c r="B2973" s="141" t="s">
        <v>3295</v>
      </c>
      <c r="C2973" s="140" t="s">
        <v>314</v>
      </c>
      <c r="D2973" s="140" t="s">
        <v>335</v>
      </c>
      <c r="E2973" s="142">
        <v>27.39</v>
      </c>
      <c r="F2973" s="142">
        <v>27.39</v>
      </c>
      <c r="G2973" s="140" t="s">
        <v>308</v>
      </c>
      <c r="H2973" s="143">
        <v>41974</v>
      </c>
    </row>
    <row r="2974" spans="1:8" ht="38.25">
      <c r="A2974" s="136">
        <v>4016</v>
      </c>
      <c r="B2974" s="137" t="s">
        <v>3296</v>
      </c>
      <c r="C2974" s="136" t="s">
        <v>314</v>
      </c>
      <c r="D2974" s="136" t="s">
        <v>335</v>
      </c>
      <c r="E2974" s="138">
        <v>20.57</v>
      </c>
      <c r="F2974" s="138">
        <v>20.57</v>
      </c>
      <c r="G2974" s="136" t="s">
        <v>308</v>
      </c>
      <c r="H2974" s="139">
        <v>41974</v>
      </c>
    </row>
    <row r="2975" spans="1:8" ht="25.5">
      <c r="A2975" s="140">
        <v>4023</v>
      </c>
      <c r="B2975" s="141" t="s">
        <v>3297</v>
      </c>
      <c r="C2975" s="140" t="s">
        <v>314</v>
      </c>
      <c r="D2975" s="140" t="s">
        <v>335</v>
      </c>
      <c r="E2975" s="142">
        <v>105.66</v>
      </c>
      <c r="F2975" s="142">
        <v>105.66</v>
      </c>
      <c r="G2975" s="140" t="s">
        <v>308</v>
      </c>
      <c r="H2975" s="143">
        <v>41974</v>
      </c>
    </row>
    <row r="2976" spans="1:8" ht="25.5">
      <c r="A2976" s="136">
        <v>25860</v>
      </c>
      <c r="B2976" s="137" t="s">
        <v>3298</v>
      </c>
      <c r="C2976" s="136" t="s">
        <v>314</v>
      </c>
      <c r="D2976" s="136" t="s">
        <v>335</v>
      </c>
      <c r="E2976" s="138">
        <v>3.62</v>
      </c>
      <c r="F2976" s="138">
        <v>3.62</v>
      </c>
      <c r="G2976" s="136" t="s">
        <v>308</v>
      </c>
      <c r="H2976" s="139">
        <v>41974</v>
      </c>
    </row>
    <row r="2977" spans="1:8" ht="25.5">
      <c r="A2977" s="140">
        <v>25861</v>
      </c>
      <c r="B2977" s="141" t="s">
        <v>3299</v>
      </c>
      <c r="C2977" s="140" t="s">
        <v>314</v>
      </c>
      <c r="D2977" s="140" t="s">
        <v>335</v>
      </c>
      <c r="E2977" s="142">
        <v>5.43</v>
      </c>
      <c r="F2977" s="142">
        <v>5.43</v>
      </c>
      <c r="G2977" s="140" t="s">
        <v>308</v>
      </c>
      <c r="H2977" s="143">
        <v>41974</v>
      </c>
    </row>
    <row r="2978" spans="1:8" ht="25.5">
      <c r="A2978" s="136">
        <v>25862</v>
      </c>
      <c r="B2978" s="137" t="s">
        <v>3300</v>
      </c>
      <c r="C2978" s="136" t="s">
        <v>314</v>
      </c>
      <c r="D2978" s="136" t="s">
        <v>335</v>
      </c>
      <c r="E2978" s="138">
        <v>5.79</v>
      </c>
      <c r="F2978" s="138">
        <v>5.79</v>
      </c>
      <c r="G2978" s="136" t="s">
        <v>308</v>
      </c>
      <c r="H2978" s="139">
        <v>41974</v>
      </c>
    </row>
    <row r="2979" spans="1:8" ht="25.5">
      <c r="A2979" s="140">
        <v>25863</v>
      </c>
      <c r="B2979" s="141" t="s">
        <v>3301</v>
      </c>
      <c r="C2979" s="140" t="s">
        <v>314</v>
      </c>
      <c r="D2979" s="140" t="s">
        <v>335</v>
      </c>
      <c r="E2979" s="142">
        <v>7.24</v>
      </c>
      <c r="F2979" s="142">
        <v>7.24</v>
      </c>
      <c r="G2979" s="140" t="s">
        <v>308</v>
      </c>
      <c r="H2979" s="143">
        <v>41974</v>
      </c>
    </row>
    <row r="2980" spans="1:8" ht="25.5">
      <c r="A2980" s="136">
        <v>25864</v>
      </c>
      <c r="B2980" s="137" t="s">
        <v>3302</v>
      </c>
      <c r="C2980" s="136" t="s">
        <v>314</v>
      </c>
      <c r="D2980" s="136" t="s">
        <v>335</v>
      </c>
      <c r="E2980" s="138">
        <v>10.86</v>
      </c>
      <c r="F2980" s="138">
        <v>10.86</v>
      </c>
      <c r="G2980" s="136" t="s">
        <v>308</v>
      </c>
      <c r="H2980" s="139">
        <v>41974</v>
      </c>
    </row>
    <row r="2981" spans="1:8" ht="25.5">
      <c r="A2981" s="140">
        <v>25865</v>
      </c>
      <c r="B2981" s="141" t="s">
        <v>3303</v>
      </c>
      <c r="C2981" s="140" t="s">
        <v>314</v>
      </c>
      <c r="D2981" s="140" t="s">
        <v>335</v>
      </c>
      <c r="E2981" s="142">
        <v>14.48</v>
      </c>
      <c r="F2981" s="142">
        <v>14.48</v>
      </c>
      <c r="G2981" s="140" t="s">
        <v>308</v>
      </c>
      <c r="H2981" s="143">
        <v>41974</v>
      </c>
    </row>
    <row r="2982" spans="1:8" ht="25.5">
      <c r="A2982" s="136">
        <v>25866</v>
      </c>
      <c r="B2982" s="137" t="s">
        <v>3304</v>
      </c>
      <c r="C2982" s="136" t="s">
        <v>314</v>
      </c>
      <c r="D2982" s="136" t="s">
        <v>335</v>
      </c>
      <c r="E2982" s="138">
        <v>18.100000000000001</v>
      </c>
      <c r="F2982" s="138">
        <v>18.100000000000001</v>
      </c>
      <c r="G2982" s="136" t="s">
        <v>308</v>
      </c>
      <c r="H2982" s="139">
        <v>41974</v>
      </c>
    </row>
    <row r="2983" spans="1:8" ht="38.25">
      <c r="A2983" s="140">
        <v>25868</v>
      </c>
      <c r="B2983" s="141" t="s">
        <v>3305</v>
      </c>
      <c r="C2983" s="140" t="s">
        <v>314</v>
      </c>
      <c r="D2983" s="140" t="s">
        <v>335</v>
      </c>
      <c r="E2983" s="142">
        <v>4.01</v>
      </c>
      <c r="F2983" s="142">
        <v>4.01</v>
      </c>
      <c r="G2983" s="140" t="s">
        <v>308</v>
      </c>
      <c r="H2983" s="143">
        <v>41974</v>
      </c>
    </row>
    <row r="2984" spans="1:8" ht="38.25">
      <c r="A2984" s="136">
        <v>25869</v>
      </c>
      <c r="B2984" s="137" t="s">
        <v>3306</v>
      </c>
      <c r="C2984" s="136" t="s">
        <v>314</v>
      </c>
      <c r="D2984" s="136" t="s">
        <v>335</v>
      </c>
      <c r="E2984" s="138">
        <v>6.03</v>
      </c>
      <c r="F2984" s="138">
        <v>6.03</v>
      </c>
      <c r="G2984" s="136" t="s">
        <v>308</v>
      </c>
      <c r="H2984" s="139">
        <v>41974</v>
      </c>
    </row>
    <row r="2985" spans="1:8" ht="38.25">
      <c r="A2985" s="140">
        <v>25867</v>
      </c>
      <c r="B2985" s="141" t="s">
        <v>3307</v>
      </c>
      <c r="C2985" s="140" t="s">
        <v>314</v>
      </c>
      <c r="D2985" s="140" t="s">
        <v>335</v>
      </c>
      <c r="E2985" s="142">
        <v>11.81</v>
      </c>
      <c r="F2985" s="142">
        <v>11.81</v>
      </c>
      <c r="G2985" s="140" t="s">
        <v>308</v>
      </c>
      <c r="H2985" s="143">
        <v>41974</v>
      </c>
    </row>
    <row r="2986" spans="1:8" ht="38.25">
      <c r="A2986" s="136">
        <v>25872</v>
      </c>
      <c r="B2986" s="137" t="s">
        <v>3308</v>
      </c>
      <c r="C2986" s="136" t="s">
        <v>314</v>
      </c>
      <c r="D2986" s="136" t="s">
        <v>335</v>
      </c>
      <c r="E2986" s="138">
        <v>15.74</v>
      </c>
      <c r="F2986" s="138">
        <v>15.74</v>
      </c>
      <c r="G2986" s="136" t="s">
        <v>308</v>
      </c>
      <c r="H2986" s="139">
        <v>41974</v>
      </c>
    </row>
    <row r="2987" spans="1:8" ht="38.25">
      <c r="A2987" s="140">
        <v>25873</v>
      </c>
      <c r="B2987" s="141" t="s">
        <v>3309</v>
      </c>
      <c r="C2987" s="140" t="s">
        <v>314</v>
      </c>
      <c r="D2987" s="140" t="s">
        <v>335</v>
      </c>
      <c r="E2987" s="142">
        <v>19.68</v>
      </c>
      <c r="F2987" s="142">
        <v>19.68</v>
      </c>
      <c r="G2987" s="140" t="s">
        <v>308</v>
      </c>
      <c r="H2987" s="143">
        <v>41974</v>
      </c>
    </row>
    <row r="2988" spans="1:8" ht="25.5">
      <c r="A2988" s="136">
        <v>25871</v>
      </c>
      <c r="B2988" s="137" t="s">
        <v>3310</v>
      </c>
      <c r="C2988" s="136" t="s">
        <v>314</v>
      </c>
      <c r="D2988" s="136" t="s">
        <v>335</v>
      </c>
      <c r="E2988" s="138">
        <v>7.96</v>
      </c>
      <c r="F2988" s="138">
        <v>7.96</v>
      </c>
      <c r="G2988" s="136" t="s">
        <v>308</v>
      </c>
      <c r="H2988" s="139">
        <v>41974</v>
      </c>
    </row>
    <row r="2989" spans="1:8" ht="38.25">
      <c r="A2989" s="140">
        <v>25870</v>
      </c>
      <c r="B2989" s="141" t="s">
        <v>3311</v>
      </c>
      <c r="C2989" s="140" t="s">
        <v>314</v>
      </c>
      <c r="D2989" s="140" t="s">
        <v>335</v>
      </c>
      <c r="E2989" s="142">
        <v>6.41</v>
      </c>
      <c r="F2989" s="142">
        <v>6.41</v>
      </c>
      <c r="G2989" s="140" t="s">
        <v>308</v>
      </c>
      <c r="H2989" s="143">
        <v>41974</v>
      </c>
    </row>
    <row r="2990" spans="1:8" ht="51">
      <c r="A2990" s="136">
        <v>12898</v>
      </c>
      <c r="B2990" s="137" t="s">
        <v>3312</v>
      </c>
      <c r="C2990" s="136" t="s">
        <v>314</v>
      </c>
      <c r="D2990" s="136" t="s">
        <v>83</v>
      </c>
      <c r="E2990" s="138">
        <v>92.5</v>
      </c>
      <c r="F2990" s="138">
        <v>92.5</v>
      </c>
      <c r="G2990" s="136" t="s">
        <v>308</v>
      </c>
      <c r="H2990" s="139">
        <v>41974</v>
      </c>
    </row>
    <row r="2991" spans="1:8" ht="38.25">
      <c r="A2991" s="140">
        <v>14535</v>
      </c>
      <c r="B2991" s="141" t="s">
        <v>3313</v>
      </c>
      <c r="C2991" s="140" t="s">
        <v>316</v>
      </c>
      <c r="D2991" s="140" t="s">
        <v>83</v>
      </c>
      <c r="E2991" s="142">
        <v>46560.55</v>
      </c>
      <c r="F2991" s="142">
        <v>46560.55</v>
      </c>
      <c r="G2991" s="140" t="s">
        <v>308</v>
      </c>
      <c r="H2991" s="143">
        <v>41974</v>
      </c>
    </row>
    <row r="2992" spans="1:8" ht="38.25">
      <c r="A2992" s="136">
        <v>14534</v>
      </c>
      <c r="B2992" s="137" t="s">
        <v>3314</v>
      </c>
      <c r="C2992" s="136" t="s">
        <v>316</v>
      </c>
      <c r="D2992" s="136" t="s">
        <v>83</v>
      </c>
      <c r="E2992" s="138">
        <v>12803.4</v>
      </c>
      <c r="F2992" s="138">
        <v>12803.4</v>
      </c>
      <c r="G2992" s="136" t="s">
        <v>308</v>
      </c>
      <c r="H2992" s="139">
        <v>41974</v>
      </c>
    </row>
    <row r="2993" spans="1:8" ht="25.5">
      <c r="A2993" s="140">
        <v>4037</v>
      </c>
      <c r="B2993" s="141" t="s">
        <v>3315</v>
      </c>
      <c r="C2993" s="140" t="s">
        <v>316</v>
      </c>
      <c r="D2993" s="140" t="s">
        <v>307</v>
      </c>
      <c r="E2993" s="142">
        <v>6.08</v>
      </c>
      <c r="F2993" s="142">
        <v>6.08</v>
      </c>
      <c r="G2993" s="140" t="s">
        <v>308</v>
      </c>
      <c r="H2993" s="143">
        <v>41974</v>
      </c>
    </row>
    <row r="2994" spans="1:8" ht="25.5">
      <c r="A2994" s="136">
        <v>4035</v>
      </c>
      <c r="B2994" s="137" t="s">
        <v>3316</v>
      </c>
      <c r="C2994" s="136" t="s">
        <v>316</v>
      </c>
      <c r="D2994" s="136" t="s">
        <v>307</v>
      </c>
      <c r="E2994" s="138">
        <v>4.05</v>
      </c>
      <c r="F2994" s="138">
        <v>4.05</v>
      </c>
      <c r="G2994" s="136" t="s">
        <v>308</v>
      </c>
      <c r="H2994" s="139">
        <v>41974</v>
      </c>
    </row>
    <row r="2995" spans="1:8" ht="38.25">
      <c r="A2995" s="140">
        <v>11280</v>
      </c>
      <c r="B2995" s="141" t="s">
        <v>3317</v>
      </c>
      <c r="C2995" s="140" t="s">
        <v>316</v>
      </c>
      <c r="D2995" s="140" t="s">
        <v>83</v>
      </c>
      <c r="E2995" s="142">
        <v>7254.78</v>
      </c>
      <c r="F2995" s="142">
        <v>7254.78</v>
      </c>
      <c r="G2995" s="140" t="s">
        <v>308</v>
      </c>
      <c r="H2995" s="143">
        <v>41974</v>
      </c>
    </row>
    <row r="2996" spans="1:8" ht="25.5">
      <c r="A2996" s="136">
        <v>14619</v>
      </c>
      <c r="B2996" s="137" t="s">
        <v>3318</v>
      </c>
      <c r="C2996" s="136" t="s">
        <v>316</v>
      </c>
      <c r="D2996" s="136" t="s">
        <v>83</v>
      </c>
      <c r="E2996" s="138">
        <v>2723.07</v>
      </c>
      <c r="F2996" s="138">
        <v>2723.07</v>
      </c>
      <c r="G2996" s="136" t="s">
        <v>308</v>
      </c>
      <c r="H2996" s="139">
        <v>41974</v>
      </c>
    </row>
    <row r="2997" spans="1:8" ht="25.5">
      <c r="A2997" s="140">
        <v>4036</v>
      </c>
      <c r="B2997" s="141" t="s">
        <v>3319</v>
      </c>
      <c r="C2997" s="140" t="s">
        <v>316</v>
      </c>
      <c r="D2997" s="140" t="s">
        <v>307</v>
      </c>
      <c r="E2997" s="142">
        <v>6.08</v>
      </c>
      <c r="F2997" s="142">
        <v>6.08</v>
      </c>
      <c r="G2997" s="140" t="s">
        <v>308</v>
      </c>
      <c r="H2997" s="143">
        <v>41974</v>
      </c>
    </row>
    <row r="2998" spans="1:8" ht="25.5">
      <c r="A2998" s="136">
        <v>14647</v>
      </c>
      <c r="B2998" s="137" t="s">
        <v>3320</v>
      </c>
      <c r="C2998" s="136" t="s">
        <v>316</v>
      </c>
      <c r="D2998" s="136" t="s">
        <v>83</v>
      </c>
      <c r="E2998" s="138">
        <v>304500</v>
      </c>
      <c r="F2998" s="138">
        <v>304500</v>
      </c>
      <c r="G2998" s="136" t="s">
        <v>308</v>
      </c>
      <c r="H2998" s="139">
        <v>41974</v>
      </c>
    </row>
    <row r="2999" spans="1:8" ht="25.5">
      <c r="A2999" s="140">
        <v>13890</v>
      </c>
      <c r="B2999" s="141" t="s">
        <v>3321</v>
      </c>
      <c r="C2999" s="140" t="s">
        <v>316</v>
      </c>
      <c r="D2999" s="140" t="s">
        <v>83</v>
      </c>
      <c r="E2999" s="142">
        <v>484690.92</v>
      </c>
      <c r="F2999" s="142">
        <v>484690.92</v>
      </c>
      <c r="G2999" s="140" t="s">
        <v>308</v>
      </c>
      <c r="H2999" s="143">
        <v>41974</v>
      </c>
    </row>
    <row r="3000" spans="1:8" ht="25.5">
      <c r="A3000" s="136">
        <v>10764</v>
      </c>
      <c r="B3000" s="137" t="s">
        <v>3322</v>
      </c>
      <c r="C3000" s="136" t="s">
        <v>316</v>
      </c>
      <c r="D3000" s="136" t="s">
        <v>307</v>
      </c>
      <c r="E3000" s="138">
        <v>3.3</v>
      </c>
      <c r="F3000" s="138">
        <v>3.3</v>
      </c>
      <c r="G3000" s="136" t="s">
        <v>308</v>
      </c>
      <c r="H3000" s="139">
        <v>41974</v>
      </c>
    </row>
    <row r="3001" spans="1:8" ht="25.5">
      <c r="A3001" s="140">
        <v>20189</v>
      </c>
      <c r="B3001" s="141" t="s">
        <v>3323</v>
      </c>
      <c r="C3001" s="140" t="s">
        <v>316</v>
      </c>
      <c r="D3001" s="140" t="s">
        <v>307</v>
      </c>
      <c r="E3001" s="142">
        <v>6.08</v>
      </c>
      <c r="F3001" s="142">
        <v>6.08</v>
      </c>
      <c r="G3001" s="140" t="s">
        <v>308</v>
      </c>
      <c r="H3001" s="143">
        <v>41974</v>
      </c>
    </row>
    <row r="3002" spans="1:8" ht="25.5">
      <c r="A3002" s="136">
        <v>20190</v>
      </c>
      <c r="B3002" s="137" t="s">
        <v>3324</v>
      </c>
      <c r="C3002" s="136" t="s">
        <v>316</v>
      </c>
      <c r="D3002" s="136" t="s">
        <v>307</v>
      </c>
      <c r="E3002" s="138">
        <v>7.94</v>
      </c>
      <c r="F3002" s="138">
        <v>7.94</v>
      </c>
      <c r="G3002" s="136" t="s">
        <v>308</v>
      </c>
      <c r="H3002" s="139">
        <v>41974</v>
      </c>
    </row>
    <row r="3003" spans="1:8" ht="25.5">
      <c r="A3003" s="140">
        <v>10754</v>
      </c>
      <c r="B3003" s="141" t="s">
        <v>3325</v>
      </c>
      <c r="C3003" s="140" t="s">
        <v>316</v>
      </c>
      <c r="D3003" s="140" t="s">
        <v>307</v>
      </c>
      <c r="E3003" s="142">
        <v>6.11</v>
      </c>
      <c r="F3003" s="142">
        <v>6.11</v>
      </c>
      <c r="G3003" s="140" t="s">
        <v>308</v>
      </c>
      <c r="H3003" s="143">
        <v>41974</v>
      </c>
    </row>
    <row r="3004" spans="1:8" ht="38.25">
      <c r="A3004" s="136">
        <v>20216</v>
      </c>
      <c r="B3004" s="137" t="s">
        <v>3326</v>
      </c>
      <c r="C3004" s="136" t="s">
        <v>316</v>
      </c>
      <c r="D3004" s="136" t="s">
        <v>83</v>
      </c>
      <c r="E3004" s="138">
        <v>2962.47</v>
      </c>
      <c r="F3004" s="138">
        <v>2962.47</v>
      </c>
      <c r="G3004" s="136" t="s">
        <v>308</v>
      </c>
      <c r="H3004" s="139">
        <v>41974</v>
      </c>
    </row>
    <row r="3005" spans="1:8" ht="25.5">
      <c r="A3005" s="140">
        <v>3335</v>
      </c>
      <c r="B3005" s="141" t="s">
        <v>3327</v>
      </c>
      <c r="C3005" s="140" t="s">
        <v>316</v>
      </c>
      <c r="D3005" s="140" t="s">
        <v>307</v>
      </c>
      <c r="E3005" s="142">
        <v>1.69</v>
      </c>
      <c r="F3005" s="142">
        <v>1.69</v>
      </c>
      <c r="G3005" s="140" t="s">
        <v>308</v>
      </c>
      <c r="H3005" s="143">
        <v>41974</v>
      </c>
    </row>
    <row r="3006" spans="1:8">
      <c r="A3006" s="136">
        <v>12868</v>
      </c>
      <c r="B3006" s="137" t="s">
        <v>3328</v>
      </c>
      <c r="C3006" s="136" t="s">
        <v>306</v>
      </c>
      <c r="D3006" s="136" t="s">
        <v>307</v>
      </c>
      <c r="E3006" s="138">
        <v>10.28</v>
      </c>
      <c r="F3006" s="138">
        <v>8.89</v>
      </c>
      <c r="G3006" s="136" t="s">
        <v>308</v>
      </c>
      <c r="H3006" s="139">
        <v>41974</v>
      </c>
    </row>
    <row r="3007" spans="1:8" ht="38.25">
      <c r="A3007" s="140">
        <v>191</v>
      </c>
      <c r="B3007" s="141" t="s">
        <v>3329</v>
      </c>
      <c r="C3007" s="140" t="s">
        <v>314</v>
      </c>
      <c r="D3007" s="140" t="s">
        <v>526</v>
      </c>
      <c r="E3007" s="142">
        <v>67</v>
      </c>
      <c r="F3007" s="142">
        <v>67</v>
      </c>
      <c r="G3007" s="140" t="s">
        <v>308</v>
      </c>
      <c r="H3007" s="143">
        <v>41974</v>
      </c>
    </row>
    <row r="3008" spans="1:8" ht="38.25">
      <c r="A3008" s="136">
        <v>195</v>
      </c>
      <c r="B3008" s="137" t="s">
        <v>3330</v>
      </c>
      <c r="C3008" s="136" t="s">
        <v>314</v>
      </c>
      <c r="D3008" s="136" t="s">
        <v>526</v>
      </c>
      <c r="E3008" s="138">
        <v>36.549999999999997</v>
      </c>
      <c r="F3008" s="138">
        <v>36.549999999999997</v>
      </c>
      <c r="G3008" s="136" t="s">
        <v>308</v>
      </c>
      <c r="H3008" s="139">
        <v>41974</v>
      </c>
    </row>
    <row r="3009" spans="1:8" ht="25.5">
      <c r="A3009" s="140">
        <v>194</v>
      </c>
      <c r="B3009" s="141" t="s">
        <v>3331</v>
      </c>
      <c r="C3009" s="140" t="s">
        <v>314</v>
      </c>
      <c r="D3009" s="140" t="s">
        <v>526</v>
      </c>
      <c r="E3009" s="142">
        <v>22.62</v>
      </c>
      <c r="F3009" s="142">
        <v>22.62</v>
      </c>
      <c r="G3009" s="140" t="s">
        <v>308</v>
      </c>
      <c r="H3009" s="143">
        <v>41974</v>
      </c>
    </row>
    <row r="3010" spans="1:8" ht="25.5">
      <c r="A3010" s="136">
        <v>190</v>
      </c>
      <c r="B3010" s="137" t="s">
        <v>3332</v>
      </c>
      <c r="C3010" s="136" t="s">
        <v>314</v>
      </c>
      <c r="D3010" s="136" t="s">
        <v>526</v>
      </c>
      <c r="E3010" s="138">
        <v>58.52</v>
      </c>
      <c r="F3010" s="138">
        <v>58.52</v>
      </c>
      <c r="G3010" s="136" t="s">
        <v>308</v>
      </c>
      <c r="H3010" s="139">
        <v>41974</v>
      </c>
    </row>
    <row r="3011" spans="1:8">
      <c r="A3011" s="140">
        <v>11691</v>
      </c>
      <c r="B3011" s="141" t="s">
        <v>3333</v>
      </c>
      <c r="C3011" s="140" t="s">
        <v>314</v>
      </c>
      <c r="D3011" s="140" t="s">
        <v>335</v>
      </c>
      <c r="E3011" s="142">
        <v>384.41</v>
      </c>
      <c r="F3011" s="142">
        <v>384.41</v>
      </c>
      <c r="G3011" s="140" t="s">
        <v>308</v>
      </c>
      <c r="H3011" s="143">
        <v>41974</v>
      </c>
    </row>
    <row r="3012" spans="1:8">
      <c r="A3012" s="136">
        <v>10628</v>
      </c>
      <c r="B3012" s="137" t="s">
        <v>3334</v>
      </c>
      <c r="C3012" s="136" t="s">
        <v>314</v>
      </c>
      <c r="D3012" s="136" t="s">
        <v>335</v>
      </c>
      <c r="E3012" s="138">
        <v>538.16999999999996</v>
      </c>
      <c r="F3012" s="138">
        <v>538.16999999999996</v>
      </c>
      <c r="G3012" s="136" t="s">
        <v>308</v>
      </c>
      <c r="H3012" s="139">
        <v>41974</v>
      </c>
    </row>
    <row r="3013" spans="1:8" ht="25.5">
      <c r="A3013" s="140">
        <v>10722</v>
      </c>
      <c r="B3013" s="141" t="s">
        <v>3335</v>
      </c>
      <c r="C3013" s="140" t="s">
        <v>314</v>
      </c>
      <c r="D3013" s="140" t="s">
        <v>335</v>
      </c>
      <c r="E3013" s="142">
        <v>216.23</v>
      </c>
      <c r="F3013" s="142">
        <v>216.23</v>
      </c>
      <c r="G3013" s="140" t="s">
        <v>308</v>
      </c>
      <c r="H3013" s="143">
        <v>41974</v>
      </c>
    </row>
    <row r="3014" spans="1:8">
      <c r="A3014" s="136">
        <v>11692</v>
      </c>
      <c r="B3014" s="137" t="s">
        <v>3336</v>
      </c>
      <c r="C3014" s="136" t="s">
        <v>314</v>
      </c>
      <c r="D3014" s="136" t="s">
        <v>335</v>
      </c>
      <c r="E3014" s="138">
        <v>454.08</v>
      </c>
      <c r="F3014" s="138">
        <v>454.08</v>
      </c>
      <c r="G3014" s="136" t="s">
        <v>308</v>
      </c>
      <c r="H3014" s="139">
        <v>41974</v>
      </c>
    </row>
    <row r="3015" spans="1:8">
      <c r="A3015" s="140">
        <v>10629</v>
      </c>
      <c r="B3015" s="141" t="s">
        <v>3337</v>
      </c>
      <c r="C3015" s="140" t="s">
        <v>314</v>
      </c>
      <c r="D3015" s="140" t="s">
        <v>335</v>
      </c>
      <c r="E3015" s="142">
        <v>523.75</v>
      </c>
      <c r="F3015" s="142">
        <v>523.75</v>
      </c>
      <c r="G3015" s="140" t="s">
        <v>308</v>
      </c>
      <c r="H3015" s="143">
        <v>41974</v>
      </c>
    </row>
    <row r="3016" spans="1:8">
      <c r="A3016" s="136">
        <v>10723</v>
      </c>
      <c r="B3016" s="137" t="s">
        <v>3338</v>
      </c>
      <c r="C3016" s="136" t="s">
        <v>314</v>
      </c>
      <c r="D3016" s="136" t="s">
        <v>335</v>
      </c>
      <c r="E3016" s="138">
        <v>211.42</v>
      </c>
      <c r="F3016" s="138">
        <v>211.42</v>
      </c>
      <c r="G3016" s="136" t="s">
        <v>308</v>
      </c>
      <c r="H3016" s="139">
        <v>41974</v>
      </c>
    </row>
    <row r="3017" spans="1:8">
      <c r="A3017" s="140">
        <v>4755</v>
      </c>
      <c r="B3017" s="141" t="s">
        <v>3339</v>
      </c>
      <c r="C3017" s="140" t="s">
        <v>306</v>
      </c>
      <c r="D3017" s="140" t="s">
        <v>307</v>
      </c>
      <c r="E3017" s="142">
        <v>10.78</v>
      </c>
      <c r="F3017" s="142">
        <v>9.32</v>
      </c>
      <c r="G3017" s="140" t="s">
        <v>308</v>
      </c>
      <c r="H3017" s="143">
        <v>41974</v>
      </c>
    </row>
    <row r="3018" spans="1:8" ht="25.5">
      <c r="A3018" s="136">
        <v>4040</v>
      </c>
      <c r="B3018" s="137" t="s">
        <v>3340</v>
      </c>
      <c r="C3018" s="136" t="s">
        <v>316</v>
      </c>
      <c r="D3018" s="136" t="s">
        <v>307</v>
      </c>
      <c r="E3018" s="138">
        <v>4.3899999999999997</v>
      </c>
      <c r="F3018" s="138">
        <v>4.3899999999999997</v>
      </c>
      <c r="G3018" s="136" t="s">
        <v>308</v>
      </c>
      <c r="H3018" s="139">
        <v>41974</v>
      </c>
    </row>
    <row r="3019" spans="1:8" ht="38.25">
      <c r="A3019" s="140">
        <v>4045</v>
      </c>
      <c r="B3019" s="141" t="s">
        <v>3341</v>
      </c>
      <c r="C3019" s="140" t="s">
        <v>316</v>
      </c>
      <c r="D3019" s="140" t="s">
        <v>307</v>
      </c>
      <c r="E3019" s="142">
        <v>6.39</v>
      </c>
      <c r="F3019" s="142">
        <v>6.39</v>
      </c>
      <c r="G3019" s="140" t="s">
        <v>308</v>
      </c>
      <c r="H3019" s="143">
        <v>41974</v>
      </c>
    </row>
    <row r="3020" spans="1:8" ht="25.5">
      <c r="A3020" s="136">
        <v>4044</v>
      </c>
      <c r="B3020" s="137" t="s">
        <v>3342</v>
      </c>
      <c r="C3020" s="136" t="s">
        <v>316</v>
      </c>
      <c r="D3020" s="136" t="s">
        <v>307</v>
      </c>
      <c r="E3020" s="138">
        <v>4.59</v>
      </c>
      <c r="F3020" s="138">
        <v>4.59</v>
      </c>
      <c r="G3020" s="136" t="s">
        <v>308</v>
      </c>
      <c r="H3020" s="139">
        <v>41974</v>
      </c>
    </row>
    <row r="3021" spans="1:8" ht="25.5">
      <c r="A3021" s="140">
        <v>4043</v>
      </c>
      <c r="B3021" s="141" t="s">
        <v>3343</v>
      </c>
      <c r="C3021" s="140" t="s">
        <v>316</v>
      </c>
      <c r="D3021" s="140" t="s">
        <v>307</v>
      </c>
      <c r="E3021" s="142">
        <v>4.78</v>
      </c>
      <c r="F3021" s="142">
        <v>4.78</v>
      </c>
      <c r="G3021" s="140" t="s">
        <v>308</v>
      </c>
      <c r="H3021" s="143">
        <v>41974</v>
      </c>
    </row>
    <row r="3022" spans="1:8" ht="25.5">
      <c r="A3022" s="136">
        <v>14531</v>
      </c>
      <c r="B3022" s="137" t="s">
        <v>3344</v>
      </c>
      <c r="C3022" s="136" t="s">
        <v>314</v>
      </c>
      <c r="D3022" s="136" t="s">
        <v>83</v>
      </c>
      <c r="E3022" s="138">
        <v>4595.05</v>
      </c>
      <c r="F3022" s="138">
        <v>4595.05</v>
      </c>
      <c r="G3022" s="136" t="s">
        <v>308</v>
      </c>
      <c r="H3022" s="139">
        <v>41974</v>
      </c>
    </row>
    <row r="3023" spans="1:8" ht="25.5">
      <c r="A3023" s="140">
        <v>36533</v>
      </c>
      <c r="B3023" s="141" t="s">
        <v>3345</v>
      </c>
      <c r="C3023" s="140" t="s">
        <v>316</v>
      </c>
      <c r="D3023" s="140" t="s">
        <v>83</v>
      </c>
      <c r="E3023" s="142">
        <v>5287.72</v>
      </c>
      <c r="F3023" s="142">
        <v>5287.72</v>
      </c>
      <c r="G3023" s="140" t="s">
        <v>308</v>
      </c>
      <c r="H3023" s="143">
        <v>41974</v>
      </c>
    </row>
    <row r="3024" spans="1:8" ht="25.5">
      <c r="A3024" s="136">
        <v>11616</v>
      </c>
      <c r="B3024" s="137" t="s">
        <v>3346</v>
      </c>
      <c r="C3024" s="136" t="s">
        <v>316</v>
      </c>
      <c r="D3024" s="136" t="s">
        <v>83</v>
      </c>
      <c r="E3024" s="138">
        <v>4994.18</v>
      </c>
      <c r="F3024" s="138">
        <v>4994.18</v>
      </c>
      <c r="G3024" s="136" t="s">
        <v>308</v>
      </c>
      <c r="H3024" s="139">
        <v>41974</v>
      </c>
    </row>
    <row r="3025" spans="1:8" ht="25.5">
      <c r="A3025" s="140">
        <v>4046</v>
      </c>
      <c r="B3025" s="141" t="s">
        <v>3347</v>
      </c>
      <c r="C3025" s="140" t="s">
        <v>316</v>
      </c>
      <c r="D3025" s="140" t="s">
        <v>83</v>
      </c>
      <c r="E3025" s="142">
        <v>4882.08</v>
      </c>
      <c r="F3025" s="142">
        <v>4882.08</v>
      </c>
      <c r="G3025" s="140" t="s">
        <v>308</v>
      </c>
      <c r="H3025" s="143">
        <v>41974</v>
      </c>
    </row>
    <row r="3026" spans="1:8" ht="25.5">
      <c r="A3026" s="136">
        <v>13447</v>
      </c>
      <c r="B3026" s="137" t="s">
        <v>3348</v>
      </c>
      <c r="C3026" s="136" t="s">
        <v>316</v>
      </c>
      <c r="D3026" s="136" t="s">
        <v>83</v>
      </c>
      <c r="E3026" s="138">
        <v>10339.58</v>
      </c>
      <c r="F3026" s="138">
        <v>10339.58</v>
      </c>
      <c r="G3026" s="136" t="s">
        <v>308</v>
      </c>
      <c r="H3026" s="139">
        <v>41974</v>
      </c>
    </row>
    <row r="3027" spans="1:8" ht="25.5">
      <c r="A3027" s="140">
        <v>14529</v>
      </c>
      <c r="B3027" s="141" t="s">
        <v>3349</v>
      </c>
      <c r="C3027" s="140" t="s">
        <v>314</v>
      </c>
      <c r="D3027" s="140" t="s">
        <v>83</v>
      </c>
      <c r="E3027" s="142">
        <v>5782.66</v>
      </c>
      <c r="F3027" s="142">
        <v>5782.66</v>
      </c>
      <c r="G3027" s="140" t="s">
        <v>308</v>
      </c>
      <c r="H3027" s="143">
        <v>41974</v>
      </c>
    </row>
    <row r="3028" spans="1:8" ht="25.5">
      <c r="A3028" s="136">
        <v>10747</v>
      </c>
      <c r="B3028" s="137" t="s">
        <v>3350</v>
      </c>
      <c r="C3028" s="136" t="s">
        <v>314</v>
      </c>
      <c r="D3028" s="136" t="s">
        <v>83</v>
      </c>
      <c r="E3028" s="138">
        <v>5673.68</v>
      </c>
      <c r="F3028" s="138">
        <v>5673.68</v>
      </c>
      <c r="G3028" s="136" t="s">
        <v>308</v>
      </c>
      <c r="H3028" s="139">
        <v>41974</v>
      </c>
    </row>
    <row r="3029" spans="1:8">
      <c r="A3029" s="140">
        <v>4053</v>
      </c>
      <c r="B3029" s="141" t="s">
        <v>3351</v>
      </c>
      <c r="C3029" s="140" t="s">
        <v>314</v>
      </c>
      <c r="D3029" s="140" t="s">
        <v>2465</v>
      </c>
      <c r="E3029" s="142">
        <v>48.95</v>
      </c>
      <c r="F3029" s="142">
        <v>48.95</v>
      </c>
      <c r="G3029" s="140" t="s">
        <v>308</v>
      </c>
      <c r="H3029" s="143">
        <v>41974</v>
      </c>
    </row>
    <row r="3030" spans="1:8">
      <c r="A3030" s="136">
        <v>4052</v>
      </c>
      <c r="B3030" s="137" t="s">
        <v>3352</v>
      </c>
      <c r="C3030" s="136" t="s">
        <v>314</v>
      </c>
      <c r="D3030" s="136" t="s">
        <v>519</v>
      </c>
      <c r="E3030" s="138">
        <v>99.84</v>
      </c>
      <c r="F3030" s="138">
        <v>99.84</v>
      </c>
      <c r="G3030" s="136" t="s">
        <v>308</v>
      </c>
      <c r="H3030" s="139">
        <v>41974</v>
      </c>
    </row>
    <row r="3031" spans="1:8">
      <c r="A3031" s="140">
        <v>4056</v>
      </c>
      <c r="B3031" s="141" t="s">
        <v>3353</v>
      </c>
      <c r="C3031" s="140" t="s">
        <v>314</v>
      </c>
      <c r="D3031" s="140" t="s">
        <v>2465</v>
      </c>
      <c r="E3031" s="142">
        <v>25.74</v>
      </c>
      <c r="F3031" s="142">
        <v>25.74</v>
      </c>
      <c r="G3031" s="140" t="s">
        <v>308</v>
      </c>
      <c r="H3031" s="143">
        <v>41974</v>
      </c>
    </row>
    <row r="3032" spans="1:8">
      <c r="A3032" s="136">
        <v>7328</v>
      </c>
      <c r="B3032" s="137" t="s">
        <v>3354</v>
      </c>
      <c r="C3032" s="136" t="s">
        <v>314</v>
      </c>
      <c r="D3032" s="136" t="s">
        <v>304</v>
      </c>
      <c r="E3032" s="138">
        <v>17</v>
      </c>
      <c r="F3032" s="138">
        <v>17</v>
      </c>
      <c r="G3032" s="136" t="s">
        <v>308</v>
      </c>
      <c r="H3032" s="139">
        <v>41974</v>
      </c>
    </row>
    <row r="3033" spans="1:8">
      <c r="A3033" s="140">
        <v>4048</v>
      </c>
      <c r="B3033" s="141" t="s">
        <v>3355</v>
      </c>
      <c r="C3033" s="140" t="s">
        <v>314</v>
      </c>
      <c r="D3033" s="140" t="s">
        <v>416</v>
      </c>
      <c r="E3033" s="142">
        <v>3.57</v>
      </c>
      <c r="F3033" s="142">
        <v>3.57</v>
      </c>
      <c r="G3033" s="140" t="s">
        <v>308</v>
      </c>
      <c r="H3033" s="143">
        <v>41974</v>
      </c>
    </row>
    <row r="3034" spans="1:8">
      <c r="A3034" s="136">
        <v>4047</v>
      </c>
      <c r="B3034" s="137" t="s">
        <v>3355</v>
      </c>
      <c r="C3034" s="136" t="s">
        <v>314</v>
      </c>
      <c r="D3034" s="136" t="s">
        <v>2465</v>
      </c>
      <c r="E3034" s="138">
        <v>12.85</v>
      </c>
      <c r="F3034" s="138">
        <v>12.85</v>
      </c>
      <c r="G3034" s="136" t="s">
        <v>308</v>
      </c>
      <c r="H3034" s="139">
        <v>41974</v>
      </c>
    </row>
    <row r="3035" spans="1:8">
      <c r="A3035" s="140">
        <v>4051</v>
      </c>
      <c r="B3035" s="141" t="s">
        <v>3355</v>
      </c>
      <c r="C3035" s="140" t="s">
        <v>314</v>
      </c>
      <c r="D3035" s="140" t="s">
        <v>519</v>
      </c>
      <c r="E3035" s="142">
        <v>64.25</v>
      </c>
      <c r="F3035" s="142">
        <v>64.25</v>
      </c>
      <c r="G3035" s="140" t="s">
        <v>308</v>
      </c>
      <c r="H3035" s="143">
        <v>41974</v>
      </c>
    </row>
    <row r="3036" spans="1:8" ht="25.5">
      <c r="A3036" s="136">
        <v>4049</v>
      </c>
      <c r="B3036" s="137" t="s">
        <v>3356</v>
      </c>
      <c r="C3036" s="136" t="s">
        <v>314</v>
      </c>
      <c r="D3036" s="136" t="s">
        <v>416</v>
      </c>
      <c r="E3036" s="138">
        <v>40.26</v>
      </c>
      <c r="F3036" s="138">
        <v>40.26</v>
      </c>
      <c r="G3036" s="136" t="s">
        <v>308</v>
      </c>
      <c r="H3036" s="139">
        <v>41974</v>
      </c>
    </row>
    <row r="3037" spans="1:8">
      <c r="A3037" s="140">
        <v>11604</v>
      </c>
      <c r="B3037" s="141" t="s">
        <v>3357</v>
      </c>
      <c r="C3037" s="140" t="s">
        <v>314</v>
      </c>
      <c r="D3037" s="140" t="s">
        <v>83</v>
      </c>
      <c r="E3037" s="142">
        <v>11.53</v>
      </c>
      <c r="F3037" s="142">
        <v>11.53</v>
      </c>
      <c r="G3037" s="140" t="s">
        <v>308</v>
      </c>
      <c r="H3037" s="143">
        <v>41974</v>
      </c>
    </row>
    <row r="3038" spans="1:8">
      <c r="A3038" s="136">
        <v>1611</v>
      </c>
      <c r="B3038" s="137" t="s">
        <v>3358</v>
      </c>
      <c r="C3038" s="136" t="s">
        <v>314</v>
      </c>
      <c r="D3038" s="136" t="s">
        <v>304</v>
      </c>
      <c r="E3038" s="138">
        <v>58.03</v>
      </c>
      <c r="F3038" s="138">
        <v>58.03</v>
      </c>
      <c r="G3038" s="136" t="s">
        <v>308</v>
      </c>
      <c r="H3038" s="139">
        <v>41974</v>
      </c>
    </row>
    <row r="3039" spans="1:8">
      <c r="A3039" s="140">
        <v>10498</v>
      </c>
      <c r="B3039" s="141" t="s">
        <v>3359</v>
      </c>
      <c r="C3039" s="140" t="s">
        <v>314</v>
      </c>
      <c r="D3039" s="140" t="s">
        <v>304</v>
      </c>
      <c r="E3039" s="142">
        <v>3.43</v>
      </c>
      <c r="F3039" s="142">
        <v>3.43</v>
      </c>
      <c r="G3039" s="140" t="s">
        <v>308</v>
      </c>
      <c r="H3039" s="143">
        <v>41974</v>
      </c>
    </row>
    <row r="3040" spans="1:8">
      <c r="A3040" s="136">
        <v>4823</v>
      </c>
      <c r="B3040" s="137" t="s">
        <v>3360</v>
      </c>
      <c r="C3040" s="136" t="s">
        <v>314</v>
      </c>
      <c r="D3040" s="136" t="s">
        <v>304</v>
      </c>
      <c r="E3040" s="138">
        <v>24.89</v>
      </c>
      <c r="F3040" s="138">
        <v>24.89</v>
      </c>
      <c r="G3040" s="136" t="s">
        <v>308</v>
      </c>
      <c r="H3040" s="139">
        <v>41974</v>
      </c>
    </row>
    <row r="3041" spans="1:8">
      <c r="A3041" s="140">
        <v>1610</v>
      </c>
      <c r="B3041" s="141" t="s">
        <v>3361</v>
      </c>
      <c r="C3041" s="140" t="s">
        <v>314</v>
      </c>
      <c r="D3041" s="140" t="s">
        <v>304</v>
      </c>
      <c r="E3041" s="142">
        <v>16.350000000000001</v>
      </c>
      <c r="F3041" s="142">
        <v>16.350000000000001</v>
      </c>
      <c r="G3041" s="140" t="s">
        <v>308</v>
      </c>
      <c r="H3041" s="143">
        <v>41974</v>
      </c>
    </row>
    <row r="3042" spans="1:8">
      <c r="A3042" s="136">
        <v>7317</v>
      </c>
      <c r="B3042" s="137" t="s">
        <v>3362</v>
      </c>
      <c r="C3042" s="136" t="s">
        <v>314</v>
      </c>
      <c r="D3042" s="136" t="s">
        <v>304</v>
      </c>
      <c r="E3042" s="138">
        <v>9.6199999999999992</v>
      </c>
      <c r="F3042" s="138">
        <v>9.6199999999999992</v>
      </c>
      <c r="G3042" s="136" t="s">
        <v>308</v>
      </c>
      <c r="H3042" s="139">
        <v>41974</v>
      </c>
    </row>
    <row r="3043" spans="1:8">
      <c r="A3043" s="140">
        <v>7321</v>
      </c>
      <c r="B3043" s="141" t="s">
        <v>3363</v>
      </c>
      <c r="C3043" s="140" t="s">
        <v>314</v>
      </c>
      <c r="D3043" s="140" t="s">
        <v>3364</v>
      </c>
      <c r="E3043" s="142">
        <v>23.67</v>
      </c>
      <c r="F3043" s="142">
        <v>23.67</v>
      </c>
      <c r="G3043" s="140" t="s">
        <v>308</v>
      </c>
      <c r="H3043" s="143">
        <v>41974</v>
      </c>
    </row>
    <row r="3044" spans="1:8" ht="25.5">
      <c r="A3044" s="136">
        <v>628</v>
      </c>
      <c r="B3044" s="137" t="s">
        <v>3365</v>
      </c>
      <c r="C3044" s="136" t="s">
        <v>314</v>
      </c>
      <c r="D3044" s="136" t="s">
        <v>304</v>
      </c>
      <c r="E3044" s="138">
        <v>35.31</v>
      </c>
      <c r="F3044" s="138">
        <v>35.31</v>
      </c>
      <c r="G3044" s="136" t="s">
        <v>308</v>
      </c>
      <c r="H3044" s="139">
        <v>41974</v>
      </c>
    </row>
    <row r="3045" spans="1:8" ht="25.5">
      <c r="A3045" s="140">
        <v>12357</v>
      </c>
      <c r="B3045" s="141" t="s">
        <v>3366</v>
      </c>
      <c r="C3045" s="140" t="s">
        <v>314</v>
      </c>
      <c r="D3045" s="140" t="s">
        <v>83</v>
      </c>
      <c r="E3045" s="142">
        <v>144.43</v>
      </c>
      <c r="F3045" s="142">
        <v>144.43</v>
      </c>
      <c r="G3045" s="140" t="s">
        <v>308</v>
      </c>
      <c r="H3045" s="143">
        <v>41974</v>
      </c>
    </row>
    <row r="3046" spans="1:8" ht="25.5">
      <c r="A3046" s="136">
        <v>12358</v>
      </c>
      <c r="B3046" s="137" t="s">
        <v>3367</v>
      </c>
      <c r="C3046" s="136" t="s">
        <v>314</v>
      </c>
      <c r="D3046" s="136" t="s">
        <v>83</v>
      </c>
      <c r="E3046" s="138">
        <v>155.08000000000001</v>
      </c>
      <c r="F3046" s="138">
        <v>155.08000000000001</v>
      </c>
      <c r="G3046" s="136" t="s">
        <v>308</v>
      </c>
      <c r="H3046" s="139">
        <v>41974</v>
      </c>
    </row>
    <row r="3047" spans="1:8">
      <c r="A3047" s="140">
        <v>4058</v>
      </c>
      <c r="B3047" s="141" t="s">
        <v>3368</v>
      </c>
      <c r="C3047" s="140" t="s">
        <v>306</v>
      </c>
      <c r="D3047" s="140" t="s">
        <v>307</v>
      </c>
      <c r="E3047" s="142">
        <v>12.7</v>
      </c>
      <c r="F3047" s="142">
        <v>10.98</v>
      </c>
      <c r="G3047" s="140" t="s">
        <v>308</v>
      </c>
      <c r="H3047" s="143">
        <v>41974</v>
      </c>
    </row>
    <row r="3048" spans="1:8">
      <c r="A3048" s="136">
        <v>34794</v>
      </c>
      <c r="B3048" s="137" t="s">
        <v>3369</v>
      </c>
      <c r="C3048" s="136" t="s">
        <v>306</v>
      </c>
      <c r="D3048" s="136" t="s">
        <v>307</v>
      </c>
      <c r="E3048" s="138">
        <v>11.06</v>
      </c>
      <c r="F3048" s="138">
        <v>9.57</v>
      </c>
      <c r="G3048" s="136" t="s">
        <v>308</v>
      </c>
      <c r="H3048" s="139">
        <v>41974</v>
      </c>
    </row>
    <row r="3049" spans="1:8">
      <c r="A3049" s="140">
        <v>12768</v>
      </c>
      <c r="B3049" s="141" t="s">
        <v>3370</v>
      </c>
      <c r="C3049" s="140" t="s">
        <v>314</v>
      </c>
      <c r="D3049" s="140" t="s">
        <v>83</v>
      </c>
      <c r="E3049" s="142">
        <v>1311.72</v>
      </c>
      <c r="F3049" s="142">
        <v>1311.72</v>
      </c>
      <c r="G3049" s="140" t="s">
        <v>308</v>
      </c>
      <c r="H3049" s="143">
        <v>41974</v>
      </c>
    </row>
    <row r="3050" spans="1:8">
      <c r="A3050" s="136">
        <v>12779</v>
      </c>
      <c r="B3050" s="137" t="s">
        <v>3371</v>
      </c>
      <c r="C3050" s="136" t="s">
        <v>314</v>
      </c>
      <c r="D3050" s="136" t="s">
        <v>83</v>
      </c>
      <c r="E3050" s="138">
        <v>1770.97</v>
      </c>
      <c r="F3050" s="138">
        <v>1770.97</v>
      </c>
      <c r="G3050" s="136" t="s">
        <v>308</v>
      </c>
      <c r="H3050" s="139">
        <v>41974</v>
      </c>
    </row>
    <row r="3051" spans="1:8">
      <c r="A3051" s="140">
        <v>12780</v>
      </c>
      <c r="B3051" s="141" t="s">
        <v>3372</v>
      </c>
      <c r="C3051" s="140" t="s">
        <v>314</v>
      </c>
      <c r="D3051" s="140" t="s">
        <v>83</v>
      </c>
      <c r="E3051" s="142">
        <v>2276.14</v>
      </c>
      <c r="F3051" s="142">
        <v>2276.14</v>
      </c>
      <c r="G3051" s="140" t="s">
        <v>308</v>
      </c>
      <c r="H3051" s="143">
        <v>41974</v>
      </c>
    </row>
    <row r="3052" spans="1:8" ht="38.25">
      <c r="A3052" s="136">
        <v>13741</v>
      </c>
      <c r="B3052" s="137" t="s">
        <v>3373</v>
      </c>
      <c r="C3052" s="136" t="s">
        <v>314</v>
      </c>
      <c r="D3052" s="136" t="s">
        <v>83</v>
      </c>
      <c r="E3052" s="138">
        <v>4660.32</v>
      </c>
      <c r="F3052" s="138">
        <v>4660.32</v>
      </c>
      <c r="G3052" s="136" t="s">
        <v>308</v>
      </c>
      <c r="H3052" s="139">
        <v>41974</v>
      </c>
    </row>
    <row r="3053" spans="1:8" ht="38.25">
      <c r="A3053" s="140">
        <v>3288</v>
      </c>
      <c r="B3053" s="141" t="s">
        <v>3374</v>
      </c>
      <c r="C3053" s="140" t="s">
        <v>314</v>
      </c>
      <c r="D3053" s="140" t="s">
        <v>370</v>
      </c>
      <c r="E3053" s="142">
        <v>2.0499999999999998</v>
      </c>
      <c r="F3053" s="142">
        <v>2.0499999999999998</v>
      </c>
      <c r="G3053" s="140" t="s">
        <v>308</v>
      </c>
      <c r="H3053" s="143">
        <v>41974</v>
      </c>
    </row>
    <row r="3054" spans="1:8" ht="38.25">
      <c r="A3054" s="136">
        <v>13587</v>
      </c>
      <c r="B3054" s="137" t="s">
        <v>3375</v>
      </c>
      <c r="C3054" s="136" t="s">
        <v>314</v>
      </c>
      <c r="D3054" s="136" t="s">
        <v>370</v>
      </c>
      <c r="E3054" s="138">
        <v>1.24</v>
      </c>
      <c r="F3054" s="138">
        <v>1.24</v>
      </c>
      <c r="G3054" s="136" t="s">
        <v>308</v>
      </c>
      <c r="H3054" s="139">
        <v>41974</v>
      </c>
    </row>
    <row r="3055" spans="1:8" ht="25.5">
      <c r="A3055" s="140">
        <v>38671</v>
      </c>
      <c r="B3055" s="141" t="s">
        <v>3376</v>
      </c>
      <c r="C3055" s="140" t="s">
        <v>314</v>
      </c>
      <c r="D3055" s="140" t="s">
        <v>83</v>
      </c>
      <c r="E3055" s="142">
        <v>2.4300000000000002</v>
      </c>
      <c r="F3055" s="142">
        <v>2.4300000000000002</v>
      </c>
      <c r="G3055" s="140" t="s">
        <v>308</v>
      </c>
      <c r="H3055" s="143">
        <v>41974</v>
      </c>
    </row>
    <row r="3056" spans="1:8" ht="25.5">
      <c r="A3056" s="136">
        <v>38668</v>
      </c>
      <c r="B3056" s="137" t="s">
        <v>3377</v>
      </c>
      <c r="C3056" s="136" t="s">
        <v>314</v>
      </c>
      <c r="D3056" s="136" t="s">
        <v>83</v>
      </c>
      <c r="E3056" s="138">
        <v>1.64</v>
      </c>
      <c r="F3056" s="138">
        <v>1.64</v>
      </c>
      <c r="G3056" s="136" t="s">
        <v>308</v>
      </c>
      <c r="H3056" s="139">
        <v>41974</v>
      </c>
    </row>
    <row r="3057" spans="1:8" ht="25.5">
      <c r="A3057" s="140">
        <v>38665</v>
      </c>
      <c r="B3057" s="141" t="s">
        <v>3378</v>
      </c>
      <c r="C3057" s="140" t="s">
        <v>314</v>
      </c>
      <c r="D3057" s="140" t="s">
        <v>83</v>
      </c>
      <c r="E3057" s="142">
        <v>1.84</v>
      </c>
      <c r="F3057" s="142">
        <v>1.84</v>
      </c>
      <c r="G3057" s="140" t="s">
        <v>308</v>
      </c>
      <c r="H3057" s="143">
        <v>41974</v>
      </c>
    </row>
    <row r="3058" spans="1:8" ht="25.5">
      <c r="A3058" s="136">
        <v>38661</v>
      </c>
      <c r="B3058" s="137" t="s">
        <v>3379</v>
      </c>
      <c r="C3058" s="136" t="s">
        <v>314</v>
      </c>
      <c r="D3058" s="136" t="s">
        <v>83</v>
      </c>
      <c r="E3058" s="138">
        <v>1.23</v>
      </c>
      <c r="F3058" s="138">
        <v>1.23</v>
      </c>
      <c r="G3058" s="136" t="s">
        <v>308</v>
      </c>
      <c r="H3058" s="139">
        <v>41974</v>
      </c>
    </row>
    <row r="3059" spans="1:8" ht="25.5">
      <c r="A3059" s="140">
        <v>38666</v>
      </c>
      <c r="B3059" s="141" t="s">
        <v>3380</v>
      </c>
      <c r="C3059" s="140" t="s">
        <v>314</v>
      </c>
      <c r="D3059" s="140" t="s">
        <v>83</v>
      </c>
      <c r="E3059" s="142">
        <v>2</v>
      </c>
      <c r="F3059" s="142">
        <v>2</v>
      </c>
      <c r="G3059" s="140" t="s">
        <v>308</v>
      </c>
      <c r="H3059" s="143">
        <v>41974</v>
      </c>
    </row>
    <row r="3060" spans="1:8" ht="25.5">
      <c r="A3060" s="136">
        <v>38662</v>
      </c>
      <c r="B3060" s="137" t="s">
        <v>3381</v>
      </c>
      <c r="C3060" s="136" t="s">
        <v>314</v>
      </c>
      <c r="D3060" s="136" t="s">
        <v>83</v>
      </c>
      <c r="E3060" s="138">
        <v>1.45</v>
      </c>
      <c r="F3060" s="138">
        <v>1.45</v>
      </c>
      <c r="G3060" s="136" t="s">
        <v>308</v>
      </c>
      <c r="H3060" s="139">
        <v>41974</v>
      </c>
    </row>
    <row r="3061" spans="1:8" ht="25.5">
      <c r="A3061" s="140">
        <v>38667</v>
      </c>
      <c r="B3061" s="141" t="s">
        <v>3382</v>
      </c>
      <c r="C3061" s="140" t="s">
        <v>314</v>
      </c>
      <c r="D3061" s="140" t="s">
        <v>83</v>
      </c>
      <c r="E3061" s="142">
        <v>3.46</v>
      </c>
      <c r="F3061" s="142">
        <v>3.46</v>
      </c>
      <c r="G3061" s="140" t="s">
        <v>308</v>
      </c>
      <c r="H3061" s="143">
        <v>41974</v>
      </c>
    </row>
    <row r="3062" spans="1:8" ht="25.5">
      <c r="A3062" s="136">
        <v>34787</v>
      </c>
      <c r="B3062" s="137" t="s">
        <v>3383</v>
      </c>
      <c r="C3062" s="136" t="s">
        <v>314</v>
      </c>
      <c r="D3062" s="136" t="s">
        <v>83</v>
      </c>
      <c r="E3062" s="138">
        <v>0.78</v>
      </c>
      <c r="F3062" s="138">
        <v>0.78</v>
      </c>
      <c r="G3062" s="136" t="s">
        <v>308</v>
      </c>
      <c r="H3062" s="139">
        <v>41974</v>
      </c>
    </row>
    <row r="3063" spans="1:8" ht="25.5">
      <c r="A3063" s="140">
        <v>34788</v>
      </c>
      <c r="B3063" s="141" t="s">
        <v>3384</v>
      </c>
      <c r="C3063" s="140" t="s">
        <v>314</v>
      </c>
      <c r="D3063" s="140" t="s">
        <v>83</v>
      </c>
      <c r="E3063" s="142">
        <v>0.79</v>
      </c>
      <c r="F3063" s="142">
        <v>0.79</v>
      </c>
      <c r="G3063" s="140" t="s">
        <v>308</v>
      </c>
      <c r="H3063" s="143">
        <v>41974</v>
      </c>
    </row>
    <row r="3064" spans="1:8" ht="25.5">
      <c r="A3064" s="136">
        <v>34784</v>
      </c>
      <c r="B3064" s="137" t="s">
        <v>3385</v>
      </c>
      <c r="C3064" s="136" t="s">
        <v>314</v>
      </c>
      <c r="D3064" s="136" t="s">
        <v>83</v>
      </c>
      <c r="E3064" s="138">
        <v>0.87</v>
      </c>
      <c r="F3064" s="138">
        <v>0.87</v>
      </c>
      <c r="G3064" s="136" t="s">
        <v>308</v>
      </c>
      <c r="H3064" s="139">
        <v>41974</v>
      </c>
    </row>
    <row r="3065" spans="1:8" ht="25.5">
      <c r="A3065" s="140">
        <v>34781</v>
      </c>
      <c r="B3065" s="141" t="s">
        <v>3386</v>
      </c>
      <c r="C3065" s="140" t="s">
        <v>314</v>
      </c>
      <c r="D3065" s="140" t="s">
        <v>83</v>
      </c>
      <c r="E3065" s="142">
        <v>0.98</v>
      </c>
      <c r="F3065" s="142">
        <v>0.98</v>
      </c>
      <c r="G3065" s="140" t="s">
        <v>308</v>
      </c>
      <c r="H3065" s="143">
        <v>41974</v>
      </c>
    </row>
    <row r="3066" spans="1:8" ht="25.5">
      <c r="A3066" s="136">
        <v>34774</v>
      </c>
      <c r="B3066" s="137" t="s">
        <v>3387</v>
      </c>
      <c r="C3066" s="136" t="s">
        <v>314</v>
      </c>
      <c r="D3066" s="136" t="s">
        <v>83</v>
      </c>
      <c r="E3066" s="138">
        <v>1.56</v>
      </c>
      <c r="F3066" s="138">
        <v>1.56</v>
      </c>
      <c r="G3066" s="136" t="s">
        <v>308</v>
      </c>
      <c r="H3066" s="139">
        <v>41974</v>
      </c>
    </row>
    <row r="3067" spans="1:8" ht="25.5">
      <c r="A3067" s="140">
        <v>34773</v>
      </c>
      <c r="B3067" s="141" t="s">
        <v>3388</v>
      </c>
      <c r="C3067" s="140" t="s">
        <v>314</v>
      </c>
      <c r="D3067" s="140" t="s">
        <v>83</v>
      </c>
      <c r="E3067" s="142">
        <v>1.74</v>
      </c>
      <c r="F3067" s="142">
        <v>1.74</v>
      </c>
      <c r="G3067" s="140" t="s">
        <v>308</v>
      </c>
      <c r="H3067" s="143">
        <v>41974</v>
      </c>
    </row>
    <row r="3068" spans="1:8" ht="25.5">
      <c r="A3068" s="136">
        <v>34771</v>
      </c>
      <c r="B3068" s="137" t="s">
        <v>3389</v>
      </c>
      <c r="C3068" s="136" t="s">
        <v>314</v>
      </c>
      <c r="D3068" s="136" t="s">
        <v>83</v>
      </c>
      <c r="E3068" s="138">
        <v>1.79</v>
      </c>
      <c r="F3068" s="138">
        <v>1.79</v>
      </c>
      <c r="G3068" s="136" t="s">
        <v>308</v>
      </c>
      <c r="H3068" s="139">
        <v>41974</v>
      </c>
    </row>
    <row r="3069" spans="1:8" ht="25.5">
      <c r="A3069" s="140">
        <v>34769</v>
      </c>
      <c r="B3069" s="141" t="s">
        <v>3390</v>
      </c>
      <c r="C3069" s="140" t="s">
        <v>314</v>
      </c>
      <c r="D3069" s="140" t="s">
        <v>83</v>
      </c>
      <c r="E3069" s="142">
        <v>2.02</v>
      </c>
      <c r="F3069" s="142">
        <v>2.02</v>
      </c>
      <c r="G3069" s="140" t="s">
        <v>308</v>
      </c>
      <c r="H3069" s="143">
        <v>41974</v>
      </c>
    </row>
    <row r="3070" spans="1:8" ht="25.5">
      <c r="A3070" s="136">
        <v>34764</v>
      </c>
      <c r="B3070" s="137" t="s">
        <v>3391</v>
      </c>
      <c r="C3070" s="136" t="s">
        <v>314</v>
      </c>
      <c r="D3070" s="136" t="s">
        <v>83</v>
      </c>
      <c r="E3070" s="138">
        <v>1.0900000000000001</v>
      </c>
      <c r="F3070" s="138">
        <v>1.0900000000000001</v>
      </c>
      <c r="G3070" s="136" t="s">
        <v>308</v>
      </c>
      <c r="H3070" s="139">
        <v>41974</v>
      </c>
    </row>
    <row r="3071" spans="1:8" ht="25.5">
      <c r="A3071" s="140">
        <v>34763</v>
      </c>
      <c r="B3071" s="141" t="s">
        <v>3392</v>
      </c>
      <c r="C3071" s="140" t="s">
        <v>314</v>
      </c>
      <c r="D3071" s="140" t="s">
        <v>83</v>
      </c>
      <c r="E3071" s="142">
        <v>1.17</v>
      </c>
      <c r="F3071" s="142">
        <v>1.17</v>
      </c>
      <c r="G3071" s="140" t="s">
        <v>308</v>
      </c>
      <c r="H3071" s="143">
        <v>41974</v>
      </c>
    </row>
    <row r="3072" spans="1:8" ht="25.5">
      <c r="A3072" s="136">
        <v>4062</v>
      </c>
      <c r="B3072" s="137" t="s">
        <v>3393</v>
      </c>
      <c r="C3072" s="136" t="s">
        <v>314</v>
      </c>
      <c r="D3072" s="136" t="s">
        <v>83</v>
      </c>
      <c r="E3072" s="138">
        <v>17.09</v>
      </c>
      <c r="F3072" s="138">
        <v>17.09</v>
      </c>
      <c r="G3072" s="136" t="s">
        <v>308</v>
      </c>
      <c r="H3072" s="139">
        <v>41974</v>
      </c>
    </row>
    <row r="3073" spans="1:8" ht="25.5">
      <c r="A3073" s="140">
        <v>4059</v>
      </c>
      <c r="B3073" s="141" t="s">
        <v>3394</v>
      </c>
      <c r="C3073" s="140" t="s">
        <v>314</v>
      </c>
      <c r="D3073" s="140" t="s">
        <v>370</v>
      </c>
      <c r="E3073" s="142">
        <v>20.71</v>
      </c>
      <c r="F3073" s="142">
        <v>20.71</v>
      </c>
      <c r="G3073" s="140" t="s">
        <v>308</v>
      </c>
      <c r="H3073" s="143">
        <v>41974</v>
      </c>
    </row>
    <row r="3074" spans="1:8" ht="25.5">
      <c r="A3074" s="136">
        <v>4061</v>
      </c>
      <c r="B3074" s="137" t="s">
        <v>3395</v>
      </c>
      <c r="C3074" s="136" t="s">
        <v>314</v>
      </c>
      <c r="D3074" s="136" t="s">
        <v>83</v>
      </c>
      <c r="E3074" s="138">
        <v>16.57</v>
      </c>
      <c r="F3074" s="138">
        <v>16.57</v>
      </c>
      <c r="G3074" s="136" t="s">
        <v>308</v>
      </c>
      <c r="H3074" s="139">
        <v>41974</v>
      </c>
    </row>
    <row r="3075" spans="1:8" ht="25.5">
      <c r="A3075" s="140">
        <v>1376</v>
      </c>
      <c r="B3075" s="141" t="s">
        <v>3396</v>
      </c>
      <c r="C3075" s="140" t="s">
        <v>314</v>
      </c>
      <c r="D3075" s="140" t="s">
        <v>304</v>
      </c>
      <c r="E3075" s="142">
        <v>4.22</v>
      </c>
      <c r="F3075" s="142">
        <v>4.22</v>
      </c>
      <c r="G3075" s="140" t="s">
        <v>308</v>
      </c>
      <c r="H3075" s="143">
        <v>41974</v>
      </c>
    </row>
    <row r="3076" spans="1:8" ht="25.5">
      <c r="A3076" s="136">
        <v>7322</v>
      </c>
      <c r="B3076" s="137" t="s">
        <v>3397</v>
      </c>
      <c r="C3076" s="136" t="s">
        <v>314</v>
      </c>
      <c r="D3076" s="136" t="s">
        <v>304</v>
      </c>
      <c r="E3076" s="138">
        <v>15</v>
      </c>
      <c r="F3076" s="138">
        <v>15</v>
      </c>
      <c r="G3076" s="136" t="s">
        <v>308</v>
      </c>
      <c r="H3076" s="139">
        <v>41974</v>
      </c>
    </row>
    <row r="3077" spans="1:8" ht="25.5">
      <c r="A3077" s="140">
        <v>10608</v>
      </c>
      <c r="B3077" s="141" t="s">
        <v>3398</v>
      </c>
      <c r="C3077" s="140" t="s">
        <v>316</v>
      </c>
      <c r="D3077" s="140" t="s">
        <v>83</v>
      </c>
      <c r="E3077" s="142">
        <v>5174.7</v>
      </c>
      <c r="F3077" s="142">
        <v>5174.7</v>
      </c>
      <c r="G3077" s="140" t="s">
        <v>308</v>
      </c>
      <c r="H3077" s="143">
        <v>41974</v>
      </c>
    </row>
    <row r="3078" spans="1:8">
      <c r="A3078" s="136">
        <v>4069</v>
      </c>
      <c r="B3078" s="137" t="s">
        <v>3399</v>
      </c>
      <c r="C3078" s="136" t="s">
        <v>306</v>
      </c>
      <c r="D3078" s="136" t="s">
        <v>307</v>
      </c>
      <c r="E3078" s="138">
        <v>21.16</v>
      </c>
      <c r="F3078" s="138">
        <v>18.3</v>
      </c>
      <c r="G3078" s="136" t="s">
        <v>308</v>
      </c>
      <c r="H3078" s="139">
        <v>41974</v>
      </c>
    </row>
    <row r="3079" spans="1:8">
      <c r="A3079" s="140">
        <v>34361</v>
      </c>
      <c r="B3079" s="141" t="s">
        <v>3400</v>
      </c>
      <c r="C3079" s="140" t="s">
        <v>314</v>
      </c>
      <c r="D3079" s="140" t="s">
        <v>304</v>
      </c>
      <c r="E3079" s="142">
        <v>1.41</v>
      </c>
      <c r="F3079" s="142">
        <v>1.41</v>
      </c>
      <c r="G3079" s="140" t="s">
        <v>308</v>
      </c>
      <c r="H3079" s="143">
        <v>41974</v>
      </c>
    </row>
    <row r="3080" spans="1:8" ht="38.25">
      <c r="A3080" s="136">
        <v>36512</v>
      </c>
      <c r="B3080" s="137" t="s">
        <v>3401</v>
      </c>
      <c r="C3080" s="136" t="s">
        <v>316</v>
      </c>
      <c r="D3080" s="136" t="s">
        <v>83</v>
      </c>
      <c r="E3080" s="138">
        <v>8115.88</v>
      </c>
      <c r="F3080" s="138">
        <v>8115.88</v>
      </c>
      <c r="G3080" s="136" t="s">
        <v>308</v>
      </c>
      <c r="H3080" s="139">
        <v>41974</v>
      </c>
    </row>
    <row r="3081" spans="1:8" ht="25.5">
      <c r="A3081" s="140">
        <v>25972</v>
      </c>
      <c r="B3081" s="141" t="s">
        <v>3402</v>
      </c>
      <c r="C3081" s="140" t="s">
        <v>314</v>
      </c>
      <c r="D3081" s="140" t="s">
        <v>304</v>
      </c>
      <c r="E3081" s="142">
        <v>4.5</v>
      </c>
      <c r="F3081" s="142">
        <v>4.5</v>
      </c>
      <c r="G3081" s="140" t="s">
        <v>308</v>
      </c>
      <c r="H3081" s="143">
        <v>41974</v>
      </c>
    </row>
    <row r="3082" spans="1:8" ht="25.5">
      <c r="A3082" s="136">
        <v>25973</v>
      </c>
      <c r="B3082" s="137" t="s">
        <v>3403</v>
      </c>
      <c r="C3082" s="136" t="s">
        <v>314</v>
      </c>
      <c r="D3082" s="136" t="s">
        <v>304</v>
      </c>
      <c r="E3082" s="138">
        <v>4.5</v>
      </c>
      <c r="F3082" s="138">
        <v>4.5</v>
      </c>
      <c r="G3082" s="136" t="s">
        <v>308</v>
      </c>
      <c r="H3082" s="139">
        <v>41974</v>
      </c>
    </row>
    <row r="3083" spans="1:8">
      <c r="A3083" s="140">
        <v>11699</v>
      </c>
      <c r="B3083" s="141" t="s">
        <v>3404</v>
      </c>
      <c r="C3083" s="140" t="s">
        <v>314</v>
      </c>
      <c r="D3083" s="140" t="s">
        <v>83</v>
      </c>
      <c r="E3083" s="142">
        <v>321.22000000000003</v>
      </c>
      <c r="F3083" s="142">
        <v>321.22000000000003</v>
      </c>
      <c r="G3083" s="140" t="s">
        <v>308</v>
      </c>
      <c r="H3083" s="143">
        <v>41974</v>
      </c>
    </row>
    <row r="3084" spans="1:8">
      <c r="A3084" s="136">
        <v>11697</v>
      </c>
      <c r="B3084" s="137" t="s">
        <v>3405</v>
      </c>
      <c r="C3084" s="136" t="s">
        <v>314</v>
      </c>
      <c r="D3084" s="136" t="s">
        <v>370</v>
      </c>
      <c r="E3084" s="138">
        <v>393.17</v>
      </c>
      <c r="F3084" s="138">
        <v>393.17</v>
      </c>
      <c r="G3084" s="136" t="s">
        <v>308</v>
      </c>
      <c r="H3084" s="139">
        <v>41974</v>
      </c>
    </row>
    <row r="3085" spans="1:8">
      <c r="A3085" s="140">
        <v>11698</v>
      </c>
      <c r="B3085" s="141" t="s">
        <v>3406</v>
      </c>
      <c r="C3085" s="140" t="s">
        <v>314</v>
      </c>
      <c r="D3085" s="140" t="s">
        <v>370</v>
      </c>
      <c r="E3085" s="142">
        <v>505.76</v>
      </c>
      <c r="F3085" s="142">
        <v>505.76</v>
      </c>
      <c r="G3085" s="140" t="s">
        <v>308</v>
      </c>
      <c r="H3085" s="143">
        <v>41974</v>
      </c>
    </row>
    <row r="3086" spans="1:8" ht="25.5">
      <c r="A3086" s="136">
        <v>10432</v>
      </c>
      <c r="B3086" s="137" t="s">
        <v>3407</v>
      </c>
      <c r="C3086" s="136" t="s">
        <v>314</v>
      </c>
      <c r="D3086" s="136" t="s">
        <v>83</v>
      </c>
      <c r="E3086" s="138">
        <v>218.18</v>
      </c>
      <c r="F3086" s="138">
        <v>218.18</v>
      </c>
      <c r="G3086" s="136" t="s">
        <v>308</v>
      </c>
      <c r="H3086" s="139">
        <v>41974</v>
      </c>
    </row>
    <row r="3087" spans="1:8">
      <c r="A3087" s="140">
        <v>10430</v>
      </c>
      <c r="B3087" s="141" t="s">
        <v>3408</v>
      </c>
      <c r="C3087" s="140" t="s">
        <v>314</v>
      </c>
      <c r="D3087" s="140" t="s">
        <v>83</v>
      </c>
      <c r="E3087" s="142">
        <v>234.97</v>
      </c>
      <c r="F3087" s="142">
        <v>234.97</v>
      </c>
      <c r="G3087" s="140" t="s">
        <v>308</v>
      </c>
      <c r="H3087" s="143">
        <v>41974</v>
      </c>
    </row>
    <row r="3088" spans="1:8" ht="25.5">
      <c r="A3088" s="136">
        <v>36800</v>
      </c>
      <c r="B3088" s="137" t="s">
        <v>3409</v>
      </c>
      <c r="C3088" s="136" t="s">
        <v>314</v>
      </c>
      <c r="D3088" s="136" t="s">
        <v>83</v>
      </c>
      <c r="E3088" s="138">
        <v>39.89</v>
      </c>
      <c r="F3088" s="138">
        <v>39.89</v>
      </c>
      <c r="G3088" s="136" t="s">
        <v>308</v>
      </c>
      <c r="H3088" s="139">
        <v>41974</v>
      </c>
    </row>
    <row r="3089" spans="1:8" ht="25.5">
      <c r="A3089" s="140">
        <v>11769</v>
      </c>
      <c r="B3089" s="141" t="s">
        <v>3410</v>
      </c>
      <c r="C3089" s="140" t="s">
        <v>314</v>
      </c>
      <c r="D3089" s="140" t="s">
        <v>83</v>
      </c>
      <c r="E3089" s="142">
        <v>97.75</v>
      </c>
      <c r="F3089" s="142">
        <v>97.75</v>
      </c>
      <c r="G3089" s="140" t="s">
        <v>308</v>
      </c>
      <c r="H3089" s="143">
        <v>41974</v>
      </c>
    </row>
    <row r="3090" spans="1:8" ht="25.5">
      <c r="A3090" s="136">
        <v>36793</v>
      </c>
      <c r="B3090" s="137" t="s">
        <v>3411</v>
      </c>
      <c r="C3090" s="136" t="s">
        <v>314</v>
      </c>
      <c r="D3090" s="136" t="s">
        <v>83</v>
      </c>
      <c r="E3090" s="138">
        <v>158.27000000000001</v>
      </c>
      <c r="F3090" s="138">
        <v>158.27000000000001</v>
      </c>
      <c r="G3090" s="136" t="s">
        <v>308</v>
      </c>
      <c r="H3090" s="139">
        <v>41974</v>
      </c>
    </row>
    <row r="3091" spans="1:8" ht="38.25">
      <c r="A3091" s="140">
        <v>34762</v>
      </c>
      <c r="B3091" s="141" t="s">
        <v>3412</v>
      </c>
      <c r="C3091" s="140" t="s">
        <v>316</v>
      </c>
      <c r="D3091" s="140" t="s">
        <v>307</v>
      </c>
      <c r="E3091" s="142">
        <v>0.82</v>
      </c>
      <c r="F3091" s="142">
        <v>0.82</v>
      </c>
      <c r="G3091" s="140" t="s">
        <v>308</v>
      </c>
      <c r="H3091" s="143">
        <v>41974</v>
      </c>
    </row>
    <row r="3092" spans="1:8" ht="38.25">
      <c r="A3092" s="136">
        <v>37546</v>
      </c>
      <c r="B3092" s="137" t="s">
        <v>3413</v>
      </c>
      <c r="C3092" s="136" t="s">
        <v>316</v>
      </c>
      <c r="D3092" s="136" t="s">
        <v>83</v>
      </c>
      <c r="E3092" s="138">
        <v>7893.81</v>
      </c>
      <c r="F3092" s="138">
        <v>7893.81</v>
      </c>
      <c r="G3092" s="136" t="s">
        <v>308</v>
      </c>
      <c r="H3092" s="139">
        <v>41974</v>
      </c>
    </row>
    <row r="3093" spans="1:8" ht="38.25">
      <c r="A3093" s="140">
        <v>37544</v>
      </c>
      <c r="B3093" s="141" t="s">
        <v>3414</v>
      </c>
      <c r="C3093" s="140" t="s">
        <v>316</v>
      </c>
      <c r="D3093" s="140" t="s">
        <v>83</v>
      </c>
      <c r="E3093" s="142">
        <v>8349.0300000000007</v>
      </c>
      <c r="F3093" s="142">
        <v>8349.0300000000007</v>
      </c>
      <c r="G3093" s="140" t="s">
        <v>308</v>
      </c>
      <c r="H3093" s="143">
        <v>41974</v>
      </c>
    </row>
    <row r="3094" spans="1:8" ht="38.25">
      <c r="A3094" s="136">
        <v>37545</v>
      </c>
      <c r="B3094" s="137" t="s">
        <v>3415</v>
      </c>
      <c r="C3094" s="136" t="s">
        <v>316</v>
      </c>
      <c r="D3094" s="136" t="s">
        <v>83</v>
      </c>
      <c r="E3094" s="138">
        <v>9934.2199999999993</v>
      </c>
      <c r="F3094" s="138">
        <v>9934.2199999999993</v>
      </c>
      <c r="G3094" s="136" t="s">
        <v>308</v>
      </c>
      <c r="H3094" s="139">
        <v>41974</v>
      </c>
    </row>
    <row r="3095" spans="1:8" ht="25.5">
      <c r="A3095" s="140">
        <v>11771</v>
      </c>
      <c r="B3095" s="141" t="s">
        <v>3416</v>
      </c>
      <c r="C3095" s="140" t="s">
        <v>314</v>
      </c>
      <c r="D3095" s="140" t="s">
        <v>83</v>
      </c>
      <c r="E3095" s="142">
        <v>121.25</v>
      </c>
      <c r="F3095" s="142">
        <v>121.25</v>
      </c>
      <c r="G3095" s="140" t="s">
        <v>308</v>
      </c>
      <c r="H3095" s="143">
        <v>41974</v>
      </c>
    </row>
    <row r="3096" spans="1:8">
      <c r="A3096" s="136">
        <v>11561</v>
      </c>
      <c r="B3096" s="137" t="s">
        <v>3417</v>
      </c>
      <c r="C3096" s="136" t="s">
        <v>314</v>
      </c>
      <c r="D3096" s="136" t="s">
        <v>83</v>
      </c>
      <c r="E3096" s="138">
        <v>210.31</v>
      </c>
      <c r="F3096" s="138">
        <v>210.31</v>
      </c>
      <c r="G3096" s="136" t="s">
        <v>308</v>
      </c>
      <c r="H3096" s="139">
        <v>41974</v>
      </c>
    </row>
    <row r="3097" spans="1:8">
      <c r="A3097" s="140">
        <v>11560</v>
      </c>
      <c r="B3097" s="141" t="s">
        <v>3418</v>
      </c>
      <c r="C3097" s="140" t="s">
        <v>314</v>
      </c>
      <c r="D3097" s="140" t="s">
        <v>83</v>
      </c>
      <c r="E3097" s="142">
        <v>173.37</v>
      </c>
      <c r="F3097" s="142">
        <v>173.37</v>
      </c>
      <c r="G3097" s="140" t="s">
        <v>308</v>
      </c>
      <c r="H3097" s="143">
        <v>41974</v>
      </c>
    </row>
    <row r="3098" spans="1:8" ht="25.5">
      <c r="A3098" s="136">
        <v>11571</v>
      </c>
      <c r="B3098" s="137" t="s">
        <v>3419</v>
      </c>
      <c r="C3098" s="136" t="s">
        <v>314</v>
      </c>
      <c r="D3098" s="136" t="s">
        <v>83</v>
      </c>
      <c r="E3098" s="138">
        <v>229.61</v>
      </c>
      <c r="F3098" s="138">
        <v>229.61</v>
      </c>
      <c r="G3098" s="136" t="s">
        <v>308</v>
      </c>
      <c r="H3098" s="139">
        <v>41974</v>
      </c>
    </row>
    <row r="3099" spans="1:8">
      <c r="A3099" s="140">
        <v>11499</v>
      </c>
      <c r="B3099" s="141" t="s">
        <v>3420</v>
      </c>
      <c r="C3099" s="140" t="s">
        <v>314</v>
      </c>
      <c r="D3099" s="140" t="s">
        <v>83</v>
      </c>
      <c r="E3099" s="142">
        <v>827.35</v>
      </c>
      <c r="F3099" s="142">
        <v>827.35</v>
      </c>
      <c r="G3099" s="140" t="s">
        <v>308</v>
      </c>
      <c r="H3099" s="143">
        <v>41974</v>
      </c>
    </row>
    <row r="3100" spans="1:8">
      <c r="A3100" s="136">
        <v>2700</v>
      </c>
      <c r="B3100" s="137" t="s">
        <v>3421</v>
      </c>
      <c r="C3100" s="136" t="s">
        <v>306</v>
      </c>
      <c r="D3100" s="136" t="s">
        <v>307</v>
      </c>
      <c r="E3100" s="138">
        <v>15</v>
      </c>
      <c r="F3100" s="138">
        <v>12.97</v>
      </c>
      <c r="G3100" s="136" t="s">
        <v>308</v>
      </c>
      <c r="H3100" s="139">
        <v>41974</v>
      </c>
    </row>
    <row r="3101" spans="1:8">
      <c r="A3101" s="140">
        <v>2701</v>
      </c>
      <c r="B3101" s="141" t="s">
        <v>3422</v>
      </c>
      <c r="C3101" s="140" t="s">
        <v>306</v>
      </c>
      <c r="D3101" s="140" t="s">
        <v>307</v>
      </c>
      <c r="E3101" s="142">
        <v>15</v>
      </c>
      <c r="F3101" s="142">
        <v>12.97</v>
      </c>
      <c r="G3101" s="140" t="s">
        <v>308</v>
      </c>
      <c r="H3101" s="143">
        <v>41974</v>
      </c>
    </row>
    <row r="3102" spans="1:8">
      <c r="A3102" s="136">
        <v>25957</v>
      </c>
      <c r="B3102" s="137" t="s">
        <v>3423</v>
      </c>
      <c r="C3102" s="136" t="s">
        <v>306</v>
      </c>
      <c r="D3102" s="136" t="s">
        <v>307</v>
      </c>
      <c r="E3102" s="138">
        <v>6.8</v>
      </c>
      <c r="F3102" s="138">
        <v>5.88</v>
      </c>
      <c r="G3102" s="136" t="s">
        <v>308</v>
      </c>
      <c r="H3102" s="139">
        <v>41974</v>
      </c>
    </row>
    <row r="3103" spans="1:8">
      <c r="A3103" s="140">
        <v>34761</v>
      </c>
      <c r="B3103" s="141" t="s">
        <v>3424</v>
      </c>
      <c r="C3103" s="140" t="s">
        <v>306</v>
      </c>
      <c r="D3103" s="140" t="s">
        <v>307</v>
      </c>
      <c r="E3103" s="142">
        <v>9.9700000000000006</v>
      </c>
      <c r="F3103" s="142">
        <v>8.6199999999999992</v>
      </c>
      <c r="G3103" s="140" t="s">
        <v>308</v>
      </c>
      <c r="H3103" s="143">
        <v>41974</v>
      </c>
    </row>
    <row r="3104" spans="1:8">
      <c r="A3104" s="136">
        <v>2437</v>
      </c>
      <c r="B3104" s="137" t="s">
        <v>3425</v>
      </c>
      <c r="C3104" s="136" t="s">
        <v>306</v>
      </c>
      <c r="D3104" s="136" t="s">
        <v>307</v>
      </c>
      <c r="E3104" s="138">
        <v>15.61</v>
      </c>
      <c r="F3104" s="138">
        <v>13.5</v>
      </c>
      <c r="G3104" s="136" t="s">
        <v>308</v>
      </c>
      <c r="H3104" s="139">
        <v>41974</v>
      </c>
    </row>
    <row r="3105" spans="1:8">
      <c r="A3105" s="140">
        <v>2703</v>
      </c>
      <c r="B3105" s="141" t="s">
        <v>3426</v>
      </c>
      <c r="C3105" s="140" t="s">
        <v>306</v>
      </c>
      <c r="D3105" s="140" t="s">
        <v>307</v>
      </c>
      <c r="E3105" s="142">
        <v>16.77</v>
      </c>
      <c r="F3105" s="142">
        <v>14.5</v>
      </c>
      <c r="G3105" s="140" t="s">
        <v>308</v>
      </c>
      <c r="H3105" s="143">
        <v>41974</v>
      </c>
    </row>
    <row r="3106" spans="1:8" ht="38.25">
      <c r="A3106" s="136">
        <v>14252</v>
      </c>
      <c r="B3106" s="137" t="s">
        <v>3427</v>
      </c>
      <c r="C3106" s="136" t="s">
        <v>316</v>
      </c>
      <c r="D3106" s="136" t="s">
        <v>83</v>
      </c>
      <c r="E3106" s="138">
        <v>1693.23</v>
      </c>
      <c r="F3106" s="138">
        <v>1693.23</v>
      </c>
      <c r="G3106" s="136" t="s">
        <v>308</v>
      </c>
      <c r="H3106" s="139">
        <v>41974</v>
      </c>
    </row>
    <row r="3107" spans="1:8" ht="51">
      <c r="A3107" s="140">
        <v>730</v>
      </c>
      <c r="B3107" s="141" t="s">
        <v>3428</v>
      </c>
      <c r="C3107" s="140" t="s">
        <v>316</v>
      </c>
      <c r="D3107" s="140" t="s">
        <v>83</v>
      </c>
      <c r="E3107" s="142">
        <v>4523.9799999999996</v>
      </c>
      <c r="F3107" s="142">
        <v>4523.9799999999996</v>
      </c>
      <c r="G3107" s="140" t="s">
        <v>308</v>
      </c>
      <c r="H3107" s="143">
        <v>41974</v>
      </c>
    </row>
    <row r="3108" spans="1:8" ht="51">
      <c r="A3108" s="136">
        <v>723</v>
      </c>
      <c r="B3108" s="137" t="s">
        <v>3429</v>
      </c>
      <c r="C3108" s="136" t="s">
        <v>316</v>
      </c>
      <c r="D3108" s="136" t="s">
        <v>83</v>
      </c>
      <c r="E3108" s="138">
        <v>2248.58</v>
      </c>
      <c r="F3108" s="138">
        <v>2248.58</v>
      </c>
      <c r="G3108" s="136" t="s">
        <v>308</v>
      </c>
      <c r="H3108" s="139">
        <v>41974</v>
      </c>
    </row>
    <row r="3109" spans="1:8" ht="25.5">
      <c r="A3109" s="140">
        <v>741</v>
      </c>
      <c r="B3109" s="141" t="s">
        <v>3430</v>
      </c>
      <c r="C3109" s="140" t="s">
        <v>316</v>
      </c>
      <c r="D3109" s="140" t="s">
        <v>307</v>
      </c>
      <c r="E3109" s="142">
        <v>0.63</v>
      </c>
      <c r="F3109" s="142">
        <v>0.63</v>
      </c>
      <c r="G3109" s="140" t="s">
        <v>308</v>
      </c>
      <c r="H3109" s="143">
        <v>41974</v>
      </c>
    </row>
    <row r="3110" spans="1:8" ht="38.25">
      <c r="A3110" s="136">
        <v>744</v>
      </c>
      <c r="B3110" s="137" t="s">
        <v>3431</v>
      </c>
      <c r="C3110" s="136" t="s">
        <v>316</v>
      </c>
      <c r="D3110" s="136" t="s">
        <v>307</v>
      </c>
      <c r="E3110" s="138">
        <v>1.38</v>
      </c>
      <c r="F3110" s="138">
        <v>1.38</v>
      </c>
      <c r="G3110" s="136" t="s">
        <v>308</v>
      </c>
      <c r="H3110" s="139">
        <v>41974</v>
      </c>
    </row>
    <row r="3111" spans="1:8" ht="38.25">
      <c r="A3111" s="140">
        <v>36502</v>
      </c>
      <c r="B3111" s="141" t="s">
        <v>3432</v>
      </c>
      <c r="C3111" s="140" t="s">
        <v>316</v>
      </c>
      <c r="D3111" s="140" t="s">
        <v>83</v>
      </c>
      <c r="E3111" s="142">
        <v>2113.4</v>
      </c>
      <c r="F3111" s="142">
        <v>2113.4</v>
      </c>
      <c r="G3111" s="140" t="s">
        <v>308</v>
      </c>
      <c r="H3111" s="143">
        <v>41974</v>
      </c>
    </row>
    <row r="3112" spans="1:8" ht="51">
      <c r="A3112" s="136">
        <v>36503</v>
      </c>
      <c r="B3112" s="137" t="s">
        <v>3433</v>
      </c>
      <c r="C3112" s="136" t="s">
        <v>316</v>
      </c>
      <c r="D3112" s="136" t="s">
        <v>83</v>
      </c>
      <c r="E3112" s="138">
        <v>2606.0700000000002</v>
      </c>
      <c r="F3112" s="138">
        <v>2606.0700000000002</v>
      </c>
      <c r="G3112" s="136" t="s">
        <v>308</v>
      </c>
      <c r="H3112" s="139">
        <v>41974</v>
      </c>
    </row>
    <row r="3113" spans="1:8" ht="25.5">
      <c r="A3113" s="140">
        <v>4087</v>
      </c>
      <c r="B3113" s="141" t="s">
        <v>3434</v>
      </c>
      <c r="C3113" s="140" t="s">
        <v>316</v>
      </c>
      <c r="D3113" s="140" t="s">
        <v>83</v>
      </c>
      <c r="E3113" s="142">
        <v>9231.44</v>
      </c>
      <c r="F3113" s="142">
        <v>9231.44</v>
      </c>
      <c r="G3113" s="140" t="s">
        <v>308</v>
      </c>
      <c r="H3113" s="143">
        <v>41974</v>
      </c>
    </row>
    <row r="3114" spans="1:8" ht="25.5">
      <c r="A3114" s="136">
        <v>13227</v>
      </c>
      <c r="B3114" s="137" t="s">
        <v>3435</v>
      </c>
      <c r="C3114" s="136" t="s">
        <v>316</v>
      </c>
      <c r="D3114" s="136" t="s">
        <v>83</v>
      </c>
      <c r="E3114" s="138">
        <v>574414.5</v>
      </c>
      <c r="F3114" s="138">
        <v>574414.5</v>
      </c>
      <c r="G3114" s="136" t="s">
        <v>308</v>
      </c>
      <c r="H3114" s="139">
        <v>41974</v>
      </c>
    </row>
    <row r="3115" spans="1:8" ht="25.5">
      <c r="A3115" s="140">
        <v>10597</v>
      </c>
      <c r="B3115" s="141" t="s">
        <v>3436</v>
      </c>
      <c r="C3115" s="140" t="s">
        <v>316</v>
      </c>
      <c r="D3115" s="140" t="s">
        <v>83</v>
      </c>
      <c r="E3115" s="142">
        <v>772942.5</v>
      </c>
      <c r="F3115" s="142">
        <v>772942.5</v>
      </c>
      <c r="G3115" s="140" t="s">
        <v>308</v>
      </c>
      <c r="H3115" s="143">
        <v>41974</v>
      </c>
    </row>
    <row r="3116" spans="1:8" ht="25.5">
      <c r="A3116" s="136">
        <v>4089</v>
      </c>
      <c r="B3116" s="137" t="s">
        <v>3437</v>
      </c>
      <c r="C3116" s="136" t="s">
        <v>316</v>
      </c>
      <c r="D3116" s="136" t="s">
        <v>307</v>
      </c>
      <c r="E3116" s="138">
        <v>187.78</v>
      </c>
      <c r="F3116" s="138">
        <v>187.78</v>
      </c>
      <c r="G3116" s="136" t="s">
        <v>308</v>
      </c>
      <c r="H3116" s="139">
        <v>41974</v>
      </c>
    </row>
    <row r="3117" spans="1:8" ht="25.5">
      <c r="A3117" s="140">
        <v>4092</v>
      </c>
      <c r="B3117" s="141" t="s">
        <v>3438</v>
      </c>
      <c r="C3117" s="140" t="s">
        <v>316</v>
      </c>
      <c r="D3117" s="140" t="s">
        <v>307</v>
      </c>
      <c r="E3117" s="142">
        <v>159.62</v>
      </c>
      <c r="F3117" s="142">
        <v>159.62</v>
      </c>
      <c r="G3117" s="140" t="s">
        <v>308</v>
      </c>
      <c r="H3117" s="143">
        <v>41974</v>
      </c>
    </row>
    <row r="3118" spans="1:8" ht="38.25">
      <c r="A3118" s="136">
        <v>4091</v>
      </c>
      <c r="B3118" s="137" t="s">
        <v>3439</v>
      </c>
      <c r="C3118" s="136" t="s">
        <v>316</v>
      </c>
      <c r="D3118" s="136" t="s">
        <v>307</v>
      </c>
      <c r="E3118" s="138">
        <v>173.7</v>
      </c>
      <c r="F3118" s="138">
        <v>173.7</v>
      </c>
      <c r="G3118" s="136" t="s">
        <v>308</v>
      </c>
      <c r="H3118" s="139">
        <v>41974</v>
      </c>
    </row>
    <row r="3119" spans="1:8" ht="38.25">
      <c r="A3119" s="140">
        <v>4090</v>
      </c>
      <c r="B3119" s="141" t="s">
        <v>3440</v>
      </c>
      <c r="C3119" s="140" t="s">
        <v>316</v>
      </c>
      <c r="D3119" s="140" t="s">
        <v>83</v>
      </c>
      <c r="E3119" s="142">
        <v>550000</v>
      </c>
      <c r="F3119" s="142">
        <v>550000</v>
      </c>
      <c r="G3119" s="140" t="s">
        <v>308</v>
      </c>
      <c r="H3119" s="143">
        <v>41974</v>
      </c>
    </row>
    <row r="3120" spans="1:8">
      <c r="A3120" s="136">
        <v>20020</v>
      </c>
      <c r="B3120" s="137" t="s">
        <v>3441</v>
      </c>
      <c r="C3120" s="136" t="s">
        <v>306</v>
      </c>
      <c r="D3120" s="136" t="s">
        <v>307</v>
      </c>
      <c r="E3120" s="138">
        <v>10.88</v>
      </c>
      <c r="F3120" s="138">
        <v>9.41</v>
      </c>
      <c r="G3120" s="136" t="s">
        <v>308</v>
      </c>
      <c r="H3120" s="139">
        <v>41974</v>
      </c>
    </row>
    <row r="3121" spans="1:8">
      <c r="A3121" s="140">
        <v>4093</v>
      </c>
      <c r="B3121" s="141" t="s">
        <v>3442</v>
      </c>
      <c r="C3121" s="140" t="s">
        <v>306</v>
      </c>
      <c r="D3121" s="140" t="s">
        <v>307</v>
      </c>
      <c r="E3121" s="142">
        <v>11.8</v>
      </c>
      <c r="F3121" s="142">
        <v>10.199999999999999</v>
      </c>
      <c r="G3121" s="140" t="s">
        <v>308</v>
      </c>
      <c r="H3121" s="143">
        <v>41974</v>
      </c>
    </row>
    <row r="3122" spans="1:8" ht="25.5">
      <c r="A3122" s="136">
        <v>10512</v>
      </c>
      <c r="B3122" s="137" t="s">
        <v>3443</v>
      </c>
      <c r="C3122" s="136" t="s">
        <v>306</v>
      </c>
      <c r="D3122" s="136" t="s">
        <v>577</v>
      </c>
      <c r="E3122" s="138">
        <v>2048.5300000000002</v>
      </c>
      <c r="F3122" s="138">
        <v>1770.66</v>
      </c>
      <c r="G3122" s="136" t="s">
        <v>308</v>
      </c>
      <c r="H3122" s="139">
        <v>41974</v>
      </c>
    </row>
    <row r="3123" spans="1:8">
      <c r="A3123" s="140">
        <v>4094</v>
      </c>
      <c r="B3123" s="141" t="s">
        <v>3444</v>
      </c>
      <c r="C3123" s="140" t="s">
        <v>306</v>
      </c>
      <c r="D3123" s="140" t="s">
        <v>307</v>
      </c>
      <c r="E3123" s="142">
        <v>12.48</v>
      </c>
      <c r="F3123" s="142">
        <v>10.79</v>
      </c>
      <c r="G3123" s="140" t="s">
        <v>308</v>
      </c>
      <c r="H3123" s="143">
        <v>41974</v>
      </c>
    </row>
    <row r="3124" spans="1:8">
      <c r="A3124" s="136">
        <v>4095</v>
      </c>
      <c r="B3124" s="137" t="s">
        <v>3445</v>
      </c>
      <c r="C3124" s="136" t="s">
        <v>306</v>
      </c>
      <c r="D3124" s="136" t="s">
        <v>307</v>
      </c>
      <c r="E3124" s="138">
        <v>11.73</v>
      </c>
      <c r="F3124" s="138">
        <v>10.14</v>
      </c>
      <c r="G3124" s="136" t="s">
        <v>308</v>
      </c>
      <c r="H3124" s="139">
        <v>41974</v>
      </c>
    </row>
    <row r="3125" spans="1:8">
      <c r="A3125" s="140">
        <v>4097</v>
      </c>
      <c r="B3125" s="141" t="s">
        <v>3446</v>
      </c>
      <c r="C3125" s="140" t="s">
        <v>306</v>
      </c>
      <c r="D3125" s="140" t="s">
        <v>307</v>
      </c>
      <c r="E3125" s="142">
        <v>12.7</v>
      </c>
      <c r="F3125" s="142">
        <v>10.98</v>
      </c>
      <c r="G3125" s="140" t="s">
        <v>308</v>
      </c>
      <c r="H3125" s="143">
        <v>41974</v>
      </c>
    </row>
    <row r="3126" spans="1:8">
      <c r="A3126" s="136">
        <v>4096</v>
      </c>
      <c r="B3126" s="137" t="s">
        <v>3447</v>
      </c>
      <c r="C3126" s="136" t="s">
        <v>306</v>
      </c>
      <c r="D3126" s="136" t="s">
        <v>307</v>
      </c>
      <c r="E3126" s="138">
        <v>12.7</v>
      </c>
      <c r="F3126" s="138">
        <v>10.98</v>
      </c>
      <c r="G3126" s="136" t="s">
        <v>308</v>
      </c>
      <c r="H3126" s="139">
        <v>41974</v>
      </c>
    </row>
    <row r="3127" spans="1:8" ht="25.5">
      <c r="A3127" s="140">
        <v>13955</v>
      </c>
      <c r="B3127" s="141" t="s">
        <v>3448</v>
      </c>
      <c r="C3127" s="140" t="s">
        <v>316</v>
      </c>
      <c r="D3127" s="140" t="s">
        <v>83</v>
      </c>
      <c r="E3127" s="142">
        <v>2047.95</v>
      </c>
      <c r="F3127" s="142">
        <v>2047.95</v>
      </c>
      <c r="G3127" s="140" t="s">
        <v>308</v>
      </c>
      <c r="H3127" s="143">
        <v>41974</v>
      </c>
    </row>
    <row r="3128" spans="1:8" ht="25.5">
      <c r="A3128" s="136">
        <v>10763</v>
      </c>
      <c r="B3128" s="137" t="s">
        <v>3449</v>
      </c>
      <c r="C3128" s="136" t="s">
        <v>316</v>
      </c>
      <c r="D3128" s="136" t="s">
        <v>307</v>
      </c>
      <c r="E3128" s="138">
        <v>2.7</v>
      </c>
      <c r="F3128" s="138">
        <v>2.7</v>
      </c>
      <c r="G3128" s="136" t="s">
        <v>308</v>
      </c>
      <c r="H3128" s="139">
        <v>41974</v>
      </c>
    </row>
    <row r="3129" spans="1:8" ht="25.5">
      <c r="A3129" s="140">
        <v>4114</v>
      </c>
      <c r="B3129" s="141" t="s">
        <v>3450</v>
      </c>
      <c r="C3129" s="140" t="s">
        <v>314</v>
      </c>
      <c r="D3129" s="140" t="s">
        <v>83</v>
      </c>
      <c r="E3129" s="142">
        <v>40.83</v>
      </c>
      <c r="F3129" s="142">
        <v>40.83</v>
      </c>
      <c r="G3129" s="140" t="s">
        <v>308</v>
      </c>
      <c r="H3129" s="143">
        <v>41974</v>
      </c>
    </row>
    <row r="3130" spans="1:8">
      <c r="A3130" s="136">
        <v>4107</v>
      </c>
      <c r="B3130" s="137" t="s">
        <v>3451</v>
      </c>
      <c r="C3130" s="136" t="s">
        <v>314</v>
      </c>
      <c r="D3130" s="136" t="s">
        <v>83</v>
      </c>
      <c r="E3130" s="138">
        <v>34.380000000000003</v>
      </c>
      <c r="F3130" s="138">
        <v>34.380000000000003</v>
      </c>
      <c r="G3130" s="136" t="s">
        <v>308</v>
      </c>
      <c r="H3130" s="139">
        <v>41974</v>
      </c>
    </row>
    <row r="3131" spans="1:8">
      <c r="A3131" s="140">
        <v>4108</v>
      </c>
      <c r="B3131" s="141" t="s">
        <v>3452</v>
      </c>
      <c r="C3131" s="140" t="s">
        <v>314</v>
      </c>
      <c r="D3131" s="140" t="s">
        <v>83</v>
      </c>
      <c r="E3131" s="142">
        <v>27.64</v>
      </c>
      <c r="F3131" s="142">
        <v>27.64</v>
      </c>
      <c r="G3131" s="140" t="s">
        <v>308</v>
      </c>
      <c r="H3131" s="143">
        <v>41974</v>
      </c>
    </row>
    <row r="3132" spans="1:8">
      <c r="A3132" s="136">
        <v>4102</v>
      </c>
      <c r="B3132" s="137" t="s">
        <v>3453</v>
      </c>
      <c r="C3132" s="136" t="s">
        <v>314</v>
      </c>
      <c r="D3132" s="136" t="s">
        <v>83</v>
      </c>
      <c r="E3132" s="138">
        <v>41.12</v>
      </c>
      <c r="F3132" s="138">
        <v>41.12</v>
      </c>
      <c r="G3132" s="136" t="s">
        <v>308</v>
      </c>
      <c r="H3132" s="139">
        <v>41974</v>
      </c>
    </row>
    <row r="3133" spans="1:8" ht="25.5">
      <c r="A3133" s="140">
        <v>36799</v>
      </c>
      <c r="B3133" s="141" t="s">
        <v>3454</v>
      </c>
      <c r="C3133" s="140" t="s">
        <v>314</v>
      </c>
      <c r="D3133" s="140" t="s">
        <v>83</v>
      </c>
      <c r="E3133" s="142">
        <v>32.83</v>
      </c>
      <c r="F3133" s="142">
        <v>32.83</v>
      </c>
      <c r="G3133" s="140" t="s">
        <v>308</v>
      </c>
      <c r="H3133" s="143">
        <v>41974</v>
      </c>
    </row>
    <row r="3134" spans="1:8">
      <c r="A3134" s="136">
        <v>357</v>
      </c>
      <c r="B3134" s="137" t="s">
        <v>3455</v>
      </c>
      <c r="C3134" s="136" t="s">
        <v>314</v>
      </c>
      <c r="D3134" s="136" t="s">
        <v>83</v>
      </c>
      <c r="E3134" s="138">
        <v>24</v>
      </c>
      <c r="F3134" s="138">
        <v>24</v>
      </c>
      <c r="G3134" s="136" t="s">
        <v>308</v>
      </c>
      <c r="H3134" s="139">
        <v>41974</v>
      </c>
    </row>
    <row r="3135" spans="1:8">
      <c r="A3135" s="140">
        <v>358</v>
      </c>
      <c r="B3135" s="141" t="s">
        <v>3456</v>
      </c>
      <c r="C3135" s="140" t="s">
        <v>314</v>
      </c>
      <c r="D3135" s="140" t="s">
        <v>83</v>
      </c>
      <c r="E3135" s="142">
        <v>24</v>
      </c>
      <c r="F3135" s="142">
        <v>24</v>
      </c>
      <c r="G3135" s="140" t="s">
        <v>308</v>
      </c>
      <c r="H3135" s="143">
        <v>41974</v>
      </c>
    </row>
    <row r="3136" spans="1:8">
      <c r="A3136" s="136">
        <v>365</v>
      </c>
      <c r="B3136" s="137" t="s">
        <v>3457</v>
      </c>
      <c r="C3136" s="136" t="s">
        <v>314</v>
      </c>
      <c r="D3136" s="136" t="s">
        <v>83</v>
      </c>
      <c r="E3136" s="138">
        <v>6.5</v>
      </c>
      <c r="F3136" s="138">
        <v>6.5</v>
      </c>
      <c r="G3136" s="136" t="s">
        <v>308</v>
      </c>
      <c r="H3136" s="139">
        <v>41974</v>
      </c>
    </row>
    <row r="3137" spans="1:8">
      <c r="A3137" s="140">
        <v>349</v>
      </c>
      <c r="B3137" s="141" t="s">
        <v>3458</v>
      </c>
      <c r="C3137" s="140" t="s">
        <v>314</v>
      </c>
      <c r="D3137" s="140" t="s">
        <v>83</v>
      </c>
      <c r="E3137" s="142">
        <v>1.26</v>
      </c>
      <c r="F3137" s="142">
        <v>1.26</v>
      </c>
      <c r="G3137" s="140" t="s">
        <v>308</v>
      </c>
      <c r="H3137" s="143">
        <v>41974</v>
      </c>
    </row>
    <row r="3138" spans="1:8">
      <c r="A3138" s="136">
        <v>360</v>
      </c>
      <c r="B3138" s="137" t="s">
        <v>3459</v>
      </c>
      <c r="C3138" s="136" t="s">
        <v>314</v>
      </c>
      <c r="D3138" s="136" t="s">
        <v>83</v>
      </c>
      <c r="E3138" s="138">
        <v>1.2</v>
      </c>
      <c r="F3138" s="138">
        <v>1.2</v>
      </c>
      <c r="G3138" s="136" t="s">
        <v>308</v>
      </c>
      <c r="H3138" s="139">
        <v>41974</v>
      </c>
    </row>
    <row r="3139" spans="1:8" ht="38.25">
      <c r="A3139" s="140">
        <v>4146</v>
      </c>
      <c r="B3139" s="141" t="s">
        <v>3460</v>
      </c>
      <c r="C3139" s="140" t="s">
        <v>314</v>
      </c>
      <c r="D3139" s="140" t="s">
        <v>83</v>
      </c>
      <c r="E3139" s="142">
        <v>229.92</v>
      </c>
      <c r="F3139" s="142">
        <v>229.92</v>
      </c>
      <c r="G3139" s="140" t="s">
        <v>308</v>
      </c>
      <c r="H3139" s="143">
        <v>41974</v>
      </c>
    </row>
    <row r="3140" spans="1:8" ht="38.25">
      <c r="A3140" s="136">
        <v>4127</v>
      </c>
      <c r="B3140" s="137" t="s">
        <v>3461</v>
      </c>
      <c r="C3140" s="136" t="s">
        <v>314</v>
      </c>
      <c r="D3140" s="136" t="s">
        <v>83</v>
      </c>
      <c r="E3140" s="138">
        <v>211.98</v>
      </c>
      <c r="F3140" s="138">
        <v>211.98</v>
      </c>
      <c r="G3140" s="136" t="s">
        <v>308</v>
      </c>
      <c r="H3140" s="139">
        <v>41974</v>
      </c>
    </row>
    <row r="3141" spans="1:8" ht="38.25">
      <c r="A3141" s="140">
        <v>4133</v>
      </c>
      <c r="B3141" s="141" t="s">
        <v>3462</v>
      </c>
      <c r="C3141" s="140" t="s">
        <v>314</v>
      </c>
      <c r="D3141" s="140" t="s">
        <v>83</v>
      </c>
      <c r="E3141" s="142">
        <v>290.61</v>
      </c>
      <c r="F3141" s="142">
        <v>290.61</v>
      </c>
      <c r="G3141" s="140" t="s">
        <v>308</v>
      </c>
      <c r="H3141" s="143">
        <v>41974</v>
      </c>
    </row>
    <row r="3142" spans="1:8" ht="38.25">
      <c r="A3142" s="136">
        <v>4135</v>
      </c>
      <c r="B3142" s="137" t="s">
        <v>3463</v>
      </c>
      <c r="C3142" s="136" t="s">
        <v>314</v>
      </c>
      <c r="D3142" s="136" t="s">
        <v>83</v>
      </c>
      <c r="E3142" s="138">
        <v>319.67</v>
      </c>
      <c r="F3142" s="138">
        <v>319.67</v>
      </c>
      <c r="G3142" s="136" t="s">
        <v>308</v>
      </c>
      <c r="H3142" s="139">
        <v>41974</v>
      </c>
    </row>
    <row r="3143" spans="1:8" ht="25.5">
      <c r="A3143" s="140">
        <v>4145</v>
      </c>
      <c r="B3143" s="141" t="s">
        <v>3464</v>
      </c>
      <c r="C3143" s="140" t="s">
        <v>314</v>
      </c>
      <c r="D3143" s="140" t="s">
        <v>83</v>
      </c>
      <c r="E3143" s="142">
        <v>253</v>
      </c>
      <c r="F3143" s="142">
        <v>253</v>
      </c>
      <c r="G3143" s="140" t="s">
        <v>308</v>
      </c>
      <c r="H3143" s="143">
        <v>41974</v>
      </c>
    </row>
    <row r="3144" spans="1:8" ht="38.25">
      <c r="A3144" s="136">
        <v>4140</v>
      </c>
      <c r="B3144" s="137" t="s">
        <v>3465</v>
      </c>
      <c r="C3144" s="136" t="s">
        <v>314</v>
      </c>
      <c r="D3144" s="136" t="s">
        <v>83</v>
      </c>
      <c r="E3144" s="138">
        <v>253</v>
      </c>
      <c r="F3144" s="138">
        <v>253</v>
      </c>
      <c r="G3144" s="136" t="s">
        <v>308</v>
      </c>
      <c r="H3144" s="139">
        <v>41974</v>
      </c>
    </row>
    <row r="3145" spans="1:8" ht="38.25">
      <c r="A3145" s="140">
        <v>4154</v>
      </c>
      <c r="B3145" s="141" t="s">
        <v>3466</v>
      </c>
      <c r="C3145" s="140" t="s">
        <v>314</v>
      </c>
      <c r="D3145" s="140" t="s">
        <v>83</v>
      </c>
      <c r="E3145" s="142">
        <v>258.99</v>
      </c>
      <c r="F3145" s="142">
        <v>258.99</v>
      </c>
      <c r="G3145" s="140" t="s">
        <v>308</v>
      </c>
      <c r="H3145" s="143">
        <v>41974</v>
      </c>
    </row>
    <row r="3146" spans="1:8" ht="38.25">
      <c r="A3146" s="136">
        <v>4152</v>
      </c>
      <c r="B3146" s="137" t="s">
        <v>3467</v>
      </c>
      <c r="C3146" s="136" t="s">
        <v>314</v>
      </c>
      <c r="D3146" s="136" t="s">
        <v>83</v>
      </c>
      <c r="E3146" s="138">
        <v>258.99</v>
      </c>
      <c r="F3146" s="138">
        <v>258.99</v>
      </c>
      <c r="G3146" s="136" t="s">
        <v>308</v>
      </c>
      <c r="H3146" s="139">
        <v>41974</v>
      </c>
    </row>
    <row r="3147" spans="1:8" ht="38.25">
      <c r="A3147" s="140">
        <v>4168</v>
      </c>
      <c r="B3147" s="141" t="s">
        <v>3468</v>
      </c>
      <c r="C3147" s="140" t="s">
        <v>314</v>
      </c>
      <c r="D3147" s="140" t="s">
        <v>83</v>
      </c>
      <c r="E3147" s="142">
        <v>273.52</v>
      </c>
      <c r="F3147" s="142">
        <v>273.52</v>
      </c>
      <c r="G3147" s="140" t="s">
        <v>308</v>
      </c>
      <c r="H3147" s="143">
        <v>41974</v>
      </c>
    </row>
    <row r="3148" spans="1:8" ht="38.25">
      <c r="A3148" s="136">
        <v>4161</v>
      </c>
      <c r="B3148" s="137" t="s">
        <v>3469</v>
      </c>
      <c r="C3148" s="136" t="s">
        <v>314</v>
      </c>
      <c r="D3148" s="136" t="s">
        <v>83</v>
      </c>
      <c r="E3148" s="138">
        <v>263.26</v>
      </c>
      <c r="F3148" s="138">
        <v>263.26</v>
      </c>
      <c r="G3148" s="136" t="s">
        <v>308</v>
      </c>
      <c r="H3148" s="139">
        <v>41974</v>
      </c>
    </row>
    <row r="3149" spans="1:8" ht="38.25">
      <c r="A3149" s="140">
        <v>4167</v>
      </c>
      <c r="B3149" s="141" t="s">
        <v>3470</v>
      </c>
      <c r="C3149" s="140" t="s">
        <v>314</v>
      </c>
      <c r="D3149" s="140" t="s">
        <v>83</v>
      </c>
      <c r="E3149" s="142">
        <v>250.81</v>
      </c>
      <c r="F3149" s="142">
        <v>250.81</v>
      </c>
      <c r="G3149" s="140" t="s">
        <v>308</v>
      </c>
      <c r="H3149" s="143">
        <v>41974</v>
      </c>
    </row>
    <row r="3150" spans="1:8">
      <c r="A3150" s="136">
        <v>4179</v>
      </c>
      <c r="B3150" s="137" t="s">
        <v>3471</v>
      </c>
      <c r="C3150" s="136" t="s">
        <v>314</v>
      </c>
      <c r="D3150" s="136" t="s">
        <v>83</v>
      </c>
      <c r="E3150" s="138">
        <v>5.59</v>
      </c>
      <c r="F3150" s="138">
        <v>5.59</v>
      </c>
      <c r="G3150" s="136" t="s">
        <v>308</v>
      </c>
      <c r="H3150" s="139">
        <v>41974</v>
      </c>
    </row>
    <row r="3151" spans="1:8">
      <c r="A3151" s="140">
        <v>4209</v>
      </c>
      <c r="B3151" s="141" t="s">
        <v>3472</v>
      </c>
      <c r="C3151" s="140" t="s">
        <v>314</v>
      </c>
      <c r="D3151" s="140" t="s">
        <v>83</v>
      </c>
      <c r="E3151" s="142">
        <v>8.82</v>
      </c>
      <c r="F3151" s="142">
        <v>8.82</v>
      </c>
      <c r="G3151" s="140" t="s">
        <v>308</v>
      </c>
      <c r="H3151" s="143">
        <v>41974</v>
      </c>
    </row>
    <row r="3152" spans="1:8">
      <c r="A3152" s="136">
        <v>4180</v>
      </c>
      <c r="B3152" s="137" t="s">
        <v>3473</v>
      </c>
      <c r="C3152" s="136" t="s">
        <v>314</v>
      </c>
      <c r="D3152" s="136" t="s">
        <v>83</v>
      </c>
      <c r="E3152" s="138">
        <v>7.78</v>
      </c>
      <c r="F3152" s="138">
        <v>7.78</v>
      </c>
      <c r="G3152" s="136" t="s">
        <v>308</v>
      </c>
      <c r="H3152" s="139">
        <v>41974</v>
      </c>
    </row>
    <row r="3153" spans="1:8">
      <c r="A3153" s="140">
        <v>4177</v>
      </c>
      <c r="B3153" s="141" t="s">
        <v>3474</v>
      </c>
      <c r="C3153" s="140" t="s">
        <v>314</v>
      </c>
      <c r="D3153" s="140" t="s">
        <v>83</v>
      </c>
      <c r="E3153" s="142">
        <v>2.31</v>
      </c>
      <c r="F3153" s="142">
        <v>2.31</v>
      </c>
      <c r="G3153" s="140" t="s">
        <v>308</v>
      </c>
      <c r="H3153" s="143">
        <v>41974</v>
      </c>
    </row>
    <row r="3154" spans="1:8">
      <c r="A3154" s="136">
        <v>4181</v>
      </c>
      <c r="B3154" s="137" t="s">
        <v>3475</v>
      </c>
      <c r="C3154" s="136" t="s">
        <v>314</v>
      </c>
      <c r="D3154" s="136" t="s">
        <v>83</v>
      </c>
      <c r="E3154" s="138">
        <v>19.2</v>
      </c>
      <c r="F3154" s="138">
        <v>19.2</v>
      </c>
      <c r="G3154" s="136" t="s">
        <v>308</v>
      </c>
      <c r="H3154" s="139">
        <v>41974</v>
      </c>
    </row>
    <row r="3155" spans="1:8">
      <c r="A3155" s="140">
        <v>4208</v>
      </c>
      <c r="B3155" s="141" t="s">
        <v>3476</v>
      </c>
      <c r="C3155" s="140" t="s">
        <v>314</v>
      </c>
      <c r="D3155" s="140" t="s">
        <v>83</v>
      </c>
      <c r="E3155" s="142">
        <v>27.42</v>
      </c>
      <c r="F3155" s="142">
        <v>27.42</v>
      </c>
      <c r="G3155" s="140" t="s">
        <v>308</v>
      </c>
      <c r="H3155" s="143">
        <v>41974</v>
      </c>
    </row>
    <row r="3156" spans="1:8">
      <c r="A3156" s="136">
        <v>4182</v>
      </c>
      <c r="B3156" s="137" t="s">
        <v>3477</v>
      </c>
      <c r="C3156" s="136" t="s">
        <v>314</v>
      </c>
      <c r="D3156" s="136" t="s">
        <v>83</v>
      </c>
      <c r="E3156" s="138">
        <v>38.96</v>
      </c>
      <c r="F3156" s="138">
        <v>38.96</v>
      </c>
      <c r="G3156" s="136" t="s">
        <v>308</v>
      </c>
      <c r="H3156" s="139">
        <v>41974</v>
      </c>
    </row>
    <row r="3157" spans="1:8">
      <c r="A3157" s="140">
        <v>4178</v>
      </c>
      <c r="B3157" s="141" t="s">
        <v>3478</v>
      </c>
      <c r="C3157" s="140" t="s">
        <v>314</v>
      </c>
      <c r="D3157" s="140" t="s">
        <v>83</v>
      </c>
      <c r="E3157" s="142">
        <v>3.31</v>
      </c>
      <c r="F3157" s="142">
        <v>3.31</v>
      </c>
      <c r="G3157" s="140" t="s">
        <v>308</v>
      </c>
      <c r="H3157" s="143">
        <v>41974</v>
      </c>
    </row>
    <row r="3158" spans="1:8">
      <c r="A3158" s="136">
        <v>4183</v>
      </c>
      <c r="B3158" s="137" t="s">
        <v>3479</v>
      </c>
      <c r="C3158" s="136" t="s">
        <v>314</v>
      </c>
      <c r="D3158" s="136" t="s">
        <v>83</v>
      </c>
      <c r="E3158" s="138">
        <v>61.19</v>
      </c>
      <c r="F3158" s="138">
        <v>61.19</v>
      </c>
      <c r="G3158" s="136" t="s">
        <v>308</v>
      </c>
      <c r="H3158" s="139">
        <v>41974</v>
      </c>
    </row>
    <row r="3159" spans="1:8">
      <c r="A3159" s="140">
        <v>4184</v>
      </c>
      <c r="B3159" s="141" t="s">
        <v>3480</v>
      </c>
      <c r="C3159" s="140" t="s">
        <v>314</v>
      </c>
      <c r="D3159" s="140" t="s">
        <v>83</v>
      </c>
      <c r="E3159" s="142">
        <v>109.88</v>
      </c>
      <c r="F3159" s="142">
        <v>109.88</v>
      </c>
      <c r="G3159" s="140" t="s">
        <v>308</v>
      </c>
      <c r="H3159" s="143">
        <v>41974</v>
      </c>
    </row>
    <row r="3160" spans="1:8">
      <c r="A3160" s="136">
        <v>4185</v>
      </c>
      <c r="B3160" s="137" t="s">
        <v>3481</v>
      </c>
      <c r="C3160" s="136" t="s">
        <v>314</v>
      </c>
      <c r="D3160" s="136" t="s">
        <v>83</v>
      </c>
      <c r="E3160" s="138">
        <v>134.27000000000001</v>
      </c>
      <c r="F3160" s="138">
        <v>134.27000000000001</v>
      </c>
      <c r="G3160" s="136" t="s">
        <v>308</v>
      </c>
      <c r="H3160" s="139">
        <v>41974</v>
      </c>
    </row>
    <row r="3161" spans="1:8">
      <c r="A3161" s="140">
        <v>4214</v>
      </c>
      <c r="B3161" s="141" t="s">
        <v>3482</v>
      </c>
      <c r="C3161" s="140" t="s">
        <v>314</v>
      </c>
      <c r="D3161" s="140" t="s">
        <v>83</v>
      </c>
      <c r="E3161" s="142">
        <v>3.58</v>
      </c>
      <c r="F3161" s="142">
        <v>3.58</v>
      </c>
      <c r="G3161" s="140" t="s">
        <v>308</v>
      </c>
      <c r="H3161" s="143">
        <v>41974</v>
      </c>
    </row>
    <row r="3162" spans="1:8">
      <c r="A3162" s="136">
        <v>4215</v>
      </c>
      <c r="B3162" s="137" t="s">
        <v>3483</v>
      </c>
      <c r="C3162" s="136" t="s">
        <v>314</v>
      </c>
      <c r="D3162" s="136" t="s">
        <v>83</v>
      </c>
      <c r="E3162" s="138">
        <v>2.97</v>
      </c>
      <c r="F3162" s="138">
        <v>2.97</v>
      </c>
      <c r="G3162" s="136" t="s">
        <v>308</v>
      </c>
      <c r="H3162" s="139">
        <v>41974</v>
      </c>
    </row>
    <row r="3163" spans="1:8">
      <c r="A3163" s="140">
        <v>4212</v>
      </c>
      <c r="B3163" s="141" t="s">
        <v>3484</v>
      </c>
      <c r="C3163" s="140" t="s">
        <v>314</v>
      </c>
      <c r="D3163" s="140" t="s">
        <v>83</v>
      </c>
      <c r="E3163" s="142">
        <v>1.2</v>
      </c>
      <c r="F3163" s="142">
        <v>1.2</v>
      </c>
      <c r="G3163" s="140" t="s">
        <v>308</v>
      </c>
      <c r="H3163" s="143">
        <v>41974</v>
      </c>
    </row>
    <row r="3164" spans="1:8">
      <c r="A3164" s="136">
        <v>4210</v>
      </c>
      <c r="B3164" s="137" t="s">
        <v>3485</v>
      </c>
      <c r="C3164" s="136" t="s">
        <v>314</v>
      </c>
      <c r="D3164" s="136" t="s">
        <v>83</v>
      </c>
      <c r="E3164" s="138">
        <v>0.46</v>
      </c>
      <c r="F3164" s="138">
        <v>0.46</v>
      </c>
      <c r="G3164" s="136" t="s">
        <v>308</v>
      </c>
      <c r="H3164" s="139">
        <v>41974</v>
      </c>
    </row>
    <row r="3165" spans="1:8">
      <c r="A3165" s="140">
        <v>4213</v>
      </c>
      <c r="B3165" s="141" t="s">
        <v>3486</v>
      </c>
      <c r="C3165" s="140" t="s">
        <v>314</v>
      </c>
      <c r="D3165" s="140" t="s">
        <v>83</v>
      </c>
      <c r="E3165" s="142">
        <v>6.46</v>
      </c>
      <c r="F3165" s="142">
        <v>6.46</v>
      </c>
      <c r="G3165" s="140" t="s">
        <v>308</v>
      </c>
      <c r="H3165" s="143">
        <v>41974</v>
      </c>
    </row>
    <row r="3166" spans="1:8">
      <c r="A3166" s="136">
        <v>4211</v>
      </c>
      <c r="B3166" s="137" t="s">
        <v>3487</v>
      </c>
      <c r="C3166" s="136" t="s">
        <v>314</v>
      </c>
      <c r="D3166" s="136" t="s">
        <v>83</v>
      </c>
      <c r="E3166" s="138">
        <v>0.68</v>
      </c>
      <c r="F3166" s="138">
        <v>0.68</v>
      </c>
      <c r="G3166" s="136" t="s">
        <v>308</v>
      </c>
      <c r="H3166" s="139">
        <v>41974</v>
      </c>
    </row>
    <row r="3167" spans="1:8">
      <c r="A3167" s="140">
        <v>4188</v>
      </c>
      <c r="B3167" s="141" t="s">
        <v>3488</v>
      </c>
      <c r="C3167" s="140" t="s">
        <v>314</v>
      </c>
      <c r="D3167" s="140" t="s">
        <v>83</v>
      </c>
      <c r="E3167" s="142">
        <v>5.51</v>
      </c>
      <c r="F3167" s="142">
        <v>5.51</v>
      </c>
      <c r="G3167" s="140" t="s">
        <v>308</v>
      </c>
      <c r="H3167" s="143">
        <v>41974</v>
      </c>
    </row>
    <row r="3168" spans="1:8">
      <c r="A3168" s="136">
        <v>4189</v>
      </c>
      <c r="B3168" s="137" t="s">
        <v>3489</v>
      </c>
      <c r="C3168" s="136" t="s">
        <v>314</v>
      </c>
      <c r="D3168" s="136" t="s">
        <v>83</v>
      </c>
      <c r="E3168" s="138">
        <v>5.39</v>
      </c>
      <c r="F3168" s="138">
        <v>5.39</v>
      </c>
      <c r="G3168" s="136" t="s">
        <v>308</v>
      </c>
      <c r="H3168" s="139">
        <v>41974</v>
      </c>
    </row>
    <row r="3169" spans="1:8">
      <c r="A3169" s="140">
        <v>4192</v>
      </c>
      <c r="B3169" s="141" t="s">
        <v>3490</v>
      </c>
      <c r="C3169" s="140" t="s">
        <v>314</v>
      </c>
      <c r="D3169" s="140" t="s">
        <v>83</v>
      </c>
      <c r="E3169" s="142">
        <v>8.6999999999999993</v>
      </c>
      <c r="F3169" s="142">
        <v>8.6999999999999993</v>
      </c>
      <c r="G3169" s="140" t="s">
        <v>308</v>
      </c>
      <c r="H3169" s="143">
        <v>41974</v>
      </c>
    </row>
    <row r="3170" spans="1:8">
      <c r="A3170" s="136">
        <v>4205</v>
      </c>
      <c r="B3170" s="137" t="s">
        <v>3491</v>
      </c>
      <c r="C3170" s="136" t="s">
        <v>314</v>
      </c>
      <c r="D3170" s="136" t="s">
        <v>83</v>
      </c>
      <c r="E3170" s="138">
        <v>8.7799999999999994</v>
      </c>
      <c r="F3170" s="138">
        <v>8.7799999999999994</v>
      </c>
      <c r="G3170" s="136" t="s">
        <v>308</v>
      </c>
      <c r="H3170" s="139">
        <v>41974</v>
      </c>
    </row>
    <row r="3171" spans="1:8">
      <c r="A3171" s="140">
        <v>4191</v>
      </c>
      <c r="B3171" s="141" t="s">
        <v>3492</v>
      </c>
      <c r="C3171" s="140" t="s">
        <v>314</v>
      </c>
      <c r="D3171" s="140" t="s">
        <v>83</v>
      </c>
      <c r="E3171" s="142">
        <v>8.6999999999999993</v>
      </c>
      <c r="F3171" s="142">
        <v>8.6999999999999993</v>
      </c>
      <c r="G3171" s="140" t="s">
        <v>308</v>
      </c>
      <c r="H3171" s="143">
        <v>41974</v>
      </c>
    </row>
    <row r="3172" spans="1:8">
      <c r="A3172" s="136">
        <v>4206</v>
      </c>
      <c r="B3172" s="137" t="s">
        <v>3493</v>
      </c>
      <c r="C3172" s="136" t="s">
        <v>314</v>
      </c>
      <c r="D3172" s="136" t="s">
        <v>83</v>
      </c>
      <c r="E3172" s="138">
        <v>7.7</v>
      </c>
      <c r="F3172" s="138">
        <v>7.7</v>
      </c>
      <c r="G3172" s="136" t="s">
        <v>308</v>
      </c>
      <c r="H3172" s="139">
        <v>41974</v>
      </c>
    </row>
    <row r="3173" spans="1:8">
      <c r="A3173" s="140">
        <v>4207</v>
      </c>
      <c r="B3173" s="141" t="s">
        <v>3494</v>
      </c>
      <c r="C3173" s="140" t="s">
        <v>314</v>
      </c>
      <c r="D3173" s="140" t="s">
        <v>83</v>
      </c>
      <c r="E3173" s="142">
        <v>7.3</v>
      </c>
      <c r="F3173" s="142">
        <v>7.3</v>
      </c>
      <c r="G3173" s="140" t="s">
        <v>308</v>
      </c>
      <c r="H3173" s="143">
        <v>41974</v>
      </c>
    </row>
    <row r="3174" spans="1:8">
      <c r="A3174" s="136">
        <v>4190</v>
      </c>
      <c r="B3174" s="137" t="s">
        <v>3495</v>
      </c>
      <c r="C3174" s="136" t="s">
        <v>314</v>
      </c>
      <c r="D3174" s="136" t="s">
        <v>83</v>
      </c>
      <c r="E3174" s="138">
        <v>7.5</v>
      </c>
      <c r="F3174" s="138">
        <v>7.5</v>
      </c>
      <c r="G3174" s="136" t="s">
        <v>308</v>
      </c>
      <c r="H3174" s="139">
        <v>41974</v>
      </c>
    </row>
    <row r="3175" spans="1:8">
      <c r="A3175" s="140">
        <v>4186</v>
      </c>
      <c r="B3175" s="141" t="s">
        <v>3496</v>
      </c>
      <c r="C3175" s="140" t="s">
        <v>314</v>
      </c>
      <c r="D3175" s="140" t="s">
        <v>83</v>
      </c>
      <c r="E3175" s="142">
        <v>2.31</v>
      </c>
      <c r="F3175" s="142">
        <v>2.31</v>
      </c>
      <c r="G3175" s="140" t="s">
        <v>308</v>
      </c>
      <c r="H3175" s="143">
        <v>41974</v>
      </c>
    </row>
    <row r="3176" spans="1:8">
      <c r="A3176" s="136">
        <v>4204</v>
      </c>
      <c r="B3176" s="137" t="s">
        <v>3497</v>
      </c>
      <c r="C3176" s="136" t="s">
        <v>314</v>
      </c>
      <c r="D3176" s="136" t="s">
        <v>83</v>
      </c>
      <c r="E3176" s="138">
        <v>18.760000000000002</v>
      </c>
      <c r="F3176" s="138">
        <v>18.760000000000002</v>
      </c>
      <c r="G3176" s="136" t="s">
        <v>308</v>
      </c>
      <c r="H3176" s="139">
        <v>41974</v>
      </c>
    </row>
    <row r="3177" spans="1:8">
      <c r="A3177" s="140">
        <v>4194</v>
      </c>
      <c r="B3177" s="141" t="s">
        <v>3498</v>
      </c>
      <c r="C3177" s="140" t="s">
        <v>314</v>
      </c>
      <c r="D3177" s="140" t="s">
        <v>83</v>
      </c>
      <c r="E3177" s="142">
        <v>18.760000000000002</v>
      </c>
      <c r="F3177" s="142">
        <v>18.760000000000002</v>
      </c>
      <c r="G3177" s="140" t="s">
        <v>308</v>
      </c>
      <c r="H3177" s="143">
        <v>41974</v>
      </c>
    </row>
    <row r="3178" spans="1:8">
      <c r="A3178" s="136">
        <v>4193</v>
      </c>
      <c r="B3178" s="137" t="s">
        <v>3499</v>
      </c>
      <c r="C3178" s="136" t="s">
        <v>314</v>
      </c>
      <c r="D3178" s="136" t="s">
        <v>83</v>
      </c>
      <c r="E3178" s="138">
        <v>18.760000000000002</v>
      </c>
      <c r="F3178" s="138">
        <v>18.760000000000002</v>
      </c>
      <c r="G3178" s="136" t="s">
        <v>308</v>
      </c>
      <c r="H3178" s="139">
        <v>41974</v>
      </c>
    </row>
    <row r="3179" spans="1:8">
      <c r="A3179" s="140">
        <v>4196</v>
      </c>
      <c r="B3179" s="141" t="s">
        <v>3500</v>
      </c>
      <c r="C3179" s="140" t="s">
        <v>314</v>
      </c>
      <c r="D3179" s="140" t="s">
        <v>83</v>
      </c>
      <c r="E3179" s="142">
        <v>26.66</v>
      </c>
      <c r="F3179" s="142">
        <v>26.66</v>
      </c>
      <c r="G3179" s="140" t="s">
        <v>308</v>
      </c>
      <c r="H3179" s="143">
        <v>41974</v>
      </c>
    </row>
    <row r="3180" spans="1:8">
      <c r="A3180" s="136">
        <v>4195</v>
      </c>
      <c r="B3180" s="137" t="s">
        <v>3501</v>
      </c>
      <c r="C3180" s="136" t="s">
        <v>314</v>
      </c>
      <c r="D3180" s="136" t="s">
        <v>83</v>
      </c>
      <c r="E3180" s="138">
        <v>26.98</v>
      </c>
      <c r="F3180" s="138">
        <v>26.98</v>
      </c>
      <c r="G3180" s="136" t="s">
        <v>308</v>
      </c>
      <c r="H3180" s="139">
        <v>41974</v>
      </c>
    </row>
    <row r="3181" spans="1:8">
      <c r="A3181" s="140">
        <v>4197</v>
      </c>
      <c r="B3181" s="141" t="s">
        <v>3502</v>
      </c>
      <c r="C3181" s="140" t="s">
        <v>314</v>
      </c>
      <c r="D3181" s="140" t="s">
        <v>83</v>
      </c>
      <c r="E3181" s="142">
        <v>26.66</v>
      </c>
      <c r="F3181" s="142">
        <v>26.66</v>
      </c>
      <c r="G3181" s="140" t="s">
        <v>308</v>
      </c>
      <c r="H3181" s="143">
        <v>41974</v>
      </c>
    </row>
    <row r="3182" spans="1:8">
      <c r="A3182" s="136">
        <v>4198</v>
      </c>
      <c r="B3182" s="137" t="s">
        <v>3503</v>
      </c>
      <c r="C3182" s="136" t="s">
        <v>314</v>
      </c>
      <c r="D3182" s="136" t="s">
        <v>83</v>
      </c>
      <c r="E3182" s="138">
        <v>38.479999999999997</v>
      </c>
      <c r="F3182" s="138">
        <v>38.479999999999997</v>
      </c>
      <c r="G3182" s="136" t="s">
        <v>308</v>
      </c>
      <c r="H3182" s="139">
        <v>41974</v>
      </c>
    </row>
    <row r="3183" spans="1:8">
      <c r="A3183" s="140">
        <v>4203</v>
      </c>
      <c r="B3183" s="141" t="s">
        <v>3504</v>
      </c>
      <c r="C3183" s="140" t="s">
        <v>314</v>
      </c>
      <c r="D3183" s="140" t="s">
        <v>83</v>
      </c>
      <c r="E3183" s="142">
        <v>38.479999999999997</v>
      </c>
      <c r="F3183" s="142">
        <v>38.479999999999997</v>
      </c>
      <c r="G3183" s="140" t="s">
        <v>308</v>
      </c>
      <c r="H3183" s="143">
        <v>41974</v>
      </c>
    </row>
    <row r="3184" spans="1:8">
      <c r="A3184" s="136">
        <v>4202</v>
      </c>
      <c r="B3184" s="137" t="s">
        <v>3505</v>
      </c>
      <c r="C3184" s="136" t="s">
        <v>314</v>
      </c>
      <c r="D3184" s="136" t="s">
        <v>83</v>
      </c>
      <c r="E3184" s="138">
        <v>38.479999999999997</v>
      </c>
      <c r="F3184" s="138">
        <v>38.479999999999997</v>
      </c>
      <c r="G3184" s="136" t="s">
        <v>308</v>
      </c>
      <c r="H3184" s="139">
        <v>41974</v>
      </c>
    </row>
    <row r="3185" spans="1:8">
      <c r="A3185" s="140">
        <v>4187</v>
      </c>
      <c r="B3185" s="141" t="s">
        <v>3506</v>
      </c>
      <c r="C3185" s="140" t="s">
        <v>314</v>
      </c>
      <c r="D3185" s="140" t="s">
        <v>83</v>
      </c>
      <c r="E3185" s="142">
        <v>3.31</v>
      </c>
      <c r="F3185" s="142">
        <v>3.31</v>
      </c>
      <c r="G3185" s="140" t="s">
        <v>308</v>
      </c>
      <c r="H3185" s="143">
        <v>41974</v>
      </c>
    </row>
    <row r="3186" spans="1:8">
      <c r="A3186" s="136">
        <v>2645</v>
      </c>
      <c r="B3186" s="137" t="s">
        <v>3507</v>
      </c>
      <c r="C3186" s="136" t="s">
        <v>314</v>
      </c>
      <c r="D3186" s="136" t="s">
        <v>83</v>
      </c>
      <c r="E3186" s="138">
        <v>2.79</v>
      </c>
      <c r="F3186" s="138">
        <v>2.79</v>
      </c>
      <c r="G3186" s="136" t="s">
        <v>308</v>
      </c>
      <c r="H3186" s="139">
        <v>41974</v>
      </c>
    </row>
    <row r="3187" spans="1:8" ht="25.5">
      <c r="A3187" s="140">
        <v>2646</v>
      </c>
      <c r="B3187" s="141" t="s">
        <v>3508</v>
      </c>
      <c r="C3187" s="140" t="s">
        <v>314</v>
      </c>
      <c r="D3187" s="140" t="s">
        <v>83</v>
      </c>
      <c r="E3187" s="142">
        <v>4.43</v>
      </c>
      <c r="F3187" s="142">
        <v>4.43</v>
      </c>
      <c r="G3187" s="140" t="s">
        <v>308</v>
      </c>
      <c r="H3187" s="143">
        <v>41974</v>
      </c>
    </row>
    <row r="3188" spans="1:8" ht="25.5">
      <c r="A3188" s="136">
        <v>7252</v>
      </c>
      <c r="B3188" s="137" t="s">
        <v>3509</v>
      </c>
      <c r="C3188" s="136" t="s">
        <v>314</v>
      </c>
      <c r="D3188" s="136" t="s">
        <v>307</v>
      </c>
      <c r="E3188" s="138">
        <v>1.3</v>
      </c>
      <c r="F3188" s="138">
        <v>1.3</v>
      </c>
      <c r="G3188" s="136" t="s">
        <v>308</v>
      </c>
      <c r="H3188" s="139">
        <v>41974</v>
      </c>
    </row>
    <row r="3189" spans="1:8">
      <c r="A3189" s="140">
        <v>7595</v>
      </c>
      <c r="B3189" s="141" t="s">
        <v>3510</v>
      </c>
      <c r="C3189" s="140" t="s">
        <v>306</v>
      </c>
      <c r="D3189" s="140" t="s">
        <v>307</v>
      </c>
      <c r="E3189" s="142">
        <v>17.27</v>
      </c>
      <c r="F3189" s="142">
        <v>14.93</v>
      </c>
      <c r="G3189" s="140" t="s">
        <v>308</v>
      </c>
      <c r="H3189" s="143">
        <v>41974</v>
      </c>
    </row>
    <row r="3190" spans="1:8">
      <c r="A3190" s="136">
        <v>11138</v>
      </c>
      <c r="B3190" s="137" t="s">
        <v>3511</v>
      </c>
      <c r="C3190" s="136" t="s">
        <v>314</v>
      </c>
      <c r="D3190" s="136" t="s">
        <v>416</v>
      </c>
      <c r="E3190" s="138">
        <v>1.8</v>
      </c>
      <c r="F3190" s="138">
        <v>1.8</v>
      </c>
      <c r="G3190" s="136" t="s">
        <v>308</v>
      </c>
      <c r="H3190" s="139">
        <v>41974</v>
      </c>
    </row>
    <row r="3191" spans="1:8">
      <c r="A3191" s="140">
        <v>5333</v>
      </c>
      <c r="B3191" s="141" t="s">
        <v>3512</v>
      </c>
      <c r="C3191" s="140" t="s">
        <v>314</v>
      </c>
      <c r="D3191" s="140" t="s">
        <v>416</v>
      </c>
      <c r="E3191" s="142">
        <v>13.66</v>
      </c>
      <c r="F3191" s="142">
        <v>13.66</v>
      </c>
      <c r="G3191" s="140" t="s">
        <v>308</v>
      </c>
      <c r="H3191" s="143">
        <v>41974</v>
      </c>
    </row>
    <row r="3192" spans="1:8">
      <c r="A3192" s="136">
        <v>4221</v>
      </c>
      <c r="B3192" s="137" t="s">
        <v>3513</v>
      </c>
      <c r="C3192" s="136" t="s">
        <v>314</v>
      </c>
      <c r="D3192" s="136" t="s">
        <v>416</v>
      </c>
      <c r="E3192" s="138">
        <v>2.8</v>
      </c>
      <c r="F3192" s="138">
        <v>2.8</v>
      </c>
      <c r="G3192" s="136" t="s">
        <v>308</v>
      </c>
      <c r="H3192" s="139">
        <v>41974</v>
      </c>
    </row>
    <row r="3193" spans="1:8" ht="38.25">
      <c r="A3193" s="140">
        <v>4227</v>
      </c>
      <c r="B3193" s="141" t="s">
        <v>3514</v>
      </c>
      <c r="C3193" s="140" t="s">
        <v>314</v>
      </c>
      <c r="D3193" s="140" t="s">
        <v>416</v>
      </c>
      <c r="E3193" s="142">
        <v>10.55</v>
      </c>
      <c r="F3193" s="142">
        <v>10.55</v>
      </c>
      <c r="G3193" s="140" t="s">
        <v>308</v>
      </c>
      <c r="H3193" s="143">
        <v>41974</v>
      </c>
    </row>
    <row r="3194" spans="1:8">
      <c r="A3194" s="136">
        <v>4242</v>
      </c>
      <c r="B3194" s="137" t="s">
        <v>3515</v>
      </c>
      <c r="C3194" s="136" t="s">
        <v>306</v>
      </c>
      <c r="D3194" s="136" t="s">
        <v>307</v>
      </c>
      <c r="E3194" s="138">
        <v>11.52</v>
      </c>
      <c r="F3194" s="138">
        <v>9.9600000000000009</v>
      </c>
      <c r="G3194" s="136" t="s">
        <v>308</v>
      </c>
      <c r="H3194" s="139">
        <v>41974</v>
      </c>
    </row>
    <row r="3195" spans="1:8">
      <c r="A3195" s="140">
        <v>4243</v>
      </c>
      <c r="B3195" s="141" t="s">
        <v>3516</v>
      </c>
      <c r="C3195" s="140" t="s">
        <v>306</v>
      </c>
      <c r="D3195" s="140" t="s">
        <v>307</v>
      </c>
      <c r="E3195" s="142">
        <v>11.48</v>
      </c>
      <c r="F3195" s="142">
        <v>9.93</v>
      </c>
      <c r="G3195" s="140" t="s">
        <v>308</v>
      </c>
      <c r="H3195" s="143">
        <v>41974</v>
      </c>
    </row>
    <row r="3196" spans="1:8" ht="25.5">
      <c r="A3196" s="136">
        <v>37623</v>
      </c>
      <c r="B3196" s="137" t="s">
        <v>3517</v>
      </c>
      <c r="C3196" s="136" t="s">
        <v>306</v>
      </c>
      <c r="D3196" s="136" t="s">
        <v>307</v>
      </c>
      <c r="E3196" s="138">
        <v>9.09</v>
      </c>
      <c r="F3196" s="138">
        <v>7.86</v>
      </c>
      <c r="G3196" s="136" t="s">
        <v>308</v>
      </c>
      <c r="H3196" s="139">
        <v>41974</v>
      </c>
    </row>
    <row r="3197" spans="1:8">
      <c r="A3197" s="140">
        <v>4250</v>
      </c>
      <c r="B3197" s="141" t="s">
        <v>3518</v>
      </c>
      <c r="C3197" s="140" t="s">
        <v>306</v>
      </c>
      <c r="D3197" s="140" t="s">
        <v>307</v>
      </c>
      <c r="E3197" s="142">
        <v>6.91</v>
      </c>
      <c r="F3197" s="142">
        <v>5.98</v>
      </c>
      <c r="G3197" s="140" t="s">
        <v>308</v>
      </c>
      <c r="H3197" s="143">
        <v>41974</v>
      </c>
    </row>
    <row r="3198" spans="1:8">
      <c r="A3198" s="136">
        <v>25960</v>
      </c>
      <c r="B3198" s="137" t="s">
        <v>3519</v>
      </c>
      <c r="C3198" s="136" t="s">
        <v>306</v>
      </c>
      <c r="D3198" s="136" t="s">
        <v>307</v>
      </c>
      <c r="E3198" s="138">
        <v>7.57</v>
      </c>
      <c r="F3198" s="138">
        <v>6.55</v>
      </c>
      <c r="G3198" s="136" t="s">
        <v>308</v>
      </c>
      <c r="H3198" s="139">
        <v>41974</v>
      </c>
    </row>
    <row r="3199" spans="1:8">
      <c r="A3199" s="140">
        <v>4234</v>
      </c>
      <c r="B3199" s="141" t="s">
        <v>3520</v>
      </c>
      <c r="C3199" s="140" t="s">
        <v>306</v>
      </c>
      <c r="D3199" s="140" t="s">
        <v>307</v>
      </c>
      <c r="E3199" s="142">
        <v>11.52</v>
      </c>
      <c r="F3199" s="142">
        <v>9.9600000000000009</v>
      </c>
      <c r="G3199" s="140" t="s">
        <v>308</v>
      </c>
      <c r="H3199" s="143">
        <v>41974</v>
      </c>
    </row>
    <row r="3200" spans="1:8">
      <c r="A3200" s="136">
        <v>4253</v>
      </c>
      <c r="B3200" s="137" t="s">
        <v>3521</v>
      </c>
      <c r="C3200" s="136" t="s">
        <v>306</v>
      </c>
      <c r="D3200" s="136" t="s">
        <v>307</v>
      </c>
      <c r="E3200" s="138">
        <v>6.39</v>
      </c>
      <c r="F3200" s="138">
        <v>5.52</v>
      </c>
      <c r="G3200" s="136" t="s">
        <v>308</v>
      </c>
      <c r="H3200" s="139">
        <v>41974</v>
      </c>
    </row>
    <row r="3201" spans="1:8">
      <c r="A3201" s="140">
        <v>4254</v>
      </c>
      <c r="B3201" s="141" t="s">
        <v>3522</v>
      </c>
      <c r="C3201" s="140" t="s">
        <v>306</v>
      </c>
      <c r="D3201" s="140" t="s">
        <v>307</v>
      </c>
      <c r="E3201" s="142">
        <v>12.55</v>
      </c>
      <c r="F3201" s="142">
        <v>10.85</v>
      </c>
      <c r="G3201" s="140" t="s">
        <v>308</v>
      </c>
      <c r="H3201" s="143">
        <v>41974</v>
      </c>
    </row>
    <row r="3202" spans="1:8">
      <c r="A3202" s="136">
        <v>4230</v>
      </c>
      <c r="B3202" s="137" t="s">
        <v>3523</v>
      </c>
      <c r="C3202" s="136" t="s">
        <v>306</v>
      </c>
      <c r="D3202" s="136" t="s">
        <v>307</v>
      </c>
      <c r="E3202" s="138">
        <v>12.11</v>
      </c>
      <c r="F3202" s="138">
        <v>10.47</v>
      </c>
      <c r="G3202" s="136" t="s">
        <v>308</v>
      </c>
      <c r="H3202" s="139">
        <v>41974</v>
      </c>
    </row>
    <row r="3203" spans="1:8">
      <c r="A3203" s="140">
        <v>4257</v>
      </c>
      <c r="B3203" s="141" t="s">
        <v>3524</v>
      </c>
      <c r="C3203" s="140" t="s">
        <v>306</v>
      </c>
      <c r="D3203" s="140" t="s">
        <v>307</v>
      </c>
      <c r="E3203" s="142">
        <v>6.42</v>
      </c>
      <c r="F3203" s="142">
        <v>5.55</v>
      </c>
      <c r="G3203" s="140" t="s">
        <v>308</v>
      </c>
      <c r="H3203" s="143">
        <v>41974</v>
      </c>
    </row>
    <row r="3204" spans="1:8">
      <c r="A3204" s="136">
        <v>4240</v>
      </c>
      <c r="B3204" s="137" t="s">
        <v>3525</v>
      </c>
      <c r="C3204" s="136" t="s">
        <v>306</v>
      </c>
      <c r="D3204" s="136" t="s">
        <v>307</v>
      </c>
      <c r="E3204" s="138">
        <v>11.52</v>
      </c>
      <c r="F3204" s="138">
        <v>9.9600000000000009</v>
      </c>
      <c r="G3204" s="136" t="s">
        <v>308</v>
      </c>
      <c r="H3204" s="139">
        <v>41974</v>
      </c>
    </row>
    <row r="3205" spans="1:8">
      <c r="A3205" s="140">
        <v>4239</v>
      </c>
      <c r="B3205" s="141" t="s">
        <v>3526</v>
      </c>
      <c r="C3205" s="140" t="s">
        <v>306</v>
      </c>
      <c r="D3205" s="140" t="s">
        <v>307</v>
      </c>
      <c r="E3205" s="142">
        <v>12.63</v>
      </c>
      <c r="F3205" s="142">
        <v>10.92</v>
      </c>
      <c r="G3205" s="140" t="s">
        <v>308</v>
      </c>
      <c r="H3205" s="143">
        <v>41974</v>
      </c>
    </row>
    <row r="3206" spans="1:8">
      <c r="A3206" s="136">
        <v>4248</v>
      </c>
      <c r="B3206" s="137" t="s">
        <v>3527</v>
      </c>
      <c r="C3206" s="136" t="s">
        <v>306</v>
      </c>
      <c r="D3206" s="136" t="s">
        <v>307</v>
      </c>
      <c r="E3206" s="138">
        <v>12.39</v>
      </c>
      <c r="F3206" s="138">
        <v>10.72</v>
      </c>
      <c r="G3206" s="136" t="s">
        <v>308</v>
      </c>
      <c r="H3206" s="139">
        <v>41974</v>
      </c>
    </row>
    <row r="3207" spans="1:8">
      <c r="A3207" s="140">
        <v>25959</v>
      </c>
      <c r="B3207" s="141" t="s">
        <v>3528</v>
      </c>
      <c r="C3207" s="140" t="s">
        <v>306</v>
      </c>
      <c r="D3207" s="140" t="s">
        <v>307</v>
      </c>
      <c r="E3207" s="142">
        <v>9.7899999999999991</v>
      </c>
      <c r="F3207" s="142">
        <v>8.4700000000000006</v>
      </c>
      <c r="G3207" s="140" t="s">
        <v>308</v>
      </c>
      <c r="H3207" s="143">
        <v>41974</v>
      </c>
    </row>
    <row r="3208" spans="1:8">
      <c r="A3208" s="136">
        <v>4238</v>
      </c>
      <c r="B3208" s="137" t="s">
        <v>3529</v>
      </c>
      <c r="C3208" s="136" t="s">
        <v>306</v>
      </c>
      <c r="D3208" s="136" t="s">
        <v>307</v>
      </c>
      <c r="E3208" s="138">
        <v>11.52</v>
      </c>
      <c r="F3208" s="138">
        <v>9.9600000000000009</v>
      </c>
      <c r="G3208" s="136" t="s">
        <v>308</v>
      </c>
      <c r="H3208" s="139">
        <v>41974</v>
      </c>
    </row>
    <row r="3209" spans="1:8" ht="25.5">
      <c r="A3209" s="140">
        <v>4233</v>
      </c>
      <c r="B3209" s="141" t="s">
        <v>3530</v>
      </c>
      <c r="C3209" s="140" t="s">
        <v>306</v>
      </c>
      <c r="D3209" s="140" t="s">
        <v>307</v>
      </c>
      <c r="E3209" s="142">
        <v>12.7</v>
      </c>
      <c r="F3209" s="142">
        <v>10.98</v>
      </c>
      <c r="G3209" s="140" t="s">
        <v>308</v>
      </c>
      <c r="H3209" s="143">
        <v>41974</v>
      </c>
    </row>
    <row r="3210" spans="1:8">
      <c r="A3210" s="136">
        <v>4251</v>
      </c>
      <c r="B3210" s="137" t="s">
        <v>3531</v>
      </c>
      <c r="C3210" s="136" t="s">
        <v>306</v>
      </c>
      <c r="D3210" s="136" t="s">
        <v>307</v>
      </c>
      <c r="E3210" s="138">
        <v>6.85</v>
      </c>
      <c r="F3210" s="138">
        <v>5.93</v>
      </c>
      <c r="G3210" s="136" t="s">
        <v>308</v>
      </c>
      <c r="H3210" s="139">
        <v>41974</v>
      </c>
    </row>
    <row r="3211" spans="1:8">
      <c r="A3211" s="140">
        <v>4252</v>
      </c>
      <c r="B3211" s="141" t="s">
        <v>3532</v>
      </c>
      <c r="C3211" s="140" t="s">
        <v>306</v>
      </c>
      <c r="D3211" s="140" t="s">
        <v>307</v>
      </c>
      <c r="E3211" s="142">
        <v>8.1</v>
      </c>
      <c r="F3211" s="142">
        <v>7</v>
      </c>
      <c r="G3211" s="140" t="s">
        <v>308</v>
      </c>
      <c r="H3211" s="143">
        <v>41974</v>
      </c>
    </row>
    <row r="3212" spans="1:8">
      <c r="A3212" s="136">
        <v>2</v>
      </c>
      <c r="B3212" s="137" t="s">
        <v>3533</v>
      </c>
      <c r="C3212" s="136" t="s">
        <v>314</v>
      </c>
      <c r="D3212" s="136" t="s">
        <v>368</v>
      </c>
      <c r="E3212" s="138">
        <v>11.44</v>
      </c>
      <c r="F3212" s="138">
        <v>11.44</v>
      </c>
      <c r="G3212" s="136" t="s">
        <v>308</v>
      </c>
      <c r="H3212" s="139">
        <v>41974</v>
      </c>
    </row>
    <row r="3213" spans="1:8" ht="51">
      <c r="A3213" s="140">
        <v>4261</v>
      </c>
      <c r="B3213" s="141" t="s">
        <v>3534</v>
      </c>
      <c r="C3213" s="140" t="s">
        <v>316</v>
      </c>
      <c r="D3213" s="140" t="s">
        <v>307</v>
      </c>
      <c r="E3213" s="142">
        <v>98.33</v>
      </c>
      <c r="F3213" s="142">
        <v>98.33</v>
      </c>
      <c r="G3213" s="140" t="s">
        <v>308</v>
      </c>
      <c r="H3213" s="143">
        <v>41974</v>
      </c>
    </row>
    <row r="3214" spans="1:8" ht="38.25">
      <c r="A3214" s="136">
        <v>4259</v>
      </c>
      <c r="B3214" s="137" t="s">
        <v>3535</v>
      </c>
      <c r="C3214" s="136" t="s">
        <v>316</v>
      </c>
      <c r="D3214" s="136" t="s">
        <v>307</v>
      </c>
      <c r="E3214" s="138">
        <v>122.91</v>
      </c>
      <c r="F3214" s="138">
        <v>122.91</v>
      </c>
      <c r="G3214" s="136" t="s">
        <v>308</v>
      </c>
      <c r="H3214" s="139">
        <v>41974</v>
      </c>
    </row>
    <row r="3215" spans="1:8" ht="38.25">
      <c r="A3215" s="140">
        <v>4260</v>
      </c>
      <c r="B3215" s="141" t="s">
        <v>3536</v>
      </c>
      <c r="C3215" s="140" t="s">
        <v>316</v>
      </c>
      <c r="D3215" s="140" t="s">
        <v>307</v>
      </c>
      <c r="E3215" s="142">
        <v>87.3</v>
      </c>
      <c r="F3215" s="142">
        <v>87.3</v>
      </c>
      <c r="G3215" s="140" t="s">
        <v>308</v>
      </c>
      <c r="H3215" s="143">
        <v>41974</v>
      </c>
    </row>
    <row r="3216" spans="1:8" ht="38.25">
      <c r="A3216" s="136">
        <v>25016</v>
      </c>
      <c r="B3216" s="137" t="s">
        <v>3537</v>
      </c>
      <c r="C3216" s="136" t="s">
        <v>316</v>
      </c>
      <c r="D3216" s="136" t="s">
        <v>83</v>
      </c>
      <c r="E3216" s="138">
        <v>474318.78</v>
      </c>
      <c r="F3216" s="138">
        <v>474318.78</v>
      </c>
      <c r="G3216" s="136" t="s">
        <v>308</v>
      </c>
      <c r="H3216" s="139">
        <v>41974</v>
      </c>
    </row>
    <row r="3217" spans="1:8" ht="38.25">
      <c r="A3217" s="140">
        <v>14221</v>
      </c>
      <c r="B3217" s="141" t="s">
        <v>3538</v>
      </c>
      <c r="C3217" s="140" t="s">
        <v>316</v>
      </c>
      <c r="D3217" s="140" t="s">
        <v>83</v>
      </c>
      <c r="E3217" s="142">
        <v>311410.65999999997</v>
      </c>
      <c r="F3217" s="142">
        <v>311410.65999999997</v>
      </c>
      <c r="G3217" s="140" t="s">
        <v>308</v>
      </c>
      <c r="H3217" s="143">
        <v>41974</v>
      </c>
    </row>
    <row r="3218" spans="1:8" ht="38.25">
      <c r="A3218" s="136">
        <v>36517</v>
      </c>
      <c r="B3218" s="137" t="s">
        <v>3539</v>
      </c>
      <c r="C3218" s="136" t="s">
        <v>316</v>
      </c>
      <c r="D3218" s="136" t="s">
        <v>83</v>
      </c>
      <c r="E3218" s="138">
        <v>300144</v>
      </c>
      <c r="F3218" s="138">
        <v>300144</v>
      </c>
      <c r="G3218" s="136" t="s">
        <v>308</v>
      </c>
      <c r="H3218" s="139">
        <v>41974</v>
      </c>
    </row>
    <row r="3219" spans="1:8" ht="38.25">
      <c r="A3219" s="140">
        <v>4262</v>
      </c>
      <c r="B3219" s="141" t="s">
        <v>3540</v>
      </c>
      <c r="C3219" s="140" t="s">
        <v>316</v>
      </c>
      <c r="D3219" s="140" t="s">
        <v>83</v>
      </c>
      <c r="E3219" s="142">
        <v>338000</v>
      </c>
      <c r="F3219" s="142">
        <v>338000</v>
      </c>
      <c r="G3219" s="140" t="s">
        <v>308</v>
      </c>
      <c r="H3219" s="143">
        <v>41974</v>
      </c>
    </row>
    <row r="3220" spans="1:8" ht="38.25">
      <c r="A3220" s="136">
        <v>4263</v>
      </c>
      <c r="B3220" s="137" t="s">
        <v>3541</v>
      </c>
      <c r="C3220" s="136" t="s">
        <v>316</v>
      </c>
      <c r="D3220" s="136" t="s">
        <v>83</v>
      </c>
      <c r="E3220" s="138">
        <v>468693.31</v>
      </c>
      <c r="F3220" s="138">
        <v>468693.31</v>
      </c>
      <c r="G3220" s="136" t="s">
        <v>308</v>
      </c>
      <c r="H3220" s="139">
        <v>41974</v>
      </c>
    </row>
    <row r="3221" spans="1:8" ht="38.25">
      <c r="A3221" s="140">
        <v>36518</v>
      </c>
      <c r="B3221" s="141" t="s">
        <v>3542</v>
      </c>
      <c r="C3221" s="140" t="s">
        <v>316</v>
      </c>
      <c r="D3221" s="140" t="s">
        <v>83</v>
      </c>
      <c r="E3221" s="142">
        <v>533589.31000000006</v>
      </c>
      <c r="F3221" s="142">
        <v>533589.31000000006</v>
      </c>
      <c r="G3221" s="140" t="s">
        <v>308</v>
      </c>
      <c r="H3221" s="143">
        <v>41974</v>
      </c>
    </row>
    <row r="3222" spans="1:8" ht="25.5">
      <c r="A3222" s="136">
        <v>13597</v>
      </c>
      <c r="B3222" s="137" t="s">
        <v>3543</v>
      </c>
      <c r="C3222" s="136" t="s">
        <v>314</v>
      </c>
      <c r="D3222" s="136" t="s">
        <v>83</v>
      </c>
      <c r="E3222" s="138">
        <v>726.79</v>
      </c>
      <c r="F3222" s="138">
        <v>726.79</v>
      </c>
      <c r="G3222" s="136" t="s">
        <v>308</v>
      </c>
      <c r="H3222" s="139">
        <v>41974</v>
      </c>
    </row>
    <row r="3223" spans="1:8">
      <c r="A3223" s="140">
        <v>21144</v>
      </c>
      <c r="B3223" s="141" t="s">
        <v>3544</v>
      </c>
      <c r="C3223" s="140" t="s">
        <v>314</v>
      </c>
      <c r="D3223" s="140" t="s">
        <v>83</v>
      </c>
      <c r="E3223" s="142">
        <v>0.96</v>
      </c>
      <c r="F3223" s="142">
        <v>0.96</v>
      </c>
      <c r="G3223" s="140" t="s">
        <v>308</v>
      </c>
      <c r="H3223" s="143">
        <v>41974</v>
      </c>
    </row>
    <row r="3224" spans="1:8" ht="25.5">
      <c r="A3224" s="136">
        <v>21140</v>
      </c>
      <c r="B3224" s="137" t="s">
        <v>3545</v>
      </c>
      <c r="C3224" s="136" t="s">
        <v>314</v>
      </c>
      <c r="D3224" s="136" t="s">
        <v>3546</v>
      </c>
      <c r="E3224" s="138">
        <v>5</v>
      </c>
      <c r="F3224" s="138">
        <v>5</v>
      </c>
      <c r="G3224" s="136" t="s">
        <v>308</v>
      </c>
      <c r="H3224" s="139">
        <v>41974</v>
      </c>
    </row>
    <row r="3225" spans="1:8" ht="25.5">
      <c r="A3225" s="140">
        <v>11851</v>
      </c>
      <c r="B3225" s="141" t="s">
        <v>3547</v>
      </c>
      <c r="C3225" s="140" t="s">
        <v>314</v>
      </c>
      <c r="D3225" s="140" t="s">
        <v>3548</v>
      </c>
      <c r="E3225" s="142">
        <v>0.03</v>
      </c>
      <c r="F3225" s="142">
        <v>0.03</v>
      </c>
      <c r="G3225" s="140" t="s">
        <v>308</v>
      </c>
      <c r="H3225" s="143">
        <v>41974</v>
      </c>
    </row>
    <row r="3226" spans="1:8">
      <c r="A3226" s="136">
        <v>11852</v>
      </c>
      <c r="B3226" s="137" t="s">
        <v>3549</v>
      </c>
      <c r="C3226" s="136" t="s">
        <v>314</v>
      </c>
      <c r="D3226" s="136" t="s">
        <v>370</v>
      </c>
      <c r="E3226" s="138">
        <v>5.43</v>
      </c>
      <c r="F3226" s="138">
        <v>5.43</v>
      </c>
      <c r="G3226" s="136" t="s">
        <v>308</v>
      </c>
      <c r="H3226" s="139">
        <v>41974</v>
      </c>
    </row>
    <row r="3227" spans="1:8">
      <c r="A3227" s="140">
        <v>11853</v>
      </c>
      <c r="B3227" s="141" t="s">
        <v>3550</v>
      </c>
      <c r="C3227" s="140" t="s">
        <v>314</v>
      </c>
      <c r="D3227" s="140" t="s">
        <v>370</v>
      </c>
      <c r="E3227" s="142">
        <v>4.33</v>
      </c>
      <c r="F3227" s="142">
        <v>4.33</v>
      </c>
      <c r="G3227" s="140" t="s">
        <v>308</v>
      </c>
      <c r="H3227" s="143">
        <v>41974</v>
      </c>
    </row>
    <row r="3228" spans="1:8">
      <c r="A3228" s="136">
        <v>21139</v>
      </c>
      <c r="B3228" s="137" t="s">
        <v>3551</v>
      </c>
      <c r="C3228" s="136" t="s">
        <v>314</v>
      </c>
      <c r="D3228" s="136" t="s">
        <v>370</v>
      </c>
      <c r="E3228" s="138">
        <v>4.13</v>
      </c>
      <c r="F3228" s="138">
        <v>4.13</v>
      </c>
      <c r="G3228" s="136" t="s">
        <v>308</v>
      </c>
      <c r="H3228" s="139">
        <v>41974</v>
      </c>
    </row>
    <row r="3229" spans="1:8">
      <c r="A3229" s="140">
        <v>11703</v>
      </c>
      <c r="B3229" s="141" t="s">
        <v>3552</v>
      </c>
      <c r="C3229" s="140" t="s">
        <v>314</v>
      </c>
      <c r="D3229" s="140" t="s">
        <v>83</v>
      </c>
      <c r="E3229" s="142">
        <v>24.44</v>
      </c>
      <c r="F3229" s="142">
        <v>24.44</v>
      </c>
      <c r="G3229" s="140" t="s">
        <v>308</v>
      </c>
      <c r="H3229" s="143">
        <v>41974</v>
      </c>
    </row>
    <row r="3230" spans="1:8">
      <c r="A3230" s="136">
        <v>4267</v>
      </c>
      <c r="B3230" s="137" t="s">
        <v>3553</v>
      </c>
      <c r="C3230" s="136" t="s">
        <v>314</v>
      </c>
      <c r="D3230" s="136" t="s">
        <v>83</v>
      </c>
      <c r="E3230" s="138">
        <v>15</v>
      </c>
      <c r="F3230" s="138">
        <v>15</v>
      </c>
      <c r="G3230" s="136" t="s">
        <v>308</v>
      </c>
      <c r="H3230" s="139">
        <v>41974</v>
      </c>
    </row>
    <row r="3231" spans="1:8" ht="38.25">
      <c r="A3231" s="140">
        <v>25400</v>
      </c>
      <c r="B3231" s="141" t="s">
        <v>3554</v>
      </c>
      <c r="C3231" s="140" t="s">
        <v>314</v>
      </c>
      <c r="D3231" s="140" t="s">
        <v>83</v>
      </c>
      <c r="E3231" s="142">
        <v>740.49</v>
      </c>
      <c r="F3231" s="142">
        <v>740.49</v>
      </c>
      <c r="G3231" s="140" t="s">
        <v>308</v>
      </c>
      <c r="H3231" s="143">
        <v>41974</v>
      </c>
    </row>
    <row r="3232" spans="1:8" ht="38.25">
      <c r="A3232" s="136">
        <v>4272</v>
      </c>
      <c r="B3232" s="137" t="s">
        <v>3555</v>
      </c>
      <c r="C3232" s="136" t="s">
        <v>314</v>
      </c>
      <c r="D3232" s="136" t="s">
        <v>83</v>
      </c>
      <c r="E3232" s="138">
        <v>89.87</v>
      </c>
      <c r="F3232" s="138">
        <v>89.87</v>
      </c>
      <c r="G3232" s="136" t="s">
        <v>308</v>
      </c>
      <c r="H3232" s="139">
        <v>41974</v>
      </c>
    </row>
    <row r="3233" spans="1:8" ht="25.5">
      <c r="A3233" s="140">
        <v>4276</v>
      </c>
      <c r="B3233" s="141" t="s">
        <v>3556</v>
      </c>
      <c r="C3233" s="140" t="s">
        <v>314</v>
      </c>
      <c r="D3233" s="140" t="s">
        <v>83</v>
      </c>
      <c r="E3233" s="142">
        <v>243.38</v>
      </c>
      <c r="F3233" s="142">
        <v>243.38</v>
      </c>
      <c r="G3233" s="140" t="s">
        <v>308</v>
      </c>
      <c r="H3233" s="143">
        <v>41974</v>
      </c>
    </row>
    <row r="3234" spans="1:8" ht="25.5">
      <c r="A3234" s="136">
        <v>4273</v>
      </c>
      <c r="B3234" s="137" t="s">
        <v>3557</v>
      </c>
      <c r="C3234" s="136" t="s">
        <v>314</v>
      </c>
      <c r="D3234" s="136" t="s">
        <v>83</v>
      </c>
      <c r="E3234" s="138">
        <v>646.78</v>
      </c>
      <c r="F3234" s="138">
        <v>646.78</v>
      </c>
      <c r="G3234" s="136" t="s">
        <v>308</v>
      </c>
      <c r="H3234" s="139">
        <v>41974</v>
      </c>
    </row>
    <row r="3235" spans="1:8" ht="38.25">
      <c r="A3235" s="140">
        <v>4274</v>
      </c>
      <c r="B3235" s="141" t="s">
        <v>3558</v>
      </c>
      <c r="C3235" s="140" t="s">
        <v>314</v>
      </c>
      <c r="D3235" s="140" t="s">
        <v>83</v>
      </c>
      <c r="E3235" s="142">
        <v>67.400000000000006</v>
      </c>
      <c r="F3235" s="142">
        <v>67.400000000000006</v>
      </c>
      <c r="G3235" s="140" t="s">
        <v>308</v>
      </c>
      <c r="H3235" s="143">
        <v>41974</v>
      </c>
    </row>
    <row r="3236" spans="1:8">
      <c r="A3236" s="136">
        <v>11963</v>
      </c>
      <c r="B3236" s="137" t="s">
        <v>3559</v>
      </c>
      <c r="C3236" s="136" t="s">
        <v>314</v>
      </c>
      <c r="D3236" s="136" t="s">
        <v>83</v>
      </c>
      <c r="E3236" s="138">
        <v>4.46</v>
      </c>
      <c r="F3236" s="138">
        <v>4.46</v>
      </c>
      <c r="G3236" s="136" t="s">
        <v>308</v>
      </c>
      <c r="H3236" s="139">
        <v>41974</v>
      </c>
    </row>
    <row r="3237" spans="1:8">
      <c r="A3237" s="140">
        <v>11964</v>
      </c>
      <c r="B3237" s="141" t="s">
        <v>3560</v>
      </c>
      <c r="C3237" s="140" t="s">
        <v>314</v>
      </c>
      <c r="D3237" s="140" t="s">
        <v>83</v>
      </c>
      <c r="E3237" s="142">
        <v>3.7</v>
      </c>
      <c r="F3237" s="142">
        <v>3.7</v>
      </c>
      <c r="G3237" s="140" t="s">
        <v>308</v>
      </c>
      <c r="H3237" s="143">
        <v>41974</v>
      </c>
    </row>
    <row r="3238" spans="1:8" ht="38.25">
      <c r="A3238" s="136">
        <v>4377</v>
      </c>
      <c r="B3238" s="137" t="s">
        <v>3561</v>
      </c>
      <c r="C3238" s="136" t="s">
        <v>314</v>
      </c>
      <c r="D3238" s="136" t="s">
        <v>83</v>
      </c>
      <c r="E3238" s="138">
        <v>0.1</v>
      </c>
      <c r="F3238" s="138">
        <v>0.1</v>
      </c>
      <c r="G3238" s="136" t="s">
        <v>308</v>
      </c>
      <c r="H3238" s="139">
        <v>41974</v>
      </c>
    </row>
    <row r="3239" spans="1:8" ht="38.25">
      <c r="A3239" s="140">
        <v>4356</v>
      </c>
      <c r="B3239" s="141" t="s">
        <v>3562</v>
      </c>
      <c r="C3239" s="140" t="s">
        <v>314</v>
      </c>
      <c r="D3239" s="140" t="s">
        <v>83</v>
      </c>
      <c r="E3239" s="142">
        <v>0.14000000000000001</v>
      </c>
      <c r="F3239" s="142">
        <v>0.14000000000000001</v>
      </c>
      <c r="G3239" s="140" t="s">
        <v>308</v>
      </c>
      <c r="H3239" s="143">
        <v>41974</v>
      </c>
    </row>
    <row r="3240" spans="1:8" ht="38.25">
      <c r="A3240" s="136">
        <v>13246</v>
      </c>
      <c r="B3240" s="137" t="s">
        <v>3563</v>
      </c>
      <c r="C3240" s="136" t="s">
        <v>314</v>
      </c>
      <c r="D3240" s="136" t="s">
        <v>83</v>
      </c>
      <c r="E3240" s="138">
        <v>0.24</v>
      </c>
      <c r="F3240" s="138">
        <v>0.24</v>
      </c>
      <c r="G3240" s="136" t="s">
        <v>308</v>
      </c>
      <c r="H3240" s="139">
        <v>41974</v>
      </c>
    </row>
    <row r="3241" spans="1:8" ht="38.25">
      <c r="A3241" s="140">
        <v>4346</v>
      </c>
      <c r="B3241" s="141" t="s">
        <v>3564</v>
      </c>
      <c r="C3241" s="140" t="s">
        <v>314</v>
      </c>
      <c r="D3241" s="140" t="s">
        <v>83</v>
      </c>
      <c r="E3241" s="142">
        <v>5.44</v>
      </c>
      <c r="F3241" s="142">
        <v>5.44</v>
      </c>
      <c r="G3241" s="140" t="s">
        <v>308</v>
      </c>
      <c r="H3241" s="143">
        <v>41974</v>
      </c>
    </row>
    <row r="3242" spans="1:8" ht="38.25">
      <c r="A3242" s="136">
        <v>11955</v>
      </c>
      <c r="B3242" s="137" t="s">
        <v>3565</v>
      </c>
      <c r="C3242" s="136" t="s">
        <v>314</v>
      </c>
      <c r="D3242" s="136" t="s">
        <v>83</v>
      </c>
      <c r="E3242" s="138">
        <v>2.38</v>
      </c>
      <c r="F3242" s="138">
        <v>2.38</v>
      </c>
      <c r="G3242" s="136" t="s">
        <v>308</v>
      </c>
      <c r="H3242" s="139">
        <v>41974</v>
      </c>
    </row>
    <row r="3243" spans="1:8" ht="38.25">
      <c r="A3243" s="140">
        <v>4333</v>
      </c>
      <c r="B3243" s="141" t="s">
        <v>3566</v>
      </c>
      <c r="C3243" s="140" t="s">
        <v>314</v>
      </c>
      <c r="D3243" s="140" t="s">
        <v>83</v>
      </c>
      <c r="E3243" s="142">
        <v>0.14000000000000001</v>
      </c>
      <c r="F3243" s="142">
        <v>0.14000000000000001</v>
      </c>
      <c r="G3243" s="140" t="s">
        <v>308</v>
      </c>
      <c r="H3243" s="143">
        <v>41974</v>
      </c>
    </row>
    <row r="3244" spans="1:8" ht="38.25">
      <c r="A3244" s="136">
        <v>4358</v>
      </c>
      <c r="B3244" s="137" t="s">
        <v>3567</v>
      </c>
      <c r="C3244" s="136" t="s">
        <v>314</v>
      </c>
      <c r="D3244" s="136" t="s">
        <v>83</v>
      </c>
      <c r="E3244" s="138">
        <v>1.0900000000000001</v>
      </c>
      <c r="F3244" s="138">
        <v>1.0900000000000001</v>
      </c>
      <c r="G3244" s="136" t="s">
        <v>308</v>
      </c>
      <c r="H3244" s="139">
        <v>41974</v>
      </c>
    </row>
    <row r="3245" spans="1:8" ht="38.25">
      <c r="A3245" s="140">
        <v>4329</v>
      </c>
      <c r="B3245" s="141" t="s">
        <v>3568</v>
      </c>
      <c r="C3245" s="140" t="s">
        <v>314</v>
      </c>
      <c r="D3245" s="140" t="s">
        <v>83</v>
      </c>
      <c r="E3245" s="142">
        <v>1.1599999999999999</v>
      </c>
      <c r="F3245" s="142">
        <v>1.1599999999999999</v>
      </c>
      <c r="G3245" s="140" t="s">
        <v>308</v>
      </c>
      <c r="H3245" s="143">
        <v>41974</v>
      </c>
    </row>
    <row r="3246" spans="1:8" ht="25.5">
      <c r="A3246" s="136">
        <v>436</v>
      </c>
      <c r="B3246" s="137" t="s">
        <v>3569</v>
      </c>
      <c r="C3246" s="136" t="s">
        <v>314</v>
      </c>
      <c r="D3246" s="136" t="s">
        <v>83</v>
      </c>
      <c r="E3246" s="138">
        <v>3.33</v>
      </c>
      <c r="F3246" s="138">
        <v>3.33</v>
      </c>
      <c r="G3246" s="136" t="s">
        <v>308</v>
      </c>
      <c r="H3246" s="139">
        <v>41974</v>
      </c>
    </row>
    <row r="3247" spans="1:8" ht="25.5">
      <c r="A3247" s="140">
        <v>442</v>
      </c>
      <c r="B3247" s="141" t="s">
        <v>3570</v>
      </c>
      <c r="C3247" s="140" t="s">
        <v>314</v>
      </c>
      <c r="D3247" s="140" t="s">
        <v>83</v>
      </c>
      <c r="E3247" s="142">
        <v>2.08</v>
      </c>
      <c r="F3247" s="142">
        <v>2.08</v>
      </c>
      <c r="G3247" s="140" t="s">
        <v>308</v>
      </c>
      <c r="H3247" s="143">
        <v>41974</v>
      </c>
    </row>
    <row r="3248" spans="1:8" ht="25.5">
      <c r="A3248" s="136">
        <v>4383</v>
      </c>
      <c r="B3248" s="137" t="s">
        <v>3571</v>
      </c>
      <c r="C3248" s="136" t="s">
        <v>314</v>
      </c>
      <c r="D3248" s="136" t="s">
        <v>83</v>
      </c>
      <c r="E3248" s="138">
        <v>2.5</v>
      </c>
      <c r="F3248" s="138">
        <v>2.5</v>
      </c>
      <c r="G3248" s="136" t="s">
        <v>308</v>
      </c>
      <c r="H3248" s="139">
        <v>41974</v>
      </c>
    </row>
    <row r="3249" spans="1:8" ht="38.25">
      <c r="A3249" s="140">
        <v>4344</v>
      </c>
      <c r="B3249" s="141" t="s">
        <v>3572</v>
      </c>
      <c r="C3249" s="140" t="s">
        <v>314</v>
      </c>
      <c r="D3249" s="140" t="s">
        <v>83</v>
      </c>
      <c r="E3249" s="142">
        <v>2.33</v>
      </c>
      <c r="F3249" s="142">
        <v>2.33</v>
      </c>
      <c r="G3249" s="140" t="s">
        <v>308</v>
      </c>
      <c r="H3249" s="143">
        <v>41974</v>
      </c>
    </row>
    <row r="3250" spans="1:8" ht="25.5">
      <c r="A3250" s="136">
        <v>11953</v>
      </c>
      <c r="B3250" s="137" t="s">
        <v>3573</v>
      </c>
      <c r="C3250" s="136" t="s">
        <v>314</v>
      </c>
      <c r="D3250" s="136" t="s">
        <v>83</v>
      </c>
      <c r="E3250" s="138">
        <v>0.36</v>
      </c>
      <c r="F3250" s="138">
        <v>0.36</v>
      </c>
      <c r="G3250" s="136" t="s">
        <v>308</v>
      </c>
      <c r="H3250" s="139">
        <v>41974</v>
      </c>
    </row>
    <row r="3251" spans="1:8" ht="25.5">
      <c r="A3251" s="140">
        <v>4335</v>
      </c>
      <c r="B3251" s="141" t="s">
        <v>3574</v>
      </c>
      <c r="C3251" s="140" t="s">
        <v>314</v>
      </c>
      <c r="D3251" s="140" t="s">
        <v>83</v>
      </c>
      <c r="E3251" s="142">
        <v>7.38</v>
      </c>
      <c r="F3251" s="142">
        <v>7.38</v>
      </c>
      <c r="G3251" s="140" t="s">
        <v>308</v>
      </c>
      <c r="H3251" s="143">
        <v>41974</v>
      </c>
    </row>
    <row r="3252" spans="1:8" ht="25.5">
      <c r="A3252" s="136">
        <v>4334</v>
      </c>
      <c r="B3252" s="137" t="s">
        <v>3575</v>
      </c>
      <c r="C3252" s="136" t="s">
        <v>314</v>
      </c>
      <c r="D3252" s="136" t="s">
        <v>83</v>
      </c>
      <c r="E3252" s="138">
        <v>10.130000000000001</v>
      </c>
      <c r="F3252" s="138">
        <v>10.130000000000001</v>
      </c>
      <c r="G3252" s="136" t="s">
        <v>308</v>
      </c>
      <c r="H3252" s="139">
        <v>41974</v>
      </c>
    </row>
    <row r="3253" spans="1:8" ht="25.5">
      <c r="A3253" s="140">
        <v>4343</v>
      </c>
      <c r="B3253" s="141" t="s">
        <v>3576</v>
      </c>
      <c r="C3253" s="140" t="s">
        <v>314</v>
      </c>
      <c r="D3253" s="140" t="s">
        <v>83</v>
      </c>
      <c r="E3253" s="142">
        <v>2.4900000000000002</v>
      </c>
      <c r="F3253" s="142">
        <v>2.4900000000000002</v>
      </c>
      <c r="G3253" s="140" t="s">
        <v>308</v>
      </c>
      <c r="H3253" s="143">
        <v>41974</v>
      </c>
    </row>
    <row r="3254" spans="1:8" ht="25.5">
      <c r="A3254" s="136">
        <v>11960</v>
      </c>
      <c r="B3254" s="137" t="s">
        <v>3577</v>
      </c>
      <c r="C3254" s="136" t="s">
        <v>314</v>
      </c>
      <c r="D3254" s="136" t="s">
        <v>83</v>
      </c>
      <c r="E3254" s="138">
        <v>8.92</v>
      </c>
      <c r="F3254" s="138">
        <v>8.92</v>
      </c>
      <c r="G3254" s="136" t="s">
        <v>308</v>
      </c>
      <c r="H3254" s="139">
        <v>41974</v>
      </c>
    </row>
    <row r="3255" spans="1:8" ht="25.5">
      <c r="A3255" s="140">
        <v>429</v>
      </c>
      <c r="B3255" s="141" t="s">
        <v>3578</v>
      </c>
      <c r="C3255" s="140" t="s">
        <v>314</v>
      </c>
      <c r="D3255" s="140" t="s">
        <v>83</v>
      </c>
      <c r="E3255" s="142">
        <v>5.17</v>
      </c>
      <c r="F3255" s="142">
        <v>5.17</v>
      </c>
      <c r="G3255" s="140" t="s">
        <v>308</v>
      </c>
      <c r="H3255" s="143">
        <v>41974</v>
      </c>
    </row>
    <row r="3256" spans="1:8" ht="25.5">
      <c r="A3256" s="136">
        <v>437</v>
      </c>
      <c r="B3256" s="137" t="s">
        <v>3579</v>
      </c>
      <c r="C3256" s="136" t="s">
        <v>314</v>
      </c>
      <c r="D3256" s="136" t="s">
        <v>83</v>
      </c>
      <c r="E3256" s="138">
        <v>7.85</v>
      </c>
      <c r="F3256" s="138">
        <v>7.85</v>
      </c>
      <c r="G3256" s="136" t="s">
        <v>308</v>
      </c>
      <c r="H3256" s="139">
        <v>41974</v>
      </c>
    </row>
    <row r="3257" spans="1:8" ht="25.5">
      <c r="A3257" s="140">
        <v>430</v>
      </c>
      <c r="B3257" s="141" t="s">
        <v>3580</v>
      </c>
      <c r="C3257" s="140" t="s">
        <v>314</v>
      </c>
      <c r="D3257" s="140" t="s">
        <v>83</v>
      </c>
      <c r="E3257" s="142">
        <v>2.56</v>
      </c>
      <c r="F3257" s="142">
        <v>2.56</v>
      </c>
      <c r="G3257" s="140" t="s">
        <v>308</v>
      </c>
      <c r="H3257" s="143">
        <v>41974</v>
      </c>
    </row>
    <row r="3258" spans="1:8" ht="25.5">
      <c r="A3258" s="136">
        <v>441</v>
      </c>
      <c r="B3258" s="137" t="s">
        <v>3581</v>
      </c>
      <c r="C3258" s="136" t="s">
        <v>314</v>
      </c>
      <c r="D3258" s="136" t="s">
        <v>83</v>
      </c>
      <c r="E3258" s="138">
        <v>2.85</v>
      </c>
      <c r="F3258" s="138">
        <v>2.85</v>
      </c>
      <c r="G3258" s="136" t="s">
        <v>308</v>
      </c>
      <c r="H3258" s="139">
        <v>41974</v>
      </c>
    </row>
    <row r="3259" spans="1:8" ht="25.5">
      <c r="A3259" s="140">
        <v>431</v>
      </c>
      <c r="B3259" s="141" t="s">
        <v>3582</v>
      </c>
      <c r="C3259" s="140" t="s">
        <v>314</v>
      </c>
      <c r="D3259" s="140" t="s">
        <v>83</v>
      </c>
      <c r="E3259" s="142">
        <v>3.73</v>
      </c>
      <c r="F3259" s="142">
        <v>3.73</v>
      </c>
      <c r="G3259" s="140" t="s">
        <v>308</v>
      </c>
      <c r="H3259" s="143">
        <v>41974</v>
      </c>
    </row>
    <row r="3260" spans="1:8" ht="25.5">
      <c r="A3260" s="136">
        <v>432</v>
      </c>
      <c r="B3260" s="137" t="s">
        <v>3583</v>
      </c>
      <c r="C3260" s="136" t="s">
        <v>314</v>
      </c>
      <c r="D3260" s="136" t="s">
        <v>83</v>
      </c>
      <c r="E3260" s="138">
        <v>4.3899999999999997</v>
      </c>
      <c r="F3260" s="138">
        <v>4.3899999999999997</v>
      </c>
      <c r="G3260" s="136" t="s">
        <v>308</v>
      </c>
      <c r="H3260" s="139">
        <v>41974</v>
      </c>
    </row>
    <row r="3261" spans="1:8" ht="25.5">
      <c r="A3261" s="140">
        <v>439</v>
      </c>
      <c r="B3261" s="141" t="s">
        <v>3584</v>
      </c>
      <c r="C3261" s="140" t="s">
        <v>314</v>
      </c>
      <c r="D3261" s="140" t="s">
        <v>83</v>
      </c>
      <c r="E3261" s="142">
        <v>4.3899999999999997</v>
      </c>
      <c r="F3261" s="142">
        <v>4.3899999999999997</v>
      </c>
      <c r="G3261" s="140" t="s">
        <v>308</v>
      </c>
      <c r="H3261" s="143">
        <v>41974</v>
      </c>
    </row>
    <row r="3262" spans="1:8" ht="25.5">
      <c r="A3262" s="136">
        <v>433</v>
      </c>
      <c r="B3262" s="137" t="s">
        <v>3585</v>
      </c>
      <c r="C3262" s="136" t="s">
        <v>314</v>
      </c>
      <c r="D3262" s="136" t="s">
        <v>83</v>
      </c>
      <c r="E3262" s="138">
        <v>6.34</v>
      </c>
      <c r="F3262" s="138">
        <v>6.34</v>
      </c>
      <c r="G3262" s="136" t="s">
        <v>308</v>
      </c>
      <c r="H3262" s="139">
        <v>41974</v>
      </c>
    </row>
    <row r="3263" spans="1:8" ht="25.5">
      <c r="A3263" s="140">
        <v>11790</v>
      </c>
      <c r="B3263" s="141" t="s">
        <v>3586</v>
      </c>
      <c r="C3263" s="140" t="s">
        <v>314</v>
      </c>
      <c r="D3263" s="140" t="s">
        <v>83</v>
      </c>
      <c r="E3263" s="142">
        <v>8.25</v>
      </c>
      <c r="F3263" s="142">
        <v>8.25</v>
      </c>
      <c r="G3263" s="140" t="s">
        <v>308</v>
      </c>
      <c r="H3263" s="143">
        <v>41974</v>
      </c>
    </row>
    <row r="3264" spans="1:8" ht="38.25">
      <c r="A3264" s="136">
        <v>4384</v>
      </c>
      <c r="B3264" s="137" t="s">
        <v>3587</v>
      </c>
      <c r="C3264" s="136" t="s">
        <v>314</v>
      </c>
      <c r="D3264" s="136" t="s">
        <v>83</v>
      </c>
      <c r="E3264" s="138">
        <v>12.05</v>
      </c>
      <c r="F3264" s="138">
        <v>12.05</v>
      </c>
      <c r="G3264" s="136" t="s">
        <v>308</v>
      </c>
      <c r="H3264" s="139">
        <v>41974</v>
      </c>
    </row>
    <row r="3265" spans="1:8" ht="25.5">
      <c r="A3265" s="140">
        <v>4351</v>
      </c>
      <c r="B3265" s="141" t="s">
        <v>3588</v>
      </c>
      <c r="C3265" s="140" t="s">
        <v>314</v>
      </c>
      <c r="D3265" s="140" t="s">
        <v>83</v>
      </c>
      <c r="E3265" s="142">
        <v>2.23</v>
      </c>
      <c r="F3265" s="142">
        <v>2.23</v>
      </c>
      <c r="G3265" s="140" t="s">
        <v>308</v>
      </c>
      <c r="H3265" s="143">
        <v>41974</v>
      </c>
    </row>
    <row r="3266" spans="1:8" ht="25.5">
      <c r="A3266" s="136">
        <v>4379</v>
      </c>
      <c r="B3266" s="137" t="s">
        <v>3589</v>
      </c>
      <c r="C3266" s="136" t="s">
        <v>314</v>
      </c>
      <c r="D3266" s="136" t="s">
        <v>83</v>
      </c>
      <c r="E3266" s="138">
        <v>1.25</v>
      </c>
      <c r="F3266" s="138">
        <v>1.25</v>
      </c>
      <c r="G3266" s="136" t="s">
        <v>308</v>
      </c>
      <c r="H3266" s="139">
        <v>41974</v>
      </c>
    </row>
    <row r="3267" spans="1:8" ht="25.5">
      <c r="A3267" s="140">
        <v>11058</v>
      </c>
      <c r="B3267" s="141" t="s">
        <v>3590</v>
      </c>
      <c r="C3267" s="140" t="s">
        <v>314</v>
      </c>
      <c r="D3267" s="140" t="s">
        <v>83</v>
      </c>
      <c r="E3267" s="142">
        <v>0.68</v>
      </c>
      <c r="F3267" s="142">
        <v>0.68</v>
      </c>
      <c r="G3267" s="140" t="s">
        <v>308</v>
      </c>
      <c r="H3267" s="143">
        <v>41974</v>
      </c>
    </row>
    <row r="3268" spans="1:8" ht="25.5">
      <c r="A3268" s="136">
        <v>11054</v>
      </c>
      <c r="B3268" s="137" t="s">
        <v>3591</v>
      </c>
      <c r="C3268" s="136" t="s">
        <v>314</v>
      </c>
      <c r="D3268" s="136" t="s">
        <v>83</v>
      </c>
      <c r="E3268" s="138">
        <v>0.04</v>
      </c>
      <c r="F3268" s="138">
        <v>0.04</v>
      </c>
      <c r="G3268" s="136" t="s">
        <v>308</v>
      </c>
      <c r="H3268" s="139">
        <v>41974</v>
      </c>
    </row>
    <row r="3269" spans="1:8" ht="25.5">
      <c r="A3269" s="140">
        <v>11055</v>
      </c>
      <c r="B3269" s="141" t="s">
        <v>3592</v>
      </c>
      <c r="C3269" s="140" t="s">
        <v>314</v>
      </c>
      <c r="D3269" s="140" t="s">
        <v>83</v>
      </c>
      <c r="E3269" s="142">
        <v>0.06</v>
      </c>
      <c r="F3269" s="142">
        <v>0.06</v>
      </c>
      <c r="G3269" s="140" t="s">
        <v>308</v>
      </c>
      <c r="H3269" s="143">
        <v>41974</v>
      </c>
    </row>
    <row r="3270" spans="1:8" ht="25.5">
      <c r="A3270" s="136">
        <v>11056</v>
      </c>
      <c r="B3270" s="137" t="s">
        <v>3593</v>
      </c>
      <c r="C3270" s="136" t="s">
        <v>314</v>
      </c>
      <c r="D3270" s="136" t="s">
        <v>83</v>
      </c>
      <c r="E3270" s="138">
        <v>7.0000000000000007E-2</v>
      </c>
      <c r="F3270" s="138">
        <v>7.0000000000000007E-2</v>
      </c>
      <c r="G3270" s="136" t="s">
        <v>308</v>
      </c>
      <c r="H3270" s="139">
        <v>41974</v>
      </c>
    </row>
    <row r="3271" spans="1:8" ht="25.5">
      <c r="A3271" s="140">
        <v>11057</v>
      </c>
      <c r="B3271" s="141" t="s">
        <v>3594</v>
      </c>
      <c r="C3271" s="140" t="s">
        <v>314</v>
      </c>
      <c r="D3271" s="140" t="s">
        <v>83</v>
      </c>
      <c r="E3271" s="142">
        <v>0.13</v>
      </c>
      <c r="F3271" s="142">
        <v>0.13</v>
      </c>
      <c r="G3271" s="140" t="s">
        <v>308</v>
      </c>
      <c r="H3271" s="143">
        <v>41974</v>
      </c>
    </row>
    <row r="3272" spans="1:8" ht="25.5">
      <c r="A3272" s="136">
        <v>11059</v>
      </c>
      <c r="B3272" s="137" t="s">
        <v>3595</v>
      </c>
      <c r="C3272" s="136" t="s">
        <v>314</v>
      </c>
      <c r="D3272" s="136" t="s">
        <v>83</v>
      </c>
      <c r="E3272" s="138">
        <v>0.26</v>
      </c>
      <c r="F3272" s="138">
        <v>0.26</v>
      </c>
      <c r="G3272" s="136" t="s">
        <v>308</v>
      </c>
      <c r="H3272" s="139">
        <v>41974</v>
      </c>
    </row>
    <row r="3273" spans="1:8" ht="25.5">
      <c r="A3273" s="140">
        <v>4354</v>
      </c>
      <c r="B3273" s="141" t="s">
        <v>3596</v>
      </c>
      <c r="C3273" s="140" t="s">
        <v>314</v>
      </c>
      <c r="D3273" s="140" t="s">
        <v>83</v>
      </c>
      <c r="E3273" s="142">
        <v>1.2</v>
      </c>
      <c r="F3273" s="142">
        <v>1.2</v>
      </c>
      <c r="G3273" s="140" t="s">
        <v>308</v>
      </c>
      <c r="H3273" s="143">
        <v>41974</v>
      </c>
    </row>
    <row r="3274" spans="1:8" ht="38.25">
      <c r="A3274" s="136">
        <v>428</v>
      </c>
      <c r="B3274" s="137" t="s">
        <v>3597</v>
      </c>
      <c r="C3274" s="136" t="s">
        <v>314</v>
      </c>
      <c r="D3274" s="136" t="s">
        <v>83</v>
      </c>
      <c r="E3274" s="138">
        <v>8.92</v>
      </c>
      <c r="F3274" s="138">
        <v>8.92</v>
      </c>
      <c r="G3274" s="136" t="s">
        <v>308</v>
      </c>
      <c r="H3274" s="139">
        <v>41974</v>
      </c>
    </row>
    <row r="3275" spans="1:8" ht="38.25">
      <c r="A3275" s="140">
        <v>4320</v>
      </c>
      <c r="B3275" s="141" t="s">
        <v>3598</v>
      </c>
      <c r="C3275" s="140" t="s">
        <v>314</v>
      </c>
      <c r="D3275" s="140" t="s">
        <v>83</v>
      </c>
      <c r="E3275" s="142">
        <v>2.65</v>
      </c>
      <c r="F3275" s="142">
        <v>2.65</v>
      </c>
      <c r="G3275" s="140" t="s">
        <v>308</v>
      </c>
      <c r="H3275" s="143">
        <v>41974</v>
      </c>
    </row>
    <row r="3276" spans="1:8" ht="38.25">
      <c r="A3276" s="136">
        <v>4318</v>
      </c>
      <c r="B3276" s="137" t="s">
        <v>3599</v>
      </c>
      <c r="C3276" s="136" t="s">
        <v>314</v>
      </c>
      <c r="D3276" s="136" t="s">
        <v>83</v>
      </c>
      <c r="E3276" s="138">
        <v>1.29</v>
      </c>
      <c r="F3276" s="138">
        <v>1.29</v>
      </c>
      <c r="G3276" s="136" t="s">
        <v>308</v>
      </c>
      <c r="H3276" s="139">
        <v>41974</v>
      </c>
    </row>
    <row r="3277" spans="1:8" ht="25.5">
      <c r="A3277" s="140">
        <v>4380</v>
      </c>
      <c r="B3277" s="141" t="s">
        <v>3600</v>
      </c>
      <c r="C3277" s="140" t="s">
        <v>314</v>
      </c>
      <c r="D3277" s="140" t="s">
        <v>83</v>
      </c>
      <c r="E3277" s="142">
        <v>1.1200000000000001</v>
      </c>
      <c r="F3277" s="142">
        <v>1.1200000000000001</v>
      </c>
      <c r="G3277" s="140" t="s">
        <v>308</v>
      </c>
      <c r="H3277" s="143">
        <v>41974</v>
      </c>
    </row>
    <row r="3278" spans="1:8" ht="38.25">
      <c r="A3278" s="136">
        <v>4299</v>
      </c>
      <c r="B3278" s="137" t="s">
        <v>3601</v>
      </c>
      <c r="C3278" s="136" t="s">
        <v>314</v>
      </c>
      <c r="D3278" s="136" t="s">
        <v>83</v>
      </c>
      <c r="E3278" s="138">
        <v>1.05</v>
      </c>
      <c r="F3278" s="138">
        <v>1.05</v>
      </c>
      <c r="G3278" s="136" t="s">
        <v>308</v>
      </c>
      <c r="H3278" s="139">
        <v>41974</v>
      </c>
    </row>
    <row r="3279" spans="1:8" ht="38.25">
      <c r="A3279" s="140">
        <v>4304</v>
      </c>
      <c r="B3279" s="141" t="s">
        <v>3602</v>
      </c>
      <c r="C3279" s="140" t="s">
        <v>314</v>
      </c>
      <c r="D3279" s="140" t="s">
        <v>83</v>
      </c>
      <c r="E3279" s="142">
        <v>1.43</v>
      </c>
      <c r="F3279" s="142">
        <v>1.43</v>
      </c>
      <c r="G3279" s="140" t="s">
        <v>308</v>
      </c>
      <c r="H3279" s="143">
        <v>41974</v>
      </c>
    </row>
    <row r="3280" spans="1:8" ht="38.25">
      <c r="A3280" s="136">
        <v>4305</v>
      </c>
      <c r="B3280" s="137" t="s">
        <v>3603</v>
      </c>
      <c r="C3280" s="136" t="s">
        <v>314</v>
      </c>
      <c r="D3280" s="136" t="s">
        <v>83</v>
      </c>
      <c r="E3280" s="138">
        <v>1.67</v>
      </c>
      <c r="F3280" s="138">
        <v>1.67</v>
      </c>
      <c r="G3280" s="136" t="s">
        <v>308</v>
      </c>
      <c r="H3280" s="139">
        <v>41974</v>
      </c>
    </row>
    <row r="3281" spans="1:8" ht="38.25">
      <c r="A3281" s="140">
        <v>4306</v>
      </c>
      <c r="B3281" s="141" t="s">
        <v>3604</v>
      </c>
      <c r="C3281" s="140" t="s">
        <v>314</v>
      </c>
      <c r="D3281" s="140" t="s">
        <v>83</v>
      </c>
      <c r="E3281" s="142">
        <v>1.93</v>
      </c>
      <c r="F3281" s="142">
        <v>1.93</v>
      </c>
      <c r="G3281" s="140" t="s">
        <v>308</v>
      </c>
      <c r="H3281" s="143">
        <v>41974</v>
      </c>
    </row>
    <row r="3282" spans="1:8" ht="38.25">
      <c r="A3282" s="136">
        <v>4308</v>
      </c>
      <c r="B3282" s="137" t="s">
        <v>3605</v>
      </c>
      <c r="C3282" s="136" t="s">
        <v>314</v>
      </c>
      <c r="D3282" s="136" t="s">
        <v>83</v>
      </c>
      <c r="E3282" s="138">
        <v>4</v>
      </c>
      <c r="F3282" s="138">
        <v>4</v>
      </c>
      <c r="G3282" s="136" t="s">
        <v>308</v>
      </c>
      <c r="H3282" s="139">
        <v>41974</v>
      </c>
    </row>
    <row r="3283" spans="1:8" ht="38.25">
      <c r="A3283" s="140">
        <v>4302</v>
      </c>
      <c r="B3283" s="141" t="s">
        <v>3606</v>
      </c>
      <c r="C3283" s="140" t="s">
        <v>314</v>
      </c>
      <c r="D3283" s="140" t="s">
        <v>83</v>
      </c>
      <c r="E3283" s="142">
        <v>3</v>
      </c>
      <c r="F3283" s="142">
        <v>3</v>
      </c>
      <c r="G3283" s="140" t="s">
        <v>308</v>
      </c>
      <c r="H3283" s="143">
        <v>41974</v>
      </c>
    </row>
    <row r="3284" spans="1:8" ht="38.25">
      <c r="A3284" s="136">
        <v>4300</v>
      </c>
      <c r="B3284" s="137" t="s">
        <v>3607</v>
      </c>
      <c r="C3284" s="136" t="s">
        <v>314</v>
      </c>
      <c r="D3284" s="136" t="s">
        <v>83</v>
      </c>
      <c r="E3284" s="138">
        <v>0.72</v>
      </c>
      <c r="F3284" s="138">
        <v>0.72</v>
      </c>
      <c r="G3284" s="136" t="s">
        <v>308</v>
      </c>
      <c r="H3284" s="139">
        <v>41974</v>
      </c>
    </row>
    <row r="3285" spans="1:8" ht="38.25">
      <c r="A3285" s="140">
        <v>4301</v>
      </c>
      <c r="B3285" s="141" t="s">
        <v>3608</v>
      </c>
      <c r="C3285" s="140" t="s">
        <v>314</v>
      </c>
      <c r="D3285" s="140" t="s">
        <v>83</v>
      </c>
      <c r="E3285" s="142">
        <v>0.87</v>
      </c>
      <c r="F3285" s="142">
        <v>0.87</v>
      </c>
      <c r="G3285" s="140" t="s">
        <v>308</v>
      </c>
      <c r="H3285" s="143">
        <v>41974</v>
      </c>
    </row>
    <row r="3286" spans="1:8" ht="25.5">
      <c r="A3286" s="136">
        <v>11962</v>
      </c>
      <c r="B3286" s="137" t="s">
        <v>3609</v>
      </c>
      <c r="C3286" s="136" t="s">
        <v>314</v>
      </c>
      <c r="D3286" s="136" t="s">
        <v>83</v>
      </c>
      <c r="E3286" s="138">
        <v>0.12</v>
      </c>
      <c r="F3286" s="138">
        <v>0.12</v>
      </c>
      <c r="G3286" s="136" t="s">
        <v>308</v>
      </c>
      <c r="H3286" s="139">
        <v>41974</v>
      </c>
    </row>
    <row r="3287" spans="1:8" ht="25.5">
      <c r="A3287" s="140">
        <v>4332</v>
      </c>
      <c r="B3287" s="141" t="s">
        <v>3610</v>
      </c>
      <c r="C3287" s="140" t="s">
        <v>314</v>
      </c>
      <c r="D3287" s="140" t="s">
        <v>83</v>
      </c>
      <c r="E3287" s="142">
        <v>0.59</v>
      </c>
      <c r="F3287" s="142">
        <v>0.59</v>
      </c>
      <c r="G3287" s="140" t="s">
        <v>308</v>
      </c>
      <c r="H3287" s="143">
        <v>41974</v>
      </c>
    </row>
    <row r="3288" spans="1:8" ht="25.5">
      <c r="A3288" s="136">
        <v>4331</v>
      </c>
      <c r="B3288" s="137" t="s">
        <v>3611</v>
      </c>
      <c r="C3288" s="136" t="s">
        <v>314</v>
      </c>
      <c r="D3288" s="136" t="s">
        <v>83</v>
      </c>
      <c r="E3288" s="138">
        <v>2.2000000000000002</v>
      </c>
      <c r="F3288" s="138">
        <v>2.2000000000000002</v>
      </c>
      <c r="G3288" s="136" t="s">
        <v>308</v>
      </c>
      <c r="H3288" s="139">
        <v>41974</v>
      </c>
    </row>
    <row r="3289" spans="1:8" ht="38.25">
      <c r="A3289" s="140">
        <v>4336</v>
      </c>
      <c r="B3289" s="141" t="s">
        <v>3612</v>
      </c>
      <c r="C3289" s="140" t="s">
        <v>314</v>
      </c>
      <c r="D3289" s="140" t="s">
        <v>83</v>
      </c>
      <c r="E3289" s="142">
        <v>2.81</v>
      </c>
      <c r="F3289" s="142">
        <v>2.81</v>
      </c>
      <c r="G3289" s="140" t="s">
        <v>308</v>
      </c>
      <c r="H3289" s="143">
        <v>41974</v>
      </c>
    </row>
    <row r="3290" spans="1:8" ht="25.5">
      <c r="A3290" s="136">
        <v>13294</v>
      </c>
      <c r="B3290" s="137" t="s">
        <v>3613</v>
      </c>
      <c r="C3290" s="136" t="s">
        <v>314</v>
      </c>
      <c r="D3290" s="136" t="s">
        <v>83</v>
      </c>
      <c r="E3290" s="138">
        <v>0.81</v>
      </c>
      <c r="F3290" s="138">
        <v>0.81</v>
      </c>
      <c r="G3290" s="136" t="s">
        <v>308</v>
      </c>
      <c r="H3290" s="139">
        <v>41974</v>
      </c>
    </row>
    <row r="3291" spans="1:8" ht="25.5">
      <c r="A3291" s="140">
        <v>11948</v>
      </c>
      <c r="B3291" s="141" t="s">
        <v>3614</v>
      </c>
      <c r="C3291" s="140" t="s">
        <v>314</v>
      </c>
      <c r="D3291" s="140" t="s">
        <v>83</v>
      </c>
      <c r="E3291" s="142">
        <v>0.36</v>
      </c>
      <c r="F3291" s="142">
        <v>0.36</v>
      </c>
      <c r="G3291" s="140" t="s">
        <v>308</v>
      </c>
      <c r="H3291" s="143">
        <v>41974</v>
      </c>
    </row>
    <row r="3292" spans="1:8" ht="25.5">
      <c r="A3292" s="136">
        <v>4382</v>
      </c>
      <c r="B3292" s="137" t="s">
        <v>3615</v>
      </c>
      <c r="C3292" s="136" t="s">
        <v>314</v>
      </c>
      <c r="D3292" s="136" t="s">
        <v>83</v>
      </c>
      <c r="E3292" s="138">
        <v>0.61</v>
      </c>
      <c r="F3292" s="138">
        <v>0.61</v>
      </c>
      <c r="G3292" s="136" t="s">
        <v>308</v>
      </c>
      <c r="H3292" s="139">
        <v>41974</v>
      </c>
    </row>
    <row r="3293" spans="1:8" ht="25.5">
      <c r="A3293" s="140">
        <v>4385</v>
      </c>
      <c r="B3293" s="141" t="s">
        <v>3616</v>
      </c>
      <c r="C3293" s="140" t="s">
        <v>314</v>
      </c>
      <c r="D3293" s="140" t="s">
        <v>824</v>
      </c>
      <c r="E3293" s="142">
        <v>899.98</v>
      </c>
      <c r="F3293" s="142">
        <v>899.98</v>
      </c>
      <c r="G3293" s="140" t="s">
        <v>308</v>
      </c>
      <c r="H3293" s="143">
        <v>41974</v>
      </c>
    </row>
    <row r="3294" spans="1:8" ht="25.5">
      <c r="A3294" s="136">
        <v>4386</v>
      </c>
      <c r="B3294" s="137" t="s">
        <v>3616</v>
      </c>
      <c r="C3294" s="136" t="s">
        <v>314</v>
      </c>
      <c r="D3294" s="136" t="s">
        <v>335</v>
      </c>
      <c r="E3294" s="138">
        <v>38.049999999999997</v>
      </c>
      <c r="F3294" s="138">
        <v>38.049999999999997</v>
      </c>
      <c r="G3294" s="136" t="s">
        <v>308</v>
      </c>
      <c r="H3294" s="139">
        <v>41974</v>
      </c>
    </row>
    <row r="3295" spans="1:8">
      <c r="A3295" s="140">
        <v>6217</v>
      </c>
      <c r="B3295" s="141" t="s">
        <v>3617</v>
      </c>
      <c r="C3295" s="140" t="s">
        <v>314</v>
      </c>
      <c r="D3295" s="140" t="s">
        <v>335</v>
      </c>
      <c r="E3295" s="142">
        <v>82.8</v>
      </c>
      <c r="F3295" s="142">
        <v>82.8</v>
      </c>
      <c r="G3295" s="140" t="s">
        <v>308</v>
      </c>
      <c r="H3295" s="143">
        <v>41974</v>
      </c>
    </row>
    <row r="3296" spans="1:8" ht="25.5">
      <c r="A3296" s="136">
        <v>20079</v>
      </c>
      <c r="B3296" s="137" t="s">
        <v>3618</v>
      </c>
      <c r="C3296" s="136" t="s">
        <v>314</v>
      </c>
      <c r="D3296" s="136" t="s">
        <v>83</v>
      </c>
      <c r="E3296" s="138">
        <v>260.02999999999997</v>
      </c>
      <c r="F3296" s="138">
        <v>260.02999999999997</v>
      </c>
      <c r="G3296" s="136" t="s">
        <v>308</v>
      </c>
      <c r="H3296" s="139">
        <v>41974</v>
      </c>
    </row>
    <row r="3297" spans="1:8" ht="25.5">
      <c r="A3297" s="140">
        <v>20078</v>
      </c>
      <c r="B3297" s="141" t="s">
        <v>3619</v>
      </c>
      <c r="C3297" s="140" t="s">
        <v>314</v>
      </c>
      <c r="D3297" s="140" t="s">
        <v>83</v>
      </c>
      <c r="E3297" s="142">
        <v>28.16</v>
      </c>
      <c r="F3297" s="142">
        <v>28.16</v>
      </c>
      <c r="G3297" s="140" t="s">
        <v>308</v>
      </c>
      <c r="H3297" s="143">
        <v>41974</v>
      </c>
    </row>
    <row r="3298" spans="1:8" ht="25.5">
      <c r="A3298" s="136">
        <v>118</v>
      </c>
      <c r="B3298" s="137" t="s">
        <v>3620</v>
      </c>
      <c r="C3298" s="136" t="s">
        <v>314</v>
      </c>
      <c r="D3298" s="136" t="s">
        <v>83</v>
      </c>
      <c r="E3298" s="138">
        <v>58.26</v>
      </c>
      <c r="F3298" s="138">
        <v>58.26</v>
      </c>
      <c r="G3298" s="136" t="s">
        <v>308</v>
      </c>
      <c r="H3298" s="139">
        <v>41974</v>
      </c>
    </row>
    <row r="3299" spans="1:8" ht="25.5">
      <c r="A3299" s="140">
        <v>4396</v>
      </c>
      <c r="B3299" s="141" t="s">
        <v>3621</v>
      </c>
      <c r="C3299" s="140" t="s">
        <v>314</v>
      </c>
      <c r="D3299" s="140" t="s">
        <v>335</v>
      </c>
      <c r="E3299" s="142">
        <v>79.63</v>
      </c>
      <c r="F3299" s="142">
        <v>79.63</v>
      </c>
      <c r="G3299" s="140" t="s">
        <v>308</v>
      </c>
      <c r="H3299" s="143">
        <v>41974</v>
      </c>
    </row>
    <row r="3300" spans="1:8" ht="25.5">
      <c r="A3300" s="136">
        <v>4397</v>
      </c>
      <c r="B3300" s="137" t="s">
        <v>3622</v>
      </c>
      <c r="C3300" s="136" t="s">
        <v>314</v>
      </c>
      <c r="D3300" s="136" t="s">
        <v>335</v>
      </c>
      <c r="E3300" s="138">
        <v>129.13</v>
      </c>
      <c r="F3300" s="138">
        <v>129.13</v>
      </c>
      <c r="G3300" s="136" t="s">
        <v>308</v>
      </c>
      <c r="H3300" s="139">
        <v>41974</v>
      </c>
    </row>
    <row r="3301" spans="1:8" ht="38.25">
      <c r="A3301" s="140">
        <v>34754</v>
      </c>
      <c r="B3301" s="141" t="s">
        <v>3623</v>
      </c>
      <c r="C3301" s="140" t="s">
        <v>314</v>
      </c>
      <c r="D3301" s="140" t="s">
        <v>335</v>
      </c>
      <c r="E3301" s="142">
        <v>239.11</v>
      </c>
      <c r="F3301" s="142">
        <v>239.11</v>
      </c>
      <c r="G3301" s="140" t="s">
        <v>308</v>
      </c>
      <c r="H3301" s="143">
        <v>41974</v>
      </c>
    </row>
    <row r="3302" spans="1:8" ht="51">
      <c r="A3302" s="136">
        <v>25962</v>
      </c>
      <c r="B3302" s="137" t="s">
        <v>3624</v>
      </c>
      <c r="C3302" s="136" t="s">
        <v>314</v>
      </c>
      <c r="D3302" s="136" t="s">
        <v>335</v>
      </c>
      <c r="E3302" s="138">
        <v>151.44</v>
      </c>
      <c r="F3302" s="138">
        <v>151.44</v>
      </c>
      <c r="G3302" s="136" t="s">
        <v>308</v>
      </c>
      <c r="H3302" s="139">
        <v>41974</v>
      </c>
    </row>
    <row r="3303" spans="1:8" ht="38.25">
      <c r="A3303" s="140">
        <v>34752</v>
      </c>
      <c r="B3303" s="141" t="s">
        <v>3625</v>
      </c>
      <c r="C3303" s="140" t="s">
        <v>314</v>
      </c>
      <c r="D3303" s="140" t="s">
        <v>335</v>
      </c>
      <c r="E3303" s="142">
        <v>266.68</v>
      </c>
      <c r="F3303" s="142">
        <v>266.68</v>
      </c>
      <c r="G3303" s="140" t="s">
        <v>308</v>
      </c>
      <c r="H3303" s="143">
        <v>41974</v>
      </c>
    </row>
    <row r="3304" spans="1:8">
      <c r="A3304" s="136">
        <v>4751</v>
      </c>
      <c r="B3304" s="137" t="s">
        <v>3626</v>
      </c>
      <c r="C3304" s="136" t="s">
        <v>306</v>
      </c>
      <c r="D3304" s="136" t="s">
        <v>307</v>
      </c>
      <c r="E3304" s="138">
        <v>13.81</v>
      </c>
      <c r="F3304" s="138">
        <v>11.95</v>
      </c>
      <c r="G3304" s="136" t="s">
        <v>308</v>
      </c>
      <c r="H3304" s="139">
        <v>41974</v>
      </c>
    </row>
    <row r="3305" spans="1:8" ht="25.5">
      <c r="A3305" s="140">
        <v>13186</v>
      </c>
      <c r="B3305" s="141" t="s">
        <v>3627</v>
      </c>
      <c r="C3305" s="140" t="s">
        <v>314</v>
      </c>
      <c r="D3305" s="140" t="s">
        <v>368</v>
      </c>
      <c r="E3305" s="142">
        <v>53.53</v>
      </c>
      <c r="F3305" s="142">
        <v>53.53</v>
      </c>
      <c r="G3305" s="140" t="s">
        <v>308</v>
      </c>
      <c r="H3305" s="143">
        <v>41974</v>
      </c>
    </row>
    <row r="3306" spans="1:8" ht="25.5">
      <c r="A3306" s="136">
        <v>6194</v>
      </c>
      <c r="B3306" s="137" t="s">
        <v>3628</v>
      </c>
      <c r="C3306" s="136" t="s">
        <v>314</v>
      </c>
      <c r="D3306" s="136" t="s">
        <v>370</v>
      </c>
      <c r="E3306" s="138">
        <v>2.97</v>
      </c>
      <c r="F3306" s="138">
        <v>2.97</v>
      </c>
      <c r="G3306" s="136" t="s">
        <v>308</v>
      </c>
      <c r="H3306" s="139">
        <v>41974</v>
      </c>
    </row>
    <row r="3307" spans="1:8" ht="25.5">
      <c r="A3307" s="140">
        <v>4509</v>
      </c>
      <c r="B3307" s="141" t="s">
        <v>3629</v>
      </c>
      <c r="C3307" s="140" t="s">
        <v>314</v>
      </c>
      <c r="D3307" s="140" t="s">
        <v>370</v>
      </c>
      <c r="E3307" s="142">
        <v>1.44</v>
      </c>
      <c r="F3307" s="142">
        <v>1.44</v>
      </c>
      <c r="G3307" s="140" t="s">
        <v>308</v>
      </c>
      <c r="H3307" s="143">
        <v>41974</v>
      </c>
    </row>
    <row r="3308" spans="1:8">
      <c r="A3308" s="136">
        <v>4513</v>
      </c>
      <c r="B3308" s="137" t="s">
        <v>3630</v>
      </c>
      <c r="C3308" s="136" t="s">
        <v>314</v>
      </c>
      <c r="D3308" s="136" t="s">
        <v>370</v>
      </c>
      <c r="E3308" s="138">
        <v>1.21</v>
      </c>
      <c r="F3308" s="138">
        <v>1.21</v>
      </c>
      <c r="G3308" s="136" t="s">
        <v>308</v>
      </c>
      <c r="H3308" s="139">
        <v>41974</v>
      </c>
    </row>
    <row r="3309" spans="1:8" ht="25.5">
      <c r="A3309" s="140">
        <v>4512</v>
      </c>
      <c r="B3309" s="141" t="s">
        <v>3631</v>
      </c>
      <c r="C3309" s="140" t="s">
        <v>314</v>
      </c>
      <c r="D3309" s="140" t="s">
        <v>370</v>
      </c>
      <c r="E3309" s="142">
        <v>0.89</v>
      </c>
      <c r="F3309" s="142">
        <v>0.89</v>
      </c>
      <c r="G3309" s="140" t="s">
        <v>308</v>
      </c>
      <c r="H3309" s="143">
        <v>41974</v>
      </c>
    </row>
    <row r="3310" spans="1:8" ht="25.5">
      <c r="A3310" s="136">
        <v>4500</v>
      </c>
      <c r="B3310" s="137" t="s">
        <v>3632</v>
      </c>
      <c r="C3310" s="136" t="s">
        <v>314</v>
      </c>
      <c r="D3310" s="136" t="s">
        <v>370</v>
      </c>
      <c r="E3310" s="138">
        <v>4.3499999999999996</v>
      </c>
      <c r="F3310" s="138">
        <v>4.3499999999999996</v>
      </c>
      <c r="G3310" s="136" t="s">
        <v>308</v>
      </c>
      <c r="H3310" s="139">
        <v>41974</v>
      </c>
    </row>
    <row r="3311" spans="1:8" ht="25.5">
      <c r="A3311" s="140">
        <v>25022</v>
      </c>
      <c r="B3311" s="141" t="s">
        <v>3633</v>
      </c>
      <c r="C3311" s="140" t="s">
        <v>314</v>
      </c>
      <c r="D3311" s="140" t="s">
        <v>370</v>
      </c>
      <c r="E3311" s="142">
        <v>2.54</v>
      </c>
      <c r="F3311" s="142">
        <v>2.54</v>
      </c>
      <c r="G3311" s="140" t="s">
        <v>308</v>
      </c>
      <c r="H3311" s="143">
        <v>41974</v>
      </c>
    </row>
    <row r="3312" spans="1:8" ht="25.5">
      <c r="A3312" s="136">
        <v>4425</v>
      </c>
      <c r="B3312" s="137" t="s">
        <v>3634</v>
      </c>
      <c r="C3312" s="136" t="s">
        <v>314</v>
      </c>
      <c r="D3312" s="136" t="s">
        <v>370</v>
      </c>
      <c r="E3312" s="138">
        <v>9.6</v>
      </c>
      <c r="F3312" s="138">
        <v>9.6</v>
      </c>
      <c r="G3312" s="136" t="s">
        <v>308</v>
      </c>
      <c r="H3312" s="139">
        <v>41974</v>
      </c>
    </row>
    <row r="3313" spans="1:8" ht="25.5">
      <c r="A3313" s="140">
        <v>4464</v>
      </c>
      <c r="B3313" s="141" t="s">
        <v>3635</v>
      </c>
      <c r="C3313" s="140" t="s">
        <v>314</v>
      </c>
      <c r="D3313" s="140" t="s">
        <v>370</v>
      </c>
      <c r="E3313" s="142">
        <v>2.41</v>
      </c>
      <c r="F3313" s="142">
        <v>2.41</v>
      </c>
      <c r="G3313" s="140" t="s">
        <v>308</v>
      </c>
      <c r="H3313" s="143">
        <v>41974</v>
      </c>
    </row>
    <row r="3314" spans="1:8" ht="25.5">
      <c r="A3314" s="136">
        <v>4443</v>
      </c>
      <c r="B3314" s="137" t="s">
        <v>3636</v>
      </c>
      <c r="C3314" s="136" t="s">
        <v>314</v>
      </c>
      <c r="D3314" s="136" t="s">
        <v>370</v>
      </c>
      <c r="E3314" s="138">
        <v>8.68</v>
      </c>
      <c r="F3314" s="138">
        <v>8.68</v>
      </c>
      <c r="G3314" s="136" t="s">
        <v>308</v>
      </c>
      <c r="H3314" s="139">
        <v>41974</v>
      </c>
    </row>
    <row r="3315" spans="1:8" ht="25.5">
      <c r="A3315" s="140">
        <v>4453</v>
      </c>
      <c r="B3315" s="141" t="s">
        <v>3637</v>
      </c>
      <c r="C3315" s="140" t="s">
        <v>314</v>
      </c>
      <c r="D3315" s="140" t="s">
        <v>370</v>
      </c>
      <c r="E3315" s="142">
        <v>3.33</v>
      </c>
      <c r="F3315" s="142">
        <v>3.33</v>
      </c>
      <c r="G3315" s="140" t="s">
        <v>308</v>
      </c>
      <c r="H3315" s="143">
        <v>41974</v>
      </c>
    </row>
    <row r="3316" spans="1:8" ht="25.5">
      <c r="A3316" s="136">
        <v>4442</v>
      </c>
      <c r="B3316" s="137" t="s">
        <v>3638</v>
      </c>
      <c r="C3316" s="136" t="s">
        <v>314</v>
      </c>
      <c r="D3316" s="136" t="s">
        <v>370</v>
      </c>
      <c r="E3316" s="138">
        <v>19.21</v>
      </c>
      <c r="F3316" s="138">
        <v>19.21</v>
      </c>
      <c r="G3316" s="136" t="s">
        <v>308</v>
      </c>
      <c r="H3316" s="139">
        <v>41974</v>
      </c>
    </row>
    <row r="3317" spans="1:8" ht="25.5">
      <c r="A3317" s="140">
        <v>4460</v>
      </c>
      <c r="B3317" s="141" t="s">
        <v>3639</v>
      </c>
      <c r="C3317" s="140" t="s">
        <v>314</v>
      </c>
      <c r="D3317" s="140" t="s">
        <v>370</v>
      </c>
      <c r="E3317" s="142">
        <v>5.68</v>
      </c>
      <c r="F3317" s="142">
        <v>5.68</v>
      </c>
      <c r="G3317" s="140" t="s">
        <v>308</v>
      </c>
      <c r="H3317" s="143">
        <v>41974</v>
      </c>
    </row>
    <row r="3318" spans="1:8" ht="25.5">
      <c r="A3318" s="136">
        <v>4415</v>
      </c>
      <c r="B3318" s="137" t="s">
        <v>3640</v>
      </c>
      <c r="C3318" s="136" t="s">
        <v>314</v>
      </c>
      <c r="D3318" s="136" t="s">
        <v>370</v>
      </c>
      <c r="E3318" s="138">
        <v>2.87</v>
      </c>
      <c r="F3318" s="138">
        <v>2.87</v>
      </c>
      <c r="G3318" s="136" t="s">
        <v>308</v>
      </c>
      <c r="H3318" s="139">
        <v>41974</v>
      </c>
    </row>
    <row r="3319" spans="1:8" ht="25.5">
      <c r="A3319" s="140">
        <v>4417</v>
      </c>
      <c r="B3319" s="141" t="s">
        <v>3641</v>
      </c>
      <c r="C3319" s="140" t="s">
        <v>314</v>
      </c>
      <c r="D3319" s="140" t="s">
        <v>370</v>
      </c>
      <c r="E3319" s="142">
        <v>4.3</v>
      </c>
      <c r="F3319" s="142">
        <v>4.3</v>
      </c>
      <c r="G3319" s="140" t="s">
        <v>308</v>
      </c>
      <c r="H3319" s="143">
        <v>41974</v>
      </c>
    </row>
    <row r="3320" spans="1:8" ht="25.5">
      <c r="A3320" s="136">
        <v>4430</v>
      </c>
      <c r="B3320" s="137" t="s">
        <v>3642</v>
      </c>
      <c r="C3320" s="136" t="s">
        <v>314</v>
      </c>
      <c r="D3320" s="136" t="s">
        <v>370</v>
      </c>
      <c r="E3320" s="138">
        <v>3.99</v>
      </c>
      <c r="F3320" s="138">
        <v>3.99</v>
      </c>
      <c r="G3320" s="136" t="s">
        <v>308</v>
      </c>
      <c r="H3320" s="139">
        <v>41974</v>
      </c>
    </row>
    <row r="3321" spans="1:8" ht="25.5">
      <c r="A3321" s="140">
        <v>4400</v>
      </c>
      <c r="B3321" s="141" t="s">
        <v>3643</v>
      </c>
      <c r="C3321" s="140" t="s">
        <v>314</v>
      </c>
      <c r="D3321" s="140" t="s">
        <v>370</v>
      </c>
      <c r="E3321" s="142">
        <v>6.73</v>
      </c>
      <c r="F3321" s="142">
        <v>6.73</v>
      </c>
      <c r="G3321" s="140" t="s">
        <v>308</v>
      </c>
      <c r="H3321" s="143">
        <v>41974</v>
      </c>
    </row>
    <row r="3322" spans="1:8" ht="25.5">
      <c r="A3322" s="136">
        <v>4472</v>
      </c>
      <c r="B3322" s="137" t="s">
        <v>3644</v>
      </c>
      <c r="C3322" s="136" t="s">
        <v>314</v>
      </c>
      <c r="D3322" s="136" t="s">
        <v>370</v>
      </c>
      <c r="E3322" s="138">
        <v>16.96</v>
      </c>
      <c r="F3322" s="138">
        <v>16.96</v>
      </c>
      <c r="G3322" s="136" t="s">
        <v>308</v>
      </c>
      <c r="H3322" s="139">
        <v>41974</v>
      </c>
    </row>
    <row r="3323" spans="1:8" ht="25.5">
      <c r="A3323" s="140">
        <v>4462</v>
      </c>
      <c r="B3323" s="141" t="s">
        <v>3645</v>
      </c>
      <c r="C3323" s="140" t="s">
        <v>314</v>
      </c>
      <c r="D3323" s="140" t="s">
        <v>335</v>
      </c>
      <c r="E3323" s="142">
        <v>80</v>
      </c>
      <c r="F3323" s="142">
        <v>80</v>
      </c>
      <c r="G3323" s="140" t="s">
        <v>308</v>
      </c>
      <c r="H3323" s="143">
        <v>41974</v>
      </c>
    </row>
    <row r="3324" spans="1:8" ht="25.5">
      <c r="A3324" s="136">
        <v>4429</v>
      </c>
      <c r="B3324" s="137" t="s">
        <v>3646</v>
      </c>
      <c r="C3324" s="136" t="s">
        <v>314</v>
      </c>
      <c r="D3324" s="136" t="s">
        <v>370</v>
      </c>
      <c r="E3324" s="138">
        <v>13.5</v>
      </c>
      <c r="F3324" s="138">
        <v>13.5</v>
      </c>
      <c r="G3324" s="136" t="s">
        <v>308</v>
      </c>
      <c r="H3324" s="139">
        <v>41974</v>
      </c>
    </row>
    <row r="3325" spans="1:8" ht="38.25">
      <c r="A3325" s="140">
        <v>4481</v>
      </c>
      <c r="B3325" s="141" t="s">
        <v>3647</v>
      </c>
      <c r="C3325" s="140" t="s">
        <v>314</v>
      </c>
      <c r="D3325" s="140" t="s">
        <v>370</v>
      </c>
      <c r="E3325" s="142">
        <v>20.23</v>
      </c>
      <c r="F3325" s="142">
        <v>20.23</v>
      </c>
      <c r="G3325" s="140" t="s">
        <v>308</v>
      </c>
      <c r="H3325" s="143">
        <v>41974</v>
      </c>
    </row>
    <row r="3326" spans="1:8" ht="25.5">
      <c r="A3326" s="136">
        <v>4473</v>
      </c>
      <c r="B3326" s="137" t="s">
        <v>3648</v>
      </c>
      <c r="C3326" s="136" t="s">
        <v>314</v>
      </c>
      <c r="D3326" s="136" t="s">
        <v>370</v>
      </c>
      <c r="E3326" s="138">
        <v>12.51</v>
      </c>
      <c r="F3326" s="138">
        <v>12.51</v>
      </c>
      <c r="G3326" s="136" t="s">
        <v>308</v>
      </c>
      <c r="H3326" s="139">
        <v>41974</v>
      </c>
    </row>
    <row r="3327" spans="1:8" ht="38.25">
      <c r="A3327" s="140">
        <v>4433</v>
      </c>
      <c r="B3327" s="141" t="s">
        <v>3649</v>
      </c>
      <c r="C3327" s="140" t="s">
        <v>314</v>
      </c>
      <c r="D3327" s="140" t="s">
        <v>370</v>
      </c>
      <c r="E3327" s="142">
        <v>7.49</v>
      </c>
      <c r="F3327" s="142">
        <v>7.49</v>
      </c>
      <c r="G3327" s="140" t="s">
        <v>308</v>
      </c>
      <c r="H3327" s="143">
        <v>41974</v>
      </c>
    </row>
    <row r="3328" spans="1:8" ht="25.5">
      <c r="A3328" s="136">
        <v>4408</v>
      </c>
      <c r="B3328" s="137" t="s">
        <v>3650</v>
      </c>
      <c r="C3328" s="136" t="s">
        <v>314</v>
      </c>
      <c r="D3328" s="136" t="s">
        <v>370</v>
      </c>
      <c r="E3328" s="138">
        <v>1.71</v>
      </c>
      <c r="F3328" s="138">
        <v>1.71</v>
      </c>
      <c r="G3328" s="136" t="s">
        <v>308</v>
      </c>
      <c r="H3328" s="139">
        <v>41974</v>
      </c>
    </row>
    <row r="3329" spans="1:8" ht="25.5">
      <c r="A3329" s="140">
        <v>4440</v>
      </c>
      <c r="B3329" s="141" t="s">
        <v>3651</v>
      </c>
      <c r="C3329" s="140" t="s">
        <v>314</v>
      </c>
      <c r="D3329" s="140" t="s">
        <v>370</v>
      </c>
      <c r="E3329" s="142">
        <v>6.4</v>
      </c>
      <c r="F3329" s="142">
        <v>6.4</v>
      </c>
      <c r="G3329" s="140" t="s">
        <v>308</v>
      </c>
      <c r="H3329" s="143">
        <v>41974</v>
      </c>
    </row>
    <row r="3330" spans="1:8" ht="25.5">
      <c r="A3330" s="136">
        <v>4477</v>
      </c>
      <c r="B3330" s="137" t="s">
        <v>3652</v>
      </c>
      <c r="C3330" s="136" t="s">
        <v>314</v>
      </c>
      <c r="D3330" s="136" t="s">
        <v>370</v>
      </c>
      <c r="E3330" s="138">
        <v>5.35</v>
      </c>
      <c r="F3330" s="138">
        <v>5.35</v>
      </c>
      <c r="G3330" s="136" t="s">
        <v>308</v>
      </c>
      <c r="H3330" s="139">
        <v>41974</v>
      </c>
    </row>
    <row r="3331" spans="1:8" ht="25.5">
      <c r="A3331" s="140">
        <v>4463</v>
      </c>
      <c r="B3331" s="141" t="s">
        <v>3653</v>
      </c>
      <c r="C3331" s="140" t="s">
        <v>314</v>
      </c>
      <c r="D3331" s="140" t="s">
        <v>368</v>
      </c>
      <c r="E3331" s="142">
        <v>1333.33</v>
      </c>
      <c r="F3331" s="142">
        <v>1333.33</v>
      </c>
      <c r="G3331" s="140" t="s">
        <v>308</v>
      </c>
      <c r="H3331" s="143">
        <v>41974</v>
      </c>
    </row>
    <row r="3332" spans="1:8" ht="25.5">
      <c r="A3332" s="136">
        <v>4468</v>
      </c>
      <c r="B3332" s="137" t="s">
        <v>3653</v>
      </c>
      <c r="C3332" s="136" t="s">
        <v>314</v>
      </c>
      <c r="D3332" s="136" t="s">
        <v>335</v>
      </c>
      <c r="E3332" s="138">
        <v>53.33</v>
      </c>
      <c r="F3332" s="138">
        <v>53.33</v>
      </c>
      <c r="G3332" s="136" t="s">
        <v>308</v>
      </c>
      <c r="H3332" s="139">
        <v>41974</v>
      </c>
    </row>
    <row r="3333" spans="1:8" ht="25.5">
      <c r="A3333" s="140">
        <v>4449</v>
      </c>
      <c r="B3333" s="141" t="s">
        <v>3654</v>
      </c>
      <c r="C3333" s="140" t="s">
        <v>314</v>
      </c>
      <c r="D3333" s="140" t="s">
        <v>370</v>
      </c>
      <c r="E3333" s="142">
        <v>4.26</v>
      </c>
      <c r="F3333" s="142">
        <v>4.26</v>
      </c>
      <c r="G3333" s="140" t="s">
        <v>308</v>
      </c>
      <c r="H3333" s="143">
        <v>41974</v>
      </c>
    </row>
    <row r="3334" spans="1:8" ht="25.5">
      <c r="A3334" s="136">
        <v>4487</v>
      </c>
      <c r="B3334" s="137" t="s">
        <v>3655</v>
      </c>
      <c r="C3334" s="136" t="s">
        <v>314</v>
      </c>
      <c r="D3334" s="136" t="s">
        <v>370</v>
      </c>
      <c r="E3334" s="138">
        <v>4.6500000000000004</v>
      </c>
      <c r="F3334" s="138">
        <v>4.6500000000000004</v>
      </c>
      <c r="G3334" s="136" t="s">
        <v>308</v>
      </c>
      <c r="H3334" s="139">
        <v>41974</v>
      </c>
    </row>
    <row r="3335" spans="1:8" ht="25.5">
      <c r="A3335" s="140">
        <v>4466</v>
      </c>
      <c r="B3335" s="141" t="s">
        <v>3656</v>
      </c>
      <c r="C3335" s="140" t="s">
        <v>314</v>
      </c>
      <c r="D3335" s="140" t="s">
        <v>370</v>
      </c>
      <c r="E3335" s="142">
        <v>10</v>
      </c>
      <c r="F3335" s="142">
        <v>10</v>
      </c>
      <c r="G3335" s="140" t="s">
        <v>308</v>
      </c>
      <c r="H3335" s="143">
        <v>41974</v>
      </c>
    </row>
    <row r="3336" spans="1:8" ht="25.5">
      <c r="A3336" s="136">
        <v>4465</v>
      </c>
      <c r="B3336" s="137" t="s">
        <v>3657</v>
      </c>
      <c r="C3336" s="136" t="s">
        <v>314</v>
      </c>
      <c r="D3336" s="136" t="s">
        <v>370</v>
      </c>
      <c r="E3336" s="138">
        <v>15.02</v>
      </c>
      <c r="F3336" s="138">
        <v>15.02</v>
      </c>
      <c r="G3336" s="136" t="s">
        <v>308</v>
      </c>
      <c r="H3336" s="139">
        <v>41974</v>
      </c>
    </row>
    <row r="3337" spans="1:8" ht="25.5">
      <c r="A3337" s="140">
        <v>4470</v>
      </c>
      <c r="B3337" s="141" t="s">
        <v>3658</v>
      </c>
      <c r="C3337" s="140" t="s">
        <v>314</v>
      </c>
      <c r="D3337" s="140" t="s">
        <v>370</v>
      </c>
      <c r="E3337" s="142">
        <v>40</v>
      </c>
      <c r="F3337" s="142">
        <v>40</v>
      </c>
      <c r="G3337" s="140" t="s">
        <v>308</v>
      </c>
      <c r="H3337" s="143">
        <v>41974</v>
      </c>
    </row>
    <row r="3338" spans="1:8" ht="25.5">
      <c r="A3338" s="136">
        <v>4479</v>
      </c>
      <c r="B3338" s="137" t="s">
        <v>3659</v>
      </c>
      <c r="C3338" s="136" t="s">
        <v>314</v>
      </c>
      <c r="D3338" s="136" t="s">
        <v>370</v>
      </c>
      <c r="E3338" s="138">
        <v>12.81</v>
      </c>
      <c r="F3338" s="138">
        <v>12.81</v>
      </c>
      <c r="G3338" s="136" t="s">
        <v>308</v>
      </c>
      <c r="H3338" s="139">
        <v>41974</v>
      </c>
    </row>
    <row r="3339" spans="1:8" ht="25.5">
      <c r="A3339" s="140">
        <v>4490</v>
      </c>
      <c r="B3339" s="141" t="s">
        <v>3660</v>
      </c>
      <c r="C3339" s="140" t="s">
        <v>314</v>
      </c>
      <c r="D3339" s="140" t="s">
        <v>370</v>
      </c>
      <c r="E3339" s="142">
        <v>17.059999999999999</v>
      </c>
      <c r="F3339" s="142">
        <v>17.059999999999999</v>
      </c>
      <c r="G3339" s="140" t="s">
        <v>308</v>
      </c>
      <c r="H3339" s="143">
        <v>41974</v>
      </c>
    </row>
    <row r="3340" spans="1:8" ht="25.5">
      <c r="A3340" s="136">
        <v>4431</v>
      </c>
      <c r="B3340" s="137" t="s">
        <v>3661</v>
      </c>
      <c r="C3340" s="136" t="s">
        <v>314</v>
      </c>
      <c r="D3340" s="136" t="s">
        <v>370</v>
      </c>
      <c r="E3340" s="138">
        <v>8.5500000000000007</v>
      </c>
      <c r="F3340" s="138">
        <v>8.5500000000000007</v>
      </c>
      <c r="G3340" s="136" t="s">
        <v>308</v>
      </c>
      <c r="H3340" s="139">
        <v>41974</v>
      </c>
    </row>
    <row r="3341" spans="1:8" ht="25.5">
      <c r="A3341" s="140">
        <v>4458</v>
      </c>
      <c r="B3341" s="141" t="s">
        <v>3662</v>
      </c>
      <c r="C3341" s="140" t="s">
        <v>314</v>
      </c>
      <c r="D3341" s="140" t="s">
        <v>370</v>
      </c>
      <c r="E3341" s="142">
        <v>0.46</v>
      </c>
      <c r="F3341" s="142">
        <v>0.46</v>
      </c>
      <c r="G3341" s="140" t="s">
        <v>308</v>
      </c>
      <c r="H3341" s="143">
        <v>41974</v>
      </c>
    </row>
    <row r="3342" spans="1:8" ht="25.5">
      <c r="A3342" s="136">
        <v>4403</v>
      </c>
      <c r="B3342" s="137" t="s">
        <v>3663</v>
      </c>
      <c r="C3342" s="136" t="s">
        <v>314</v>
      </c>
      <c r="D3342" s="136" t="s">
        <v>370</v>
      </c>
      <c r="E3342" s="138">
        <v>1.1599999999999999</v>
      </c>
      <c r="F3342" s="138">
        <v>1.1599999999999999</v>
      </c>
      <c r="G3342" s="136" t="s">
        <v>308</v>
      </c>
      <c r="H3342" s="139">
        <v>41974</v>
      </c>
    </row>
    <row r="3343" spans="1:8" ht="25.5">
      <c r="A3343" s="140">
        <v>4432</v>
      </c>
      <c r="B3343" s="141" t="s">
        <v>3664</v>
      </c>
      <c r="C3343" s="140" t="s">
        <v>314</v>
      </c>
      <c r="D3343" s="140" t="s">
        <v>370</v>
      </c>
      <c r="E3343" s="142">
        <v>3.42</v>
      </c>
      <c r="F3343" s="142">
        <v>3.42</v>
      </c>
      <c r="G3343" s="140" t="s">
        <v>308</v>
      </c>
      <c r="H3343" s="143">
        <v>41974</v>
      </c>
    </row>
    <row r="3344" spans="1:8" ht="25.5">
      <c r="A3344" s="136">
        <v>4407</v>
      </c>
      <c r="B3344" s="137" t="s">
        <v>3665</v>
      </c>
      <c r="C3344" s="136" t="s">
        <v>314</v>
      </c>
      <c r="D3344" s="136" t="s">
        <v>370</v>
      </c>
      <c r="E3344" s="138">
        <v>1.39</v>
      </c>
      <c r="F3344" s="138">
        <v>1.39</v>
      </c>
      <c r="G3344" s="136" t="s">
        <v>308</v>
      </c>
      <c r="H3344" s="139">
        <v>41974</v>
      </c>
    </row>
    <row r="3345" spans="1:8" ht="25.5">
      <c r="A3345" s="140">
        <v>4419</v>
      </c>
      <c r="B3345" s="141" t="s">
        <v>3666</v>
      </c>
      <c r="C3345" s="140" t="s">
        <v>314</v>
      </c>
      <c r="D3345" s="140" t="s">
        <v>83</v>
      </c>
      <c r="E3345" s="142">
        <v>0.69</v>
      </c>
      <c r="F3345" s="142">
        <v>0.69</v>
      </c>
      <c r="G3345" s="140" t="s">
        <v>308</v>
      </c>
      <c r="H3345" s="143">
        <v>41974</v>
      </c>
    </row>
    <row r="3346" spans="1:8" ht="25.5">
      <c r="A3346" s="136">
        <v>4421</v>
      </c>
      <c r="B3346" s="137" t="s">
        <v>3667</v>
      </c>
      <c r="C3346" s="136" t="s">
        <v>314</v>
      </c>
      <c r="D3346" s="136" t="s">
        <v>83</v>
      </c>
      <c r="E3346" s="138">
        <v>1.02</v>
      </c>
      <c r="F3346" s="138">
        <v>1.02</v>
      </c>
      <c r="G3346" s="136" t="s">
        <v>308</v>
      </c>
      <c r="H3346" s="139">
        <v>41974</v>
      </c>
    </row>
    <row r="3347" spans="1:8" ht="25.5">
      <c r="A3347" s="140">
        <v>4420</v>
      </c>
      <c r="B3347" s="141" t="s">
        <v>3668</v>
      </c>
      <c r="C3347" s="140" t="s">
        <v>314</v>
      </c>
      <c r="D3347" s="140" t="s">
        <v>83</v>
      </c>
      <c r="E3347" s="142">
        <v>1.39</v>
      </c>
      <c r="F3347" s="142">
        <v>1.39</v>
      </c>
      <c r="G3347" s="140" t="s">
        <v>308</v>
      </c>
      <c r="H3347" s="143">
        <v>41974</v>
      </c>
    </row>
    <row r="3348" spans="1:8" ht="25.5">
      <c r="A3348" s="136">
        <v>4410</v>
      </c>
      <c r="B3348" s="137" t="s">
        <v>3669</v>
      </c>
      <c r="C3348" s="136" t="s">
        <v>314</v>
      </c>
      <c r="D3348" s="136" t="s">
        <v>370</v>
      </c>
      <c r="E3348" s="138">
        <v>2.2599999999999998</v>
      </c>
      <c r="F3348" s="138">
        <v>2.2599999999999998</v>
      </c>
      <c r="G3348" s="136" t="s">
        <v>308</v>
      </c>
      <c r="H3348" s="139">
        <v>41974</v>
      </c>
    </row>
    <row r="3349" spans="1:8" ht="25.5">
      <c r="A3349" s="140">
        <v>4413</v>
      </c>
      <c r="B3349" s="141" t="s">
        <v>3670</v>
      </c>
      <c r="C3349" s="140" t="s">
        <v>314</v>
      </c>
      <c r="D3349" s="140" t="s">
        <v>370</v>
      </c>
      <c r="E3349" s="142">
        <v>2.2599999999999998</v>
      </c>
      <c r="F3349" s="142">
        <v>2.2599999999999998</v>
      </c>
      <c r="G3349" s="140" t="s">
        <v>308</v>
      </c>
      <c r="H3349" s="143">
        <v>41974</v>
      </c>
    </row>
    <row r="3350" spans="1:8" ht="25.5">
      <c r="A3350" s="136">
        <v>4405</v>
      </c>
      <c r="B3350" s="137" t="s">
        <v>3671</v>
      </c>
      <c r="C3350" s="136" t="s">
        <v>314</v>
      </c>
      <c r="D3350" s="136" t="s">
        <v>370</v>
      </c>
      <c r="E3350" s="138">
        <v>3.97</v>
      </c>
      <c r="F3350" s="138">
        <v>3.97</v>
      </c>
      <c r="G3350" s="136" t="s">
        <v>308</v>
      </c>
      <c r="H3350" s="139">
        <v>41974</v>
      </c>
    </row>
    <row r="3351" spans="1:8" ht="25.5">
      <c r="A3351" s="140">
        <v>4418</v>
      </c>
      <c r="B3351" s="141" t="s">
        <v>3672</v>
      </c>
      <c r="C3351" s="140" t="s">
        <v>314</v>
      </c>
      <c r="D3351" s="140" t="s">
        <v>83</v>
      </c>
      <c r="E3351" s="142">
        <v>0.55000000000000004</v>
      </c>
      <c r="F3351" s="142">
        <v>0.55000000000000004</v>
      </c>
      <c r="G3351" s="140" t="s">
        <v>308</v>
      </c>
      <c r="H3351" s="143">
        <v>41974</v>
      </c>
    </row>
    <row r="3352" spans="1:8" ht="25.5">
      <c r="A3352" s="136">
        <v>4412</v>
      </c>
      <c r="B3352" s="137" t="s">
        <v>3673</v>
      </c>
      <c r="C3352" s="136" t="s">
        <v>314</v>
      </c>
      <c r="D3352" s="136" t="s">
        <v>370</v>
      </c>
      <c r="E3352" s="138">
        <v>0.69</v>
      </c>
      <c r="F3352" s="138">
        <v>0.69</v>
      </c>
      <c r="G3352" s="136" t="s">
        <v>308</v>
      </c>
      <c r="H3352" s="139">
        <v>41974</v>
      </c>
    </row>
    <row r="3353" spans="1:8">
      <c r="A3353" s="140">
        <v>11844</v>
      </c>
      <c r="B3353" s="141" t="s">
        <v>3674</v>
      </c>
      <c r="C3353" s="140" t="s">
        <v>314</v>
      </c>
      <c r="D3353" s="140" t="s">
        <v>370</v>
      </c>
      <c r="E3353" s="142">
        <v>28.58</v>
      </c>
      <c r="F3353" s="142">
        <v>28.58</v>
      </c>
      <c r="G3353" s="140" t="s">
        <v>308</v>
      </c>
      <c r="H3353" s="143">
        <v>41974</v>
      </c>
    </row>
    <row r="3354" spans="1:8" ht="25.5">
      <c r="A3354" s="136">
        <v>20207</v>
      </c>
      <c r="B3354" s="137" t="s">
        <v>3675</v>
      </c>
      <c r="C3354" s="136" t="s">
        <v>314</v>
      </c>
      <c r="D3354" s="136" t="s">
        <v>370</v>
      </c>
      <c r="E3354" s="138">
        <v>7.14</v>
      </c>
      <c r="F3354" s="138">
        <v>7.14</v>
      </c>
      <c r="G3354" s="136" t="s">
        <v>308</v>
      </c>
      <c r="H3354" s="139">
        <v>41974</v>
      </c>
    </row>
    <row r="3355" spans="1:8">
      <c r="A3355" s="140">
        <v>20205</v>
      </c>
      <c r="B3355" s="141" t="s">
        <v>3676</v>
      </c>
      <c r="C3355" s="140" t="s">
        <v>314</v>
      </c>
      <c r="D3355" s="140" t="s">
        <v>370</v>
      </c>
      <c r="E3355" s="142">
        <v>1.42</v>
      </c>
      <c r="F3355" s="142">
        <v>1.42</v>
      </c>
      <c r="G3355" s="140" t="s">
        <v>308</v>
      </c>
      <c r="H3355" s="143">
        <v>41974</v>
      </c>
    </row>
    <row r="3356" spans="1:8">
      <c r="A3356" s="136">
        <v>20206</v>
      </c>
      <c r="B3356" s="137" t="s">
        <v>3677</v>
      </c>
      <c r="C3356" s="136" t="s">
        <v>314</v>
      </c>
      <c r="D3356" s="136" t="s">
        <v>370</v>
      </c>
      <c r="E3356" s="138">
        <v>4.76</v>
      </c>
      <c r="F3356" s="138">
        <v>4.76</v>
      </c>
      <c r="G3356" s="136" t="s">
        <v>308</v>
      </c>
      <c r="H3356" s="139">
        <v>41974</v>
      </c>
    </row>
    <row r="3357" spans="1:8">
      <c r="A3357" s="140">
        <v>20212</v>
      </c>
      <c r="B3357" s="141" t="s">
        <v>3678</v>
      </c>
      <c r="C3357" s="140" t="s">
        <v>314</v>
      </c>
      <c r="D3357" s="140" t="s">
        <v>370</v>
      </c>
      <c r="E3357" s="142">
        <v>8.94</v>
      </c>
      <c r="F3357" s="142">
        <v>8.94</v>
      </c>
      <c r="G3357" s="140" t="s">
        <v>308</v>
      </c>
      <c r="H3357" s="143">
        <v>41974</v>
      </c>
    </row>
    <row r="3358" spans="1:8">
      <c r="A3358" s="136">
        <v>20208</v>
      </c>
      <c r="B3358" s="137" t="s">
        <v>3679</v>
      </c>
      <c r="C3358" s="136" t="s">
        <v>314</v>
      </c>
      <c r="D3358" s="136" t="s">
        <v>370</v>
      </c>
      <c r="E3358" s="138">
        <v>53.62</v>
      </c>
      <c r="F3358" s="138">
        <v>53.62</v>
      </c>
      <c r="G3358" s="136" t="s">
        <v>308</v>
      </c>
      <c r="H3358" s="139">
        <v>41974</v>
      </c>
    </row>
    <row r="3359" spans="1:8">
      <c r="A3359" s="140">
        <v>20209</v>
      </c>
      <c r="B3359" s="141" t="s">
        <v>3680</v>
      </c>
      <c r="C3359" s="140" t="s">
        <v>314</v>
      </c>
      <c r="D3359" s="140" t="s">
        <v>370</v>
      </c>
      <c r="E3359" s="142">
        <v>13.4</v>
      </c>
      <c r="F3359" s="142">
        <v>13.4</v>
      </c>
      <c r="G3359" s="140" t="s">
        <v>308</v>
      </c>
      <c r="H3359" s="143">
        <v>41974</v>
      </c>
    </row>
    <row r="3360" spans="1:8" ht="25.5">
      <c r="A3360" s="136">
        <v>20210</v>
      </c>
      <c r="B3360" s="137" t="s">
        <v>3681</v>
      </c>
      <c r="C3360" s="136" t="s">
        <v>314</v>
      </c>
      <c r="D3360" s="136" t="s">
        <v>370</v>
      </c>
      <c r="E3360" s="138">
        <v>20.54</v>
      </c>
      <c r="F3360" s="138">
        <v>20.54</v>
      </c>
      <c r="G3360" s="136" t="s">
        <v>308</v>
      </c>
      <c r="H3360" s="139">
        <v>41974</v>
      </c>
    </row>
    <row r="3361" spans="1:8">
      <c r="A3361" s="140">
        <v>20211</v>
      </c>
      <c r="B3361" s="141" t="s">
        <v>3682</v>
      </c>
      <c r="C3361" s="140" t="s">
        <v>314</v>
      </c>
      <c r="D3361" s="140" t="s">
        <v>370</v>
      </c>
      <c r="E3361" s="142">
        <v>26.82</v>
      </c>
      <c r="F3361" s="142">
        <v>26.82</v>
      </c>
      <c r="G3361" s="140" t="s">
        <v>308</v>
      </c>
      <c r="H3361" s="143">
        <v>41974</v>
      </c>
    </row>
    <row r="3362" spans="1:8">
      <c r="A3362" s="136">
        <v>20204</v>
      </c>
      <c r="B3362" s="137" t="s">
        <v>3683</v>
      </c>
      <c r="C3362" s="136" t="s">
        <v>314</v>
      </c>
      <c r="D3362" s="136" t="s">
        <v>370</v>
      </c>
      <c r="E3362" s="138">
        <v>41.1</v>
      </c>
      <c r="F3362" s="138">
        <v>41.1</v>
      </c>
      <c r="G3362" s="136" t="s">
        <v>308</v>
      </c>
      <c r="H3362" s="139">
        <v>41974</v>
      </c>
    </row>
    <row r="3363" spans="1:8">
      <c r="A3363" s="140">
        <v>20213</v>
      </c>
      <c r="B3363" s="141" t="s">
        <v>3684</v>
      </c>
      <c r="C3363" s="140" t="s">
        <v>314</v>
      </c>
      <c r="D3363" s="140" t="s">
        <v>370</v>
      </c>
      <c r="E3363" s="142">
        <v>15.6</v>
      </c>
      <c r="F3363" s="142">
        <v>15.6</v>
      </c>
      <c r="G3363" s="140" t="s">
        <v>308</v>
      </c>
      <c r="H3363" s="143">
        <v>41974</v>
      </c>
    </row>
    <row r="3364" spans="1:8" ht="25.5">
      <c r="A3364" s="136">
        <v>4485</v>
      </c>
      <c r="B3364" s="137" t="s">
        <v>3685</v>
      </c>
      <c r="C3364" s="136" t="s">
        <v>314</v>
      </c>
      <c r="D3364" s="136" t="s">
        <v>370</v>
      </c>
      <c r="E3364" s="138">
        <v>3.2</v>
      </c>
      <c r="F3364" s="138">
        <v>3.2</v>
      </c>
      <c r="G3364" s="136" t="s">
        <v>308</v>
      </c>
      <c r="H3364" s="139">
        <v>41974</v>
      </c>
    </row>
    <row r="3365" spans="1:8" ht="25.5">
      <c r="A3365" s="140">
        <v>14580</v>
      </c>
      <c r="B3365" s="141" t="s">
        <v>3686</v>
      </c>
      <c r="C3365" s="140" t="s">
        <v>314</v>
      </c>
      <c r="D3365" s="140" t="s">
        <v>370</v>
      </c>
      <c r="E3365" s="142">
        <v>30</v>
      </c>
      <c r="F3365" s="142">
        <v>30</v>
      </c>
      <c r="G3365" s="140" t="s">
        <v>308</v>
      </c>
      <c r="H3365" s="143">
        <v>41974</v>
      </c>
    </row>
    <row r="3366" spans="1:8" ht="25.5">
      <c r="A3366" s="136">
        <v>4401</v>
      </c>
      <c r="B3366" s="137" t="s">
        <v>3687</v>
      </c>
      <c r="C3366" s="136" t="s">
        <v>314</v>
      </c>
      <c r="D3366" s="136" t="s">
        <v>370</v>
      </c>
      <c r="E3366" s="138">
        <v>1.8</v>
      </c>
      <c r="F3366" s="138">
        <v>1.8</v>
      </c>
      <c r="G3366" s="136" t="s">
        <v>308</v>
      </c>
      <c r="H3366" s="139">
        <v>41974</v>
      </c>
    </row>
    <row r="3367" spans="1:8" ht="25.5">
      <c r="A3367" s="140">
        <v>4491</v>
      </c>
      <c r="B3367" s="141" t="s">
        <v>3688</v>
      </c>
      <c r="C3367" s="140" t="s">
        <v>314</v>
      </c>
      <c r="D3367" s="140" t="s">
        <v>370</v>
      </c>
      <c r="E3367" s="142">
        <v>2.81</v>
      </c>
      <c r="F3367" s="142">
        <v>2.81</v>
      </c>
      <c r="G3367" s="140" t="s">
        <v>308</v>
      </c>
      <c r="H3367" s="143">
        <v>41974</v>
      </c>
    </row>
    <row r="3368" spans="1:8" ht="25.5">
      <c r="A3368" s="136">
        <v>4505</v>
      </c>
      <c r="B3368" s="137" t="s">
        <v>186</v>
      </c>
      <c r="C3368" s="136" t="s">
        <v>314</v>
      </c>
      <c r="D3368" s="136" t="s">
        <v>370</v>
      </c>
      <c r="E3368" s="138">
        <v>1.1100000000000001</v>
      </c>
      <c r="F3368" s="138">
        <v>1.1100000000000001</v>
      </c>
      <c r="G3368" s="136" t="s">
        <v>308</v>
      </c>
      <c r="H3368" s="139">
        <v>41974</v>
      </c>
    </row>
    <row r="3369" spans="1:8" ht="25.5">
      <c r="A3369" s="140">
        <v>4510</v>
      </c>
      <c r="B3369" s="141" t="s">
        <v>3689</v>
      </c>
      <c r="C3369" s="140" t="s">
        <v>314</v>
      </c>
      <c r="D3369" s="140" t="s">
        <v>370</v>
      </c>
      <c r="E3369" s="142">
        <v>0.78</v>
      </c>
      <c r="F3369" s="142">
        <v>0.78</v>
      </c>
      <c r="G3369" s="140" t="s">
        <v>308</v>
      </c>
      <c r="H3369" s="143">
        <v>41974</v>
      </c>
    </row>
    <row r="3370" spans="1:8" ht="25.5">
      <c r="A3370" s="136">
        <v>4502</v>
      </c>
      <c r="B3370" s="137" t="s">
        <v>3690</v>
      </c>
      <c r="C3370" s="136" t="s">
        <v>314</v>
      </c>
      <c r="D3370" s="136" t="s">
        <v>370</v>
      </c>
      <c r="E3370" s="138">
        <v>0.99</v>
      </c>
      <c r="F3370" s="138">
        <v>0.99</v>
      </c>
      <c r="G3370" s="136" t="s">
        <v>308</v>
      </c>
      <c r="H3370" s="139">
        <v>41974</v>
      </c>
    </row>
    <row r="3371" spans="1:8" ht="25.5">
      <c r="A3371" s="140">
        <v>4517</v>
      </c>
      <c r="B3371" s="141" t="s">
        <v>3691</v>
      </c>
      <c r="C3371" s="140" t="s">
        <v>314</v>
      </c>
      <c r="D3371" s="140" t="s">
        <v>370</v>
      </c>
      <c r="E3371" s="142">
        <v>0.83</v>
      </c>
      <c r="F3371" s="142">
        <v>0.83</v>
      </c>
      <c r="G3371" s="140" t="s">
        <v>308</v>
      </c>
      <c r="H3371" s="143">
        <v>41974</v>
      </c>
    </row>
    <row r="3372" spans="1:8" ht="25.5">
      <c r="A3372" s="136">
        <v>4515</v>
      </c>
      <c r="B3372" s="137" t="s">
        <v>3692</v>
      </c>
      <c r="C3372" s="136" t="s">
        <v>314</v>
      </c>
      <c r="D3372" s="136" t="s">
        <v>370</v>
      </c>
      <c r="E3372" s="138">
        <v>4.3099999999999996</v>
      </c>
      <c r="F3372" s="138">
        <v>4.3099999999999996</v>
      </c>
      <c r="G3372" s="136" t="s">
        <v>308</v>
      </c>
      <c r="H3372" s="139">
        <v>41974</v>
      </c>
    </row>
    <row r="3373" spans="1:8" ht="25.5">
      <c r="A3373" s="140">
        <v>4448</v>
      </c>
      <c r="B3373" s="141" t="s">
        <v>3693</v>
      </c>
      <c r="C3373" s="140" t="s">
        <v>314</v>
      </c>
      <c r="D3373" s="140" t="s">
        <v>370</v>
      </c>
      <c r="E3373" s="142">
        <v>5.13</v>
      </c>
      <c r="F3373" s="142">
        <v>5.13</v>
      </c>
      <c r="G3373" s="140" t="s">
        <v>308</v>
      </c>
      <c r="H3373" s="143">
        <v>41974</v>
      </c>
    </row>
    <row r="3374" spans="1:8" ht="25.5">
      <c r="A3374" s="136">
        <v>4492</v>
      </c>
      <c r="B3374" s="137" t="s">
        <v>3694</v>
      </c>
      <c r="C3374" s="136" t="s">
        <v>314</v>
      </c>
      <c r="D3374" s="136" t="s">
        <v>370</v>
      </c>
      <c r="E3374" s="138">
        <v>4.24</v>
      </c>
      <c r="F3374" s="138">
        <v>4.24</v>
      </c>
      <c r="G3374" s="136" t="s">
        <v>308</v>
      </c>
      <c r="H3374" s="139">
        <v>41974</v>
      </c>
    </row>
    <row r="3375" spans="1:8">
      <c r="A3375" s="140">
        <v>2745</v>
      </c>
      <c r="B3375" s="141" t="s">
        <v>3695</v>
      </c>
      <c r="C3375" s="140" t="s">
        <v>314</v>
      </c>
      <c r="D3375" s="140" t="s">
        <v>370</v>
      </c>
      <c r="E3375" s="142">
        <v>1.54</v>
      </c>
      <c r="F3375" s="142">
        <v>1.54</v>
      </c>
      <c r="G3375" s="140" t="s">
        <v>308</v>
      </c>
      <c r="H3375" s="143">
        <v>41974</v>
      </c>
    </row>
    <row r="3376" spans="1:8">
      <c r="A3376" s="136">
        <v>2748</v>
      </c>
      <c r="B3376" s="137" t="s">
        <v>3696</v>
      </c>
      <c r="C3376" s="136" t="s">
        <v>314</v>
      </c>
      <c r="D3376" s="136" t="s">
        <v>370</v>
      </c>
      <c r="E3376" s="138">
        <v>5.64</v>
      </c>
      <c r="F3376" s="138">
        <v>5.64</v>
      </c>
      <c r="G3376" s="136" t="s">
        <v>308</v>
      </c>
      <c r="H3376" s="139">
        <v>41974</v>
      </c>
    </row>
    <row r="3377" spans="1:8">
      <c r="A3377" s="140">
        <v>2790</v>
      </c>
      <c r="B3377" s="141" t="s">
        <v>3697</v>
      </c>
      <c r="C3377" s="140" t="s">
        <v>314</v>
      </c>
      <c r="D3377" s="140" t="s">
        <v>370</v>
      </c>
      <c r="E3377" s="142">
        <v>10.23</v>
      </c>
      <c r="F3377" s="142">
        <v>10.23</v>
      </c>
      <c r="G3377" s="140" t="s">
        <v>308</v>
      </c>
      <c r="H3377" s="143">
        <v>41974</v>
      </c>
    </row>
    <row r="3378" spans="1:8">
      <c r="A3378" s="136">
        <v>2744</v>
      </c>
      <c r="B3378" s="137" t="s">
        <v>3698</v>
      </c>
      <c r="C3378" s="136" t="s">
        <v>314</v>
      </c>
      <c r="D3378" s="136" t="s">
        <v>83</v>
      </c>
      <c r="E3378" s="138">
        <v>36.04</v>
      </c>
      <c r="F3378" s="138">
        <v>36.04</v>
      </c>
      <c r="G3378" s="136" t="s">
        <v>308</v>
      </c>
      <c r="H3378" s="139">
        <v>41974</v>
      </c>
    </row>
    <row r="3379" spans="1:8" ht="25.5">
      <c r="A3379" s="140">
        <v>2742</v>
      </c>
      <c r="B3379" s="141" t="s">
        <v>3699</v>
      </c>
      <c r="C3379" s="140" t="s">
        <v>314</v>
      </c>
      <c r="D3379" s="140" t="s">
        <v>370</v>
      </c>
      <c r="E3379" s="142">
        <v>6.16</v>
      </c>
      <c r="F3379" s="142">
        <v>6.16</v>
      </c>
      <c r="G3379" s="140" t="s">
        <v>308</v>
      </c>
      <c r="H3379" s="143">
        <v>41974</v>
      </c>
    </row>
    <row r="3380" spans="1:8">
      <c r="A3380" s="136">
        <v>4119</v>
      </c>
      <c r="B3380" s="137" t="s">
        <v>3700</v>
      </c>
      <c r="C3380" s="136" t="s">
        <v>314</v>
      </c>
      <c r="D3380" s="136" t="s">
        <v>370</v>
      </c>
      <c r="E3380" s="138">
        <v>7.57</v>
      </c>
      <c r="F3380" s="138">
        <v>7.57</v>
      </c>
      <c r="G3380" s="136" t="s">
        <v>308</v>
      </c>
      <c r="H3380" s="139">
        <v>41974</v>
      </c>
    </row>
    <row r="3381" spans="1:8">
      <c r="A3381" s="140">
        <v>2736</v>
      </c>
      <c r="B3381" s="141" t="s">
        <v>3701</v>
      </c>
      <c r="C3381" s="140" t="s">
        <v>314</v>
      </c>
      <c r="D3381" s="140" t="s">
        <v>370</v>
      </c>
      <c r="E3381" s="142">
        <v>7.7</v>
      </c>
      <c r="F3381" s="142">
        <v>7.7</v>
      </c>
      <c r="G3381" s="140" t="s">
        <v>308</v>
      </c>
      <c r="H3381" s="143">
        <v>41974</v>
      </c>
    </row>
    <row r="3382" spans="1:8" ht="38.25">
      <c r="A3382" s="136">
        <v>2751</v>
      </c>
      <c r="B3382" s="137" t="s">
        <v>3702</v>
      </c>
      <c r="C3382" s="136" t="s">
        <v>314</v>
      </c>
      <c r="D3382" s="136" t="s">
        <v>370</v>
      </c>
      <c r="E3382" s="138">
        <v>5.0199999999999996</v>
      </c>
      <c r="F3382" s="138">
        <v>5.0199999999999996</v>
      </c>
      <c r="G3382" s="136" t="s">
        <v>308</v>
      </c>
      <c r="H3382" s="139">
        <v>41974</v>
      </c>
    </row>
    <row r="3383" spans="1:8" ht="38.25">
      <c r="A3383" s="140">
        <v>2729</v>
      </c>
      <c r="B3383" s="141" t="s">
        <v>3703</v>
      </c>
      <c r="C3383" s="140" t="s">
        <v>314</v>
      </c>
      <c r="D3383" s="140" t="s">
        <v>83</v>
      </c>
      <c r="E3383" s="142">
        <v>3.39</v>
      </c>
      <c r="F3383" s="142">
        <v>3.39</v>
      </c>
      <c r="G3383" s="140" t="s">
        <v>308</v>
      </c>
      <c r="H3383" s="143">
        <v>41974</v>
      </c>
    </row>
    <row r="3384" spans="1:8" ht="38.25">
      <c r="A3384" s="136">
        <v>4115</v>
      </c>
      <c r="B3384" s="137" t="s">
        <v>3704</v>
      </c>
      <c r="C3384" s="136" t="s">
        <v>314</v>
      </c>
      <c r="D3384" s="136" t="s">
        <v>370</v>
      </c>
      <c r="E3384" s="138">
        <v>5</v>
      </c>
      <c r="F3384" s="138">
        <v>5</v>
      </c>
      <c r="G3384" s="136" t="s">
        <v>308</v>
      </c>
      <c r="H3384" s="139">
        <v>41974</v>
      </c>
    </row>
    <row r="3385" spans="1:8" ht="38.25">
      <c r="A3385" s="140">
        <v>2747</v>
      </c>
      <c r="B3385" s="141" t="s">
        <v>3705</v>
      </c>
      <c r="C3385" s="140" t="s">
        <v>314</v>
      </c>
      <c r="D3385" s="140" t="s">
        <v>370</v>
      </c>
      <c r="E3385" s="142">
        <v>5.64</v>
      </c>
      <c r="F3385" s="142">
        <v>5.64</v>
      </c>
      <c r="G3385" s="140" t="s">
        <v>308</v>
      </c>
      <c r="H3385" s="143">
        <v>41974</v>
      </c>
    </row>
    <row r="3386" spans="1:8" ht="38.25">
      <c r="A3386" s="136">
        <v>2731</v>
      </c>
      <c r="B3386" s="137" t="s">
        <v>3706</v>
      </c>
      <c r="C3386" s="136" t="s">
        <v>314</v>
      </c>
      <c r="D3386" s="136" t="s">
        <v>370</v>
      </c>
      <c r="E3386" s="138">
        <v>7.67</v>
      </c>
      <c r="F3386" s="138">
        <v>7.67</v>
      </c>
      <c r="G3386" s="136" t="s">
        <v>308</v>
      </c>
      <c r="H3386" s="139">
        <v>41974</v>
      </c>
    </row>
    <row r="3387" spans="1:8" ht="38.25">
      <c r="A3387" s="140">
        <v>2794</v>
      </c>
      <c r="B3387" s="141" t="s">
        <v>3707</v>
      </c>
      <c r="C3387" s="140" t="s">
        <v>314</v>
      </c>
      <c r="D3387" s="140" t="s">
        <v>370</v>
      </c>
      <c r="E3387" s="142">
        <v>13.37</v>
      </c>
      <c r="F3387" s="142">
        <v>13.37</v>
      </c>
      <c r="G3387" s="140" t="s">
        <v>308</v>
      </c>
      <c r="H3387" s="143">
        <v>41974</v>
      </c>
    </row>
    <row r="3388" spans="1:8" ht="38.25">
      <c r="A3388" s="136">
        <v>2788</v>
      </c>
      <c r="B3388" s="137" t="s">
        <v>3708</v>
      </c>
      <c r="C3388" s="136" t="s">
        <v>314</v>
      </c>
      <c r="D3388" s="136" t="s">
        <v>370</v>
      </c>
      <c r="E3388" s="138">
        <v>15.4</v>
      </c>
      <c r="F3388" s="138">
        <v>15.4</v>
      </c>
      <c r="G3388" s="136" t="s">
        <v>308</v>
      </c>
      <c r="H3388" s="139">
        <v>41974</v>
      </c>
    </row>
    <row r="3389" spans="1:8" ht="38.25">
      <c r="A3389" s="140">
        <v>21138</v>
      </c>
      <c r="B3389" s="141" t="s">
        <v>3709</v>
      </c>
      <c r="C3389" s="140" t="s">
        <v>314</v>
      </c>
      <c r="D3389" s="140" t="s">
        <v>370</v>
      </c>
      <c r="E3389" s="142">
        <v>3.77</v>
      </c>
      <c r="F3389" s="142">
        <v>3.77</v>
      </c>
      <c r="G3389" s="140" t="s">
        <v>308</v>
      </c>
      <c r="H3389" s="143">
        <v>41974</v>
      </c>
    </row>
    <row r="3390" spans="1:8" ht="38.25">
      <c r="A3390" s="136">
        <v>14439</v>
      </c>
      <c r="B3390" s="137" t="s">
        <v>3710</v>
      </c>
      <c r="C3390" s="136" t="s">
        <v>314</v>
      </c>
      <c r="D3390" s="136" t="s">
        <v>370</v>
      </c>
      <c r="E3390" s="138">
        <v>1.54</v>
      </c>
      <c r="F3390" s="138">
        <v>1.54</v>
      </c>
      <c r="G3390" s="136" t="s">
        <v>308</v>
      </c>
      <c r="H3390" s="139">
        <v>41974</v>
      </c>
    </row>
    <row r="3391" spans="1:8" ht="38.25">
      <c r="A3391" s="140">
        <v>2728</v>
      </c>
      <c r="B3391" s="141" t="s">
        <v>3711</v>
      </c>
      <c r="C3391" s="140" t="s">
        <v>314</v>
      </c>
      <c r="D3391" s="140" t="s">
        <v>370</v>
      </c>
      <c r="E3391" s="142">
        <v>1.54</v>
      </c>
      <c r="F3391" s="142">
        <v>1.54</v>
      </c>
      <c r="G3391" s="140" t="s">
        <v>308</v>
      </c>
      <c r="H3391" s="143">
        <v>41974</v>
      </c>
    </row>
    <row r="3392" spans="1:8" ht="25.5">
      <c r="A3392" s="136">
        <v>4506</v>
      </c>
      <c r="B3392" s="137" t="s">
        <v>3712</v>
      </c>
      <c r="C3392" s="136" t="s">
        <v>314</v>
      </c>
      <c r="D3392" s="136" t="s">
        <v>370</v>
      </c>
      <c r="E3392" s="138">
        <v>1.74</v>
      </c>
      <c r="F3392" s="138">
        <v>1.74</v>
      </c>
      <c r="G3392" s="136" t="s">
        <v>308</v>
      </c>
      <c r="H3392" s="139">
        <v>41974</v>
      </c>
    </row>
    <row r="3393" spans="1:8">
      <c r="A3393" s="140">
        <v>10731</v>
      </c>
      <c r="B3393" s="141" t="s">
        <v>3713</v>
      </c>
      <c r="C3393" s="140" t="s">
        <v>314</v>
      </c>
      <c r="D3393" s="140" t="s">
        <v>335</v>
      </c>
      <c r="E3393" s="142">
        <v>23.31</v>
      </c>
      <c r="F3393" s="142">
        <v>23.31</v>
      </c>
      <c r="G3393" s="140" t="s">
        <v>308</v>
      </c>
      <c r="H3393" s="143">
        <v>41974</v>
      </c>
    </row>
    <row r="3394" spans="1:8">
      <c r="A3394" s="136">
        <v>4704</v>
      </c>
      <c r="B3394" s="137" t="s">
        <v>3714</v>
      </c>
      <c r="C3394" s="136" t="s">
        <v>314</v>
      </c>
      <c r="D3394" s="136" t="s">
        <v>335</v>
      </c>
      <c r="E3394" s="138">
        <v>21.04</v>
      </c>
      <c r="F3394" s="138">
        <v>21.04</v>
      </c>
      <c r="G3394" s="136" t="s">
        <v>308</v>
      </c>
      <c r="H3394" s="139">
        <v>41974</v>
      </c>
    </row>
    <row r="3395" spans="1:8">
      <c r="A3395" s="140">
        <v>10730</v>
      </c>
      <c r="B3395" s="141" t="s">
        <v>3715</v>
      </c>
      <c r="C3395" s="140" t="s">
        <v>314</v>
      </c>
      <c r="D3395" s="140" t="s">
        <v>335</v>
      </c>
      <c r="E3395" s="142">
        <v>22.54</v>
      </c>
      <c r="F3395" s="142">
        <v>22.54</v>
      </c>
      <c r="G3395" s="140" t="s">
        <v>308</v>
      </c>
      <c r="H3395" s="143">
        <v>41974</v>
      </c>
    </row>
    <row r="3396" spans="1:8" ht="25.5">
      <c r="A3396" s="136">
        <v>4729</v>
      </c>
      <c r="B3396" s="137" t="s">
        <v>3716</v>
      </c>
      <c r="C3396" s="136" t="s">
        <v>314</v>
      </c>
      <c r="D3396" s="136" t="s">
        <v>368</v>
      </c>
      <c r="E3396" s="138">
        <v>105</v>
      </c>
      <c r="F3396" s="138">
        <v>105</v>
      </c>
      <c r="G3396" s="136" t="s">
        <v>308</v>
      </c>
      <c r="H3396" s="139">
        <v>41974</v>
      </c>
    </row>
    <row r="3397" spans="1:8" ht="25.5">
      <c r="A3397" s="140">
        <v>4720</v>
      </c>
      <c r="B3397" s="141" t="s">
        <v>3717</v>
      </c>
      <c r="C3397" s="140" t="s">
        <v>314</v>
      </c>
      <c r="D3397" s="140" t="s">
        <v>368</v>
      </c>
      <c r="E3397" s="142">
        <v>117</v>
      </c>
      <c r="F3397" s="142">
        <v>117</v>
      </c>
      <c r="G3397" s="140" t="s">
        <v>308</v>
      </c>
      <c r="H3397" s="143">
        <v>41974</v>
      </c>
    </row>
    <row r="3398" spans="1:8" ht="25.5">
      <c r="A3398" s="136">
        <v>4727</v>
      </c>
      <c r="B3398" s="137" t="s">
        <v>3718</v>
      </c>
      <c r="C3398" s="136" t="s">
        <v>314</v>
      </c>
      <c r="D3398" s="136" t="s">
        <v>368</v>
      </c>
      <c r="E3398" s="138">
        <v>70.900000000000006</v>
      </c>
      <c r="F3398" s="138">
        <v>70.900000000000006</v>
      </c>
      <c r="G3398" s="136" t="s">
        <v>308</v>
      </c>
      <c r="H3398" s="139">
        <v>41974</v>
      </c>
    </row>
    <row r="3399" spans="1:8" ht="25.5">
      <c r="A3399" s="140">
        <v>4721</v>
      </c>
      <c r="B3399" s="141" t="s">
        <v>3719</v>
      </c>
      <c r="C3399" s="140" t="s">
        <v>314</v>
      </c>
      <c r="D3399" s="140" t="s">
        <v>368</v>
      </c>
      <c r="E3399" s="142">
        <v>117</v>
      </c>
      <c r="F3399" s="142">
        <v>117</v>
      </c>
      <c r="G3399" s="140" t="s">
        <v>308</v>
      </c>
      <c r="H3399" s="143">
        <v>41974</v>
      </c>
    </row>
    <row r="3400" spans="1:8" ht="25.5">
      <c r="A3400" s="136">
        <v>4718</v>
      </c>
      <c r="B3400" s="137" t="s">
        <v>3720</v>
      </c>
      <c r="C3400" s="136" t="s">
        <v>314</v>
      </c>
      <c r="D3400" s="136" t="s">
        <v>368</v>
      </c>
      <c r="E3400" s="138">
        <v>105</v>
      </c>
      <c r="F3400" s="138">
        <v>105</v>
      </c>
      <c r="G3400" s="136" t="s">
        <v>308</v>
      </c>
      <c r="H3400" s="139">
        <v>41974</v>
      </c>
    </row>
    <row r="3401" spans="1:8" ht="25.5">
      <c r="A3401" s="140">
        <v>4722</v>
      </c>
      <c r="B3401" s="141" t="s">
        <v>3721</v>
      </c>
      <c r="C3401" s="140" t="s">
        <v>314</v>
      </c>
      <c r="D3401" s="140" t="s">
        <v>368</v>
      </c>
      <c r="E3401" s="142">
        <v>105</v>
      </c>
      <c r="F3401" s="142">
        <v>105</v>
      </c>
      <c r="G3401" s="140" t="s">
        <v>308</v>
      </c>
      <c r="H3401" s="143">
        <v>41974</v>
      </c>
    </row>
    <row r="3402" spans="1:8" ht="25.5">
      <c r="A3402" s="136">
        <v>4723</v>
      </c>
      <c r="B3402" s="137" t="s">
        <v>3722</v>
      </c>
      <c r="C3402" s="136" t="s">
        <v>314</v>
      </c>
      <c r="D3402" s="136" t="s">
        <v>368</v>
      </c>
      <c r="E3402" s="138">
        <v>112</v>
      </c>
      <c r="F3402" s="138">
        <v>112</v>
      </c>
      <c r="G3402" s="136" t="s">
        <v>308</v>
      </c>
      <c r="H3402" s="139">
        <v>41974</v>
      </c>
    </row>
    <row r="3403" spans="1:8" ht="25.5">
      <c r="A3403" s="140">
        <v>4748</v>
      </c>
      <c r="B3403" s="141" t="s">
        <v>3723</v>
      </c>
      <c r="C3403" s="140" t="s">
        <v>314</v>
      </c>
      <c r="D3403" s="140" t="s">
        <v>368</v>
      </c>
      <c r="E3403" s="142">
        <v>102.5</v>
      </c>
      <c r="F3403" s="142">
        <v>102.5</v>
      </c>
      <c r="G3403" s="140" t="s">
        <v>308</v>
      </c>
      <c r="H3403" s="143">
        <v>41974</v>
      </c>
    </row>
    <row r="3404" spans="1:8">
      <c r="A3404" s="136">
        <v>2710</v>
      </c>
      <c r="B3404" s="137" t="s">
        <v>3724</v>
      </c>
      <c r="C3404" s="136" t="s">
        <v>314</v>
      </c>
      <c r="D3404" s="136" t="s">
        <v>83</v>
      </c>
      <c r="E3404" s="138">
        <v>29.81</v>
      </c>
      <c r="F3404" s="138">
        <v>29.81</v>
      </c>
      <c r="G3404" s="136" t="s">
        <v>308</v>
      </c>
      <c r="H3404" s="139">
        <v>41974</v>
      </c>
    </row>
    <row r="3405" spans="1:8" ht="51">
      <c r="A3405" s="140">
        <v>10737</v>
      </c>
      <c r="B3405" s="141" t="s">
        <v>3725</v>
      </c>
      <c r="C3405" s="140" t="s">
        <v>314</v>
      </c>
      <c r="D3405" s="140" t="s">
        <v>335</v>
      </c>
      <c r="E3405" s="142">
        <v>73.25</v>
      </c>
      <c r="F3405" s="142">
        <v>73.25</v>
      </c>
      <c r="G3405" s="140" t="s">
        <v>308</v>
      </c>
      <c r="H3405" s="143">
        <v>41974</v>
      </c>
    </row>
    <row r="3406" spans="1:8" ht="38.25">
      <c r="A3406" s="136">
        <v>10734</v>
      </c>
      <c r="B3406" s="137" t="s">
        <v>3726</v>
      </c>
      <c r="C3406" s="136" t="s">
        <v>314</v>
      </c>
      <c r="D3406" s="136" t="s">
        <v>335</v>
      </c>
      <c r="E3406" s="138">
        <v>43.58</v>
      </c>
      <c r="F3406" s="138">
        <v>43.58</v>
      </c>
      <c r="G3406" s="136" t="s">
        <v>308</v>
      </c>
      <c r="H3406" s="139">
        <v>41974</v>
      </c>
    </row>
    <row r="3407" spans="1:8">
      <c r="A3407" s="140">
        <v>4717</v>
      </c>
      <c r="B3407" s="141" t="s">
        <v>3727</v>
      </c>
      <c r="C3407" s="140" t="s">
        <v>314</v>
      </c>
      <c r="D3407" s="140" t="s">
        <v>335</v>
      </c>
      <c r="E3407" s="142">
        <v>84.52</v>
      </c>
      <c r="F3407" s="142">
        <v>84.52</v>
      </c>
      <c r="G3407" s="140" t="s">
        <v>308</v>
      </c>
      <c r="H3407" s="143">
        <v>41974</v>
      </c>
    </row>
    <row r="3408" spans="1:8">
      <c r="A3408" s="136">
        <v>4708</v>
      </c>
      <c r="B3408" s="137" t="s">
        <v>3728</v>
      </c>
      <c r="C3408" s="136" t="s">
        <v>314</v>
      </c>
      <c r="D3408" s="136" t="s">
        <v>335</v>
      </c>
      <c r="E3408" s="138">
        <v>84.52</v>
      </c>
      <c r="F3408" s="138">
        <v>84.52</v>
      </c>
      <c r="G3408" s="136" t="s">
        <v>308</v>
      </c>
      <c r="H3408" s="139">
        <v>41974</v>
      </c>
    </row>
    <row r="3409" spans="1:8" ht="51">
      <c r="A3409" s="140">
        <v>4712</v>
      </c>
      <c r="B3409" s="141" t="s">
        <v>3729</v>
      </c>
      <c r="C3409" s="140" t="s">
        <v>314</v>
      </c>
      <c r="D3409" s="140" t="s">
        <v>335</v>
      </c>
      <c r="E3409" s="142">
        <v>41.32</v>
      </c>
      <c r="F3409" s="142">
        <v>41.32</v>
      </c>
      <c r="G3409" s="140" t="s">
        <v>308</v>
      </c>
      <c r="H3409" s="143">
        <v>41974</v>
      </c>
    </row>
    <row r="3410" spans="1:8" ht="51">
      <c r="A3410" s="136">
        <v>4710</v>
      </c>
      <c r="B3410" s="137" t="s">
        <v>3730</v>
      </c>
      <c r="C3410" s="136" t="s">
        <v>314</v>
      </c>
      <c r="D3410" s="136" t="s">
        <v>335</v>
      </c>
      <c r="E3410" s="138">
        <v>132.52000000000001</v>
      </c>
      <c r="F3410" s="138">
        <v>132.52000000000001</v>
      </c>
      <c r="G3410" s="136" t="s">
        <v>308</v>
      </c>
      <c r="H3410" s="139">
        <v>41974</v>
      </c>
    </row>
    <row r="3411" spans="1:8" ht="38.25">
      <c r="A3411" s="140">
        <v>4730</v>
      </c>
      <c r="B3411" s="141" t="s">
        <v>3731</v>
      </c>
      <c r="C3411" s="140" t="s">
        <v>314</v>
      </c>
      <c r="D3411" s="140" t="s">
        <v>368</v>
      </c>
      <c r="E3411" s="142">
        <v>85.08</v>
      </c>
      <c r="F3411" s="142">
        <v>85.08</v>
      </c>
      <c r="G3411" s="140" t="s">
        <v>308</v>
      </c>
      <c r="H3411" s="143">
        <v>41974</v>
      </c>
    </row>
    <row r="3412" spans="1:8" ht="25.5">
      <c r="A3412" s="136">
        <v>4746</v>
      </c>
      <c r="B3412" s="137" t="s">
        <v>3732</v>
      </c>
      <c r="C3412" s="136" t="s">
        <v>314</v>
      </c>
      <c r="D3412" s="136" t="s">
        <v>368</v>
      </c>
      <c r="E3412" s="138">
        <v>112</v>
      </c>
      <c r="F3412" s="138">
        <v>112</v>
      </c>
      <c r="G3412" s="136" t="s">
        <v>308</v>
      </c>
      <c r="H3412" s="139">
        <v>41974</v>
      </c>
    </row>
    <row r="3413" spans="1:8" ht="25.5">
      <c r="A3413" s="140">
        <v>11080</v>
      </c>
      <c r="B3413" s="141" t="s">
        <v>3733</v>
      </c>
      <c r="C3413" s="140" t="s">
        <v>314</v>
      </c>
      <c r="D3413" s="140" t="s">
        <v>368</v>
      </c>
      <c r="E3413" s="142">
        <v>1235</v>
      </c>
      <c r="F3413" s="142">
        <v>1235</v>
      </c>
      <c r="G3413" s="140" t="s">
        <v>308</v>
      </c>
      <c r="H3413" s="143">
        <v>41974</v>
      </c>
    </row>
    <row r="3414" spans="1:8" ht="25.5">
      <c r="A3414" s="136">
        <v>11079</v>
      </c>
      <c r="B3414" s="137" t="s">
        <v>3734</v>
      </c>
      <c r="C3414" s="136" t="s">
        <v>314</v>
      </c>
      <c r="D3414" s="136" t="s">
        <v>368</v>
      </c>
      <c r="E3414" s="138">
        <v>1235</v>
      </c>
      <c r="F3414" s="138">
        <v>1235</v>
      </c>
      <c r="G3414" s="136" t="s">
        <v>308</v>
      </c>
      <c r="H3414" s="139">
        <v>41974</v>
      </c>
    </row>
    <row r="3415" spans="1:8" ht="25.5">
      <c r="A3415" s="140">
        <v>11081</v>
      </c>
      <c r="B3415" s="141" t="s">
        <v>3735</v>
      </c>
      <c r="C3415" s="140" t="s">
        <v>314</v>
      </c>
      <c r="D3415" s="140" t="s">
        <v>368</v>
      </c>
      <c r="E3415" s="142">
        <v>1235</v>
      </c>
      <c r="F3415" s="142">
        <v>1235</v>
      </c>
      <c r="G3415" s="140" t="s">
        <v>308</v>
      </c>
      <c r="H3415" s="143">
        <v>41974</v>
      </c>
    </row>
    <row r="3416" spans="1:8" ht="25.5">
      <c r="A3416" s="136">
        <v>11082</v>
      </c>
      <c r="B3416" s="137" t="s">
        <v>3736</v>
      </c>
      <c r="C3416" s="136" t="s">
        <v>314</v>
      </c>
      <c r="D3416" s="136" t="s">
        <v>368</v>
      </c>
      <c r="E3416" s="138">
        <v>1260</v>
      </c>
      <c r="F3416" s="138">
        <v>1260</v>
      </c>
      <c r="G3416" s="136" t="s">
        <v>308</v>
      </c>
      <c r="H3416" s="139">
        <v>41974</v>
      </c>
    </row>
    <row r="3417" spans="1:8" ht="25.5">
      <c r="A3417" s="140">
        <v>11083</v>
      </c>
      <c r="B3417" s="141" t="s">
        <v>3737</v>
      </c>
      <c r="C3417" s="140" t="s">
        <v>314</v>
      </c>
      <c r="D3417" s="140" t="s">
        <v>368</v>
      </c>
      <c r="E3417" s="142">
        <v>1235</v>
      </c>
      <c r="F3417" s="142">
        <v>1235</v>
      </c>
      <c r="G3417" s="140" t="s">
        <v>308</v>
      </c>
      <c r="H3417" s="143">
        <v>41974</v>
      </c>
    </row>
    <row r="3418" spans="1:8" ht="25.5">
      <c r="A3418" s="136">
        <v>11084</v>
      </c>
      <c r="B3418" s="137" t="s">
        <v>3738</v>
      </c>
      <c r="C3418" s="136" t="s">
        <v>314</v>
      </c>
      <c r="D3418" s="136" t="s">
        <v>368</v>
      </c>
      <c r="E3418" s="138">
        <v>1235</v>
      </c>
      <c r="F3418" s="138">
        <v>1235</v>
      </c>
      <c r="G3418" s="136" t="s">
        <v>308</v>
      </c>
      <c r="H3418" s="139">
        <v>41974</v>
      </c>
    </row>
    <row r="3419" spans="1:8">
      <c r="A3419" s="140">
        <v>4750</v>
      </c>
      <c r="B3419" s="141" t="s">
        <v>3739</v>
      </c>
      <c r="C3419" s="140" t="s">
        <v>306</v>
      </c>
      <c r="D3419" s="140" t="s">
        <v>307</v>
      </c>
      <c r="E3419" s="142">
        <v>11.44</v>
      </c>
      <c r="F3419" s="142">
        <v>9.9</v>
      </c>
      <c r="G3419" s="140" t="s">
        <v>308</v>
      </c>
      <c r="H3419" s="143">
        <v>41974</v>
      </c>
    </row>
    <row r="3420" spans="1:8" ht="25.5">
      <c r="A3420" s="136">
        <v>4826</v>
      </c>
      <c r="B3420" s="137" t="s">
        <v>3740</v>
      </c>
      <c r="C3420" s="136" t="s">
        <v>314</v>
      </c>
      <c r="D3420" s="136" t="s">
        <v>370</v>
      </c>
      <c r="E3420" s="138">
        <v>76.16</v>
      </c>
      <c r="F3420" s="138">
        <v>76.16</v>
      </c>
      <c r="G3420" s="136" t="s">
        <v>308</v>
      </c>
      <c r="H3420" s="139">
        <v>41974</v>
      </c>
    </row>
    <row r="3421" spans="1:8" ht="25.5">
      <c r="A3421" s="140">
        <v>4825</v>
      </c>
      <c r="B3421" s="141" t="s">
        <v>3741</v>
      </c>
      <c r="C3421" s="140" t="s">
        <v>314</v>
      </c>
      <c r="D3421" s="140" t="s">
        <v>370</v>
      </c>
      <c r="E3421" s="142">
        <v>103.31</v>
      </c>
      <c r="F3421" s="142">
        <v>103.31</v>
      </c>
      <c r="G3421" s="140" t="s">
        <v>308</v>
      </c>
      <c r="H3421" s="143">
        <v>41974</v>
      </c>
    </row>
    <row r="3422" spans="1:8" ht="25.5">
      <c r="A3422" s="136">
        <v>10855</v>
      </c>
      <c r="B3422" s="137" t="s">
        <v>3742</v>
      </c>
      <c r="C3422" s="136" t="s">
        <v>314</v>
      </c>
      <c r="D3422" s="136" t="s">
        <v>370</v>
      </c>
      <c r="E3422" s="138">
        <v>42.48</v>
      </c>
      <c r="F3422" s="138">
        <v>42.48</v>
      </c>
      <c r="G3422" s="136" t="s">
        <v>308</v>
      </c>
      <c r="H3422" s="139">
        <v>41974</v>
      </c>
    </row>
    <row r="3423" spans="1:8" ht="25.5">
      <c r="A3423" s="140">
        <v>34744</v>
      </c>
      <c r="B3423" s="141" t="s">
        <v>3743</v>
      </c>
      <c r="C3423" s="140" t="s">
        <v>314</v>
      </c>
      <c r="D3423" s="140" t="s">
        <v>335</v>
      </c>
      <c r="E3423" s="142">
        <v>24.41</v>
      </c>
      <c r="F3423" s="142">
        <v>24.41</v>
      </c>
      <c r="G3423" s="140" t="s">
        <v>308</v>
      </c>
      <c r="H3423" s="143">
        <v>41974</v>
      </c>
    </row>
    <row r="3424" spans="1:8" ht="25.5">
      <c r="A3424" s="136">
        <v>13340</v>
      </c>
      <c r="B3424" s="137" t="s">
        <v>3744</v>
      </c>
      <c r="C3424" s="136" t="s">
        <v>314</v>
      </c>
      <c r="D3424" s="136" t="s">
        <v>370</v>
      </c>
      <c r="E3424" s="138">
        <v>19.22</v>
      </c>
      <c r="F3424" s="138">
        <v>19.22</v>
      </c>
      <c r="G3424" s="136" t="s">
        <v>308</v>
      </c>
      <c r="H3424" s="139">
        <v>41974</v>
      </c>
    </row>
    <row r="3425" spans="1:8" ht="25.5">
      <c r="A3425" s="140">
        <v>4773</v>
      </c>
      <c r="B3425" s="141" t="s">
        <v>3745</v>
      </c>
      <c r="C3425" s="140" t="s">
        <v>314</v>
      </c>
      <c r="D3425" s="140" t="s">
        <v>370</v>
      </c>
      <c r="E3425" s="142">
        <v>196.59</v>
      </c>
      <c r="F3425" s="142">
        <v>196.59</v>
      </c>
      <c r="G3425" s="140" t="s">
        <v>308</v>
      </c>
      <c r="H3425" s="143">
        <v>41974</v>
      </c>
    </row>
    <row r="3426" spans="1:8" ht="25.5">
      <c r="A3426" s="136">
        <v>4764</v>
      </c>
      <c r="B3426" s="137" t="s">
        <v>3746</v>
      </c>
      <c r="C3426" s="136" t="s">
        <v>314</v>
      </c>
      <c r="D3426" s="136" t="s">
        <v>304</v>
      </c>
      <c r="E3426" s="138">
        <v>4.53</v>
      </c>
      <c r="F3426" s="138">
        <v>4.53</v>
      </c>
      <c r="G3426" s="136" t="s">
        <v>308</v>
      </c>
      <c r="H3426" s="139">
        <v>41974</v>
      </c>
    </row>
    <row r="3427" spans="1:8" ht="25.5">
      <c r="A3427" s="140">
        <v>4775</v>
      </c>
      <c r="B3427" s="141" t="s">
        <v>3747</v>
      </c>
      <c r="C3427" s="140" t="s">
        <v>314</v>
      </c>
      <c r="D3427" s="140" t="s">
        <v>370</v>
      </c>
      <c r="E3427" s="142">
        <v>284.64999999999998</v>
      </c>
      <c r="F3427" s="142">
        <v>284.64999999999998</v>
      </c>
      <c r="G3427" s="140" t="s">
        <v>308</v>
      </c>
      <c r="H3427" s="143">
        <v>41974</v>
      </c>
    </row>
    <row r="3428" spans="1:8" ht="25.5">
      <c r="A3428" s="136">
        <v>4776</v>
      </c>
      <c r="B3428" s="137" t="s">
        <v>3748</v>
      </c>
      <c r="C3428" s="136" t="s">
        <v>314</v>
      </c>
      <c r="D3428" s="136" t="s">
        <v>370</v>
      </c>
      <c r="E3428" s="138">
        <v>304.79000000000002</v>
      </c>
      <c r="F3428" s="138">
        <v>304.79000000000002</v>
      </c>
      <c r="G3428" s="136" t="s">
        <v>308</v>
      </c>
      <c r="H3428" s="139">
        <v>41974</v>
      </c>
    </row>
    <row r="3429" spans="1:8" ht="25.5">
      <c r="A3429" s="140">
        <v>4774</v>
      </c>
      <c r="B3429" s="141" t="s">
        <v>3749</v>
      </c>
      <c r="C3429" s="140" t="s">
        <v>314</v>
      </c>
      <c r="D3429" s="140" t="s">
        <v>304</v>
      </c>
      <c r="E3429" s="142">
        <v>4.55</v>
      </c>
      <c r="F3429" s="142">
        <v>4.55</v>
      </c>
      <c r="G3429" s="140" t="s">
        <v>308</v>
      </c>
      <c r="H3429" s="143">
        <v>41974</v>
      </c>
    </row>
    <row r="3430" spans="1:8" ht="25.5">
      <c r="A3430" s="136">
        <v>4768</v>
      </c>
      <c r="B3430" s="137" t="s">
        <v>3750</v>
      </c>
      <c r="C3430" s="136" t="s">
        <v>314</v>
      </c>
      <c r="D3430" s="136" t="s">
        <v>304</v>
      </c>
      <c r="E3430" s="138">
        <v>4.57</v>
      </c>
      <c r="F3430" s="138">
        <v>4.57</v>
      </c>
      <c r="G3430" s="136" t="s">
        <v>308</v>
      </c>
      <c r="H3430" s="139">
        <v>41974</v>
      </c>
    </row>
    <row r="3431" spans="1:8" ht="25.5">
      <c r="A3431" s="140">
        <v>4769</v>
      </c>
      <c r="B3431" s="141" t="s">
        <v>3751</v>
      </c>
      <c r="C3431" s="140" t="s">
        <v>314</v>
      </c>
      <c r="D3431" s="140" t="s">
        <v>370</v>
      </c>
      <c r="E3431" s="142">
        <v>137.52000000000001</v>
      </c>
      <c r="F3431" s="142">
        <v>137.52000000000001</v>
      </c>
      <c r="G3431" s="140" t="s">
        <v>308</v>
      </c>
      <c r="H3431" s="143">
        <v>41974</v>
      </c>
    </row>
    <row r="3432" spans="1:8" ht="25.5">
      <c r="A3432" s="136">
        <v>10963</v>
      </c>
      <c r="B3432" s="137" t="s">
        <v>3752</v>
      </c>
      <c r="C3432" s="136" t="s">
        <v>314</v>
      </c>
      <c r="D3432" s="136" t="s">
        <v>370</v>
      </c>
      <c r="E3432" s="138">
        <v>155.74</v>
      </c>
      <c r="F3432" s="138">
        <v>155.74</v>
      </c>
      <c r="G3432" s="136" t="s">
        <v>308</v>
      </c>
      <c r="H3432" s="139">
        <v>41974</v>
      </c>
    </row>
    <row r="3433" spans="1:8" ht="25.5">
      <c r="A3433" s="140">
        <v>10964</v>
      </c>
      <c r="B3433" s="141" t="s">
        <v>3753</v>
      </c>
      <c r="C3433" s="140" t="s">
        <v>314</v>
      </c>
      <c r="D3433" s="140" t="s">
        <v>304</v>
      </c>
      <c r="E3433" s="142">
        <v>6.35</v>
      </c>
      <c r="F3433" s="142">
        <v>6.35</v>
      </c>
      <c r="G3433" s="140" t="s">
        <v>308</v>
      </c>
      <c r="H3433" s="143">
        <v>41974</v>
      </c>
    </row>
    <row r="3434" spans="1:8">
      <c r="A3434" s="136">
        <v>34360</v>
      </c>
      <c r="B3434" s="137" t="s">
        <v>3754</v>
      </c>
      <c r="C3434" s="136" t="s">
        <v>314</v>
      </c>
      <c r="D3434" s="136" t="s">
        <v>304</v>
      </c>
      <c r="E3434" s="138">
        <v>31.84</v>
      </c>
      <c r="F3434" s="138">
        <v>31.84</v>
      </c>
      <c r="G3434" s="136" t="s">
        <v>308</v>
      </c>
      <c r="H3434" s="139">
        <v>41974</v>
      </c>
    </row>
    <row r="3435" spans="1:8" ht="25.5">
      <c r="A3435" s="140">
        <v>10962</v>
      </c>
      <c r="B3435" s="141" t="s">
        <v>3755</v>
      </c>
      <c r="C3435" s="140" t="s">
        <v>314</v>
      </c>
      <c r="D3435" s="140" t="s">
        <v>304</v>
      </c>
      <c r="E3435" s="142">
        <v>4.84</v>
      </c>
      <c r="F3435" s="142">
        <v>4.84</v>
      </c>
      <c r="G3435" s="140" t="s">
        <v>308</v>
      </c>
      <c r="H3435" s="143">
        <v>41974</v>
      </c>
    </row>
    <row r="3436" spans="1:8" ht="25.5">
      <c r="A3436" s="136">
        <v>4765</v>
      </c>
      <c r="B3436" s="137" t="s">
        <v>3756</v>
      </c>
      <c r="C3436" s="136" t="s">
        <v>314</v>
      </c>
      <c r="D3436" s="136" t="s">
        <v>370</v>
      </c>
      <c r="E3436" s="138">
        <v>57.04</v>
      </c>
      <c r="F3436" s="138">
        <v>57.04</v>
      </c>
      <c r="G3436" s="136" t="s">
        <v>308</v>
      </c>
      <c r="H3436" s="139">
        <v>41974</v>
      </c>
    </row>
    <row r="3437" spans="1:8" ht="25.5">
      <c r="A3437" s="140">
        <v>4766</v>
      </c>
      <c r="B3437" s="141" t="s">
        <v>3757</v>
      </c>
      <c r="C3437" s="140" t="s">
        <v>314</v>
      </c>
      <c r="D3437" s="140" t="s">
        <v>304</v>
      </c>
      <c r="E3437" s="142">
        <v>4.55</v>
      </c>
      <c r="F3437" s="142">
        <v>4.55</v>
      </c>
      <c r="G3437" s="140" t="s">
        <v>308</v>
      </c>
      <c r="H3437" s="143">
        <v>41974</v>
      </c>
    </row>
    <row r="3438" spans="1:8" ht="25.5">
      <c r="A3438" s="136">
        <v>4767</v>
      </c>
      <c r="B3438" s="137" t="s">
        <v>3758</v>
      </c>
      <c r="C3438" s="136" t="s">
        <v>314</v>
      </c>
      <c r="D3438" s="136" t="s">
        <v>370</v>
      </c>
      <c r="E3438" s="138">
        <v>98.27</v>
      </c>
      <c r="F3438" s="138">
        <v>98.27</v>
      </c>
      <c r="G3438" s="136" t="s">
        <v>308</v>
      </c>
      <c r="H3438" s="139">
        <v>41974</v>
      </c>
    </row>
    <row r="3439" spans="1:8" ht="25.5">
      <c r="A3439" s="140">
        <v>10965</v>
      </c>
      <c r="B3439" s="141" t="s">
        <v>3759</v>
      </c>
      <c r="C3439" s="140" t="s">
        <v>314</v>
      </c>
      <c r="D3439" s="140" t="s">
        <v>370</v>
      </c>
      <c r="E3439" s="142">
        <v>41</v>
      </c>
      <c r="F3439" s="142">
        <v>41</v>
      </c>
      <c r="G3439" s="140" t="s">
        <v>308</v>
      </c>
      <c r="H3439" s="143">
        <v>41974</v>
      </c>
    </row>
    <row r="3440" spans="1:8" ht="25.5">
      <c r="A3440" s="136">
        <v>10966</v>
      </c>
      <c r="B3440" s="137" t="s">
        <v>3760</v>
      </c>
      <c r="C3440" s="136" t="s">
        <v>314</v>
      </c>
      <c r="D3440" s="136" t="s">
        <v>304</v>
      </c>
      <c r="E3440" s="138">
        <v>4.58</v>
      </c>
      <c r="F3440" s="138">
        <v>4.58</v>
      </c>
      <c r="G3440" s="136" t="s">
        <v>308</v>
      </c>
      <c r="H3440" s="139">
        <v>41974</v>
      </c>
    </row>
    <row r="3441" spans="1:8" ht="38.25">
      <c r="A3441" s="140">
        <v>11651</v>
      </c>
      <c r="B3441" s="141" t="s">
        <v>3761</v>
      </c>
      <c r="C3441" s="140" t="s">
        <v>314</v>
      </c>
      <c r="D3441" s="140" t="s">
        <v>83</v>
      </c>
      <c r="E3441" s="142">
        <v>4095.09</v>
      </c>
      <c r="F3441" s="142">
        <v>4095.09</v>
      </c>
      <c r="G3441" s="140" t="s">
        <v>308</v>
      </c>
      <c r="H3441" s="143">
        <v>41974</v>
      </c>
    </row>
    <row r="3442" spans="1:8" ht="25.5">
      <c r="A3442" s="136">
        <v>4780</v>
      </c>
      <c r="B3442" s="137" t="s">
        <v>3762</v>
      </c>
      <c r="C3442" s="136" t="s">
        <v>316</v>
      </c>
      <c r="D3442" s="136" t="s">
        <v>307</v>
      </c>
      <c r="E3442" s="138">
        <v>2.94</v>
      </c>
      <c r="F3442" s="138">
        <v>2.94</v>
      </c>
      <c r="G3442" s="136" t="s">
        <v>308</v>
      </c>
      <c r="H3442" s="139">
        <v>41974</v>
      </c>
    </row>
    <row r="3443" spans="1:8" ht="25.5">
      <c r="A3443" s="140">
        <v>4778</v>
      </c>
      <c r="B3443" s="141" t="s">
        <v>3763</v>
      </c>
      <c r="C3443" s="140" t="s">
        <v>316</v>
      </c>
      <c r="D3443" s="140" t="s">
        <v>307</v>
      </c>
      <c r="E3443" s="142">
        <v>2.7</v>
      </c>
      <c r="F3443" s="142">
        <v>2.7</v>
      </c>
      <c r="G3443" s="140" t="s">
        <v>308</v>
      </c>
      <c r="H3443" s="143">
        <v>41974</v>
      </c>
    </row>
    <row r="3444" spans="1:8">
      <c r="A3444" s="136">
        <v>1748</v>
      </c>
      <c r="B3444" s="137" t="s">
        <v>3764</v>
      </c>
      <c r="C3444" s="136" t="s">
        <v>314</v>
      </c>
      <c r="D3444" s="136" t="s">
        <v>83</v>
      </c>
      <c r="E3444" s="138">
        <v>149.63</v>
      </c>
      <c r="F3444" s="138">
        <v>149.63</v>
      </c>
      <c r="G3444" s="136" t="s">
        <v>308</v>
      </c>
      <c r="H3444" s="139">
        <v>41974</v>
      </c>
    </row>
    <row r="3445" spans="1:8">
      <c r="A3445" s="140">
        <v>1745</v>
      </c>
      <c r="B3445" s="141" t="s">
        <v>3765</v>
      </c>
      <c r="C3445" s="140" t="s">
        <v>314</v>
      </c>
      <c r="D3445" s="140" t="s">
        <v>83</v>
      </c>
      <c r="E3445" s="142">
        <v>182.07</v>
      </c>
      <c r="F3445" s="142">
        <v>182.07</v>
      </c>
      <c r="G3445" s="140" t="s">
        <v>308</v>
      </c>
      <c r="H3445" s="143">
        <v>41974</v>
      </c>
    </row>
    <row r="3446" spans="1:8">
      <c r="A3446" s="136">
        <v>1749</v>
      </c>
      <c r="B3446" s="137" t="s">
        <v>3766</v>
      </c>
      <c r="C3446" s="136" t="s">
        <v>314</v>
      </c>
      <c r="D3446" s="136" t="s">
        <v>83</v>
      </c>
      <c r="E3446" s="138">
        <v>204.8</v>
      </c>
      <c r="F3446" s="138">
        <v>204.8</v>
      </c>
      <c r="G3446" s="136" t="s">
        <v>308</v>
      </c>
      <c r="H3446" s="139">
        <v>41974</v>
      </c>
    </row>
    <row r="3447" spans="1:8">
      <c r="A3447" s="140">
        <v>1750</v>
      </c>
      <c r="B3447" s="141" t="s">
        <v>3767</v>
      </c>
      <c r="C3447" s="140" t="s">
        <v>314</v>
      </c>
      <c r="D3447" s="140" t="s">
        <v>83</v>
      </c>
      <c r="E3447" s="142">
        <v>264.69</v>
      </c>
      <c r="F3447" s="142">
        <v>264.69</v>
      </c>
      <c r="G3447" s="140" t="s">
        <v>308</v>
      </c>
      <c r="H3447" s="143">
        <v>41974</v>
      </c>
    </row>
    <row r="3448" spans="1:8">
      <c r="A3448" s="136">
        <v>2713</v>
      </c>
      <c r="B3448" s="137" t="s">
        <v>3768</v>
      </c>
      <c r="C3448" s="136" t="s">
        <v>314</v>
      </c>
      <c r="D3448" s="136" t="s">
        <v>83</v>
      </c>
      <c r="E3448" s="138">
        <v>26.83</v>
      </c>
      <c r="F3448" s="138">
        <v>26.83</v>
      </c>
      <c r="G3448" s="136" t="s">
        <v>308</v>
      </c>
      <c r="H3448" s="139">
        <v>41974</v>
      </c>
    </row>
    <row r="3449" spans="1:8" ht="25.5">
      <c r="A3449" s="140">
        <v>5327</v>
      </c>
      <c r="B3449" s="141" t="s">
        <v>3769</v>
      </c>
      <c r="C3449" s="140" t="s">
        <v>314</v>
      </c>
      <c r="D3449" s="140" t="s">
        <v>304</v>
      </c>
      <c r="E3449" s="142">
        <v>21.67</v>
      </c>
      <c r="F3449" s="142">
        <v>21.67</v>
      </c>
      <c r="G3449" s="140" t="s">
        <v>308</v>
      </c>
      <c r="H3449" s="143">
        <v>41974</v>
      </c>
    </row>
    <row r="3450" spans="1:8" ht="25.5">
      <c r="A3450" s="136">
        <v>11091</v>
      </c>
      <c r="B3450" s="137" t="s">
        <v>3770</v>
      </c>
      <c r="C3450" s="136" t="s">
        <v>314</v>
      </c>
      <c r="D3450" s="136" t="s">
        <v>83</v>
      </c>
      <c r="E3450" s="138">
        <v>1.28</v>
      </c>
      <c r="F3450" s="138">
        <v>1.28</v>
      </c>
      <c r="G3450" s="136" t="s">
        <v>308</v>
      </c>
      <c r="H3450" s="139">
        <v>41974</v>
      </c>
    </row>
    <row r="3451" spans="1:8" ht="25.5">
      <c r="A3451" s="140">
        <v>11092</v>
      </c>
      <c r="B3451" s="141" t="s">
        <v>3771</v>
      </c>
      <c r="C3451" s="140" t="s">
        <v>314</v>
      </c>
      <c r="D3451" s="140" t="s">
        <v>83</v>
      </c>
      <c r="E3451" s="142">
        <v>1.28</v>
      </c>
      <c r="F3451" s="142">
        <v>1.28</v>
      </c>
      <c r="G3451" s="140" t="s">
        <v>308</v>
      </c>
      <c r="H3451" s="143">
        <v>41974</v>
      </c>
    </row>
    <row r="3452" spans="1:8">
      <c r="A3452" s="136">
        <v>14147</v>
      </c>
      <c r="B3452" s="137" t="s">
        <v>3772</v>
      </c>
      <c r="C3452" s="136" t="s">
        <v>314</v>
      </c>
      <c r="D3452" s="136" t="s">
        <v>3773</v>
      </c>
      <c r="E3452" s="138">
        <v>10.49</v>
      </c>
      <c r="F3452" s="138">
        <v>10.49</v>
      </c>
      <c r="G3452" s="136" t="s">
        <v>308</v>
      </c>
      <c r="H3452" s="139">
        <v>41974</v>
      </c>
    </row>
    <row r="3453" spans="1:8">
      <c r="A3453" s="140">
        <v>445</v>
      </c>
      <c r="B3453" s="141" t="s">
        <v>3774</v>
      </c>
      <c r="C3453" s="140" t="s">
        <v>314</v>
      </c>
      <c r="D3453" s="140" t="s">
        <v>83</v>
      </c>
      <c r="E3453" s="142">
        <v>5.73</v>
      </c>
      <c r="F3453" s="142">
        <v>5.73</v>
      </c>
      <c r="G3453" s="140" t="s">
        <v>308</v>
      </c>
      <c r="H3453" s="143">
        <v>41974</v>
      </c>
    </row>
    <row r="3454" spans="1:8" ht="25.5">
      <c r="A3454" s="136">
        <v>444</v>
      </c>
      <c r="B3454" s="137" t="s">
        <v>3775</v>
      </c>
      <c r="C3454" s="136" t="s">
        <v>314</v>
      </c>
      <c r="D3454" s="136" t="s">
        <v>83</v>
      </c>
      <c r="E3454" s="138">
        <v>6.04</v>
      </c>
      <c r="F3454" s="138">
        <v>6.04</v>
      </c>
      <c r="G3454" s="136" t="s">
        <v>308</v>
      </c>
      <c r="H3454" s="139">
        <v>41974</v>
      </c>
    </row>
    <row r="3455" spans="1:8">
      <c r="A3455" s="140">
        <v>4783</v>
      </c>
      <c r="B3455" s="141" t="s">
        <v>3776</v>
      </c>
      <c r="C3455" s="140" t="s">
        <v>306</v>
      </c>
      <c r="D3455" s="140" t="s">
        <v>307</v>
      </c>
      <c r="E3455" s="142">
        <v>11.44</v>
      </c>
      <c r="F3455" s="142">
        <v>9.9</v>
      </c>
      <c r="G3455" s="140" t="s">
        <v>308</v>
      </c>
      <c r="H3455" s="143">
        <v>41974</v>
      </c>
    </row>
    <row r="3456" spans="1:8">
      <c r="A3456" s="136">
        <v>12874</v>
      </c>
      <c r="B3456" s="137" t="s">
        <v>3777</v>
      </c>
      <c r="C3456" s="136" t="s">
        <v>306</v>
      </c>
      <c r="D3456" s="136" t="s">
        <v>307</v>
      </c>
      <c r="E3456" s="138">
        <v>12.1</v>
      </c>
      <c r="F3456" s="138">
        <v>10.46</v>
      </c>
      <c r="G3456" s="136" t="s">
        <v>308</v>
      </c>
      <c r="H3456" s="139">
        <v>41974</v>
      </c>
    </row>
    <row r="3457" spans="1:8">
      <c r="A3457" s="140">
        <v>4785</v>
      </c>
      <c r="B3457" s="141" t="s">
        <v>3778</v>
      </c>
      <c r="C3457" s="140" t="s">
        <v>306</v>
      </c>
      <c r="D3457" s="140" t="s">
        <v>307</v>
      </c>
      <c r="E3457" s="142">
        <v>13.63</v>
      </c>
      <c r="F3457" s="142">
        <v>11.79</v>
      </c>
      <c r="G3457" s="140" t="s">
        <v>308</v>
      </c>
      <c r="H3457" s="143">
        <v>41974</v>
      </c>
    </row>
    <row r="3458" spans="1:8" ht="25.5">
      <c r="A3458" s="136">
        <v>4801</v>
      </c>
      <c r="B3458" s="137" t="s">
        <v>3779</v>
      </c>
      <c r="C3458" s="136" t="s">
        <v>314</v>
      </c>
      <c r="D3458" s="136" t="s">
        <v>335</v>
      </c>
      <c r="E3458" s="138">
        <v>68.84</v>
      </c>
      <c r="F3458" s="138">
        <v>68.84</v>
      </c>
      <c r="G3458" s="136" t="s">
        <v>308</v>
      </c>
      <c r="H3458" s="139">
        <v>41974</v>
      </c>
    </row>
    <row r="3459" spans="1:8" ht="25.5">
      <c r="A3459" s="140">
        <v>4802</v>
      </c>
      <c r="B3459" s="141" t="s">
        <v>3780</v>
      </c>
      <c r="C3459" s="140" t="s">
        <v>314</v>
      </c>
      <c r="D3459" s="140" t="s">
        <v>335</v>
      </c>
      <c r="E3459" s="142">
        <v>68.84</v>
      </c>
      <c r="F3459" s="142">
        <v>68.84</v>
      </c>
      <c r="G3459" s="140" t="s">
        <v>308</v>
      </c>
      <c r="H3459" s="143">
        <v>41974</v>
      </c>
    </row>
    <row r="3460" spans="1:8" ht="25.5">
      <c r="A3460" s="136">
        <v>4800</v>
      </c>
      <c r="B3460" s="137" t="s">
        <v>3781</v>
      </c>
      <c r="C3460" s="136" t="s">
        <v>314</v>
      </c>
      <c r="D3460" s="136" t="s">
        <v>335</v>
      </c>
      <c r="E3460" s="138">
        <v>35.53</v>
      </c>
      <c r="F3460" s="138">
        <v>35.53</v>
      </c>
      <c r="G3460" s="136" t="s">
        <v>308</v>
      </c>
      <c r="H3460" s="139">
        <v>41974</v>
      </c>
    </row>
    <row r="3461" spans="1:8" ht="25.5">
      <c r="A3461" s="140">
        <v>4798</v>
      </c>
      <c r="B3461" s="141" t="s">
        <v>3782</v>
      </c>
      <c r="C3461" s="140" t="s">
        <v>314</v>
      </c>
      <c r="D3461" s="140" t="s">
        <v>335</v>
      </c>
      <c r="E3461" s="142">
        <v>154.59</v>
      </c>
      <c r="F3461" s="142">
        <v>154.59</v>
      </c>
      <c r="G3461" s="140" t="s">
        <v>308</v>
      </c>
      <c r="H3461" s="143">
        <v>41974</v>
      </c>
    </row>
    <row r="3462" spans="1:8" ht="25.5">
      <c r="A3462" s="136">
        <v>4796</v>
      </c>
      <c r="B3462" s="137" t="s">
        <v>3783</v>
      </c>
      <c r="C3462" s="136" t="s">
        <v>314</v>
      </c>
      <c r="D3462" s="136" t="s">
        <v>335</v>
      </c>
      <c r="E3462" s="138">
        <v>154.59</v>
      </c>
      <c r="F3462" s="138">
        <v>154.59</v>
      </c>
      <c r="G3462" s="136" t="s">
        <v>308</v>
      </c>
      <c r="H3462" s="139">
        <v>41974</v>
      </c>
    </row>
    <row r="3463" spans="1:8" ht="25.5">
      <c r="A3463" s="140">
        <v>4797</v>
      </c>
      <c r="B3463" s="141" t="s">
        <v>3784</v>
      </c>
      <c r="C3463" s="140" t="s">
        <v>314</v>
      </c>
      <c r="D3463" s="140" t="s">
        <v>335</v>
      </c>
      <c r="E3463" s="142">
        <v>153.96</v>
      </c>
      <c r="F3463" s="142">
        <v>153.96</v>
      </c>
      <c r="G3463" s="140" t="s">
        <v>308</v>
      </c>
      <c r="H3463" s="143">
        <v>41974</v>
      </c>
    </row>
    <row r="3464" spans="1:8" ht="25.5">
      <c r="A3464" s="136">
        <v>4795</v>
      </c>
      <c r="B3464" s="137" t="s">
        <v>3785</v>
      </c>
      <c r="C3464" s="136" t="s">
        <v>314</v>
      </c>
      <c r="D3464" s="136" t="s">
        <v>335</v>
      </c>
      <c r="E3464" s="138">
        <v>269.43</v>
      </c>
      <c r="F3464" s="138">
        <v>269.43</v>
      </c>
      <c r="G3464" s="136" t="s">
        <v>308</v>
      </c>
      <c r="H3464" s="139">
        <v>41974</v>
      </c>
    </row>
    <row r="3465" spans="1:8" ht="25.5">
      <c r="A3465" s="140">
        <v>4794</v>
      </c>
      <c r="B3465" s="141" t="s">
        <v>3786</v>
      </c>
      <c r="C3465" s="140" t="s">
        <v>314</v>
      </c>
      <c r="D3465" s="140" t="s">
        <v>335</v>
      </c>
      <c r="E3465" s="142">
        <v>193.44</v>
      </c>
      <c r="F3465" s="142">
        <v>193.44</v>
      </c>
      <c r="G3465" s="140" t="s">
        <v>308</v>
      </c>
      <c r="H3465" s="143">
        <v>41974</v>
      </c>
    </row>
    <row r="3466" spans="1:8" ht="25.5">
      <c r="A3466" s="136">
        <v>1292</v>
      </c>
      <c r="B3466" s="137" t="s">
        <v>3787</v>
      </c>
      <c r="C3466" s="136" t="s">
        <v>314</v>
      </c>
      <c r="D3466" s="136" t="s">
        <v>335</v>
      </c>
      <c r="E3466" s="138">
        <v>36.29</v>
      </c>
      <c r="F3466" s="138">
        <v>36.29</v>
      </c>
      <c r="G3466" s="136" t="s">
        <v>308</v>
      </c>
      <c r="H3466" s="139">
        <v>41974</v>
      </c>
    </row>
    <row r="3467" spans="1:8" ht="25.5">
      <c r="A3467" s="140">
        <v>1287</v>
      </c>
      <c r="B3467" s="141" t="s">
        <v>3788</v>
      </c>
      <c r="C3467" s="140" t="s">
        <v>314</v>
      </c>
      <c r="D3467" s="140" t="s">
        <v>335</v>
      </c>
      <c r="E3467" s="142">
        <v>17.8</v>
      </c>
      <c r="F3467" s="142">
        <v>17.8</v>
      </c>
      <c r="G3467" s="140" t="s">
        <v>308</v>
      </c>
      <c r="H3467" s="143">
        <v>41974</v>
      </c>
    </row>
    <row r="3468" spans="1:8" ht="38.25">
      <c r="A3468" s="136">
        <v>1297</v>
      </c>
      <c r="B3468" s="137" t="s">
        <v>3789</v>
      </c>
      <c r="C3468" s="136" t="s">
        <v>314</v>
      </c>
      <c r="D3468" s="136" t="s">
        <v>335</v>
      </c>
      <c r="E3468" s="138">
        <v>14.77</v>
      </c>
      <c r="F3468" s="138">
        <v>14.77</v>
      </c>
      <c r="G3468" s="136" t="s">
        <v>308</v>
      </c>
      <c r="H3468" s="139">
        <v>41974</v>
      </c>
    </row>
    <row r="3469" spans="1:8" ht="38.25">
      <c r="A3469" s="140">
        <v>4786</v>
      </c>
      <c r="B3469" s="141" t="s">
        <v>3790</v>
      </c>
      <c r="C3469" s="140" t="s">
        <v>314</v>
      </c>
      <c r="D3469" s="140" t="s">
        <v>335</v>
      </c>
      <c r="E3469" s="142">
        <v>50.55</v>
      </c>
      <c r="F3469" s="142">
        <v>50.55</v>
      </c>
      <c r="G3469" s="140" t="s">
        <v>308</v>
      </c>
      <c r="H3469" s="143">
        <v>41974</v>
      </c>
    </row>
    <row r="3470" spans="1:8" ht="25.5">
      <c r="A3470" s="136">
        <v>25977</v>
      </c>
      <c r="B3470" s="137" t="s">
        <v>3791</v>
      </c>
      <c r="C3470" s="136" t="s">
        <v>314</v>
      </c>
      <c r="D3470" s="136" t="s">
        <v>335</v>
      </c>
      <c r="E3470" s="138">
        <v>145.59</v>
      </c>
      <c r="F3470" s="138">
        <v>145.59</v>
      </c>
      <c r="G3470" s="136" t="s">
        <v>308</v>
      </c>
      <c r="H3470" s="139">
        <v>41974</v>
      </c>
    </row>
    <row r="3471" spans="1:8" ht="25.5">
      <c r="A3471" s="140">
        <v>25978</v>
      </c>
      <c r="B3471" s="141" t="s">
        <v>3792</v>
      </c>
      <c r="C3471" s="140" t="s">
        <v>314</v>
      </c>
      <c r="D3471" s="140" t="s">
        <v>335</v>
      </c>
      <c r="E3471" s="142">
        <v>160.15</v>
      </c>
      <c r="F3471" s="142">
        <v>160.15</v>
      </c>
      <c r="G3471" s="140" t="s">
        <v>308</v>
      </c>
      <c r="H3471" s="143">
        <v>41974</v>
      </c>
    </row>
    <row r="3472" spans="1:8" ht="25.5">
      <c r="A3472" s="136">
        <v>25979</v>
      </c>
      <c r="B3472" s="137" t="s">
        <v>3793</v>
      </c>
      <c r="C3472" s="136" t="s">
        <v>314</v>
      </c>
      <c r="D3472" s="136" t="s">
        <v>335</v>
      </c>
      <c r="E3472" s="138">
        <v>155.29</v>
      </c>
      <c r="F3472" s="138">
        <v>155.29</v>
      </c>
      <c r="G3472" s="136" t="s">
        <v>308</v>
      </c>
      <c r="H3472" s="139">
        <v>41974</v>
      </c>
    </row>
    <row r="3473" spans="1:8">
      <c r="A3473" s="140">
        <v>25980</v>
      </c>
      <c r="B3473" s="141" t="s">
        <v>3794</v>
      </c>
      <c r="C3473" s="140" t="s">
        <v>314</v>
      </c>
      <c r="D3473" s="140" t="s">
        <v>335</v>
      </c>
      <c r="E3473" s="142">
        <v>160.15</v>
      </c>
      <c r="F3473" s="142">
        <v>160.15</v>
      </c>
      <c r="G3473" s="140" t="s">
        <v>308</v>
      </c>
      <c r="H3473" s="143">
        <v>41974</v>
      </c>
    </row>
    <row r="3474" spans="1:8" ht="25.5">
      <c r="A3474" s="136">
        <v>25981</v>
      </c>
      <c r="B3474" s="137" t="s">
        <v>3795</v>
      </c>
      <c r="C3474" s="136" t="s">
        <v>314</v>
      </c>
      <c r="D3474" s="136" t="s">
        <v>335</v>
      </c>
      <c r="E3474" s="138">
        <v>193.15</v>
      </c>
      <c r="F3474" s="138">
        <v>193.15</v>
      </c>
      <c r="G3474" s="136" t="s">
        <v>308</v>
      </c>
      <c r="H3474" s="139">
        <v>41974</v>
      </c>
    </row>
    <row r="3475" spans="1:8" ht="25.5">
      <c r="A3475" s="140">
        <v>25982</v>
      </c>
      <c r="B3475" s="141" t="s">
        <v>3796</v>
      </c>
      <c r="C3475" s="140" t="s">
        <v>314</v>
      </c>
      <c r="D3475" s="140" t="s">
        <v>335</v>
      </c>
      <c r="E3475" s="142">
        <v>192.18</v>
      </c>
      <c r="F3475" s="142">
        <v>192.18</v>
      </c>
      <c r="G3475" s="140" t="s">
        <v>308</v>
      </c>
      <c r="H3475" s="143">
        <v>41974</v>
      </c>
    </row>
    <row r="3476" spans="1:8" ht="25.5">
      <c r="A3476" s="136">
        <v>21108</v>
      </c>
      <c r="B3476" s="137" t="s">
        <v>3797</v>
      </c>
      <c r="C3476" s="136" t="s">
        <v>314</v>
      </c>
      <c r="D3476" s="136" t="s">
        <v>335</v>
      </c>
      <c r="E3476" s="138">
        <v>48.36</v>
      </c>
      <c r="F3476" s="138">
        <v>48.36</v>
      </c>
      <c r="G3476" s="136" t="s">
        <v>308</v>
      </c>
      <c r="H3476" s="139">
        <v>41974</v>
      </c>
    </row>
    <row r="3477" spans="1:8" ht="25.5">
      <c r="A3477" s="140">
        <v>38195</v>
      </c>
      <c r="B3477" s="141" t="s">
        <v>3798</v>
      </c>
      <c r="C3477" s="140" t="s">
        <v>314</v>
      </c>
      <c r="D3477" s="140" t="s">
        <v>335</v>
      </c>
      <c r="E3477" s="142">
        <v>57.12</v>
      </c>
      <c r="F3477" s="142">
        <v>57.12</v>
      </c>
      <c r="G3477" s="140" t="s">
        <v>308</v>
      </c>
      <c r="H3477" s="143">
        <v>41974</v>
      </c>
    </row>
    <row r="3478" spans="1:8" ht="25.5">
      <c r="A3478" s="136">
        <v>4790</v>
      </c>
      <c r="B3478" s="137" t="s">
        <v>3799</v>
      </c>
      <c r="C3478" s="136" t="s">
        <v>314</v>
      </c>
      <c r="D3478" s="136" t="s">
        <v>335</v>
      </c>
      <c r="E3478" s="138">
        <v>52.13</v>
      </c>
      <c r="F3478" s="138">
        <v>52.13</v>
      </c>
      <c r="G3478" s="136" t="s">
        <v>308</v>
      </c>
      <c r="H3478" s="139">
        <v>41974</v>
      </c>
    </row>
    <row r="3479" spans="1:8" ht="25.5">
      <c r="A3479" s="140">
        <v>4792</v>
      </c>
      <c r="B3479" s="141" t="s">
        <v>3800</v>
      </c>
      <c r="C3479" s="140" t="s">
        <v>314</v>
      </c>
      <c r="D3479" s="140" t="s">
        <v>335</v>
      </c>
      <c r="E3479" s="142">
        <v>88.82</v>
      </c>
      <c r="F3479" s="142">
        <v>88.82</v>
      </c>
      <c r="G3479" s="140" t="s">
        <v>308</v>
      </c>
      <c r="H3479" s="143">
        <v>41974</v>
      </c>
    </row>
    <row r="3480" spans="1:8">
      <c r="A3480" s="136">
        <v>10851</v>
      </c>
      <c r="B3480" s="137" t="s">
        <v>3801</v>
      </c>
      <c r="C3480" s="136" t="s">
        <v>314</v>
      </c>
      <c r="D3480" s="136" t="s">
        <v>83</v>
      </c>
      <c r="E3480" s="138">
        <v>62.1</v>
      </c>
      <c r="F3480" s="138">
        <v>62.1</v>
      </c>
      <c r="G3480" s="136" t="s">
        <v>308</v>
      </c>
      <c r="H3480" s="139">
        <v>41974</v>
      </c>
    </row>
    <row r="3481" spans="1:8" ht="25.5">
      <c r="A3481" s="140">
        <v>12119</v>
      </c>
      <c r="B3481" s="141" t="s">
        <v>3802</v>
      </c>
      <c r="C3481" s="140" t="s">
        <v>314</v>
      </c>
      <c r="D3481" s="140" t="s">
        <v>83</v>
      </c>
      <c r="E3481" s="142">
        <v>1.43</v>
      </c>
      <c r="F3481" s="142">
        <v>1.43</v>
      </c>
      <c r="G3481" s="140" t="s">
        <v>308</v>
      </c>
      <c r="H3481" s="143">
        <v>41974</v>
      </c>
    </row>
    <row r="3482" spans="1:8" ht="25.5">
      <c r="A3482" s="136">
        <v>12120</v>
      </c>
      <c r="B3482" s="137" t="s">
        <v>3803</v>
      </c>
      <c r="C3482" s="136" t="s">
        <v>314</v>
      </c>
      <c r="D3482" s="136" t="s">
        <v>83</v>
      </c>
      <c r="E3482" s="138">
        <v>3.32</v>
      </c>
      <c r="F3482" s="138">
        <v>3.32</v>
      </c>
      <c r="G3482" s="136" t="s">
        <v>308</v>
      </c>
      <c r="H3482" s="139">
        <v>41974</v>
      </c>
    </row>
    <row r="3483" spans="1:8" ht="25.5">
      <c r="A3483" s="140">
        <v>21110</v>
      </c>
      <c r="B3483" s="141" t="s">
        <v>3804</v>
      </c>
      <c r="C3483" s="140" t="s">
        <v>314</v>
      </c>
      <c r="D3483" s="140" t="s">
        <v>83</v>
      </c>
      <c r="E3483" s="142">
        <v>14.19</v>
      </c>
      <c r="F3483" s="142">
        <v>14.19</v>
      </c>
      <c r="G3483" s="140" t="s">
        <v>308</v>
      </c>
      <c r="H3483" s="143">
        <v>41974</v>
      </c>
    </row>
    <row r="3484" spans="1:8" ht="25.5">
      <c r="A3484" s="136">
        <v>12121</v>
      </c>
      <c r="B3484" s="137" t="s">
        <v>3805</v>
      </c>
      <c r="C3484" s="136" t="s">
        <v>314</v>
      </c>
      <c r="D3484" s="136" t="s">
        <v>83</v>
      </c>
      <c r="E3484" s="138">
        <v>2.8</v>
      </c>
      <c r="F3484" s="138">
        <v>2.8</v>
      </c>
      <c r="G3484" s="136" t="s">
        <v>308</v>
      </c>
      <c r="H3484" s="139">
        <v>41974</v>
      </c>
    </row>
    <row r="3485" spans="1:8" ht="25.5">
      <c r="A3485" s="140">
        <v>13521</v>
      </c>
      <c r="B3485" s="141" t="s">
        <v>3806</v>
      </c>
      <c r="C3485" s="140" t="s">
        <v>314</v>
      </c>
      <c r="D3485" s="140" t="s">
        <v>83</v>
      </c>
      <c r="E3485" s="142">
        <v>86.63</v>
      </c>
      <c r="F3485" s="142">
        <v>86.63</v>
      </c>
      <c r="G3485" s="140" t="s">
        <v>308</v>
      </c>
      <c r="H3485" s="143">
        <v>41974</v>
      </c>
    </row>
    <row r="3486" spans="1:8" ht="38.25">
      <c r="A3486" s="136">
        <v>4812</v>
      </c>
      <c r="B3486" s="137" t="s">
        <v>3807</v>
      </c>
      <c r="C3486" s="136" t="s">
        <v>314</v>
      </c>
      <c r="D3486" s="136" t="s">
        <v>335</v>
      </c>
      <c r="E3486" s="138">
        <v>15</v>
      </c>
      <c r="F3486" s="138">
        <v>15</v>
      </c>
      <c r="G3486" s="136" t="s">
        <v>308</v>
      </c>
      <c r="H3486" s="139">
        <v>41974</v>
      </c>
    </row>
    <row r="3487" spans="1:8">
      <c r="A3487" s="140">
        <v>10849</v>
      </c>
      <c r="B3487" s="141" t="s">
        <v>3808</v>
      </c>
      <c r="C3487" s="140" t="s">
        <v>314</v>
      </c>
      <c r="D3487" s="140" t="s">
        <v>83</v>
      </c>
      <c r="E3487" s="142">
        <v>1260.01</v>
      </c>
      <c r="F3487" s="142">
        <v>1260.01</v>
      </c>
      <c r="G3487" s="140" t="s">
        <v>308</v>
      </c>
      <c r="H3487" s="143">
        <v>41974</v>
      </c>
    </row>
    <row r="3488" spans="1:8">
      <c r="A3488" s="136">
        <v>10848</v>
      </c>
      <c r="B3488" s="137" t="s">
        <v>3809</v>
      </c>
      <c r="C3488" s="136" t="s">
        <v>314</v>
      </c>
      <c r="D3488" s="136" t="s">
        <v>83</v>
      </c>
      <c r="E3488" s="138">
        <v>791.45</v>
      </c>
      <c r="F3488" s="138">
        <v>791.45</v>
      </c>
      <c r="G3488" s="136" t="s">
        <v>308</v>
      </c>
      <c r="H3488" s="139">
        <v>41974</v>
      </c>
    </row>
    <row r="3489" spans="1:8" ht="25.5">
      <c r="A3489" s="140">
        <v>4818</v>
      </c>
      <c r="B3489" s="141" t="s">
        <v>3810</v>
      </c>
      <c r="C3489" s="140" t="s">
        <v>314</v>
      </c>
      <c r="D3489" s="140" t="s">
        <v>335</v>
      </c>
      <c r="E3489" s="142">
        <v>199.17</v>
      </c>
      <c r="F3489" s="142">
        <v>199.17</v>
      </c>
      <c r="G3489" s="140" t="s">
        <v>308</v>
      </c>
      <c r="H3489" s="143">
        <v>41974</v>
      </c>
    </row>
    <row r="3490" spans="1:8" ht="25.5">
      <c r="A3490" s="136">
        <v>4813</v>
      </c>
      <c r="B3490" s="137" t="s">
        <v>3811</v>
      </c>
      <c r="C3490" s="136" t="s">
        <v>314</v>
      </c>
      <c r="D3490" s="136" t="s">
        <v>335</v>
      </c>
      <c r="E3490" s="138">
        <v>262.5</v>
      </c>
      <c r="F3490" s="138">
        <v>262.5</v>
      </c>
      <c r="G3490" s="136" t="s">
        <v>308</v>
      </c>
      <c r="H3490" s="139">
        <v>41974</v>
      </c>
    </row>
    <row r="3491" spans="1:8" ht="38.25">
      <c r="A3491" s="140">
        <v>3408</v>
      </c>
      <c r="B3491" s="141" t="s">
        <v>3812</v>
      </c>
      <c r="C3491" s="140" t="s">
        <v>314</v>
      </c>
      <c r="D3491" s="140" t="s">
        <v>335</v>
      </c>
      <c r="E3491" s="142">
        <v>4</v>
      </c>
      <c r="F3491" s="142">
        <v>4</v>
      </c>
      <c r="G3491" s="140" t="s">
        <v>308</v>
      </c>
      <c r="H3491" s="143">
        <v>41974</v>
      </c>
    </row>
    <row r="3492" spans="1:8" ht="25.5">
      <c r="A3492" s="136">
        <v>34723</v>
      </c>
      <c r="B3492" s="137" t="s">
        <v>3813</v>
      </c>
      <c r="C3492" s="136" t="s">
        <v>314</v>
      </c>
      <c r="D3492" s="136" t="s">
        <v>335</v>
      </c>
      <c r="E3492" s="138">
        <v>606.38</v>
      </c>
      <c r="F3492" s="138">
        <v>606.38</v>
      </c>
      <c r="G3492" s="136" t="s">
        <v>308</v>
      </c>
      <c r="H3492" s="139">
        <v>41974</v>
      </c>
    </row>
    <row r="3493" spans="1:8" ht="25.5">
      <c r="A3493" s="140">
        <v>34721</v>
      </c>
      <c r="B3493" s="141" t="s">
        <v>3814</v>
      </c>
      <c r="C3493" s="140" t="s">
        <v>314</v>
      </c>
      <c r="D3493" s="140" t="s">
        <v>335</v>
      </c>
      <c r="E3493" s="142">
        <v>756.01</v>
      </c>
      <c r="F3493" s="142">
        <v>756.01</v>
      </c>
      <c r="G3493" s="140" t="s">
        <v>308</v>
      </c>
      <c r="H3493" s="143">
        <v>41974</v>
      </c>
    </row>
    <row r="3494" spans="1:8" ht="25.5">
      <c r="A3494" s="136">
        <v>11094</v>
      </c>
      <c r="B3494" s="137" t="s">
        <v>3815</v>
      </c>
      <c r="C3494" s="136" t="s">
        <v>314</v>
      </c>
      <c r="D3494" s="136" t="s">
        <v>83</v>
      </c>
      <c r="E3494" s="138">
        <v>6.4</v>
      </c>
      <c r="F3494" s="138">
        <v>6.4</v>
      </c>
      <c r="G3494" s="136" t="s">
        <v>308</v>
      </c>
      <c r="H3494" s="139">
        <v>41974</v>
      </c>
    </row>
    <row r="3495" spans="1:8" ht="25.5">
      <c r="A3495" s="140">
        <v>4309</v>
      </c>
      <c r="B3495" s="141" t="s">
        <v>3816</v>
      </c>
      <c r="C3495" s="140" t="s">
        <v>314</v>
      </c>
      <c r="D3495" s="140" t="s">
        <v>83</v>
      </c>
      <c r="E3495" s="142">
        <v>5.75</v>
      </c>
      <c r="F3495" s="142">
        <v>5.75</v>
      </c>
      <c r="G3495" s="140" t="s">
        <v>308</v>
      </c>
      <c r="H3495" s="143">
        <v>41974</v>
      </c>
    </row>
    <row r="3496" spans="1:8" ht="25.5">
      <c r="A3496" s="136">
        <v>4307</v>
      </c>
      <c r="B3496" s="137" t="s">
        <v>3817</v>
      </c>
      <c r="C3496" s="136" t="s">
        <v>314</v>
      </c>
      <c r="D3496" s="136" t="s">
        <v>83</v>
      </c>
      <c r="E3496" s="138">
        <v>9.83</v>
      </c>
      <c r="F3496" s="138">
        <v>9.83</v>
      </c>
      <c r="G3496" s="136" t="s">
        <v>308</v>
      </c>
      <c r="H3496" s="139">
        <v>41974</v>
      </c>
    </row>
    <row r="3497" spans="1:8" ht="25.5">
      <c r="A3497" s="140">
        <v>4822</v>
      </c>
      <c r="B3497" s="141" t="s">
        <v>3818</v>
      </c>
      <c r="C3497" s="140" t="s">
        <v>314</v>
      </c>
      <c r="D3497" s="140" t="s">
        <v>335</v>
      </c>
      <c r="E3497" s="142">
        <v>211.42</v>
      </c>
      <c r="F3497" s="142">
        <v>211.42</v>
      </c>
      <c r="G3497" s="140" t="s">
        <v>308</v>
      </c>
      <c r="H3497" s="143">
        <v>41974</v>
      </c>
    </row>
    <row r="3498" spans="1:8" ht="25.5">
      <c r="A3498" s="136">
        <v>4821</v>
      </c>
      <c r="B3498" s="137" t="s">
        <v>3819</v>
      </c>
      <c r="C3498" s="136" t="s">
        <v>314</v>
      </c>
      <c r="D3498" s="136" t="s">
        <v>335</v>
      </c>
      <c r="E3498" s="138">
        <v>295.61</v>
      </c>
      <c r="F3498" s="138">
        <v>295.61</v>
      </c>
      <c r="G3498" s="136" t="s">
        <v>308</v>
      </c>
      <c r="H3498" s="139">
        <v>41974</v>
      </c>
    </row>
    <row r="3499" spans="1:8" ht="25.5">
      <c r="A3499" s="140">
        <v>4820</v>
      </c>
      <c r="B3499" s="141" t="s">
        <v>3820</v>
      </c>
      <c r="C3499" s="140" t="s">
        <v>314</v>
      </c>
      <c r="D3499" s="140" t="s">
        <v>335</v>
      </c>
      <c r="E3499" s="142">
        <v>192.2</v>
      </c>
      <c r="F3499" s="142">
        <v>192.2</v>
      </c>
      <c r="G3499" s="140" t="s">
        <v>308</v>
      </c>
      <c r="H3499" s="143">
        <v>41974</v>
      </c>
    </row>
    <row r="3500" spans="1:8" ht="25.5">
      <c r="A3500" s="136">
        <v>4819</v>
      </c>
      <c r="B3500" s="137" t="s">
        <v>3821</v>
      </c>
      <c r="C3500" s="136" t="s">
        <v>314</v>
      </c>
      <c r="D3500" s="136" t="s">
        <v>335</v>
      </c>
      <c r="E3500" s="138">
        <v>216.23</v>
      </c>
      <c r="F3500" s="138">
        <v>216.23</v>
      </c>
      <c r="G3500" s="136" t="s">
        <v>308</v>
      </c>
      <c r="H3500" s="139">
        <v>41974</v>
      </c>
    </row>
    <row r="3501" spans="1:8" ht="25.5">
      <c r="A3501" s="140">
        <v>10850</v>
      </c>
      <c r="B3501" s="141" t="s">
        <v>3822</v>
      </c>
      <c r="C3501" s="140" t="s">
        <v>314</v>
      </c>
      <c r="D3501" s="140" t="s">
        <v>83</v>
      </c>
      <c r="E3501" s="142">
        <v>39.380000000000003</v>
      </c>
      <c r="F3501" s="142">
        <v>39.380000000000003</v>
      </c>
      <c r="G3501" s="140" t="s">
        <v>308</v>
      </c>
      <c r="H3501" s="143">
        <v>41974</v>
      </c>
    </row>
    <row r="3502" spans="1:8" ht="25.5">
      <c r="A3502" s="136">
        <v>2509</v>
      </c>
      <c r="B3502" s="137" t="s">
        <v>3823</v>
      </c>
      <c r="C3502" s="136" t="s">
        <v>314</v>
      </c>
      <c r="D3502" s="136" t="s">
        <v>83</v>
      </c>
      <c r="E3502" s="138">
        <v>27.76</v>
      </c>
      <c r="F3502" s="138">
        <v>27.76</v>
      </c>
      <c r="G3502" s="136" t="s">
        <v>308</v>
      </c>
      <c r="H3502" s="139">
        <v>41974</v>
      </c>
    </row>
    <row r="3503" spans="1:8">
      <c r="A3503" s="140">
        <v>4895</v>
      </c>
      <c r="B3503" s="141" t="s">
        <v>3824</v>
      </c>
      <c r="C3503" s="140" t="s">
        <v>314</v>
      </c>
      <c r="D3503" s="140" t="s">
        <v>83</v>
      </c>
      <c r="E3503" s="142">
        <v>0.45</v>
      </c>
      <c r="F3503" s="142">
        <v>0.45</v>
      </c>
      <c r="G3503" s="140" t="s">
        <v>308</v>
      </c>
      <c r="H3503" s="143">
        <v>41974</v>
      </c>
    </row>
    <row r="3504" spans="1:8">
      <c r="A3504" s="136">
        <v>4893</v>
      </c>
      <c r="B3504" s="137" t="s">
        <v>3825</v>
      </c>
      <c r="C3504" s="136" t="s">
        <v>314</v>
      </c>
      <c r="D3504" s="136" t="s">
        <v>83</v>
      </c>
      <c r="E3504" s="138">
        <v>6.47</v>
      </c>
      <c r="F3504" s="138">
        <v>6.47</v>
      </c>
      <c r="G3504" s="136" t="s">
        <v>308</v>
      </c>
      <c r="H3504" s="139">
        <v>41974</v>
      </c>
    </row>
    <row r="3505" spans="1:8">
      <c r="A3505" s="140">
        <v>4894</v>
      </c>
      <c r="B3505" s="141" t="s">
        <v>3826</v>
      </c>
      <c r="C3505" s="140" t="s">
        <v>314</v>
      </c>
      <c r="D3505" s="140" t="s">
        <v>83</v>
      </c>
      <c r="E3505" s="142">
        <v>4.99</v>
      </c>
      <c r="F3505" s="142">
        <v>4.99</v>
      </c>
      <c r="G3505" s="140" t="s">
        <v>308</v>
      </c>
      <c r="H3505" s="143">
        <v>41974</v>
      </c>
    </row>
    <row r="3506" spans="1:8">
      <c r="A3506" s="136">
        <v>4890</v>
      </c>
      <c r="B3506" s="137" t="s">
        <v>3827</v>
      </c>
      <c r="C3506" s="136" t="s">
        <v>314</v>
      </c>
      <c r="D3506" s="136" t="s">
        <v>83</v>
      </c>
      <c r="E3506" s="138">
        <v>3.31</v>
      </c>
      <c r="F3506" s="138">
        <v>3.31</v>
      </c>
      <c r="G3506" s="136" t="s">
        <v>308</v>
      </c>
      <c r="H3506" s="139">
        <v>41974</v>
      </c>
    </row>
    <row r="3507" spans="1:8">
      <c r="A3507" s="140">
        <v>4888</v>
      </c>
      <c r="B3507" s="141" t="s">
        <v>3828</v>
      </c>
      <c r="C3507" s="140" t="s">
        <v>314</v>
      </c>
      <c r="D3507" s="140" t="s">
        <v>83</v>
      </c>
      <c r="E3507" s="142">
        <v>1.48</v>
      </c>
      <c r="F3507" s="142">
        <v>1.48</v>
      </c>
      <c r="G3507" s="140" t="s">
        <v>308</v>
      </c>
      <c r="H3507" s="143">
        <v>41974</v>
      </c>
    </row>
    <row r="3508" spans="1:8">
      <c r="A3508" s="136">
        <v>12411</v>
      </c>
      <c r="B3508" s="137" t="s">
        <v>3829</v>
      </c>
      <c r="C3508" s="136" t="s">
        <v>314</v>
      </c>
      <c r="D3508" s="136" t="s">
        <v>83</v>
      </c>
      <c r="E3508" s="138">
        <v>18.48</v>
      </c>
      <c r="F3508" s="138">
        <v>18.48</v>
      </c>
      <c r="G3508" s="136" t="s">
        <v>308</v>
      </c>
      <c r="H3508" s="139">
        <v>41974</v>
      </c>
    </row>
    <row r="3509" spans="1:8">
      <c r="A3509" s="140">
        <v>4891</v>
      </c>
      <c r="B3509" s="141" t="s">
        <v>3830</v>
      </c>
      <c r="C3509" s="140" t="s">
        <v>314</v>
      </c>
      <c r="D3509" s="140" t="s">
        <v>83</v>
      </c>
      <c r="E3509" s="142">
        <v>9.82</v>
      </c>
      <c r="F3509" s="142">
        <v>9.82</v>
      </c>
      <c r="G3509" s="140" t="s">
        <v>308</v>
      </c>
      <c r="H3509" s="143">
        <v>41974</v>
      </c>
    </row>
    <row r="3510" spans="1:8">
      <c r="A3510" s="136">
        <v>4892</v>
      </c>
      <c r="B3510" s="137" t="s">
        <v>3831</v>
      </c>
      <c r="C3510" s="136" t="s">
        <v>314</v>
      </c>
      <c r="D3510" s="136" t="s">
        <v>83</v>
      </c>
      <c r="E3510" s="138">
        <v>25.38</v>
      </c>
      <c r="F3510" s="138">
        <v>25.38</v>
      </c>
      <c r="G3510" s="136" t="s">
        <v>308</v>
      </c>
      <c r="H3510" s="139">
        <v>41974</v>
      </c>
    </row>
    <row r="3511" spans="1:8">
      <c r="A3511" s="140">
        <v>4889</v>
      </c>
      <c r="B3511" s="141" t="s">
        <v>3832</v>
      </c>
      <c r="C3511" s="140" t="s">
        <v>314</v>
      </c>
      <c r="D3511" s="140" t="s">
        <v>83</v>
      </c>
      <c r="E3511" s="142">
        <v>2.31</v>
      </c>
      <c r="F3511" s="142">
        <v>2.31</v>
      </c>
      <c r="G3511" s="140" t="s">
        <v>308</v>
      </c>
      <c r="H3511" s="143">
        <v>41974</v>
      </c>
    </row>
    <row r="3512" spans="1:8">
      <c r="A3512" s="136">
        <v>12412</v>
      </c>
      <c r="B3512" s="137" t="s">
        <v>3833</v>
      </c>
      <c r="C3512" s="136" t="s">
        <v>314</v>
      </c>
      <c r="D3512" s="136" t="s">
        <v>83</v>
      </c>
      <c r="E3512" s="138">
        <v>49.65</v>
      </c>
      <c r="F3512" s="138">
        <v>49.65</v>
      </c>
      <c r="G3512" s="136" t="s">
        <v>308</v>
      </c>
      <c r="H3512" s="139">
        <v>41974</v>
      </c>
    </row>
    <row r="3513" spans="1:8">
      <c r="A3513" s="140">
        <v>11073</v>
      </c>
      <c r="B3513" s="141" t="s">
        <v>3834</v>
      </c>
      <c r="C3513" s="140" t="s">
        <v>314</v>
      </c>
      <c r="D3513" s="140" t="s">
        <v>83</v>
      </c>
      <c r="E3513" s="142">
        <v>6.19</v>
      </c>
      <c r="F3513" s="142">
        <v>6.19</v>
      </c>
      <c r="G3513" s="140" t="s">
        <v>308</v>
      </c>
      <c r="H3513" s="143">
        <v>41974</v>
      </c>
    </row>
    <row r="3514" spans="1:8">
      <c r="A3514" s="136">
        <v>11071</v>
      </c>
      <c r="B3514" s="137" t="s">
        <v>3835</v>
      </c>
      <c r="C3514" s="136" t="s">
        <v>314</v>
      </c>
      <c r="D3514" s="136" t="s">
        <v>83</v>
      </c>
      <c r="E3514" s="138">
        <v>7.38</v>
      </c>
      <c r="F3514" s="138">
        <v>7.38</v>
      </c>
      <c r="G3514" s="136" t="s">
        <v>308</v>
      </c>
      <c r="H3514" s="139">
        <v>41974</v>
      </c>
    </row>
    <row r="3515" spans="1:8">
      <c r="A3515" s="140">
        <v>11072</v>
      </c>
      <c r="B3515" s="141" t="s">
        <v>3836</v>
      </c>
      <c r="C3515" s="140" t="s">
        <v>314</v>
      </c>
      <c r="D3515" s="140" t="s">
        <v>83</v>
      </c>
      <c r="E3515" s="142">
        <v>2.7</v>
      </c>
      <c r="F3515" s="142">
        <v>2.7</v>
      </c>
      <c r="G3515" s="140" t="s">
        <v>308</v>
      </c>
      <c r="H3515" s="143">
        <v>41974</v>
      </c>
    </row>
    <row r="3516" spans="1:8">
      <c r="A3516" s="136">
        <v>4897</v>
      </c>
      <c r="B3516" s="137" t="s">
        <v>3837</v>
      </c>
      <c r="C3516" s="136" t="s">
        <v>314</v>
      </c>
      <c r="D3516" s="136" t="s">
        <v>83</v>
      </c>
      <c r="E3516" s="138">
        <v>1</v>
      </c>
      <c r="F3516" s="138">
        <v>1</v>
      </c>
      <c r="G3516" s="136" t="s">
        <v>308</v>
      </c>
      <c r="H3516" s="139">
        <v>41974</v>
      </c>
    </row>
    <row r="3517" spans="1:8">
      <c r="A3517" s="140">
        <v>4896</v>
      </c>
      <c r="B3517" s="141" t="s">
        <v>3838</v>
      </c>
      <c r="C3517" s="140" t="s">
        <v>314</v>
      </c>
      <c r="D3517" s="140" t="s">
        <v>83</v>
      </c>
      <c r="E3517" s="142">
        <v>0.42</v>
      </c>
      <c r="F3517" s="142">
        <v>0.42</v>
      </c>
      <c r="G3517" s="140" t="s">
        <v>308</v>
      </c>
      <c r="H3517" s="143">
        <v>41974</v>
      </c>
    </row>
    <row r="3518" spans="1:8" ht="25.5">
      <c r="A3518" s="136">
        <v>4907</v>
      </c>
      <c r="B3518" s="137" t="s">
        <v>3839</v>
      </c>
      <c r="C3518" s="136" t="s">
        <v>314</v>
      </c>
      <c r="D3518" s="136" t="s">
        <v>83</v>
      </c>
      <c r="E3518" s="138">
        <v>14.46</v>
      </c>
      <c r="F3518" s="138">
        <v>14.46</v>
      </c>
      <c r="G3518" s="136" t="s">
        <v>308</v>
      </c>
      <c r="H3518" s="139">
        <v>41974</v>
      </c>
    </row>
    <row r="3519" spans="1:8" ht="25.5">
      <c r="A3519" s="140">
        <v>4904</v>
      </c>
      <c r="B3519" s="141" t="s">
        <v>3840</v>
      </c>
      <c r="C3519" s="140" t="s">
        <v>314</v>
      </c>
      <c r="D3519" s="140" t="s">
        <v>83</v>
      </c>
      <c r="E3519" s="142">
        <v>116.7</v>
      </c>
      <c r="F3519" s="142">
        <v>116.7</v>
      </c>
      <c r="G3519" s="140" t="s">
        <v>308</v>
      </c>
      <c r="H3519" s="143">
        <v>41974</v>
      </c>
    </row>
    <row r="3520" spans="1:8" ht="25.5">
      <c r="A3520" s="136">
        <v>4905</v>
      </c>
      <c r="B3520" s="137" t="s">
        <v>3841</v>
      </c>
      <c r="C3520" s="136" t="s">
        <v>314</v>
      </c>
      <c r="D3520" s="136" t="s">
        <v>83</v>
      </c>
      <c r="E3520" s="138">
        <v>190.33</v>
      </c>
      <c r="F3520" s="138">
        <v>190.33</v>
      </c>
      <c r="G3520" s="136" t="s">
        <v>308</v>
      </c>
      <c r="H3520" s="139">
        <v>41974</v>
      </c>
    </row>
    <row r="3521" spans="1:8" ht="25.5">
      <c r="A3521" s="140">
        <v>4902</v>
      </c>
      <c r="B3521" s="141" t="s">
        <v>3842</v>
      </c>
      <c r="C3521" s="140" t="s">
        <v>314</v>
      </c>
      <c r="D3521" s="140" t="s">
        <v>83</v>
      </c>
      <c r="E3521" s="142">
        <v>32.729999999999997</v>
      </c>
      <c r="F3521" s="142">
        <v>32.729999999999997</v>
      </c>
      <c r="G3521" s="140" t="s">
        <v>308</v>
      </c>
      <c r="H3521" s="143">
        <v>41974</v>
      </c>
    </row>
    <row r="3522" spans="1:8" ht="25.5">
      <c r="A3522" s="136">
        <v>4908</v>
      </c>
      <c r="B3522" s="137" t="s">
        <v>3843</v>
      </c>
      <c r="C3522" s="136" t="s">
        <v>314</v>
      </c>
      <c r="D3522" s="136" t="s">
        <v>83</v>
      </c>
      <c r="E3522" s="138">
        <v>47.11</v>
      </c>
      <c r="F3522" s="138">
        <v>47.11</v>
      </c>
      <c r="G3522" s="136" t="s">
        <v>308</v>
      </c>
      <c r="H3522" s="139">
        <v>41974</v>
      </c>
    </row>
    <row r="3523" spans="1:8" ht="25.5">
      <c r="A3523" s="140">
        <v>4909</v>
      </c>
      <c r="B3523" s="141" t="s">
        <v>3844</v>
      </c>
      <c r="C3523" s="140" t="s">
        <v>314</v>
      </c>
      <c r="D3523" s="140" t="s">
        <v>83</v>
      </c>
      <c r="E3523" s="142">
        <v>86.36</v>
      </c>
      <c r="F3523" s="142">
        <v>86.36</v>
      </c>
      <c r="G3523" s="140" t="s">
        <v>308</v>
      </c>
      <c r="H3523" s="143">
        <v>41974</v>
      </c>
    </row>
    <row r="3524" spans="1:8" ht="25.5">
      <c r="A3524" s="136">
        <v>4903</v>
      </c>
      <c r="B3524" s="137" t="s">
        <v>3845</v>
      </c>
      <c r="C3524" s="136" t="s">
        <v>314</v>
      </c>
      <c r="D3524" s="136" t="s">
        <v>83</v>
      </c>
      <c r="E3524" s="138">
        <v>169.84</v>
      </c>
      <c r="F3524" s="138">
        <v>169.84</v>
      </c>
      <c r="G3524" s="136" t="s">
        <v>308</v>
      </c>
      <c r="H3524" s="139">
        <v>41974</v>
      </c>
    </row>
    <row r="3525" spans="1:8">
      <c r="A3525" s="140">
        <v>4900</v>
      </c>
      <c r="B3525" s="141" t="s">
        <v>3846</v>
      </c>
      <c r="C3525" s="140" t="s">
        <v>314</v>
      </c>
      <c r="D3525" s="140" t="s">
        <v>83</v>
      </c>
      <c r="E3525" s="142">
        <v>2.88</v>
      </c>
      <c r="F3525" s="142">
        <v>2.88</v>
      </c>
      <c r="G3525" s="140" t="s">
        <v>308</v>
      </c>
      <c r="H3525" s="143">
        <v>41974</v>
      </c>
    </row>
    <row r="3526" spans="1:8">
      <c r="A3526" s="136">
        <v>4898</v>
      </c>
      <c r="B3526" s="137" t="s">
        <v>3847</v>
      </c>
      <c r="C3526" s="136" t="s">
        <v>314</v>
      </c>
      <c r="D3526" s="136" t="s">
        <v>83</v>
      </c>
      <c r="E3526" s="138">
        <v>1.26</v>
      </c>
      <c r="F3526" s="138">
        <v>1.26</v>
      </c>
      <c r="G3526" s="136" t="s">
        <v>308</v>
      </c>
      <c r="H3526" s="139">
        <v>41974</v>
      </c>
    </row>
    <row r="3527" spans="1:8">
      <c r="A3527" s="140">
        <v>4899</v>
      </c>
      <c r="B3527" s="141" t="s">
        <v>3848</v>
      </c>
      <c r="C3527" s="140" t="s">
        <v>314</v>
      </c>
      <c r="D3527" s="140" t="s">
        <v>83</v>
      </c>
      <c r="E3527" s="142">
        <v>3.92</v>
      </c>
      <c r="F3527" s="142">
        <v>3.92</v>
      </c>
      <c r="G3527" s="140" t="s">
        <v>308</v>
      </c>
      <c r="H3527" s="143">
        <v>41974</v>
      </c>
    </row>
    <row r="3528" spans="1:8" ht="25.5">
      <c r="A3528" s="136">
        <v>1374</v>
      </c>
      <c r="B3528" s="137" t="s">
        <v>3849</v>
      </c>
      <c r="C3528" s="136" t="s">
        <v>314</v>
      </c>
      <c r="D3528" s="136" t="s">
        <v>304</v>
      </c>
      <c r="E3528" s="138">
        <v>3.21</v>
      </c>
      <c r="F3528" s="138">
        <v>3.21</v>
      </c>
      <c r="G3528" s="136" t="s">
        <v>308</v>
      </c>
      <c r="H3528" s="139">
        <v>41974</v>
      </c>
    </row>
    <row r="3529" spans="1:8" ht="25.5">
      <c r="A3529" s="140">
        <v>1375</v>
      </c>
      <c r="B3529" s="141" t="s">
        <v>3850</v>
      </c>
      <c r="C3529" s="140" t="s">
        <v>314</v>
      </c>
      <c r="D3529" s="140" t="s">
        <v>304</v>
      </c>
      <c r="E3529" s="142">
        <v>7.77</v>
      </c>
      <c r="F3529" s="142">
        <v>7.77</v>
      </c>
      <c r="G3529" s="140" t="s">
        <v>308</v>
      </c>
      <c r="H3529" s="143">
        <v>41974</v>
      </c>
    </row>
    <row r="3530" spans="1:8" ht="25.5">
      <c r="A3530" s="136">
        <v>11096</v>
      </c>
      <c r="B3530" s="137" t="s">
        <v>3851</v>
      </c>
      <c r="C3530" s="136" t="s">
        <v>314</v>
      </c>
      <c r="D3530" s="136" t="s">
        <v>304</v>
      </c>
      <c r="E3530" s="138">
        <v>0.51</v>
      </c>
      <c r="F3530" s="138">
        <v>0.51</v>
      </c>
      <c r="G3530" s="136" t="s">
        <v>308</v>
      </c>
      <c r="H3530" s="139">
        <v>41974</v>
      </c>
    </row>
    <row r="3531" spans="1:8" ht="25.5">
      <c r="A3531" s="140">
        <v>4741</v>
      </c>
      <c r="B3531" s="141" t="s">
        <v>3852</v>
      </c>
      <c r="C3531" s="140" t="s">
        <v>314</v>
      </c>
      <c r="D3531" s="140" t="s">
        <v>368</v>
      </c>
      <c r="E3531" s="142">
        <v>94.5</v>
      </c>
      <c r="F3531" s="142">
        <v>94.5</v>
      </c>
      <c r="G3531" s="140" t="s">
        <v>308</v>
      </c>
      <c r="H3531" s="143">
        <v>41974</v>
      </c>
    </row>
    <row r="3532" spans="1:8">
      <c r="A3532" s="136">
        <v>4752</v>
      </c>
      <c r="B3532" s="137" t="s">
        <v>3853</v>
      </c>
      <c r="C3532" s="136" t="s">
        <v>306</v>
      </c>
      <c r="D3532" s="136" t="s">
        <v>307</v>
      </c>
      <c r="E3532" s="138">
        <v>14.81</v>
      </c>
      <c r="F3532" s="138">
        <v>12.81</v>
      </c>
      <c r="G3532" s="136" t="s">
        <v>308</v>
      </c>
      <c r="H3532" s="139">
        <v>41974</v>
      </c>
    </row>
    <row r="3533" spans="1:8" ht="38.25">
      <c r="A3533" s="140">
        <v>13954</v>
      </c>
      <c r="B3533" s="141" t="s">
        <v>3854</v>
      </c>
      <c r="C3533" s="140" t="s">
        <v>316</v>
      </c>
      <c r="D3533" s="140" t="s">
        <v>83</v>
      </c>
      <c r="E3533" s="142">
        <v>6383.37</v>
      </c>
      <c r="F3533" s="142">
        <v>6383.37</v>
      </c>
      <c r="G3533" s="140" t="s">
        <v>308</v>
      </c>
      <c r="H3533" s="143">
        <v>41974</v>
      </c>
    </row>
    <row r="3534" spans="1:8">
      <c r="A3534" s="136">
        <v>11427</v>
      </c>
      <c r="B3534" s="137" t="s">
        <v>3855</v>
      </c>
      <c r="C3534" s="136" t="s">
        <v>314</v>
      </c>
      <c r="D3534" s="136" t="s">
        <v>304</v>
      </c>
      <c r="E3534" s="138">
        <v>13.41</v>
      </c>
      <c r="F3534" s="138">
        <v>13.41</v>
      </c>
      <c r="G3534" s="136" t="s">
        <v>308</v>
      </c>
      <c r="H3534" s="139">
        <v>41974</v>
      </c>
    </row>
    <row r="3535" spans="1:8" ht="38.25">
      <c r="A3535" s="140">
        <v>26022</v>
      </c>
      <c r="B3535" s="141" t="s">
        <v>3856</v>
      </c>
      <c r="C3535" s="140" t="s">
        <v>314</v>
      </c>
      <c r="D3535" s="140" t="s">
        <v>83</v>
      </c>
      <c r="E3535" s="142">
        <v>66.180000000000007</v>
      </c>
      <c r="F3535" s="142">
        <v>66.180000000000007</v>
      </c>
      <c r="G3535" s="140" t="s">
        <v>308</v>
      </c>
      <c r="H3535" s="143">
        <v>41974</v>
      </c>
    </row>
    <row r="3536" spans="1:8" ht="25.5">
      <c r="A3536" s="136">
        <v>421</v>
      </c>
      <c r="B3536" s="137" t="s">
        <v>3857</v>
      </c>
      <c r="C3536" s="136" t="s">
        <v>314</v>
      </c>
      <c r="D3536" s="136" t="s">
        <v>83</v>
      </c>
      <c r="E3536" s="138">
        <v>7.19</v>
      </c>
      <c r="F3536" s="138">
        <v>7.19</v>
      </c>
      <c r="G3536" s="136" t="s">
        <v>308</v>
      </c>
      <c r="H3536" s="139">
        <v>41974</v>
      </c>
    </row>
    <row r="3537" spans="1:8">
      <c r="A3537" s="140">
        <v>3402</v>
      </c>
      <c r="B3537" s="141" t="s">
        <v>3858</v>
      </c>
      <c r="C3537" s="140" t="s">
        <v>314</v>
      </c>
      <c r="D3537" s="140" t="s">
        <v>83</v>
      </c>
      <c r="E3537" s="142">
        <v>4.7699999999999996</v>
      </c>
      <c r="F3537" s="142">
        <v>4.7699999999999996</v>
      </c>
      <c r="G3537" s="140" t="s">
        <v>308</v>
      </c>
      <c r="H3537" s="143">
        <v>41974</v>
      </c>
    </row>
    <row r="3538" spans="1:8">
      <c r="A3538" s="136">
        <v>4341</v>
      </c>
      <c r="B3538" s="137" t="s">
        <v>3859</v>
      </c>
      <c r="C3538" s="136" t="s">
        <v>314</v>
      </c>
      <c r="D3538" s="136" t="s">
        <v>83</v>
      </c>
      <c r="E3538" s="138">
        <v>0.27</v>
      </c>
      <c r="F3538" s="138">
        <v>0.27</v>
      </c>
      <c r="G3538" s="136" t="s">
        <v>308</v>
      </c>
      <c r="H3538" s="139">
        <v>41974</v>
      </c>
    </row>
    <row r="3539" spans="1:8">
      <c r="A3539" s="140">
        <v>14148</v>
      </c>
      <c r="B3539" s="141" t="s">
        <v>3860</v>
      </c>
      <c r="C3539" s="140" t="s">
        <v>314</v>
      </c>
      <c r="D3539" s="140" t="s">
        <v>83</v>
      </c>
      <c r="E3539" s="142">
        <v>0.02</v>
      </c>
      <c r="F3539" s="142">
        <v>0.02</v>
      </c>
      <c r="G3539" s="140" t="s">
        <v>308</v>
      </c>
      <c r="H3539" s="143">
        <v>41974</v>
      </c>
    </row>
    <row r="3540" spans="1:8">
      <c r="A3540" s="136">
        <v>4337</v>
      </c>
      <c r="B3540" s="137" t="s">
        <v>3861</v>
      </c>
      <c r="C3540" s="136" t="s">
        <v>314</v>
      </c>
      <c r="D3540" s="136" t="s">
        <v>83</v>
      </c>
      <c r="E3540" s="138">
        <v>1.37</v>
      </c>
      <c r="F3540" s="138">
        <v>1.37</v>
      </c>
      <c r="G3540" s="136" t="s">
        <v>308</v>
      </c>
      <c r="H3540" s="139">
        <v>41974</v>
      </c>
    </row>
    <row r="3541" spans="1:8">
      <c r="A3541" s="140">
        <v>11971</v>
      </c>
      <c r="B3541" s="141" t="s">
        <v>3862</v>
      </c>
      <c r="C3541" s="140" t="s">
        <v>314</v>
      </c>
      <c r="D3541" s="140" t="s">
        <v>83</v>
      </c>
      <c r="E3541" s="142">
        <v>2.27</v>
      </c>
      <c r="F3541" s="142">
        <v>2.27</v>
      </c>
      <c r="G3541" s="140" t="s">
        <v>308</v>
      </c>
      <c r="H3541" s="143">
        <v>41974</v>
      </c>
    </row>
    <row r="3542" spans="1:8">
      <c r="A3542" s="136">
        <v>4339</v>
      </c>
      <c r="B3542" s="137" t="s">
        <v>3863</v>
      </c>
      <c r="C3542" s="136" t="s">
        <v>314</v>
      </c>
      <c r="D3542" s="136" t="s">
        <v>83</v>
      </c>
      <c r="E3542" s="138">
        <v>0.28999999999999998</v>
      </c>
      <c r="F3542" s="138">
        <v>0.28999999999999998</v>
      </c>
      <c r="G3542" s="136" t="s">
        <v>308</v>
      </c>
      <c r="H3542" s="139">
        <v>41974</v>
      </c>
    </row>
    <row r="3543" spans="1:8">
      <c r="A3543" s="140">
        <v>4342</v>
      </c>
      <c r="B3543" s="141" t="s">
        <v>3864</v>
      </c>
      <c r="C3543" s="140" t="s">
        <v>314</v>
      </c>
      <c r="D3543" s="140" t="s">
        <v>83</v>
      </c>
      <c r="E3543" s="142">
        <v>0.12</v>
      </c>
      <c r="F3543" s="142">
        <v>0.12</v>
      </c>
      <c r="G3543" s="140" t="s">
        <v>308</v>
      </c>
      <c r="H3543" s="143">
        <v>41974</v>
      </c>
    </row>
    <row r="3544" spans="1:8">
      <c r="A3544" s="136">
        <v>4330</v>
      </c>
      <c r="B3544" s="137" t="s">
        <v>3865</v>
      </c>
      <c r="C3544" s="136" t="s">
        <v>314</v>
      </c>
      <c r="D3544" s="136" t="s">
        <v>83</v>
      </c>
      <c r="E3544" s="138">
        <v>0.08</v>
      </c>
      <c r="F3544" s="138">
        <v>0.08</v>
      </c>
      <c r="G3544" s="136" t="s">
        <v>308</v>
      </c>
      <c r="H3544" s="139">
        <v>41974</v>
      </c>
    </row>
    <row r="3545" spans="1:8">
      <c r="A3545" s="140">
        <v>4340</v>
      </c>
      <c r="B3545" s="141" t="s">
        <v>3866</v>
      </c>
      <c r="C3545" s="140" t="s">
        <v>314</v>
      </c>
      <c r="D3545" s="140" t="s">
        <v>83</v>
      </c>
      <c r="E3545" s="142">
        <v>0.64</v>
      </c>
      <c r="F3545" s="142">
        <v>0.64</v>
      </c>
      <c r="G3545" s="140" t="s">
        <v>308</v>
      </c>
      <c r="H3545" s="143">
        <v>41974</v>
      </c>
    </row>
    <row r="3546" spans="1:8" ht="25.5">
      <c r="A3546" s="136">
        <v>34713</v>
      </c>
      <c r="B3546" s="137" t="s">
        <v>3867</v>
      </c>
      <c r="C3546" s="136" t="s">
        <v>314</v>
      </c>
      <c r="D3546" s="136" t="s">
        <v>335</v>
      </c>
      <c r="E3546" s="138">
        <v>246.48</v>
      </c>
      <c r="F3546" s="138">
        <v>246.48</v>
      </c>
      <c r="G3546" s="136" t="s">
        <v>308</v>
      </c>
      <c r="H3546" s="139">
        <v>41974</v>
      </c>
    </row>
    <row r="3547" spans="1:8" ht="38.25">
      <c r="A3547" s="140">
        <v>13362</v>
      </c>
      <c r="B3547" s="141" t="s">
        <v>3868</v>
      </c>
      <c r="C3547" s="140" t="s">
        <v>314</v>
      </c>
      <c r="D3547" s="140" t="s">
        <v>335</v>
      </c>
      <c r="E3547" s="142">
        <v>168</v>
      </c>
      <c r="F3547" s="142">
        <v>168</v>
      </c>
      <c r="G3547" s="140" t="s">
        <v>308</v>
      </c>
      <c r="H3547" s="143">
        <v>41974</v>
      </c>
    </row>
    <row r="3548" spans="1:8" ht="38.25">
      <c r="A3548" s="136">
        <v>4911</v>
      </c>
      <c r="B3548" s="137" t="s">
        <v>3869</v>
      </c>
      <c r="C3548" s="136" t="s">
        <v>314</v>
      </c>
      <c r="D3548" s="136" t="s">
        <v>335</v>
      </c>
      <c r="E3548" s="138">
        <v>145.6</v>
      </c>
      <c r="F3548" s="138">
        <v>145.6</v>
      </c>
      <c r="G3548" s="136" t="s">
        <v>308</v>
      </c>
      <c r="H3548" s="139">
        <v>41974</v>
      </c>
    </row>
    <row r="3549" spans="1:8" ht="38.25">
      <c r="A3549" s="140">
        <v>4913</v>
      </c>
      <c r="B3549" s="141" t="s">
        <v>3870</v>
      </c>
      <c r="C3549" s="140" t="s">
        <v>314</v>
      </c>
      <c r="D3549" s="140" t="s">
        <v>83</v>
      </c>
      <c r="E3549" s="142">
        <v>725.2</v>
      </c>
      <c r="F3549" s="142">
        <v>725.2</v>
      </c>
      <c r="G3549" s="140" t="s">
        <v>308</v>
      </c>
      <c r="H3549" s="143">
        <v>41974</v>
      </c>
    </row>
    <row r="3550" spans="1:8" ht="38.25">
      <c r="A3550" s="136">
        <v>4943</v>
      </c>
      <c r="B3550" s="137" t="s">
        <v>3871</v>
      </c>
      <c r="C3550" s="136" t="s">
        <v>314</v>
      </c>
      <c r="D3550" s="136" t="s">
        <v>335</v>
      </c>
      <c r="E3550" s="138">
        <v>242.2</v>
      </c>
      <c r="F3550" s="138">
        <v>242.2</v>
      </c>
      <c r="G3550" s="136" t="s">
        <v>308</v>
      </c>
      <c r="H3550" s="139">
        <v>41974</v>
      </c>
    </row>
    <row r="3551" spans="1:8" ht="51">
      <c r="A3551" s="140">
        <v>4944</v>
      </c>
      <c r="B3551" s="141" t="s">
        <v>3872</v>
      </c>
      <c r="C3551" s="140" t="s">
        <v>314</v>
      </c>
      <c r="D3551" s="140" t="s">
        <v>335</v>
      </c>
      <c r="E3551" s="142">
        <v>217</v>
      </c>
      <c r="F3551" s="142">
        <v>217</v>
      </c>
      <c r="G3551" s="140" t="s">
        <v>308</v>
      </c>
      <c r="H3551" s="143">
        <v>41974</v>
      </c>
    </row>
    <row r="3552" spans="1:8" ht="25.5">
      <c r="A3552" s="136">
        <v>4914</v>
      </c>
      <c r="B3552" s="137" t="s">
        <v>3873</v>
      </c>
      <c r="C3552" s="136" t="s">
        <v>314</v>
      </c>
      <c r="D3552" s="136" t="s">
        <v>335</v>
      </c>
      <c r="E3552" s="138">
        <v>378.31</v>
      </c>
      <c r="F3552" s="138">
        <v>378.31</v>
      </c>
      <c r="G3552" s="136" t="s">
        <v>308</v>
      </c>
      <c r="H3552" s="139">
        <v>41974</v>
      </c>
    </row>
    <row r="3553" spans="1:8" ht="25.5">
      <c r="A3553" s="140">
        <v>4917</v>
      </c>
      <c r="B3553" s="141" t="s">
        <v>3874</v>
      </c>
      <c r="C3553" s="140" t="s">
        <v>314</v>
      </c>
      <c r="D3553" s="140" t="s">
        <v>335</v>
      </c>
      <c r="E3553" s="142">
        <v>380.07</v>
      </c>
      <c r="F3553" s="142">
        <v>380.07</v>
      </c>
      <c r="G3553" s="140" t="s">
        <v>308</v>
      </c>
      <c r="H3553" s="143">
        <v>41974</v>
      </c>
    </row>
    <row r="3554" spans="1:8" ht="25.5">
      <c r="A3554" s="136">
        <v>4923</v>
      </c>
      <c r="B3554" s="137" t="s">
        <v>3875</v>
      </c>
      <c r="C3554" s="136" t="s">
        <v>314</v>
      </c>
      <c r="D3554" s="136" t="s">
        <v>335</v>
      </c>
      <c r="E3554" s="138">
        <v>331.17</v>
      </c>
      <c r="F3554" s="138">
        <v>331.17</v>
      </c>
      <c r="G3554" s="136" t="s">
        <v>308</v>
      </c>
      <c r="H3554" s="139">
        <v>41974</v>
      </c>
    </row>
    <row r="3555" spans="1:8">
      <c r="A3555" s="140">
        <v>5088</v>
      </c>
      <c r="B3555" s="141" t="s">
        <v>3876</v>
      </c>
      <c r="C3555" s="140" t="s">
        <v>314</v>
      </c>
      <c r="D3555" s="140" t="s">
        <v>83</v>
      </c>
      <c r="E3555" s="142">
        <v>5.0999999999999996</v>
      </c>
      <c r="F3555" s="142">
        <v>5.0999999999999996</v>
      </c>
      <c r="G3555" s="140" t="s">
        <v>308</v>
      </c>
      <c r="H3555" s="143">
        <v>41974</v>
      </c>
    </row>
    <row r="3556" spans="1:8" ht="38.25">
      <c r="A3556" s="136">
        <v>11153</v>
      </c>
      <c r="B3556" s="137" t="s">
        <v>3877</v>
      </c>
      <c r="C3556" s="136" t="s">
        <v>314</v>
      </c>
      <c r="D3556" s="136" t="s">
        <v>335</v>
      </c>
      <c r="E3556" s="138">
        <v>355.21</v>
      </c>
      <c r="F3556" s="138">
        <v>355.21</v>
      </c>
      <c r="G3556" s="136" t="s">
        <v>308</v>
      </c>
      <c r="H3556" s="139">
        <v>41974</v>
      </c>
    </row>
    <row r="3557" spans="1:8" ht="38.25">
      <c r="A3557" s="140">
        <v>11152</v>
      </c>
      <c r="B3557" s="141" t="s">
        <v>3878</v>
      </c>
      <c r="C3557" s="140" t="s">
        <v>314</v>
      </c>
      <c r="D3557" s="140" t="s">
        <v>335</v>
      </c>
      <c r="E3557" s="142">
        <v>206.46</v>
      </c>
      <c r="F3557" s="142">
        <v>206.46</v>
      </c>
      <c r="G3557" s="140" t="s">
        <v>308</v>
      </c>
      <c r="H3557" s="143">
        <v>41974</v>
      </c>
    </row>
    <row r="3558" spans="1:8" ht="25.5">
      <c r="A3558" s="136">
        <v>20022</v>
      </c>
      <c r="B3558" s="137" t="s">
        <v>3879</v>
      </c>
      <c r="C3558" s="136" t="s">
        <v>314</v>
      </c>
      <c r="D3558" s="136" t="s">
        <v>83</v>
      </c>
      <c r="E3558" s="138">
        <v>286.77</v>
      </c>
      <c r="F3558" s="138">
        <v>286.77</v>
      </c>
      <c r="G3558" s="136" t="s">
        <v>308</v>
      </c>
      <c r="H3558" s="139">
        <v>41974</v>
      </c>
    </row>
    <row r="3559" spans="1:8" ht="25.5">
      <c r="A3559" s="140">
        <v>11151</v>
      </c>
      <c r="B3559" s="141" t="s">
        <v>3880</v>
      </c>
      <c r="C3559" s="140" t="s">
        <v>314</v>
      </c>
      <c r="D3559" s="140" t="s">
        <v>335</v>
      </c>
      <c r="E3559" s="142">
        <v>190.42</v>
      </c>
      <c r="F3559" s="142">
        <v>190.42</v>
      </c>
      <c r="G3559" s="140" t="s">
        <v>308</v>
      </c>
      <c r="H3559" s="143">
        <v>41974</v>
      </c>
    </row>
    <row r="3560" spans="1:8">
      <c r="A3560" s="136">
        <v>11154</v>
      </c>
      <c r="B3560" s="137" t="s">
        <v>3881</v>
      </c>
      <c r="C3560" s="136" t="s">
        <v>314</v>
      </c>
      <c r="D3560" s="136" t="s">
        <v>83</v>
      </c>
      <c r="E3560" s="138">
        <v>619.29999999999995</v>
      </c>
      <c r="F3560" s="138">
        <v>619.29999999999995</v>
      </c>
      <c r="G3560" s="136" t="s">
        <v>308</v>
      </c>
      <c r="H3560" s="139">
        <v>41974</v>
      </c>
    </row>
    <row r="3561" spans="1:8" ht="38.25">
      <c r="A3561" s="140">
        <v>4929</v>
      </c>
      <c r="B3561" s="141" t="s">
        <v>3882</v>
      </c>
      <c r="C3561" s="140" t="s">
        <v>314</v>
      </c>
      <c r="D3561" s="140" t="s">
        <v>335</v>
      </c>
      <c r="E3561" s="142">
        <v>273.5</v>
      </c>
      <c r="F3561" s="142">
        <v>273.5</v>
      </c>
      <c r="G3561" s="140" t="s">
        <v>308</v>
      </c>
      <c r="H3561" s="143">
        <v>41974</v>
      </c>
    </row>
    <row r="3562" spans="1:8" ht="25.5">
      <c r="A3562" s="136">
        <v>4922</v>
      </c>
      <c r="B3562" s="137" t="s">
        <v>3883</v>
      </c>
      <c r="C3562" s="136" t="s">
        <v>314</v>
      </c>
      <c r="D3562" s="136" t="s">
        <v>335</v>
      </c>
      <c r="E3562" s="138">
        <v>296.01</v>
      </c>
      <c r="F3562" s="138">
        <v>296.01</v>
      </c>
      <c r="G3562" s="136" t="s">
        <v>308</v>
      </c>
      <c r="H3562" s="139">
        <v>41974</v>
      </c>
    </row>
    <row r="3563" spans="1:8" ht="25.5">
      <c r="A3563" s="140">
        <v>4910</v>
      </c>
      <c r="B3563" s="141" t="s">
        <v>3884</v>
      </c>
      <c r="C3563" s="140" t="s">
        <v>314</v>
      </c>
      <c r="D3563" s="140" t="s">
        <v>335</v>
      </c>
      <c r="E3563" s="142">
        <v>140</v>
      </c>
      <c r="F3563" s="142">
        <v>140</v>
      </c>
      <c r="G3563" s="140" t="s">
        <v>308</v>
      </c>
      <c r="H3563" s="143">
        <v>41974</v>
      </c>
    </row>
    <row r="3564" spans="1:8" ht="25.5">
      <c r="A3564" s="136">
        <v>4989</v>
      </c>
      <c r="B3564" s="137" t="s">
        <v>3885</v>
      </c>
      <c r="C3564" s="136" t="s">
        <v>314</v>
      </c>
      <c r="D3564" s="136" t="s">
        <v>83</v>
      </c>
      <c r="E3564" s="138">
        <v>102.06</v>
      </c>
      <c r="F3564" s="138">
        <v>102.06</v>
      </c>
      <c r="G3564" s="136" t="s">
        <v>308</v>
      </c>
      <c r="H3564" s="139">
        <v>41974</v>
      </c>
    </row>
    <row r="3565" spans="1:8" ht="25.5">
      <c r="A3565" s="140">
        <v>5020</v>
      </c>
      <c r="B3565" s="141" t="s">
        <v>3886</v>
      </c>
      <c r="C3565" s="140" t="s">
        <v>314</v>
      </c>
      <c r="D3565" s="140" t="s">
        <v>83</v>
      </c>
      <c r="E3565" s="142">
        <v>68.69</v>
      </c>
      <c r="F3565" s="142">
        <v>68.69</v>
      </c>
      <c r="G3565" s="140" t="s">
        <v>308</v>
      </c>
      <c r="H3565" s="143">
        <v>41974</v>
      </c>
    </row>
    <row r="3566" spans="1:8" ht="25.5">
      <c r="A3566" s="136">
        <v>4981</v>
      </c>
      <c r="B3566" s="137" t="s">
        <v>3887</v>
      </c>
      <c r="C3566" s="136" t="s">
        <v>314</v>
      </c>
      <c r="D3566" s="136" t="s">
        <v>83</v>
      </c>
      <c r="E3566" s="138">
        <v>75</v>
      </c>
      <c r="F3566" s="138">
        <v>75</v>
      </c>
      <c r="G3566" s="136" t="s">
        <v>308</v>
      </c>
      <c r="H3566" s="139">
        <v>41974</v>
      </c>
    </row>
    <row r="3567" spans="1:8" ht="25.5">
      <c r="A3567" s="140">
        <v>4987</v>
      </c>
      <c r="B3567" s="141" t="s">
        <v>3888</v>
      </c>
      <c r="C3567" s="140" t="s">
        <v>314</v>
      </c>
      <c r="D3567" s="140" t="s">
        <v>83</v>
      </c>
      <c r="E3567" s="142">
        <v>90.09</v>
      </c>
      <c r="F3567" s="142">
        <v>90.09</v>
      </c>
      <c r="G3567" s="140" t="s">
        <v>308</v>
      </c>
      <c r="H3567" s="143">
        <v>41974</v>
      </c>
    </row>
    <row r="3568" spans="1:8" ht="25.5">
      <c r="A3568" s="136">
        <v>4982</v>
      </c>
      <c r="B3568" s="137" t="s">
        <v>3889</v>
      </c>
      <c r="C3568" s="136" t="s">
        <v>314</v>
      </c>
      <c r="D3568" s="136" t="s">
        <v>83</v>
      </c>
      <c r="E3568" s="138">
        <v>72.680000000000007</v>
      </c>
      <c r="F3568" s="138">
        <v>72.680000000000007</v>
      </c>
      <c r="G3568" s="136" t="s">
        <v>308</v>
      </c>
      <c r="H3568" s="139">
        <v>41974</v>
      </c>
    </row>
    <row r="3569" spans="1:8" ht="25.5">
      <c r="A3569" s="140">
        <v>10553</v>
      </c>
      <c r="B3569" s="141" t="s">
        <v>3890</v>
      </c>
      <c r="C3569" s="140" t="s">
        <v>314</v>
      </c>
      <c r="D3569" s="140" t="s">
        <v>83</v>
      </c>
      <c r="E3569" s="142">
        <v>46.43</v>
      </c>
      <c r="F3569" s="142">
        <v>46.43</v>
      </c>
      <c r="G3569" s="140" t="s">
        <v>308</v>
      </c>
      <c r="H3569" s="143">
        <v>41974</v>
      </c>
    </row>
    <row r="3570" spans="1:8" ht="25.5">
      <c r="A3570" s="136">
        <v>10554</v>
      </c>
      <c r="B3570" s="137" t="s">
        <v>3891</v>
      </c>
      <c r="C3570" s="136" t="s">
        <v>314</v>
      </c>
      <c r="D3570" s="136" t="s">
        <v>83</v>
      </c>
      <c r="E3570" s="138">
        <v>47.97</v>
      </c>
      <c r="F3570" s="138">
        <v>47.97</v>
      </c>
      <c r="G3570" s="136" t="s">
        <v>308</v>
      </c>
      <c r="H3570" s="139">
        <v>41974</v>
      </c>
    </row>
    <row r="3571" spans="1:8" ht="25.5">
      <c r="A3571" s="140">
        <v>10555</v>
      </c>
      <c r="B3571" s="141" t="s">
        <v>3892</v>
      </c>
      <c r="C3571" s="140" t="s">
        <v>314</v>
      </c>
      <c r="D3571" s="140" t="s">
        <v>83</v>
      </c>
      <c r="E3571" s="142">
        <v>49.51</v>
      </c>
      <c r="F3571" s="142">
        <v>49.51</v>
      </c>
      <c r="G3571" s="140" t="s">
        <v>308</v>
      </c>
      <c r="H3571" s="143">
        <v>41974</v>
      </c>
    </row>
    <row r="3572" spans="1:8" ht="25.5">
      <c r="A3572" s="136">
        <v>10556</v>
      </c>
      <c r="B3572" s="137" t="s">
        <v>3893</v>
      </c>
      <c r="C3572" s="136" t="s">
        <v>314</v>
      </c>
      <c r="D3572" s="136" t="s">
        <v>83</v>
      </c>
      <c r="E3572" s="138">
        <v>56.46</v>
      </c>
      <c r="F3572" s="138">
        <v>56.46</v>
      </c>
      <c r="G3572" s="136" t="s">
        <v>308</v>
      </c>
      <c r="H3572" s="139">
        <v>41974</v>
      </c>
    </row>
    <row r="3573" spans="1:8" ht="25.5">
      <c r="A3573" s="140">
        <v>4977</v>
      </c>
      <c r="B3573" s="141" t="s">
        <v>3894</v>
      </c>
      <c r="C3573" s="140" t="s">
        <v>314</v>
      </c>
      <c r="D3573" s="140" t="s">
        <v>335</v>
      </c>
      <c r="E3573" s="142">
        <v>142.25</v>
      </c>
      <c r="F3573" s="142">
        <v>142.25</v>
      </c>
      <c r="G3573" s="140" t="s">
        <v>308</v>
      </c>
      <c r="H3573" s="143">
        <v>41974</v>
      </c>
    </row>
    <row r="3574" spans="1:8">
      <c r="A3574" s="136">
        <v>25969</v>
      </c>
      <c r="B3574" s="137" t="s">
        <v>3895</v>
      </c>
      <c r="C3574" s="136" t="s">
        <v>314</v>
      </c>
      <c r="D3574" s="136" t="s">
        <v>83</v>
      </c>
      <c r="E3574" s="138">
        <v>212.25</v>
      </c>
      <c r="F3574" s="138">
        <v>212.25</v>
      </c>
      <c r="G3574" s="136" t="s">
        <v>308</v>
      </c>
      <c r="H3574" s="139">
        <v>41974</v>
      </c>
    </row>
    <row r="3575" spans="1:8" ht="25.5">
      <c r="A3575" s="140">
        <v>11367</v>
      </c>
      <c r="B3575" s="141" t="s">
        <v>3896</v>
      </c>
      <c r="C3575" s="140" t="s">
        <v>314</v>
      </c>
      <c r="D3575" s="140" t="s">
        <v>335</v>
      </c>
      <c r="E3575" s="142">
        <v>119.72</v>
      </c>
      <c r="F3575" s="142">
        <v>119.72</v>
      </c>
      <c r="G3575" s="140" t="s">
        <v>308</v>
      </c>
      <c r="H3575" s="143">
        <v>41974</v>
      </c>
    </row>
    <row r="3576" spans="1:8" ht="25.5">
      <c r="A3576" s="136">
        <v>11364</v>
      </c>
      <c r="B3576" s="137" t="s">
        <v>3897</v>
      </c>
      <c r="C3576" s="136" t="s">
        <v>314</v>
      </c>
      <c r="D3576" s="136" t="s">
        <v>83</v>
      </c>
      <c r="E3576" s="138">
        <v>95.2</v>
      </c>
      <c r="F3576" s="138">
        <v>95.2</v>
      </c>
      <c r="G3576" s="136" t="s">
        <v>308</v>
      </c>
      <c r="H3576" s="139">
        <v>41974</v>
      </c>
    </row>
    <row r="3577" spans="1:8" ht="25.5">
      <c r="A3577" s="140">
        <v>11365</v>
      </c>
      <c r="B3577" s="141" t="s">
        <v>3898</v>
      </c>
      <c r="C3577" s="140" t="s">
        <v>314</v>
      </c>
      <c r="D3577" s="140" t="s">
        <v>83</v>
      </c>
      <c r="E3577" s="142">
        <v>97.83</v>
      </c>
      <c r="F3577" s="142">
        <v>97.83</v>
      </c>
      <c r="G3577" s="140" t="s">
        <v>308</v>
      </c>
      <c r="H3577" s="143">
        <v>41974</v>
      </c>
    </row>
    <row r="3578" spans="1:8" ht="25.5">
      <c r="A3578" s="136">
        <v>11366</v>
      </c>
      <c r="B3578" s="137" t="s">
        <v>3899</v>
      </c>
      <c r="C3578" s="136" t="s">
        <v>314</v>
      </c>
      <c r="D3578" s="136" t="s">
        <v>83</v>
      </c>
      <c r="E3578" s="138">
        <v>63.87</v>
      </c>
      <c r="F3578" s="138">
        <v>63.87</v>
      </c>
      <c r="G3578" s="136" t="s">
        <v>308</v>
      </c>
      <c r="H3578" s="139">
        <v>41974</v>
      </c>
    </row>
    <row r="3579" spans="1:8" ht="25.5">
      <c r="A3579" s="140">
        <v>4930</v>
      </c>
      <c r="B3579" s="141" t="s">
        <v>3900</v>
      </c>
      <c r="C3579" s="140" t="s">
        <v>314</v>
      </c>
      <c r="D3579" s="140" t="s">
        <v>335</v>
      </c>
      <c r="E3579" s="142">
        <v>231.07</v>
      </c>
      <c r="F3579" s="142">
        <v>231.07</v>
      </c>
      <c r="G3579" s="140" t="s">
        <v>308</v>
      </c>
      <c r="H3579" s="143">
        <v>41974</v>
      </c>
    </row>
    <row r="3580" spans="1:8" ht="25.5">
      <c r="A3580" s="136">
        <v>4937</v>
      </c>
      <c r="B3580" s="137" t="s">
        <v>3901</v>
      </c>
      <c r="C3580" s="136" t="s">
        <v>314</v>
      </c>
      <c r="D3580" s="136" t="s">
        <v>83</v>
      </c>
      <c r="E3580" s="138">
        <v>482.4</v>
      </c>
      <c r="F3580" s="138">
        <v>482.4</v>
      </c>
      <c r="G3580" s="136" t="s">
        <v>308</v>
      </c>
      <c r="H3580" s="139">
        <v>41974</v>
      </c>
    </row>
    <row r="3581" spans="1:8" ht="25.5">
      <c r="A3581" s="140">
        <v>4931</v>
      </c>
      <c r="B3581" s="141" t="s">
        <v>3902</v>
      </c>
      <c r="C3581" s="140" t="s">
        <v>314</v>
      </c>
      <c r="D3581" s="140" t="s">
        <v>83</v>
      </c>
      <c r="E3581" s="142">
        <v>246.98</v>
      </c>
      <c r="F3581" s="142">
        <v>246.98</v>
      </c>
      <c r="G3581" s="140" t="s">
        <v>308</v>
      </c>
      <c r="H3581" s="143">
        <v>41974</v>
      </c>
    </row>
    <row r="3582" spans="1:8" ht="25.5">
      <c r="A3582" s="136">
        <v>4938</v>
      </c>
      <c r="B3582" s="137" t="s">
        <v>3903</v>
      </c>
      <c r="C3582" s="136" t="s">
        <v>314</v>
      </c>
      <c r="D3582" s="136" t="s">
        <v>83</v>
      </c>
      <c r="E3582" s="138">
        <v>495.44</v>
      </c>
      <c r="F3582" s="138">
        <v>495.44</v>
      </c>
      <c r="G3582" s="136" t="s">
        <v>308</v>
      </c>
      <c r="H3582" s="139">
        <v>41974</v>
      </c>
    </row>
    <row r="3583" spans="1:8" ht="25.5">
      <c r="A3583" s="140">
        <v>4936</v>
      </c>
      <c r="B3583" s="141" t="s">
        <v>3904</v>
      </c>
      <c r="C3583" s="140" t="s">
        <v>314</v>
      </c>
      <c r="D3583" s="140" t="s">
        <v>335</v>
      </c>
      <c r="E3583" s="142">
        <v>220.73</v>
      </c>
      <c r="F3583" s="142">
        <v>220.73</v>
      </c>
      <c r="G3583" s="140" t="s">
        <v>308</v>
      </c>
      <c r="H3583" s="143">
        <v>41974</v>
      </c>
    </row>
    <row r="3584" spans="1:8" ht="25.5">
      <c r="A3584" s="136">
        <v>4939</v>
      </c>
      <c r="B3584" s="137" t="s">
        <v>3905</v>
      </c>
      <c r="C3584" s="136" t="s">
        <v>314</v>
      </c>
      <c r="D3584" s="136" t="s">
        <v>335</v>
      </c>
      <c r="E3584" s="138">
        <v>274.57</v>
      </c>
      <c r="F3584" s="138">
        <v>274.57</v>
      </c>
      <c r="G3584" s="136" t="s">
        <v>308</v>
      </c>
      <c r="H3584" s="139">
        <v>41974</v>
      </c>
    </row>
    <row r="3585" spans="1:8" ht="25.5">
      <c r="A3585" s="140">
        <v>4940</v>
      </c>
      <c r="B3585" s="141" t="s">
        <v>3906</v>
      </c>
      <c r="C3585" s="140" t="s">
        <v>314</v>
      </c>
      <c r="D3585" s="140" t="s">
        <v>335</v>
      </c>
      <c r="E3585" s="142">
        <v>277.77999999999997</v>
      </c>
      <c r="F3585" s="142">
        <v>277.77999999999997</v>
      </c>
      <c r="G3585" s="140" t="s">
        <v>308</v>
      </c>
      <c r="H3585" s="143">
        <v>41974</v>
      </c>
    </row>
    <row r="3586" spans="1:8" ht="25.5">
      <c r="A3586" s="136">
        <v>4941</v>
      </c>
      <c r="B3586" s="137" t="s">
        <v>3907</v>
      </c>
      <c r="C3586" s="136" t="s">
        <v>314</v>
      </c>
      <c r="D3586" s="136" t="s">
        <v>335</v>
      </c>
      <c r="E3586" s="138">
        <v>247.57</v>
      </c>
      <c r="F3586" s="138">
        <v>247.57</v>
      </c>
      <c r="G3586" s="136" t="s">
        <v>308</v>
      </c>
      <c r="H3586" s="139">
        <v>41974</v>
      </c>
    </row>
    <row r="3587" spans="1:8" ht="25.5">
      <c r="A3587" s="140">
        <v>20276</v>
      </c>
      <c r="B3587" s="141" t="s">
        <v>3908</v>
      </c>
      <c r="C3587" s="140" t="s">
        <v>314</v>
      </c>
      <c r="D3587" s="140" t="s">
        <v>335</v>
      </c>
      <c r="E3587" s="142">
        <v>296.23</v>
      </c>
      <c r="F3587" s="142">
        <v>296.23</v>
      </c>
      <c r="G3587" s="140" t="s">
        <v>308</v>
      </c>
      <c r="H3587" s="143">
        <v>41974</v>
      </c>
    </row>
    <row r="3588" spans="1:8" ht="25.5">
      <c r="A3588" s="136">
        <v>4992</v>
      </c>
      <c r="B3588" s="137" t="s">
        <v>3909</v>
      </c>
      <c r="C3588" s="136" t="s">
        <v>314</v>
      </c>
      <c r="D3588" s="136" t="s">
        <v>83</v>
      </c>
      <c r="E3588" s="138">
        <v>78.08</v>
      </c>
      <c r="F3588" s="138">
        <v>78.08</v>
      </c>
      <c r="G3588" s="136" t="s">
        <v>308</v>
      </c>
      <c r="H3588" s="139">
        <v>41974</v>
      </c>
    </row>
    <row r="3589" spans="1:8" ht="25.5">
      <c r="A3589" s="140">
        <v>4969</v>
      </c>
      <c r="B3589" s="141" t="s">
        <v>3910</v>
      </c>
      <c r="C3589" s="140" t="s">
        <v>314</v>
      </c>
      <c r="D3589" s="140" t="s">
        <v>335</v>
      </c>
      <c r="E3589" s="142">
        <v>248.74</v>
      </c>
      <c r="F3589" s="142">
        <v>248.74</v>
      </c>
      <c r="G3589" s="140" t="s">
        <v>308</v>
      </c>
      <c r="H3589" s="143">
        <v>41974</v>
      </c>
    </row>
    <row r="3590" spans="1:8" ht="25.5">
      <c r="A3590" s="136">
        <v>5002</v>
      </c>
      <c r="B3590" s="137" t="s">
        <v>3911</v>
      </c>
      <c r="C3590" s="136" t="s">
        <v>314</v>
      </c>
      <c r="D3590" s="136" t="s">
        <v>335</v>
      </c>
      <c r="E3590" s="138">
        <v>251.61</v>
      </c>
      <c r="F3590" s="138">
        <v>251.61</v>
      </c>
      <c r="G3590" s="136" t="s">
        <v>308</v>
      </c>
      <c r="H3590" s="139">
        <v>41974</v>
      </c>
    </row>
    <row r="3591" spans="1:8" ht="25.5">
      <c r="A3591" s="140">
        <v>4962</v>
      </c>
      <c r="B3591" s="141" t="s">
        <v>3912</v>
      </c>
      <c r="C3591" s="140" t="s">
        <v>314</v>
      </c>
      <c r="D3591" s="140" t="s">
        <v>83</v>
      </c>
      <c r="E3591" s="142">
        <v>194.1</v>
      </c>
      <c r="F3591" s="142">
        <v>194.1</v>
      </c>
      <c r="G3591" s="140" t="s">
        <v>308</v>
      </c>
      <c r="H3591" s="143">
        <v>41974</v>
      </c>
    </row>
    <row r="3592" spans="1:8" ht="25.5">
      <c r="A3592" s="136">
        <v>20322</v>
      </c>
      <c r="B3592" s="137" t="s">
        <v>3913</v>
      </c>
      <c r="C3592" s="136" t="s">
        <v>314</v>
      </c>
      <c r="D3592" s="136" t="s">
        <v>83</v>
      </c>
      <c r="E3592" s="138">
        <v>186.91</v>
      </c>
      <c r="F3592" s="138">
        <v>186.91</v>
      </c>
      <c r="G3592" s="136" t="s">
        <v>308</v>
      </c>
      <c r="H3592" s="139">
        <v>41974</v>
      </c>
    </row>
    <row r="3593" spans="1:8" ht="25.5">
      <c r="A3593" s="140">
        <v>4958</v>
      </c>
      <c r="B3593" s="141" t="s">
        <v>3914</v>
      </c>
      <c r="C3593" s="140" t="s">
        <v>314</v>
      </c>
      <c r="D3593" s="140" t="s">
        <v>335</v>
      </c>
      <c r="E3593" s="142">
        <v>201.37</v>
      </c>
      <c r="F3593" s="142">
        <v>201.37</v>
      </c>
      <c r="G3593" s="140" t="s">
        <v>308</v>
      </c>
      <c r="H3593" s="143">
        <v>41974</v>
      </c>
    </row>
    <row r="3594" spans="1:8" ht="25.5">
      <c r="A3594" s="136">
        <v>4964</v>
      </c>
      <c r="B3594" s="137" t="s">
        <v>3915</v>
      </c>
      <c r="C3594" s="136" t="s">
        <v>314</v>
      </c>
      <c r="D3594" s="136" t="s">
        <v>83</v>
      </c>
      <c r="E3594" s="138">
        <v>135.44</v>
      </c>
      <c r="F3594" s="138">
        <v>135.44</v>
      </c>
      <c r="G3594" s="136" t="s">
        <v>308</v>
      </c>
      <c r="H3594" s="139">
        <v>41974</v>
      </c>
    </row>
    <row r="3595" spans="1:8" ht="25.5">
      <c r="A3595" s="140">
        <v>11155</v>
      </c>
      <c r="B3595" s="141" t="s">
        <v>3916</v>
      </c>
      <c r="C3595" s="140" t="s">
        <v>314</v>
      </c>
      <c r="D3595" s="140" t="s">
        <v>335</v>
      </c>
      <c r="E3595" s="142">
        <v>262.45</v>
      </c>
      <c r="F3595" s="142">
        <v>262.45</v>
      </c>
      <c r="G3595" s="140" t="s">
        <v>308</v>
      </c>
      <c r="H3595" s="143">
        <v>41974</v>
      </c>
    </row>
    <row r="3596" spans="1:8" ht="38.25">
      <c r="A3596" s="136">
        <v>25001</v>
      </c>
      <c r="B3596" s="137" t="s">
        <v>3917</v>
      </c>
      <c r="C3596" s="136" t="s">
        <v>314</v>
      </c>
      <c r="D3596" s="136" t="s">
        <v>83</v>
      </c>
      <c r="E3596" s="138">
        <v>229.51</v>
      </c>
      <c r="F3596" s="138">
        <v>229.51</v>
      </c>
      <c r="G3596" s="136" t="s">
        <v>308</v>
      </c>
      <c r="H3596" s="139">
        <v>41974</v>
      </c>
    </row>
    <row r="3597" spans="1:8">
      <c r="A3597" s="140">
        <v>11156</v>
      </c>
      <c r="B3597" s="141" t="s">
        <v>3918</v>
      </c>
      <c r="C3597" s="140" t="s">
        <v>314</v>
      </c>
      <c r="D3597" s="140" t="s">
        <v>335</v>
      </c>
      <c r="E3597" s="142">
        <v>257.5</v>
      </c>
      <c r="F3597" s="142">
        <v>257.5</v>
      </c>
      <c r="G3597" s="140" t="s">
        <v>308</v>
      </c>
      <c r="H3597" s="143">
        <v>41974</v>
      </c>
    </row>
    <row r="3598" spans="1:8" ht="38.25">
      <c r="A3598" s="136">
        <v>5028</v>
      </c>
      <c r="B3598" s="137" t="s">
        <v>3919</v>
      </c>
      <c r="C3598" s="136" t="s">
        <v>314</v>
      </c>
      <c r="D3598" s="136" t="s">
        <v>335</v>
      </c>
      <c r="E3598" s="138">
        <v>217.98</v>
      </c>
      <c r="F3598" s="138">
        <v>217.98</v>
      </c>
      <c r="G3598" s="136" t="s">
        <v>308</v>
      </c>
      <c r="H3598" s="139">
        <v>41974</v>
      </c>
    </row>
    <row r="3599" spans="1:8" ht="25.5">
      <c r="A3599" s="140">
        <v>4998</v>
      </c>
      <c r="B3599" s="141" t="s">
        <v>3920</v>
      </c>
      <c r="C3599" s="140" t="s">
        <v>314</v>
      </c>
      <c r="D3599" s="140" t="s">
        <v>335</v>
      </c>
      <c r="E3599" s="142">
        <v>255.88</v>
      </c>
      <c r="F3599" s="142">
        <v>255.88</v>
      </c>
      <c r="G3599" s="140" t="s">
        <v>308</v>
      </c>
      <c r="H3599" s="143">
        <v>41974</v>
      </c>
    </row>
    <row r="3600" spans="1:8" ht="25.5">
      <c r="A3600" s="136">
        <v>4268</v>
      </c>
      <c r="B3600" s="137" t="s">
        <v>3921</v>
      </c>
      <c r="C3600" s="136" t="s">
        <v>314</v>
      </c>
      <c r="D3600" s="136" t="s">
        <v>83</v>
      </c>
      <c r="E3600" s="138">
        <v>13.2</v>
      </c>
      <c r="F3600" s="138">
        <v>13.2</v>
      </c>
      <c r="G3600" s="136" t="s">
        <v>308</v>
      </c>
      <c r="H3600" s="139">
        <v>41974</v>
      </c>
    </row>
    <row r="3601" spans="1:8">
      <c r="A3601" s="140">
        <v>21101</v>
      </c>
      <c r="B3601" s="141" t="s">
        <v>3922</v>
      </c>
      <c r="C3601" s="140" t="s">
        <v>314</v>
      </c>
      <c r="D3601" s="140" t="s">
        <v>83</v>
      </c>
      <c r="E3601" s="142">
        <v>26.59</v>
      </c>
      <c r="F3601" s="142">
        <v>26.59</v>
      </c>
      <c r="G3601" s="140" t="s">
        <v>308</v>
      </c>
      <c r="H3601" s="143">
        <v>41974</v>
      </c>
    </row>
    <row r="3602" spans="1:8" ht="25.5">
      <c r="A3602" s="136">
        <v>21102</v>
      </c>
      <c r="B3602" s="137" t="s">
        <v>3923</v>
      </c>
      <c r="C3602" s="136" t="s">
        <v>314</v>
      </c>
      <c r="D3602" s="136" t="s">
        <v>83</v>
      </c>
      <c r="E3602" s="138">
        <v>33.32</v>
      </c>
      <c r="F3602" s="138">
        <v>33.32</v>
      </c>
      <c r="G3602" s="136" t="s">
        <v>308</v>
      </c>
      <c r="H3602" s="139">
        <v>41974</v>
      </c>
    </row>
    <row r="3603" spans="1:8">
      <c r="A3603" s="140">
        <v>4947</v>
      </c>
      <c r="B3603" s="141" t="s">
        <v>3924</v>
      </c>
      <c r="C3603" s="140" t="s">
        <v>314</v>
      </c>
      <c r="D3603" s="140" t="s">
        <v>335</v>
      </c>
      <c r="E3603" s="142">
        <v>260.76</v>
      </c>
      <c r="F3603" s="142">
        <v>260.76</v>
      </c>
      <c r="G3603" s="140" t="s">
        <v>308</v>
      </c>
      <c r="H3603" s="143">
        <v>41974</v>
      </c>
    </row>
    <row r="3604" spans="1:8">
      <c r="A3604" s="136">
        <v>4946</v>
      </c>
      <c r="B3604" s="137" t="s">
        <v>3925</v>
      </c>
      <c r="C3604" s="136" t="s">
        <v>314</v>
      </c>
      <c r="D3604" s="136" t="s">
        <v>83</v>
      </c>
      <c r="E3604" s="138">
        <v>426.99</v>
      </c>
      <c r="F3604" s="138">
        <v>426.99</v>
      </c>
      <c r="G3604" s="136" t="s">
        <v>308</v>
      </c>
      <c r="H3604" s="139">
        <v>41974</v>
      </c>
    </row>
    <row r="3605" spans="1:8">
      <c r="A3605" s="140">
        <v>4950</v>
      </c>
      <c r="B3605" s="141" t="s">
        <v>3926</v>
      </c>
      <c r="C3605" s="140" t="s">
        <v>314</v>
      </c>
      <c r="D3605" s="140" t="s">
        <v>83</v>
      </c>
      <c r="E3605" s="142">
        <v>1694.92</v>
      </c>
      <c r="F3605" s="142">
        <v>1694.92</v>
      </c>
      <c r="G3605" s="140" t="s">
        <v>308</v>
      </c>
      <c r="H3605" s="143">
        <v>41974</v>
      </c>
    </row>
    <row r="3606" spans="1:8">
      <c r="A3606" s="136">
        <v>4948</v>
      </c>
      <c r="B3606" s="137" t="s">
        <v>3927</v>
      </c>
      <c r="C3606" s="136" t="s">
        <v>314</v>
      </c>
      <c r="D3606" s="136" t="s">
        <v>335</v>
      </c>
      <c r="E3606" s="138">
        <v>182.53</v>
      </c>
      <c r="F3606" s="138">
        <v>182.53</v>
      </c>
      <c r="G3606" s="136" t="s">
        <v>308</v>
      </c>
      <c r="H3606" s="139">
        <v>41974</v>
      </c>
    </row>
    <row r="3607" spans="1:8" ht="25.5">
      <c r="A3607" s="140">
        <v>12387</v>
      </c>
      <c r="B3607" s="141" t="s">
        <v>3928</v>
      </c>
      <c r="C3607" s="140" t="s">
        <v>314</v>
      </c>
      <c r="D3607" s="140" t="s">
        <v>83</v>
      </c>
      <c r="E3607" s="142">
        <v>222.04</v>
      </c>
      <c r="F3607" s="142">
        <v>222.04</v>
      </c>
      <c r="G3607" s="140" t="s">
        <v>308</v>
      </c>
      <c r="H3607" s="143">
        <v>41974</v>
      </c>
    </row>
    <row r="3608" spans="1:8" ht="25.5">
      <c r="A3608" s="136">
        <v>12388</v>
      </c>
      <c r="B3608" s="137" t="s">
        <v>3929</v>
      </c>
      <c r="C3608" s="136" t="s">
        <v>314</v>
      </c>
      <c r="D3608" s="136" t="s">
        <v>83</v>
      </c>
      <c r="E3608" s="138">
        <v>272.17</v>
      </c>
      <c r="F3608" s="138">
        <v>272.17</v>
      </c>
      <c r="G3608" s="136" t="s">
        <v>308</v>
      </c>
      <c r="H3608" s="139">
        <v>41974</v>
      </c>
    </row>
    <row r="3609" spans="1:8" ht="25.5">
      <c r="A3609" s="140">
        <v>5052</v>
      </c>
      <c r="B3609" s="141" t="s">
        <v>3930</v>
      </c>
      <c r="C3609" s="140" t="s">
        <v>314</v>
      </c>
      <c r="D3609" s="140" t="s">
        <v>83</v>
      </c>
      <c r="E3609" s="142">
        <v>795.04</v>
      </c>
      <c r="F3609" s="142">
        <v>795.04</v>
      </c>
      <c r="G3609" s="140" t="s">
        <v>308</v>
      </c>
      <c r="H3609" s="143">
        <v>41974</v>
      </c>
    </row>
    <row r="3610" spans="1:8" ht="25.5">
      <c r="A3610" s="136">
        <v>5040</v>
      </c>
      <c r="B3610" s="137" t="s">
        <v>3931</v>
      </c>
      <c r="C3610" s="136" t="s">
        <v>314</v>
      </c>
      <c r="D3610" s="136" t="s">
        <v>83</v>
      </c>
      <c r="E3610" s="138">
        <v>191.73</v>
      </c>
      <c r="F3610" s="138">
        <v>191.73</v>
      </c>
      <c r="G3610" s="136" t="s">
        <v>308</v>
      </c>
      <c r="H3610" s="139">
        <v>41974</v>
      </c>
    </row>
    <row r="3611" spans="1:8" ht="25.5">
      <c r="A3611" s="140">
        <v>5054</v>
      </c>
      <c r="B3611" s="141" t="s">
        <v>3932</v>
      </c>
      <c r="C3611" s="140" t="s">
        <v>314</v>
      </c>
      <c r="D3611" s="140" t="s">
        <v>83</v>
      </c>
      <c r="E3611" s="142">
        <v>279.69</v>
      </c>
      <c r="F3611" s="142">
        <v>279.69</v>
      </c>
      <c r="G3611" s="140" t="s">
        <v>308</v>
      </c>
      <c r="H3611" s="143">
        <v>41974</v>
      </c>
    </row>
    <row r="3612" spans="1:8" ht="25.5">
      <c r="A3612" s="136">
        <v>12366</v>
      </c>
      <c r="B3612" s="137" t="s">
        <v>3933</v>
      </c>
      <c r="C3612" s="136" t="s">
        <v>314</v>
      </c>
      <c r="D3612" s="136" t="s">
        <v>83</v>
      </c>
      <c r="E3612" s="138">
        <v>497.96</v>
      </c>
      <c r="F3612" s="138">
        <v>497.96</v>
      </c>
      <c r="G3612" s="136" t="s">
        <v>308</v>
      </c>
      <c r="H3612" s="139">
        <v>41974</v>
      </c>
    </row>
    <row r="3613" spans="1:8" ht="25.5">
      <c r="A3613" s="140">
        <v>5045</v>
      </c>
      <c r="B3613" s="141" t="s">
        <v>3934</v>
      </c>
      <c r="C3613" s="140" t="s">
        <v>314</v>
      </c>
      <c r="D3613" s="140" t="s">
        <v>83</v>
      </c>
      <c r="E3613" s="142">
        <v>693.43</v>
      </c>
      <c r="F3613" s="142">
        <v>693.43</v>
      </c>
      <c r="G3613" s="140" t="s">
        <v>308</v>
      </c>
      <c r="H3613" s="143">
        <v>41974</v>
      </c>
    </row>
    <row r="3614" spans="1:8" ht="25.5">
      <c r="A3614" s="136">
        <v>12367</v>
      </c>
      <c r="B3614" s="137" t="s">
        <v>3935</v>
      </c>
      <c r="C3614" s="136" t="s">
        <v>314</v>
      </c>
      <c r="D3614" s="136" t="s">
        <v>83</v>
      </c>
      <c r="E3614" s="138">
        <v>2122.91</v>
      </c>
      <c r="F3614" s="138">
        <v>2122.91</v>
      </c>
      <c r="G3614" s="136" t="s">
        <v>308</v>
      </c>
      <c r="H3614" s="139">
        <v>41974</v>
      </c>
    </row>
    <row r="3615" spans="1:8" ht="25.5">
      <c r="A3615" s="140">
        <v>12368</v>
      </c>
      <c r="B3615" s="141" t="s">
        <v>3936</v>
      </c>
      <c r="C3615" s="140" t="s">
        <v>314</v>
      </c>
      <c r="D3615" s="140" t="s">
        <v>83</v>
      </c>
      <c r="E3615" s="142">
        <v>4200.3599999999997</v>
      </c>
      <c r="F3615" s="142">
        <v>4200.3599999999997</v>
      </c>
      <c r="G3615" s="140" t="s">
        <v>308</v>
      </c>
      <c r="H3615" s="143">
        <v>41974</v>
      </c>
    </row>
    <row r="3616" spans="1:8" ht="25.5">
      <c r="A3616" s="136">
        <v>5042</v>
      </c>
      <c r="B3616" s="137" t="s">
        <v>3937</v>
      </c>
      <c r="C3616" s="136" t="s">
        <v>314</v>
      </c>
      <c r="D3616" s="136" t="s">
        <v>83</v>
      </c>
      <c r="E3616" s="138">
        <v>361.73</v>
      </c>
      <c r="F3616" s="138">
        <v>361.73</v>
      </c>
      <c r="G3616" s="136" t="s">
        <v>308</v>
      </c>
      <c r="H3616" s="139">
        <v>41974</v>
      </c>
    </row>
    <row r="3617" spans="1:8" ht="25.5">
      <c r="A3617" s="140">
        <v>5044</v>
      </c>
      <c r="B3617" s="141" t="s">
        <v>3938</v>
      </c>
      <c r="C3617" s="140" t="s">
        <v>314</v>
      </c>
      <c r="D3617" s="140" t="s">
        <v>83</v>
      </c>
      <c r="E3617" s="142">
        <v>489.22</v>
      </c>
      <c r="F3617" s="142">
        <v>489.22</v>
      </c>
      <c r="G3617" s="140" t="s">
        <v>308</v>
      </c>
      <c r="H3617" s="143">
        <v>41974</v>
      </c>
    </row>
    <row r="3618" spans="1:8" ht="25.5">
      <c r="A3618" s="136">
        <v>5055</v>
      </c>
      <c r="B3618" s="137" t="s">
        <v>3939</v>
      </c>
      <c r="C3618" s="136" t="s">
        <v>314</v>
      </c>
      <c r="D3618" s="136" t="s">
        <v>83</v>
      </c>
      <c r="E3618" s="138">
        <v>695.54</v>
      </c>
      <c r="F3618" s="138">
        <v>695.54</v>
      </c>
      <c r="G3618" s="136" t="s">
        <v>308</v>
      </c>
      <c r="H3618" s="139">
        <v>41974</v>
      </c>
    </row>
    <row r="3619" spans="1:8" ht="25.5">
      <c r="A3619" s="140">
        <v>5041</v>
      </c>
      <c r="B3619" s="141" t="s">
        <v>3940</v>
      </c>
      <c r="C3619" s="140" t="s">
        <v>314</v>
      </c>
      <c r="D3619" s="140" t="s">
        <v>83</v>
      </c>
      <c r="E3619" s="142">
        <v>256.95999999999998</v>
      </c>
      <c r="F3619" s="142">
        <v>256.95999999999998</v>
      </c>
      <c r="G3619" s="140" t="s">
        <v>308</v>
      </c>
      <c r="H3619" s="143">
        <v>41974</v>
      </c>
    </row>
    <row r="3620" spans="1:8" ht="25.5">
      <c r="A3620" s="136">
        <v>5043</v>
      </c>
      <c r="B3620" s="137" t="s">
        <v>3941</v>
      </c>
      <c r="C3620" s="136" t="s">
        <v>314</v>
      </c>
      <c r="D3620" s="136" t="s">
        <v>83</v>
      </c>
      <c r="E3620" s="138">
        <v>443.76</v>
      </c>
      <c r="F3620" s="138">
        <v>443.76</v>
      </c>
      <c r="G3620" s="136" t="s">
        <v>308</v>
      </c>
      <c r="H3620" s="139">
        <v>41974</v>
      </c>
    </row>
    <row r="3621" spans="1:8" ht="25.5">
      <c r="A3621" s="140">
        <v>5053</v>
      </c>
      <c r="B3621" s="141" t="s">
        <v>3942</v>
      </c>
      <c r="C3621" s="140" t="s">
        <v>314</v>
      </c>
      <c r="D3621" s="140" t="s">
        <v>83</v>
      </c>
      <c r="E3621" s="142">
        <v>541.36</v>
      </c>
      <c r="F3621" s="142">
        <v>541.36</v>
      </c>
      <c r="G3621" s="140" t="s">
        <v>308</v>
      </c>
      <c r="H3621" s="143">
        <v>41974</v>
      </c>
    </row>
    <row r="3622" spans="1:8" ht="25.5">
      <c r="A3622" s="136">
        <v>5035</v>
      </c>
      <c r="B3622" s="137" t="s">
        <v>3943</v>
      </c>
      <c r="C3622" s="136" t="s">
        <v>314</v>
      </c>
      <c r="D3622" s="136" t="s">
        <v>83</v>
      </c>
      <c r="E3622" s="138">
        <v>885.11</v>
      </c>
      <c r="F3622" s="138">
        <v>885.11</v>
      </c>
      <c r="G3622" s="136" t="s">
        <v>308</v>
      </c>
      <c r="H3622" s="139">
        <v>41974</v>
      </c>
    </row>
    <row r="3623" spans="1:8" ht="25.5">
      <c r="A3623" s="140">
        <v>5036</v>
      </c>
      <c r="B3623" s="141" t="s">
        <v>3944</v>
      </c>
      <c r="C3623" s="140" t="s">
        <v>314</v>
      </c>
      <c r="D3623" s="140" t="s">
        <v>83</v>
      </c>
      <c r="E3623" s="142">
        <v>1477.54</v>
      </c>
      <c r="F3623" s="142">
        <v>1477.54</v>
      </c>
      <c r="G3623" s="140" t="s">
        <v>308</v>
      </c>
      <c r="H3623" s="143">
        <v>41974</v>
      </c>
    </row>
    <row r="3624" spans="1:8" ht="25.5">
      <c r="A3624" s="136">
        <v>5059</v>
      </c>
      <c r="B3624" s="137" t="s">
        <v>3945</v>
      </c>
      <c r="C3624" s="136" t="s">
        <v>314</v>
      </c>
      <c r="D3624" s="136" t="s">
        <v>83</v>
      </c>
      <c r="E3624" s="138">
        <v>692.24</v>
      </c>
      <c r="F3624" s="138">
        <v>692.24</v>
      </c>
      <c r="G3624" s="136" t="s">
        <v>308</v>
      </c>
      <c r="H3624" s="139">
        <v>41974</v>
      </c>
    </row>
    <row r="3625" spans="1:8" ht="25.5">
      <c r="A3625" s="140">
        <v>5034</v>
      </c>
      <c r="B3625" s="141" t="s">
        <v>3946</v>
      </c>
      <c r="C3625" s="140" t="s">
        <v>314</v>
      </c>
      <c r="D3625" s="140" t="s">
        <v>83</v>
      </c>
      <c r="E3625" s="142">
        <v>955.23</v>
      </c>
      <c r="F3625" s="142">
        <v>955.23</v>
      </c>
      <c r="G3625" s="140" t="s">
        <v>308</v>
      </c>
      <c r="H3625" s="143">
        <v>41974</v>
      </c>
    </row>
    <row r="3626" spans="1:8" ht="25.5">
      <c r="A3626" s="136">
        <v>5056</v>
      </c>
      <c r="B3626" s="137" t="s">
        <v>3947</v>
      </c>
      <c r="C3626" s="136" t="s">
        <v>314</v>
      </c>
      <c r="D3626" s="136" t="s">
        <v>83</v>
      </c>
      <c r="E3626" s="138">
        <v>742.23</v>
      </c>
      <c r="F3626" s="138">
        <v>742.23</v>
      </c>
      <c r="G3626" s="136" t="s">
        <v>308</v>
      </c>
      <c r="H3626" s="139">
        <v>41974</v>
      </c>
    </row>
    <row r="3627" spans="1:8" ht="25.5">
      <c r="A3627" s="140">
        <v>12374</v>
      </c>
      <c r="B3627" s="141" t="s">
        <v>3948</v>
      </c>
      <c r="C3627" s="140" t="s">
        <v>314</v>
      </c>
      <c r="D3627" s="140" t="s">
        <v>83</v>
      </c>
      <c r="E3627" s="142">
        <v>247.08</v>
      </c>
      <c r="F3627" s="142">
        <v>247.08</v>
      </c>
      <c r="G3627" s="140" t="s">
        <v>308</v>
      </c>
      <c r="H3627" s="143">
        <v>41974</v>
      </c>
    </row>
    <row r="3628" spans="1:8" ht="25.5">
      <c r="A3628" s="136">
        <v>12372</v>
      </c>
      <c r="B3628" s="137" t="s">
        <v>3949</v>
      </c>
      <c r="C3628" s="136" t="s">
        <v>314</v>
      </c>
      <c r="D3628" s="136" t="s">
        <v>83</v>
      </c>
      <c r="E3628" s="138">
        <v>530.73</v>
      </c>
      <c r="F3628" s="138">
        <v>530.73</v>
      </c>
      <c r="G3628" s="136" t="s">
        <v>308</v>
      </c>
      <c r="H3628" s="139">
        <v>41974</v>
      </c>
    </row>
    <row r="3629" spans="1:8" ht="25.5">
      <c r="A3629" s="140">
        <v>13335</v>
      </c>
      <c r="B3629" s="141" t="s">
        <v>3950</v>
      </c>
      <c r="C3629" s="140" t="s">
        <v>314</v>
      </c>
      <c r="D3629" s="140" t="s">
        <v>83</v>
      </c>
      <c r="E3629" s="142">
        <v>319.61</v>
      </c>
      <c r="F3629" s="142">
        <v>319.61</v>
      </c>
      <c r="G3629" s="140" t="s">
        <v>308</v>
      </c>
      <c r="H3629" s="143">
        <v>41974</v>
      </c>
    </row>
    <row r="3630" spans="1:8" ht="25.5">
      <c r="A3630" s="136">
        <v>13339</v>
      </c>
      <c r="B3630" s="137" t="s">
        <v>3951</v>
      </c>
      <c r="C3630" s="136" t="s">
        <v>314</v>
      </c>
      <c r="D3630" s="136" t="s">
        <v>83</v>
      </c>
      <c r="E3630" s="138">
        <v>788.99</v>
      </c>
      <c r="F3630" s="138">
        <v>788.99</v>
      </c>
      <c r="G3630" s="136" t="s">
        <v>308</v>
      </c>
      <c r="H3630" s="139">
        <v>41974</v>
      </c>
    </row>
    <row r="3631" spans="1:8" ht="25.5">
      <c r="A3631" s="140">
        <v>12373</v>
      </c>
      <c r="B3631" s="141" t="s">
        <v>3952</v>
      </c>
      <c r="C3631" s="140" t="s">
        <v>314</v>
      </c>
      <c r="D3631" s="140" t="s">
        <v>83</v>
      </c>
      <c r="E3631" s="142">
        <v>826.24</v>
      </c>
      <c r="F3631" s="142">
        <v>826.24</v>
      </c>
      <c r="G3631" s="140" t="s">
        <v>308</v>
      </c>
      <c r="H3631" s="143">
        <v>41974</v>
      </c>
    </row>
    <row r="3632" spans="1:8" ht="25.5">
      <c r="A3632" s="136">
        <v>5057</v>
      </c>
      <c r="B3632" s="137" t="s">
        <v>3953</v>
      </c>
      <c r="C3632" s="136" t="s">
        <v>314</v>
      </c>
      <c r="D3632" s="136" t="s">
        <v>83</v>
      </c>
      <c r="E3632" s="138">
        <v>595.27</v>
      </c>
      <c r="F3632" s="138">
        <v>595.27</v>
      </c>
      <c r="G3632" s="136" t="s">
        <v>308</v>
      </c>
      <c r="H3632" s="139">
        <v>41974</v>
      </c>
    </row>
    <row r="3633" spans="1:8" ht="25.5">
      <c r="A3633" s="140">
        <v>5033</v>
      </c>
      <c r="B3633" s="141" t="s">
        <v>3954</v>
      </c>
      <c r="C3633" s="140" t="s">
        <v>314</v>
      </c>
      <c r="D3633" s="140" t="s">
        <v>83</v>
      </c>
      <c r="E3633" s="142">
        <v>494.16</v>
      </c>
      <c r="F3633" s="142">
        <v>494.16</v>
      </c>
      <c r="G3633" s="140" t="s">
        <v>308</v>
      </c>
      <c r="H3633" s="143">
        <v>41974</v>
      </c>
    </row>
    <row r="3634" spans="1:8" ht="25.5">
      <c r="A3634" s="136">
        <v>5037</v>
      </c>
      <c r="B3634" s="137" t="s">
        <v>3955</v>
      </c>
      <c r="C3634" s="136" t="s">
        <v>314</v>
      </c>
      <c r="D3634" s="136" t="s">
        <v>83</v>
      </c>
      <c r="E3634" s="138">
        <v>250.71</v>
      </c>
      <c r="F3634" s="138">
        <v>250.71</v>
      </c>
      <c r="G3634" s="136" t="s">
        <v>308</v>
      </c>
      <c r="H3634" s="139">
        <v>41974</v>
      </c>
    </row>
    <row r="3635" spans="1:8" ht="25.5">
      <c r="A3635" s="140">
        <v>5038</v>
      </c>
      <c r="B3635" s="141" t="s">
        <v>3956</v>
      </c>
      <c r="C3635" s="140" t="s">
        <v>314</v>
      </c>
      <c r="D3635" s="140" t="s">
        <v>83</v>
      </c>
      <c r="E3635" s="142">
        <v>402.74</v>
      </c>
      <c r="F3635" s="142">
        <v>402.74</v>
      </c>
      <c r="G3635" s="140" t="s">
        <v>308</v>
      </c>
      <c r="H3635" s="143">
        <v>41974</v>
      </c>
    </row>
    <row r="3636" spans="1:8">
      <c r="A3636" s="136">
        <v>34712</v>
      </c>
      <c r="B3636" s="137" t="s">
        <v>3957</v>
      </c>
      <c r="C3636" s="136" t="s">
        <v>314</v>
      </c>
      <c r="D3636" s="136" t="s">
        <v>83</v>
      </c>
      <c r="E3636" s="138">
        <v>602.88</v>
      </c>
      <c r="F3636" s="138">
        <v>602.88</v>
      </c>
      <c r="G3636" s="136" t="s">
        <v>308</v>
      </c>
      <c r="H3636" s="139">
        <v>41974</v>
      </c>
    </row>
    <row r="3637" spans="1:8">
      <c r="A3637" s="140">
        <v>34711</v>
      </c>
      <c r="B3637" s="141" t="s">
        <v>3958</v>
      </c>
      <c r="C3637" s="140" t="s">
        <v>314</v>
      </c>
      <c r="D3637" s="140" t="s">
        <v>83</v>
      </c>
      <c r="E3637" s="142">
        <v>790.66</v>
      </c>
      <c r="F3637" s="142">
        <v>790.66</v>
      </c>
      <c r="G3637" s="140" t="s">
        <v>308</v>
      </c>
      <c r="H3637" s="143">
        <v>41974</v>
      </c>
    </row>
    <row r="3638" spans="1:8">
      <c r="A3638" s="136">
        <v>34706</v>
      </c>
      <c r="B3638" s="137" t="s">
        <v>3959</v>
      </c>
      <c r="C3638" s="136" t="s">
        <v>314</v>
      </c>
      <c r="D3638" s="136" t="s">
        <v>83</v>
      </c>
      <c r="E3638" s="138">
        <v>1354.99</v>
      </c>
      <c r="F3638" s="138">
        <v>1354.99</v>
      </c>
      <c r="G3638" s="136" t="s">
        <v>308</v>
      </c>
      <c r="H3638" s="139">
        <v>41974</v>
      </c>
    </row>
    <row r="3639" spans="1:8">
      <c r="A3639" s="140">
        <v>34703</v>
      </c>
      <c r="B3639" s="141" t="s">
        <v>3960</v>
      </c>
      <c r="C3639" s="140" t="s">
        <v>314</v>
      </c>
      <c r="D3639" s="140" t="s">
        <v>83</v>
      </c>
      <c r="E3639" s="142">
        <v>2273.14</v>
      </c>
      <c r="F3639" s="142">
        <v>2273.14</v>
      </c>
      <c r="G3639" s="140" t="s">
        <v>308</v>
      </c>
      <c r="H3639" s="143">
        <v>41974</v>
      </c>
    </row>
    <row r="3640" spans="1:8" ht="25.5">
      <c r="A3640" s="136">
        <v>14166</v>
      </c>
      <c r="B3640" s="137" t="s">
        <v>3961</v>
      </c>
      <c r="C3640" s="136" t="s">
        <v>314</v>
      </c>
      <c r="D3640" s="136" t="s">
        <v>83</v>
      </c>
      <c r="E3640" s="138">
        <v>826.08</v>
      </c>
      <c r="F3640" s="138">
        <v>826.08</v>
      </c>
      <c r="G3640" s="136" t="s">
        <v>308</v>
      </c>
      <c r="H3640" s="139">
        <v>41974</v>
      </c>
    </row>
    <row r="3641" spans="1:8" ht="25.5">
      <c r="A3641" s="140">
        <v>14164</v>
      </c>
      <c r="B3641" s="141" t="s">
        <v>3962</v>
      </c>
      <c r="C3641" s="140" t="s">
        <v>314</v>
      </c>
      <c r="D3641" s="140" t="s">
        <v>83</v>
      </c>
      <c r="E3641" s="142">
        <v>1437.28</v>
      </c>
      <c r="F3641" s="142">
        <v>1437.28</v>
      </c>
      <c r="G3641" s="140" t="s">
        <v>308</v>
      </c>
      <c r="H3641" s="143">
        <v>41974</v>
      </c>
    </row>
    <row r="3642" spans="1:8" ht="25.5">
      <c r="A3642" s="136">
        <v>14163</v>
      </c>
      <c r="B3642" s="137" t="s">
        <v>3963</v>
      </c>
      <c r="C3642" s="136" t="s">
        <v>314</v>
      </c>
      <c r="D3642" s="136" t="s">
        <v>83</v>
      </c>
      <c r="E3642" s="138">
        <v>1508.91</v>
      </c>
      <c r="F3642" s="138">
        <v>1508.91</v>
      </c>
      <c r="G3642" s="136" t="s">
        <v>308</v>
      </c>
      <c r="H3642" s="139">
        <v>41974</v>
      </c>
    </row>
    <row r="3643" spans="1:8" ht="25.5">
      <c r="A3643" s="140">
        <v>14162</v>
      </c>
      <c r="B3643" s="141" t="s">
        <v>3964</v>
      </c>
      <c r="C3643" s="140" t="s">
        <v>314</v>
      </c>
      <c r="D3643" s="140" t="s">
        <v>83</v>
      </c>
      <c r="E3643" s="142">
        <v>1295.94</v>
      </c>
      <c r="F3643" s="142">
        <v>1295.94</v>
      </c>
      <c r="G3643" s="140" t="s">
        <v>308</v>
      </c>
      <c r="H3643" s="143">
        <v>41974</v>
      </c>
    </row>
    <row r="3644" spans="1:8" ht="25.5">
      <c r="A3644" s="136">
        <v>5051</v>
      </c>
      <c r="B3644" s="137" t="s">
        <v>3965</v>
      </c>
      <c r="C3644" s="136" t="s">
        <v>314</v>
      </c>
      <c r="D3644" s="136" t="s">
        <v>83</v>
      </c>
      <c r="E3644" s="138">
        <v>1091.3800000000001</v>
      </c>
      <c r="F3644" s="138">
        <v>1091.3800000000001</v>
      </c>
      <c r="G3644" s="136" t="s">
        <v>308</v>
      </c>
      <c r="H3644" s="139">
        <v>41974</v>
      </c>
    </row>
    <row r="3645" spans="1:8" ht="25.5">
      <c r="A3645" s="140">
        <v>14165</v>
      </c>
      <c r="B3645" s="141" t="s">
        <v>3966</v>
      </c>
      <c r="C3645" s="140" t="s">
        <v>314</v>
      </c>
      <c r="D3645" s="140" t="s">
        <v>83</v>
      </c>
      <c r="E3645" s="142">
        <v>1160.33</v>
      </c>
      <c r="F3645" s="142">
        <v>1160.33</v>
      </c>
      <c r="G3645" s="140" t="s">
        <v>308</v>
      </c>
      <c r="H3645" s="143">
        <v>41974</v>
      </c>
    </row>
    <row r="3646" spans="1:8" ht="25.5">
      <c r="A3646" s="136">
        <v>12378</v>
      </c>
      <c r="B3646" s="137" t="s">
        <v>3967</v>
      </c>
      <c r="C3646" s="136" t="s">
        <v>314</v>
      </c>
      <c r="D3646" s="136" t="s">
        <v>83</v>
      </c>
      <c r="E3646" s="138">
        <v>749.68</v>
      </c>
      <c r="F3646" s="138">
        <v>749.68</v>
      </c>
      <c r="G3646" s="136" t="s">
        <v>308</v>
      </c>
      <c r="H3646" s="139">
        <v>41974</v>
      </c>
    </row>
    <row r="3647" spans="1:8">
      <c r="A3647" s="140">
        <v>5050</v>
      </c>
      <c r="B3647" s="141" t="s">
        <v>3968</v>
      </c>
      <c r="C3647" s="140" t="s">
        <v>314</v>
      </c>
      <c r="D3647" s="140" t="s">
        <v>83</v>
      </c>
      <c r="E3647" s="142">
        <v>289.74</v>
      </c>
      <c r="F3647" s="142">
        <v>289.74</v>
      </c>
      <c r="G3647" s="140" t="s">
        <v>308</v>
      </c>
      <c r="H3647" s="143">
        <v>41974</v>
      </c>
    </row>
    <row r="3648" spans="1:8">
      <c r="A3648" s="136">
        <v>34695</v>
      </c>
      <c r="B3648" s="137" t="s">
        <v>3969</v>
      </c>
      <c r="C3648" s="136" t="s">
        <v>314</v>
      </c>
      <c r="D3648" s="136" t="s">
        <v>83</v>
      </c>
      <c r="E3648" s="138">
        <v>568.28</v>
      </c>
      <c r="F3648" s="138">
        <v>568.28</v>
      </c>
      <c r="G3648" s="136" t="s">
        <v>308</v>
      </c>
      <c r="H3648" s="139">
        <v>41974</v>
      </c>
    </row>
    <row r="3649" spans="1:8">
      <c r="A3649" s="140">
        <v>34692</v>
      </c>
      <c r="B3649" s="141" t="s">
        <v>3970</v>
      </c>
      <c r="C3649" s="140" t="s">
        <v>314</v>
      </c>
      <c r="D3649" s="140" t="s">
        <v>83</v>
      </c>
      <c r="E3649" s="142">
        <v>1363.88</v>
      </c>
      <c r="F3649" s="142">
        <v>1363.88</v>
      </c>
      <c r="G3649" s="140" t="s">
        <v>308</v>
      </c>
      <c r="H3649" s="143">
        <v>41974</v>
      </c>
    </row>
    <row r="3650" spans="1:8">
      <c r="A3650" s="136">
        <v>26028</v>
      </c>
      <c r="B3650" s="137" t="s">
        <v>3971</v>
      </c>
      <c r="C3650" s="136" t="s">
        <v>314</v>
      </c>
      <c r="D3650" s="136" t="s">
        <v>1512</v>
      </c>
      <c r="E3650" s="138">
        <v>207.39</v>
      </c>
      <c r="F3650" s="138">
        <v>207.39</v>
      </c>
      <c r="G3650" s="136" t="s">
        <v>308</v>
      </c>
      <c r="H3650" s="139">
        <v>41974</v>
      </c>
    </row>
    <row r="3651" spans="1:8" ht="25.5">
      <c r="A3651" s="140">
        <v>4437</v>
      </c>
      <c r="B3651" s="141" t="s">
        <v>3972</v>
      </c>
      <c r="C3651" s="140" t="s">
        <v>314</v>
      </c>
      <c r="D3651" s="140" t="s">
        <v>370</v>
      </c>
      <c r="E3651" s="142">
        <v>17.38</v>
      </c>
      <c r="F3651" s="142">
        <v>17.38</v>
      </c>
      <c r="G3651" s="140" t="s">
        <v>308</v>
      </c>
      <c r="H3651" s="143">
        <v>41974</v>
      </c>
    </row>
    <row r="3652" spans="1:8">
      <c r="A3652" s="136">
        <v>20247</v>
      </c>
      <c r="B3652" s="137" t="s">
        <v>3973</v>
      </c>
      <c r="C3652" s="136" t="s">
        <v>314</v>
      </c>
      <c r="D3652" s="136" t="s">
        <v>304</v>
      </c>
      <c r="E3652" s="138">
        <v>7.93</v>
      </c>
      <c r="F3652" s="138">
        <v>7.93</v>
      </c>
      <c r="G3652" s="136" t="s">
        <v>308</v>
      </c>
      <c r="H3652" s="139">
        <v>41974</v>
      </c>
    </row>
    <row r="3653" spans="1:8">
      <c r="A3653" s="140">
        <v>5063</v>
      </c>
      <c r="B3653" s="141" t="s">
        <v>3974</v>
      </c>
      <c r="C3653" s="140" t="s">
        <v>314</v>
      </c>
      <c r="D3653" s="140" t="s">
        <v>304</v>
      </c>
      <c r="E3653" s="142">
        <v>6.72</v>
      </c>
      <c r="F3653" s="142">
        <v>6.72</v>
      </c>
      <c r="G3653" s="140" t="s">
        <v>308</v>
      </c>
      <c r="H3653" s="143">
        <v>41974</v>
      </c>
    </row>
    <row r="3654" spans="1:8">
      <c r="A3654" s="136">
        <v>5074</v>
      </c>
      <c r="B3654" s="137" t="s">
        <v>3975</v>
      </c>
      <c r="C3654" s="136" t="s">
        <v>314</v>
      </c>
      <c r="D3654" s="136" t="s">
        <v>304</v>
      </c>
      <c r="E3654" s="138">
        <v>9.1</v>
      </c>
      <c r="F3654" s="138">
        <v>9.1</v>
      </c>
      <c r="G3654" s="136" t="s">
        <v>308</v>
      </c>
      <c r="H3654" s="139">
        <v>41974</v>
      </c>
    </row>
    <row r="3655" spans="1:8">
      <c r="A3655" s="140">
        <v>5072</v>
      </c>
      <c r="B3655" s="141" t="s">
        <v>3976</v>
      </c>
      <c r="C3655" s="140" t="s">
        <v>314</v>
      </c>
      <c r="D3655" s="140" t="s">
        <v>304</v>
      </c>
      <c r="E3655" s="142">
        <v>13.87</v>
      </c>
      <c r="F3655" s="142">
        <v>13.87</v>
      </c>
      <c r="G3655" s="140" t="s">
        <v>308</v>
      </c>
      <c r="H3655" s="143">
        <v>41974</v>
      </c>
    </row>
    <row r="3656" spans="1:8">
      <c r="A3656" s="136">
        <v>5065</v>
      </c>
      <c r="B3656" s="137" t="s">
        <v>3977</v>
      </c>
      <c r="C3656" s="136" t="s">
        <v>314</v>
      </c>
      <c r="D3656" s="136" t="s">
        <v>304</v>
      </c>
      <c r="E3656" s="138">
        <v>11.71</v>
      </c>
      <c r="F3656" s="138">
        <v>11.71</v>
      </c>
      <c r="G3656" s="136" t="s">
        <v>308</v>
      </c>
      <c r="H3656" s="139">
        <v>41974</v>
      </c>
    </row>
    <row r="3657" spans="1:8">
      <c r="A3657" s="140">
        <v>5066</v>
      </c>
      <c r="B3657" s="141" t="s">
        <v>3978</v>
      </c>
      <c r="C3657" s="140" t="s">
        <v>314</v>
      </c>
      <c r="D3657" s="140" t="s">
        <v>304</v>
      </c>
      <c r="E3657" s="142">
        <v>9.36</v>
      </c>
      <c r="F3657" s="142">
        <v>9.36</v>
      </c>
      <c r="G3657" s="140" t="s">
        <v>308</v>
      </c>
      <c r="H3657" s="143">
        <v>41974</v>
      </c>
    </row>
    <row r="3658" spans="1:8">
      <c r="A3658" s="136">
        <v>5067</v>
      </c>
      <c r="B3658" s="137" t="s">
        <v>3979</v>
      </c>
      <c r="C3658" s="136" t="s">
        <v>314</v>
      </c>
      <c r="D3658" s="136" t="s">
        <v>304</v>
      </c>
      <c r="E3658" s="138">
        <v>7.72</v>
      </c>
      <c r="F3658" s="138">
        <v>7.72</v>
      </c>
      <c r="G3658" s="136" t="s">
        <v>308</v>
      </c>
      <c r="H3658" s="139">
        <v>41974</v>
      </c>
    </row>
    <row r="3659" spans="1:8">
      <c r="A3659" s="140">
        <v>5068</v>
      </c>
      <c r="B3659" s="141" t="s">
        <v>3980</v>
      </c>
      <c r="C3659" s="140" t="s">
        <v>314</v>
      </c>
      <c r="D3659" s="140" t="s">
        <v>304</v>
      </c>
      <c r="E3659" s="142">
        <v>7.37</v>
      </c>
      <c r="F3659" s="142">
        <v>7.37</v>
      </c>
      <c r="G3659" s="140" t="s">
        <v>308</v>
      </c>
      <c r="H3659" s="143">
        <v>41974</v>
      </c>
    </row>
    <row r="3660" spans="1:8">
      <c r="A3660" s="136">
        <v>5073</v>
      </c>
      <c r="B3660" s="137" t="s">
        <v>3981</v>
      </c>
      <c r="C3660" s="136" t="s">
        <v>314</v>
      </c>
      <c r="D3660" s="136" t="s">
        <v>304</v>
      </c>
      <c r="E3660" s="138">
        <v>7.02</v>
      </c>
      <c r="F3660" s="138">
        <v>7.02</v>
      </c>
      <c r="G3660" s="136" t="s">
        <v>308</v>
      </c>
      <c r="H3660" s="139">
        <v>41974</v>
      </c>
    </row>
    <row r="3661" spans="1:8">
      <c r="A3661" s="140">
        <v>5069</v>
      </c>
      <c r="B3661" s="141" t="s">
        <v>3982</v>
      </c>
      <c r="C3661" s="140" t="s">
        <v>314</v>
      </c>
      <c r="D3661" s="140" t="s">
        <v>304</v>
      </c>
      <c r="E3661" s="142">
        <v>6.94</v>
      </c>
      <c r="F3661" s="142">
        <v>6.94</v>
      </c>
      <c r="G3661" s="140" t="s">
        <v>308</v>
      </c>
      <c r="H3661" s="143">
        <v>41974</v>
      </c>
    </row>
    <row r="3662" spans="1:8">
      <c r="A3662" s="136">
        <v>5070</v>
      </c>
      <c r="B3662" s="137" t="s">
        <v>3983</v>
      </c>
      <c r="C3662" s="136" t="s">
        <v>314</v>
      </c>
      <c r="D3662" s="136" t="s">
        <v>304</v>
      </c>
      <c r="E3662" s="138">
        <v>6.68</v>
      </c>
      <c r="F3662" s="138">
        <v>6.68</v>
      </c>
      <c r="G3662" s="136" t="s">
        <v>308</v>
      </c>
      <c r="H3662" s="139">
        <v>41974</v>
      </c>
    </row>
    <row r="3663" spans="1:8">
      <c r="A3663" s="140">
        <v>5071</v>
      </c>
      <c r="B3663" s="141" t="s">
        <v>3984</v>
      </c>
      <c r="C3663" s="140" t="s">
        <v>314</v>
      </c>
      <c r="D3663" s="140" t="s">
        <v>304</v>
      </c>
      <c r="E3663" s="142">
        <v>6.94</v>
      </c>
      <c r="F3663" s="142">
        <v>6.94</v>
      </c>
      <c r="G3663" s="140" t="s">
        <v>308</v>
      </c>
      <c r="H3663" s="143">
        <v>41974</v>
      </c>
    </row>
    <row r="3664" spans="1:8">
      <c r="A3664" s="136">
        <v>5061</v>
      </c>
      <c r="B3664" s="137" t="s">
        <v>3985</v>
      </c>
      <c r="C3664" s="136" t="s">
        <v>314</v>
      </c>
      <c r="D3664" s="136" t="s">
        <v>304</v>
      </c>
      <c r="E3664" s="138">
        <v>7.5</v>
      </c>
      <c r="F3664" s="138">
        <v>7.5</v>
      </c>
      <c r="G3664" s="136" t="s">
        <v>308</v>
      </c>
      <c r="H3664" s="139">
        <v>41974</v>
      </c>
    </row>
    <row r="3665" spans="1:8">
      <c r="A3665" s="140">
        <v>5075</v>
      </c>
      <c r="B3665" s="141" t="s">
        <v>3986</v>
      </c>
      <c r="C3665" s="140" t="s">
        <v>314</v>
      </c>
      <c r="D3665" s="140" t="s">
        <v>304</v>
      </c>
      <c r="E3665" s="142">
        <v>6.98</v>
      </c>
      <c r="F3665" s="142">
        <v>6.98</v>
      </c>
      <c r="G3665" s="140" t="s">
        <v>308</v>
      </c>
      <c r="H3665" s="143">
        <v>41974</v>
      </c>
    </row>
    <row r="3666" spans="1:8">
      <c r="A3666" s="136">
        <v>5064</v>
      </c>
      <c r="B3666" s="137" t="s">
        <v>3987</v>
      </c>
      <c r="C3666" s="136" t="s">
        <v>314</v>
      </c>
      <c r="D3666" s="136" t="s">
        <v>304</v>
      </c>
      <c r="E3666" s="138">
        <v>7.5</v>
      </c>
      <c r="F3666" s="138">
        <v>7.5</v>
      </c>
      <c r="G3666" s="136" t="s">
        <v>308</v>
      </c>
      <c r="H3666" s="139">
        <v>41974</v>
      </c>
    </row>
    <row r="3667" spans="1:8">
      <c r="A3667" s="140">
        <v>5078</v>
      </c>
      <c r="B3667" s="141" t="s">
        <v>3988</v>
      </c>
      <c r="C3667" s="140" t="s">
        <v>314</v>
      </c>
      <c r="D3667" s="140" t="s">
        <v>304</v>
      </c>
      <c r="E3667" s="142">
        <v>8.02</v>
      </c>
      <c r="F3667" s="142">
        <v>8.02</v>
      </c>
      <c r="G3667" s="140" t="s">
        <v>308</v>
      </c>
      <c r="H3667" s="143">
        <v>41974</v>
      </c>
    </row>
    <row r="3668" spans="1:8">
      <c r="A3668" s="136">
        <v>5062</v>
      </c>
      <c r="B3668" s="137" t="s">
        <v>3989</v>
      </c>
      <c r="C3668" s="136" t="s">
        <v>314</v>
      </c>
      <c r="D3668" s="136" t="s">
        <v>304</v>
      </c>
      <c r="E3668" s="138">
        <v>8.58</v>
      </c>
      <c r="F3668" s="138">
        <v>8.58</v>
      </c>
      <c r="G3668" s="136" t="s">
        <v>308</v>
      </c>
      <c r="H3668" s="139">
        <v>41974</v>
      </c>
    </row>
    <row r="3669" spans="1:8" ht="25.5">
      <c r="A3669" s="140">
        <v>1604</v>
      </c>
      <c r="B3669" s="141" t="s">
        <v>3990</v>
      </c>
      <c r="C3669" s="140" t="s">
        <v>314</v>
      </c>
      <c r="D3669" s="140" t="s">
        <v>83</v>
      </c>
      <c r="E3669" s="142">
        <v>4.47</v>
      </c>
      <c r="F3669" s="142">
        <v>4.47</v>
      </c>
      <c r="G3669" s="140" t="s">
        <v>308</v>
      </c>
      <c r="H3669" s="143">
        <v>41974</v>
      </c>
    </row>
    <row r="3670" spans="1:8">
      <c r="A3670" s="136">
        <v>11149</v>
      </c>
      <c r="B3670" s="137" t="s">
        <v>3991</v>
      </c>
      <c r="C3670" s="136" t="s">
        <v>314</v>
      </c>
      <c r="D3670" s="136" t="s">
        <v>2465</v>
      </c>
      <c r="E3670" s="138">
        <v>127.18</v>
      </c>
      <c r="F3670" s="138">
        <v>127.18</v>
      </c>
      <c r="G3670" s="136" t="s">
        <v>308</v>
      </c>
      <c r="H3670" s="139">
        <v>41974</v>
      </c>
    </row>
    <row r="3671" spans="1:8">
      <c r="A3671" s="140">
        <v>34597</v>
      </c>
      <c r="B3671" s="141" t="s">
        <v>3992</v>
      </c>
      <c r="C3671" s="140" t="s">
        <v>314</v>
      </c>
      <c r="D3671" s="140" t="s">
        <v>416</v>
      </c>
      <c r="E3671" s="142">
        <v>17.16</v>
      </c>
      <c r="F3671" s="142">
        <v>17.16</v>
      </c>
      <c r="G3671" s="140" t="s">
        <v>308</v>
      </c>
      <c r="H3671" s="143">
        <v>41974</v>
      </c>
    </row>
    <row r="3672" spans="1:8">
      <c r="A3672" s="136">
        <v>511</v>
      </c>
      <c r="B3672" s="137" t="s">
        <v>3993</v>
      </c>
      <c r="C3672" s="136" t="s">
        <v>314</v>
      </c>
      <c r="D3672" s="136" t="s">
        <v>416</v>
      </c>
      <c r="E3672" s="138">
        <v>10.050000000000001</v>
      </c>
      <c r="F3672" s="138">
        <v>10.050000000000001</v>
      </c>
      <c r="G3672" s="136" t="s">
        <v>308</v>
      </c>
      <c r="H3672" s="139">
        <v>41974</v>
      </c>
    </row>
    <row r="3673" spans="1:8">
      <c r="A3673" s="140">
        <v>512</v>
      </c>
      <c r="B3673" s="141" t="s">
        <v>3994</v>
      </c>
      <c r="C3673" s="140" t="s">
        <v>314</v>
      </c>
      <c r="D3673" s="140" t="s">
        <v>304</v>
      </c>
      <c r="E3673" s="142">
        <v>16.63</v>
      </c>
      <c r="F3673" s="142">
        <v>16.63</v>
      </c>
      <c r="G3673" s="140" t="s">
        <v>308</v>
      </c>
      <c r="H3673" s="143">
        <v>41974</v>
      </c>
    </row>
    <row r="3674" spans="1:8" ht="25.5">
      <c r="A3674" s="136">
        <v>11174</v>
      </c>
      <c r="B3674" s="137" t="s">
        <v>3995</v>
      </c>
      <c r="C3674" s="136" t="s">
        <v>314</v>
      </c>
      <c r="D3674" s="136" t="s">
        <v>519</v>
      </c>
      <c r="E3674" s="138">
        <v>361.1</v>
      </c>
      <c r="F3674" s="138">
        <v>361.1</v>
      </c>
      <c r="G3674" s="136" t="s">
        <v>308</v>
      </c>
      <c r="H3674" s="139">
        <v>41974</v>
      </c>
    </row>
    <row r="3675" spans="1:8" ht="25.5">
      <c r="A3675" s="140">
        <v>34604</v>
      </c>
      <c r="B3675" s="141" t="s">
        <v>3995</v>
      </c>
      <c r="C3675" s="140" t="s">
        <v>314</v>
      </c>
      <c r="D3675" s="140" t="s">
        <v>416</v>
      </c>
      <c r="E3675" s="142">
        <v>20.059999999999999</v>
      </c>
      <c r="F3675" s="142">
        <v>20.059999999999999</v>
      </c>
      <c r="G3675" s="140" t="s">
        <v>308</v>
      </c>
      <c r="H3675" s="143">
        <v>41974</v>
      </c>
    </row>
    <row r="3676" spans="1:8" ht="38.25">
      <c r="A3676" s="136">
        <v>37540</v>
      </c>
      <c r="B3676" s="137" t="s">
        <v>3996</v>
      </c>
      <c r="C3676" s="136" t="s">
        <v>316</v>
      </c>
      <c r="D3676" s="136" t="s">
        <v>83</v>
      </c>
      <c r="E3676" s="138">
        <v>51361.82</v>
      </c>
      <c r="F3676" s="138">
        <v>51361.82</v>
      </c>
      <c r="G3676" s="136" t="s">
        <v>308</v>
      </c>
      <c r="H3676" s="139">
        <v>41974</v>
      </c>
    </row>
    <row r="3677" spans="1:8" ht="38.25">
      <c r="A3677" s="140">
        <v>37548</v>
      </c>
      <c r="B3677" s="141" t="s">
        <v>3997</v>
      </c>
      <c r="C3677" s="140" t="s">
        <v>316</v>
      </c>
      <c r="D3677" s="140" t="s">
        <v>83</v>
      </c>
      <c r="E3677" s="142">
        <v>68079.83</v>
      </c>
      <c r="F3677" s="142">
        <v>68079.83</v>
      </c>
      <c r="G3677" s="140" t="s">
        <v>308</v>
      </c>
      <c r="H3677" s="143">
        <v>41974</v>
      </c>
    </row>
    <row r="3678" spans="1:8" ht="38.25">
      <c r="A3678" s="136">
        <v>12272</v>
      </c>
      <c r="B3678" s="137" t="s">
        <v>3998</v>
      </c>
      <c r="C3678" s="136" t="s">
        <v>314</v>
      </c>
      <c r="D3678" s="136" t="s">
        <v>83</v>
      </c>
      <c r="E3678" s="138">
        <v>79.16</v>
      </c>
      <c r="F3678" s="138">
        <v>79.16</v>
      </c>
      <c r="G3678" s="136" t="s">
        <v>308</v>
      </c>
      <c r="H3678" s="139">
        <v>41974</v>
      </c>
    </row>
    <row r="3679" spans="1:8" ht="63.75">
      <c r="A3679" s="140">
        <v>12273</v>
      </c>
      <c r="B3679" s="141" t="s">
        <v>3999</v>
      </c>
      <c r="C3679" s="140" t="s">
        <v>314</v>
      </c>
      <c r="D3679" s="140" t="s">
        <v>83</v>
      </c>
      <c r="E3679" s="142">
        <v>48.07</v>
      </c>
      <c r="F3679" s="142">
        <v>48.07</v>
      </c>
      <c r="G3679" s="140" t="s">
        <v>308</v>
      </c>
      <c r="H3679" s="143">
        <v>41974</v>
      </c>
    </row>
    <row r="3680" spans="1:8" ht="25.5">
      <c r="A3680" s="136">
        <v>11735</v>
      </c>
      <c r="B3680" s="137" t="s">
        <v>4000</v>
      </c>
      <c r="C3680" s="136" t="s">
        <v>314</v>
      </c>
      <c r="D3680" s="136" t="s">
        <v>83</v>
      </c>
      <c r="E3680" s="138">
        <v>3.21</v>
      </c>
      <c r="F3680" s="138">
        <v>3.21</v>
      </c>
      <c r="G3680" s="136" t="s">
        <v>308</v>
      </c>
      <c r="H3680" s="139">
        <v>41974</v>
      </c>
    </row>
    <row r="3681" spans="1:8" ht="25.5">
      <c r="A3681" s="140">
        <v>11733</v>
      </c>
      <c r="B3681" s="141" t="s">
        <v>4001</v>
      </c>
      <c r="C3681" s="140" t="s">
        <v>314</v>
      </c>
      <c r="D3681" s="140" t="s">
        <v>83</v>
      </c>
      <c r="E3681" s="142">
        <v>1.57</v>
      </c>
      <c r="F3681" s="142">
        <v>1.57</v>
      </c>
      <c r="G3681" s="140" t="s">
        <v>308</v>
      </c>
      <c r="H3681" s="143">
        <v>41974</v>
      </c>
    </row>
    <row r="3682" spans="1:8" ht="25.5">
      <c r="A3682" s="136">
        <v>11734</v>
      </c>
      <c r="B3682" s="137" t="s">
        <v>4002</v>
      </c>
      <c r="C3682" s="136" t="s">
        <v>314</v>
      </c>
      <c r="D3682" s="136" t="s">
        <v>83</v>
      </c>
      <c r="E3682" s="138">
        <v>2.42</v>
      </c>
      <c r="F3682" s="138">
        <v>2.42</v>
      </c>
      <c r="G3682" s="136" t="s">
        <v>308</v>
      </c>
      <c r="H3682" s="139">
        <v>41974</v>
      </c>
    </row>
    <row r="3683" spans="1:8" ht="25.5">
      <c r="A3683" s="140">
        <v>11737</v>
      </c>
      <c r="B3683" s="141" t="s">
        <v>4003</v>
      </c>
      <c r="C3683" s="140" t="s">
        <v>314</v>
      </c>
      <c r="D3683" s="140" t="s">
        <v>83</v>
      </c>
      <c r="E3683" s="142">
        <v>4.28</v>
      </c>
      <c r="F3683" s="142">
        <v>4.28</v>
      </c>
      <c r="G3683" s="140" t="s">
        <v>308</v>
      </c>
      <c r="H3683" s="143">
        <v>41974</v>
      </c>
    </row>
    <row r="3684" spans="1:8" ht="25.5">
      <c r="A3684" s="136">
        <v>11738</v>
      </c>
      <c r="B3684" s="137" t="s">
        <v>4004</v>
      </c>
      <c r="C3684" s="136" t="s">
        <v>314</v>
      </c>
      <c r="D3684" s="136" t="s">
        <v>83</v>
      </c>
      <c r="E3684" s="138">
        <v>6.96</v>
      </c>
      <c r="F3684" s="138">
        <v>6.96</v>
      </c>
      <c r="G3684" s="136" t="s">
        <v>308</v>
      </c>
      <c r="H3684" s="139">
        <v>41974</v>
      </c>
    </row>
    <row r="3685" spans="1:8" ht="25.5">
      <c r="A3685" s="140">
        <v>11523</v>
      </c>
      <c r="B3685" s="141" t="s">
        <v>4005</v>
      </c>
      <c r="C3685" s="140" t="s">
        <v>314</v>
      </c>
      <c r="D3685" s="140" t="s">
        <v>83</v>
      </c>
      <c r="E3685" s="142">
        <v>8.2899999999999991</v>
      </c>
      <c r="F3685" s="142">
        <v>8.2899999999999991</v>
      </c>
      <c r="G3685" s="140" t="s">
        <v>308</v>
      </c>
      <c r="H3685" s="143">
        <v>41974</v>
      </c>
    </row>
    <row r="3686" spans="1:8" ht="25.5">
      <c r="A3686" s="136">
        <v>11522</v>
      </c>
      <c r="B3686" s="137" t="s">
        <v>4006</v>
      </c>
      <c r="C3686" s="136" t="s">
        <v>314</v>
      </c>
      <c r="D3686" s="136" t="s">
        <v>83</v>
      </c>
      <c r="E3686" s="138">
        <v>9.02</v>
      </c>
      <c r="F3686" s="138">
        <v>9.02</v>
      </c>
      <c r="G3686" s="136" t="s">
        <v>308</v>
      </c>
      <c r="H3686" s="139">
        <v>41974</v>
      </c>
    </row>
    <row r="3687" spans="1:8" ht="25.5">
      <c r="A3687" s="140">
        <v>11524</v>
      </c>
      <c r="B3687" s="141" t="s">
        <v>4007</v>
      </c>
      <c r="C3687" s="140" t="s">
        <v>314</v>
      </c>
      <c r="D3687" s="140" t="s">
        <v>83</v>
      </c>
      <c r="E3687" s="142">
        <v>11.5</v>
      </c>
      <c r="F3687" s="142">
        <v>11.5</v>
      </c>
      <c r="G3687" s="140" t="s">
        <v>308</v>
      </c>
      <c r="H3687" s="143">
        <v>41974</v>
      </c>
    </row>
    <row r="3688" spans="1:8">
      <c r="A3688" s="136">
        <v>5080</v>
      </c>
      <c r="B3688" s="137" t="s">
        <v>4008</v>
      </c>
      <c r="C3688" s="136" t="s">
        <v>314</v>
      </c>
      <c r="D3688" s="136" t="s">
        <v>83</v>
      </c>
      <c r="E3688" s="138">
        <v>9.85</v>
      </c>
      <c r="F3688" s="138">
        <v>9.85</v>
      </c>
      <c r="G3688" s="136" t="s">
        <v>308</v>
      </c>
      <c r="H3688" s="139">
        <v>41974</v>
      </c>
    </row>
    <row r="3689" spans="1:8">
      <c r="A3689" s="140">
        <v>14060</v>
      </c>
      <c r="B3689" s="141" t="s">
        <v>4009</v>
      </c>
      <c r="C3689" s="140" t="s">
        <v>314</v>
      </c>
      <c r="D3689" s="140" t="s">
        <v>83</v>
      </c>
      <c r="E3689" s="142">
        <v>144.81</v>
      </c>
      <c r="F3689" s="142">
        <v>144.81</v>
      </c>
      <c r="G3689" s="140" t="s">
        <v>308</v>
      </c>
      <c r="H3689" s="143">
        <v>41974</v>
      </c>
    </row>
    <row r="3690" spans="1:8" ht="38.25">
      <c r="A3690" s="136">
        <v>13391</v>
      </c>
      <c r="B3690" s="137" t="s">
        <v>4010</v>
      </c>
      <c r="C3690" s="136" t="s">
        <v>314</v>
      </c>
      <c r="D3690" s="136" t="s">
        <v>83</v>
      </c>
      <c r="E3690" s="138">
        <v>149.88</v>
      </c>
      <c r="F3690" s="138">
        <v>149.88</v>
      </c>
      <c r="G3690" s="136" t="s">
        <v>308</v>
      </c>
      <c r="H3690" s="139">
        <v>41974</v>
      </c>
    </row>
    <row r="3691" spans="1:8" ht="38.25">
      <c r="A3691" s="140">
        <v>13392</v>
      </c>
      <c r="B3691" s="141" t="s">
        <v>4011</v>
      </c>
      <c r="C3691" s="140" t="s">
        <v>314</v>
      </c>
      <c r="D3691" s="140" t="s">
        <v>83</v>
      </c>
      <c r="E3691" s="142">
        <v>139.6</v>
      </c>
      <c r="F3691" s="142">
        <v>139.6</v>
      </c>
      <c r="G3691" s="140" t="s">
        <v>308</v>
      </c>
      <c r="H3691" s="143">
        <v>41974</v>
      </c>
    </row>
    <row r="3692" spans="1:8" ht="38.25">
      <c r="A3692" s="136">
        <v>13402</v>
      </c>
      <c r="B3692" s="137" t="s">
        <v>4012</v>
      </c>
      <c r="C3692" s="136" t="s">
        <v>314</v>
      </c>
      <c r="D3692" s="136" t="s">
        <v>83</v>
      </c>
      <c r="E3692" s="138">
        <v>228.35</v>
      </c>
      <c r="F3692" s="138">
        <v>228.35</v>
      </c>
      <c r="G3692" s="136" t="s">
        <v>308</v>
      </c>
      <c r="H3692" s="139">
        <v>41974</v>
      </c>
    </row>
    <row r="3693" spans="1:8" ht="38.25">
      <c r="A3693" s="140">
        <v>13393</v>
      </c>
      <c r="B3693" s="141" t="s">
        <v>4013</v>
      </c>
      <c r="C3693" s="140" t="s">
        <v>314</v>
      </c>
      <c r="D3693" s="140" t="s">
        <v>83</v>
      </c>
      <c r="E3693" s="142">
        <v>164.61</v>
      </c>
      <c r="F3693" s="142">
        <v>164.61</v>
      </c>
      <c r="G3693" s="140" t="s">
        <v>308</v>
      </c>
      <c r="H3693" s="143">
        <v>41974</v>
      </c>
    </row>
    <row r="3694" spans="1:8" ht="38.25">
      <c r="A3694" s="136">
        <v>13394</v>
      </c>
      <c r="B3694" s="137" t="s">
        <v>4014</v>
      </c>
      <c r="C3694" s="136" t="s">
        <v>314</v>
      </c>
      <c r="D3694" s="136" t="s">
        <v>83</v>
      </c>
      <c r="E3694" s="138">
        <v>182.06</v>
      </c>
      <c r="F3694" s="138">
        <v>182.06</v>
      </c>
      <c r="G3694" s="136" t="s">
        <v>308</v>
      </c>
      <c r="H3694" s="139">
        <v>41974</v>
      </c>
    </row>
    <row r="3695" spans="1:8" ht="38.25">
      <c r="A3695" s="140">
        <v>13395</v>
      </c>
      <c r="B3695" s="141" t="s">
        <v>4015</v>
      </c>
      <c r="C3695" s="140" t="s">
        <v>314</v>
      </c>
      <c r="D3695" s="140" t="s">
        <v>83</v>
      </c>
      <c r="E3695" s="142">
        <v>222.11</v>
      </c>
      <c r="F3695" s="142">
        <v>222.11</v>
      </c>
      <c r="G3695" s="140" t="s">
        <v>308</v>
      </c>
      <c r="H3695" s="143">
        <v>41974</v>
      </c>
    </row>
    <row r="3696" spans="1:8" ht="38.25">
      <c r="A3696" s="136">
        <v>12039</v>
      </c>
      <c r="B3696" s="137" t="s">
        <v>4016</v>
      </c>
      <c r="C3696" s="136" t="s">
        <v>314</v>
      </c>
      <c r="D3696" s="136" t="s">
        <v>83</v>
      </c>
      <c r="E3696" s="138">
        <v>274.42</v>
      </c>
      <c r="F3696" s="138">
        <v>274.42</v>
      </c>
      <c r="G3696" s="136" t="s">
        <v>308</v>
      </c>
      <c r="H3696" s="139">
        <v>41974</v>
      </c>
    </row>
    <row r="3697" spans="1:8" ht="38.25">
      <c r="A3697" s="140">
        <v>13396</v>
      </c>
      <c r="B3697" s="141" t="s">
        <v>4017</v>
      </c>
      <c r="C3697" s="140" t="s">
        <v>314</v>
      </c>
      <c r="D3697" s="140" t="s">
        <v>83</v>
      </c>
      <c r="E3697" s="142">
        <v>274.05</v>
      </c>
      <c r="F3697" s="142">
        <v>274.05</v>
      </c>
      <c r="G3697" s="140" t="s">
        <v>308</v>
      </c>
      <c r="H3697" s="143">
        <v>41974</v>
      </c>
    </row>
    <row r="3698" spans="1:8" ht="38.25">
      <c r="A3698" s="136">
        <v>13397</v>
      </c>
      <c r="B3698" s="137" t="s">
        <v>4018</v>
      </c>
      <c r="C3698" s="136" t="s">
        <v>314</v>
      </c>
      <c r="D3698" s="136" t="s">
        <v>83</v>
      </c>
      <c r="E3698" s="138">
        <v>280.7</v>
      </c>
      <c r="F3698" s="138">
        <v>280.7</v>
      </c>
      <c r="G3698" s="136" t="s">
        <v>308</v>
      </c>
      <c r="H3698" s="139">
        <v>41974</v>
      </c>
    </row>
    <row r="3699" spans="1:8" ht="38.25">
      <c r="A3699" s="140">
        <v>5101</v>
      </c>
      <c r="B3699" s="141" t="s">
        <v>4019</v>
      </c>
      <c r="C3699" s="140" t="s">
        <v>314</v>
      </c>
      <c r="D3699" s="140" t="s">
        <v>83</v>
      </c>
      <c r="E3699" s="142">
        <v>278.17</v>
      </c>
      <c r="F3699" s="142">
        <v>278.17</v>
      </c>
      <c r="G3699" s="140" t="s">
        <v>308</v>
      </c>
      <c r="H3699" s="143">
        <v>41974</v>
      </c>
    </row>
    <row r="3700" spans="1:8" ht="38.25">
      <c r="A3700" s="136">
        <v>12041</v>
      </c>
      <c r="B3700" s="137" t="s">
        <v>4020</v>
      </c>
      <c r="C3700" s="136" t="s">
        <v>314</v>
      </c>
      <c r="D3700" s="136" t="s">
        <v>83</v>
      </c>
      <c r="E3700" s="138">
        <v>429.7</v>
      </c>
      <c r="F3700" s="138">
        <v>429.7</v>
      </c>
      <c r="G3700" s="136" t="s">
        <v>308</v>
      </c>
      <c r="H3700" s="139">
        <v>41974</v>
      </c>
    </row>
    <row r="3701" spans="1:8" ht="51">
      <c r="A3701" s="140">
        <v>12042</v>
      </c>
      <c r="B3701" s="141" t="s">
        <v>4021</v>
      </c>
      <c r="C3701" s="140" t="s">
        <v>314</v>
      </c>
      <c r="D3701" s="140" t="s">
        <v>83</v>
      </c>
      <c r="E3701" s="142">
        <v>483.67</v>
      </c>
      <c r="F3701" s="142">
        <v>483.67</v>
      </c>
      <c r="G3701" s="140" t="s">
        <v>308</v>
      </c>
      <c r="H3701" s="143">
        <v>41974</v>
      </c>
    </row>
    <row r="3702" spans="1:8" ht="38.25">
      <c r="A3702" s="136">
        <v>5097</v>
      </c>
      <c r="B3702" s="137" t="s">
        <v>4022</v>
      </c>
      <c r="C3702" s="136" t="s">
        <v>314</v>
      </c>
      <c r="D3702" s="136" t="s">
        <v>83</v>
      </c>
      <c r="E3702" s="138">
        <v>457.36</v>
      </c>
      <c r="F3702" s="138">
        <v>457.36</v>
      </c>
      <c r="G3702" s="136" t="s">
        <v>308</v>
      </c>
      <c r="H3702" s="139">
        <v>41974</v>
      </c>
    </row>
    <row r="3703" spans="1:8" ht="38.25">
      <c r="A3703" s="140">
        <v>12043</v>
      </c>
      <c r="B3703" s="141" t="s">
        <v>4023</v>
      </c>
      <c r="C3703" s="140" t="s">
        <v>314</v>
      </c>
      <c r="D3703" s="140" t="s">
        <v>83</v>
      </c>
      <c r="E3703" s="142">
        <v>675.94</v>
      </c>
      <c r="F3703" s="142">
        <v>675.94</v>
      </c>
      <c r="G3703" s="140" t="s">
        <v>308</v>
      </c>
      <c r="H3703" s="143">
        <v>41974</v>
      </c>
    </row>
    <row r="3704" spans="1:8" ht="38.25">
      <c r="A3704" s="136">
        <v>12045</v>
      </c>
      <c r="B3704" s="137" t="s">
        <v>4024</v>
      </c>
      <c r="C3704" s="136" t="s">
        <v>314</v>
      </c>
      <c r="D3704" s="136" t="s">
        <v>83</v>
      </c>
      <c r="E3704" s="138">
        <v>839.09</v>
      </c>
      <c r="F3704" s="138">
        <v>839.09</v>
      </c>
      <c r="G3704" s="136" t="s">
        <v>308</v>
      </c>
      <c r="H3704" s="139">
        <v>41974</v>
      </c>
    </row>
    <row r="3705" spans="1:8" ht="38.25">
      <c r="A3705" s="140">
        <v>13399</v>
      </c>
      <c r="B3705" s="141" t="s">
        <v>4025</v>
      </c>
      <c r="C3705" s="140" t="s">
        <v>314</v>
      </c>
      <c r="D3705" s="140" t="s">
        <v>83</v>
      </c>
      <c r="E3705" s="142">
        <v>15.87</v>
      </c>
      <c r="F3705" s="142">
        <v>15.87</v>
      </c>
      <c r="G3705" s="140" t="s">
        <v>308</v>
      </c>
      <c r="H3705" s="143">
        <v>41974</v>
      </c>
    </row>
    <row r="3706" spans="1:8" ht="38.25">
      <c r="A3706" s="136">
        <v>13398</v>
      </c>
      <c r="B3706" s="137" t="s">
        <v>4026</v>
      </c>
      <c r="C3706" s="136" t="s">
        <v>314</v>
      </c>
      <c r="D3706" s="136" t="s">
        <v>83</v>
      </c>
      <c r="E3706" s="138">
        <v>13.19</v>
      </c>
      <c r="F3706" s="138">
        <v>13.19</v>
      </c>
      <c r="G3706" s="136" t="s">
        <v>308</v>
      </c>
      <c r="H3706" s="139">
        <v>41974</v>
      </c>
    </row>
    <row r="3707" spans="1:8" ht="38.25">
      <c r="A3707" s="140">
        <v>13400</v>
      </c>
      <c r="B3707" s="141" t="s">
        <v>4027</v>
      </c>
      <c r="C3707" s="140" t="s">
        <v>314</v>
      </c>
      <c r="D3707" s="140" t="s">
        <v>83</v>
      </c>
      <c r="E3707" s="142">
        <v>24.06</v>
      </c>
      <c r="F3707" s="142">
        <v>24.06</v>
      </c>
      <c r="G3707" s="140" t="s">
        <v>308</v>
      </c>
      <c r="H3707" s="143">
        <v>41974</v>
      </c>
    </row>
    <row r="3708" spans="1:8" ht="38.25">
      <c r="A3708" s="136">
        <v>13401</v>
      </c>
      <c r="B3708" s="137" t="s">
        <v>4028</v>
      </c>
      <c r="C3708" s="136" t="s">
        <v>314</v>
      </c>
      <c r="D3708" s="136" t="s">
        <v>83</v>
      </c>
      <c r="E3708" s="138">
        <v>44.6</v>
      </c>
      <c r="F3708" s="138">
        <v>44.6</v>
      </c>
      <c r="G3708" s="136" t="s">
        <v>308</v>
      </c>
      <c r="H3708" s="139">
        <v>41974</v>
      </c>
    </row>
    <row r="3709" spans="1:8" ht="38.25">
      <c r="A3709" s="140">
        <v>5095</v>
      </c>
      <c r="B3709" s="141" t="s">
        <v>4029</v>
      </c>
      <c r="C3709" s="140" t="s">
        <v>314</v>
      </c>
      <c r="D3709" s="140" t="s">
        <v>83</v>
      </c>
      <c r="E3709" s="142">
        <v>21.64</v>
      </c>
      <c r="F3709" s="142">
        <v>21.64</v>
      </c>
      <c r="G3709" s="140" t="s">
        <v>308</v>
      </c>
      <c r="H3709" s="143">
        <v>41974</v>
      </c>
    </row>
    <row r="3710" spans="1:8" ht="38.25">
      <c r="A3710" s="136">
        <v>12038</v>
      </c>
      <c r="B3710" s="137" t="s">
        <v>4030</v>
      </c>
      <c r="C3710" s="136" t="s">
        <v>314</v>
      </c>
      <c r="D3710" s="136" t="s">
        <v>83</v>
      </c>
      <c r="E3710" s="138">
        <v>253.99</v>
      </c>
      <c r="F3710" s="138">
        <v>253.99</v>
      </c>
      <c r="G3710" s="136" t="s">
        <v>308</v>
      </c>
      <c r="H3710" s="139">
        <v>41974</v>
      </c>
    </row>
    <row r="3711" spans="1:8" ht="38.25">
      <c r="A3711" s="140">
        <v>12040</v>
      </c>
      <c r="B3711" s="141" t="s">
        <v>4031</v>
      </c>
      <c r="C3711" s="140" t="s">
        <v>314</v>
      </c>
      <c r="D3711" s="140" t="s">
        <v>83</v>
      </c>
      <c r="E3711" s="142">
        <v>297.93</v>
      </c>
      <c r="F3711" s="142">
        <v>297.93</v>
      </c>
      <c r="G3711" s="140" t="s">
        <v>308</v>
      </c>
      <c r="H3711" s="143">
        <v>41974</v>
      </c>
    </row>
    <row r="3712" spans="1:8" ht="38.25">
      <c r="A3712" s="136">
        <v>21104</v>
      </c>
      <c r="B3712" s="137" t="s">
        <v>4032</v>
      </c>
      <c r="C3712" s="136" t="s">
        <v>314</v>
      </c>
      <c r="D3712" s="136" t="s">
        <v>83</v>
      </c>
      <c r="E3712" s="138">
        <v>342.75</v>
      </c>
      <c r="F3712" s="138">
        <v>342.75</v>
      </c>
      <c r="G3712" s="136" t="s">
        <v>308</v>
      </c>
      <c r="H3712" s="139">
        <v>41974</v>
      </c>
    </row>
    <row r="3713" spans="1:8" ht="38.25">
      <c r="A3713" s="140">
        <v>12035</v>
      </c>
      <c r="B3713" s="141" t="s">
        <v>4033</v>
      </c>
      <c r="C3713" s="140" t="s">
        <v>314</v>
      </c>
      <c r="D3713" s="140" t="s">
        <v>83</v>
      </c>
      <c r="E3713" s="142">
        <v>15.87</v>
      </c>
      <c r="F3713" s="142">
        <v>15.87</v>
      </c>
      <c r="G3713" s="140" t="s">
        <v>308</v>
      </c>
      <c r="H3713" s="143">
        <v>41974</v>
      </c>
    </row>
    <row r="3714" spans="1:8" ht="25.5">
      <c r="A3714" s="136">
        <v>20272</v>
      </c>
      <c r="B3714" s="137" t="s">
        <v>4034</v>
      </c>
      <c r="C3714" s="136" t="s">
        <v>314</v>
      </c>
      <c r="D3714" s="136" t="s">
        <v>83</v>
      </c>
      <c r="E3714" s="138">
        <v>229.09</v>
      </c>
      <c r="F3714" s="138">
        <v>229.09</v>
      </c>
      <c r="G3714" s="136" t="s">
        <v>308</v>
      </c>
      <c r="H3714" s="139">
        <v>41974</v>
      </c>
    </row>
    <row r="3715" spans="1:8">
      <c r="A3715" s="140">
        <v>4224</v>
      </c>
      <c r="B3715" s="141" t="s">
        <v>4035</v>
      </c>
      <c r="C3715" s="140" t="s">
        <v>314</v>
      </c>
      <c r="D3715" s="140" t="s">
        <v>416</v>
      </c>
      <c r="E3715" s="142">
        <v>9.4600000000000009</v>
      </c>
      <c r="F3715" s="142">
        <v>9.4600000000000009</v>
      </c>
      <c r="G3715" s="140" t="s">
        <v>308</v>
      </c>
      <c r="H3715" s="143">
        <v>41974</v>
      </c>
    </row>
    <row r="3716" spans="1:8" ht="25.5">
      <c r="A3716" s="136">
        <v>21058</v>
      </c>
      <c r="B3716" s="137" t="s">
        <v>4036</v>
      </c>
      <c r="C3716" s="136" t="s">
        <v>314</v>
      </c>
      <c r="D3716" s="136" t="s">
        <v>83</v>
      </c>
      <c r="E3716" s="138">
        <v>20.190000000000001</v>
      </c>
      <c r="F3716" s="138">
        <v>20.190000000000001</v>
      </c>
      <c r="G3716" s="136" t="s">
        <v>308</v>
      </c>
      <c r="H3716" s="139">
        <v>41974</v>
      </c>
    </row>
    <row r="3717" spans="1:8" ht="25.5">
      <c r="A3717" s="140">
        <v>21059</v>
      </c>
      <c r="B3717" s="141" t="s">
        <v>4037</v>
      </c>
      <c r="C3717" s="140" t="s">
        <v>314</v>
      </c>
      <c r="D3717" s="140" t="s">
        <v>83</v>
      </c>
      <c r="E3717" s="142">
        <v>22.34</v>
      </c>
      <c r="F3717" s="142">
        <v>22.34</v>
      </c>
      <c r="G3717" s="140" t="s">
        <v>308</v>
      </c>
      <c r="H3717" s="143">
        <v>41974</v>
      </c>
    </row>
    <row r="3718" spans="1:8" ht="25.5">
      <c r="A3718" s="136">
        <v>11234</v>
      </c>
      <c r="B3718" s="137" t="s">
        <v>4038</v>
      </c>
      <c r="C3718" s="136" t="s">
        <v>314</v>
      </c>
      <c r="D3718" s="136" t="s">
        <v>83</v>
      </c>
      <c r="E3718" s="138">
        <v>32.44</v>
      </c>
      <c r="F3718" s="138">
        <v>32.44</v>
      </c>
      <c r="G3718" s="136" t="s">
        <v>308</v>
      </c>
      <c r="H3718" s="139">
        <v>41974</v>
      </c>
    </row>
    <row r="3719" spans="1:8" ht="25.5">
      <c r="A3719" s="140">
        <v>21060</v>
      </c>
      <c r="B3719" s="141" t="s">
        <v>4039</v>
      </c>
      <c r="C3719" s="140" t="s">
        <v>314</v>
      </c>
      <c r="D3719" s="140" t="s">
        <v>83</v>
      </c>
      <c r="E3719" s="142">
        <v>37.81</v>
      </c>
      <c r="F3719" s="142">
        <v>37.81</v>
      </c>
      <c r="G3719" s="140" t="s">
        <v>308</v>
      </c>
      <c r="H3719" s="143">
        <v>41974</v>
      </c>
    </row>
    <row r="3720" spans="1:8" ht="25.5">
      <c r="A3720" s="136">
        <v>21061</v>
      </c>
      <c r="B3720" s="137" t="s">
        <v>4040</v>
      </c>
      <c r="C3720" s="136" t="s">
        <v>314</v>
      </c>
      <c r="D3720" s="136" t="s">
        <v>83</v>
      </c>
      <c r="E3720" s="138">
        <v>51.56</v>
      </c>
      <c r="F3720" s="138">
        <v>51.56</v>
      </c>
      <c r="G3720" s="136" t="s">
        <v>308</v>
      </c>
      <c r="H3720" s="139">
        <v>41974</v>
      </c>
    </row>
    <row r="3721" spans="1:8" ht="25.5">
      <c r="A3721" s="140">
        <v>21062</v>
      </c>
      <c r="B3721" s="141" t="s">
        <v>4041</v>
      </c>
      <c r="C3721" s="140" t="s">
        <v>314</v>
      </c>
      <c r="D3721" s="140" t="s">
        <v>83</v>
      </c>
      <c r="E3721" s="142">
        <v>107.84</v>
      </c>
      <c r="F3721" s="142">
        <v>107.84</v>
      </c>
      <c r="G3721" s="140" t="s">
        <v>308</v>
      </c>
      <c r="H3721" s="143">
        <v>41974</v>
      </c>
    </row>
    <row r="3722" spans="1:8" ht="25.5">
      <c r="A3722" s="136">
        <v>11739</v>
      </c>
      <c r="B3722" s="137" t="s">
        <v>4042</v>
      </c>
      <c r="C3722" s="136" t="s">
        <v>314</v>
      </c>
      <c r="D3722" s="136" t="s">
        <v>83</v>
      </c>
      <c r="E3722" s="138">
        <v>4.67</v>
      </c>
      <c r="F3722" s="138">
        <v>4.67</v>
      </c>
      <c r="G3722" s="136" t="s">
        <v>308</v>
      </c>
      <c r="H3722" s="139">
        <v>41974</v>
      </c>
    </row>
    <row r="3723" spans="1:8" ht="25.5">
      <c r="A3723" s="140">
        <v>11711</v>
      </c>
      <c r="B3723" s="141" t="s">
        <v>4043</v>
      </c>
      <c r="C3723" s="140" t="s">
        <v>314</v>
      </c>
      <c r="D3723" s="140" t="s">
        <v>83</v>
      </c>
      <c r="E3723" s="142">
        <v>6.83</v>
      </c>
      <c r="F3723" s="142">
        <v>6.83</v>
      </c>
      <c r="G3723" s="140" t="s">
        <v>308</v>
      </c>
      <c r="H3723" s="143">
        <v>41974</v>
      </c>
    </row>
    <row r="3724" spans="1:8" ht="25.5">
      <c r="A3724" s="136">
        <v>5102</v>
      </c>
      <c r="B3724" s="137" t="s">
        <v>4044</v>
      </c>
      <c r="C3724" s="136" t="s">
        <v>314</v>
      </c>
      <c r="D3724" s="136" t="s">
        <v>83</v>
      </c>
      <c r="E3724" s="138">
        <v>6.61</v>
      </c>
      <c r="F3724" s="138">
        <v>6.61</v>
      </c>
      <c r="G3724" s="136" t="s">
        <v>308</v>
      </c>
      <c r="H3724" s="139">
        <v>41974</v>
      </c>
    </row>
    <row r="3725" spans="1:8" ht="25.5">
      <c r="A3725" s="140">
        <v>11708</v>
      </c>
      <c r="B3725" s="141" t="s">
        <v>4045</v>
      </c>
      <c r="C3725" s="140" t="s">
        <v>314</v>
      </c>
      <c r="D3725" s="140" t="s">
        <v>83</v>
      </c>
      <c r="E3725" s="142">
        <v>17.399999999999999</v>
      </c>
      <c r="F3725" s="142">
        <v>17.399999999999999</v>
      </c>
      <c r="G3725" s="140" t="s">
        <v>308</v>
      </c>
      <c r="H3725" s="143">
        <v>41974</v>
      </c>
    </row>
    <row r="3726" spans="1:8" ht="25.5">
      <c r="A3726" s="136">
        <v>11709</v>
      </c>
      <c r="B3726" s="137" t="s">
        <v>4046</v>
      </c>
      <c r="C3726" s="136" t="s">
        <v>314</v>
      </c>
      <c r="D3726" s="136" t="s">
        <v>83</v>
      </c>
      <c r="E3726" s="138">
        <v>29.86</v>
      </c>
      <c r="F3726" s="138">
        <v>29.86</v>
      </c>
      <c r="G3726" s="136" t="s">
        <v>308</v>
      </c>
      <c r="H3726" s="139">
        <v>41974</v>
      </c>
    </row>
    <row r="3727" spans="1:8" ht="25.5">
      <c r="A3727" s="140">
        <v>11710</v>
      </c>
      <c r="B3727" s="141" t="s">
        <v>4047</v>
      </c>
      <c r="C3727" s="140" t="s">
        <v>314</v>
      </c>
      <c r="D3727" s="140" t="s">
        <v>83</v>
      </c>
      <c r="E3727" s="142">
        <v>64.44</v>
      </c>
      <c r="F3727" s="142">
        <v>64.44</v>
      </c>
      <c r="G3727" s="140" t="s">
        <v>308</v>
      </c>
      <c r="H3727" s="143">
        <v>41974</v>
      </c>
    </row>
    <row r="3728" spans="1:8" ht="25.5">
      <c r="A3728" s="136">
        <v>21066</v>
      </c>
      <c r="B3728" s="137" t="s">
        <v>4048</v>
      </c>
      <c r="C3728" s="136" t="s">
        <v>314</v>
      </c>
      <c r="D3728" s="136" t="s">
        <v>83</v>
      </c>
      <c r="E3728" s="138">
        <v>14.61</v>
      </c>
      <c r="F3728" s="138">
        <v>14.61</v>
      </c>
      <c r="G3728" s="136" t="s">
        <v>308</v>
      </c>
      <c r="H3728" s="139">
        <v>41974</v>
      </c>
    </row>
    <row r="3729" spans="1:8" ht="25.5">
      <c r="A3729" s="140">
        <v>11707</v>
      </c>
      <c r="B3729" s="141" t="s">
        <v>4049</v>
      </c>
      <c r="C3729" s="140" t="s">
        <v>314</v>
      </c>
      <c r="D3729" s="140" t="s">
        <v>83</v>
      </c>
      <c r="E3729" s="142">
        <v>17.190000000000001</v>
      </c>
      <c r="F3729" s="142">
        <v>17.190000000000001</v>
      </c>
      <c r="G3729" s="140" t="s">
        <v>308</v>
      </c>
      <c r="H3729" s="143">
        <v>41974</v>
      </c>
    </row>
    <row r="3730" spans="1:8" ht="25.5">
      <c r="A3730" s="136">
        <v>11741</v>
      </c>
      <c r="B3730" s="137" t="s">
        <v>4050</v>
      </c>
      <c r="C3730" s="136" t="s">
        <v>314</v>
      </c>
      <c r="D3730" s="136" t="s">
        <v>83</v>
      </c>
      <c r="E3730" s="138">
        <v>4.8099999999999996</v>
      </c>
      <c r="F3730" s="138">
        <v>4.8099999999999996</v>
      </c>
      <c r="G3730" s="136" t="s">
        <v>308</v>
      </c>
      <c r="H3730" s="139">
        <v>41974</v>
      </c>
    </row>
    <row r="3731" spans="1:8" ht="25.5">
      <c r="A3731" s="140">
        <v>11743</v>
      </c>
      <c r="B3731" s="141" t="s">
        <v>4051</v>
      </c>
      <c r="C3731" s="140" t="s">
        <v>314</v>
      </c>
      <c r="D3731" s="140" t="s">
        <v>83</v>
      </c>
      <c r="E3731" s="142">
        <v>4.37</v>
      </c>
      <c r="F3731" s="142">
        <v>4.37</v>
      </c>
      <c r="G3731" s="140" t="s">
        <v>308</v>
      </c>
      <c r="H3731" s="143">
        <v>41974</v>
      </c>
    </row>
    <row r="3732" spans="1:8" ht="25.5">
      <c r="A3732" s="136">
        <v>11745</v>
      </c>
      <c r="B3732" s="137" t="s">
        <v>4052</v>
      </c>
      <c r="C3732" s="136" t="s">
        <v>314</v>
      </c>
      <c r="D3732" s="136" t="s">
        <v>83</v>
      </c>
      <c r="E3732" s="138">
        <v>6.21</v>
      </c>
      <c r="F3732" s="138">
        <v>6.21</v>
      </c>
      <c r="G3732" s="136" t="s">
        <v>308</v>
      </c>
      <c r="H3732" s="139">
        <v>41974</v>
      </c>
    </row>
    <row r="3733" spans="1:8">
      <c r="A3733" s="140">
        <v>25961</v>
      </c>
      <c r="B3733" s="141" t="s">
        <v>4053</v>
      </c>
      <c r="C3733" s="140" t="s">
        <v>306</v>
      </c>
      <c r="D3733" s="140" t="s">
        <v>307</v>
      </c>
      <c r="E3733" s="142">
        <v>4.5999999999999996</v>
      </c>
      <c r="F3733" s="142">
        <v>3.97</v>
      </c>
      <c r="G3733" s="140" t="s">
        <v>308</v>
      </c>
      <c r="H3733" s="143">
        <v>41974</v>
      </c>
    </row>
    <row r="3734" spans="1:8" ht="25.5">
      <c r="A3734" s="136">
        <v>12316</v>
      </c>
      <c r="B3734" s="137" t="s">
        <v>4054</v>
      </c>
      <c r="C3734" s="136" t="s">
        <v>314</v>
      </c>
      <c r="D3734" s="136" t="s">
        <v>83</v>
      </c>
      <c r="E3734" s="138">
        <v>49.94</v>
      </c>
      <c r="F3734" s="138">
        <v>49.94</v>
      </c>
      <c r="G3734" s="136" t="s">
        <v>308</v>
      </c>
      <c r="H3734" s="139">
        <v>41974</v>
      </c>
    </row>
    <row r="3735" spans="1:8" ht="25.5">
      <c r="A3735" s="140">
        <v>12317</v>
      </c>
      <c r="B3735" s="141" t="s">
        <v>4055</v>
      </c>
      <c r="C3735" s="140" t="s">
        <v>314</v>
      </c>
      <c r="D3735" s="140" t="s">
        <v>83</v>
      </c>
      <c r="E3735" s="142">
        <v>59.55</v>
      </c>
      <c r="F3735" s="142">
        <v>59.55</v>
      </c>
      <c r="G3735" s="140" t="s">
        <v>308</v>
      </c>
      <c r="H3735" s="143">
        <v>41974</v>
      </c>
    </row>
    <row r="3736" spans="1:8" ht="25.5">
      <c r="A3736" s="136">
        <v>12318</v>
      </c>
      <c r="B3736" s="137" t="s">
        <v>4056</v>
      </c>
      <c r="C3736" s="136" t="s">
        <v>314</v>
      </c>
      <c r="D3736" s="136" t="s">
        <v>83</v>
      </c>
      <c r="E3736" s="138">
        <v>68.61</v>
      </c>
      <c r="F3736" s="138">
        <v>68.61</v>
      </c>
      <c r="G3736" s="136" t="s">
        <v>308</v>
      </c>
      <c r="H3736" s="139">
        <v>41974</v>
      </c>
    </row>
    <row r="3737" spans="1:8">
      <c r="A3737" s="140">
        <v>1082</v>
      </c>
      <c r="B3737" s="141" t="s">
        <v>4057</v>
      </c>
      <c r="C3737" s="140" t="s">
        <v>314</v>
      </c>
      <c r="D3737" s="140" t="s">
        <v>83</v>
      </c>
      <c r="E3737" s="142">
        <v>108.96</v>
      </c>
      <c r="F3737" s="142">
        <v>108.96</v>
      </c>
      <c r="G3737" s="140" t="s">
        <v>308</v>
      </c>
      <c r="H3737" s="143">
        <v>41974</v>
      </c>
    </row>
    <row r="3738" spans="1:8" ht="25.5">
      <c r="A3738" s="136">
        <v>1074</v>
      </c>
      <c r="B3738" s="137" t="s">
        <v>4058</v>
      </c>
      <c r="C3738" s="136" t="s">
        <v>314</v>
      </c>
      <c r="D3738" s="136" t="s">
        <v>83</v>
      </c>
      <c r="E3738" s="138">
        <v>9.93</v>
      </c>
      <c r="F3738" s="138">
        <v>9.93</v>
      </c>
      <c r="G3738" s="136" t="s">
        <v>308</v>
      </c>
      <c r="H3738" s="139">
        <v>41974</v>
      </c>
    </row>
    <row r="3739" spans="1:8" ht="25.5">
      <c r="A3739" s="140">
        <v>1075</v>
      </c>
      <c r="B3739" s="141" t="s">
        <v>4059</v>
      </c>
      <c r="C3739" s="140" t="s">
        <v>314</v>
      </c>
      <c r="D3739" s="140" t="s">
        <v>83</v>
      </c>
      <c r="E3739" s="142">
        <v>18.05</v>
      </c>
      <c r="F3739" s="142">
        <v>18.05</v>
      </c>
      <c r="G3739" s="140" t="s">
        <v>308</v>
      </c>
      <c r="H3739" s="143">
        <v>41974</v>
      </c>
    </row>
    <row r="3740" spans="1:8" ht="25.5">
      <c r="A3740" s="136">
        <v>1089</v>
      </c>
      <c r="B3740" s="137" t="s">
        <v>4060</v>
      </c>
      <c r="C3740" s="136" t="s">
        <v>314</v>
      </c>
      <c r="D3740" s="136" t="s">
        <v>83</v>
      </c>
      <c r="E3740" s="138">
        <v>13.62</v>
      </c>
      <c r="F3740" s="138">
        <v>13.62</v>
      </c>
      <c r="G3740" s="136" t="s">
        <v>308</v>
      </c>
      <c r="H3740" s="139">
        <v>41974</v>
      </c>
    </row>
    <row r="3741" spans="1:8" ht="25.5">
      <c r="A3741" s="140">
        <v>1103</v>
      </c>
      <c r="B3741" s="141" t="s">
        <v>4061</v>
      </c>
      <c r="C3741" s="140" t="s">
        <v>314</v>
      </c>
      <c r="D3741" s="140" t="s">
        <v>83</v>
      </c>
      <c r="E3741" s="142">
        <v>9.32</v>
      </c>
      <c r="F3741" s="142">
        <v>9.32</v>
      </c>
      <c r="G3741" s="140" t="s">
        <v>308</v>
      </c>
      <c r="H3741" s="143">
        <v>41974</v>
      </c>
    </row>
    <row r="3742" spans="1:8" ht="25.5">
      <c r="A3742" s="136">
        <v>12314</v>
      </c>
      <c r="B3742" s="137" t="s">
        <v>4062</v>
      </c>
      <c r="C3742" s="136" t="s">
        <v>314</v>
      </c>
      <c r="D3742" s="136" t="s">
        <v>83</v>
      </c>
      <c r="E3742" s="138">
        <v>55.41</v>
      </c>
      <c r="F3742" s="138">
        <v>55.41</v>
      </c>
      <c r="G3742" s="136" t="s">
        <v>308</v>
      </c>
      <c r="H3742" s="139">
        <v>41974</v>
      </c>
    </row>
    <row r="3743" spans="1:8" ht="25.5">
      <c r="A3743" s="140">
        <v>1088</v>
      </c>
      <c r="B3743" s="141" t="s">
        <v>4063</v>
      </c>
      <c r="C3743" s="140" t="s">
        <v>314</v>
      </c>
      <c r="D3743" s="140" t="s">
        <v>83</v>
      </c>
      <c r="E3743" s="142">
        <v>21.23</v>
      </c>
      <c r="F3743" s="142">
        <v>21.23</v>
      </c>
      <c r="G3743" s="140" t="s">
        <v>308</v>
      </c>
      <c r="H3743" s="143">
        <v>41974</v>
      </c>
    </row>
    <row r="3744" spans="1:8" ht="25.5">
      <c r="A3744" s="136">
        <v>1077</v>
      </c>
      <c r="B3744" s="137" t="s">
        <v>4064</v>
      </c>
      <c r="C3744" s="136" t="s">
        <v>314</v>
      </c>
      <c r="D3744" s="136" t="s">
        <v>83</v>
      </c>
      <c r="E3744" s="138">
        <v>20.3</v>
      </c>
      <c r="F3744" s="138">
        <v>20.3</v>
      </c>
      <c r="G3744" s="136" t="s">
        <v>308</v>
      </c>
      <c r="H3744" s="139">
        <v>41974</v>
      </c>
    </row>
    <row r="3745" spans="1:8" ht="25.5">
      <c r="A3745" s="140">
        <v>1087</v>
      </c>
      <c r="B3745" s="141" t="s">
        <v>4065</v>
      </c>
      <c r="C3745" s="140" t="s">
        <v>314</v>
      </c>
      <c r="D3745" s="140" t="s">
        <v>83</v>
      </c>
      <c r="E3745" s="142">
        <v>21.23</v>
      </c>
      <c r="F3745" s="142">
        <v>21.23</v>
      </c>
      <c r="G3745" s="140" t="s">
        <v>308</v>
      </c>
      <c r="H3745" s="143">
        <v>41974</v>
      </c>
    </row>
    <row r="3746" spans="1:8" ht="25.5">
      <c r="A3746" s="136">
        <v>1078</v>
      </c>
      <c r="B3746" s="137" t="s">
        <v>4066</v>
      </c>
      <c r="C3746" s="136" t="s">
        <v>314</v>
      </c>
      <c r="D3746" s="136" t="s">
        <v>83</v>
      </c>
      <c r="E3746" s="138">
        <v>20.3</v>
      </c>
      <c r="F3746" s="138">
        <v>20.3</v>
      </c>
      <c r="G3746" s="136" t="s">
        <v>308</v>
      </c>
      <c r="H3746" s="139">
        <v>41974</v>
      </c>
    </row>
    <row r="3747" spans="1:8" ht="25.5">
      <c r="A3747" s="140">
        <v>12315</v>
      </c>
      <c r="B3747" s="141" t="s">
        <v>4067</v>
      </c>
      <c r="C3747" s="140" t="s">
        <v>314</v>
      </c>
      <c r="D3747" s="140" t="s">
        <v>83</v>
      </c>
      <c r="E3747" s="142">
        <v>52.88</v>
      </c>
      <c r="F3747" s="142">
        <v>52.88</v>
      </c>
      <c r="G3747" s="140" t="s">
        <v>308</v>
      </c>
      <c r="H3747" s="143">
        <v>41974</v>
      </c>
    </row>
    <row r="3748" spans="1:8" ht="25.5">
      <c r="A3748" s="136">
        <v>1086</v>
      </c>
      <c r="B3748" s="137" t="s">
        <v>4068</v>
      </c>
      <c r="C3748" s="136" t="s">
        <v>314</v>
      </c>
      <c r="D3748" s="136" t="s">
        <v>83</v>
      </c>
      <c r="E3748" s="138">
        <v>28.98</v>
      </c>
      <c r="F3748" s="138">
        <v>28.98</v>
      </c>
      <c r="G3748" s="136" t="s">
        <v>308</v>
      </c>
      <c r="H3748" s="139">
        <v>41974</v>
      </c>
    </row>
    <row r="3749" spans="1:8" ht="25.5">
      <c r="A3749" s="140">
        <v>1084</v>
      </c>
      <c r="B3749" s="141" t="s">
        <v>4069</v>
      </c>
      <c r="C3749" s="140" t="s">
        <v>314</v>
      </c>
      <c r="D3749" s="140" t="s">
        <v>83</v>
      </c>
      <c r="E3749" s="142">
        <v>28.87</v>
      </c>
      <c r="F3749" s="142">
        <v>28.87</v>
      </c>
      <c r="G3749" s="140" t="s">
        <v>308</v>
      </c>
      <c r="H3749" s="143">
        <v>41974</v>
      </c>
    </row>
    <row r="3750" spans="1:8" ht="25.5">
      <c r="A3750" s="136">
        <v>1079</v>
      </c>
      <c r="B3750" s="137" t="s">
        <v>4070</v>
      </c>
      <c r="C3750" s="136" t="s">
        <v>314</v>
      </c>
      <c r="D3750" s="136" t="s">
        <v>83</v>
      </c>
      <c r="E3750" s="138">
        <v>32.049999999999997</v>
      </c>
      <c r="F3750" s="138">
        <v>32.049999999999997</v>
      </c>
      <c r="G3750" s="136" t="s">
        <v>308</v>
      </c>
      <c r="H3750" s="139">
        <v>41974</v>
      </c>
    </row>
    <row r="3751" spans="1:8" ht="25.5">
      <c r="A3751" s="140">
        <v>1085</v>
      </c>
      <c r="B3751" s="141" t="s">
        <v>4071</v>
      </c>
      <c r="C3751" s="140" t="s">
        <v>314</v>
      </c>
      <c r="D3751" s="140" t="s">
        <v>83</v>
      </c>
      <c r="E3751" s="142">
        <v>30.71</v>
      </c>
      <c r="F3751" s="142">
        <v>30.71</v>
      </c>
      <c r="G3751" s="140" t="s">
        <v>308</v>
      </c>
      <c r="H3751" s="143">
        <v>41974</v>
      </c>
    </row>
    <row r="3752" spans="1:8" ht="25.5">
      <c r="A3752" s="136">
        <v>5104</v>
      </c>
      <c r="B3752" s="137" t="s">
        <v>4072</v>
      </c>
      <c r="C3752" s="136" t="s">
        <v>314</v>
      </c>
      <c r="D3752" s="136" t="s">
        <v>304</v>
      </c>
      <c r="E3752" s="138">
        <v>51.91</v>
      </c>
      <c r="F3752" s="138">
        <v>51.91</v>
      </c>
      <c r="G3752" s="136" t="s">
        <v>308</v>
      </c>
      <c r="H3752" s="139">
        <v>41974</v>
      </c>
    </row>
    <row r="3753" spans="1:8" ht="25.5">
      <c r="A3753" s="140">
        <v>26023</v>
      </c>
      <c r="B3753" s="141" t="s">
        <v>4073</v>
      </c>
      <c r="C3753" s="140" t="s">
        <v>314</v>
      </c>
      <c r="D3753" s="140" t="s">
        <v>83</v>
      </c>
      <c r="E3753" s="142">
        <v>25.22</v>
      </c>
      <c r="F3753" s="142">
        <v>25.22</v>
      </c>
      <c r="G3753" s="140" t="s">
        <v>308</v>
      </c>
      <c r="H3753" s="143">
        <v>41974</v>
      </c>
    </row>
    <row r="3754" spans="1:8" ht="25.5">
      <c r="A3754" s="136">
        <v>14575</v>
      </c>
      <c r="B3754" s="137" t="s">
        <v>4074</v>
      </c>
      <c r="C3754" s="136" t="s">
        <v>314</v>
      </c>
      <c r="D3754" s="136" t="s">
        <v>83</v>
      </c>
      <c r="E3754" s="138">
        <v>2143857.44</v>
      </c>
      <c r="F3754" s="138">
        <v>2143857.44</v>
      </c>
      <c r="G3754" s="136" t="s">
        <v>308</v>
      </c>
      <c r="H3754" s="139">
        <v>41974</v>
      </c>
    </row>
    <row r="3755" spans="1:8">
      <c r="A3755" s="140">
        <v>20053</v>
      </c>
      <c r="B3755" s="141" t="s">
        <v>4075</v>
      </c>
      <c r="C3755" s="140" t="s">
        <v>314</v>
      </c>
      <c r="D3755" s="140" t="s">
        <v>83</v>
      </c>
      <c r="E3755" s="142">
        <v>20.65</v>
      </c>
      <c r="F3755" s="142">
        <v>20.65</v>
      </c>
      <c r="G3755" s="140" t="s">
        <v>308</v>
      </c>
      <c r="H3755" s="143">
        <v>41974</v>
      </c>
    </row>
    <row r="3756" spans="1:8" ht="25.5">
      <c r="A3756" s="136">
        <v>20033</v>
      </c>
      <c r="B3756" s="137" t="s">
        <v>4076</v>
      </c>
      <c r="C3756" s="136" t="s">
        <v>314</v>
      </c>
      <c r="D3756" s="136" t="s">
        <v>83</v>
      </c>
      <c r="E3756" s="138">
        <v>13.93</v>
      </c>
      <c r="F3756" s="138">
        <v>13.93</v>
      </c>
      <c r="G3756" s="136" t="s">
        <v>308</v>
      </c>
      <c r="H3756" s="139">
        <v>41974</v>
      </c>
    </row>
    <row r="3757" spans="1:8" ht="25.5">
      <c r="A3757" s="140">
        <v>20034</v>
      </c>
      <c r="B3757" s="141" t="s">
        <v>4077</v>
      </c>
      <c r="C3757" s="140" t="s">
        <v>314</v>
      </c>
      <c r="D3757" s="140" t="s">
        <v>83</v>
      </c>
      <c r="E3757" s="142">
        <v>22.83</v>
      </c>
      <c r="F3757" s="142">
        <v>22.83</v>
      </c>
      <c r="G3757" s="140" t="s">
        <v>308</v>
      </c>
      <c r="H3757" s="143">
        <v>41974</v>
      </c>
    </row>
    <row r="3758" spans="1:8" ht="25.5">
      <c r="A3758" s="136">
        <v>20035</v>
      </c>
      <c r="B3758" s="137" t="s">
        <v>4078</v>
      </c>
      <c r="C3758" s="136" t="s">
        <v>314</v>
      </c>
      <c r="D3758" s="136" t="s">
        <v>83</v>
      </c>
      <c r="E3758" s="138">
        <v>25.41</v>
      </c>
      <c r="F3758" s="138">
        <v>25.41</v>
      </c>
      <c r="G3758" s="136" t="s">
        <v>308</v>
      </c>
      <c r="H3758" s="139">
        <v>41974</v>
      </c>
    </row>
    <row r="3759" spans="1:8" ht="25.5">
      <c r="A3759" s="140">
        <v>20036</v>
      </c>
      <c r="B3759" s="141" t="s">
        <v>4079</v>
      </c>
      <c r="C3759" s="140" t="s">
        <v>314</v>
      </c>
      <c r="D3759" s="140" t="s">
        <v>83</v>
      </c>
      <c r="E3759" s="142">
        <v>36.75</v>
      </c>
      <c r="F3759" s="142">
        <v>36.75</v>
      </c>
      <c r="G3759" s="140" t="s">
        <v>308</v>
      </c>
      <c r="H3759" s="143">
        <v>41974</v>
      </c>
    </row>
    <row r="3760" spans="1:8" ht="25.5">
      <c r="A3760" s="136">
        <v>20037</v>
      </c>
      <c r="B3760" s="137" t="s">
        <v>4080</v>
      </c>
      <c r="C3760" s="136" t="s">
        <v>314</v>
      </c>
      <c r="D3760" s="136" t="s">
        <v>83</v>
      </c>
      <c r="E3760" s="138">
        <v>74.97</v>
      </c>
      <c r="F3760" s="138">
        <v>74.97</v>
      </c>
      <c r="G3760" s="136" t="s">
        <v>308</v>
      </c>
      <c r="H3760" s="139">
        <v>41974</v>
      </c>
    </row>
    <row r="3761" spans="1:8" ht="25.5">
      <c r="A3761" s="140">
        <v>20038</v>
      </c>
      <c r="B3761" s="141" t="s">
        <v>4081</v>
      </c>
      <c r="C3761" s="140" t="s">
        <v>314</v>
      </c>
      <c r="D3761" s="140" t="s">
        <v>83</v>
      </c>
      <c r="E3761" s="142">
        <v>138.33000000000001</v>
      </c>
      <c r="F3761" s="142">
        <v>138.33000000000001</v>
      </c>
      <c r="G3761" s="140" t="s">
        <v>308</v>
      </c>
      <c r="H3761" s="143">
        <v>41974</v>
      </c>
    </row>
    <row r="3762" spans="1:8" ht="25.5">
      <c r="A3762" s="136">
        <v>20039</v>
      </c>
      <c r="B3762" s="137" t="s">
        <v>4082</v>
      </c>
      <c r="C3762" s="136" t="s">
        <v>314</v>
      </c>
      <c r="D3762" s="136" t="s">
        <v>83</v>
      </c>
      <c r="E3762" s="138">
        <v>195.39</v>
      </c>
      <c r="F3762" s="138">
        <v>195.39</v>
      </c>
      <c r="G3762" s="136" t="s">
        <v>308</v>
      </c>
      <c r="H3762" s="139">
        <v>41974</v>
      </c>
    </row>
    <row r="3763" spans="1:8" ht="25.5">
      <c r="A3763" s="140">
        <v>20040</v>
      </c>
      <c r="B3763" s="141" t="s">
        <v>4083</v>
      </c>
      <c r="C3763" s="140" t="s">
        <v>314</v>
      </c>
      <c r="D3763" s="140" t="s">
        <v>83</v>
      </c>
      <c r="E3763" s="142">
        <v>249.2</v>
      </c>
      <c r="F3763" s="142">
        <v>249.2</v>
      </c>
      <c r="G3763" s="140" t="s">
        <v>308</v>
      </c>
      <c r="H3763" s="143">
        <v>41974</v>
      </c>
    </row>
    <row r="3764" spans="1:8" ht="25.5">
      <c r="A3764" s="136">
        <v>20041</v>
      </c>
      <c r="B3764" s="137" t="s">
        <v>4084</v>
      </c>
      <c r="C3764" s="136" t="s">
        <v>314</v>
      </c>
      <c r="D3764" s="136" t="s">
        <v>83</v>
      </c>
      <c r="E3764" s="138">
        <v>251.52</v>
      </c>
      <c r="F3764" s="138">
        <v>251.52</v>
      </c>
      <c r="G3764" s="136" t="s">
        <v>308</v>
      </c>
      <c r="H3764" s="139">
        <v>41974</v>
      </c>
    </row>
    <row r="3765" spans="1:8" ht="25.5">
      <c r="A3765" s="140">
        <v>20043</v>
      </c>
      <c r="B3765" s="141" t="s">
        <v>4085</v>
      </c>
      <c r="C3765" s="140" t="s">
        <v>314</v>
      </c>
      <c r="D3765" s="140" t="s">
        <v>83</v>
      </c>
      <c r="E3765" s="142">
        <v>1.38</v>
      </c>
      <c r="F3765" s="142">
        <v>1.38</v>
      </c>
      <c r="G3765" s="140" t="s">
        <v>308</v>
      </c>
      <c r="H3765" s="143">
        <v>41974</v>
      </c>
    </row>
    <row r="3766" spans="1:8" ht="25.5">
      <c r="A3766" s="136">
        <v>20044</v>
      </c>
      <c r="B3766" s="137" t="s">
        <v>4086</v>
      </c>
      <c r="C3766" s="136" t="s">
        <v>314</v>
      </c>
      <c r="D3766" s="136" t="s">
        <v>83</v>
      </c>
      <c r="E3766" s="138">
        <v>1.68</v>
      </c>
      <c r="F3766" s="138">
        <v>1.68</v>
      </c>
      <c r="G3766" s="136" t="s">
        <v>308</v>
      </c>
      <c r="H3766" s="139">
        <v>41974</v>
      </c>
    </row>
    <row r="3767" spans="1:8" ht="25.5">
      <c r="A3767" s="140">
        <v>20042</v>
      </c>
      <c r="B3767" s="141" t="s">
        <v>4087</v>
      </c>
      <c r="C3767" s="140" t="s">
        <v>314</v>
      </c>
      <c r="D3767" s="140" t="s">
        <v>83</v>
      </c>
      <c r="E3767" s="142">
        <v>1.27</v>
      </c>
      <c r="F3767" s="142">
        <v>1.27</v>
      </c>
      <c r="G3767" s="140" t="s">
        <v>308</v>
      </c>
      <c r="H3767" s="143">
        <v>41974</v>
      </c>
    </row>
    <row r="3768" spans="1:8" ht="25.5">
      <c r="A3768" s="136">
        <v>20046</v>
      </c>
      <c r="B3768" s="137" t="s">
        <v>4088</v>
      </c>
      <c r="C3768" s="136" t="s">
        <v>314</v>
      </c>
      <c r="D3768" s="136" t="s">
        <v>83</v>
      </c>
      <c r="E3768" s="138">
        <v>3.74</v>
      </c>
      <c r="F3768" s="138">
        <v>3.74</v>
      </c>
      <c r="G3768" s="136" t="s">
        <v>308</v>
      </c>
      <c r="H3768" s="139">
        <v>41974</v>
      </c>
    </row>
    <row r="3769" spans="1:8" ht="25.5">
      <c r="A3769" s="140">
        <v>20047</v>
      </c>
      <c r="B3769" s="141" t="s">
        <v>4089</v>
      </c>
      <c r="C3769" s="140" t="s">
        <v>314</v>
      </c>
      <c r="D3769" s="140" t="s">
        <v>83</v>
      </c>
      <c r="E3769" s="142">
        <v>10.79</v>
      </c>
      <c r="F3769" s="142">
        <v>10.79</v>
      </c>
      <c r="G3769" s="140" t="s">
        <v>308</v>
      </c>
      <c r="H3769" s="143">
        <v>41974</v>
      </c>
    </row>
    <row r="3770" spans="1:8" ht="25.5">
      <c r="A3770" s="136">
        <v>20045</v>
      </c>
      <c r="B3770" s="137" t="s">
        <v>4090</v>
      </c>
      <c r="C3770" s="136" t="s">
        <v>314</v>
      </c>
      <c r="D3770" s="136" t="s">
        <v>83</v>
      </c>
      <c r="E3770" s="138">
        <v>1.92</v>
      </c>
      <c r="F3770" s="138">
        <v>1.92</v>
      </c>
      <c r="G3770" s="136" t="s">
        <v>308</v>
      </c>
      <c r="H3770" s="139">
        <v>41974</v>
      </c>
    </row>
    <row r="3771" spans="1:8" ht="25.5">
      <c r="A3771" s="140">
        <v>20972</v>
      </c>
      <c r="B3771" s="141" t="s">
        <v>4091</v>
      </c>
      <c r="C3771" s="140" t="s">
        <v>314</v>
      </c>
      <c r="D3771" s="140" t="s">
        <v>83</v>
      </c>
      <c r="E3771" s="142">
        <v>67.97</v>
      </c>
      <c r="F3771" s="142">
        <v>67.97</v>
      </c>
      <c r="G3771" s="140" t="s">
        <v>308</v>
      </c>
      <c r="H3771" s="143">
        <v>41974</v>
      </c>
    </row>
    <row r="3772" spans="1:8" ht="25.5">
      <c r="A3772" s="136">
        <v>20032</v>
      </c>
      <c r="B3772" s="137" t="s">
        <v>290</v>
      </c>
      <c r="C3772" s="136" t="s">
        <v>314</v>
      </c>
      <c r="D3772" s="136" t="s">
        <v>83</v>
      </c>
      <c r="E3772" s="138">
        <v>15.6</v>
      </c>
      <c r="F3772" s="138">
        <v>15.6</v>
      </c>
      <c r="G3772" s="136" t="s">
        <v>308</v>
      </c>
      <c r="H3772" s="139">
        <v>41974</v>
      </c>
    </row>
    <row r="3773" spans="1:8" ht="25.5">
      <c r="A3773" s="140">
        <v>11321</v>
      </c>
      <c r="B3773" s="141" t="s">
        <v>288</v>
      </c>
      <c r="C3773" s="140" t="s">
        <v>314</v>
      </c>
      <c r="D3773" s="140" t="s">
        <v>83</v>
      </c>
      <c r="E3773" s="142">
        <v>10.74</v>
      </c>
      <c r="F3773" s="142">
        <v>10.74</v>
      </c>
      <c r="G3773" s="140" t="s">
        <v>308</v>
      </c>
      <c r="H3773" s="143">
        <v>41974</v>
      </c>
    </row>
    <row r="3774" spans="1:8" ht="25.5">
      <c r="A3774" s="136">
        <v>11323</v>
      </c>
      <c r="B3774" s="137" t="s">
        <v>289</v>
      </c>
      <c r="C3774" s="136" t="s">
        <v>314</v>
      </c>
      <c r="D3774" s="136" t="s">
        <v>83</v>
      </c>
      <c r="E3774" s="138">
        <v>12.83</v>
      </c>
      <c r="F3774" s="138">
        <v>12.83</v>
      </c>
      <c r="G3774" s="136" t="s">
        <v>308</v>
      </c>
      <c r="H3774" s="139">
        <v>41974</v>
      </c>
    </row>
    <row r="3775" spans="1:8" ht="25.5">
      <c r="A3775" s="140">
        <v>20327</v>
      </c>
      <c r="B3775" s="141" t="s">
        <v>4092</v>
      </c>
      <c r="C3775" s="140" t="s">
        <v>314</v>
      </c>
      <c r="D3775" s="140" t="s">
        <v>83</v>
      </c>
      <c r="E3775" s="142">
        <v>6.11</v>
      </c>
      <c r="F3775" s="142">
        <v>6.11</v>
      </c>
      <c r="G3775" s="140" t="s">
        <v>308</v>
      </c>
      <c r="H3775" s="143">
        <v>41974</v>
      </c>
    </row>
    <row r="3776" spans="1:8">
      <c r="A3776" s="136">
        <v>25966</v>
      </c>
      <c r="B3776" s="137" t="s">
        <v>4093</v>
      </c>
      <c r="C3776" s="136" t="s">
        <v>314</v>
      </c>
      <c r="D3776" s="136" t="s">
        <v>416</v>
      </c>
      <c r="E3776" s="138">
        <v>12.09</v>
      </c>
      <c r="F3776" s="138">
        <v>12.09</v>
      </c>
      <c r="G3776" s="136" t="s">
        <v>308</v>
      </c>
      <c r="H3776" s="139">
        <v>41974</v>
      </c>
    </row>
    <row r="3777" spans="1:8" ht="25.5">
      <c r="A3777" s="140">
        <v>13846</v>
      </c>
      <c r="B3777" s="141" t="s">
        <v>4094</v>
      </c>
      <c r="C3777" s="140" t="s">
        <v>314</v>
      </c>
      <c r="D3777" s="140" t="s">
        <v>83</v>
      </c>
      <c r="E3777" s="142">
        <v>29.38</v>
      </c>
      <c r="F3777" s="142">
        <v>29.38</v>
      </c>
      <c r="G3777" s="140" t="s">
        <v>308</v>
      </c>
      <c r="H3777" s="143">
        <v>41974</v>
      </c>
    </row>
    <row r="3778" spans="1:8" ht="63.75">
      <c r="A3778" s="136">
        <v>13390</v>
      </c>
      <c r="B3778" s="137" t="s">
        <v>4095</v>
      </c>
      <c r="C3778" s="136" t="s">
        <v>314</v>
      </c>
      <c r="D3778" s="136" t="s">
        <v>83</v>
      </c>
      <c r="E3778" s="138">
        <v>63.02</v>
      </c>
      <c r="F3778" s="138">
        <v>63.02</v>
      </c>
      <c r="G3778" s="136" t="s">
        <v>308</v>
      </c>
      <c r="H3778" s="139">
        <v>41974</v>
      </c>
    </row>
    <row r="3779" spans="1:8" ht="25.5">
      <c r="A3779" s="140">
        <v>6029</v>
      </c>
      <c r="B3779" s="141" t="s">
        <v>4096</v>
      </c>
      <c r="C3779" s="140" t="s">
        <v>314</v>
      </c>
      <c r="D3779" s="140" t="s">
        <v>83</v>
      </c>
      <c r="E3779" s="142">
        <v>11.72</v>
      </c>
      <c r="F3779" s="142">
        <v>11.72</v>
      </c>
      <c r="G3779" s="140" t="s">
        <v>308</v>
      </c>
      <c r="H3779" s="143">
        <v>41974</v>
      </c>
    </row>
    <row r="3780" spans="1:8">
      <c r="A3780" s="136">
        <v>6012</v>
      </c>
      <c r="B3780" s="137" t="s">
        <v>4097</v>
      </c>
      <c r="C3780" s="136" t="s">
        <v>314</v>
      </c>
      <c r="D3780" s="136" t="s">
        <v>83</v>
      </c>
      <c r="E3780" s="138">
        <v>261.94</v>
      </c>
      <c r="F3780" s="138">
        <v>261.94</v>
      </c>
      <c r="G3780" s="136" t="s">
        <v>308</v>
      </c>
      <c r="H3780" s="139">
        <v>41974</v>
      </c>
    </row>
    <row r="3781" spans="1:8">
      <c r="A3781" s="140">
        <v>6027</v>
      </c>
      <c r="B3781" s="141" t="s">
        <v>291</v>
      </c>
      <c r="C3781" s="140" t="s">
        <v>314</v>
      </c>
      <c r="D3781" s="140" t="s">
        <v>83</v>
      </c>
      <c r="E3781" s="142">
        <v>446.37</v>
      </c>
      <c r="F3781" s="142">
        <v>446.37</v>
      </c>
      <c r="G3781" s="140" t="s">
        <v>308</v>
      </c>
      <c r="H3781" s="143">
        <v>41974</v>
      </c>
    </row>
    <row r="3782" spans="1:8" ht="25.5">
      <c r="A3782" s="136">
        <v>6019</v>
      </c>
      <c r="B3782" s="137" t="s">
        <v>4098</v>
      </c>
      <c r="C3782" s="136" t="s">
        <v>314</v>
      </c>
      <c r="D3782" s="136" t="s">
        <v>83</v>
      </c>
      <c r="E3782" s="138">
        <v>28.5</v>
      </c>
      <c r="F3782" s="138">
        <v>28.5</v>
      </c>
      <c r="G3782" s="136" t="s">
        <v>308</v>
      </c>
      <c r="H3782" s="139">
        <v>41974</v>
      </c>
    </row>
    <row r="3783" spans="1:8" ht="25.5">
      <c r="A3783" s="140">
        <v>6010</v>
      </c>
      <c r="B3783" s="141" t="s">
        <v>4099</v>
      </c>
      <c r="C3783" s="140" t="s">
        <v>314</v>
      </c>
      <c r="D3783" s="140" t="s">
        <v>83</v>
      </c>
      <c r="E3783" s="142">
        <v>49.04</v>
      </c>
      <c r="F3783" s="142">
        <v>49.04</v>
      </c>
      <c r="G3783" s="140" t="s">
        <v>308</v>
      </c>
      <c r="H3783" s="143">
        <v>41974</v>
      </c>
    </row>
    <row r="3784" spans="1:8" ht="25.5">
      <c r="A3784" s="136">
        <v>6017</v>
      </c>
      <c r="B3784" s="137" t="s">
        <v>4100</v>
      </c>
      <c r="C3784" s="136" t="s">
        <v>314</v>
      </c>
      <c r="D3784" s="136" t="s">
        <v>83</v>
      </c>
      <c r="E3784" s="138">
        <v>38.840000000000003</v>
      </c>
      <c r="F3784" s="138">
        <v>38.840000000000003</v>
      </c>
      <c r="G3784" s="136" t="s">
        <v>308</v>
      </c>
      <c r="H3784" s="139">
        <v>41974</v>
      </c>
    </row>
    <row r="3785" spans="1:8" ht="25.5">
      <c r="A3785" s="140">
        <v>6020</v>
      </c>
      <c r="B3785" s="141" t="s">
        <v>4101</v>
      </c>
      <c r="C3785" s="140" t="s">
        <v>314</v>
      </c>
      <c r="D3785" s="140" t="s">
        <v>83</v>
      </c>
      <c r="E3785" s="142">
        <v>17.12</v>
      </c>
      <c r="F3785" s="142">
        <v>17.12</v>
      </c>
      <c r="G3785" s="140" t="s">
        <v>308</v>
      </c>
      <c r="H3785" s="143">
        <v>41974</v>
      </c>
    </row>
    <row r="3786" spans="1:8" ht="25.5">
      <c r="A3786" s="136">
        <v>6028</v>
      </c>
      <c r="B3786" s="137" t="s">
        <v>4102</v>
      </c>
      <c r="C3786" s="136" t="s">
        <v>314</v>
      </c>
      <c r="D3786" s="136" t="s">
        <v>83</v>
      </c>
      <c r="E3786" s="138">
        <v>68.31</v>
      </c>
      <c r="F3786" s="138">
        <v>68.31</v>
      </c>
      <c r="G3786" s="136" t="s">
        <v>308</v>
      </c>
      <c r="H3786" s="139">
        <v>41974</v>
      </c>
    </row>
    <row r="3787" spans="1:8" ht="25.5">
      <c r="A3787" s="140">
        <v>6011</v>
      </c>
      <c r="B3787" s="141" t="s">
        <v>4103</v>
      </c>
      <c r="C3787" s="140" t="s">
        <v>314</v>
      </c>
      <c r="D3787" s="140" t="s">
        <v>83</v>
      </c>
      <c r="E3787" s="142">
        <v>141.66</v>
      </c>
      <c r="F3787" s="142">
        <v>141.66</v>
      </c>
      <c r="G3787" s="140" t="s">
        <v>308</v>
      </c>
      <c r="H3787" s="143">
        <v>41974</v>
      </c>
    </row>
    <row r="3788" spans="1:8" ht="25.5">
      <c r="A3788" s="136">
        <v>6016</v>
      </c>
      <c r="B3788" s="137" t="s">
        <v>4104</v>
      </c>
      <c r="C3788" s="136" t="s">
        <v>314</v>
      </c>
      <c r="D3788" s="136" t="s">
        <v>83</v>
      </c>
      <c r="E3788" s="138">
        <v>18.059999999999999</v>
      </c>
      <c r="F3788" s="138">
        <v>18.059999999999999</v>
      </c>
      <c r="G3788" s="136" t="s">
        <v>308</v>
      </c>
      <c r="H3788" s="139">
        <v>41974</v>
      </c>
    </row>
    <row r="3789" spans="1:8" ht="25.5">
      <c r="A3789" s="140">
        <v>6013</v>
      </c>
      <c r="B3789" s="141" t="s">
        <v>4105</v>
      </c>
      <c r="C3789" s="140" t="s">
        <v>314</v>
      </c>
      <c r="D3789" s="140" t="s">
        <v>83</v>
      </c>
      <c r="E3789" s="142">
        <v>53.93</v>
      </c>
      <c r="F3789" s="142">
        <v>53.93</v>
      </c>
      <c r="G3789" s="140" t="s">
        <v>308</v>
      </c>
      <c r="H3789" s="143">
        <v>41974</v>
      </c>
    </row>
    <row r="3790" spans="1:8" ht="25.5">
      <c r="A3790" s="136">
        <v>6015</v>
      </c>
      <c r="B3790" s="137" t="s">
        <v>4106</v>
      </c>
      <c r="C3790" s="136" t="s">
        <v>314</v>
      </c>
      <c r="D3790" s="136" t="s">
        <v>83</v>
      </c>
      <c r="E3790" s="138">
        <v>78.42</v>
      </c>
      <c r="F3790" s="138">
        <v>78.42</v>
      </c>
      <c r="G3790" s="136" t="s">
        <v>308</v>
      </c>
      <c r="H3790" s="139">
        <v>41974</v>
      </c>
    </row>
    <row r="3791" spans="1:8" ht="25.5">
      <c r="A3791" s="140">
        <v>6014</v>
      </c>
      <c r="B3791" s="141" t="s">
        <v>4107</v>
      </c>
      <c r="C3791" s="140" t="s">
        <v>314</v>
      </c>
      <c r="D3791" s="140" t="s">
        <v>83</v>
      </c>
      <c r="E3791" s="142">
        <v>74.97</v>
      </c>
      <c r="F3791" s="142">
        <v>74.97</v>
      </c>
      <c r="G3791" s="140" t="s">
        <v>308</v>
      </c>
      <c r="H3791" s="143">
        <v>41974</v>
      </c>
    </row>
    <row r="3792" spans="1:8" ht="25.5">
      <c r="A3792" s="136">
        <v>6006</v>
      </c>
      <c r="B3792" s="137" t="s">
        <v>4108</v>
      </c>
      <c r="C3792" s="136" t="s">
        <v>314</v>
      </c>
      <c r="D3792" s="136" t="s">
        <v>83</v>
      </c>
      <c r="E3792" s="138">
        <v>39.049999999999997</v>
      </c>
      <c r="F3792" s="138">
        <v>39.049999999999997</v>
      </c>
      <c r="G3792" s="136" t="s">
        <v>308</v>
      </c>
      <c r="H3792" s="139">
        <v>41974</v>
      </c>
    </row>
    <row r="3793" spans="1:8" ht="25.5">
      <c r="A3793" s="140">
        <v>6005</v>
      </c>
      <c r="B3793" s="141" t="s">
        <v>4109</v>
      </c>
      <c r="C3793" s="140" t="s">
        <v>314</v>
      </c>
      <c r="D3793" s="140" t="s">
        <v>83</v>
      </c>
      <c r="E3793" s="142">
        <v>44.05</v>
      </c>
      <c r="F3793" s="142">
        <v>44.05</v>
      </c>
      <c r="G3793" s="140" t="s">
        <v>308</v>
      </c>
      <c r="H3793" s="143">
        <v>41974</v>
      </c>
    </row>
    <row r="3794" spans="1:8" ht="25.5">
      <c r="A3794" s="136">
        <v>11756</v>
      </c>
      <c r="B3794" s="137" t="s">
        <v>4110</v>
      </c>
      <c r="C3794" s="136" t="s">
        <v>314</v>
      </c>
      <c r="D3794" s="136" t="s">
        <v>83</v>
      </c>
      <c r="E3794" s="138">
        <v>21.04</v>
      </c>
      <c r="F3794" s="138">
        <v>21.04</v>
      </c>
      <c r="G3794" s="136" t="s">
        <v>308</v>
      </c>
      <c r="H3794" s="139">
        <v>41974</v>
      </c>
    </row>
    <row r="3795" spans="1:8" ht="38.25">
      <c r="A3795" s="140">
        <v>10904</v>
      </c>
      <c r="B3795" s="141" t="s">
        <v>4111</v>
      </c>
      <c r="C3795" s="140" t="s">
        <v>314</v>
      </c>
      <c r="D3795" s="140" t="s">
        <v>83</v>
      </c>
      <c r="E3795" s="142">
        <v>127.5</v>
      </c>
      <c r="F3795" s="142">
        <v>127.5</v>
      </c>
      <c r="G3795" s="140" t="s">
        <v>308</v>
      </c>
      <c r="H3795" s="143">
        <v>41974</v>
      </c>
    </row>
    <row r="3796" spans="1:8">
      <c r="A3796" s="136">
        <v>6034</v>
      </c>
      <c r="B3796" s="137" t="s">
        <v>4112</v>
      </c>
      <c r="C3796" s="136" t="s">
        <v>314</v>
      </c>
      <c r="D3796" s="136" t="s">
        <v>83</v>
      </c>
      <c r="E3796" s="138">
        <v>7.22</v>
      </c>
      <c r="F3796" s="138">
        <v>7.22</v>
      </c>
      <c r="G3796" s="136" t="s">
        <v>308</v>
      </c>
      <c r="H3796" s="139">
        <v>41974</v>
      </c>
    </row>
    <row r="3797" spans="1:8" ht="25.5">
      <c r="A3797" s="140">
        <v>11752</v>
      </c>
      <c r="B3797" s="141" t="s">
        <v>4113</v>
      </c>
      <c r="C3797" s="140" t="s">
        <v>314</v>
      </c>
      <c r="D3797" s="140" t="s">
        <v>83</v>
      </c>
      <c r="E3797" s="142">
        <v>12.13</v>
      </c>
      <c r="F3797" s="142">
        <v>12.13</v>
      </c>
      <c r="G3797" s="140" t="s">
        <v>308</v>
      </c>
      <c r="H3797" s="143">
        <v>41974</v>
      </c>
    </row>
    <row r="3798" spans="1:8" ht="25.5">
      <c r="A3798" s="136">
        <v>11753</v>
      </c>
      <c r="B3798" s="137" t="s">
        <v>4114</v>
      </c>
      <c r="C3798" s="136" t="s">
        <v>314</v>
      </c>
      <c r="D3798" s="136" t="s">
        <v>83</v>
      </c>
      <c r="E3798" s="138">
        <v>14.48</v>
      </c>
      <c r="F3798" s="138">
        <v>14.48</v>
      </c>
      <c r="G3798" s="136" t="s">
        <v>308</v>
      </c>
      <c r="H3798" s="139">
        <v>41974</v>
      </c>
    </row>
    <row r="3799" spans="1:8" ht="25.5">
      <c r="A3799" s="140">
        <v>6021</v>
      </c>
      <c r="B3799" s="141" t="s">
        <v>4115</v>
      </c>
      <c r="C3799" s="140" t="s">
        <v>314</v>
      </c>
      <c r="D3799" s="140" t="s">
        <v>83</v>
      </c>
      <c r="E3799" s="142">
        <v>40.19</v>
      </c>
      <c r="F3799" s="142">
        <v>40.19</v>
      </c>
      <c r="G3799" s="140" t="s">
        <v>308</v>
      </c>
      <c r="H3799" s="143">
        <v>41974</v>
      </c>
    </row>
    <row r="3800" spans="1:8" ht="25.5">
      <c r="A3800" s="136">
        <v>6024</v>
      </c>
      <c r="B3800" s="137" t="s">
        <v>4116</v>
      </c>
      <c r="C3800" s="136" t="s">
        <v>314</v>
      </c>
      <c r="D3800" s="136" t="s">
        <v>83</v>
      </c>
      <c r="E3800" s="138">
        <v>41.55</v>
      </c>
      <c r="F3800" s="138">
        <v>41.55</v>
      </c>
      <c r="G3800" s="136" t="s">
        <v>308</v>
      </c>
      <c r="H3800" s="139">
        <v>41974</v>
      </c>
    </row>
    <row r="3801" spans="1:8">
      <c r="A3801" s="140">
        <v>6036</v>
      </c>
      <c r="B3801" s="141" t="s">
        <v>4117</v>
      </c>
      <c r="C3801" s="140" t="s">
        <v>314</v>
      </c>
      <c r="D3801" s="140" t="s">
        <v>83</v>
      </c>
      <c r="E3801" s="142">
        <v>9.84</v>
      </c>
      <c r="F3801" s="142">
        <v>9.84</v>
      </c>
      <c r="G3801" s="140" t="s">
        <v>308</v>
      </c>
      <c r="H3801" s="143">
        <v>41974</v>
      </c>
    </row>
    <row r="3802" spans="1:8">
      <c r="A3802" s="136">
        <v>6031</v>
      </c>
      <c r="B3802" s="137" t="s">
        <v>4118</v>
      </c>
      <c r="C3802" s="136" t="s">
        <v>314</v>
      </c>
      <c r="D3802" s="136" t="s">
        <v>83</v>
      </c>
      <c r="E3802" s="138">
        <v>11.57</v>
      </c>
      <c r="F3802" s="138">
        <v>11.57</v>
      </c>
      <c r="G3802" s="136" t="s">
        <v>308</v>
      </c>
      <c r="H3802" s="139">
        <v>41974</v>
      </c>
    </row>
    <row r="3803" spans="1:8">
      <c r="A3803" s="140">
        <v>6033</v>
      </c>
      <c r="B3803" s="141" t="s">
        <v>4119</v>
      </c>
      <c r="C3803" s="140" t="s">
        <v>314</v>
      </c>
      <c r="D3803" s="140" t="s">
        <v>83</v>
      </c>
      <c r="E3803" s="142">
        <v>15.42</v>
      </c>
      <c r="F3803" s="142">
        <v>15.42</v>
      </c>
      <c r="G3803" s="140" t="s">
        <v>308</v>
      </c>
      <c r="H3803" s="143">
        <v>41974</v>
      </c>
    </row>
    <row r="3804" spans="1:8">
      <c r="A3804" s="136">
        <v>11672</v>
      </c>
      <c r="B3804" s="137" t="s">
        <v>4120</v>
      </c>
      <c r="C3804" s="136" t="s">
        <v>314</v>
      </c>
      <c r="D3804" s="136" t="s">
        <v>83</v>
      </c>
      <c r="E3804" s="138">
        <v>33.57</v>
      </c>
      <c r="F3804" s="138">
        <v>33.57</v>
      </c>
      <c r="G3804" s="136" t="s">
        <v>308</v>
      </c>
      <c r="H3804" s="139">
        <v>41974</v>
      </c>
    </row>
    <row r="3805" spans="1:8">
      <c r="A3805" s="140">
        <v>11669</v>
      </c>
      <c r="B3805" s="141" t="s">
        <v>4121</v>
      </c>
      <c r="C3805" s="140" t="s">
        <v>314</v>
      </c>
      <c r="D3805" s="140" t="s">
        <v>83</v>
      </c>
      <c r="E3805" s="142">
        <v>27.78</v>
      </c>
      <c r="F3805" s="142">
        <v>27.78</v>
      </c>
      <c r="G3805" s="140" t="s">
        <v>308</v>
      </c>
      <c r="H3805" s="143">
        <v>41974</v>
      </c>
    </row>
    <row r="3806" spans="1:8">
      <c r="A3806" s="136">
        <v>20055</v>
      </c>
      <c r="B3806" s="137" t="s">
        <v>4122</v>
      </c>
      <c r="C3806" s="136" t="s">
        <v>314</v>
      </c>
      <c r="D3806" s="136" t="s">
        <v>83</v>
      </c>
      <c r="E3806" s="138">
        <v>21</v>
      </c>
      <c r="F3806" s="138">
        <v>21</v>
      </c>
      <c r="G3806" s="136" t="s">
        <v>308</v>
      </c>
      <c r="H3806" s="139">
        <v>41974</v>
      </c>
    </row>
    <row r="3807" spans="1:8">
      <c r="A3807" s="140">
        <v>11670</v>
      </c>
      <c r="B3807" s="141" t="s">
        <v>4123</v>
      </c>
      <c r="C3807" s="140" t="s">
        <v>314</v>
      </c>
      <c r="D3807" s="140" t="s">
        <v>83</v>
      </c>
      <c r="E3807" s="142">
        <v>12.24</v>
      </c>
      <c r="F3807" s="142">
        <v>12.24</v>
      </c>
      <c r="G3807" s="140" t="s">
        <v>308</v>
      </c>
      <c r="H3807" s="143">
        <v>41974</v>
      </c>
    </row>
    <row r="3808" spans="1:8">
      <c r="A3808" s="136">
        <v>11671</v>
      </c>
      <c r="B3808" s="137" t="s">
        <v>4124</v>
      </c>
      <c r="C3808" s="136" t="s">
        <v>314</v>
      </c>
      <c r="D3808" s="136" t="s">
        <v>83</v>
      </c>
      <c r="E3808" s="138">
        <v>48.89</v>
      </c>
      <c r="F3808" s="138">
        <v>48.89</v>
      </c>
      <c r="G3808" s="136" t="s">
        <v>308</v>
      </c>
      <c r="H3808" s="139">
        <v>41974</v>
      </c>
    </row>
    <row r="3809" spans="1:8">
      <c r="A3809" s="140">
        <v>6032</v>
      </c>
      <c r="B3809" s="141" t="s">
        <v>282</v>
      </c>
      <c r="C3809" s="140" t="s">
        <v>314</v>
      </c>
      <c r="D3809" s="140" t="s">
        <v>83</v>
      </c>
      <c r="E3809" s="142">
        <v>14.66</v>
      </c>
      <c r="F3809" s="142">
        <v>14.66</v>
      </c>
      <c r="G3809" s="140" t="s">
        <v>308</v>
      </c>
      <c r="H3809" s="143">
        <v>41974</v>
      </c>
    </row>
    <row r="3810" spans="1:8">
      <c r="A3810" s="136">
        <v>11673</v>
      </c>
      <c r="B3810" s="137" t="s">
        <v>4125</v>
      </c>
      <c r="C3810" s="136" t="s">
        <v>314</v>
      </c>
      <c r="D3810" s="136" t="s">
        <v>83</v>
      </c>
      <c r="E3810" s="138">
        <v>11.54</v>
      </c>
      <c r="F3810" s="138">
        <v>11.54</v>
      </c>
      <c r="G3810" s="136" t="s">
        <v>308</v>
      </c>
      <c r="H3810" s="139">
        <v>41974</v>
      </c>
    </row>
    <row r="3811" spans="1:8">
      <c r="A3811" s="140">
        <v>11674</v>
      </c>
      <c r="B3811" s="141" t="s">
        <v>4126</v>
      </c>
      <c r="C3811" s="140" t="s">
        <v>314</v>
      </c>
      <c r="D3811" s="140" t="s">
        <v>83</v>
      </c>
      <c r="E3811" s="142">
        <v>14.87</v>
      </c>
      <c r="F3811" s="142">
        <v>14.87</v>
      </c>
      <c r="G3811" s="140" t="s">
        <v>308</v>
      </c>
      <c r="H3811" s="143">
        <v>41974</v>
      </c>
    </row>
    <row r="3812" spans="1:8">
      <c r="A3812" s="136">
        <v>11675</v>
      </c>
      <c r="B3812" s="137" t="s">
        <v>4127</v>
      </c>
      <c r="C3812" s="136" t="s">
        <v>314</v>
      </c>
      <c r="D3812" s="136" t="s">
        <v>83</v>
      </c>
      <c r="E3812" s="138">
        <v>20.72</v>
      </c>
      <c r="F3812" s="138">
        <v>20.72</v>
      </c>
      <c r="G3812" s="136" t="s">
        <v>308</v>
      </c>
      <c r="H3812" s="139">
        <v>41974</v>
      </c>
    </row>
    <row r="3813" spans="1:8">
      <c r="A3813" s="140">
        <v>11676</v>
      </c>
      <c r="B3813" s="141" t="s">
        <v>4128</v>
      </c>
      <c r="C3813" s="140" t="s">
        <v>314</v>
      </c>
      <c r="D3813" s="140" t="s">
        <v>83</v>
      </c>
      <c r="E3813" s="142">
        <v>27.46</v>
      </c>
      <c r="F3813" s="142">
        <v>27.46</v>
      </c>
      <c r="G3813" s="140" t="s">
        <v>308</v>
      </c>
      <c r="H3813" s="143">
        <v>41974</v>
      </c>
    </row>
    <row r="3814" spans="1:8">
      <c r="A3814" s="136">
        <v>11677</v>
      </c>
      <c r="B3814" s="137" t="s">
        <v>4129</v>
      </c>
      <c r="C3814" s="136" t="s">
        <v>314</v>
      </c>
      <c r="D3814" s="136" t="s">
        <v>83</v>
      </c>
      <c r="E3814" s="138">
        <v>32.6</v>
      </c>
      <c r="F3814" s="138">
        <v>32.6</v>
      </c>
      <c r="G3814" s="136" t="s">
        <v>308</v>
      </c>
      <c r="H3814" s="139">
        <v>41974</v>
      </c>
    </row>
    <row r="3815" spans="1:8">
      <c r="A3815" s="140">
        <v>11678</v>
      </c>
      <c r="B3815" s="141" t="s">
        <v>4130</v>
      </c>
      <c r="C3815" s="140" t="s">
        <v>314</v>
      </c>
      <c r="D3815" s="140" t="s">
        <v>83</v>
      </c>
      <c r="E3815" s="142">
        <v>56.9</v>
      </c>
      <c r="F3815" s="142">
        <v>56.9</v>
      </c>
      <c r="G3815" s="140" t="s">
        <v>308</v>
      </c>
      <c r="H3815" s="143">
        <v>41974</v>
      </c>
    </row>
    <row r="3816" spans="1:8">
      <c r="A3816" s="136">
        <v>11718</v>
      </c>
      <c r="B3816" s="137" t="s">
        <v>4131</v>
      </c>
      <c r="C3816" s="136" t="s">
        <v>314</v>
      </c>
      <c r="D3816" s="136" t="s">
        <v>83</v>
      </c>
      <c r="E3816" s="138">
        <v>18.059999999999999</v>
      </c>
      <c r="F3816" s="138">
        <v>18.059999999999999</v>
      </c>
      <c r="G3816" s="136" t="s">
        <v>308</v>
      </c>
      <c r="H3816" s="139">
        <v>41974</v>
      </c>
    </row>
    <row r="3817" spans="1:8">
      <c r="A3817" s="140">
        <v>6038</v>
      </c>
      <c r="B3817" s="141" t="s">
        <v>4132</v>
      </c>
      <c r="C3817" s="140" t="s">
        <v>314</v>
      </c>
      <c r="D3817" s="140" t="s">
        <v>83</v>
      </c>
      <c r="E3817" s="142">
        <v>16.34</v>
      </c>
      <c r="F3817" s="142">
        <v>16.34</v>
      </c>
      <c r="G3817" s="140" t="s">
        <v>308</v>
      </c>
      <c r="H3817" s="143">
        <v>41974</v>
      </c>
    </row>
    <row r="3818" spans="1:8">
      <c r="A3818" s="136">
        <v>6037</v>
      </c>
      <c r="B3818" s="137" t="s">
        <v>4133</v>
      </c>
      <c r="C3818" s="136" t="s">
        <v>314</v>
      </c>
      <c r="D3818" s="136" t="s">
        <v>83</v>
      </c>
      <c r="E3818" s="138">
        <v>15.51</v>
      </c>
      <c r="F3818" s="138">
        <v>15.51</v>
      </c>
      <c r="G3818" s="136" t="s">
        <v>308</v>
      </c>
      <c r="H3818" s="139">
        <v>41974</v>
      </c>
    </row>
    <row r="3819" spans="1:8">
      <c r="A3819" s="140">
        <v>11719</v>
      </c>
      <c r="B3819" s="141" t="s">
        <v>4134</v>
      </c>
      <c r="C3819" s="140" t="s">
        <v>314</v>
      </c>
      <c r="D3819" s="140" t="s">
        <v>83</v>
      </c>
      <c r="E3819" s="142">
        <v>17.2</v>
      </c>
      <c r="F3819" s="142">
        <v>17.2</v>
      </c>
      <c r="G3819" s="140" t="s">
        <v>308</v>
      </c>
      <c r="H3819" s="143">
        <v>41974</v>
      </c>
    </row>
    <row r="3820" spans="1:8" ht="25.5">
      <c r="A3820" s="136">
        <v>13897</v>
      </c>
      <c r="B3820" s="137" t="s">
        <v>4135</v>
      </c>
      <c r="C3820" s="136" t="s">
        <v>316</v>
      </c>
      <c r="D3820" s="136" t="s">
        <v>83</v>
      </c>
      <c r="E3820" s="138">
        <v>5821.63</v>
      </c>
      <c r="F3820" s="138">
        <v>5821.63</v>
      </c>
      <c r="G3820" s="136" t="s">
        <v>308</v>
      </c>
      <c r="H3820" s="139">
        <v>41974</v>
      </c>
    </row>
    <row r="3821" spans="1:8" ht="25.5">
      <c r="A3821" s="140">
        <v>10640</v>
      </c>
      <c r="B3821" s="141" t="s">
        <v>4136</v>
      </c>
      <c r="C3821" s="140" t="s">
        <v>316</v>
      </c>
      <c r="D3821" s="140" t="s">
        <v>83</v>
      </c>
      <c r="E3821" s="142">
        <v>12608.43</v>
      </c>
      <c r="F3821" s="142">
        <v>12608.43</v>
      </c>
      <c r="G3821" s="140" t="s">
        <v>308</v>
      </c>
      <c r="H3821" s="143">
        <v>41974</v>
      </c>
    </row>
    <row r="3822" spans="1:8" ht="25.5">
      <c r="A3822" s="136">
        <v>11086</v>
      </c>
      <c r="B3822" s="137" t="s">
        <v>4137</v>
      </c>
      <c r="C3822" s="136" t="s">
        <v>314</v>
      </c>
      <c r="D3822" s="136" t="s">
        <v>368</v>
      </c>
      <c r="E3822" s="138">
        <v>130</v>
      </c>
      <c r="F3822" s="138">
        <v>130</v>
      </c>
      <c r="G3822" s="136" t="s">
        <v>308</v>
      </c>
      <c r="H3822" s="139">
        <v>41974</v>
      </c>
    </row>
    <row r="3823" spans="1:8">
      <c r="A3823" s="140">
        <v>34356</v>
      </c>
      <c r="B3823" s="141" t="s">
        <v>4138</v>
      </c>
      <c r="C3823" s="140" t="s">
        <v>314</v>
      </c>
      <c r="D3823" s="140" t="s">
        <v>304</v>
      </c>
      <c r="E3823" s="142">
        <v>3.38</v>
      </c>
      <c r="F3823" s="142">
        <v>3.38</v>
      </c>
      <c r="G3823" s="140" t="s">
        <v>308</v>
      </c>
      <c r="H3823" s="143">
        <v>41974</v>
      </c>
    </row>
    <row r="3824" spans="1:8">
      <c r="A3824" s="136">
        <v>34357</v>
      </c>
      <c r="B3824" s="137" t="s">
        <v>4139</v>
      </c>
      <c r="C3824" s="136" t="s">
        <v>314</v>
      </c>
      <c r="D3824" s="136" t="s">
        <v>304</v>
      </c>
      <c r="E3824" s="138">
        <v>3.75</v>
      </c>
      <c r="F3824" s="138">
        <v>3.75</v>
      </c>
      <c r="G3824" s="136" t="s">
        <v>308</v>
      </c>
      <c r="H3824" s="139">
        <v>41974</v>
      </c>
    </row>
    <row r="3825" spans="1:8">
      <c r="A3825" s="140">
        <v>37329</v>
      </c>
      <c r="B3825" s="141" t="s">
        <v>4140</v>
      </c>
      <c r="C3825" s="140" t="s">
        <v>314</v>
      </c>
      <c r="D3825" s="140" t="s">
        <v>304</v>
      </c>
      <c r="E3825" s="142">
        <v>52.32</v>
      </c>
      <c r="F3825" s="142">
        <v>52.32</v>
      </c>
      <c r="G3825" s="140" t="s">
        <v>308</v>
      </c>
      <c r="H3825" s="143">
        <v>41974</v>
      </c>
    </row>
    <row r="3826" spans="1:8">
      <c r="A3826" s="136">
        <v>37398</v>
      </c>
      <c r="B3826" s="137" t="s">
        <v>4141</v>
      </c>
      <c r="C3826" s="136" t="s">
        <v>314</v>
      </c>
      <c r="D3826" s="136" t="s">
        <v>304</v>
      </c>
      <c r="E3826" s="138">
        <v>66.95</v>
      </c>
      <c r="F3826" s="138">
        <v>66.95</v>
      </c>
      <c r="G3826" s="136" t="s">
        <v>308</v>
      </c>
      <c r="H3826" s="139">
        <v>41974</v>
      </c>
    </row>
    <row r="3827" spans="1:8">
      <c r="A3827" s="140">
        <v>2510</v>
      </c>
      <c r="B3827" s="141" t="s">
        <v>4142</v>
      </c>
      <c r="C3827" s="140" t="s">
        <v>314</v>
      </c>
      <c r="D3827" s="140" t="s">
        <v>83</v>
      </c>
      <c r="E3827" s="142">
        <v>28.63</v>
      </c>
      <c r="F3827" s="142">
        <v>28.63</v>
      </c>
      <c r="G3827" s="140" t="s">
        <v>308</v>
      </c>
      <c r="H3827" s="143">
        <v>41974</v>
      </c>
    </row>
    <row r="3828" spans="1:8">
      <c r="A3828" s="136">
        <v>12359</v>
      </c>
      <c r="B3828" s="137" t="s">
        <v>4143</v>
      </c>
      <c r="C3828" s="136" t="s">
        <v>314</v>
      </c>
      <c r="D3828" s="136" t="s">
        <v>83</v>
      </c>
      <c r="E3828" s="138">
        <v>121.72</v>
      </c>
      <c r="F3828" s="138">
        <v>121.72</v>
      </c>
      <c r="G3828" s="136" t="s">
        <v>308</v>
      </c>
      <c r="H3828" s="139">
        <v>41974</v>
      </c>
    </row>
    <row r="3829" spans="1:8">
      <c r="A3829" s="140">
        <v>5320</v>
      </c>
      <c r="B3829" s="141" t="s">
        <v>4144</v>
      </c>
      <c r="C3829" s="140" t="s">
        <v>314</v>
      </c>
      <c r="D3829" s="140" t="s">
        <v>416</v>
      </c>
      <c r="E3829" s="142">
        <v>24.18</v>
      </c>
      <c r="F3829" s="142">
        <v>24.18</v>
      </c>
      <c r="G3829" s="140" t="s">
        <v>308</v>
      </c>
      <c r="H3829" s="143">
        <v>41974</v>
      </c>
    </row>
    <row r="3830" spans="1:8">
      <c r="A3830" s="136">
        <v>7353</v>
      </c>
      <c r="B3830" s="137" t="s">
        <v>4145</v>
      </c>
      <c r="C3830" s="136" t="s">
        <v>314</v>
      </c>
      <c r="D3830" s="136" t="s">
        <v>416</v>
      </c>
      <c r="E3830" s="138">
        <v>17.54</v>
      </c>
      <c r="F3830" s="138">
        <v>17.54</v>
      </c>
      <c r="G3830" s="136" t="s">
        <v>308</v>
      </c>
      <c r="H3830" s="139">
        <v>41974</v>
      </c>
    </row>
    <row r="3831" spans="1:8">
      <c r="A3831" s="140">
        <v>7324</v>
      </c>
      <c r="B3831" s="141" t="s">
        <v>4146</v>
      </c>
      <c r="C3831" s="140" t="s">
        <v>314</v>
      </c>
      <c r="D3831" s="140" t="s">
        <v>304</v>
      </c>
      <c r="E3831" s="142">
        <v>37.6</v>
      </c>
      <c r="F3831" s="142">
        <v>37.6</v>
      </c>
      <c r="G3831" s="140" t="s">
        <v>308</v>
      </c>
      <c r="H3831" s="143">
        <v>41974</v>
      </c>
    </row>
    <row r="3832" spans="1:8">
      <c r="A3832" s="136">
        <v>10518</v>
      </c>
      <c r="B3832" s="137" t="s">
        <v>4147</v>
      </c>
      <c r="C3832" s="136" t="s">
        <v>314</v>
      </c>
      <c r="D3832" s="136" t="s">
        <v>83</v>
      </c>
      <c r="E3832" s="138">
        <v>13.44</v>
      </c>
      <c r="F3832" s="138">
        <v>13.44</v>
      </c>
      <c r="G3832" s="136" t="s">
        <v>308</v>
      </c>
      <c r="H3832" s="139">
        <v>41974</v>
      </c>
    </row>
    <row r="3833" spans="1:8" ht="38.25">
      <c r="A3833" s="140">
        <v>6044</v>
      </c>
      <c r="B3833" s="141" t="s">
        <v>4148</v>
      </c>
      <c r="C3833" s="140" t="s">
        <v>316</v>
      </c>
      <c r="D3833" s="140" t="s">
        <v>307</v>
      </c>
      <c r="E3833" s="142">
        <v>75.599999999999994</v>
      </c>
      <c r="F3833" s="142">
        <v>75.599999999999994</v>
      </c>
      <c r="G3833" s="140" t="s">
        <v>308</v>
      </c>
      <c r="H3833" s="143">
        <v>41974</v>
      </c>
    </row>
    <row r="3834" spans="1:8" ht="38.25">
      <c r="A3834" s="136">
        <v>6042</v>
      </c>
      <c r="B3834" s="137" t="s">
        <v>4149</v>
      </c>
      <c r="C3834" s="136" t="s">
        <v>316</v>
      </c>
      <c r="D3834" s="136" t="s">
        <v>307</v>
      </c>
      <c r="E3834" s="138">
        <v>60.75</v>
      </c>
      <c r="F3834" s="138">
        <v>60.75</v>
      </c>
      <c r="G3834" s="136" t="s">
        <v>308</v>
      </c>
      <c r="H3834" s="139">
        <v>41974</v>
      </c>
    </row>
    <row r="3835" spans="1:8" ht="51">
      <c r="A3835" s="140">
        <v>6043</v>
      </c>
      <c r="B3835" s="141" t="s">
        <v>4150</v>
      </c>
      <c r="C3835" s="140" t="s">
        <v>316</v>
      </c>
      <c r="D3835" s="140" t="s">
        <v>307</v>
      </c>
      <c r="E3835" s="142">
        <v>67.5</v>
      </c>
      <c r="F3835" s="142">
        <v>67.5</v>
      </c>
      <c r="G3835" s="140" t="s">
        <v>308</v>
      </c>
      <c r="H3835" s="143">
        <v>41974</v>
      </c>
    </row>
    <row r="3836" spans="1:8" ht="63.75">
      <c r="A3836" s="136">
        <v>36530</v>
      </c>
      <c r="B3836" s="137" t="s">
        <v>4151</v>
      </c>
      <c r="C3836" s="136" t="s">
        <v>316</v>
      </c>
      <c r="D3836" s="136" t="s">
        <v>83</v>
      </c>
      <c r="E3836" s="138">
        <v>195914.63</v>
      </c>
      <c r="F3836" s="138">
        <v>195914.63</v>
      </c>
      <c r="G3836" s="136" t="s">
        <v>308</v>
      </c>
      <c r="H3836" s="139">
        <v>41974</v>
      </c>
    </row>
    <row r="3837" spans="1:8" ht="63.75">
      <c r="A3837" s="140">
        <v>6046</v>
      </c>
      <c r="B3837" s="141" t="s">
        <v>4152</v>
      </c>
      <c r="C3837" s="140" t="s">
        <v>316</v>
      </c>
      <c r="D3837" s="140" t="s">
        <v>83</v>
      </c>
      <c r="E3837" s="142">
        <v>212500</v>
      </c>
      <c r="F3837" s="142">
        <v>212500</v>
      </c>
      <c r="G3837" s="140" t="s">
        <v>308</v>
      </c>
      <c r="H3837" s="143">
        <v>41974</v>
      </c>
    </row>
    <row r="3838" spans="1:8" ht="63.75">
      <c r="A3838" s="136">
        <v>36531</v>
      </c>
      <c r="B3838" s="137" t="s">
        <v>4153</v>
      </c>
      <c r="C3838" s="136" t="s">
        <v>316</v>
      </c>
      <c r="D3838" s="136" t="s">
        <v>83</v>
      </c>
      <c r="E3838" s="138">
        <v>220274.38</v>
      </c>
      <c r="F3838" s="138">
        <v>220274.38</v>
      </c>
      <c r="G3838" s="136" t="s">
        <v>308</v>
      </c>
      <c r="H3838" s="139">
        <v>41974</v>
      </c>
    </row>
    <row r="3839" spans="1:8" ht="25.5">
      <c r="A3839" s="140">
        <v>34684</v>
      </c>
      <c r="B3839" s="141" t="s">
        <v>4154</v>
      </c>
      <c r="C3839" s="140" t="s">
        <v>314</v>
      </c>
      <c r="D3839" s="140" t="s">
        <v>335</v>
      </c>
      <c r="E3839" s="142">
        <v>119.56</v>
      </c>
      <c r="F3839" s="142">
        <v>119.56</v>
      </c>
      <c r="G3839" s="140" t="s">
        <v>308</v>
      </c>
      <c r="H3839" s="143">
        <v>41974</v>
      </c>
    </row>
    <row r="3840" spans="1:8" ht="25.5">
      <c r="A3840" s="136">
        <v>34683</v>
      </c>
      <c r="B3840" s="137" t="s">
        <v>4155</v>
      </c>
      <c r="C3840" s="136" t="s">
        <v>314</v>
      </c>
      <c r="D3840" s="136" t="s">
        <v>335</v>
      </c>
      <c r="E3840" s="138">
        <v>74.73</v>
      </c>
      <c r="F3840" s="138">
        <v>74.73</v>
      </c>
      <c r="G3840" s="136" t="s">
        <v>308</v>
      </c>
      <c r="H3840" s="139">
        <v>41974</v>
      </c>
    </row>
    <row r="3841" spans="1:8" ht="38.25">
      <c r="A3841" s="140">
        <v>533</v>
      </c>
      <c r="B3841" s="141" t="s">
        <v>4156</v>
      </c>
      <c r="C3841" s="140" t="s">
        <v>314</v>
      </c>
      <c r="D3841" s="140" t="s">
        <v>335</v>
      </c>
      <c r="E3841" s="142">
        <v>12.1</v>
      </c>
      <c r="F3841" s="142">
        <v>12.1</v>
      </c>
      <c r="G3841" s="140" t="s">
        <v>308</v>
      </c>
      <c r="H3841" s="143">
        <v>41974</v>
      </c>
    </row>
    <row r="3842" spans="1:8" ht="38.25">
      <c r="A3842" s="136">
        <v>536</v>
      </c>
      <c r="B3842" s="137" t="s">
        <v>4157</v>
      </c>
      <c r="C3842" s="136" t="s">
        <v>314</v>
      </c>
      <c r="D3842" s="136" t="s">
        <v>335</v>
      </c>
      <c r="E3842" s="138">
        <v>20.5</v>
      </c>
      <c r="F3842" s="138">
        <v>20.5</v>
      </c>
      <c r="G3842" s="136" t="s">
        <v>308</v>
      </c>
      <c r="H3842" s="139">
        <v>41974</v>
      </c>
    </row>
    <row r="3843" spans="1:8" ht="25.5">
      <c r="A3843" s="140">
        <v>153</v>
      </c>
      <c r="B3843" s="141" t="s">
        <v>4158</v>
      </c>
      <c r="C3843" s="140" t="s">
        <v>314</v>
      </c>
      <c r="D3843" s="140" t="s">
        <v>416</v>
      </c>
      <c r="E3843" s="142">
        <v>70.34</v>
      </c>
      <c r="F3843" s="142">
        <v>70.34</v>
      </c>
      <c r="G3843" s="140" t="s">
        <v>308</v>
      </c>
      <c r="H3843" s="143">
        <v>41974</v>
      </c>
    </row>
    <row r="3844" spans="1:8" ht="25.5">
      <c r="A3844" s="136">
        <v>139</v>
      </c>
      <c r="B3844" s="137" t="s">
        <v>4159</v>
      </c>
      <c r="C3844" s="136" t="s">
        <v>314</v>
      </c>
      <c r="D3844" s="136" t="s">
        <v>304</v>
      </c>
      <c r="E3844" s="138">
        <v>12.9</v>
      </c>
      <c r="F3844" s="138">
        <v>12.9</v>
      </c>
      <c r="G3844" s="136" t="s">
        <v>308</v>
      </c>
      <c r="H3844" s="139">
        <v>41974</v>
      </c>
    </row>
    <row r="3845" spans="1:8" ht="25.5">
      <c r="A3845" s="140">
        <v>116</v>
      </c>
      <c r="B3845" s="141" t="s">
        <v>4160</v>
      </c>
      <c r="C3845" s="140" t="s">
        <v>314</v>
      </c>
      <c r="D3845" s="140" t="s">
        <v>304</v>
      </c>
      <c r="E3845" s="142">
        <v>3.21</v>
      </c>
      <c r="F3845" s="142">
        <v>3.21</v>
      </c>
      <c r="G3845" s="140" t="s">
        <v>308</v>
      </c>
      <c r="H3845" s="143">
        <v>41974</v>
      </c>
    </row>
    <row r="3846" spans="1:8">
      <c r="A3846" s="136">
        <v>7315</v>
      </c>
      <c r="B3846" s="137" t="s">
        <v>4161</v>
      </c>
      <c r="C3846" s="136" t="s">
        <v>314</v>
      </c>
      <c r="D3846" s="136" t="s">
        <v>416</v>
      </c>
      <c r="E3846" s="138">
        <v>28.78</v>
      </c>
      <c r="F3846" s="138">
        <v>28.78</v>
      </c>
      <c r="G3846" s="136" t="s">
        <v>308</v>
      </c>
      <c r="H3846" s="139">
        <v>41974</v>
      </c>
    </row>
    <row r="3847" spans="1:8" ht="25.5">
      <c r="A3847" s="140">
        <v>34682</v>
      </c>
      <c r="B3847" s="141" t="s">
        <v>4162</v>
      </c>
      <c r="C3847" s="140" t="s">
        <v>314</v>
      </c>
      <c r="D3847" s="140" t="s">
        <v>335</v>
      </c>
      <c r="E3847" s="142">
        <v>57.14</v>
      </c>
      <c r="F3847" s="142">
        <v>57.14</v>
      </c>
      <c r="G3847" s="140" t="s">
        <v>308</v>
      </c>
      <c r="H3847" s="143">
        <v>41974</v>
      </c>
    </row>
    <row r="3848" spans="1:8">
      <c r="A3848" s="136">
        <v>1112</v>
      </c>
      <c r="B3848" s="137" t="s">
        <v>4163</v>
      </c>
      <c r="C3848" s="136" t="s">
        <v>314</v>
      </c>
      <c r="D3848" s="136" t="s">
        <v>370</v>
      </c>
      <c r="E3848" s="138">
        <v>16.78</v>
      </c>
      <c r="F3848" s="138">
        <v>16.78</v>
      </c>
      <c r="G3848" s="136" t="s">
        <v>308</v>
      </c>
      <c r="H3848" s="139">
        <v>41974</v>
      </c>
    </row>
    <row r="3849" spans="1:8" ht="25.5">
      <c r="A3849" s="140">
        <v>10559</v>
      </c>
      <c r="B3849" s="141" t="s">
        <v>4164</v>
      </c>
      <c r="C3849" s="140" t="s">
        <v>316</v>
      </c>
      <c r="D3849" s="140" t="s">
        <v>83</v>
      </c>
      <c r="E3849" s="142">
        <v>2358</v>
      </c>
      <c r="F3849" s="142">
        <v>2358</v>
      </c>
      <c r="G3849" s="140" t="s">
        <v>308</v>
      </c>
      <c r="H3849" s="143">
        <v>41974</v>
      </c>
    </row>
    <row r="3850" spans="1:8" ht="25.5">
      <c r="A3850" s="136">
        <v>10664</v>
      </c>
      <c r="B3850" s="137" t="s">
        <v>4165</v>
      </c>
      <c r="C3850" s="136" t="s">
        <v>316</v>
      </c>
      <c r="D3850" s="136" t="s">
        <v>83</v>
      </c>
      <c r="E3850" s="138">
        <v>5034.07</v>
      </c>
      <c r="F3850" s="138">
        <v>5034.07</v>
      </c>
      <c r="G3850" s="136" t="s">
        <v>308</v>
      </c>
      <c r="H3850" s="139">
        <v>41974</v>
      </c>
    </row>
    <row r="3851" spans="1:8">
      <c r="A3851" s="140">
        <v>10857</v>
      </c>
      <c r="B3851" s="141" t="s">
        <v>4166</v>
      </c>
      <c r="C3851" s="140" t="s">
        <v>314</v>
      </c>
      <c r="D3851" s="140" t="s">
        <v>370</v>
      </c>
      <c r="E3851" s="142">
        <v>9.08</v>
      </c>
      <c r="F3851" s="142">
        <v>9.08</v>
      </c>
      <c r="G3851" s="140" t="s">
        <v>308</v>
      </c>
      <c r="H3851" s="143">
        <v>41974</v>
      </c>
    </row>
    <row r="3852" spans="1:8" ht="25.5">
      <c r="A3852" s="136">
        <v>4803</v>
      </c>
      <c r="B3852" s="137" t="s">
        <v>4167</v>
      </c>
      <c r="C3852" s="136" t="s">
        <v>314</v>
      </c>
      <c r="D3852" s="136" t="s">
        <v>370</v>
      </c>
      <c r="E3852" s="138">
        <v>22.78</v>
      </c>
      <c r="F3852" s="138">
        <v>22.78</v>
      </c>
      <c r="G3852" s="136" t="s">
        <v>308</v>
      </c>
      <c r="H3852" s="139">
        <v>41974</v>
      </c>
    </row>
    <row r="3853" spans="1:8" ht="25.5">
      <c r="A3853" s="140">
        <v>10852</v>
      </c>
      <c r="B3853" s="141" t="s">
        <v>4168</v>
      </c>
      <c r="C3853" s="140" t="s">
        <v>314</v>
      </c>
      <c r="D3853" s="140" t="s">
        <v>370</v>
      </c>
      <c r="E3853" s="142">
        <v>15.4</v>
      </c>
      <c r="F3853" s="142">
        <v>15.4</v>
      </c>
      <c r="G3853" s="140" t="s">
        <v>308</v>
      </c>
      <c r="H3853" s="143">
        <v>41974</v>
      </c>
    </row>
    <row r="3854" spans="1:8">
      <c r="A3854" s="136">
        <v>20231</v>
      </c>
      <c r="B3854" s="137" t="s">
        <v>4169</v>
      </c>
      <c r="C3854" s="136" t="s">
        <v>314</v>
      </c>
      <c r="D3854" s="136" t="s">
        <v>370</v>
      </c>
      <c r="E3854" s="138">
        <v>48.05</v>
      </c>
      <c r="F3854" s="138">
        <v>48.05</v>
      </c>
      <c r="G3854" s="136" t="s">
        <v>308</v>
      </c>
      <c r="H3854" s="139">
        <v>41974</v>
      </c>
    </row>
    <row r="3855" spans="1:8" ht="25.5">
      <c r="A3855" s="140">
        <v>10854</v>
      </c>
      <c r="B3855" s="141" t="s">
        <v>4170</v>
      </c>
      <c r="C3855" s="140" t="s">
        <v>314</v>
      </c>
      <c r="D3855" s="140" t="s">
        <v>370</v>
      </c>
      <c r="E3855" s="142">
        <v>7.14</v>
      </c>
      <c r="F3855" s="142">
        <v>7.14</v>
      </c>
      <c r="G3855" s="140" t="s">
        <v>308</v>
      </c>
      <c r="H3855" s="143">
        <v>41974</v>
      </c>
    </row>
    <row r="3856" spans="1:8">
      <c r="A3856" s="136">
        <v>6185</v>
      </c>
      <c r="B3856" s="137" t="s">
        <v>4171</v>
      </c>
      <c r="C3856" s="136" t="s">
        <v>314</v>
      </c>
      <c r="D3856" s="136" t="s">
        <v>370</v>
      </c>
      <c r="E3856" s="138">
        <v>4.2300000000000004</v>
      </c>
      <c r="F3856" s="138">
        <v>4.2300000000000004</v>
      </c>
      <c r="G3856" s="136" t="s">
        <v>308</v>
      </c>
      <c r="H3856" s="139">
        <v>41974</v>
      </c>
    </row>
    <row r="3857" spans="1:8">
      <c r="A3857" s="140">
        <v>6186</v>
      </c>
      <c r="B3857" s="141" t="s">
        <v>4172</v>
      </c>
      <c r="C3857" s="140" t="s">
        <v>314</v>
      </c>
      <c r="D3857" s="140" t="s">
        <v>370</v>
      </c>
      <c r="E3857" s="142">
        <v>4.76</v>
      </c>
      <c r="F3857" s="142">
        <v>4.76</v>
      </c>
      <c r="G3857" s="140" t="s">
        <v>308</v>
      </c>
      <c r="H3857" s="143">
        <v>41974</v>
      </c>
    </row>
    <row r="3858" spans="1:8">
      <c r="A3858" s="136">
        <v>6183</v>
      </c>
      <c r="B3858" s="137" t="s">
        <v>4173</v>
      </c>
      <c r="C3858" s="136" t="s">
        <v>314</v>
      </c>
      <c r="D3858" s="136" t="s">
        <v>370</v>
      </c>
      <c r="E3858" s="138">
        <v>5.47</v>
      </c>
      <c r="F3858" s="138">
        <v>5.47</v>
      </c>
      <c r="G3858" s="136" t="s">
        <v>308</v>
      </c>
      <c r="H3858" s="139">
        <v>41974</v>
      </c>
    </row>
    <row r="3859" spans="1:8" ht="25.5">
      <c r="A3859" s="140">
        <v>4830</v>
      </c>
      <c r="B3859" s="141" t="s">
        <v>4174</v>
      </c>
      <c r="C3859" s="140" t="s">
        <v>314</v>
      </c>
      <c r="D3859" s="140" t="s">
        <v>370</v>
      </c>
      <c r="E3859" s="142">
        <v>24.03</v>
      </c>
      <c r="F3859" s="142">
        <v>24.03</v>
      </c>
      <c r="G3859" s="140" t="s">
        <v>308</v>
      </c>
      <c r="H3859" s="143">
        <v>41974</v>
      </c>
    </row>
    <row r="3860" spans="1:8" ht="25.5">
      <c r="A3860" s="136">
        <v>4829</v>
      </c>
      <c r="B3860" s="137" t="s">
        <v>4175</v>
      </c>
      <c r="C3860" s="136" t="s">
        <v>314</v>
      </c>
      <c r="D3860" s="136" t="s">
        <v>370</v>
      </c>
      <c r="E3860" s="138">
        <v>33.64</v>
      </c>
      <c r="F3860" s="138">
        <v>33.64</v>
      </c>
      <c r="G3860" s="136" t="s">
        <v>308</v>
      </c>
      <c r="H3860" s="139">
        <v>41974</v>
      </c>
    </row>
    <row r="3861" spans="1:8" ht="25.5">
      <c r="A3861" s="140">
        <v>34680</v>
      </c>
      <c r="B3861" s="141" t="s">
        <v>4176</v>
      </c>
      <c r="C3861" s="140" t="s">
        <v>314</v>
      </c>
      <c r="D3861" s="140" t="s">
        <v>370</v>
      </c>
      <c r="E3861" s="142">
        <v>17.579999999999998</v>
      </c>
      <c r="F3861" s="142">
        <v>17.579999999999998</v>
      </c>
      <c r="G3861" s="140" t="s">
        <v>308</v>
      </c>
      <c r="H3861" s="143">
        <v>41974</v>
      </c>
    </row>
    <row r="3862" spans="1:8">
      <c r="A3862" s="136">
        <v>4804</v>
      </c>
      <c r="B3862" s="137" t="s">
        <v>4177</v>
      </c>
      <c r="C3862" s="136" t="s">
        <v>314</v>
      </c>
      <c r="D3862" s="136" t="s">
        <v>370</v>
      </c>
      <c r="E3862" s="138">
        <v>7.26</v>
      </c>
      <c r="F3862" s="138">
        <v>7.26</v>
      </c>
      <c r="G3862" s="136" t="s">
        <v>308</v>
      </c>
      <c r="H3862" s="139">
        <v>41974</v>
      </c>
    </row>
    <row r="3863" spans="1:8" ht="25.5">
      <c r="A3863" s="140">
        <v>25983</v>
      </c>
      <c r="B3863" s="141" t="s">
        <v>4178</v>
      </c>
      <c r="C3863" s="140" t="s">
        <v>314</v>
      </c>
      <c r="D3863" s="140" t="s">
        <v>335</v>
      </c>
      <c r="E3863" s="142">
        <v>223.24</v>
      </c>
      <c r="F3863" s="142">
        <v>223.24</v>
      </c>
      <c r="G3863" s="140" t="s">
        <v>308</v>
      </c>
      <c r="H3863" s="143">
        <v>41974</v>
      </c>
    </row>
    <row r="3864" spans="1:8">
      <c r="A3864" s="136">
        <v>11573</v>
      </c>
      <c r="B3864" s="137" t="s">
        <v>4179</v>
      </c>
      <c r="C3864" s="136" t="s">
        <v>314</v>
      </c>
      <c r="D3864" s="136" t="s">
        <v>83</v>
      </c>
      <c r="E3864" s="138">
        <v>14.83</v>
      </c>
      <c r="F3864" s="138">
        <v>14.83</v>
      </c>
      <c r="G3864" s="136" t="s">
        <v>308</v>
      </c>
      <c r="H3864" s="139">
        <v>41974</v>
      </c>
    </row>
    <row r="3865" spans="1:8" ht="25.5">
      <c r="A3865" s="140">
        <v>11575</v>
      </c>
      <c r="B3865" s="141" t="s">
        <v>4180</v>
      </c>
      <c r="C3865" s="140" t="s">
        <v>314</v>
      </c>
      <c r="D3865" s="140" t="s">
        <v>83</v>
      </c>
      <c r="E3865" s="142">
        <v>27.2</v>
      </c>
      <c r="F3865" s="142">
        <v>27.2</v>
      </c>
      <c r="G3865" s="140" t="s">
        <v>308</v>
      </c>
      <c r="H3865" s="143">
        <v>41974</v>
      </c>
    </row>
    <row r="3866" spans="1:8">
      <c r="A3866" s="136">
        <v>11576</v>
      </c>
      <c r="B3866" s="137" t="s">
        <v>4181</v>
      </c>
      <c r="C3866" s="136" t="s">
        <v>314</v>
      </c>
      <c r="D3866" s="136" t="s">
        <v>83</v>
      </c>
      <c r="E3866" s="138">
        <v>28.57</v>
      </c>
      <c r="F3866" s="138">
        <v>28.57</v>
      </c>
      <c r="G3866" s="136" t="s">
        <v>308</v>
      </c>
      <c r="H3866" s="139">
        <v>41974</v>
      </c>
    </row>
    <row r="3867" spans="1:8" ht="25.5">
      <c r="A3867" s="140">
        <v>20256</v>
      </c>
      <c r="B3867" s="141" t="s">
        <v>4182</v>
      </c>
      <c r="C3867" s="140" t="s">
        <v>314</v>
      </c>
      <c r="D3867" s="140" t="s">
        <v>83</v>
      </c>
      <c r="E3867" s="142">
        <v>2.3199999999999998</v>
      </c>
      <c r="F3867" s="142">
        <v>2.3199999999999998</v>
      </c>
      <c r="G3867" s="140" t="s">
        <v>308</v>
      </c>
      <c r="H3867" s="143">
        <v>41974</v>
      </c>
    </row>
    <row r="3868" spans="1:8" ht="51">
      <c r="A3868" s="136">
        <v>13470</v>
      </c>
      <c r="B3868" s="137" t="s">
        <v>4183</v>
      </c>
      <c r="C3868" s="136" t="s">
        <v>316</v>
      </c>
      <c r="D3868" s="136" t="s">
        <v>83</v>
      </c>
      <c r="E3868" s="138">
        <v>336162.29</v>
      </c>
      <c r="F3868" s="138">
        <v>336162.29</v>
      </c>
      <c r="G3868" s="136" t="s">
        <v>308</v>
      </c>
      <c r="H3868" s="139">
        <v>41974</v>
      </c>
    </row>
    <row r="3869" spans="1:8" ht="38.25">
      <c r="A3869" s="140">
        <v>6066</v>
      </c>
      <c r="B3869" s="141" t="s">
        <v>4184</v>
      </c>
      <c r="C3869" s="140" t="s">
        <v>316</v>
      </c>
      <c r="D3869" s="140" t="s">
        <v>83</v>
      </c>
      <c r="E3869" s="142">
        <v>320382.12</v>
      </c>
      <c r="F3869" s="142">
        <v>320382.12</v>
      </c>
      <c r="G3869" s="140" t="s">
        <v>308</v>
      </c>
      <c r="H3869" s="143">
        <v>41974</v>
      </c>
    </row>
    <row r="3870" spans="1:8" ht="38.25">
      <c r="A3870" s="136">
        <v>14511</v>
      </c>
      <c r="B3870" s="137" t="s">
        <v>4185</v>
      </c>
      <c r="C3870" s="136" t="s">
        <v>316</v>
      </c>
      <c r="D3870" s="136" t="s">
        <v>83</v>
      </c>
      <c r="E3870" s="138">
        <v>331692.03000000003</v>
      </c>
      <c r="F3870" s="138">
        <v>331692.03000000003</v>
      </c>
      <c r="G3870" s="136" t="s">
        <v>308</v>
      </c>
      <c r="H3870" s="139">
        <v>41974</v>
      </c>
    </row>
    <row r="3871" spans="1:8" ht="38.25">
      <c r="A3871" s="140">
        <v>10642</v>
      </c>
      <c r="B3871" s="141" t="s">
        <v>4186</v>
      </c>
      <c r="C3871" s="140" t="s">
        <v>316</v>
      </c>
      <c r="D3871" s="140" t="s">
        <v>83</v>
      </c>
      <c r="E3871" s="142">
        <v>312470</v>
      </c>
      <c r="F3871" s="142">
        <v>312470</v>
      </c>
      <c r="G3871" s="140" t="s">
        <v>308</v>
      </c>
      <c r="H3871" s="143">
        <v>41974</v>
      </c>
    </row>
    <row r="3872" spans="1:8" ht="51">
      <c r="A3872" s="136">
        <v>6063</v>
      </c>
      <c r="B3872" s="137" t="s">
        <v>4187</v>
      </c>
      <c r="C3872" s="136" t="s">
        <v>316</v>
      </c>
      <c r="D3872" s="136" t="s">
        <v>307</v>
      </c>
      <c r="E3872" s="138">
        <v>96.06</v>
      </c>
      <c r="F3872" s="138">
        <v>96.06</v>
      </c>
      <c r="G3872" s="136" t="s">
        <v>308</v>
      </c>
      <c r="H3872" s="139">
        <v>41974</v>
      </c>
    </row>
    <row r="3873" spans="1:8" ht="51">
      <c r="A3873" s="140">
        <v>6051</v>
      </c>
      <c r="B3873" s="141" t="s">
        <v>4188</v>
      </c>
      <c r="C3873" s="140" t="s">
        <v>316</v>
      </c>
      <c r="D3873" s="140" t="s">
        <v>307</v>
      </c>
      <c r="E3873" s="142">
        <v>78.59</v>
      </c>
      <c r="F3873" s="142">
        <v>78.59</v>
      </c>
      <c r="G3873" s="140" t="s">
        <v>308</v>
      </c>
      <c r="H3873" s="143">
        <v>41974</v>
      </c>
    </row>
    <row r="3874" spans="1:8" ht="38.25">
      <c r="A3874" s="136">
        <v>6054</v>
      </c>
      <c r="B3874" s="137" t="s">
        <v>4189</v>
      </c>
      <c r="C3874" s="136" t="s">
        <v>316</v>
      </c>
      <c r="D3874" s="136" t="s">
        <v>307</v>
      </c>
      <c r="E3874" s="138">
        <v>64.62</v>
      </c>
      <c r="F3874" s="138">
        <v>64.62</v>
      </c>
      <c r="G3874" s="136" t="s">
        <v>308</v>
      </c>
      <c r="H3874" s="139">
        <v>41974</v>
      </c>
    </row>
    <row r="3875" spans="1:8" ht="38.25">
      <c r="A3875" s="140">
        <v>6050</v>
      </c>
      <c r="B3875" s="141" t="s">
        <v>4190</v>
      </c>
      <c r="C3875" s="140" t="s">
        <v>316</v>
      </c>
      <c r="D3875" s="140" t="s">
        <v>307</v>
      </c>
      <c r="E3875" s="142">
        <v>30.56</v>
      </c>
      <c r="F3875" s="142">
        <v>30.56</v>
      </c>
      <c r="G3875" s="140" t="s">
        <v>308</v>
      </c>
      <c r="H3875" s="143">
        <v>41974</v>
      </c>
    </row>
    <row r="3876" spans="1:8" ht="38.25">
      <c r="A3876" s="136">
        <v>6049</v>
      </c>
      <c r="B3876" s="137" t="s">
        <v>4191</v>
      </c>
      <c r="C3876" s="136" t="s">
        <v>316</v>
      </c>
      <c r="D3876" s="136" t="s">
        <v>307</v>
      </c>
      <c r="E3876" s="138">
        <v>32.75</v>
      </c>
      <c r="F3876" s="138">
        <v>32.75</v>
      </c>
      <c r="G3876" s="136" t="s">
        <v>308</v>
      </c>
      <c r="H3876" s="139">
        <v>41974</v>
      </c>
    </row>
    <row r="3877" spans="1:8" ht="51">
      <c r="A3877" s="140">
        <v>13469</v>
      </c>
      <c r="B3877" s="141" t="s">
        <v>4192</v>
      </c>
      <c r="C3877" s="140" t="s">
        <v>316</v>
      </c>
      <c r="D3877" s="140" t="s">
        <v>83</v>
      </c>
      <c r="E3877" s="142">
        <v>292800.92</v>
      </c>
      <c r="F3877" s="142">
        <v>292800.92</v>
      </c>
      <c r="G3877" s="140" t="s">
        <v>308</v>
      </c>
      <c r="H3877" s="143">
        <v>41974</v>
      </c>
    </row>
    <row r="3878" spans="1:8" ht="38.25">
      <c r="A3878" s="136">
        <v>6048</v>
      </c>
      <c r="B3878" s="137" t="s">
        <v>4193</v>
      </c>
      <c r="C3878" s="136" t="s">
        <v>316</v>
      </c>
      <c r="D3878" s="136" t="s">
        <v>307</v>
      </c>
      <c r="E3878" s="138">
        <v>32.75</v>
      </c>
      <c r="F3878" s="138">
        <v>32.75</v>
      </c>
      <c r="G3878" s="136" t="s">
        <v>308</v>
      </c>
      <c r="H3878" s="139">
        <v>41974</v>
      </c>
    </row>
    <row r="3879" spans="1:8" ht="38.25">
      <c r="A3879" s="140">
        <v>6047</v>
      </c>
      <c r="B3879" s="141" t="s">
        <v>4194</v>
      </c>
      <c r="C3879" s="140" t="s">
        <v>316</v>
      </c>
      <c r="D3879" s="140" t="s">
        <v>307</v>
      </c>
      <c r="E3879" s="142">
        <v>30.56</v>
      </c>
      <c r="F3879" s="142">
        <v>30.56</v>
      </c>
      <c r="G3879" s="140" t="s">
        <v>308</v>
      </c>
      <c r="H3879" s="143">
        <v>41974</v>
      </c>
    </row>
    <row r="3880" spans="1:8" ht="51">
      <c r="A3880" s="136">
        <v>14489</v>
      </c>
      <c r="B3880" s="137" t="s">
        <v>4195</v>
      </c>
      <c r="C3880" s="136" t="s">
        <v>316</v>
      </c>
      <c r="D3880" s="136" t="s">
        <v>83</v>
      </c>
      <c r="E3880" s="138">
        <v>277155.08</v>
      </c>
      <c r="F3880" s="138">
        <v>277155.08</v>
      </c>
      <c r="G3880" s="136" t="s">
        <v>308</v>
      </c>
      <c r="H3880" s="139">
        <v>41974</v>
      </c>
    </row>
    <row r="3881" spans="1:8" ht="38.25">
      <c r="A3881" s="140">
        <v>14626</v>
      </c>
      <c r="B3881" s="141" t="s">
        <v>4196</v>
      </c>
      <c r="C3881" s="140" t="s">
        <v>316</v>
      </c>
      <c r="D3881" s="140" t="s">
        <v>83</v>
      </c>
      <c r="E3881" s="142">
        <v>165560.6</v>
      </c>
      <c r="F3881" s="142">
        <v>165560.6</v>
      </c>
      <c r="G3881" s="140" t="s">
        <v>308</v>
      </c>
      <c r="H3881" s="143">
        <v>41974</v>
      </c>
    </row>
    <row r="3882" spans="1:8" ht="38.25">
      <c r="A3882" s="136">
        <v>13467</v>
      </c>
      <c r="B3882" s="137" t="s">
        <v>4197</v>
      </c>
      <c r="C3882" s="136" t="s">
        <v>316</v>
      </c>
      <c r="D3882" s="136" t="s">
        <v>83</v>
      </c>
      <c r="E3882" s="138">
        <v>286095.56</v>
      </c>
      <c r="F3882" s="138">
        <v>286095.56</v>
      </c>
      <c r="G3882" s="136" t="s">
        <v>308</v>
      </c>
      <c r="H3882" s="139">
        <v>41974</v>
      </c>
    </row>
    <row r="3883" spans="1:8" ht="51">
      <c r="A3883" s="140">
        <v>13600</v>
      </c>
      <c r="B3883" s="141" t="s">
        <v>4198</v>
      </c>
      <c r="C3883" s="140" t="s">
        <v>316</v>
      </c>
      <c r="D3883" s="140" t="s">
        <v>83</v>
      </c>
      <c r="E3883" s="142">
        <v>268214.56</v>
      </c>
      <c r="F3883" s="142">
        <v>268214.56</v>
      </c>
      <c r="G3883" s="140" t="s">
        <v>308</v>
      </c>
      <c r="H3883" s="143">
        <v>41974</v>
      </c>
    </row>
    <row r="3884" spans="1:8" ht="38.25">
      <c r="A3884" s="136">
        <v>36541</v>
      </c>
      <c r="B3884" s="137" t="s">
        <v>4199</v>
      </c>
      <c r="C3884" s="136" t="s">
        <v>316</v>
      </c>
      <c r="D3884" s="136" t="s">
        <v>83</v>
      </c>
      <c r="E3884" s="138">
        <v>208760.33</v>
      </c>
      <c r="F3884" s="138">
        <v>208760.33</v>
      </c>
      <c r="G3884" s="136" t="s">
        <v>308</v>
      </c>
      <c r="H3884" s="139">
        <v>41974</v>
      </c>
    </row>
    <row r="3885" spans="1:8" ht="51">
      <c r="A3885" s="140">
        <v>10646</v>
      </c>
      <c r="B3885" s="141" t="s">
        <v>4200</v>
      </c>
      <c r="C3885" s="140" t="s">
        <v>316</v>
      </c>
      <c r="D3885" s="140" t="s">
        <v>83</v>
      </c>
      <c r="E3885" s="142">
        <v>199936.09</v>
      </c>
      <c r="F3885" s="142">
        <v>199936.09</v>
      </c>
      <c r="G3885" s="140" t="s">
        <v>308</v>
      </c>
      <c r="H3885" s="143">
        <v>41974</v>
      </c>
    </row>
    <row r="3886" spans="1:8" ht="51">
      <c r="A3886" s="136">
        <v>6058</v>
      </c>
      <c r="B3886" s="137" t="s">
        <v>4201</v>
      </c>
      <c r="C3886" s="136" t="s">
        <v>316</v>
      </c>
      <c r="D3886" s="136" t="s">
        <v>307</v>
      </c>
      <c r="E3886" s="138">
        <v>78.59</v>
      </c>
      <c r="F3886" s="138">
        <v>78.59</v>
      </c>
      <c r="G3886" s="136" t="s">
        <v>308</v>
      </c>
      <c r="H3886" s="139">
        <v>41974</v>
      </c>
    </row>
    <row r="3887" spans="1:8" ht="51">
      <c r="A3887" s="140">
        <v>6065</v>
      </c>
      <c r="B3887" s="141" t="s">
        <v>4202</v>
      </c>
      <c r="C3887" s="140" t="s">
        <v>316</v>
      </c>
      <c r="D3887" s="140" t="s">
        <v>307</v>
      </c>
      <c r="E3887" s="142">
        <v>78.59</v>
      </c>
      <c r="F3887" s="142">
        <v>78.59</v>
      </c>
      <c r="G3887" s="140" t="s">
        <v>308</v>
      </c>
      <c r="H3887" s="143">
        <v>41974</v>
      </c>
    </row>
    <row r="3888" spans="1:8" ht="51">
      <c r="A3888" s="136">
        <v>6052</v>
      </c>
      <c r="B3888" s="137" t="s">
        <v>4203</v>
      </c>
      <c r="C3888" s="136" t="s">
        <v>316</v>
      </c>
      <c r="D3888" s="136" t="s">
        <v>307</v>
      </c>
      <c r="E3888" s="138">
        <v>78.59</v>
      </c>
      <c r="F3888" s="138">
        <v>78.59</v>
      </c>
      <c r="G3888" s="136" t="s">
        <v>308</v>
      </c>
      <c r="H3888" s="139">
        <v>41974</v>
      </c>
    </row>
    <row r="3889" spans="1:8" ht="51">
      <c r="A3889" s="140">
        <v>6056</v>
      </c>
      <c r="B3889" s="141" t="s">
        <v>4204</v>
      </c>
      <c r="C3889" s="140" t="s">
        <v>316</v>
      </c>
      <c r="D3889" s="140" t="s">
        <v>307</v>
      </c>
      <c r="E3889" s="142">
        <v>74.66</v>
      </c>
      <c r="F3889" s="142">
        <v>74.66</v>
      </c>
      <c r="G3889" s="140" t="s">
        <v>308</v>
      </c>
      <c r="H3889" s="143">
        <v>41974</v>
      </c>
    </row>
    <row r="3890" spans="1:8" ht="51">
      <c r="A3890" s="136">
        <v>6059</v>
      </c>
      <c r="B3890" s="137" t="s">
        <v>4205</v>
      </c>
      <c r="C3890" s="136" t="s">
        <v>316</v>
      </c>
      <c r="D3890" s="136" t="s">
        <v>307</v>
      </c>
      <c r="E3890" s="138">
        <v>77.72</v>
      </c>
      <c r="F3890" s="138">
        <v>77.72</v>
      </c>
      <c r="G3890" s="136" t="s">
        <v>308</v>
      </c>
      <c r="H3890" s="139">
        <v>41974</v>
      </c>
    </row>
    <row r="3891" spans="1:8" ht="51">
      <c r="A3891" s="140">
        <v>10758</v>
      </c>
      <c r="B3891" s="141" t="s">
        <v>4206</v>
      </c>
      <c r="C3891" s="140" t="s">
        <v>316</v>
      </c>
      <c r="D3891" s="140" t="s">
        <v>307</v>
      </c>
      <c r="E3891" s="142">
        <v>61.13</v>
      </c>
      <c r="F3891" s="142">
        <v>61.13</v>
      </c>
      <c r="G3891" s="140" t="s">
        <v>308</v>
      </c>
      <c r="H3891" s="143">
        <v>41974</v>
      </c>
    </row>
    <row r="3892" spans="1:8" ht="51">
      <c r="A3892" s="136">
        <v>6060</v>
      </c>
      <c r="B3892" s="137" t="s">
        <v>4207</v>
      </c>
      <c r="C3892" s="136" t="s">
        <v>316</v>
      </c>
      <c r="D3892" s="136" t="s">
        <v>307</v>
      </c>
      <c r="E3892" s="138">
        <v>78.59</v>
      </c>
      <c r="F3892" s="138">
        <v>78.59</v>
      </c>
      <c r="G3892" s="136" t="s">
        <v>308</v>
      </c>
      <c r="H3892" s="139">
        <v>41974</v>
      </c>
    </row>
    <row r="3893" spans="1:8" ht="38.25">
      <c r="A3893" s="140">
        <v>13881</v>
      </c>
      <c r="B3893" s="141" t="s">
        <v>4208</v>
      </c>
      <c r="C3893" s="140" t="s">
        <v>316</v>
      </c>
      <c r="D3893" s="140" t="s">
        <v>83</v>
      </c>
      <c r="E3893" s="142">
        <v>107285.82</v>
      </c>
      <c r="F3893" s="142">
        <v>107285.82</v>
      </c>
      <c r="G3893" s="140" t="s">
        <v>308</v>
      </c>
      <c r="H3893" s="143">
        <v>41974</v>
      </c>
    </row>
    <row r="3894" spans="1:8" ht="25.5">
      <c r="A3894" s="136">
        <v>13468</v>
      </c>
      <c r="B3894" s="137" t="s">
        <v>4209</v>
      </c>
      <c r="C3894" s="136" t="s">
        <v>316</v>
      </c>
      <c r="D3894" s="136" t="s">
        <v>83</v>
      </c>
      <c r="E3894" s="138">
        <v>149574.54999999999</v>
      </c>
      <c r="F3894" s="138">
        <v>149574.54999999999</v>
      </c>
      <c r="G3894" s="136" t="s">
        <v>308</v>
      </c>
      <c r="H3894" s="139">
        <v>41974</v>
      </c>
    </row>
    <row r="3895" spans="1:8" ht="25.5">
      <c r="A3895" s="140">
        <v>13365</v>
      </c>
      <c r="B3895" s="141" t="s">
        <v>4210</v>
      </c>
      <c r="C3895" s="140" t="s">
        <v>316</v>
      </c>
      <c r="D3895" s="140" t="s">
        <v>83</v>
      </c>
      <c r="E3895" s="142">
        <v>168996.65</v>
      </c>
      <c r="F3895" s="142">
        <v>168996.65</v>
      </c>
      <c r="G3895" s="140" t="s">
        <v>308</v>
      </c>
      <c r="H3895" s="143">
        <v>41974</v>
      </c>
    </row>
    <row r="3896" spans="1:8" ht="38.25">
      <c r="A3896" s="136">
        <v>11282</v>
      </c>
      <c r="B3896" s="137" t="s">
        <v>4211</v>
      </c>
      <c r="C3896" s="136" t="s">
        <v>316</v>
      </c>
      <c r="D3896" s="136" t="s">
        <v>83</v>
      </c>
      <c r="E3896" s="138">
        <v>111756.05</v>
      </c>
      <c r="F3896" s="138">
        <v>111756.05</v>
      </c>
      <c r="G3896" s="136" t="s">
        <v>308</v>
      </c>
      <c r="H3896" s="139">
        <v>41974</v>
      </c>
    </row>
    <row r="3897" spans="1:8" ht="51">
      <c r="A3897" s="140">
        <v>6062</v>
      </c>
      <c r="B3897" s="141" t="s">
        <v>4212</v>
      </c>
      <c r="C3897" s="140" t="s">
        <v>316</v>
      </c>
      <c r="D3897" s="140" t="s">
        <v>307</v>
      </c>
      <c r="E3897" s="142">
        <v>88.2</v>
      </c>
      <c r="F3897" s="142">
        <v>88.2</v>
      </c>
      <c r="G3897" s="140" t="s">
        <v>308</v>
      </c>
      <c r="H3897" s="143">
        <v>41974</v>
      </c>
    </row>
    <row r="3898" spans="1:8" ht="38.25">
      <c r="A3898" s="136">
        <v>6068</v>
      </c>
      <c r="B3898" s="137" t="s">
        <v>4213</v>
      </c>
      <c r="C3898" s="136" t="s">
        <v>316</v>
      </c>
      <c r="D3898" s="136" t="s">
        <v>83</v>
      </c>
      <c r="E3898" s="138">
        <v>237154.36</v>
      </c>
      <c r="F3898" s="138">
        <v>237154.36</v>
      </c>
      <c r="G3898" s="136" t="s">
        <v>308</v>
      </c>
      <c r="H3898" s="139">
        <v>41974</v>
      </c>
    </row>
    <row r="3899" spans="1:8" ht="51">
      <c r="A3899" s="140">
        <v>6070</v>
      </c>
      <c r="B3899" s="141" t="s">
        <v>4214</v>
      </c>
      <c r="C3899" s="140" t="s">
        <v>316</v>
      </c>
      <c r="D3899" s="140" t="s">
        <v>83</v>
      </c>
      <c r="E3899" s="142">
        <v>49061.41</v>
      </c>
      <c r="F3899" s="142">
        <v>49061.41</v>
      </c>
      <c r="G3899" s="140" t="s">
        <v>308</v>
      </c>
      <c r="H3899" s="143">
        <v>41974</v>
      </c>
    </row>
    <row r="3900" spans="1:8" ht="51">
      <c r="A3900" s="136">
        <v>14513</v>
      </c>
      <c r="B3900" s="137" t="s">
        <v>4215</v>
      </c>
      <c r="C3900" s="136" t="s">
        <v>316</v>
      </c>
      <c r="D3900" s="136" t="s">
        <v>83</v>
      </c>
      <c r="E3900" s="138">
        <v>226415.29</v>
      </c>
      <c r="F3900" s="138">
        <v>226415.29</v>
      </c>
      <c r="G3900" s="136" t="s">
        <v>308</v>
      </c>
      <c r="H3900" s="139">
        <v>41974</v>
      </c>
    </row>
    <row r="3901" spans="1:8" ht="38.25">
      <c r="A3901" s="140">
        <v>6069</v>
      </c>
      <c r="B3901" s="141" t="s">
        <v>4216</v>
      </c>
      <c r="C3901" s="140" t="s">
        <v>316</v>
      </c>
      <c r="D3901" s="140" t="s">
        <v>83</v>
      </c>
      <c r="E3901" s="142">
        <v>68176.95</v>
      </c>
      <c r="F3901" s="142">
        <v>68176.95</v>
      </c>
      <c r="G3901" s="140" t="s">
        <v>308</v>
      </c>
      <c r="H3901" s="143">
        <v>41974</v>
      </c>
    </row>
    <row r="3902" spans="1:8" ht="38.25">
      <c r="A3902" s="136">
        <v>6067</v>
      </c>
      <c r="B3902" s="137" t="s">
        <v>4217</v>
      </c>
      <c r="C3902" s="136" t="s">
        <v>316</v>
      </c>
      <c r="D3902" s="136" t="s">
        <v>83</v>
      </c>
      <c r="E3902" s="138">
        <v>175964.01</v>
      </c>
      <c r="F3902" s="138">
        <v>175964.01</v>
      </c>
      <c r="G3902" s="136" t="s">
        <v>308</v>
      </c>
      <c r="H3902" s="139">
        <v>41974</v>
      </c>
    </row>
    <row r="3903" spans="1:8" ht="25.5">
      <c r="A3903" s="140">
        <v>36532</v>
      </c>
      <c r="B3903" s="141" t="s">
        <v>4218</v>
      </c>
      <c r="C3903" s="140" t="s">
        <v>316</v>
      </c>
      <c r="D3903" s="140" t="s">
        <v>83</v>
      </c>
      <c r="E3903" s="142">
        <v>6404.07</v>
      </c>
      <c r="F3903" s="142">
        <v>6404.07</v>
      </c>
      <c r="G3903" s="140" t="s">
        <v>308</v>
      </c>
      <c r="H3903" s="143">
        <v>41974</v>
      </c>
    </row>
    <row r="3904" spans="1:8" ht="25.5">
      <c r="A3904" s="136">
        <v>13624</v>
      </c>
      <c r="B3904" s="137" t="s">
        <v>4219</v>
      </c>
      <c r="C3904" s="136" t="s">
        <v>316</v>
      </c>
      <c r="D3904" s="136" t="s">
        <v>83</v>
      </c>
      <c r="E3904" s="138">
        <v>7957.13</v>
      </c>
      <c r="F3904" s="138">
        <v>7957.13</v>
      </c>
      <c r="G3904" s="136" t="s">
        <v>308</v>
      </c>
      <c r="H3904" s="139">
        <v>41974</v>
      </c>
    </row>
    <row r="3905" spans="1:8" ht="25.5">
      <c r="A3905" s="140">
        <v>11578</v>
      </c>
      <c r="B3905" s="141" t="s">
        <v>4220</v>
      </c>
      <c r="C3905" s="140" t="s">
        <v>314</v>
      </c>
      <c r="D3905" s="140" t="s">
        <v>83</v>
      </c>
      <c r="E3905" s="142">
        <v>7.27</v>
      </c>
      <c r="F3905" s="142">
        <v>7.27</v>
      </c>
      <c r="G3905" s="140" t="s">
        <v>308</v>
      </c>
      <c r="H3905" s="143">
        <v>41974</v>
      </c>
    </row>
    <row r="3906" spans="1:8" ht="25.5">
      <c r="A3906" s="136">
        <v>11577</v>
      </c>
      <c r="B3906" s="137" t="s">
        <v>4221</v>
      </c>
      <c r="C3906" s="136" t="s">
        <v>314</v>
      </c>
      <c r="D3906" s="136" t="s">
        <v>83</v>
      </c>
      <c r="E3906" s="138">
        <v>4.96</v>
      </c>
      <c r="F3906" s="138">
        <v>4.96</v>
      </c>
      <c r="G3906" s="136" t="s">
        <v>308</v>
      </c>
      <c r="H3906" s="139">
        <v>41974</v>
      </c>
    </row>
    <row r="3907" spans="1:8">
      <c r="A3907" s="140">
        <v>1115</v>
      </c>
      <c r="B3907" s="141" t="s">
        <v>4222</v>
      </c>
      <c r="C3907" s="140" t="s">
        <v>314</v>
      </c>
      <c r="D3907" s="140" t="s">
        <v>370</v>
      </c>
      <c r="E3907" s="142">
        <v>11.28</v>
      </c>
      <c r="F3907" s="142">
        <v>11.28</v>
      </c>
      <c r="G3907" s="140" t="s">
        <v>308</v>
      </c>
      <c r="H3907" s="143">
        <v>41974</v>
      </c>
    </row>
    <row r="3908" spans="1:8">
      <c r="A3908" s="136">
        <v>1116</v>
      </c>
      <c r="B3908" s="137" t="s">
        <v>4223</v>
      </c>
      <c r="C3908" s="136" t="s">
        <v>314</v>
      </c>
      <c r="D3908" s="136" t="s">
        <v>370</v>
      </c>
      <c r="E3908" s="138">
        <v>13.75</v>
      </c>
      <c r="F3908" s="138">
        <v>13.75</v>
      </c>
      <c r="G3908" s="136" t="s">
        <v>308</v>
      </c>
      <c r="H3908" s="139">
        <v>41974</v>
      </c>
    </row>
    <row r="3909" spans="1:8">
      <c r="A3909" s="140">
        <v>1111</v>
      </c>
      <c r="B3909" s="141" t="s">
        <v>4224</v>
      </c>
      <c r="C3909" s="140" t="s">
        <v>314</v>
      </c>
      <c r="D3909" s="140" t="s">
        <v>370</v>
      </c>
      <c r="E3909" s="142">
        <v>23.27</v>
      </c>
      <c r="F3909" s="142">
        <v>23.27</v>
      </c>
      <c r="G3909" s="140" t="s">
        <v>308</v>
      </c>
      <c r="H3909" s="143">
        <v>41974</v>
      </c>
    </row>
    <row r="3910" spans="1:8">
      <c r="A3910" s="136">
        <v>1114</v>
      </c>
      <c r="B3910" s="137" t="s">
        <v>4225</v>
      </c>
      <c r="C3910" s="136" t="s">
        <v>314</v>
      </c>
      <c r="D3910" s="136" t="s">
        <v>370</v>
      </c>
      <c r="E3910" s="138">
        <v>20.45</v>
      </c>
      <c r="F3910" s="138">
        <v>20.45</v>
      </c>
      <c r="G3910" s="136" t="s">
        <v>308</v>
      </c>
      <c r="H3910" s="139">
        <v>41974</v>
      </c>
    </row>
    <row r="3911" spans="1:8">
      <c r="A3911" s="140">
        <v>1113</v>
      </c>
      <c r="B3911" s="141" t="s">
        <v>4226</v>
      </c>
      <c r="C3911" s="140" t="s">
        <v>314</v>
      </c>
      <c r="D3911" s="140" t="s">
        <v>370</v>
      </c>
      <c r="E3911" s="142">
        <v>14</v>
      </c>
      <c r="F3911" s="142">
        <v>14</v>
      </c>
      <c r="G3911" s="140" t="s">
        <v>308</v>
      </c>
      <c r="H3911" s="143">
        <v>41974</v>
      </c>
    </row>
    <row r="3912" spans="1:8">
      <c r="A3912" s="136">
        <v>20215</v>
      </c>
      <c r="B3912" s="137" t="s">
        <v>4227</v>
      </c>
      <c r="C3912" s="136" t="s">
        <v>314</v>
      </c>
      <c r="D3912" s="136" t="s">
        <v>83</v>
      </c>
      <c r="E3912" s="138">
        <v>14.82</v>
      </c>
      <c r="F3912" s="138">
        <v>14.82</v>
      </c>
      <c r="G3912" s="136" t="s">
        <v>308</v>
      </c>
      <c r="H3912" s="139">
        <v>41974</v>
      </c>
    </row>
    <row r="3913" spans="1:8" ht="25.5">
      <c r="A3913" s="140">
        <v>20214</v>
      </c>
      <c r="B3913" s="141" t="s">
        <v>4228</v>
      </c>
      <c r="C3913" s="140" t="s">
        <v>314</v>
      </c>
      <c r="D3913" s="140" t="s">
        <v>83</v>
      </c>
      <c r="E3913" s="142">
        <v>26.99</v>
      </c>
      <c r="F3913" s="142">
        <v>26.99</v>
      </c>
      <c r="G3913" s="140" t="s">
        <v>308</v>
      </c>
      <c r="H3913" s="143">
        <v>41974</v>
      </c>
    </row>
    <row r="3914" spans="1:8" ht="25.5">
      <c r="A3914" s="136">
        <v>7237</v>
      </c>
      <c r="B3914" s="137" t="s">
        <v>4229</v>
      </c>
      <c r="C3914" s="136" t="s">
        <v>314</v>
      </c>
      <c r="D3914" s="136" t="s">
        <v>83</v>
      </c>
      <c r="E3914" s="138">
        <v>15.61</v>
      </c>
      <c r="F3914" s="138">
        <v>15.61</v>
      </c>
      <c r="G3914" s="136" t="s">
        <v>308</v>
      </c>
      <c r="H3914" s="139">
        <v>41974</v>
      </c>
    </row>
    <row r="3915" spans="1:8" ht="25.5">
      <c r="A3915" s="140">
        <v>11064</v>
      </c>
      <c r="B3915" s="141" t="s">
        <v>4230</v>
      </c>
      <c r="C3915" s="140" t="s">
        <v>314</v>
      </c>
      <c r="D3915" s="140" t="s">
        <v>83</v>
      </c>
      <c r="E3915" s="142">
        <v>11.45</v>
      </c>
      <c r="F3915" s="142">
        <v>11.45</v>
      </c>
      <c r="G3915" s="140" t="s">
        <v>308</v>
      </c>
      <c r="H3915" s="143">
        <v>41974</v>
      </c>
    </row>
    <row r="3916" spans="1:8">
      <c r="A3916" s="136">
        <v>16</v>
      </c>
      <c r="B3916" s="137" t="s">
        <v>4231</v>
      </c>
      <c r="C3916" s="136" t="s">
        <v>314</v>
      </c>
      <c r="D3916" s="136" t="s">
        <v>304</v>
      </c>
      <c r="E3916" s="138">
        <v>3.03</v>
      </c>
      <c r="F3916" s="138">
        <v>3.03</v>
      </c>
      <c r="G3916" s="136" t="s">
        <v>308</v>
      </c>
      <c r="H3916" s="139">
        <v>41974</v>
      </c>
    </row>
    <row r="3917" spans="1:8" ht="25.5">
      <c r="A3917" s="140">
        <v>11757</v>
      </c>
      <c r="B3917" s="141" t="s">
        <v>4232</v>
      </c>
      <c r="C3917" s="140" t="s">
        <v>314</v>
      </c>
      <c r="D3917" s="140" t="s">
        <v>83</v>
      </c>
      <c r="E3917" s="142">
        <v>21.75</v>
      </c>
      <c r="F3917" s="142">
        <v>21.75</v>
      </c>
      <c r="G3917" s="140" t="s">
        <v>308</v>
      </c>
      <c r="H3917" s="143">
        <v>41974</v>
      </c>
    </row>
    <row r="3918" spans="1:8">
      <c r="A3918" s="136">
        <v>21103</v>
      </c>
      <c r="B3918" s="137" t="s">
        <v>4233</v>
      </c>
      <c r="C3918" s="136" t="s">
        <v>314</v>
      </c>
      <c r="D3918" s="136" t="s">
        <v>83</v>
      </c>
      <c r="E3918" s="138">
        <v>25.5</v>
      </c>
      <c r="F3918" s="138">
        <v>25.5</v>
      </c>
      <c r="G3918" s="136" t="s">
        <v>308</v>
      </c>
      <c r="H3918" s="139">
        <v>41974</v>
      </c>
    </row>
    <row r="3919" spans="1:8" ht="25.5">
      <c r="A3919" s="140">
        <v>11758</v>
      </c>
      <c r="B3919" s="141" t="s">
        <v>4234</v>
      </c>
      <c r="C3919" s="140" t="s">
        <v>314</v>
      </c>
      <c r="D3919" s="140" t="s">
        <v>83</v>
      </c>
      <c r="E3919" s="142">
        <v>16.329999999999998</v>
      </c>
      <c r="F3919" s="142">
        <v>16.329999999999998</v>
      </c>
      <c r="G3919" s="140" t="s">
        <v>308</v>
      </c>
      <c r="H3919" s="143">
        <v>41974</v>
      </c>
    </row>
    <row r="3920" spans="1:8">
      <c r="A3920" s="136">
        <v>4269</v>
      </c>
      <c r="B3920" s="137" t="s">
        <v>4235</v>
      </c>
      <c r="C3920" s="136" t="s">
        <v>314</v>
      </c>
      <c r="D3920" s="136" t="s">
        <v>83</v>
      </c>
      <c r="E3920" s="138">
        <v>15.31</v>
      </c>
      <c r="F3920" s="138">
        <v>15.31</v>
      </c>
      <c r="G3920" s="136" t="s">
        <v>308</v>
      </c>
      <c r="H3920" s="139">
        <v>41974</v>
      </c>
    </row>
    <row r="3921" spans="1:8">
      <c r="A3921" s="140">
        <v>4270</v>
      </c>
      <c r="B3921" s="141" t="s">
        <v>4236</v>
      </c>
      <c r="C3921" s="140" t="s">
        <v>314</v>
      </c>
      <c r="D3921" s="140" t="s">
        <v>83</v>
      </c>
      <c r="E3921" s="142">
        <v>11.05</v>
      </c>
      <c r="F3921" s="142">
        <v>11.05</v>
      </c>
      <c r="G3921" s="140" t="s">
        <v>308</v>
      </c>
      <c r="H3921" s="143">
        <v>41974</v>
      </c>
    </row>
    <row r="3922" spans="1:8">
      <c r="A3922" s="136">
        <v>25988</v>
      </c>
      <c r="B3922" s="137" t="s">
        <v>4237</v>
      </c>
      <c r="C3922" s="136" t="s">
        <v>314</v>
      </c>
      <c r="D3922" s="136" t="s">
        <v>335</v>
      </c>
      <c r="E3922" s="138">
        <v>2.61</v>
      </c>
      <c r="F3922" s="138">
        <v>2.61</v>
      </c>
      <c r="G3922" s="136" t="s">
        <v>308</v>
      </c>
      <c r="H3922" s="139">
        <v>41974</v>
      </c>
    </row>
    <row r="3923" spans="1:8">
      <c r="A3923" s="140">
        <v>6076</v>
      </c>
      <c r="B3923" s="141" t="s">
        <v>4238</v>
      </c>
      <c r="C3923" s="140" t="s">
        <v>314</v>
      </c>
      <c r="D3923" s="140" t="s">
        <v>368</v>
      </c>
      <c r="E3923" s="142">
        <v>32.75</v>
      </c>
      <c r="F3923" s="142">
        <v>32.75</v>
      </c>
      <c r="G3923" s="140" t="s">
        <v>308</v>
      </c>
      <c r="H3923" s="143">
        <v>41974</v>
      </c>
    </row>
    <row r="3924" spans="1:8" ht="25.5">
      <c r="A3924" s="136">
        <v>12413</v>
      </c>
      <c r="B3924" s="137" t="s">
        <v>4239</v>
      </c>
      <c r="C3924" s="136" t="s">
        <v>314</v>
      </c>
      <c r="D3924" s="136" t="s">
        <v>83</v>
      </c>
      <c r="E3924" s="138">
        <v>144.6</v>
      </c>
      <c r="F3924" s="138">
        <v>144.6</v>
      </c>
      <c r="G3924" s="136" t="s">
        <v>308</v>
      </c>
      <c r="H3924" s="139">
        <v>41974</v>
      </c>
    </row>
    <row r="3925" spans="1:8">
      <c r="A3925" s="140">
        <v>13109</v>
      </c>
      <c r="B3925" s="141" t="s">
        <v>4240</v>
      </c>
      <c r="C3925" s="140" t="s">
        <v>314</v>
      </c>
      <c r="D3925" s="140" t="s">
        <v>83</v>
      </c>
      <c r="E3925" s="142">
        <v>155.06</v>
      </c>
      <c r="F3925" s="142">
        <v>155.06</v>
      </c>
      <c r="G3925" s="140" t="s">
        <v>308</v>
      </c>
      <c r="H3925" s="143">
        <v>41974</v>
      </c>
    </row>
    <row r="3926" spans="1:8">
      <c r="A3926" s="136">
        <v>13110</v>
      </c>
      <c r="B3926" s="137" t="s">
        <v>4241</v>
      </c>
      <c r="C3926" s="136" t="s">
        <v>314</v>
      </c>
      <c r="D3926" s="136" t="s">
        <v>83</v>
      </c>
      <c r="E3926" s="138">
        <v>204.07</v>
      </c>
      <c r="F3926" s="138">
        <v>204.07</v>
      </c>
      <c r="G3926" s="136" t="s">
        <v>308</v>
      </c>
      <c r="H3926" s="139">
        <v>41974</v>
      </c>
    </row>
    <row r="3927" spans="1:8">
      <c r="A3927" s="140">
        <v>7581</v>
      </c>
      <c r="B3927" s="141" t="s">
        <v>4242</v>
      </c>
      <c r="C3927" s="140" t="s">
        <v>314</v>
      </c>
      <c r="D3927" s="140" t="s">
        <v>83</v>
      </c>
      <c r="E3927" s="142">
        <v>0.8</v>
      </c>
      <c r="F3927" s="142">
        <v>0.8</v>
      </c>
      <c r="G3927" s="140" t="s">
        <v>308</v>
      </c>
      <c r="H3927" s="143">
        <v>41974</v>
      </c>
    </row>
    <row r="3928" spans="1:8" ht="25.5">
      <c r="A3928" s="136">
        <v>7575</v>
      </c>
      <c r="B3928" s="137" t="s">
        <v>4243</v>
      </c>
      <c r="C3928" s="136" t="s">
        <v>314</v>
      </c>
      <c r="D3928" s="136" t="s">
        <v>83</v>
      </c>
      <c r="E3928" s="138">
        <v>3402.52</v>
      </c>
      <c r="F3928" s="138">
        <v>3402.52</v>
      </c>
      <c r="G3928" s="136" t="s">
        <v>308</v>
      </c>
      <c r="H3928" s="139">
        <v>41974</v>
      </c>
    </row>
    <row r="3929" spans="1:8" ht="25.5">
      <c r="A3929" s="140">
        <v>37373</v>
      </c>
      <c r="B3929" s="141" t="s">
        <v>4244</v>
      </c>
      <c r="C3929" s="140" t="s">
        <v>4245</v>
      </c>
      <c r="D3929" s="140" t="s">
        <v>307</v>
      </c>
      <c r="E3929" s="142">
        <v>0.04</v>
      </c>
      <c r="F3929" s="142">
        <v>0.04</v>
      </c>
      <c r="G3929" s="140" t="s">
        <v>308</v>
      </c>
      <c r="H3929" s="143">
        <v>41974</v>
      </c>
    </row>
    <row r="3930" spans="1:8" ht="25.5">
      <c r="A3930" s="136">
        <v>4734</v>
      </c>
      <c r="B3930" s="137" t="s">
        <v>4246</v>
      </c>
      <c r="C3930" s="136" t="s">
        <v>314</v>
      </c>
      <c r="D3930" s="136" t="s">
        <v>368</v>
      </c>
      <c r="E3930" s="138">
        <v>126.66</v>
      </c>
      <c r="F3930" s="138">
        <v>126.66</v>
      </c>
      <c r="G3930" s="136" t="s">
        <v>308</v>
      </c>
      <c r="H3930" s="139">
        <v>41974</v>
      </c>
    </row>
    <row r="3931" spans="1:8">
      <c r="A3931" s="140">
        <v>6085</v>
      </c>
      <c r="B3931" s="141" t="s">
        <v>4247</v>
      </c>
      <c r="C3931" s="140" t="s">
        <v>314</v>
      </c>
      <c r="D3931" s="140" t="s">
        <v>416</v>
      </c>
      <c r="E3931" s="142">
        <v>6.2</v>
      </c>
      <c r="F3931" s="142">
        <v>6.2</v>
      </c>
      <c r="G3931" s="140" t="s">
        <v>308</v>
      </c>
      <c r="H3931" s="143">
        <v>41974</v>
      </c>
    </row>
    <row r="3932" spans="1:8">
      <c r="A3932" s="136">
        <v>6087</v>
      </c>
      <c r="B3932" s="137" t="s">
        <v>4248</v>
      </c>
      <c r="C3932" s="136" t="s">
        <v>314</v>
      </c>
      <c r="D3932" s="136" t="s">
        <v>2465</v>
      </c>
      <c r="E3932" s="138">
        <v>22.9</v>
      </c>
      <c r="F3932" s="138">
        <v>22.9</v>
      </c>
      <c r="G3932" s="136" t="s">
        <v>308</v>
      </c>
      <c r="H3932" s="139">
        <v>41974</v>
      </c>
    </row>
    <row r="3933" spans="1:8">
      <c r="A3933" s="140">
        <v>6090</v>
      </c>
      <c r="B3933" s="141" t="s">
        <v>4249</v>
      </c>
      <c r="C3933" s="140" t="s">
        <v>314</v>
      </c>
      <c r="D3933" s="140" t="s">
        <v>416</v>
      </c>
      <c r="E3933" s="142">
        <v>7.22</v>
      </c>
      <c r="F3933" s="142">
        <v>7.22</v>
      </c>
      <c r="G3933" s="140" t="s">
        <v>308</v>
      </c>
      <c r="H3933" s="143">
        <v>41974</v>
      </c>
    </row>
    <row r="3934" spans="1:8" ht="25.5">
      <c r="A3934" s="136">
        <v>1373</v>
      </c>
      <c r="B3934" s="137" t="s">
        <v>4250</v>
      </c>
      <c r="C3934" s="136" t="s">
        <v>314</v>
      </c>
      <c r="D3934" s="136" t="s">
        <v>4251</v>
      </c>
      <c r="E3934" s="138">
        <v>32.51</v>
      </c>
      <c r="F3934" s="138">
        <v>32.51</v>
      </c>
      <c r="G3934" s="136" t="s">
        <v>308</v>
      </c>
      <c r="H3934" s="139">
        <v>41974</v>
      </c>
    </row>
    <row r="3935" spans="1:8">
      <c r="A3935" s="140">
        <v>6083</v>
      </c>
      <c r="B3935" s="141" t="s">
        <v>4252</v>
      </c>
      <c r="C3935" s="140" t="s">
        <v>314</v>
      </c>
      <c r="D3935" s="140" t="s">
        <v>2465</v>
      </c>
      <c r="E3935" s="142">
        <v>26</v>
      </c>
      <c r="F3935" s="142">
        <v>26</v>
      </c>
      <c r="G3935" s="140" t="s">
        <v>308</v>
      </c>
      <c r="H3935" s="143">
        <v>41974</v>
      </c>
    </row>
    <row r="3936" spans="1:8" ht="25.5">
      <c r="A3936" s="136">
        <v>11622</v>
      </c>
      <c r="B3936" s="137" t="s">
        <v>4253</v>
      </c>
      <c r="C3936" s="136" t="s">
        <v>314</v>
      </c>
      <c r="D3936" s="136" t="s">
        <v>304</v>
      </c>
      <c r="E3936" s="138">
        <v>45.5</v>
      </c>
      <c r="F3936" s="138">
        <v>45.5</v>
      </c>
      <c r="G3936" s="136" t="s">
        <v>308</v>
      </c>
      <c r="H3936" s="139">
        <v>41974</v>
      </c>
    </row>
    <row r="3937" spans="1:8" ht="25.5">
      <c r="A3937" s="140">
        <v>144</v>
      </c>
      <c r="B3937" s="141" t="s">
        <v>4254</v>
      </c>
      <c r="C3937" s="140" t="s">
        <v>314</v>
      </c>
      <c r="D3937" s="140" t="s">
        <v>4255</v>
      </c>
      <c r="E3937" s="142">
        <v>43.89</v>
      </c>
      <c r="F3937" s="142">
        <v>43.89</v>
      </c>
      <c r="G3937" s="140" t="s">
        <v>308</v>
      </c>
      <c r="H3937" s="143">
        <v>41974</v>
      </c>
    </row>
    <row r="3938" spans="1:8" ht="25.5">
      <c r="A3938" s="136">
        <v>142</v>
      </c>
      <c r="B3938" s="137" t="s">
        <v>4256</v>
      </c>
      <c r="C3938" s="136" t="s">
        <v>314</v>
      </c>
      <c r="D3938" s="136" t="s">
        <v>3364</v>
      </c>
      <c r="E3938" s="138">
        <v>23.89</v>
      </c>
      <c r="F3938" s="138">
        <v>23.89</v>
      </c>
      <c r="G3938" s="136" t="s">
        <v>308</v>
      </c>
      <c r="H3938" s="139">
        <v>41974</v>
      </c>
    </row>
    <row r="3939" spans="1:8" ht="25.5">
      <c r="A3939" s="140">
        <v>6105</v>
      </c>
      <c r="B3939" s="141" t="s">
        <v>4257</v>
      </c>
      <c r="C3939" s="140" t="s">
        <v>314</v>
      </c>
      <c r="D3939" s="140" t="s">
        <v>83</v>
      </c>
      <c r="E3939" s="142">
        <v>19.670000000000002</v>
      </c>
      <c r="F3939" s="142">
        <v>19.670000000000002</v>
      </c>
      <c r="G3939" s="140" t="s">
        <v>308</v>
      </c>
      <c r="H3939" s="143">
        <v>41974</v>
      </c>
    </row>
    <row r="3940" spans="1:8" ht="25.5">
      <c r="A3940" s="136">
        <v>6106</v>
      </c>
      <c r="B3940" s="137" t="s">
        <v>4258</v>
      </c>
      <c r="C3940" s="136" t="s">
        <v>314</v>
      </c>
      <c r="D3940" s="136" t="s">
        <v>83</v>
      </c>
      <c r="E3940" s="138">
        <v>19.96</v>
      </c>
      <c r="F3940" s="138">
        <v>19.96</v>
      </c>
      <c r="G3940" s="136" t="s">
        <v>308</v>
      </c>
      <c r="H3940" s="139">
        <v>41974</v>
      </c>
    </row>
    <row r="3941" spans="1:8" ht="25.5">
      <c r="A3941" s="140">
        <v>6107</v>
      </c>
      <c r="B3941" s="141" t="s">
        <v>4259</v>
      </c>
      <c r="C3941" s="140" t="s">
        <v>314</v>
      </c>
      <c r="D3941" s="140" t="s">
        <v>83</v>
      </c>
      <c r="E3941" s="142">
        <v>32.97</v>
      </c>
      <c r="F3941" s="142">
        <v>32.97</v>
      </c>
      <c r="G3941" s="140" t="s">
        <v>308</v>
      </c>
      <c r="H3941" s="143">
        <v>41974</v>
      </c>
    </row>
    <row r="3942" spans="1:8" ht="25.5">
      <c r="A3942" s="136">
        <v>6108</v>
      </c>
      <c r="B3942" s="137" t="s">
        <v>4260</v>
      </c>
      <c r="C3942" s="136" t="s">
        <v>314</v>
      </c>
      <c r="D3942" s="136" t="s">
        <v>83</v>
      </c>
      <c r="E3942" s="138">
        <v>34.69</v>
      </c>
      <c r="F3942" s="138">
        <v>34.69</v>
      </c>
      <c r="G3942" s="136" t="s">
        <v>308</v>
      </c>
      <c r="H3942" s="139">
        <v>41974</v>
      </c>
    </row>
    <row r="3943" spans="1:8" ht="25.5">
      <c r="A3943" s="140">
        <v>6109</v>
      </c>
      <c r="B3943" s="141" t="s">
        <v>4261</v>
      </c>
      <c r="C3943" s="140" t="s">
        <v>314</v>
      </c>
      <c r="D3943" s="140" t="s">
        <v>83</v>
      </c>
      <c r="E3943" s="142">
        <v>35.04</v>
      </c>
      <c r="F3943" s="142">
        <v>35.04</v>
      </c>
      <c r="G3943" s="140" t="s">
        <v>308</v>
      </c>
      <c r="H3943" s="143">
        <v>41974</v>
      </c>
    </row>
    <row r="3944" spans="1:8" ht="51">
      <c r="A3944" s="136">
        <v>38653</v>
      </c>
      <c r="B3944" s="137" t="s">
        <v>4262</v>
      </c>
      <c r="C3944" s="136" t="s">
        <v>316</v>
      </c>
      <c r="D3944" s="136" t="s">
        <v>83</v>
      </c>
      <c r="E3944" s="138">
        <v>36869.919999999998</v>
      </c>
      <c r="F3944" s="138">
        <v>36869.919999999998</v>
      </c>
      <c r="G3944" s="136" t="s">
        <v>308</v>
      </c>
      <c r="H3944" s="139">
        <v>41974</v>
      </c>
    </row>
    <row r="3945" spans="1:8" ht="51">
      <c r="A3945" s="140">
        <v>38652</v>
      </c>
      <c r="B3945" s="141" t="s">
        <v>4263</v>
      </c>
      <c r="C3945" s="140" t="s">
        <v>316</v>
      </c>
      <c r="D3945" s="140" t="s">
        <v>83</v>
      </c>
      <c r="E3945" s="142">
        <v>96574.58</v>
      </c>
      <c r="F3945" s="142">
        <v>96574.58</v>
      </c>
      <c r="G3945" s="140" t="s">
        <v>308</v>
      </c>
      <c r="H3945" s="143">
        <v>41974</v>
      </c>
    </row>
    <row r="3946" spans="1:8" ht="25.5">
      <c r="A3946" s="136">
        <v>12817</v>
      </c>
      <c r="B3946" s="137" t="s">
        <v>4264</v>
      </c>
      <c r="C3946" s="136" t="s">
        <v>314</v>
      </c>
      <c r="D3946" s="136" t="s">
        <v>83</v>
      </c>
      <c r="E3946" s="138">
        <v>296.44</v>
      </c>
      <c r="F3946" s="138">
        <v>296.44</v>
      </c>
      <c r="G3946" s="136" t="s">
        <v>308</v>
      </c>
      <c r="H3946" s="139">
        <v>41974</v>
      </c>
    </row>
    <row r="3947" spans="1:8" ht="25.5">
      <c r="A3947" s="140">
        <v>12818</v>
      </c>
      <c r="B3947" s="141" t="s">
        <v>4265</v>
      </c>
      <c r="C3947" s="140" t="s">
        <v>314</v>
      </c>
      <c r="D3947" s="140" t="s">
        <v>83</v>
      </c>
      <c r="E3947" s="142">
        <v>319.33999999999997</v>
      </c>
      <c r="F3947" s="142">
        <v>319.33999999999997</v>
      </c>
      <c r="G3947" s="140" t="s">
        <v>308</v>
      </c>
      <c r="H3947" s="143">
        <v>41974</v>
      </c>
    </row>
    <row r="3948" spans="1:8" ht="25.5">
      <c r="A3948" s="136">
        <v>12819</v>
      </c>
      <c r="B3948" s="137" t="s">
        <v>4266</v>
      </c>
      <c r="C3948" s="136" t="s">
        <v>314</v>
      </c>
      <c r="D3948" s="136" t="s">
        <v>83</v>
      </c>
      <c r="E3948" s="138">
        <v>365.14</v>
      </c>
      <c r="F3948" s="138">
        <v>365.14</v>
      </c>
      <c r="G3948" s="136" t="s">
        <v>308</v>
      </c>
      <c r="H3948" s="139">
        <v>41974</v>
      </c>
    </row>
    <row r="3949" spans="1:8" ht="25.5">
      <c r="A3949" s="140">
        <v>12820</v>
      </c>
      <c r="B3949" s="141" t="s">
        <v>4267</v>
      </c>
      <c r="C3949" s="140" t="s">
        <v>314</v>
      </c>
      <c r="D3949" s="140" t="s">
        <v>83</v>
      </c>
      <c r="E3949" s="142">
        <v>367.38</v>
      </c>
      <c r="F3949" s="142">
        <v>367.38</v>
      </c>
      <c r="G3949" s="140" t="s">
        <v>308</v>
      </c>
      <c r="H3949" s="143">
        <v>41974</v>
      </c>
    </row>
    <row r="3950" spans="1:8">
      <c r="A3950" s="136">
        <v>12821</v>
      </c>
      <c r="B3950" s="137" t="s">
        <v>4268</v>
      </c>
      <c r="C3950" s="136" t="s">
        <v>314</v>
      </c>
      <c r="D3950" s="136" t="s">
        <v>83</v>
      </c>
      <c r="E3950" s="138">
        <v>361.55</v>
      </c>
      <c r="F3950" s="138">
        <v>361.55</v>
      </c>
      <c r="G3950" s="136" t="s">
        <v>308</v>
      </c>
      <c r="H3950" s="139">
        <v>41974</v>
      </c>
    </row>
    <row r="3951" spans="1:8" ht="51">
      <c r="A3951" s="140">
        <v>25985</v>
      </c>
      <c r="B3951" s="141" t="s">
        <v>4269</v>
      </c>
      <c r="C3951" s="140" t="s">
        <v>314</v>
      </c>
      <c r="D3951" s="140" t="s">
        <v>83</v>
      </c>
      <c r="E3951" s="142">
        <v>73107.37</v>
      </c>
      <c r="F3951" s="142">
        <v>73107.37</v>
      </c>
      <c r="G3951" s="140" t="s">
        <v>308</v>
      </c>
      <c r="H3951" s="143">
        <v>41974</v>
      </c>
    </row>
    <row r="3952" spans="1:8" ht="25.5">
      <c r="A3952" s="136">
        <v>13887</v>
      </c>
      <c r="B3952" s="137" t="s">
        <v>4270</v>
      </c>
      <c r="C3952" s="136" t="s">
        <v>316</v>
      </c>
      <c r="D3952" s="136" t="s">
        <v>83</v>
      </c>
      <c r="E3952" s="138">
        <v>315.3</v>
      </c>
      <c r="F3952" s="138">
        <v>315.3</v>
      </c>
      <c r="G3952" s="136" t="s">
        <v>308</v>
      </c>
      <c r="H3952" s="139">
        <v>41974</v>
      </c>
    </row>
    <row r="3953" spans="1:8">
      <c r="A3953" s="140">
        <v>6110</v>
      </c>
      <c r="B3953" s="141" t="s">
        <v>4271</v>
      </c>
      <c r="C3953" s="140" t="s">
        <v>306</v>
      </c>
      <c r="D3953" s="140" t="s">
        <v>307</v>
      </c>
      <c r="E3953" s="142">
        <v>10.81</v>
      </c>
      <c r="F3953" s="142">
        <v>9.35</v>
      </c>
      <c r="G3953" s="140" t="s">
        <v>308</v>
      </c>
      <c r="H3953" s="143">
        <v>41974</v>
      </c>
    </row>
    <row r="3954" spans="1:8">
      <c r="A3954" s="136">
        <v>6111</v>
      </c>
      <c r="B3954" s="137" t="s">
        <v>4272</v>
      </c>
      <c r="C3954" s="136" t="s">
        <v>306</v>
      </c>
      <c r="D3954" s="136" t="s">
        <v>307</v>
      </c>
      <c r="E3954" s="138">
        <v>8.26</v>
      </c>
      <c r="F3954" s="138">
        <v>7.14</v>
      </c>
      <c r="G3954" s="136" t="s">
        <v>308</v>
      </c>
      <c r="H3954" s="139">
        <v>41974</v>
      </c>
    </row>
    <row r="3955" spans="1:8" ht="25.5">
      <c r="A3955" s="140">
        <v>10513</v>
      </c>
      <c r="B3955" s="141" t="s">
        <v>4273</v>
      </c>
      <c r="C3955" s="140" t="s">
        <v>306</v>
      </c>
      <c r="D3955" s="140" t="s">
        <v>577</v>
      </c>
      <c r="E3955" s="142">
        <v>1307.3699999999999</v>
      </c>
      <c r="F3955" s="142">
        <v>1130.02</v>
      </c>
      <c r="G3955" s="140" t="s">
        <v>308</v>
      </c>
      <c r="H3955" s="143">
        <v>41974</v>
      </c>
    </row>
    <row r="3956" spans="1:8" ht="25.5">
      <c r="A3956" s="136">
        <v>25950</v>
      </c>
      <c r="B3956" s="137" t="s">
        <v>4274</v>
      </c>
      <c r="C3956" s="136" t="s">
        <v>314</v>
      </c>
      <c r="D3956" s="136" t="s">
        <v>368</v>
      </c>
      <c r="E3956" s="138">
        <v>44.21</v>
      </c>
      <c r="F3956" s="138">
        <v>44.21</v>
      </c>
      <c r="G3956" s="136" t="s">
        <v>308</v>
      </c>
      <c r="H3956" s="139">
        <v>41974</v>
      </c>
    </row>
    <row r="3957" spans="1:8">
      <c r="A3957" s="140">
        <v>6150</v>
      </c>
      <c r="B3957" s="141" t="s">
        <v>4275</v>
      </c>
      <c r="C3957" s="140" t="s">
        <v>314</v>
      </c>
      <c r="D3957" s="140" t="s">
        <v>83</v>
      </c>
      <c r="E3957" s="142">
        <v>131.85</v>
      </c>
      <c r="F3957" s="142">
        <v>131.85</v>
      </c>
      <c r="G3957" s="140" t="s">
        <v>308</v>
      </c>
      <c r="H3957" s="143">
        <v>41974</v>
      </c>
    </row>
    <row r="3958" spans="1:8">
      <c r="A3958" s="136">
        <v>6137</v>
      </c>
      <c r="B3958" s="137" t="s">
        <v>4276</v>
      </c>
      <c r="C3958" s="136" t="s">
        <v>314</v>
      </c>
      <c r="D3958" s="136" t="s">
        <v>83</v>
      </c>
      <c r="E3958" s="138">
        <v>104.84</v>
      </c>
      <c r="F3958" s="138">
        <v>104.84</v>
      </c>
      <c r="G3958" s="136" t="s">
        <v>308</v>
      </c>
      <c r="H3958" s="139">
        <v>41974</v>
      </c>
    </row>
    <row r="3959" spans="1:8">
      <c r="A3959" s="140">
        <v>11760</v>
      </c>
      <c r="B3959" s="141" t="s">
        <v>4277</v>
      </c>
      <c r="C3959" s="140" t="s">
        <v>314</v>
      </c>
      <c r="D3959" s="140" t="s">
        <v>83</v>
      </c>
      <c r="E3959" s="142">
        <v>132.69</v>
      </c>
      <c r="F3959" s="142">
        <v>132.69</v>
      </c>
      <c r="G3959" s="140" t="s">
        <v>308</v>
      </c>
      <c r="H3959" s="143">
        <v>41974</v>
      </c>
    </row>
    <row r="3960" spans="1:8">
      <c r="A3960" s="136">
        <v>6147</v>
      </c>
      <c r="B3960" s="137" t="s">
        <v>4278</v>
      </c>
      <c r="C3960" s="136" t="s">
        <v>314</v>
      </c>
      <c r="D3960" s="136" t="s">
        <v>83</v>
      </c>
      <c r="E3960" s="138">
        <v>101.84</v>
      </c>
      <c r="F3960" s="138">
        <v>101.84</v>
      </c>
      <c r="G3960" s="136" t="s">
        <v>308</v>
      </c>
      <c r="H3960" s="139">
        <v>41974</v>
      </c>
    </row>
    <row r="3961" spans="1:8" ht="25.5">
      <c r="A3961" s="140">
        <v>6136</v>
      </c>
      <c r="B3961" s="141" t="s">
        <v>4279</v>
      </c>
      <c r="C3961" s="140" t="s">
        <v>314</v>
      </c>
      <c r="D3961" s="140" t="s">
        <v>83</v>
      </c>
      <c r="E3961" s="142">
        <v>106.05</v>
      </c>
      <c r="F3961" s="142">
        <v>106.05</v>
      </c>
      <c r="G3961" s="140" t="s">
        <v>308</v>
      </c>
      <c r="H3961" s="143">
        <v>41974</v>
      </c>
    </row>
    <row r="3962" spans="1:8">
      <c r="A3962" s="136">
        <v>20262</v>
      </c>
      <c r="B3962" s="137" t="s">
        <v>4280</v>
      </c>
      <c r="C3962" s="136" t="s">
        <v>314</v>
      </c>
      <c r="D3962" s="136" t="s">
        <v>83</v>
      </c>
      <c r="E3962" s="138">
        <v>16.010000000000002</v>
      </c>
      <c r="F3962" s="138">
        <v>16.010000000000002</v>
      </c>
      <c r="G3962" s="136" t="s">
        <v>308</v>
      </c>
      <c r="H3962" s="139">
        <v>41974</v>
      </c>
    </row>
    <row r="3963" spans="1:8">
      <c r="A3963" s="140">
        <v>20261</v>
      </c>
      <c r="B3963" s="141" t="s">
        <v>4281</v>
      </c>
      <c r="C3963" s="140" t="s">
        <v>314</v>
      </c>
      <c r="D3963" s="140" t="s">
        <v>83</v>
      </c>
      <c r="E3963" s="142">
        <v>16.97</v>
      </c>
      <c r="F3963" s="142">
        <v>16.97</v>
      </c>
      <c r="G3963" s="140" t="s">
        <v>308</v>
      </c>
      <c r="H3963" s="143">
        <v>41974</v>
      </c>
    </row>
    <row r="3964" spans="1:8" ht="25.5">
      <c r="A3964" s="136">
        <v>6148</v>
      </c>
      <c r="B3964" s="137" t="s">
        <v>4282</v>
      </c>
      <c r="C3964" s="136" t="s">
        <v>314</v>
      </c>
      <c r="D3964" s="136" t="s">
        <v>83</v>
      </c>
      <c r="E3964" s="138">
        <v>5</v>
      </c>
      <c r="F3964" s="138">
        <v>5</v>
      </c>
      <c r="G3964" s="136" t="s">
        <v>308</v>
      </c>
      <c r="H3964" s="139">
        <v>41974</v>
      </c>
    </row>
    <row r="3965" spans="1:8" ht="25.5">
      <c r="A3965" s="140">
        <v>6145</v>
      </c>
      <c r="B3965" s="141" t="s">
        <v>4283</v>
      </c>
      <c r="C3965" s="140" t="s">
        <v>314</v>
      </c>
      <c r="D3965" s="140" t="s">
        <v>83</v>
      </c>
      <c r="E3965" s="142">
        <v>8.9700000000000006</v>
      </c>
      <c r="F3965" s="142">
        <v>8.9700000000000006</v>
      </c>
      <c r="G3965" s="140" t="s">
        <v>308</v>
      </c>
      <c r="H3965" s="143">
        <v>41974</v>
      </c>
    </row>
    <row r="3966" spans="1:8" ht="25.5">
      <c r="A3966" s="136">
        <v>6149</v>
      </c>
      <c r="B3966" s="137" t="s">
        <v>4284</v>
      </c>
      <c r="C3966" s="136" t="s">
        <v>314</v>
      </c>
      <c r="D3966" s="136" t="s">
        <v>83</v>
      </c>
      <c r="E3966" s="138">
        <v>8.4600000000000009</v>
      </c>
      <c r="F3966" s="138">
        <v>8.4600000000000009</v>
      </c>
      <c r="G3966" s="136" t="s">
        <v>308</v>
      </c>
      <c r="H3966" s="139">
        <v>41974</v>
      </c>
    </row>
    <row r="3967" spans="1:8" ht="25.5">
      <c r="A3967" s="140">
        <v>6146</v>
      </c>
      <c r="B3967" s="141" t="s">
        <v>4285</v>
      </c>
      <c r="C3967" s="140" t="s">
        <v>314</v>
      </c>
      <c r="D3967" s="140" t="s">
        <v>83</v>
      </c>
      <c r="E3967" s="142">
        <v>8.98</v>
      </c>
      <c r="F3967" s="142">
        <v>8.98</v>
      </c>
      <c r="G3967" s="140" t="s">
        <v>308</v>
      </c>
      <c r="H3967" s="143">
        <v>41974</v>
      </c>
    </row>
    <row r="3968" spans="1:8" ht="25.5">
      <c r="A3968" s="136">
        <v>26026</v>
      </c>
      <c r="B3968" s="137" t="s">
        <v>4286</v>
      </c>
      <c r="C3968" s="136" t="s">
        <v>314</v>
      </c>
      <c r="D3968" s="136" t="s">
        <v>304</v>
      </c>
      <c r="E3968" s="138">
        <v>1.95</v>
      </c>
      <c r="F3968" s="138">
        <v>1.95</v>
      </c>
      <c r="G3968" s="136" t="s">
        <v>308</v>
      </c>
      <c r="H3968" s="139">
        <v>41974</v>
      </c>
    </row>
    <row r="3969" spans="1:8">
      <c r="A3969" s="140">
        <v>20250</v>
      </c>
      <c r="B3969" s="141" t="s">
        <v>4287</v>
      </c>
      <c r="C3969" s="140" t="s">
        <v>314</v>
      </c>
      <c r="D3969" s="140" t="s">
        <v>304</v>
      </c>
      <c r="E3969" s="142">
        <v>6.97</v>
      </c>
      <c r="F3969" s="142">
        <v>6.97</v>
      </c>
      <c r="G3969" s="140" t="s">
        <v>308</v>
      </c>
      <c r="H3969" s="143">
        <v>41974</v>
      </c>
    </row>
    <row r="3970" spans="1:8">
      <c r="A3970" s="136">
        <v>7</v>
      </c>
      <c r="B3970" s="137" t="s">
        <v>4288</v>
      </c>
      <c r="C3970" s="136" t="s">
        <v>314</v>
      </c>
      <c r="D3970" s="136" t="s">
        <v>304</v>
      </c>
      <c r="E3970" s="138">
        <v>4.04</v>
      </c>
      <c r="F3970" s="138">
        <v>4.04</v>
      </c>
      <c r="G3970" s="136" t="s">
        <v>308</v>
      </c>
      <c r="H3970" s="139">
        <v>41974</v>
      </c>
    </row>
    <row r="3971" spans="1:8">
      <c r="A3971" s="140">
        <v>13388</v>
      </c>
      <c r="B3971" s="141" t="s">
        <v>4289</v>
      </c>
      <c r="C3971" s="140" t="s">
        <v>314</v>
      </c>
      <c r="D3971" s="140" t="s">
        <v>304</v>
      </c>
      <c r="E3971" s="142">
        <v>56.58</v>
      </c>
      <c r="F3971" s="142">
        <v>56.58</v>
      </c>
      <c r="G3971" s="140" t="s">
        <v>308</v>
      </c>
      <c r="H3971" s="143">
        <v>41974</v>
      </c>
    </row>
    <row r="3972" spans="1:8">
      <c r="A3972" s="136">
        <v>12732</v>
      </c>
      <c r="B3972" s="137" t="s">
        <v>4290</v>
      </c>
      <c r="C3972" s="136" t="s">
        <v>314</v>
      </c>
      <c r="D3972" s="136" t="s">
        <v>83</v>
      </c>
      <c r="E3972" s="138">
        <v>38.28</v>
      </c>
      <c r="F3972" s="138">
        <v>38.28</v>
      </c>
      <c r="G3972" s="136" t="s">
        <v>308</v>
      </c>
      <c r="H3972" s="139">
        <v>41974</v>
      </c>
    </row>
    <row r="3973" spans="1:8">
      <c r="A3973" s="140">
        <v>6160</v>
      </c>
      <c r="B3973" s="141" t="s">
        <v>4291</v>
      </c>
      <c r="C3973" s="140" t="s">
        <v>306</v>
      </c>
      <c r="D3973" s="140" t="s">
        <v>307</v>
      </c>
      <c r="E3973" s="142">
        <v>11.44</v>
      </c>
      <c r="F3973" s="142">
        <v>9.9</v>
      </c>
      <c r="G3973" s="140" t="s">
        <v>308</v>
      </c>
      <c r="H3973" s="143">
        <v>41974</v>
      </c>
    </row>
    <row r="3974" spans="1:8" ht="25.5">
      <c r="A3974" s="136">
        <v>6166</v>
      </c>
      <c r="B3974" s="137" t="s">
        <v>4292</v>
      </c>
      <c r="C3974" s="136" t="s">
        <v>306</v>
      </c>
      <c r="D3974" s="136" t="s">
        <v>307</v>
      </c>
      <c r="E3974" s="138">
        <v>12.5</v>
      </c>
      <c r="F3974" s="138">
        <v>10.81</v>
      </c>
      <c r="G3974" s="136" t="s">
        <v>308</v>
      </c>
      <c r="H3974" s="139">
        <v>41974</v>
      </c>
    </row>
    <row r="3975" spans="1:8" ht="25.5">
      <c r="A3975" s="140">
        <v>4828</v>
      </c>
      <c r="B3975" s="141" t="s">
        <v>4293</v>
      </c>
      <c r="C3975" s="140" t="s">
        <v>314</v>
      </c>
      <c r="D3975" s="140" t="s">
        <v>370</v>
      </c>
      <c r="E3975" s="142">
        <v>37.5</v>
      </c>
      <c r="F3975" s="142">
        <v>37.5</v>
      </c>
      <c r="G3975" s="140" t="s">
        <v>308</v>
      </c>
      <c r="H3975" s="143">
        <v>41974</v>
      </c>
    </row>
    <row r="3976" spans="1:8">
      <c r="A3976" s="136">
        <v>20232</v>
      </c>
      <c r="B3976" s="137" t="s">
        <v>4294</v>
      </c>
      <c r="C3976" s="136" t="s">
        <v>314</v>
      </c>
      <c r="D3976" s="136" t="s">
        <v>370</v>
      </c>
      <c r="E3976" s="138">
        <v>86.49</v>
      </c>
      <c r="F3976" s="138">
        <v>86.49</v>
      </c>
      <c r="G3976" s="136" t="s">
        <v>308</v>
      </c>
      <c r="H3976" s="139">
        <v>41974</v>
      </c>
    </row>
    <row r="3977" spans="1:8">
      <c r="A3977" s="140">
        <v>20233</v>
      </c>
      <c r="B3977" s="141" t="s">
        <v>4295</v>
      </c>
      <c r="C3977" s="140" t="s">
        <v>314</v>
      </c>
      <c r="D3977" s="140" t="s">
        <v>370</v>
      </c>
      <c r="E3977" s="142">
        <v>139.35</v>
      </c>
      <c r="F3977" s="142">
        <v>139.35</v>
      </c>
      <c r="G3977" s="140" t="s">
        <v>308</v>
      </c>
      <c r="H3977" s="143">
        <v>41974</v>
      </c>
    </row>
    <row r="3978" spans="1:8">
      <c r="A3978" s="136">
        <v>4827</v>
      </c>
      <c r="B3978" s="137" t="s">
        <v>4296</v>
      </c>
      <c r="C3978" s="136" t="s">
        <v>314</v>
      </c>
      <c r="D3978" s="136" t="s">
        <v>370</v>
      </c>
      <c r="E3978" s="138">
        <v>102.11</v>
      </c>
      <c r="F3978" s="138">
        <v>102.11</v>
      </c>
      <c r="G3978" s="136" t="s">
        <v>308</v>
      </c>
      <c r="H3978" s="139">
        <v>41974</v>
      </c>
    </row>
    <row r="3979" spans="1:8">
      <c r="A3979" s="140">
        <v>20248</v>
      </c>
      <c r="B3979" s="141" t="s">
        <v>4297</v>
      </c>
      <c r="C3979" s="140" t="s">
        <v>314</v>
      </c>
      <c r="D3979" s="140" t="s">
        <v>370</v>
      </c>
      <c r="E3979" s="142">
        <v>52.86</v>
      </c>
      <c r="F3979" s="142">
        <v>52.86</v>
      </c>
      <c r="G3979" s="140" t="s">
        <v>308</v>
      </c>
      <c r="H3979" s="143">
        <v>41974</v>
      </c>
    </row>
    <row r="3980" spans="1:8" ht="25.5">
      <c r="A3980" s="136">
        <v>10856</v>
      </c>
      <c r="B3980" s="137" t="s">
        <v>4298</v>
      </c>
      <c r="C3980" s="136" t="s">
        <v>314</v>
      </c>
      <c r="D3980" s="136" t="s">
        <v>370</v>
      </c>
      <c r="E3980" s="138">
        <v>48.35</v>
      </c>
      <c r="F3980" s="138">
        <v>48.35</v>
      </c>
      <c r="G3980" s="136" t="s">
        <v>308</v>
      </c>
      <c r="H3980" s="139">
        <v>41974</v>
      </c>
    </row>
    <row r="3981" spans="1:8" ht="25.5">
      <c r="A3981" s="140">
        <v>11610</v>
      </c>
      <c r="B3981" s="141" t="s">
        <v>4299</v>
      </c>
      <c r="C3981" s="140" t="s">
        <v>314</v>
      </c>
      <c r="D3981" s="140" t="s">
        <v>416</v>
      </c>
      <c r="E3981" s="142">
        <v>9.65</v>
      </c>
      <c r="F3981" s="142">
        <v>9.65</v>
      </c>
      <c r="G3981" s="140" t="s">
        <v>308</v>
      </c>
      <c r="H3981" s="143">
        <v>41974</v>
      </c>
    </row>
    <row r="3982" spans="1:8" ht="25.5">
      <c r="A3982" s="136">
        <v>11609</v>
      </c>
      <c r="B3982" s="137" t="s">
        <v>4300</v>
      </c>
      <c r="C3982" s="136" t="s">
        <v>314</v>
      </c>
      <c r="D3982" s="136" t="s">
        <v>416</v>
      </c>
      <c r="E3982" s="138">
        <v>7.89</v>
      </c>
      <c r="F3982" s="138">
        <v>7.89</v>
      </c>
      <c r="G3982" s="136" t="s">
        <v>308</v>
      </c>
      <c r="H3982" s="139">
        <v>41974</v>
      </c>
    </row>
    <row r="3983" spans="1:8">
      <c r="A3983" s="140">
        <v>20083</v>
      </c>
      <c r="B3983" s="141" t="s">
        <v>4301</v>
      </c>
      <c r="C3983" s="140" t="s">
        <v>314</v>
      </c>
      <c r="D3983" s="140" t="s">
        <v>83</v>
      </c>
      <c r="E3983" s="142">
        <v>39.49</v>
      </c>
      <c r="F3983" s="142">
        <v>39.49</v>
      </c>
      <c r="G3983" s="140" t="s">
        <v>308</v>
      </c>
      <c r="H3983" s="143">
        <v>41974</v>
      </c>
    </row>
    <row r="3984" spans="1:8">
      <c r="A3984" s="136">
        <v>20082</v>
      </c>
      <c r="B3984" s="137" t="s">
        <v>4302</v>
      </c>
      <c r="C3984" s="136" t="s">
        <v>314</v>
      </c>
      <c r="D3984" s="136" t="s">
        <v>83</v>
      </c>
      <c r="E3984" s="138">
        <v>11.87</v>
      </c>
      <c r="F3984" s="138">
        <v>11.87</v>
      </c>
      <c r="G3984" s="136" t="s">
        <v>308</v>
      </c>
      <c r="H3984" s="139">
        <v>41974</v>
      </c>
    </row>
    <row r="3985" spans="1:8" ht="25.5">
      <c r="A3985" s="140">
        <v>10483</v>
      </c>
      <c r="B3985" s="141" t="s">
        <v>4303</v>
      </c>
      <c r="C3985" s="140" t="s">
        <v>314</v>
      </c>
      <c r="D3985" s="140" t="s">
        <v>416</v>
      </c>
      <c r="E3985" s="142">
        <v>20.81</v>
      </c>
      <c r="F3985" s="142">
        <v>20.81</v>
      </c>
      <c r="G3985" s="140" t="s">
        <v>308</v>
      </c>
      <c r="H3985" s="143">
        <v>41974</v>
      </c>
    </row>
    <row r="3986" spans="1:8" ht="25.5">
      <c r="A3986" s="136">
        <v>10484</v>
      </c>
      <c r="B3986" s="137" t="s">
        <v>4304</v>
      </c>
      <c r="C3986" s="136" t="s">
        <v>314</v>
      </c>
      <c r="D3986" s="136" t="s">
        <v>2465</v>
      </c>
      <c r="E3986" s="138">
        <v>74.92</v>
      </c>
      <c r="F3986" s="138">
        <v>74.92</v>
      </c>
      <c r="G3986" s="136" t="s">
        <v>308</v>
      </c>
      <c r="H3986" s="139">
        <v>41974</v>
      </c>
    </row>
    <row r="3987" spans="1:8">
      <c r="A3987" s="140">
        <v>5318</v>
      </c>
      <c r="B3987" s="141" t="s">
        <v>4305</v>
      </c>
      <c r="C3987" s="140" t="s">
        <v>314</v>
      </c>
      <c r="D3987" s="140" t="s">
        <v>416</v>
      </c>
      <c r="E3987" s="142">
        <v>8.99</v>
      </c>
      <c r="F3987" s="142">
        <v>8.99</v>
      </c>
      <c r="G3987" s="140" t="s">
        <v>308</v>
      </c>
      <c r="H3987" s="143">
        <v>41974</v>
      </c>
    </row>
    <row r="3988" spans="1:8" ht="25.5">
      <c r="A3988" s="136">
        <v>10691</v>
      </c>
      <c r="B3988" s="137" t="s">
        <v>4306</v>
      </c>
      <c r="C3988" s="136" t="s">
        <v>314</v>
      </c>
      <c r="D3988" s="136" t="s">
        <v>416</v>
      </c>
      <c r="E3988" s="138">
        <v>19.420000000000002</v>
      </c>
      <c r="F3988" s="138">
        <v>19.420000000000002</v>
      </c>
      <c r="G3988" s="136" t="s">
        <v>308</v>
      </c>
      <c r="H3988" s="139">
        <v>41974</v>
      </c>
    </row>
    <row r="3989" spans="1:8">
      <c r="A3989" s="140">
        <v>34595</v>
      </c>
      <c r="B3989" s="141" t="s">
        <v>4307</v>
      </c>
      <c r="C3989" s="140" t="s">
        <v>314</v>
      </c>
      <c r="D3989" s="140" t="s">
        <v>416</v>
      </c>
      <c r="E3989" s="142">
        <v>25.23</v>
      </c>
      <c r="F3989" s="142">
        <v>25.23</v>
      </c>
      <c r="G3989" s="140" t="s">
        <v>308</v>
      </c>
      <c r="H3989" s="143">
        <v>41974</v>
      </c>
    </row>
    <row r="3990" spans="1:8" ht="25.5">
      <c r="A3990" s="136">
        <v>13329</v>
      </c>
      <c r="B3990" s="137" t="s">
        <v>4308</v>
      </c>
      <c r="C3990" s="136" t="s">
        <v>314</v>
      </c>
      <c r="D3990" s="136" t="s">
        <v>83</v>
      </c>
      <c r="E3990" s="138">
        <v>2.21</v>
      </c>
      <c r="F3990" s="138">
        <v>2.21</v>
      </c>
      <c r="G3990" s="136" t="s">
        <v>308</v>
      </c>
      <c r="H3990" s="139">
        <v>41974</v>
      </c>
    </row>
    <row r="3991" spans="1:8" ht="25.5">
      <c r="A3991" s="140">
        <v>14543</v>
      </c>
      <c r="B3991" s="141" t="s">
        <v>4309</v>
      </c>
      <c r="C3991" s="140" t="s">
        <v>314</v>
      </c>
      <c r="D3991" s="140" t="s">
        <v>83</v>
      </c>
      <c r="E3991" s="142">
        <v>4.1399999999999997</v>
      </c>
      <c r="F3991" s="142">
        <v>4.1399999999999997</v>
      </c>
      <c r="G3991" s="140" t="s">
        <v>308</v>
      </c>
      <c r="H3991" s="143">
        <v>41974</v>
      </c>
    </row>
    <row r="3992" spans="1:8" ht="25.5">
      <c r="A3992" s="136">
        <v>21044</v>
      </c>
      <c r="B3992" s="137" t="s">
        <v>4310</v>
      </c>
      <c r="C3992" s="136" t="s">
        <v>314</v>
      </c>
      <c r="D3992" s="136" t="s">
        <v>83</v>
      </c>
      <c r="E3992" s="138">
        <v>24.04</v>
      </c>
      <c r="F3992" s="138">
        <v>24.04</v>
      </c>
      <c r="G3992" s="136" t="s">
        <v>308</v>
      </c>
      <c r="H3992" s="139">
        <v>41974</v>
      </c>
    </row>
    <row r="3993" spans="1:8" ht="25.5">
      <c r="A3993" s="140">
        <v>21045</v>
      </c>
      <c r="B3993" s="141" t="s">
        <v>4311</v>
      </c>
      <c r="C3993" s="140" t="s">
        <v>314</v>
      </c>
      <c r="D3993" s="140" t="s">
        <v>83</v>
      </c>
      <c r="E3993" s="142">
        <v>25.18</v>
      </c>
      <c r="F3993" s="142">
        <v>25.18</v>
      </c>
      <c r="G3993" s="140" t="s">
        <v>308</v>
      </c>
      <c r="H3993" s="143">
        <v>41974</v>
      </c>
    </row>
    <row r="3994" spans="1:8" ht="25.5">
      <c r="A3994" s="136">
        <v>21040</v>
      </c>
      <c r="B3994" s="137" t="s">
        <v>4312</v>
      </c>
      <c r="C3994" s="136" t="s">
        <v>314</v>
      </c>
      <c r="D3994" s="136" t="s">
        <v>83</v>
      </c>
      <c r="E3994" s="138">
        <v>21.75</v>
      </c>
      <c r="F3994" s="138">
        <v>21.75</v>
      </c>
      <c r="G3994" s="136" t="s">
        <v>308</v>
      </c>
      <c r="H3994" s="139">
        <v>41974</v>
      </c>
    </row>
    <row r="3995" spans="1:8" ht="25.5">
      <c r="A3995" s="140">
        <v>21041</v>
      </c>
      <c r="B3995" s="141" t="s">
        <v>4313</v>
      </c>
      <c r="C3995" s="140" t="s">
        <v>314</v>
      </c>
      <c r="D3995" s="140" t="s">
        <v>83</v>
      </c>
      <c r="E3995" s="142">
        <v>22.89</v>
      </c>
      <c r="F3995" s="142">
        <v>22.89</v>
      </c>
      <c r="G3995" s="140" t="s">
        <v>308</v>
      </c>
      <c r="H3995" s="143">
        <v>41974</v>
      </c>
    </row>
    <row r="3996" spans="1:8" ht="25.5">
      <c r="A3996" s="136">
        <v>21046</v>
      </c>
      <c r="B3996" s="137" t="s">
        <v>4314</v>
      </c>
      <c r="C3996" s="136" t="s">
        <v>314</v>
      </c>
      <c r="D3996" s="136" t="s">
        <v>83</v>
      </c>
      <c r="E3996" s="138">
        <v>27.47</v>
      </c>
      <c r="F3996" s="138">
        <v>27.47</v>
      </c>
      <c r="G3996" s="136" t="s">
        <v>308</v>
      </c>
      <c r="H3996" s="139">
        <v>41974</v>
      </c>
    </row>
    <row r="3997" spans="1:8" ht="25.5">
      <c r="A3997" s="140">
        <v>21047</v>
      </c>
      <c r="B3997" s="141" t="s">
        <v>4315</v>
      </c>
      <c r="C3997" s="140" t="s">
        <v>314</v>
      </c>
      <c r="D3997" s="140" t="s">
        <v>83</v>
      </c>
      <c r="E3997" s="142">
        <v>27.47</v>
      </c>
      <c r="F3997" s="142">
        <v>27.47</v>
      </c>
      <c r="G3997" s="140" t="s">
        <v>308</v>
      </c>
      <c r="H3997" s="143">
        <v>41974</v>
      </c>
    </row>
    <row r="3998" spans="1:8" ht="25.5">
      <c r="A3998" s="136">
        <v>21042</v>
      </c>
      <c r="B3998" s="137" t="s">
        <v>4316</v>
      </c>
      <c r="C3998" s="136" t="s">
        <v>314</v>
      </c>
      <c r="D3998" s="136" t="s">
        <v>83</v>
      </c>
      <c r="E3998" s="138">
        <v>24.04</v>
      </c>
      <c r="F3998" s="138">
        <v>24.04</v>
      </c>
      <c r="G3998" s="136" t="s">
        <v>308</v>
      </c>
      <c r="H3998" s="139">
        <v>41974</v>
      </c>
    </row>
    <row r="3999" spans="1:8" ht="25.5">
      <c r="A3999" s="140">
        <v>21043</v>
      </c>
      <c r="B3999" s="141" t="s">
        <v>4317</v>
      </c>
      <c r="C3999" s="140" t="s">
        <v>314</v>
      </c>
      <c r="D3999" s="140" t="s">
        <v>83</v>
      </c>
      <c r="E3999" s="142">
        <v>24.61</v>
      </c>
      <c r="F3999" s="142">
        <v>24.61</v>
      </c>
      <c r="G3999" s="140" t="s">
        <v>308</v>
      </c>
      <c r="H3999" s="143">
        <v>41974</v>
      </c>
    </row>
    <row r="4000" spans="1:8">
      <c r="A4000" s="136">
        <v>1105</v>
      </c>
      <c r="B4000" s="137" t="s">
        <v>4318</v>
      </c>
      <c r="C4000" s="136" t="s">
        <v>314</v>
      </c>
      <c r="D4000" s="136" t="s">
        <v>83</v>
      </c>
      <c r="E4000" s="138">
        <v>1.18</v>
      </c>
      <c r="F4000" s="138">
        <v>1.18</v>
      </c>
      <c r="G4000" s="136" t="s">
        <v>308</v>
      </c>
      <c r="H4000" s="139">
        <v>41974</v>
      </c>
    </row>
    <row r="4001" spans="1:8">
      <c r="A4001" s="140">
        <v>1104</v>
      </c>
      <c r="B4001" s="141" t="s">
        <v>4319</v>
      </c>
      <c r="C4001" s="140" t="s">
        <v>314</v>
      </c>
      <c r="D4001" s="140" t="s">
        <v>83</v>
      </c>
      <c r="E4001" s="142">
        <v>1.07</v>
      </c>
      <c r="F4001" s="142">
        <v>1.07</v>
      </c>
      <c r="G4001" s="140" t="s">
        <v>308</v>
      </c>
      <c r="H4001" s="143">
        <v>41974</v>
      </c>
    </row>
    <row r="4002" spans="1:8" ht="25.5">
      <c r="A4002" s="136">
        <v>11895</v>
      </c>
      <c r="B4002" s="137" t="s">
        <v>4320</v>
      </c>
      <c r="C4002" s="136" t="s">
        <v>314</v>
      </c>
      <c r="D4002" s="136" t="s">
        <v>83</v>
      </c>
      <c r="E4002" s="138">
        <v>550.69000000000005</v>
      </c>
      <c r="F4002" s="138">
        <v>550.69000000000005</v>
      </c>
      <c r="G4002" s="136" t="s">
        <v>308</v>
      </c>
      <c r="H4002" s="139">
        <v>41974</v>
      </c>
    </row>
    <row r="4003" spans="1:8" ht="25.5">
      <c r="A4003" s="140">
        <v>11896</v>
      </c>
      <c r="B4003" s="141" t="s">
        <v>4321</v>
      </c>
      <c r="C4003" s="140" t="s">
        <v>314</v>
      </c>
      <c r="D4003" s="140" t="s">
        <v>83</v>
      </c>
      <c r="E4003" s="142">
        <v>2886.4</v>
      </c>
      <c r="F4003" s="142">
        <v>2886.4</v>
      </c>
      <c r="G4003" s="140" t="s">
        <v>308</v>
      </c>
      <c r="H4003" s="143">
        <v>41974</v>
      </c>
    </row>
    <row r="4004" spans="1:8" ht="25.5">
      <c r="A4004" s="136">
        <v>11897</v>
      </c>
      <c r="B4004" s="137" t="s">
        <v>4322</v>
      </c>
      <c r="C4004" s="136" t="s">
        <v>314</v>
      </c>
      <c r="D4004" s="136" t="s">
        <v>83</v>
      </c>
      <c r="E4004" s="138">
        <v>3766.25</v>
      </c>
      <c r="F4004" s="138">
        <v>3766.25</v>
      </c>
      <c r="G4004" s="136" t="s">
        <v>308</v>
      </c>
      <c r="H4004" s="139">
        <v>41974</v>
      </c>
    </row>
    <row r="4005" spans="1:8" ht="25.5">
      <c r="A4005" s="140">
        <v>11898</v>
      </c>
      <c r="B4005" s="141" t="s">
        <v>4323</v>
      </c>
      <c r="C4005" s="140" t="s">
        <v>314</v>
      </c>
      <c r="D4005" s="140" t="s">
        <v>83</v>
      </c>
      <c r="E4005" s="142">
        <v>3956.14</v>
      </c>
      <c r="F4005" s="142">
        <v>3956.14</v>
      </c>
      <c r="G4005" s="140" t="s">
        <v>308</v>
      </c>
      <c r="H4005" s="143">
        <v>41974</v>
      </c>
    </row>
    <row r="4006" spans="1:8" ht="25.5">
      <c r="A4006" s="136">
        <v>3282</v>
      </c>
      <c r="B4006" s="137" t="s">
        <v>4324</v>
      </c>
      <c r="C4006" s="136" t="s">
        <v>314</v>
      </c>
      <c r="D4006" s="136" t="s">
        <v>83</v>
      </c>
      <c r="E4006" s="138">
        <v>400.36</v>
      </c>
      <c r="F4006" s="138">
        <v>400.36</v>
      </c>
      <c r="G4006" s="136" t="s">
        <v>308</v>
      </c>
      <c r="H4006" s="139">
        <v>41974</v>
      </c>
    </row>
    <row r="4007" spans="1:8" ht="25.5">
      <c r="A4007" s="140">
        <v>11899</v>
      </c>
      <c r="B4007" s="141" t="s">
        <v>4325</v>
      </c>
      <c r="C4007" s="140" t="s">
        <v>314</v>
      </c>
      <c r="D4007" s="140" t="s">
        <v>83</v>
      </c>
      <c r="E4007" s="142">
        <v>1952.75</v>
      </c>
      <c r="F4007" s="142">
        <v>1952.75</v>
      </c>
      <c r="G4007" s="140" t="s">
        <v>308</v>
      </c>
      <c r="H4007" s="143">
        <v>41974</v>
      </c>
    </row>
    <row r="4008" spans="1:8" ht="25.5">
      <c r="A4008" s="136">
        <v>11900</v>
      </c>
      <c r="B4008" s="137" t="s">
        <v>4326</v>
      </c>
      <c r="C4008" s="136" t="s">
        <v>314</v>
      </c>
      <c r="D4008" s="136" t="s">
        <v>83</v>
      </c>
      <c r="E4008" s="138">
        <v>2677.52</v>
      </c>
      <c r="F4008" s="138">
        <v>2677.52</v>
      </c>
      <c r="G4008" s="136" t="s">
        <v>308</v>
      </c>
      <c r="H4008" s="139">
        <v>41974</v>
      </c>
    </row>
    <row r="4009" spans="1:8" ht="25.5">
      <c r="A4009" s="140">
        <v>14149</v>
      </c>
      <c r="B4009" s="141" t="s">
        <v>4327</v>
      </c>
      <c r="C4009" s="140" t="s">
        <v>314</v>
      </c>
      <c r="D4009" s="140" t="s">
        <v>3773</v>
      </c>
      <c r="E4009" s="142">
        <v>14.36</v>
      </c>
      <c r="F4009" s="142">
        <v>14.36</v>
      </c>
      <c r="G4009" s="140" t="s">
        <v>308</v>
      </c>
      <c r="H4009" s="143">
        <v>41974</v>
      </c>
    </row>
    <row r="4010" spans="1:8">
      <c r="A4010" s="136">
        <v>20061</v>
      </c>
      <c r="B4010" s="137" t="s">
        <v>4328</v>
      </c>
      <c r="C4010" s="136" t="s">
        <v>314</v>
      </c>
      <c r="D4010" s="136" t="s">
        <v>83</v>
      </c>
      <c r="E4010" s="138">
        <v>2.73</v>
      </c>
      <c r="F4010" s="138">
        <v>2.73</v>
      </c>
      <c r="G4010" s="136" t="s">
        <v>308</v>
      </c>
      <c r="H4010" s="139">
        <v>41974</v>
      </c>
    </row>
    <row r="4011" spans="1:8">
      <c r="A4011" s="140">
        <v>7576</v>
      </c>
      <c r="B4011" s="141" t="s">
        <v>4329</v>
      </c>
      <c r="C4011" s="140" t="s">
        <v>314</v>
      </c>
      <c r="D4011" s="140" t="s">
        <v>83</v>
      </c>
      <c r="E4011" s="142">
        <v>33.07</v>
      </c>
      <c r="F4011" s="142">
        <v>33.07</v>
      </c>
      <c r="G4011" s="140" t="s">
        <v>308</v>
      </c>
      <c r="H4011" s="143">
        <v>41974</v>
      </c>
    </row>
    <row r="4012" spans="1:8" ht="25.5">
      <c r="A4012" s="136">
        <v>7572</v>
      </c>
      <c r="B4012" s="137" t="s">
        <v>4330</v>
      </c>
      <c r="C4012" s="136" t="s">
        <v>314</v>
      </c>
      <c r="D4012" s="136" t="s">
        <v>83</v>
      </c>
      <c r="E4012" s="138">
        <v>8.67</v>
      </c>
      <c r="F4012" s="138">
        <v>8.67</v>
      </c>
      <c r="G4012" s="136" t="s">
        <v>308</v>
      </c>
      <c r="H4012" s="139">
        <v>41974</v>
      </c>
    </row>
    <row r="4013" spans="1:8" ht="25.5">
      <c r="A4013" s="140">
        <v>3396</v>
      </c>
      <c r="B4013" s="141" t="s">
        <v>4331</v>
      </c>
      <c r="C4013" s="140" t="s">
        <v>314</v>
      </c>
      <c r="D4013" s="140" t="s">
        <v>83</v>
      </c>
      <c r="E4013" s="142">
        <v>3.66</v>
      </c>
      <c r="F4013" s="142">
        <v>3.66</v>
      </c>
      <c r="G4013" s="140" t="s">
        <v>308</v>
      </c>
      <c r="H4013" s="143">
        <v>41974</v>
      </c>
    </row>
    <row r="4014" spans="1:8" ht="25.5">
      <c r="A4014" s="136">
        <v>11033</v>
      </c>
      <c r="B4014" s="137" t="s">
        <v>4332</v>
      </c>
      <c r="C4014" s="136" t="s">
        <v>314</v>
      </c>
      <c r="D4014" s="136" t="s">
        <v>83</v>
      </c>
      <c r="E4014" s="138">
        <v>5.5</v>
      </c>
      <c r="F4014" s="138">
        <v>5.5</v>
      </c>
      <c r="G4014" s="136" t="s">
        <v>308</v>
      </c>
      <c r="H4014" s="139">
        <v>41974</v>
      </c>
    </row>
    <row r="4015" spans="1:8" ht="25.5">
      <c r="A4015" s="140">
        <v>390</v>
      </c>
      <c r="B4015" s="141" t="s">
        <v>4333</v>
      </c>
      <c r="C4015" s="140" t="s">
        <v>314</v>
      </c>
      <c r="D4015" s="140" t="s">
        <v>83</v>
      </c>
      <c r="E4015" s="142">
        <v>7.9</v>
      </c>
      <c r="F4015" s="142">
        <v>7.9</v>
      </c>
      <c r="G4015" s="140" t="s">
        <v>308</v>
      </c>
      <c r="H4015" s="143">
        <v>41974</v>
      </c>
    </row>
    <row r="4016" spans="1:8" ht="25.5">
      <c r="A4016" s="136">
        <v>3384</v>
      </c>
      <c r="B4016" s="137" t="s">
        <v>4334</v>
      </c>
      <c r="C4016" s="136" t="s">
        <v>314</v>
      </c>
      <c r="D4016" s="136" t="s">
        <v>83</v>
      </c>
      <c r="E4016" s="138">
        <v>6.48</v>
      </c>
      <c r="F4016" s="138">
        <v>6.48</v>
      </c>
      <c r="G4016" s="136" t="s">
        <v>308</v>
      </c>
      <c r="H4016" s="139">
        <v>41974</v>
      </c>
    </row>
    <row r="4017" spans="1:8">
      <c r="A4017" s="140">
        <v>12626</v>
      </c>
      <c r="B4017" s="141" t="s">
        <v>4335</v>
      </c>
      <c r="C4017" s="140" t="s">
        <v>314</v>
      </c>
      <c r="D4017" s="140" t="s">
        <v>83</v>
      </c>
      <c r="E4017" s="142">
        <v>7.54</v>
      </c>
      <c r="F4017" s="142">
        <v>7.54</v>
      </c>
      <c r="G4017" s="140" t="s">
        <v>308</v>
      </c>
      <c r="H4017" s="143">
        <v>41974</v>
      </c>
    </row>
    <row r="4018" spans="1:8">
      <c r="A4018" s="136">
        <v>10477</v>
      </c>
      <c r="B4018" s="137" t="s">
        <v>4336</v>
      </c>
      <c r="C4018" s="136" t="s">
        <v>314</v>
      </c>
      <c r="D4018" s="136" t="s">
        <v>416</v>
      </c>
      <c r="E4018" s="138">
        <v>21.02</v>
      </c>
      <c r="F4018" s="138">
        <v>21.02</v>
      </c>
      <c r="G4018" s="136" t="s">
        <v>308</v>
      </c>
      <c r="H4018" s="139">
        <v>41974</v>
      </c>
    </row>
    <row r="4019" spans="1:8">
      <c r="A4019" s="140">
        <v>20249</v>
      </c>
      <c r="B4019" s="141" t="s">
        <v>4337</v>
      </c>
      <c r="C4019" s="140" t="s">
        <v>314</v>
      </c>
      <c r="D4019" s="140" t="s">
        <v>370</v>
      </c>
      <c r="E4019" s="142">
        <v>28.83</v>
      </c>
      <c r="F4019" s="142">
        <v>28.83</v>
      </c>
      <c r="G4019" s="140" t="s">
        <v>308</v>
      </c>
      <c r="H4019" s="143">
        <v>41974</v>
      </c>
    </row>
    <row r="4020" spans="1:8" ht="25.5">
      <c r="A4020" s="136">
        <v>6204</v>
      </c>
      <c r="B4020" s="137" t="s">
        <v>4338</v>
      </c>
      <c r="C4020" s="136" t="s">
        <v>314</v>
      </c>
      <c r="D4020" s="136" t="s">
        <v>370</v>
      </c>
      <c r="E4020" s="138">
        <v>4.75</v>
      </c>
      <c r="F4020" s="138">
        <v>4.75</v>
      </c>
      <c r="G4020" s="136" t="s">
        <v>308</v>
      </c>
      <c r="H4020" s="139">
        <v>41974</v>
      </c>
    </row>
    <row r="4021" spans="1:8">
      <c r="A4021" s="140">
        <v>10717</v>
      </c>
      <c r="B4021" s="141" t="s">
        <v>4339</v>
      </c>
      <c r="C4021" s="140" t="s">
        <v>314</v>
      </c>
      <c r="D4021" s="140" t="s">
        <v>83</v>
      </c>
      <c r="E4021" s="142">
        <v>4.26</v>
      </c>
      <c r="F4021" s="142">
        <v>4.26</v>
      </c>
      <c r="G4021" s="140" t="s">
        <v>308</v>
      </c>
      <c r="H4021" s="143">
        <v>41974</v>
      </c>
    </row>
    <row r="4022" spans="1:8">
      <c r="A4022" s="136">
        <v>10718</v>
      </c>
      <c r="B4022" s="137" t="s">
        <v>4340</v>
      </c>
      <c r="C4022" s="136" t="s">
        <v>314</v>
      </c>
      <c r="D4022" s="136" t="s">
        <v>83</v>
      </c>
      <c r="E4022" s="138">
        <v>8.52</v>
      </c>
      <c r="F4022" s="138">
        <v>8.52</v>
      </c>
      <c r="G4022" s="136" t="s">
        <v>308</v>
      </c>
      <c r="H4022" s="139">
        <v>41974</v>
      </c>
    </row>
    <row r="4023" spans="1:8">
      <c r="A4023" s="140">
        <v>10719</v>
      </c>
      <c r="B4023" s="141" t="s">
        <v>4341</v>
      </c>
      <c r="C4023" s="140" t="s">
        <v>314</v>
      </c>
      <c r="D4023" s="140" t="s">
        <v>83</v>
      </c>
      <c r="E4023" s="142">
        <v>15.1</v>
      </c>
      <c r="F4023" s="142">
        <v>15.1</v>
      </c>
      <c r="G4023" s="140" t="s">
        <v>308</v>
      </c>
      <c r="H4023" s="143">
        <v>41974</v>
      </c>
    </row>
    <row r="4024" spans="1:8" ht="25.5">
      <c r="A4024" s="136">
        <v>20195</v>
      </c>
      <c r="B4024" s="137" t="s">
        <v>4342</v>
      </c>
      <c r="C4024" s="136" t="s">
        <v>314</v>
      </c>
      <c r="D4024" s="136" t="s">
        <v>335</v>
      </c>
      <c r="E4024" s="138">
        <v>42.83</v>
      </c>
      <c r="F4024" s="138">
        <v>42.83</v>
      </c>
      <c r="G4024" s="136" t="s">
        <v>308</v>
      </c>
      <c r="H4024" s="139">
        <v>41974</v>
      </c>
    </row>
    <row r="4025" spans="1:8" ht="25.5">
      <c r="A4025" s="140">
        <v>6206</v>
      </c>
      <c r="B4025" s="141" t="s">
        <v>4343</v>
      </c>
      <c r="C4025" s="140" t="s">
        <v>314</v>
      </c>
      <c r="D4025" s="140" t="s">
        <v>335</v>
      </c>
      <c r="E4025" s="142">
        <v>25.82</v>
      </c>
      <c r="F4025" s="142">
        <v>25.82</v>
      </c>
      <c r="G4025" s="140" t="s">
        <v>308</v>
      </c>
      <c r="H4025" s="143">
        <v>41974</v>
      </c>
    </row>
    <row r="4026" spans="1:8" ht="25.5">
      <c r="A4026" s="136">
        <v>6193</v>
      </c>
      <c r="B4026" s="137" t="s">
        <v>4344</v>
      </c>
      <c r="C4026" s="136" t="s">
        <v>314</v>
      </c>
      <c r="D4026" s="136" t="s">
        <v>370</v>
      </c>
      <c r="E4026" s="138">
        <v>4.26</v>
      </c>
      <c r="F4026" s="138">
        <v>4.26</v>
      </c>
      <c r="G4026" s="136" t="s">
        <v>308</v>
      </c>
      <c r="H4026" s="139">
        <v>41974</v>
      </c>
    </row>
    <row r="4027" spans="1:8" ht="25.5">
      <c r="A4027" s="140">
        <v>6189</v>
      </c>
      <c r="B4027" s="141" t="s">
        <v>4345</v>
      </c>
      <c r="C4027" s="140" t="s">
        <v>314</v>
      </c>
      <c r="D4027" s="140" t="s">
        <v>370</v>
      </c>
      <c r="E4027" s="142">
        <v>6.39</v>
      </c>
      <c r="F4027" s="142">
        <v>6.39</v>
      </c>
      <c r="G4027" s="140" t="s">
        <v>308</v>
      </c>
      <c r="H4027" s="143">
        <v>41974</v>
      </c>
    </row>
    <row r="4028" spans="1:8" ht="25.5">
      <c r="A4028" s="136">
        <v>13628</v>
      </c>
      <c r="B4028" s="137" t="s">
        <v>4346</v>
      </c>
      <c r="C4028" s="136" t="s">
        <v>314</v>
      </c>
      <c r="D4028" s="136" t="s">
        <v>370</v>
      </c>
      <c r="E4028" s="138">
        <v>3.61</v>
      </c>
      <c r="F4028" s="138">
        <v>3.61</v>
      </c>
      <c r="G4028" s="136" t="s">
        <v>308</v>
      </c>
      <c r="H4028" s="139">
        <v>41974</v>
      </c>
    </row>
    <row r="4029" spans="1:8" ht="25.5">
      <c r="A4029" s="140">
        <v>10567</v>
      </c>
      <c r="B4029" s="141" t="s">
        <v>4347</v>
      </c>
      <c r="C4029" s="140" t="s">
        <v>314</v>
      </c>
      <c r="D4029" s="140" t="s">
        <v>370</v>
      </c>
      <c r="E4029" s="142">
        <v>4.34</v>
      </c>
      <c r="F4029" s="142">
        <v>4.34</v>
      </c>
      <c r="G4029" s="140" t="s">
        <v>308</v>
      </c>
      <c r="H4029" s="143">
        <v>41974</v>
      </c>
    </row>
    <row r="4030" spans="1:8" ht="25.5">
      <c r="A4030" s="136">
        <v>6212</v>
      </c>
      <c r="B4030" s="137" t="s">
        <v>4348</v>
      </c>
      <c r="C4030" s="136" t="s">
        <v>314</v>
      </c>
      <c r="D4030" s="136" t="s">
        <v>370</v>
      </c>
      <c r="E4030" s="138">
        <v>6.07</v>
      </c>
      <c r="F4030" s="138">
        <v>6.07</v>
      </c>
      <c r="G4030" s="136" t="s">
        <v>308</v>
      </c>
      <c r="H4030" s="139">
        <v>41974</v>
      </c>
    </row>
    <row r="4031" spans="1:8" ht="25.5">
      <c r="A4031" s="140">
        <v>6188</v>
      </c>
      <c r="B4031" s="141" t="s">
        <v>4349</v>
      </c>
      <c r="C4031" s="140" t="s">
        <v>314</v>
      </c>
      <c r="D4031" s="140" t="s">
        <v>335</v>
      </c>
      <c r="E4031" s="142">
        <v>20.22</v>
      </c>
      <c r="F4031" s="142">
        <v>20.22</v>
      </c>
      <c r="G4031" s="140" t="s">
        <v>308</v>
      </c>
      <c r="H4031" s="143">
        <v>41974</v>
      </c>
    </row>
    <row r="4032" spans="1:8">
      <c r="A4032" s="136">
        <v>3992</v>
      </c>
      <c r="B4032" s="137" t="s">
        <v>4350</v>
      </c>
      <c r="C4032" s="136" t="s">
        <v>314</v>
      </c>
      <c r="D4032" s="136" t="s">
        <v>370</v>
      </c>
      <c r="E4032" s="138">
        <v>15.02</v>
      </c>
      <c r="F4032" s="138">
        <v>15.02</v>
      </c>
      <c r="G4032" s="136" t="s">
        <v>308</v>
      </c>
      <c r="H4032" s="139">
        <v>41974</v>
      </c>
    </row>
    <row r="4033" spans="1:8">
      <c r="A4033" s="140">
        <v>3993</v>
      </c>
      <c r="B4033" s="141" t="s">
        <v>4351</v>
      </c>
      <c r="C4033" s="140" t="s">
        <v>314</v>
      </c>
      <c r="D4033" s="140" t="s">
        <v>335</v>
      </c>
      <c r="E4033" s="142">
        <v>50</v>
      </c>
      <c r="F4033" s="142">
        <v>50</v>
      </c>
      <c r="G4033" s="140" t="s">
        <v>308</v>
      </c>
      <c r="H4033" s="143">
        <v>41974</v>
      </c>
    </row>
    <row r="4034" spans="1:8">
      <c r="A4034" s="136">
        <v>10720</v>
      </c>
      <c r="B4034" s="137" t="s">
        <v>4352</v>
      </c>
      <c r="C4034" s="136" t="s">
        <v>314</v>
      </c>
      <c r="D4034" s="136" t="s">
        <v>370</v>
      </c>
      <c r="E4034" s="138">
        <v>6</v>
      </c>
      <c r="F4034" s="138">
        <v>6</v>
      </c>
      <c r="G4034" s="136" t="s">
        <v>308</v>
      </c>
      <c r="H4034" s="139">
        <v>41974</v>
      </c>
    </row>
    <row r="4035" spans="1:8" ht="25.5">
      <c r="A4035" s="140">
        <v>6178</v>
      </c>
      <c r="B4035" s="141" t="s">
        <v>4353</v>
      </c>
      <c r="C4035" s="140" t="s">
        <v>314</v>
      </c>
      <c r="D4035" s="140" t="s">
        <v>335</v>
      </c>
      <c r="E4035" s="142">
        <v>63.57</v>
      </c>
      <c r="F4035" s="142">
        <v>63.57</v>
      </c>
      <c r="G4035" s="140" t="s">
        <v>308</v>
      </c>
      <c r="H4035" s="143">
        <v>41974</v>
      </c>
    </row>
    <row r="4036" spans="1:8" ht="25.5">
      <c r="A4036" s="136">
        <v>6180</v>
      </c>
      <c r="B4036" s="137" t="s">
        <v>4354</v>
      </c>
      <c r="C4036" s="136" t="s">
        <v>314</v>
      </c>
      <c r="D4036" s="136" t="s">
        <v>335</v>
      </c>
      <c r="E4036" s="138">
        <v>58.29</v>
      </c>
      <c r="F4036" s="138">
        <v>58.29</v>
      </c>
      <c r="G4036" s="136" t="s">
        <v>308</v>
      </c>
      <c r="H4036" s="139">
        <v>41974</v>
      </c>
    </row>
    <row r="4037" spans="1:8" ht="25.5">
      <c r="A4037" s="140">
        <v>6182</v>
      </c>
      <c r="B4037" s="141" t="s">
        <v>4355</v>
      </c>
      <c r="C4037" s="140" t="s">
        <v>314</v>
      </c>
      <c r="D4037" s="140" t="s">
        <v>335</v>
      </c>
      <c r="E4037" s="142">
        <v>63.91</v>
      </c>
      <c r="F4037" s="142">
        <v>63.91</v>
      </c>
      <c r="G4037" s="140" t="s">
        <v>308</v>
      </c>
      <c r="H4037" s="143">
        <v>41974</v>
      </c>
    </row>
    <row r="4038" spans="1:8">
      <c r="A4038" s="136">
        <v>3990</v>
      </c>
      <c r="B4038" s="137" t="s">
        <v>4356</v>
      </c>
      <c r="C4038" s="136" t="s">
        <v>314</v>
      </c>
      <c r="D4038" s="136" t="s">
        <v>370</v>
      </c>
      <c r="E4038" s="138">
        <v>12.52</v>
      </c>
      <c r="F4038" s="138">
        <v>12.52</v>
      </c>
      <c r="G4038" s="136" t="s">
        <v>308</v>
      </c>
      <c r="H4038" s="139">
        <v>41974</v>
      </c>
    </row>
    <row r="4039" spans="1:8" ht="25.5">
      <c r="A4039" s="140">
        <v>4436</v>
      </c>
      <c r="B4039" s="141" t="s">
        <v>4357</v>
      </c>
      <c r="C4039" s="140" t="s">
        <v>314</v>
      </c>
      <c r="D4039" s="140" t="s">
        <v>370</v>
      </c>
      <c r="E4039" s="142">
        <v>11.59</v>
      </c>
      <c r="F4039" s="142">
        <v>11.59</v>
      </c>
      <c r="G4039" s="140" t="s">
        <v>308</v>
      </c>
      <c r="H4039" s="143">
        <v>41974</v>
      </c>
    </row>
    <row r="4040" spans="1:8" ht="25.5">
      <c r="A4040" s="136">
        <v>4435</v>
      </c>
      <c r="B4040" s="137" t="s">
        <v>4358</v>
      </c>
      <c r="C4040" s="136" t="s">
        <v>314</v>
      </c>
      <c r="D4040" s="136" t="s">
        <v>370</v>
      </c>
      <c r="E4040" s="138">
        <v>8.69</v>
      </c>
      <c r="F4040" s="138">
        <v>8.69</v>
      </c>
      <c r="G4040" s="136" t="s">
        <v>308</v>
      </c>
      <c r="H4040" s="139">
        <v>41974</v>
      </c>
    </row>
    <row r="4041" spans="1:8" ht="25.5">
      <c r="A4041" s="140">
        <v>6214</v>
      </c>
      <c r="B4041" s="141" t="s">
        <v>4359</v>
      </c>
      <c r="C4041" s="140" t="s">
        <v>314</v>
      </c>
      <c r="D4041" s="140" t="s">
        <v>335</v>
      </c>
      <c r="E4041" s="142">
        <v>65</v>
      </c>
      <c r="F4041" s="142">
        <v>65</v>
      </c>
      <c r="G4041" s="140" t="s">
        <v>308</v>
      </c>
      <c r="H4041" s="143">
        <v>41974</v>
      </c>
    </row>
    <row r="4042" spans="1:8">
      <c r="A4042" s="136">
        <v>6216</v>
      </c>
      <c r="B4042" s="137" t="s">
        <v>4360</v>
      </c>
      <c r="C4042" s="136" t="s">
        <v>314</v>
      </c>
      <c r="D4042" s="136" t="s">
        <v>83</v>
      </c>
      <c r="E4042" s="138">
        <v>62.1</v>
      </c>
      <c r="F4042" s="138">
        <v>62.1</v>
      </c>
      <c r="G4042" s="136" t="s">
        <v>308</v>
      </c>
      <c r="H4042" s="139">
        <v>41974</v>
      </c>
    </row>
    <row r="4043" spans="1:8" ht="25.5">
      <c r="A4043" s="140">
        <v>10740</v>
      </c>
      <c r="B4043" s="141" t="s">
        <v>4361</v>
      </c>
      <c r="C4043" s="140" t="s">
        <v>314</v>
      </c>
      <c r="D4043" s="140" t="s">
        <v>83</v>
      </c>
      <c r="E4043" s="142">
        <v>6870.15</v>
      </c>
      <c r="F4043" s="142">
        <v>6870.15</v>
      </c>
      <c r="G4043" s="140" t="s">
        <v>308</v>
      </c>
      <c r="H4043" s="143">
        <v>41974</v>
      </c>
    </row>
    <row r="4044" spans="1:8" ht="25.5">
      <c r="A4044" s="136">
        <v>10809</v>
      </c>
      <c r="B4044" s="137" t="s">
        <v>4362</v>
      </c>
      <c r="C4044" s="136" t="s">
        <v>316</v>
      </c>
      <c r="D4044" s="136" t="s">
        <v>307</v>
      </c>
      <c r="E4044" s="138">
        <v>1.45</v>
      </c>
      <c r="F4044" s="138">
        <v>1.45</v>
      </c>
      <c r="G4044" s="136" t="s">
        <v>308</v>
      </c>
      <c r="H4044" s="139">
        <v>41974</v>
      </c>
    </row>
    <row r="4045" spans="1:8" ht="25.5">
      <c r="A4045" s="140">
        <v>13914</v>
      </c>
      <c r="B4045" s="141" t="s">
        <v>4363</v>
      </c>
      <c r="C4045" s="140" t="s">
        <v>314</v>
      </c>
      <c r="D4045" s="140" t="s">
        <v>83</v>
      </c>
      <c r="E4045" s="142">
        <v>497.08</v>
      </c>
      <c r="F4045" s="142">
        <v>497.08</v>
      </c>
      <c r="G4045" s="140" t="s">
        <v>308</v>
      </c>
      <c r="H4045" s="143">
        <v>41974</v>
      </c>
    </row>
    <row r="4046" spans="1:8" ht="25.5">
      <c r="A4046" s="136">
        <v>10742</v>
      </c>
      <c r="B4046" s="137" t="s">
        <v>4364</v>
      </c>
      <c r="C4046" s="136" t="s">
        <v>314</v>
      </c>
      <c r="D4046" s="136" t="s">
        <v>83</v>
      </c>
      <c r="E4046" s="138">
        <v>725</v>
      </c>
      <c r="F4046" s="138">
        <v>725</v>
      </c>
      <c r="G4046" s="136" t="s">
        <v>308</v>
      </c>
      <c r="H4046" s="139">
        <v>41974</v>
      </c>
    </row>
    <row r="4047" spans="1:8" ht="25.5">
      <c r="A4047" s="140">
        <v>10811</v>
      </c>
      <c r="B4047" s="141" t="s">
        <v>4365</v>
      </c>
      <c r="C4047" s="140" t="s">
        <v>316</v>
      </c>
      <c r="D4047" s="140" t="s">
        <v>307</v>
      </c>
      <c r="E4047" s="142">
        <v>1.24</v>
      </c>
      <c r="F4047" s="142">
        <v>1.24</v>
      </c>
      <c r="G4047" s="140" t="s">
        <v>308</v>
      </c>
      <c r="H4047" s="143">
        <v>41974</v>
      </c>
    </row>
    <row r="4048" spans="1:8" ht="25.5">
      <c r="A4048" s="136">
        <v>11730</v>
      </c>
      <c r="B4048" s="137" t="s">
        <v>4366</v>
      </c>
      <c r="C4048" s="136" t="s">
        <v>314</v>
      </c>
      <c r="D4048" s="136" t="s">
        <v>83</v>
      </c>
      <c r="E4048" s="138">
        <v>34.72</v>
      </c>
      <c r="F4048" s="138">
        <v>34.72</v>
      </c>
      <c r="G4048" s="136" t="s">
        <v>308</v>
      </c>
      <c r="H4048" s="139">
        <v>41974</v>
      </c>
    </row>
    <row r="4049" spans="1:8" ht="25.5">
      <c r="A4049" s="140">
        <v>7552</v>
      </c>
      <c r="B4049" s="141" t="s">
        <v>4367</v>
      </c>
      <c r="C4049" s="140" t="s">
        <v>314</v>
      </c>
      <c r="D4049" s="140" t="s">
        <v>83</v>
      </c>
      <c r="E4049" s="142">
        <v>12.37</v>
      </c>
      <c r="F4049" s="142">
        <v>12.37</v>
      </c>
      <c r="G4049" s="140" t="s">
        <v>308</v>
      </c>
      <c r="H4049" s="143">
        <v>41974</v>
      </c>
    </row>
    <row r="4050" spans="1:8">
      <c r="A4050" s="136">
        <v>7543</v>
      </c>
      <c r="B4050" s="137" t="s">
        <v>4368</v>
      </c>
      <c r="C4050" s="136" t="s">
        <v>314</v>
      </c>
      <c r="D4050" s="136" t="s">
        <v>83</v>
      </c>
      <c r="E4050" s="138">
        <v>2.97</v>
      </c>
      <c r="F4050" s="138">
        <v>2.97</v>
      </c>
      <c r="G4050" s="136" t="s">
        <v>308</v>
      </c>
      <c r="H4050" s="139">
        <v>41974</v>
      </c>
    </row>
    <row r="4051" spans="1:8" ht="25.5">
      <c r="A4051" s="140">
        <v>13255</v>
      </c>
      <c r="B4051" s="141" t="s">
        <v>4369</v>
      </c>
      <c r="C4051" s="140" t="s">
        <v>314</v>
      </c>
      <c r="D4051" s="140" t="s">
        <v>83</v>
      </c>
      <c r="E4051" s="142">
        <v>43</v>
      </c>
      <c r="F4051" s="142">
        <v>43</v>
      </c>
      <c r="G4051" s="140" t="s">
        <v>308</v>
      </c>
      <c r="H4051" s="143">
        <v>41974</v>
      </c>
    </row>
    <row r="4052" spans="1:8" ht="25.5">
      <c r="A4052" s="136">
        <v>21069</v>
      </c>
      <c r="B4052" s="137" t="s">
        <v>4370</v>
      </c>
      <c r="C4052" s="136" t="s">
        <v>314</v>
      </c>
      <c r="D4052" s="136" t="s">
        <v>83</v>
      </c>
      <c r="E4052" s="138">
        <v>58</v>
      </c>
      <c r="F4052" s="138">
        <v>58</v>
      </c>
      <c r="G4052" s="136" t="s">
        <v>308</v>
      </c>
      <c r="H4052" s="139">
        <v>41974</v>
      </c>
    </row>
    <row r="4053" spans="1:8" ht="25.5">
      <c r="A4053" s="140">
        <v>11299</v>
      </c>
      <c r="B4053" s="141" t="s">
        <v>4371</v>
      </c>
      <c r="C4053" s="140" t="s">
        <v>314</v>
      </c>
      <c r="D4053" s="140" t="s">
        <v>83</v>
      </c>
      <c r="E4053" s="142">
        <v>315.77999999999997</v>
      </c>
      <c r="F4053" s="142">
        <v>315.77999999999997</v>
      </c>
      <c r="G4053" s="140" t="s">
        <v>308</v>
      </c>
      <c r="H4053" s="143">
        <v>41974</v>
      </c>
    </row>
    <row r="4054" spans="1:8" ht="25.5">
      <c r="A4054" s="136">
        <v>14112</v>
      </c>
      <c r="B4054" s="137" t="s">
        <v>4372</v>
      </c>
      <c r="C4054" s="136" t="s">
        <v>314</v>
      </c>
      <c r="D4054" s="136" t="s">
        <v>83</v>
      </c>
      <c r="E4054" s="138">
        <v>189.04</v>
      </c>
      <c r="F4054" s="138">
        <v>189.04</v>
      </c>
      <c r="G4054" s="136" t="s">
        <v>308</v>
      </c>
      <c r="H4054" s="139">
        <v>41974</v>
      </c>
    </row>
    <row r="4055" spans="1:8" ht="38.25">
      <c r="A4055" s="140">
        <v>21070</v>
      </c>
      <c r="B4055" s="141" t="s">
        <v>4373</v>
      </c>
      <c r="C4055" s="140" t="s">
        <v>314</v>
      </c>
      <c r="D4055" s="140" t="s">
        <v>83</v>
      </c>
      <c r="E4055" s="142">
        <v>126.74</v>
      </c>
      <c r="F4055" s="142">
        <v>126.74</v>
      </c>
      <c r="G4055" s="140" t="s">
        <v>308</v>
      </c>
      <c r="H4055" s="143">
        <v>41974</v>
      </c>
    </row>
    <row r="4056" spans="1:8" ht="38.25">
      <c r="A4056" s="136">
        <v>21071</v>
      </c>
      <c r="B4056" s="137" t="s">
        <v>4374</v>
      </c>
      <c r="C4056" s="136" t="s">
        <v>314</v>
      </c>
      <c r="D4056" s="136" t="s">
        <v>83</v>
      </c>
      <c r="E4056" s="138">
        <v>155.09</v>
      </c>
      <c r="F4056" s="138">
        <v>155.09</v>
      </c>
      <c r="G4056" s="136" t="s">
        <v>308</v>
      </c>
      <c r="H4056" s="139">
        <v>41974</v>
      </c>
    </row>
    <row r="4057" spans="1:8" ht="38.25">
      <c r="A4057" s="140">
        <v>21072</v>
      </c>
      <c r="B4057" s="141" t="s">
        <v>4375</v>
      </c>
      <c r="C4057" s="140" t="s">
        <v>314</v>
      </c>
      <c r="D4057" s="140" t="s">
        <v>83</v>
      </c>
      <c r="E4057" s="142">
        <v>294.29000000000002</v>
      </c>
      <c r="F4057" s="142">
        <v>294.29000000000002</v>
      </c>
      <c r="G4057" s="140" t="s">
        <v>308</v>
      </c>
      <c r="H4057" s="143">
        <v>41974</v>
      </c>
    </row>
    <row r="4058" spans="1:8" ht="38.25">
      <c r="A4058" s="136">
        <v>21073</v>
      </c>
      <c r="B4058" s="137" t="s">
        <v>4376</v>
      </c>
      <c r="C4058" s="136" t="s">
        <v>314</v>
      </c>
      <c r="D4058" s="136" t="s">
        <v>83</v>
      </c>
      <c r="E4058" s="138">
        <v>466.15</v>
      </c>
      <c r="F4058" s="138">
        <v>466.15</v>
      </c>
      <c r="G4058" s="136" t="s">
        <v>308</v>
      </c>
      <c r="H4058" s="139">
        <v>41974</v>
      </c>
    </row>
    <row r="4059" spans="1:8" ht="25.5">
      <c r="A4059" s="140">
        <v>7539</v>
      </c>
      <c r="B4059" s="141" t="s">
        <v>4377</v>
      </c>
      <c r="C4059" s="140" t="s">
        <v>314</v>
      </c>
      <c r="D4059" s="140" t="s">
        <v>83</v>
      </c>
      <c r="E4059" s="142">
        <v>1.56</v>
      </c>
      <c r="F4059" s="142">
        <v>1.56</v>
      </c>
      <c r="G4059" s="140" t="s">
        <v>308</v>
      </c>
      <c r="H4059" s="143">
        <v>41974</v>
      </c>
    </row>
    <row r="4060" spans="1:8">
      <c r="A4060" s="136">
        <v>11290</v>
      </c>
      <c r="B4060" s="137" t="s">
        <v>4378</v>
      </c>
      <c r="C4060" s="136" t="s">
        <v>314</v>
      </c>
      <c r="D4060" s="136" t="s">
        <v>83</v>
      </c>
      <c r="E4060" s="138">
        <v>365.19</v>
      </c>
      <c r="F4060" s="138">
        <v>365.19</v>
      </c>
      <c r="G4060" s="136" t="s">
        <v>308</v>
      </c>
      <c r="H4060" s="139">
        <v>41974</v>
      </c>
    </row>
    <row r="4061" spans="1:8" ht="38.25">
      <c r="A4061" s="140">
        <v>21074</v>
      </c>
      <c r="B4061" s="141" t="s">
        <v>4379</v>
      </c>
      <c r="C4061" s="140" t="s">
        <v>314</v>
      </c>
      <c r="D4061" s="140" t="s">
        <v>83</v>
      </c>
      <c r="E4061" s="142">
        <v>408.15</v>
      </c>
      <c r="F4061" s="142">
        <v>408.15</v>
      </c>
      <c r="G4061" s="140" t="s">
        <v>308</v>
      </c>
      <c r="H4061" s="143">
        <v>41974</v>
      </c>
    </row>
    <row r="4062" spans="1:8" ht="38.25">
      <c r="A4062" s="136">
        <v>21075</v>
      </c>
      <c r="B4062" s="137" t="s">
        <v>4380</v>
      </c>
      <c r="C4062" s="136" t="s">
        <v>314</v>
      </c>
      <c r="D4062" s="136" t="s">
        <v>83</v>
      </c>
      <c r="E4062" s="138">
        <v>895.78</v>
      </c>
      <c r="F4062" s="138">
        <v>895.78</v>
      </c>
      <c r="G4062" s="136" t="s">
        <v>308</v>
      </c>
      <c r="H4062" s="139">
        <v>41974</v>
      </c>
    </row>
    <row r="4063" spans="1:8" ht="38.25">
      <c r="A4063" s="140">
        <v>11296</v>
      </c>
      <c r="B4063" s="141" t="s">
        <v>4381</v>
      </c>
      <c r="C4063" s="140" t="s">
        <v>314</v>
      </c>
      <c r="D4063" s="140" t="s">
        <v>83</v>
      </c>
      <c r="E4063" s="142">
        <v>2453.19</v>
      </c>
      <c r="F4063" s="142">
        <v>2453.19</v>
      </c>
      <c r="G4063" s="140" t="s">
        <v>308</v>
      </c>
      <c r="H4063" s="143">
        <v>41974</v>
      </c>
    </row>
    <row r="4064" spans="1:8">
      <c r="A4064" s="136">
        <v>11291</v>
      </c>
      <c r="B4064" s="137" t="s">
        <v>4382</v>
      </c>
      <c r="C4064" s="136" t="s">
        <v>314</v>
      </c>
      <c r="D4064" s="136" t="s">
        <v>83</v>
      </c>
      <c r="E4064" s="138">
        <v>472.59</v>
      </c>
      <c r="F4064" s="138">
        <v>472.59</v>
      </c>
      <c r="G4064" s="136" t="s">
        <v>308</v>
      </c>
      <c r="H4064" s="139">
        <v>41974</v>
      </c>
    </row>
    <row r="4065" spans="1:8" ht="38.25">
      <c r="A4065" s="140">
        <v>21076</v>
      </c>
      <c r="B4065" s="141" t="s">
        <v>4383</v>
      </c>
      <c r="C4065" s="140" t="s">
        <v>314</v>
      </c>
      <c r="D4065" s="140" t="s">
        <v>83</v>
      </c>
      <c r="E4065" s="142">
        <v>1074.07</v>
      </c>
      <c r="F4065" s="142">
        <v>1074.07</v>
      </c>
      <c r="G4065" s="140" t="s">
        <v>308</v>
      </c>
      <c r="H4065" s="143">
        <v>41974</v>
      </c>
    </row>
    <row r="4066" spans="1:8">
      <c r="A4066" s="136">
        <v>11292</v>
      </c>
      <c r="B4066" s="137" t="s">
        <v>4384</v>
      </c>
      <c r="C4066" s="136" t="s">
        <v>314</v>
      </c>
      <c r="D4066" s="136" t="s">
        <v>83</v>
      </c>
      <c r="E4066" s="138">
        <v>116</v>
      </c>
      <c r="F4066" s="138">
        <v>116</v>
      </c>
      <c r="G4066" s="136" t="s">
        <v>308</v>
      </c>
      <c r="H4066" s="139">
        <v>41974</v>
      </c>
    </row>
    <row r="4067" spans="1:8" ht="38.25">
      <c r="A4067" s="140">
        <v>11316</v>
      </c>
      <c r="B4067" s="141" t="s">
        <v>4385</v>
      </c>
      <c r="C4067" s="140" t="s">
        <v>314</v>
      </c>
      <c r="D4067" s="140" t="s">
        <v>83</v>
      </c>
      <c r="E4067" s="142">
        <v>249.19</v>
      </c>
      <c r="F4067" s="142">
        <v>249.19</v>
      </c>
      <c r="G4067" s="140" t="s">
        <v>308</v>
      </c>
      <c r="H4067" s="143">
        <v>41974</v>
      </c>
    </row>
    <row r="4068" spans="1:8">
      <c r="A4068" s="136">
        <v>11293</v>
      </c>
      <c r="B4068" s="137" t="s">
        <v>4386</v>
      </c>
      <c r="C4068" s="136" t="s">
        <v>314</v>
      </c>
      <c r="D4068" s="136" t="s">
        <v>83</v>
      </c>
      <c r="E4068" s="138">
        <v>178.29</v>
      </c>
      <c r="F4068" s="138">
        <v>178.29</v>
      </c>
      <c r="G4068" s="136" t="s">
        <v>308</v>
      </c>
      <c r="H4068" s="139">
        <v>41974</v>
      </c>
    </row>
    <row r="4069" spans="1:8" ht="25.5">
      <c r="A4069" s="140">
        <v>21077</v>
      </c>
      <c r="B4069" s="141" t="s">
        <v>4387</v>
      </c>
      <c r="C4069" s="140" t="s">
        <v>314</v>
      </c>
      <c r="D4069" s="140" t="s">
        <v>83</v>
      </c>
      <c r="E4069" s="142">
        <v>236.29</v>
      </c>
      <c r="F4069" s="142">
        <v>236.29</v>
      </c>
      <c r="G4069" s="140" t="s">
        <v>308</v>
      </c>
      <c r="H4069" s="143">
        <v>41974</v>
      </c>
    </row>
    <row r="4070" spans="1:8" ht="38.25">
      <c r="A4070" s="136">
        <v>21078</v>
      </c>
      <c r="B4070" s="137" t="s">
        <v>4388</v>
      </c>
      <c r="C4070" s="136" t="s">
        <v>314</v>
      </c>
      <c r="D4070" s="136" t="s">
        <v>83</v>
      </c>
      <c r="E4070" s="138">
        <v>295.8</v>
      </c>
      <c r="F4070" s="138">
        <v>295.8</v>
      </c>
      <c r="G4070" s="136" t="s">
        <v>308</v>
      </c>
      <c r="H4070" s="139">
        <v>41974</v>
      </c>
    </row>
    <row r="4071" spans="1:8" ht="38.25">
      <c r="A4071" s="140">
        <v>21079</v>
      </c>
      <c r="B4071" s="141" t="s">
        <v>4389</v>
      </c>
      <c r="C4071" s="140" t="s">
        <v>314</v>
      </c>
      <c r="D4071" s="140" t="s">
        <v>83</v>
      </c>
      <c r="E4071" s="142">
        <v>236.29</v>
      </c>
      <c r="F4071" s="142">
        <v>236.29</v>
      </c>
      <c r="G4071" s="140" t="s">
        <v>308</v>
      </c>
      <c r="H4071" s="143">
        <v>41974</v>
      </c>
    </row>
    <row r="4072" spans="1:8" ht="38.25">
      <c r="A4072" s="136">
        <v>21080</v>
      </c>
      <c r="B4072" s="137" t="s">
        <v>4390</v>
      </c>
      <c r="C4072" s="136" t="s">
        <v>314</v>
      </c>
      <c r="D4072" s="136" t="s">
        <v>83</v>
      </c>
      <c r="E4072" s="138">
        <v>279.26</v>
      </c>
      <c r="F4072" s="138">
        <v>279.26</v>
      </c>
      <c r="G4072" s="136" t="s">
        <v>308</v>
      </c>
      <c r="H4072" s="139">
        <v>41974</v>
      </c>
    </row>
    <row r="4073" spans="1:8" ht="38.25">
      <c r="A4073" s="140">
        <v>21081</v>
      </c>
      <c r="B4073" s="141" t="s">
        <v>4391</v>
      </c>
      <c r="C4073" s="140" t="s">
        <v>314</v>
      </c>
      <c r="D4073" s="140" t="s">
        <v>83</v>
      </c>
      <c r="E4073" s="142">
        <v>252.41</v>
      </c>
      <c r="F4073" s="142">
        <v>252.41</v>
      </c>
      <c r="G4073" s="140" t="s">
        <v>308</v>
      </c>
      <c r="H4073" s="143">
        <v>41974</v>
      </c>
    </row>
    <row r="4074" spans="1:8" ht="38.25">
      <c r="A4074" s="136">
        <v>21082</v>
      </c>
      <c r="B4074" s="137" t="s">
        <v>4392</v>
      </c>
      <c r="C4074" s="136" t="s">
        <v>314</v>
      </c>
      <c r="D4074" s="136" t="s">
        <v>83</v>
      </c>
      <c r="E4074" s="138">
        <v>365.19</v>
      </c>
      <c r="F4074" s="138">
        <v>365.19</v>
      </c>
      <c r="G4074" s="136" t="s">
        <v>308</v>
      </c>
      <c r="H4074" s="139">
        <v>41974</v>
      </c>
    </row>
    <row r="4075" spans="1:8" ht="38.25">
      <c r="A4075" s="140">
        <v>21083</v>
      </c>
      <c r="B4075" s="141" t="s">
        <v>4393</v>
      </c>
      <c r="C4075" s="140" t="s">
        <v>314</v>
      </c>
      <c r="D4075" s="140" t="s">
        <v>83</v>
      </c>
      <c r="E4075" s="142">
        <v>249.19</v>
      </c>
      <c r="F4075" s="142">
        <v>249.19</v>
      </c>
      <c r="G4075" s="140" t="s">
        <v>308</v>
      </c>
      <c r="H4075" s="143">
        <v>41974</v>
      </c>
    </row>
    <row r="4076" spans="1:8" ht="38.25">
      <c r="A4076" s="136">
        <v>21084</v>
      </c>
      <c r="B4076" s="137" t="s">
        <v>4394</v>
      </c>
      <c r="C4076" s="136" t="s">
        <v>314</v>
      </c>
      <c r="D4076" s="136" t="s">
        <v>83</v>
      </c>
      <c r="E4076" s="138">
        <v>386.67</v>
      </c>
      <c r="F4076" s="138">
        <v>386.67</v>
      </c>
      <c r="G4076" s="136" t="s">
        <v>308</v>
      </c>
      <c r="H4076" s="139">
        <v>41974</v>
      </c>
    </row>
    <row r="4077" spans="1:8" ht="38.25">
      <c r="A4077" s="140">
        <v>6236</v>
      </c>
      <c r="B4077" s="141" t="s">
        <v>4395</v>
      </c>
      <c r="C4077" s="140" t="s">
        <v>314</v>
      </c>
      <c r="D4077" s="140" t="s">
        <v>83</v>
      </c>
      <c r="E4077" s="142">
        <v>279.26</v>
      </c>
      <c r="F4077" s="142">
        <v>279.26</v>
      </c>
      <c r="G4077" s="140" t="s">
        <v>308</v>
      </c>
      <c r="H4077" s="143">
        <v>41974</v>
      </c>
    </row>
    <row r="4078" spans="1:8" ht="38.25">
      <c r="A4078" s="136">
        <v>6243</v>
      </c>
      <c r="B4078" s="137" t="s">
        <v>4396</v>
      </c>
      <c r="C4078" s="136" t="s">
        <v>314</v>
      </c>
      <c r="D4078" s="136" t="s">
        <v>83</v>
      </c>
      <c r="E4078" s="138">
        <v>876.44</v>
      </c>
      <c r="F4078" s="138">
        <v>876.44</v>
      </c>
      <c r="G4078" s="136" t="s">
        <v>308</v>
      </c>
      <c r="H4078" s="139">
        <v>41974</v>
      </c>
    </row>
    <row r="4079" spans="1:8" ht="38.25">
      <c r="A4079" s="140">
        <v>6240</v>
      </c>
      <c r="B4079" s="141" t="s">
        <v>4397</v>
      </c>
      <c r="C4079" s="140" t="s">
        <v>314</v>
      </c>
      <c r="D4079" s="140" t="s">
        <v>83</v>
      </c>
      <c r="E4079" s="142">
        <v>504.81</v>
      </c>
      <c r="F4079" s="142">
        <v>504.81</v>
      </c>
      <c r="G4079" s="140" t="s">
        <v>308</v>
      </c>
      <c r="H4079" s="143">
        <v>41974</v>
      </c>
    </row>
    <row r="4080" spans="1:8" ht="38.25">
      <c r="A4080" s="136">
        <v>21085</v>
      </c>
      <c r="B4080" s="137" t="s">
        <v>4398</v>
      </c>
      <c r="C4080" s="136" t="s">
        <v>314</v>
      </c>
      <c r="D4080" s="136" t="s">
        <v>83</v>
      </c>
      <c r="E4080" s="138">
        <v>502.24</v>
      </c>
      <c r="F4080" s="138">
        <v>502.24</v>
      </c>
      <c r="G4080" s="136" t="s">
        <v>308</v>
      </c>
      <c r="H4080" s="139">
        <v>41974</v>
      </c>
    </row>
    <row r="4081" spans="1:8" ht="38.25">
      <c r="A4081" s="140">
        <v>21087</v>
      </c>
      <c r="B4081" s="141" t="s">
        <v>4399</v>
      </c>
      <c r="C4081" s="140" t="s">
        <v>314</v>
      </c>
      <c r="D4081" s="140" t="s">
        <v>83</v>
      </c>
      <c r="E4081" s="142">
        <v>270.67</v>
      </c>
      <c r="F4081" s="142">
        <v>270.67</v>
      </c>
      <c r="G4081" s="140" t="s">
        <v>308</v>
      </c>
      <c r="H4081" s="143">
        <v>41974</v>
      </c>
    </row>
    <row r="4082" spans="1:8" ht="25.5">
      <c r="A4082" s="136">
        <v>21088</v>
      </c>
      <c r="B4082" s="137" t="s">
        <v>4400</v>
      </c>
      <c r="C4082" s="136" t="s">
        <v>314</v>
      </c>
      <c r="D4082" s="136" t="s">
        <v>83</v>
      </c>
      <c r="E4082" s="138">
        <v>352.08</v>
      </c>
      <c r="F4082" s="138">
        <v>352.08</v>
      </c>
      <c r="G4082" s="136" t="s">
        <v>308</v>
      </c>
      <c r="H4082" s="139">
        <v>41974</v>
      </c>
    </row>
    <row r="4083" spans="1:8" ht="38.25">
      <c r="A4083" s="140">
        <v>21089</v>
      </c>
      <c r="B4083" s="141" t="s">
        <v>4401</v>
      </c>
      <c r="C4083" s="140" t="s">
        <v>314</v>
      </c>
      <c r="D4083" s="140" t="s">
        <v>83</v>
      </c>
      <c r="E4083" s="142">
        <v>440.8</v>
      </c>
      <c r="F4083" s="142">
        <v>440.8</v>
      </c>
      <c r="G4083" s="140" t="s">
        <v>308</v>
      </c>
      <c r="H4083" s="143">
        <v>41974</v>
      </c>
    </row>
    <row r="4084" spans="1:8" ht="38.25">
      <c r="A4084" s="136">
        <v>21090</v>
      </c>
      <c r="B4084" s="137" t="s">
        <v>4402</v>
      </c>
      <c r="C4084" s="136" t="s">
        <v>314</v>
      </c>
      <c r="D4084" s="136" t="s">
        <v>83</v>
      </c>
      <c r="E4084" s="138">
        <v>481.4</v>
      </c>
      <c r="F4084" s="138">
        <v>481.4</v>
      </c>
      <c r="G4084" s="136" t="s">
        <v>308</v>
      </c>
      <c r="H4084" s="139">
        <v>41974</v>
      </c>
    </row>
    <row r="4085" spans="1:8" ht="25.5">
      <c r="A4085" s="140">
        <v>21091</v>
      </c>
      <c r="B4085" s="141" t="s">
        <v>4403</v>
      </c>
      <c r="C4085" s="140" t="s">
        <v>314</v>
      </c>
      <c r="D4085" s="140" t="s">
        <v>83</v>
      </c>
      <c r="E4085" s="142">
        <v>408.15</v>
      </c>
      <c r="F4085" s="142">
        <v>408.15</v>
      </c>
      <c r="G4085" s="140" t="s">
        <v>308</v>
      </c>
      <c r="H4085" s="143">
        <v>41974</v>
      </c>
    </row>
    <row r="4086" spans="1:8" ht="38.25">
      <c r="A4086" s="136">
        <v>11301</v>
      </c>
      <c r="B4086" s="137" t="s">
        <v>4404</v>
      </c>
      <c r="C4086" s="136" t="s">
        <v>314</v>
      </c>
      <c r="D4086" s="136" t="s">
        <v>83</v>
      </c>
      <c r="E4086" s="138">
        <v>928</v>
      </c>
      <c r="F4086" s="138">
        <v>928</v>
      </c>
      <c r="G4086" s="136" t="s">
        <v>308</v>
      </c>
      <c r="H4086" s="139">
        <v>41974</v>
      </c>
    </row>
    <row r="4087" spans="1:8">
      <c r="A4087" s="140">
        <v>11298</v>
      </c>
      <c r="B4087" s="141" t="s">
        <v>4405</v>
      </c>
      <c r="C4087" s="140" t="s">
        <v>314</v>
      </c>
      <c r="D4087" s="140" t="s">
        <v>83</v>
      </c>
      <c r="E4087" s="142">
        <v>134.47</v>
      </c>
      <c r="F4087" s="142">
        <v>134.47</v>
      </c>
      <c r="G4087" s="140" t="s">
        <v>308</v>
      </c>
      <c r="H4087" s="143">
        <v>41974</v>
      </c>
    </row>
    <row r="4088" spans="1:8">
      <c r="A4088" s="136">
        <v>14113</v>
      </c>
      <c r="B4088" s="137" t="s">
        <v>4406</v>
      </c>
      <c r="C4088" s="136" t="s">
        <v>314</v>
      </c>
      <c r="D4088" s="136" t="s">
        <v>83</v>
      </c>
      <c r="E4088" s="138">
        <v>502.67</v>
      </c>
      <c r="F4088" s="138">
        <v>502.67</v>
      </c>
      <c r="G4088" s="136" t="s">
        <v>308</v>
      </c>
      <c r="H4088" s="139">
        <v>41974</v>
      </c>
    </row>
    <row r="4089" spans="1:8">
      <c r="A4089" s="140">
        <v>11303</v>
      </c>
      <c r="B4089" s="141" t="s">
        <v>4407</v>
      </c>
      <c r="C4089" s="140" t="s">
        <v>314</v>
      </c>
      <c r="D4089" s="140" t="s">
        <v>83</v>
      </c>
      <c r="E4089" s="142">
        <v>230.82</v>
      </c>
      <c r="F4089" s="142">
        <v>230.82</v>
      </c>
      <c r="G4089" s="140" t="s">
        <v>308</v>
      </c>
      <c r="H4089" s="143">
        <v>41974</v>
      </c>
    </row>
    <row r="4090" spans="1:8" ht="25.5">
      <c r="A4090" s="136">
        <v>11315</v>
      </c>
      <c r="B4090" s="137" t="s">
        <v>4408</v>
      </c>
      <c r="C4090" s="136" t="s">
        <v>314</v>
      </c>
      <c r="D4090" s="136" t="s">
        <v>83</v>
      </c>
      <c r="E4090" s="138">
        <v>53.26</v>
      </c>
      <c r="F4090" s="138">
        <v>53.26</v>
      </c>
      <c r="G4090" s="136" t="s">
        <v>308</v>
      </c>
      <c r="H4090" s="139">
        <v>41974</v>
      </c>
    </row>
    <row r="4091" spans="1:8" ht="38.25">
      <c r="A4091" s="140">
        <v>21086</v>
      </c>
      <c r="B4091" s="141" t="s">
        <v>4409</v>
      </c>
      <c r="C4091" s="140" t="s">
        <v>314</v>
      </c>
      <c r="D4091" s="140" t="s">
        <v>83</v>
      </c>
      <c r="E4091" s="142">
        <v>532.74</v>
      </c>
      <c r="F4091" s="142">
        <v>532.74</v>
      </c>
      <c r="G4091" s="140" t="s">
        <v>308</v>
      </c>
      <c r="H4091" s="143">
        <v>41974</v>
      </c>
    </row>
    <row r="4092" spans="1:8" ht="25.5">
      <c r="A4092" s="136">
        <v>20964</v>
      </c>
      <c r="B4092" s="137" t="s">
        <v>4410</v>
      </c>
      <c r="C4092" s="136" t="s">
        <v>314</v>
      </c>
      <c r="D4092" s="136" t="s">
        <v>83</v>
      </c>
      <c r="E4092" s="138">
        <v>35.049999999999997</v>
      </c>
      <c r="F4092" s="138">
        <v>35.049999999999997</v>
      </c>
      <c r="G4092" s="136" t="s">
        <v>308</v>
      </c>
      <c r="H4092" s="139">
        <v>41974</v>
      </c>
    </row>
    <row r="4093" spans="1:8" ht="25.5">
      <c r="A4093" s="140">
        <v>10905</v>
      </c>
      <c r="B4093" s="141" t="s">
        <v>4411</v>
      </c>
      <c r="C4093" s="140" t="s">
        <v>314</v>
      </c>
      <c r="D4093" s="140" t="s">
        <v>83</v>
      </c>
      <c r="E4093" s="142">
        <v>55.89</v>
      </c>
      <c r="F4093" s="142">
        <v>55.89</v>
      </c>
      <c r="G4093" s="140" t="s">
        <v>308</v>
      </c>
      <c r="H4093" s="143">
        <v>41974</v>
      </c>
    </row>
    <row r="4094" spans="1:8" ht="25.5">
      <c r="A4094" s="136">
        <v>11066</v>
      </c>
      <c r="B4094" s="137" t="s">
        <v>4412</v>
      </c>
      <c r="C4094" s="136" t="s">
        <v>314</v>
      </c>
      <c r="D4094" s="136" t="s">
        <v>83</v>
      </c>
      <c r="E4094" s="138">
        <v>9.5</v>
      </c>
      <c r="F4094" s="138">
        <v>9.5</v>
      </c>
      <c r="G4094" s="136" t="s">
        <v>308</v>
      </c>
      <c r="H4094" s="139">
        <v>41974</v>
      </c>
    </row>
    <row r="4095" spans="1:8" ht="25.5">
      <c r="A4095" s="140">
        <v>11065</v>
      </c>
      <c r="B4095" s="141" t="s">
        <v>4413</v>
      </c>
      <c r="C4095" s="140" t="s">
        <v>314</v>
      </c>
      <c r="D4095" s="140" t="s">
        <v>83</v>
      </c>
      <c r="E4095" s="142">
        <v>10.89</v>
      </c>
      <c r="F4095" s="142">
        <v>10.89</v>
      </c>
      <c r="G4095" s="140" t="s">
        <v>308</v>
      </c>
      <c r="H4095" s="143">
        <v>41974</v>
      </c>
    </row>
    <row r="4096" spans="1:8" ht="25.5">
      <c r="A4096" s="136">
        <v>6249</v>
      </c>
      <c r="B4096" s="137" t="s">
        <v>4414</v>
      </c>
      <c r="C4096" s="136" t="s">
        <v>314</v>
      </c>
      <c r="D4096" s="136" t="s">
        <v>83</v>
      </c>
      <c r="E4096" s="138">
        <v>33.39</v>
      </c>
      <c r="F4096" s="138">
        <v>33.39</v>
      </c>
      <c r="G4096" s="136" t="s">
        <v>308</v>
      </c>
      <c r="H4096" s="139">
        <v>41974</v>
      </c>
    </row>
    <row r="4097" spans="1:8" ht="25.5">
      <c r="A4097" s="140">
        <v>6250</v>
      </c>
      <c r="B4097" s="141" t="s">
        <v>4415</v>
      </c>
      <c r="C4097" s="140" t="s">
        <v>314</v>
      </c>
      <c r="D4097" s="140" t="s">
        <v>83</v>
      </c>
      <c r="E4097" s="142">
        <v>44.44</v>
      </c>
      <c r="F4097" s="142">
        <v>44.44</v>
      </c>
      <c r="G4097" s="140" t="s">
        <v>308</v>
      </c>
      <c r="H4097" s="143">
        <v>41974</v>
      </c>
    </row>
    <row r="4098" spans="1:8" ht="25.5">
      <c r="A4098" s="136">
        <v>6251</v>
      </c>
      <c r="B4098" s="137" t="s">
        <v>4416</v>
      </c>
      <c r="C4098" s="136" t="s">
        <v>314</v>
      </c>
      <c r="D4098" s="136" t="s">
        <v>83</v>
      </c>
      <c r="E4098" s="138">
        <v>51.24</v>
      </c>
      <c r="F4098" s="138">
        <v>51.24</v>
      </c>
      <c r="G4098" s="136" t="s">
        <v>308</v>
      </c>
      <c r="H4098" s="139">
        <v>41974</v>
      </c>
    </row>
    <row r="4099" spans="1:8" ht="25.5">
      <c r="A4099" s="140">
        <v>6252</v>
      </c>
      <c r="B4099" s="141" t="s">
        <v>4417</v>
      </c>
      <c r="C4099" s="140" t="s">
        <v>314</v>
      </c>
      <c r="D4099" s="140" t="s">
        <v>83</v>
      </c>
      <c r="E4099" s="142">
        <v>65.38</v>
      </c>
      <c r="F4099" s="142">
        <v>65.38</v>
      </c>
      <c r="G4099" s="140" t="s">
        <v>308</v>
      </c>
      <c r="H4099" s="143">
        <v>41974</v>
      </c>
    </row>
    <row r="4100" spans="1:8">
      <c r="A4100" s="136">
        <v>11289</v>
      </c>
      <c r="B4100" s="137" t="s">
        <v>4418</v>
      </c>
      <c r="C4100" s="136" t="s">
        <v>314</v>
      </c>
      <c r="D4100" s="136" t="s">
        <v>83</v>
      </c>
      <c r="E4100" s="138">
        <v>26.63</v>
      </c>
      <c r="F4100" s="138">
        <v>26.63</v>
      </c>
      <c r="G4100" s="136" t="s">
        <v>308</v>
      </c>
      <c r="H4100" s="139">
        <v>41974</v>
      </c>
    </row>
    <row r="4101" spans="1:8">
      <c r="A4101" s="140">
        <v>2666</v>
      </c>
      <c r="B4101" s="141" t="s">
        <v>4419</v>
      </c>
      <c r="C4101" s="140" t="s">
        <v>314</v>
      </c>
      <c r="D4101" s="140" t="s">
        <v>83</v>
      </c>
      <c r="E4101" s="142">
        <v>2.39</v>
      </c>
      <c r="F4101" s="142">
        <v>2.39</v>
      </c>
      <c r="G4101" s="140" t="s">
        <v>308</v>
      </c>
      <c r="H4101" s="143">
        <v>41974</v>
      </c>
    </row>
    <row r="4102" spans="1:8">
      <c r="A4102" s="136">
        <v>2668</v>
      </c>
      <c r="B4102" s="137" t="s">
        <v>4420</v>
      </c>
      <c r="C4102" s="136" t="s">
        <v>314</v>
      </c>
      <c r="D4102" s="136" t="s">
        <v>83</v>
      </c>
      <c r="E4102" s="138">
        <v>3.31</v>
      </c>
      <c r="F4102" s="138">
        <v>3.31</v>
      </c>
      <c r="G4102" s="136" t="s">
        <v>308</v>
      </c>
      <c r="H4102" s="139">
        <v>41974</v>
      </c>
    </row>
    <row r="4103" spans="1:8">
      <c r="A4103" s="140">
        <v>2664</v>
      </c>
      <c r="B4103" s="141" t="s">
        <v>4421</v>
      </c>
      <c r="C4103" s="140" t="s">
        <v>314</v>
      </c>
      <c r="D4103" s="140" t="s">
        <v>83</v>
      </c>
      <c r="E4103" s="142">
        <v>4.6100000000000003</v>
      </c>
      <c r="F4103" s="142">
        <v>4.6100000000000003</v>
      </c>
      <c r="G4103" s="140" t="s">
        <v>308</v>
      </c>
      <c r="H4103" s="143">
        <v>41974</v>
      </c>
    </row>
    <row r="4104" spans="1:8">
      <c r="A4104" s="136">
        <v>2662</v>
      </c>
      <c r="B4104" s="137" t="s">
        <v>4422</v>
      </c>
      <c r="C4104" s="136" t="s">
        <v>314</v>
      </c>
      <c r="D4104" s="136" t="s">
        <v>83</v>
      </c>
      <c r="E4104" s="138">
        <v>9.16</v>
      </c>
      <c r="F4104" s="138">
        <v>9.16</v>
      </c>
      <c r="G4104" s="136" t="s">
        <v>308</v>
      </c>
      <c r="H4104" s="139">
        <v>41974</v>
      </c>
    </row>
    <row r="4105" spans="1:8">
      <c r="A4105" s="140">
        <v>2663</v>
      </c>
      <c r="B4105" s="141" t="s">
        <v>4423</v>
      </c>
      <c r="C4105" s="140" t="s">
        <v>314</v>
      </c>
      <c r="D4105" s="140" t="s">
        <v>83</v>
      </c>
      <c r="E4105" s="142">
        <v>13.8</v>
      </c>
      <c r="F4105" s="142">
        <v>13.8</v>
      </c>
      <c r="G4105" s="140" t="s">
        <v>308</v>
      </c>
      <c r="H4105" s="143">
        <v>41974</v>
      </c>
    </row>
    <row r="4106" spans="1:8">
      <c r="A4106" s="136">
        <v>2665</v>
      </c>
      <c r="B4106" s="137" t="s">
        <v>4424</v>
      </c>
      <c r="C4106" s="136" t="s">
        <v>314</v>
      </c>
      <c r="D4106" s="136" t="s">
        <v>83</v>
      </c>
      <c r="E4106" s="138">
        <v>16.91</v>
      </c>
      <c r="F4106" s="138">
        <v>16.91</v>
      </c>
      <c r="G4106" s="136" t="s">
        <v>308</v>
      </c>
      <c r="H4106" s="139">
        <v>41974</v>
      </c>
    </row>
    <row r="4107" spans="1:8">
      <c r="A4107" s="140">
        <v>11688</v>
      </c>
      <c r="B4107" s="141" t="s">
        <v>4425</v>
      </c>
      <c r="C4107" s="140" t="s">
        <v>314</v>
      </c>
      <c r="D4107" s="140" t="s">
        <v>83</v>
      </c>
      <c r="E4107" s="142">
        <v>157.43</v>
      </c>
      <c r="F4107" s="142">
        <v>157.43</v>
      </c>
      <c r="G4107" s="140" t="s">
        <v>308</v>
      </c>
      <c r="H4107" s="143">
        <v>41974</v>
      </c>
    </row>
    <row r="4108" spans="1:8" ht="25.5">
      <c r="A4108" s="136">
        <v>25014</v>
      </c>
      <c r="B4108" s="137" t="s">
        <v>4426</v>
      </c>
      <c r="C4108" s="136" t="s">
        <v>314</v>
      </c>
      <c r="D4108" s="136" t="s">
        <v>83</v>
      </c>
      <c r="E4108" s="138">
        <v>78842.12</v>
      </c>
      <c r="F4108" s="138">
        <v>78842.12</v>
      </c>
      <c r="G4108" s="136" t="s">
        <v>308</v>
      </c>
      <c r="H4108" s="139">
        <v>41974</v>
      </c>
    </row>
    <row r="4109" spans="1:8" ht="25.5">
      <c r="A4109" s="140">
        <v>25013</v>
      </c>
      <c r="B4109" s="141" t="s">
        <v>4427</v>
      </c>
      <c r="C4109" s="140" t="s">
        <v>314</v>
      </c>
      <c r="D4109" s="140" t="s">
        <v>83</v>
      </c>
      <c r="E4109" s="142">
        <v>82634.89</v>
      </c>
      <c r="F4109" s="142">
        <v>82634.89</v>
      </c>
      <c r="G4109" s="140" t="s">
        <v>308</v>
      </c>
      <c r="H4109" s="143">
        <v>41974</v>
      </c>
    </row>
    <row r="4110" spans="1:8" ht="25.5">
      <c r="A4110" s="136">
        <v>14405</v>
      </c>
      <c r="B4110" s="137" t="s">
        <v>4428</v>
      </c>
      <c r="C4110" s="136" t="s">
        <v>314</v>
      </c>
      <c r="D4110" s="136" t="s">
        <v>83</v>
      </c>
      <c r="E4110" s="138">
        <v>97000</v>
      </c>
      <c r="F4110" s="138">
        <v>97000</v>
      </c>
      <c r="G4110" s="136" t="s">
        <v>308</v>
      </c>
      <c r="H4110" s="139">
        <v>41974</v>
      </c>
    </row>
    <row r="4111" spans="1:8" ht="25.5">
      <c r="A4111" s="140">
        <v>6253</v>
      </c>
      <c r="B4111" s="141" t="s">
        <v>4429</v>
      </c>
      <c r="C4111" s="140" t="s">
        <v>314</v>
      </c>
      <c r="D4111" s="140" t="s">
        <v>83</v>
      </c>
      <c r="E4111" s="142">
        <v>47.58</v>
      </c>
      <c r="F4111" s="142">
        <v>47.58</v>
      </c>
      <c r="G4111" s="140" t="s">
        <v>308</v>
      </c>
      <c r="H4111" s="143">
        <v>41974</v>
      </c>
    </row>
    <row r="4112" spans="1:8">
      <c r="A4112" s="136">
        <v>10424</v>
      </c>
      <c r="B4112" s="137" t="s">
        <v>4430</v>
      </c>
      <c r="C4112" s="136" t="s">
        <v>314</v>
      </c>
      <c r="D4112" s="136" t="s">
        <v>83</v>
      </c>
      <c r="E4112" s="138">
        <v>175.14</v>
      </c>
      <c r="F4112" s="138">
        <v>175.14</v>
      </c>
      <c r="G4112" s="136" t="s">
        <v>308</v>
      </c>
      <c r="H4112" s="139">
        <v>41974</v>
      </c>
    </row>
    <row r="4113" spans="1:8">
      <c r="A4113" s="140">
        <v>20271</v>
      </c>
      <c r="B4113" s="141" t="s">
        <v>4431</v>
      </c>
      <c r="C4113" s="140" t="s">
        <v>314</v>
      </c>
      <c r="D4113" s="140" t="s">
        <v>83</v>
      </c>
      <c r="E4113" s="142">
        <v>419.02</v>
      </c>
      <c r="F4113" s="142">
        <v>419.02</v>
      </c>
      <c r="G4113" s="140" t="s">
        <v>308</v>
      </c>
      <c r="H4113" s="143">
        <v>41974</v>
      </c>
    </row>
    <row r="4114" spans="1:8">
      <c r="A4114" s="136">
        <v>10423</v>
      </c>
      <c r="B4114" s="137" t="s">
        <v>4432</v>
      </c>
      <c r="C4114" s="136" t="s">
        <v>314</v>
      </c>
      <c r="D4114" s="136" t="s">
        <v>83</v>
      </c>
      <c r="E4114" s="138">
        <v>259.89</v>
      </c>
      <c r="F4114" s="138">
        <v>259.89</v>
      </c>
      <c r="G4114" s="136" t="s">
        <v>308</v>
      </c>
      <c r="H4114" s="139">
        <v>41974</v>
      </c>
    </row>
    <row r="4115" spans="1:8">
      <c r="A4115" s="140">
        <v>11690</v>
      </c>
      <c r="B4115" s="141" t="s">
        <v>4433</v>
      </c>
      <c r="C4115" s="140" t="s">
        <v>314</v>
      </c>
      <c r="D4115" s="140" t="s">
        <v>83</v>
      </c>
      <c r="E4115" s="142">
        <v>59.45</v>
      </c>
      <c r="F4115" s="142">
        <v>59.45</v>
      </c>
      <c r="G4115" s="140" t="s">
        <v>308</v>
      </c>
      <c r="H4115" s="143">
        <v>41974</v>
      </c>
    </row>
    <row r="4116" spans="1:8" ht="38.25">
      <c r="A4116" s="136">
        <v>20234</v>
      </c>
      <c r="B4116" s="137" t="s">
        <v>4434</v>
      </c>
      <c r="C4116" s="136" t="s">
        <v>314</v>
      </c>
      <c r="D4116" s="136" t="s">
        <v>83</v>
      </c>
      <c r="E4116" s="138">
        <v>70</v>
      </c>
      <c r="F4116" s="138">
        <v>70</v>
      </c>
      <c r="G4116" s="136" t="s">
        <v>308</v>
      </c>
      <c r="H4116" s="139">
        <v>41974</v>
      </c>
    </row>
    <row r="4117" spans="1:8">
      <c r="A4117" s="140">
        <v>4763</v>
      </c>
      <c r="B4117" s="141" t="s">
        <v>4435</v>
      </c>
      <c r="C4117" s="140" t="s">
        <v>306</v>
      </c>
      <c r="D4117" s="140" t="s">
        <v>307</v>
      </c>
      <c r="E4117" s="142">
        <v>9.4</v>
      </c>
      <c r="F4117" s="142">
        <v>8.1300000000000008</v>
      </c>
      <c r="G4117" s="140" t="s">
        <v>308</v>
      </c>
      <c r="H4117" s="143">
        <v>41974</v>
      </c>
    </row>
    <row r="4118" spans="1:8">
      <c r="A4118" s="136">
        <v>14583</v>
      </c>
      <c r="B4118" s="137" t="s">
        <v>4436</v>
      </c>
      <c r="C4118" s="136" t="s">
        <v>314</v>
      </c>
      <c r="D4118" s="136" t="s">
        <v>368</v>
      </c>
      <c r="E4118" s="138">
        <v>12.87</v>
      </c>
      <c r="F4118" s="138">
        <v>12.87</v>
      </c>
      <c r="G4118" s="136" t="s">
        <v>308</v>
      </c>
      <c r="H4118" s="139">
        <v>41974</v>
      </c>
    </row>
    <row r="4119" spans="1:8" ht="38.25">
      <c r="A4119" s="140">
        <v>14250</v>
      </c>
      <c r="B4119" s="141" t="s">
        <v>4437</v>
      </c>
      <c r="C4119" s="140" t="s">
        <v>314</v>
      </c>
      <c r="D4119" s="140" t="s">
        <v>2181</v>
      </c>
      <c r="E4119" s="142">
        <v>0.68</v>
      </c>
      <c r="F4119" s="142">
        <v>0.68</v>
      </c>
      <c r="G4119" s="140" t="s">
        <v>308</v>
      </c>
      <c r="H4119" s="143">
        <v>41974</v>
      </c>
    </row>
    <row r="4120" spans="1:8">
      <c r="A4120" s="136">
        <v>11457</v>
      </c>
      <c r="B4120" s="137" t="s">
        <v>4438</v>
      </c>
      <c r="C4120" s="136" t="s">
        <v>314</v>
      </c>
      <c r="D4120" s="136" t="s">
        <v>83</v>
      </c>
      <c r="E4120" s="138">
        <v>23.29</v>
      </c>
      <c r="F4120" s="138">
        <v>23.29</v>
      </c>
      <c r="G4120" s="136" t="s">
        <v>308</v>
      </c>
      <c r="H4120" s="139">
        <v>41974</v>
      </c>
    </row>
    <row r="4121" spans="1:8" ht="25.5">
      <c r="A4121" s="140">
        <v>13304</v>
      </c>
      <c r="B4121" s="141" t="s">
        <v>4439</v>
      </c>
      <c r="C4121" s="140" t="s">
        <v>314</v>
      </c>
      <c r="D4121" s="140" t="s">
        <v>83</v>
      </c>
      <c r="E4121" s="142">
        <v>5.73</v>
      </c>
      <c r="F4121" s="142">
        <v>5.73</v>
      </c>
      <c r="G4121" s="140" t="s">
        <v>308</v>
      </c>
      <c r="H4121" s="143">
        <v>41974</v>
      </c>
    </row>
    <row r="4122" spans="1:8">
      <c r="A4122" s="136">
        <v>12740</v>
      </c>
      <c r="B4122" s="137" t="s">
        <v>4440</v>
      </c>
      <c r="C4122" s="136" t="s">
        <v>314</v>
      </c>
      <c r="D4122" s="136" t="s">
        <v>83</v>
      </c>
      <c r="E4122" s="138">
        <v>264.29000000000002</v>
      </c>
      <c r="F4122" s="138">
        <v>264.29000000000002</v>
      </c>
      <c r="G4122" s="136" t="s">
        <v>308</v>
      </c>
      <c r="H4122" s="139">
        <v>41974</v>
      </c>
    </row>
    <row r="4123" spans="1:8">
      <c r="A4123" s="140">
        <v>12733</v>
      </c>
      <c r="B4123" s="141" t="s">
        <v>4441</v>
      </c>
      <c r="C4123" s="140" t="s">
        <v>314</v>
      </c>
      <c r="D4123" s="140" t="s">
        <v>83</v>
      </c>
      <c r="E4123" s="142">
        <v>2.52</v>
      </c>
      <c r="F4123" s="142">
        <v>2.52</v>
      </c>
      <c r="G4123" s="140" t="s">
        <v>308</v>
      </c>
      <c r="H4123" s="143">
        <v>41974</v>
      </c>
    </row>
    <row r="4124" spans="1:8">
      <c r="A4124" s="136">
        <v>12734</v>
      </c>
      <c r="B4124" s="137" t="s">
        <v>4442</v>
      </c>
      <c r="C4124" s="136" t="s">
        <v>314</v>
      </c>
      <c r="D4124" s="136" t="s">
        <v>83</v>
      </c>
      <c r="E4124" s="138">
        <v>5.95</v>
      </c>
      <c r="F4124" s="138">
        <v>5.95</v>
      </c>
      <c r="G4124" s="136" t="s">
        <v>308</v>
      </c>
      <c r="H4124" s="139">
        <v>41974</v>
      </c>
    </row>
    <row r="4125" spans="1:8">
      <c r="A4125" s="140">
        <v>12735</v>
      </c>
      <c r="B4125" s="141" t="s">
        <v>4443</v>
      </c>
      <c r="C4125" s="140" t="s">
        <v>314</v>
      </c>
      <c r="D4125" s="140" t="s">
        <v>83</v>
      </c>
      <c r="E4125" s="142">
        <v>10.78</v>
      </c>
      <c r="F4125" s="142">
        <v>10.78</v>
      </c>
      <c r="G4125" s="140" t="s">
        <v>308</v>
      </c>
      <c r="H4125" s="143">
        <v>41974</v>
      </c>
    </row>
    <row r="4126" spans="1:8">
      <c r="A4126" s="136">
        <v>12736</v>
      </c>
      <c r="B4126" s="137" t="s">
        <v>4444</v>
      </c>
      <c r="C4126" s="136" t="s">
        <v>314</v>
      </c>
      <c r="D4126" s="136" t="s">
        <v>83</v>
      </c>
      <c r="E4126" s="138">
        <v>25.6</v>
      </c>
      <c r="F4126" s="138">
        <v>25.6</v>
      </c>
      <c r="G4126" s="136" t="s">
        <v>308</v>
      </c>
      <c r="H4126" s="139">
        <v>41974</v>
      </c>
    </row>
    <row r="4127" spans="1:8">
      <c r="A4127" s="140">
        <v>12737</v>
      </c>
      <c r="B4127" s="141" t="s">
        <v>4445</v>
      </c>
      <c r="C4127" s="140" t="s">
        <v>314</v>
      </c>
      <c r="D4127" s="140" t="s">
        <v>83</v>
      </c>
      <c r="E4127" s="142">
        <v>34.229999999999997</v>
      </c>
      <c r="F4127" s="142">
        <v>34.229999999999997</v>
      </c>
      <c r="G4127" s="140" t="s">
        <v>308</v>
      </c>
      <c r="H4127" s="143">
        <v>41974</v>
      </c>
    </row>
    <row r="4128" spans="1:8">
      <c r="A4128" s="136">
        <v>12738</v>
      </c>
      <c r="B4128" s="137" t="s">
        <v>4446</v>
      </c>
      <c r="C4128" s="136" t="s">
        <v>314</v>
      </c>
      <c r="D4128" s="136" t="s">
        <v>83</v>
      </c>
      <c r="E4128" s="138">
        <v>71.849999999999994</v>
      </c>
      <c r="F4128" s="138">
        <v>71.849999999999994</v>
      </c>
      <c r="G4128" s="136" t="s">
        <v>308</v>
      </c>
      <c r="H4128" s="139">
        <v>41974</v>
      </c>
    </row>
    <row r="4129" spans="1:8">
      <c r="A4129" s="140">
        <v>12739</v>
      </c>
      <c r="B4129" s="141" t="s">
        <v>4447</v>
      </c>
      <c r="C4129" s="140" t="s">
        <v>314</v>
      </c>
      <c r="D4129" s="140" t="s">
        <v>83</v>
      </c>
      <c r="E4129" s="142">
        <v>163.44999999999999</v>
      </c>
      <c r="F4129" s="142">
        <v>163.44999999999999</v>
      </c>
      <c r="G4129" s="140" t="s">
        <v>308</v>
      </c>
      <c r="H4129" s="143">
        <v>41974</v>
      </c>
    </row>
    <row r="4130" spans="1:8">
      <c r="A4130" s="136">
        <v>12741</v>
      </c>
      <c r="B4130" s="137" t="s">
        <v>4448</v>
      </c>
      <c r="C4130" s="136" t="s">
        <v>314</v>
      </c>
      <c r="D4130" s="136" t="s">
        <v>83</v>
      </c>
      <c r="E4130" s="138">
        <v>431.29</v>
      </c>
      <c r="F4130" s="138">
        <v>431.29</v>
      </c>
      <c r="G4130" s="136" t="s">
        <v>308</v>
      </c>
      <c r="H4130" s="139">
        <v>41974</v>
      </c>
    </row>
    <row r="4131" spans="1:8">
      <c r="A4131" s="140">
        <v>21121</v>
      </c>
      <c r="B4131" s="141" t="s">
        <v>4449</v>
      </c>
      <c r="C4131" s="140" t="s">
        <v>314</v>
      </c>
      <c r="D4131" s="140" t="s">
        <v>83</v>
      </c>
      <c r="E4131" s="142">
        <v>2.19</v>
      </c>
      <c r="F4131" s="142">
        <v>2.19</v>
      </c>
      <c r="G4131" s="140" t="s">
        <v>308</v>
      </c>
      <c r="H4131" s="143">
        <v>41974</v>
      </c>
    </row>
    <row r="4132" spans="1:8" ht="25.5">
      <c r="A4132" s="136">
        <v>38680</v>
      </c>
      <c r="B4132" s="137" t="s">
        <v>4450</v>
      </c>
      <c r="C4132" s="136" t="s">
        <v>314</v>
      </c>
      <c r="D4132" s="136" t="s">
        <v>83</v>
      </c>
      <c r="E4132" s="138">
        <v>3.56</v>
      </c>
      <c r="F4132" s="138">
        <v>3.56</v>
      </c>
      <c r="G4132" s="136" t="s">
        <v>308</v>
      </c>
      <c r="H4132" s="139">
        <v>41974</v>
      </c>
    </row>
    <row r="4133" spans="1:8">
      <c r="A4133" s="140">
        <v>7138</v>
      </c>
      <c r="B4133" s="141" t="s">
        <v>4451</v>
      </c>
      <c r="C4133" s="140" t="s">
        <v>314</v>
      </c>
      <c r="D4133" s="140" t="s">
        <v>83</v>
      </c>
      <c r="E4133" s="142">
        <v>0.75</v>
      </c>
      <c r="F4133" s="142">
        <v>0.75</v>
      </c>
      <c r="G4133" s="140" t="s">
        <v>308</v>
      </c>
      <c r="H4133" s="143">
        <v>41974</v>
      </c>
    </row>
    <row r="4134" spans="1:8">
      <c r="A4134" s="136">
        <v>12416</v>
      </c>
      <c r="B4134" s="137" t="s">
        <v>4452</v>
      </c>
      <c r="C4134" s="136" t="s">
        <v>314</v>
      </c>
      <c r="D4134" s="136" t="s">
        <v>83</v>
      </c>
      <c r="E4134" s="138">
        <v>20.83</v>
      </c>
      <c r="F4134" s="138">
        <v>20.83</v>
      </c>
      <c r="G4134" s="136" t="s">
        <v>308</v>
      </c>
      <c r="H4134" s="139">
        <v>41974</v>
      </c>
    </row>
    <row r="4135" spans="1:8">
      <c r="A4135" s="140">
        <v>12414</v>
      </c>
      <c r="B4135" s="141" t="s">
        <v>4453</v>
      </c>
      <c r="C4135" s="140" t="s">
        <v>314</v>
      </c>
      <c r="D4135" s="140" t="s">
        <v>83</v>
      </c>
      <c r="E4135" s="142">
        <v>41.51</v>
      </c>
      <c r="F4135" s="142">
        <v>41.51</v>
      </c>
      <c r="G4135" s="140" t="s">
        <v>308</v>
      </c>
      <c r="H4135" s="143">
        <v>41974</v>
      </c>
    </row>
    <row r="4136" spans="1:8">
      <c r="A4136" s="136">
        <v>12415</v>
      </c>
      <c r="B4136" s="137" t="s">
        <v>4454</v>
      </c>
      <c r="C4136" s="136" t="s">
        <v>314</v>
      </c>
      <c r="D4136" s="136" t="s">
        <v>83</v>
      </c>
      <c r="E4136" s="138">
        <v>30.53</v>
      </c>
      <c r="F4136" s="138">
        <v>30.53</v>
      </c>
      <c r="G4136" s="136" t="s">
        <v>308</v>
      </c>
      <c r="H4136" s="139">
        <v>41974</v>
      </c>
    </row>
    <row r="4137" spans="1:8">
      <c r="A4137" s="140">
        <v>12417</v>
      </c>
      <c r="B4137" s="141" t="s">
        <v>4455</v>
      </c>
      <c r="C4137" s="140" t="s">
        <v>314</v>
      </c>
      <c r="D4137" s="140" t="s">
        <v>83</v>
      </c>
      <c r="E4137" s="142">
        <v>7.86</v>
      </c>
      <c r="F4137" s="142">
        <v>7.86</v>
      </c>
      <c r="G4137" s="140" t="s">
        <v>308</v>
      </c>
      <c r="H4137" s="143">
        <v>41974</v>
      </c>
    </row>
    <row r="4138" spans="1:8">
      <c r="A4138" s="136">
        <v>12419</v>
      </c>
      <c r="B4138" s="137" t="s">
        <v>4456</v>
      </c>
      <c r="C4138" s="136" t="s">
        <v>314</v>
      </c>
      <c r="D4138" s="136" t="s">
        <v>83</v>
      </c>
      <c r="E4138" s="138">
        <v>65.78</v>
      </c>
      <c r="F4138" s="138">
        <v>65.78</v>
      </c>
      <c r="G4138" s="136" t="s">
        <v>308</v>
      </c>
      <c r="H4138" s="139">
        <v>41974</v>
      </c>
    </row>
    <row r="4139" spans="1:8">
      <c r="A4139" s="140">
        <v>12418</v>
      </c>
      <c r="B4139" s="141" t="s">
        <v>4457</v>
      </c>
      <c r="C4139" s="140" t="s">
        <v>314</v>
      </c>
      <c r="D4139" s="140" t="s">
        <v>83</v>
      </c>
      <c r="E4139" s="142">
        <v>97.43</v>
      </c>
      <c r="F4139" s="142">
        <v>97.43</v>
      </c>
      <c r="G4139" s="140" t="s">
        <v>308</v>
      </c>
      <c r="H4139" s="143">
        <v>41974</v>
      </c>
    </row>
    <row r="4140" spans="1:8">
      <c r="A4140" s="136">
        <v>12420</v>
      </c>
      <c r="B4140" s="137" t="s">
        <v>4458</v>
      </c>
      <c r="C4140" s="136" t="s">
        <v>314</v>
      </c>
      <c r="D4140" s="136" t="s">
        <v>83</v>
      </c>
      <c r="E4140" s="138">
        <v>154.62</v>
      </c>
      <c r="F4140" s="138">
        <v>154.62</v>
      </c>
      <c r="G4140" s="136" t="s">
        <v>308</v>
      </c>
      <c r="H4140" s="139">
        <v>41974</v>
      </c>
    </row>
    <row r="4141" spans="1:8">
      <c r="A4141" s="140">
        <v>12421</v>
      </c>
      <c r="B4141" s="141" t="s">
        <v>4459</v>
      </c>
      <c r="C4141" s="140" t="s">
        <v>314</v>
      </c>
      <c r="D4141" s="140" t="s">
        <v>83</v>
      </c>
      <c r="E4141" s="142">
        <v>12.57</v>
      </c>
      <c r="F4141" s="142">
        <v>12.57</v>
      </c>
      <c r="G4141" s="140" t="s">
        <v>308</v>
      </c>
      <c r="H4141" s="143">
        <v>41974</v>
      </c>
    </row>
    <row r="4142" spans="1:8">
      <c r="A4142" s="136">
        <v>12422</v>
      </c>
      <c r="B4142" s="137" t="s">
        <v>4460</v>
      </c>
      <c r="C4142" s="136" t="s">
        <v>314</v>
      </c>
      <c r="D4142" s="136" t="s">
        <v>83</v>
      </c>
      <c r="E4142" s="138">
        <v>271.05</v>
      </c>
      <c r="F4142" s="138">
        <v>271.05</v>
      </c>
      <c r="G4142" s="136" t="s">
        <v>308</v>
      </c>
      <c r="H4142" s="139">
        <v>41974</v>
      </c>
    </row>
    <row r="4143" spans="1:8">
      <c r="A4143" s="140">
        <v>6323</v>
      </c>
      <c r="B4143" s="141" t="s">
        <v>4461</v>
      </c>
      <c r="C4143" s="140" t="s">
        <v>314</v>
      </c>
      <c r="D4143" s="140" t="s">
        <v>83</v>
      </c>
      <c r="E4143" s="142">
        <v>10.7</v>
      </c>
      <c r="F4143" s="142">
        <v>10.7</v>
      </c>
      <c r="G4143" s="140" t="s">
        <v>308</v>
      </c>
      <c r="H4143" s="143">
        <v>41974</v>
      </c>
    </row>
    <row r="4144" spans="1:8">
      <c r="A4144" s="136">
        <v>6297</v>
      </c>
      <c r="B4144" s="137" t="s">
        <v>4462</v>
      </c>
      <c r="C4144" s="136" t="s">
        <v>314</v>
      </c>
      <c r="D4144" s="136" t="s">
        <v>83</v>
      </c>
      <c r="E4144" s="138">
        <v>18.84</v>
      </c>
      <c r="F4144" s="138">
        <v>18.84</v>
      </c>
      <c r="G4144" s="136" t="s">
        <v>308</v>
      </c>
      <c r="H4144" s="139">
        <v>41974</v>
      </c>
    </row>
    <row r="4145" spans="1:8">
      <c r="A4145" s="140">
        <v>6296</v>
      </c>
      <c r="B4145" s="141" t="s">
        <v>4463</v>
      </c>
      <c r="C4145" s="140" t="s">
        <v>314</v>
      </c>
      <c r="D4145" s="140" t="s">
        <v>83</v>
      </c>
      <c r="E4145" s="142">
        <v>16.52</v>
      </c>
      <c r="F4145" s="142">
        <v>16.52</v>
      </c>
      <c r="G4145" s="140" t="s">
        <v>308</v>
      </c>
      <c r="H4145" s="143">
        <v>41974</v>
      </c>
    </row>
    <row r="4146" spans="1:8">
      <c r="A4146" s="136">
        <v>6294</v>
      </c>
      <c r="B4146" s="137" t="s">
        <v>4464</v>
      </c>
      <c r="C4146" s="136" t="s">
        <v>314</v>
      </c>
      <c r="D4146" s="136" t="s">
        <v>83</v>
      </c>
      <c r="E4146" s="138">
        <v>4.1900000000000004</v>
      </c>
      <c r="F4146" s="138">
        <v>4.1900000000000004</v>
      </c>
      <c r="G4146" s="136" t="s">
        <v>308</v>
      </c>
      <c r="H4146" s="139">
        <v>41974</v>
      </c>
    </row>
    <row r="4147" spans="1:8">
      <c r="A4147" s="140">
        <v>6298</v>
      </c>
      <c r="B4147" s="141" t="s">
        <v>4465</v>
      </c>
      <c r="C4147" s="140" t="s">
        <v>314</v>
      </c>
      <c r="D4147" s="140" t="s">
        <v>83</v>
      </c>
      <c r="E4147" s="142">
        <v>34.21</v>
      </c>
      <c r="F4147" s="142">
        <v>34.21</v>
      </c>
      <c r="G4147" s="140" t="s">
        <v>308</v>
      </c>
      <c r="H4147" s="143">
        <v>41974</v>
      </c>
    </row>
    <row r="4148" spans="1:8">
      <c r="A4148" s="136">
        <v>6299</v>
      </c>
      <c r="B4148" s="137" t="s">
        <v>4466</v>
      </c>
      <c r="C4148" s="136" t="s">
        <v>314</v>
      </c>
      <c r="D4148" s="136" t="s">
        <v>83</v>
      </c>
      <c r="E4148" s="138">
        <v>60.23</v>
      </c>
      <c r="F4148" s="138">
        <v>60.23</v>
      </c>
      <c r="G4148" s="136" t="s">
        <v>308</v>
      </c>
      <c r="H4148" s="139">
        <v>41974</v>
      </c>
    </row>
    <row r="4149" spans="1:8">
      <c r="A4149" s="140">
        <v>6322</v>
      </c>
      <c r="B4149" s="141" t="s">
        <v>4467</v>
      </c>
      <c r="C4149" s="140" t="s">
        <v>314</v>
      </c>
      <c r="D4149" s="140" t="s">
        <v>83</v>
      </c>
      <c r="E4149" s="142">
        <v>78.150000000000006</v>
      </c>
      <c r="F4149" s="142">
        <v>78.150000000000006</v>
      </c>
      <c r="G4149" s="140" t="s">
        <v>308</v>
      </c>
      <c r="H4149" s="143">
        <v>41974</v>
      </c>
    </row>
    <row r="4150" spans="1:8">
      <c r="A4150" s="136">
        <v>6295</v>
      </c>
      <c r="B4150" s="137" t="s">
        <v>4468</v>
      </c>
      <c r="C4150" s="136" t="s">
        <v>314</v>
      </c>
      <c r="D4150" s="136" t="s">
        <v>83</v>
      </c>
      <c r="E4150" s="138">
        <v>6.35</v>
      </c>
      <c r="F4150" s="138">
        <v>6.35</v>
      </c>
      <c r="G4150" s="136" t="s">
        <v>308</v>
      </c>
      <c r="H4150" s="139">
        <v>41974</v>
      </c>
    </row>
    <row r="4151" spans="1:8">
      <c r="A4151" s="140">
        <v>6300</v>
      </c>
      <c r="B4151" s="141" t="s">
        <v>4469</v>
      </c>
      <c r="C4151" s="140" t="s">
        <v>314</v>
      </c>
      <c r="D4151" s="140" t="s">
        <v>83</v>
      </c>
      <c r="E4151" s="142">
        <v>148.84</v>
      </c>
      <c r="F4151" s="142">
        <v>148.84</v>
      </c>
      <c r="G4151" s="140" t="s">
        <v>308</v>
      </c>
      <c r="H4151" s="143">
        <v>41974</v>
      </c>
    </row>
    <row r="4152" spans="1:8">
      <c r="A4152" s="136">
        <v>6321</v>
      </c>
      <c r="B4152" s="137" t="s">
        <v>4470</v>
      </c>
      <c r="C4152" s="136" t="s">
        <v>314</v>
      </c>
      <c r="D4152" s="136" t="s">
        <v>83</v>
      </c>
      <c r="E4152" s="138">
        <v>279.83</v>
      </c>
      <c r="F4152" s="138">
        <v>279.83</v>
      </c>
      <c r="G4152" s="136" t="s">
        <v>308</v>
      </c>
      <c r="H4152" s="139">
        <v>41974</v>
      </c>
    </row>
    <row r="4153" spans="1:8">
      <c r="A4153" s="140">
        <v>6301</v>
      </c>
      <c r="B4153" s="141" t="s">
        <v>4471</v>
      </c>
      <c r="C4153" s="140" t="s">
        <v>314</v>
      </c>
      <c r="D4153" s="140" t="s">
        <v>83</v>
      </c>
      <c r="E4153" s="142">
        <v>400.77</v>
      </c>
      <c r="F4153" s="142">
        <v>400.77</v>
      </c>
      <c r="G4153" s="140" t="s">
        <v>308</v>
      </c>
      <c r="H4153" s="143">
        <v>41974</v>
      </c>
    </row>
    <row r="4154" spans="1:8">
      <c r="A4154" s="136">
        <v>7105</v>
      </c>
      <c r="B4154" s="137" t="s">
        <v>4472</v>
      </c>
      <c r="C4154" s="136" t="s">
        <v>314</v>
      </c>
      <c r="D4154" s="136" t="s">
        <v>83</v>
      </c>
      <c r="E4154" s="138">
        <v>33.4</v>
      </c>
      <c r="F4154" s="138">
        <v>33.4</v>
      </c>
      <c r="G4154" s="136" t="s">
        <v>308</v>
      </c>
      <c r="H4154" s="139">
        <v>41974</v>
      </c>
    </row>
    <row r="4155" spans="1:8">
      <c r="A4155" s="140">
        <v>20183</v>
      </c>
      <c r="B4155" s="141" t="s">
        <v>4473</v>
      </c>
      <c r="C4155" s="140" t="s">
        <v>314</v>
      </c>
      <c r="D4155" s="140" t="s">
        <v>83</v>
      </c>
      <c r="E4155" s="142">
        <v>40.21</v>
      </c>
      <c r="F4155" s="142">
        <v>40.21</v>
      </c>
      <c r="G4155" s="140" t="s">
        <v>308</v>
      </c>
      <c r="H4155" s="143">
        <v>41974</v>
      </c>
    </row>
    <row r="4156" spans="1:8">
      <c r="A4156" s="136">
        <v>20182</v>
      </c>
      <c r="B4156" s="137" t="s">
        <v>4474</v>
      </c>
      <c r="C4156" s="136" t="s">
        <v>314</v>
      </c>
      <c r="D4156" s="136" t="s">
        <v>83</v>
      </c>
      <c r="E4156" s="138">
        <v>32.6</v>
      </c>
      <c r="F4156" s="138">
        <v>32.6</v>
      </c>
      <c r="G4156" s="136" t="s">
        <v>308</v>
      </c>
      <c r="H4156" s="139">
        <v>41974</v>
      </c>
    </row>
    <row r="4157" spans="1:8" ht="25.5">
      <c r="A4157" s="140">
        <v>38684</v>
      </c>
      <c r="B4157" s="141" t="s">
        <v>4475</v>
      </c>
      <c r="C4157" s="140" t="s">
        <v>316</v>
      </c>
      <c r="D4157" s="140" t="s">
        <v>83</v>
      </c>
      <c r="E4157" s="142">
        <v>22.71</v>
      </c>
      <c r="F4157" s="142">
        <v>22.71</v>
      </c>
      <c r="G4157" s="140" t="s">
        <v>308</v>
      </c>
      <c r="H4157" s="143">
        <v>41974</v>
      </c>
    </row>
    <row r="4158" spans="1:8" ht="25.5">
      <c r="A4158" s="136">
        <v>7082</v>
      </c>
      <c r="B4158" s="137" t="s">
        <v>4476</v>
      </c>
      <c r="C4158" s="136" t="s">
        <v>314</v>
      </c>
      <c r="D4158" s="136" t="s">
        <v>83</v>
      </c>
      <c r="E4158" s="138">
        <v>21.68</v>
      </c>
      <c r="F4158" s="138">
        <v>21.68</v>
      </c>
      <c r="G4158" s="136" t="s">
        <v>308</v>
      </c>
      <c r="H4158" s="139">
        <v>41974</v>
      </c>
    </row>
    <row r="4159" spans="1:8" ht="25.5">
      <c r="A4159" s="140">
        <v>7069</v>
      </c>
      <c r="B4159" s="141" t="s">
        <v>4477</v>
      </c>
      <c r="C4159" s="140" t="s">
        <v>314</v>
      </c>
      <c r="D4159" s="140" t="s">
        <v>83</v>
      </c>
      <c r="E4159" s="142">
        <v>35.729999999999997</v>
      </c>
      <c r="F4159" s="142">
        <v>35.729999999999997</v>
      </c>
      <c r="G4159" s="140" t="s">
        <v>308</v>
      </c>
      <c r="H4159" s="143">
        <v>41974</v>
      </c>
    </row>
    <row r="4160" spans="1:8" ht="25.5">
      <c r="A4160" s="136">
        <v>7070</v>
      </c>
      <c r="B4160" s="137" t="s">
        <v>4478</v>
      </c>
      <c r="C4160" s="136" t="s">
        <v>314</v>
      </c>
      <c r="D4160" s="136" t="s">
        <v>83</v>
      </c>
      <c r="E4160" s="138">
        <v>60.74</v>
      </c>
      <c r="F4160" s="138">
        <v>60.74</v>
      </c>
      <c r="G4160" s="136" t="s">
        <v>308</v>
      </c>
      <c r="H4160" s="139">
        <v>41974</v>
      </c>
    </row>
    <row r="4161" spans="1:8" ht="25.5">
      <c r="A4161" s="140">
        <v>7060</v>
      </c>
      <c r="B4161" s="141" t="s">
        <v>4479</v>
      </c>
      <c r="C4161" s="140" t="s">
        <v>314</v>
      </c>
      <c r="D4161" s="140" t="s">
        <v>83</v>
      </c>
      <c r="E4161" s="142">
        <v>231.76</v>
      </c>
      <c r="F4161" s="142">
        <v>231.76</v>
      </c>
      <c r="G4161" s="140" t="s">
        <v>308</v>
      </c>
      <c r="H4161" s="143">
        <v>41974</v>
      </c>
    </row>
    <row r="4162" spans="1:8" ht="25.5">
      <c r="A4162" s="136">
        <v>7061</v>
      </c>
      <c r="B4162" s="137" t="s">
        <v>4480</v>
      </c>
      <c r="C4162" s="136" t="s">
        <v>314</v>
      </c>
      <c r="D4162" s="136" t="s">
        <v>83</v>
      </c>
      <c r="E4162" s="138">
        <v>355.65</v>
      </c>
      <c r="F4162" s="138">
        <v>355.65</v>
      </c>
      <c r="G4162" s="136" t="s">
        <v>308</v>
      </c>
      <c r="H4162" s="139">
        <v>41974</v>
      </c>
    </row>
    <row r="4163" spans="1:8" ht="25.5">
      <c r="A4163" s="140">
        <v>7065</v>
      </c>
      <c r="B4163" s="141" t="s">
        <v>4481</v>
      </c>
      <c r="C4163" s="140" t="s">
        <v>314</v>
      </c>
      <c r="D4163" s="140" t="s">
        <v>83</v>
      </c>
      <c r="E4163" s="142">
        <v>393.26</v>
      </c>
      <c r="F4163" s="142">
        <v>393.26</v>
      </c>
      <c r="G4163" s="140" t="s">
        <v>308</v>
      </c>
      <c r="H4163" s="143">
        <v>41974</v>
      </c>
    </row>
    <row r="4164" spans="1:8" ht="25.5">
      <c r="A4164" s="136">
        <v>20172</v>
      </c>
      <c r="B4164" s="137" t="s">
        <v>4482</v>
      </c>
      <c r="C4164" s="136" t="s">
        <v>314</v>
      </c>
      <c r="D4164" s="136" t="s">
        <v>83</v>
      </c>
      <c r="E4164" s="138">
        <v>8.67</v>
      </c>
      <c r="F4164" s="138">
        <v>8.67</v>
      </c>
      <c r="G4164" s="136" t="s">
        <v>308</v>
      </c>
      <c r="H4164" s="139">
        <v>41974</v>
      </c>
    </row>
    <row r="4165" spans="1:8">
      <c r="A4165" s="140">
        <v>7094</v>
      </c>
      <c r="B4165" s="141" t="s">
        <v>4483</v>
      </c>
      <c r="C4165" s="140" t="s">
        <v>314</v>
      </c>
      <c r="D4165" s="140" t="s">
        <v>83</v>
      </c>
      <c r="E4165" s="142">
        <v>6.29</v>
      </c>
      <c r="F4165" s="142">
        <v>6.29</v>
      </c>
      <c r="G4165" s="140" t="s">
        <v>308</v>
      </c>
      <c r="H4165" s="143">
        <v>41974</v>
      </c>
    </row>
    <row r="4166" spans="1:8">
      <c r="A4166" s="136">
        <v>20174</v>
      </c>
      <c r="B4166" s="137" t="s">
        <v>4484</v>
      </c>
      <c r="C4166" s="136" t="s">
        <v>314</v>
      </c>
      <c r="D4166" s="136" t="s">
        <v>83</v>
      </c>
      <c r="E4166" s="138">
        <v>53.25</v>
      </c>
      <c r="F4166" s="138">
        <v>53.25</v>
      </c>
      <c r="G4166" s="136" t="s">
        <v>308</v>
      </c>
      <c r="H4166" s="139">
        <v>41974</v>
      </c>
    </row>
    <row r="4167" spans="1:8">
      <c r="A4167" s="140">
        <v>20175</v>
      </c>
      <c r="B4167" s="141" t="s">
        <v>4485</v>
      </c>
      <c r="C4167" s="140" t="s">
        <v>314</v>
      </c>
      <c r="D4167" s="140" t="s">
        <v>83</v>
      </c>
      <c r="E4167" s="142">
        <v>192.75</v>
      </c>
      <c r="F4167" s="142">
        <v>192.75</v>
      </c>
      <c r="G4167" s="140" t="s">
        <v>308</v>
      </c>
      <c r="H4167" s="143">
        <v>41974</v>
      </c>
    </row>
    <row r="4168" spans="1:8" ht="25.5">
      <c r="A4168" s="136">
        <v>7049</v>
      </c>
      <c r="B4168" s="137" t="s">
        <v>292</v>
      </c>
      <c r="C4168" s="136" t="s">
        <v>314</v>
      </c>
      <c r="D4168" s="136" t="s">
        <v>83</v>
      </c>
      <c r="E4168" s="138">
        <v>28.95</v>
      </c>
      <c r="F4168" s="138">
        <v>28.95</v>
      </c>
      <c r="G4168" s="136" t="s">
        <v>308</v>
      </c>
      <c r="H4168" s="139">
        <v>41974</v>
      </c>
    </row>
    <row r="4169" spans="1:8" ht="25.5">
      <c r="A4169" s="140">
        <v>7048</v>
      </c>
      <c r="B4169" s="141" t="s">
        <v>296</v>
      </c>
      <c r="C4169" s="140" t="s">
        <v>314</v>
      </c>
      <c r="D4169" s="140" t="s">
        <v>83</v>
      </c>
      <c r="E4169" s="142">
        <v>6.22</v>
      </c>
      <c r="F4169" s="142">
        <v>6.22</v>
      </c>
      <c r="G4169" s="140" t="s">
        <v>308</v>
      </c>
      <c r="H4169" s="143">
        <v>41974</v>
      </c>
    </row>
    <row r="4170" spans="1:8" ht="25.5">
      <c r="A4170" s="136">
        <v>7088</v>
      </c>
      <c r="B4170" s="137" t="s">
        <v>4486</v>
      </c>
      <c r="C4170" s="136" t="s">
        <v>314</v>
      </c>
      <c r="D4170" s="136" t="s">
        <v>83</v>
      </c>
      <c r="E4170" s="138">
        <v>15.59</v>
      </c>
      <c r="F4170" s="138">
        <v>15.59</v>
      </c>
      <c r="G4170" s="136" t="s">
        <v>308</v>
      </c>
      <c r="H4170" s="139">
        <v>41974</v>
      </c>
    </row>
    <row r="4171" spans="1:8" ht="25.5">
      <c r="A4171" s="140">
        <v>7118</v>
      </c>
      <c r="B4171" s="141" t="s">
        <v>4487</v>
      </c>
      <c r="C4171" s="140" t="s">
        <v>314</v>
      </c>
      <c r="D4171" s="140" t="s">
        <v>83</v>
      </c>
      <c r="E4171" s="142">
        <v>11.1</v>
      </c>
      <c r="F4171" s="142">
        <v>11.1</v>
      </c>
      <c r="G4171" s="140" t="s">
        <v>308</v>
      </c>
      <c r="H4171" s="143">
        <v>41974</v>
      </c>
    </row>
    <row r="4172" spans="1:8" ht="25.5">
      <c r="A4172" s="136">
        <v>7117</v>
      </c>
      <c r="B4172" s="137" t="s">
        <v>4488</v>
      </c>
      <c r="C4172" s="136" t="s">
        <v>314</v>
      </c>
      <c r="D4172" s="136" t="s">
        <v>83</v>
      </c>
      <c r="E4172" s="138">
        <v>8.44</v>
      </c>
      <c r="F4172" s="138">
        <v>8.44</v>
      </c>
      <c r="G4172" s="136" t="s">
        <v>308</v>
      </c>
      <c r="H4172" s="139">
        <v>41974</v>
      </c>
    </row>
    <row r="4173" spans="1:8">
      <c r="A4173" s="140">
        <v>7123</v>
      </c>
      <c r="B4173" s="141" t="s">
        <v>4489</v>
      </c>
      <c r="C4173" s="140" t="s">
        <v>314</v>
      </c>
      <c r="D4173" s="140" t="s">
        <v>83</v>
      </c>
      <c r="E4173" s="142">
        <v>1.85</v>
      </c>
      <c r="F4173" s="142">
        <v>1.85</v>
      </c>
      <c r="G4173" s="140" t="s">
        <v>308</v>
      </c>
      <c r="H4173" s="143">
        <v>41974</v>
      </c>
    </row>
    <row r="4174" spans="1:8">
      <c r="A4174" s="136">
        <v>20179</v>
      </c>
      <c r="B4174" s="137" t="s">
        <v>4490</v>
      </c>
      <c r="C4174" s="136" t="s">
        <v>314</v>
      </c>
      <c r="D4174" s="136" t="s">
        <v>83</v>
      </c>
      <c r="E4174" s="138">
        <v>41.37</v>
      </c>
      <c r="F4174" s="138">
        <v>41.37</v>
      </c>
      <c r="G4174" s="136" t="s">
        <v>308</v>
      </c>
      <c r="H4174" s="139">
        <v>41974</v>
      </c>
    </row>
    <row r="4175" spans="1:8">
      <c r="A4175" s="140">
        <v>20178</v>
      </c>
      <c r="B4175" s="141" t="s">
        <v>4491</v>
      </c>
      <c r="C4175" s="140" t="s">
        <v>314</v>
      </c>
      <c r="D4175" s="140" t="s">
        <v>83</v>
      </c>
      <c r="E4175" s="142">
        <v>30.46</v>
      </c>
      <c r="F4175" s="142">
        <v>30.46</v>
      </c>
      <c r="G4175" s="140" t="s">
        <v>308</v>
      </c>
      <c r="H4175" s="143">
        <v>41974</v>
      </c>
    </row>
    <row r="4176" spans="1:8">
      <c r="A4176" s="136">
        <v>20180</v>
      </c>
      <c r="B4176" s="137" t="s">
        <v>4492</v>
      </c>
      <c r="C4176" s="136" t="s">
        <v>314</v>
      </c>
      <c r="D4176" s="136" t="s">
        <v>83</v>
      </c>
      <c r="E4176" s="138">
        <v>73.62</v>
      </c>
      <c r="F4176" s="138">
        <v>73.62</v>
      </c>
      <c r="G4176" s="136" t="s">
        <v>308</v>
      </c>
      <c r="H4176" s="139">
        <v>41974</v>
      </c>
    </row>
    <row r="4177" spans="1:8">
      <c r="A4177" s="140">
        <v>20181</v>
      </c>
      <c r="B4177" s="141" t="s">
        <v>4493</v>
      </c>
      <c r="C4177" s="140" t="s">
        <v>314</v>
      </c>
      <c r="D4177" s="140" t="s">
        <v>83</v>
      </c>
      <c r="E4177" s="142">
        <v>93.12</v>
      </c>
      <c r="F4177" s="142">
        <v>93.12</v>
      </c>
      <c r="G4177" s="140" t="s">
        <v>308</v>
      </c>
      <c r="H4177" s="143">
        <v>41974</v>
      </c>
    </row>
    <row r="4178" spans="1:8">
      <c r="A4178" s="136">
        <v>20177</v>
      </c>
      <c r="B4178" s="137" t="s">
        <v>4494</v>
      </c>
      <c r="C4178" s="136" t="s">
        <v>314</v>
      </c>
      <c r="D4178" s="136" t="s">
        <v>83</v>
      </c>
      <c r="E4178" s="138">
        <v>23.71</v>
      </c>
      <c r="F4178" s="138">
        <v>23.71</v>
      </c>
      <c r="G4178" s="136" t="s">
        <v>308</v>
      </c>
      <c r="H4178" s="139">
        <v>41974</v>
      </c>
    </row>
    <row r="4179" spans="1:8" ht="25.5">
      <c r="A4179" s="140">
        <v>7121</v>
      </c>
      <c r="B4179" s="141" t="s">
        <v>4495</v>
      </c>
      <c r="C4179" s="140" t="s">
        <v>314</v>
      </c>
      <c r="D4179" s="140" t="s">
        <v>83</v>
      </c>
      <c r="E4179" s="142">
        <v>7.44</v>
      </c>
      <c r="F4179" s="142">
        <v>7.44</v>
      </c>
      <c r="G4179" s="140" t="s">
        <v>308</v>
      </c>
      <c r="H4179" s="143">
        <v>41974</v>
      </c>
    </row>
    <row r="4180" spans="1:8" ht="25.5">
      <c r="A4180" s="136">
        <v>7137</v>
      </c>
      <c r="B4180" s="137" t="s">
        <v>4496</v>
      </c>
      <c r="C4180" s="136" t="s">
        <v>314</v>
      </c>
      <c r="D4180" s="136" t="s">
        <v>83</v>
      </c>
      <c r="E4180" s="138">
        <v>8.25</v>
      </c>
      <c r="F4180" s="138">
        <v>8.25</v>
      </c>
      <c r="G4180" s="136" t="s">
        <v>308</v>
      </c>
      <c r="H4180" s="139">
        <v>41974</v>
      </c>
    </row>
    <row r="4181" spans="1:8" ht="25.5">
      <c r="A4181" s="140">
        <v>7122</v>
      </c>
      <c r="B4181" s="141" t="s">
        <v>4497</v>
      </c>
      <c r="C4181" s="140" t="s">
        <v>314</v>
      </c>
      <c r="D4181" s="140" t="s">
        <v>83</v>
      </c>
      <c r="E4181" s="142">
        <v>8.42</v>
      </c>
      <c r="F4181" s="142">
        <v>8.42</v>
      </c>
      <c r="G4181" s="140" t="s">
        <v>308</v>
      </c>
      <c r="H4181" s="143">
        <v>41974</v>
      </c>
    </row>
    <row r="4182" spans="1:8" ht="25.5">
      <c r="A4182" s="136">
        <v>7114</v>
      </c>
      <c r="B4182" s="137" t="s">
        <v>4498</v>
      </c>
      <c r="C4182" s="136" t="s">
        <v>314</v>
      </c>
      <c r="D4182" s="136" t="s">
        <v>83</v>
      </c>
      <c r="E4182" s="138">
        <v>13.96</v>
      </c>
      <c r="F4182" s="138">
        <v>13.96</v>
      </c>
      <c r="G4182" s="136" t="s">
        <v>308</v>
      </c>
      <c r="H4182" s="139">
        <v>41974</v>
      </c>
    </row>
    <row r="4183" spans="1:8" ht="25.5">
      <c r="A4183" s="140">
        <v>7109</v>
      </c>
      <c r="B4183" s="141" t="s">
        <v>4499</v>
      </c>
      <c r="C4183" s="140" t="s">
        <v>314</v>
      </c>
      <c r="D4183" s="140" t="s">
        <v>83</v>
      </c>
      <c r="E4183" s="142">
        <v>1.9</v>
      </c>
      <c r="F4183" s="142">
        <v>1.9</v>
      </c>
      <c r="G4183" s="140" t="s">
        <v>308</v>
      </c>
      <c r="H4183" s="143">
        <v>41974</v>
      </c>
    </row>
    <row r="4184" spans="1:8" ht="25.5">
      <c r="A4184" s="136">
        <v>7135</v>
      </c>
      <c r="B4184" s="137" t="s">
        <v>4500</v>
      </c>
      <c r="C4184" s="136" t="s">
        <v>314</v>
      </c>
      <c r="D4184" s="136" t="s">
        <v>83</v>
      </c>
      <c r="E4184" s="138">
        <v>3</v>
      </c>
      <c r="F4184" s="138">
        <v>3</v>
      </c>
      <c r="G4184" s="136" t="s">
        <v>308</v>
      </c>
      <c r="H4184" s="139">
        <v>41974</v>
      </c>
    </row>
    <row r="4185" spans="1:8" ht="25.5">
      <c r="A4185" s="140">
        <v>7103</v>
      </c>
      <c r="B4185" s="141" t="s">
        <v>4501</v>
      </c>
      <c r="C4185" s="140" t="s">
        <v>314</v>
      </c>
      <c r="D4185" s="140" t="s">
        <v>83</v>
      </c>
      <c r="E4185" s="142">
        <v>7.79</v>
      </c>
      <c r="F4185" s="142">
        <v>7.79</v>
      </c>
      <c r="G4185" s="140" t="s">
        <v>308</v>
      </c>
      <c r="H4185" s="143">
        <v>41974</v>
      </c>
    </row>
    <row r="4186" spans="1:8">
      <c r="A4186" s="136">
        <v>7146</v>
      </c>
      <c r="B4186" s="137" t="s">
        <v>4502</v>
      </c>
      <c r="C4186" s="136" t="s">
        <v>314</v>
      </c>
      <c r="D4186" s="136" t="s">
        <v>83</v>
      </c>
      <c r="E4186" s="138">
        <v>124.96</v>
      </c>
      <c r="F4186" s="138">
        <v>124.96</v>
      </c>
      <c r="G4186" s="136" t="s">
        <v>308</v>
      </c>
      <c r="H4186" s="139">
        <v>41974</v>
      </c>
    </row>
    <row r="4187" spans="1:8">
      <c r="A4187" s="140">
        <v>7139</v>
      </c>
      <c r="B4187" s="141" t="s">
        <v>4503</v>
      </c>
      <c r="C4187" s="140" t="s">
        <v>314</v>
      </c>
      <c r="D4187" s="140" t="s">
        <v>83</v>
      </c>
      <c r="E4187" s="142">
        <v>0.87</v>
      </c>
      <c r="F4187" s="142">
        <v>0.87</v>
      </c>
      <c r="G4187" s="140" t="s">
        <v>308</v>
      </c>
      <c r="H4187" s="143">
        <v>41974</v>
      </c>
    </row>
    <row r="4188" spans="1:8">
      <c r="A4188" s="136">
        <v>7140</v>
      </c>
      <c r="B4188" s="137" t="s">
        <v>4504</v>
      </c>
      <c r="C4188" s="136" t="s">
        <v>314</v>
      </c>
      <c r="D4188" s="136" t="s">
        <v>83</v>
      </c>
      <c r="E4188" s="138">
        <v>2.6</v>
      </c>
      <c r="F4188" s="138">
        <v>2.6</v>
      </c>
      <c r="G4188" s="136" t="s">
        <v>308</v>
      </c>
      <c r="H4188" s="139">
        <v>41974</v>
      </c>
    </row>
    <row r="4189" spans="1:8">
      <c r="A4189" s="140">
        <v>7141</v>
      </c>
      <c r="B4189" s="141" t="s">
        <v>4505</v>
      </c>
      <c r="C4189" s="140" t="s">
        <v>314</v>
      </c>
      <c r="D4189" s="140" t="s">
        <v>83</v>
      </c>
      <c r="E4189" s="142">
        <v>6.63</v>
      </c>
      <c r="F4189" s="142">
        <v>6.63</v>
      </c>
      <c r="G4189" s="140" t="s">
        <v>308</v>
      </c>
      <c r="H4189" s="143">
        <v>41974</v>
      </c>
    </row>
    <row r="4190" spans="1:8">
      <c r="A4190" s="136">
        <v>7142</v>
      </c>
      <c r="B4190" s="137" t="s">
        <v>4506</v>
      </c>
      <c r="C4190" s="136" t="s">
        <v>314</v>
      </c>
      <c r="D4190" s="136" t="s">
        <v>83</v>
      </c>
      <c r="E4190" s="138">
        <v>6.92</v>
      </c>
      <c r="F4190" s="138">
        <v>6.92</v>
      </c>
      <c r="G4190" s="136" t="s">
        <v>308</v>
      </c>
      <c r="H4190" s="139">
        <v>41974</v>
      </c>
    </row>
    <row r="4191" spans="1:8">
      <c r="A4191" s="140">
        <v>7143</v>
      </c>
      <c r="B4191" s="141" t="s">
        <v>4507</v>
      </c>
      <c r="C4191" s="140" t="s">
        <v>314</v>
      </c>
      <c r="D4191" s="140" t="s">
        <v>83</v>
      </c>
      <c r="E4191" s="142">
        <v>26.54</v>
      </c>
      <c r="F4191" s="142">
        <v>26.54</v>
      </c>
      <c r="G4191" s="140" t="s">
        <v>308</v>
      </c>
      <c r="H4191" s="143">
        <v>41974</v>
      </c>
    </row>
    <row r="4192" spans="1:8">
      <c r="A4192" s="136">
        <v>7144</v>
      </c>
      <c r="B4192" s="137" t="s">
        <v>4508</v>
      </c>
      <c r="C4192" s="136" t="s">
        <v>314</v>
      </c>
      <c r="D4192" s="136" t="s">
        <v>83</v>
      </c>
      <c r="E4192" s="138">
        <v>43.85</v>
      </c>
      <c r="F4192" s="138">
        <v>43.85</v>
      </c>
      <c r="G4192" s="136" t="s">
        <v>308</v>
      </c>
      <c r="H4192" s="139">
        <v>41974</v>
      </c>
    </row>
    <row r="4193" spans="1:8">
      <c r="A4193" s="140">
        <v>7145</v>
      </c>
      <c r="B4193" s="141" t="s">
        <v>4509</v>
      </c>
      <c r="C4193" s="140" t="s">
        <v>314</v>
      </c>
      <c r="D4193" s="140" t="s">
        <v>83</v>
      </c>
      <c r="E4193" s="142">
        <v>60.46</v>
      </c>
      <c r="F4193" s="142">
        <v>60.46</v>
      </c>
      <c r="G4193" s="140" t="s">
        <v>308</v>
      </c>
      <c r="H4193" s="143">
        <v>41974</v>
      </c>
    </row>
    <row r="4194" spans="1:8">
      <c r="A4194" s="136">
        <v>7116</v>
      </c>
      <c r="B4194" s="137" t="s">
        <v>4510</v>
      </c>
      <c r="C4194" s="136" t="s">
        <v>314</v>
      </c>
      <c r="D4194" s="136" t="s">
        <v>83</v>
      </c>
      <c r="E4194" s="138">
        <v>2.42</v>
      </c>
      <c r="F4194" s="138">
        <v>2.42</v>
      </c>
      <c r="G4194" s="136" t="s">
        <v>308</v>
      </c>
      <c r="H4194" s="139">
        <v>41974</v>
      </c>
    </row>
    <row r="4195" spans="1:8" ht="25.5">
      <c r="A4195" s="140">
        <v>7098</v>
      </c>
      <c r="B4195" s="141" t="s">
        <v>4511</v>
      </c>
      <c r="C4195" s="140" t="s">
        <v>314</v>
      </c>
      <c r="D4195" s="140" t="s">
        <v>83</v>
      </c>
      <c r="E4195" s="142">
        <v>1.4</v>
      </c>
      <c r="F4195" s="142">
        <v>1.4</v>
      </c>
      <c r="G4195" s="140" t="s">
        <v>308</v>
      </c>
      <c r="H4195" s="143">
        <v>41974</v>
      </c>
    </row>
    <row r="4196" spans="1:8">
      <c r="A4196" s="136">
        <v>7110</v>
      </c>
      <c r="B4196" s="137" t="s">
        <v>4512</v>
      </c>
      <c r="C4196" s="136" t="s">
        <v>314</v>
      </c>
      <c r="D4196" s="136" t="s">
        <v>83</v>
      </c>
      <c r="E4196" s="138">
        <v>20.05</v>
      </c>
      <c r="F4196" s="138">
        <v>20.05</v>
      </c>
      <c r="G4196" s="136" t="s">
        <v>308</v>
      </c>
      <c r="H4196" s="139">
        <v>41974</v>
      </c>
    </row>
    <row r="4197" spans="1:8">
      <c r="A4197" s="140">
        <v>6313</v>
      </c>
      <c r="B4197" s="141" t="s">
        <v>4513</v>
      </c>
      <c r="C4197" s="140" t="s">
        <v>314</v>
      </c>
      <c r="D4197" s="140" t="s">
        <v>83</v>
      </c>
      <c r="E4197" s="142">
        <v>78.150000000000006</v>
      </c>
      <c r="F4197" s="142">
        <v>78.150000000000006</v>
      </c>
      <c r="G4197" s="140" t="s">
        <v>308</v>
      </c>
      <c r="H4197" s="143">
        <v>41974</v>
      </c>
    </row>
    <row r="4198" spans="1:8">
      <c r="A4198" s="136">
        <v>6314</v>
      </c>
      <c r="B4198" s="137" t="s">
        <v>4514</v>
      </c>
      <c r="C4198" s="136" t="s">
        <v>314</v>
      </c>
      <c r="D4198" s="136" t="s">
        <v>83</v>
      </c>
      <c r="E4198" s="138">
        <v>78.790000000000006</v>
      </c>
      <c r="F4198" s="138">
        <v>78.790000000000006</v>
      </c>
      <c r="G4198" s="136" t="s">
        <v>308</v>
      </c>
      <c r="H4198" s="139">
        <v>41974</v>
      </c>
    </row>
    <row r="4199" spans="1:8">
      <c r="A4199" s="140">
        <v>6315</v>
      </c>
      <c r="B4199" s="141" t="s">
        <v>4515</v>
      </c>
      <c r="C4199" s="140" t="s">
        <v>314</v>
      </c>
      <c r="D4199" s="140" t="s">
        <v>83</v>
      </c>
      <c r="E4199" s="142">
        <v>146.44</v>
      </c>
      <c r="F4199" s="142">
        <v>146.44</v>
      </c>
      <c r="G4199" s="140" t="s">
        <v>308</v>
      </c>
      <c r="H4199" s="143">
        <v>41974</v>
      </c>
    </row>
    <row r="4200" spans="1:8">
      <c r="A4200" s="136">
        <v>6316</v>
      </c>
      <c r="B4200" s="137" t="s">
        <v>4516</v>
      </c>
      <c r="C4200" s="136" t="s">
        <v>314</v>
      </c>
      <c r="D4200" s="136" t="s">
        <v>83</v>
      </c>
      <c r="E4200" s="138">
        <v>146.44</v>
      </c>
      <c r="F4200" s="138">
        <v>146.44</v>
      </c>
      <c r="G4200" s="136" t="s">
        <v>308</v>
      </c>
      <c r="H4200" s="139">
        <v>41974</v>
      </c>
    </row>
    <row r="4201" spans="1:8">
      <c r="A4201" s="140">
        <v>6320</v>
      </c>
      <c r="B4201" s="141" t="s">
        <v>4517</v>
      </c>
      <c r="C4201" s="140" t="s">
        <v>314</v>
      </c>
      <c r="D4201" s="140" t="s">
        <v>83</v>
      </c>
      <c r="E4201" s="142">
        <v>10.42</v>
      </c>
      <c r="F4201" s="142">
        <v>10.42</v>
      </c>
      <c r="G4201" s="140" t="s">
        <v>308</v>
      </c>
      <c r="H4201" s="143">
        <v>41974</v>
      </c>
    </row>
    <row r="4202" spans="1:8">
      <c r="A4202" s="136">
        <v>6303</v>
      </c>
      <c r="B4202" s="137" t="s">
        <v>4518</v>
      </c>
      <c r="C4202" s="136" t="s">
        <v>314</v>
      </c>
      <c r="D4202" s="136" t="s">
        <v>83</v>
      </c>
      <c r="E4202" s="138">
        <v>10.66</v>
      </c>
      <c r="F4202" s="138">
        <v>10.66</v>
      </c>
      <c r="G4202" s="136" t="s">
        <v>308</v>
      </c>
      <c r="H4202" s="139">
        <v>41974</v>
      </c>
    </row>
    <row r="4203" spans="1:8">
      <c r="A4203" s="140">
        <v>6319</v>
      </c>
      <c r="B4203" s="141" t="s">
        <v>4519</v>
      </c>
      <c r="C4203" s="140" t="s">
        <v>314</v>
      </c>
      <c r="D4203" s="140" t="s">
        <v>83</v>
      </c>
      <c r="E4203" s="142">
        <v>18.760000000000002</v>
      </c>
      <c r="F4203" s="142">
        <v>18.760000000000002</v>
      </c>
      <c r="G4203" s="140" t="s">
        <v>308</v>
      </c>
      <c r="H4203" s="143">
        <v>41974</v>
      </c>
    </row>
    <row r="4204" spans="1:8">
      <c r="A4204" s="136">
        <v>6304</v>
      </c>
      <c r="B4204" s="137" t="s">
        <v>4520</v>
      </c>
      <c r="C4204" s="136" t="s">
        <v>314</v>
      </c>
      <c r="D4204" s="136" t="s">
        <v>83</v>
      </c>
      <c r="E4204" s="138">
        <v>18.32</v>
      </c>
      <c r="F4204" s="138">
        <v>18.32</v>
      </c>
      <c r="G4204" s="136" t="s">
        <v>308</v>
      </c>
      <c r="H4204" s="139">
        <v>41974</v>
      </c>
    </row>
    <row r="4205" spans="1:8">
      <c r="A4205" s="140">
        <v>21116</v>
      </c>
      <c r="B4205" s="141" t="s">
        <v>4521</v>
      </c>
      <c r="C4205" s="140" t="s">
        <v>314</v>
      </c>
      <c r="D4205" s="140" t="s">
        <v>83</v>
      </c>
      <c r="E4205" s="142">
        <v>17.399999999999999</v>
      </c>
      <c r="F4205" s="142">
        <v>17.399999999999999</v>
      </c>
      <c r="G4205" s="140" t="s">
        <v>308</v>
      </c>
      <c r="H4205" s="143">
        <v>41974</v>
      </c>
    </row>
    <row r="4206" spans="1:8">
      <c r="A4206" s="136">
        <v>6305</v>
      </c>
      <c r="B4206" s="137" t="s">
        <v>4522</v>
      </c>
      <c r="C4206" s="136" t="s">
        <v>314</v>
      </c>
      <c r="D4206" s="136" t="s">
        <v>83</v>
      </c>
      <c r="E4206" s="138">
        <v>33.090000000000003</v>
      </c>
      <c r="F4206" s="138">
        <v>33.090000000000003</v>
      </c>
      <c r="G4206" s="136" t="s">
        <v>308</v>
      </c>
      <c r="H4206" s="139">
        <v>41974</v>
      </c>
    </row>
    <row r="4207" spans="1:8">
      <c r="A4207" s="140">
        <v>6318</v>
      </c>
      <c r="B4207" s="141" t="s">
        <v>4523</v>
      </c>
      <c r="C4207" s="140" t="s">
        <v>314</v>
      </c>
      <c r="D4207" s="140" t="s">
        <v>83</v>
      </c>
      <c r="E4207" s="142">
        <v>34.049999999999997</v>
      </c>
      <c r="F4207" s="142">
        <v>34.049999999999997</v>
      </c>
      <c r="G4207" s="140" t="s">
        <v>308</v>
      </c>
      <c r="H4207" s="143">
        <v>41974</v>
      </c>
    </row>
    <row r="4208" spans="1:8">
      <c r="A4208" s="136">
        <v>6306</v>
      </c>
      <c r="B4208" s="137" t="s">
        <v>4524</v>
      </c>
      <c r="C4208" s="136" t="s">
        <v>314</v>
      </c>
      <c r="D4208" s="136" t="s">
        <v>83</v>
      </c>
      <c r="E4208" s="138">
        <v>33.49</v>
      </c>
      <c r="F4208" s="138">
        <v>33.49</v>
      </c>
      <c r="G4208" s="136" t="s">
        <v>308</v>
      </c>
      <c r="H4208" s="139">
        <v>41974</v>
      </c>
    </row>
    <row r="4209" spans="1:8">
      <c r="A4209" s="140">
        <v>6307</v>
      </c>
      <c r="B4209" s="141" t="s">
        <v>4525</v>
      </c>
      <c r="C4209" s="140" t="s">
        <v>314</v>
      </c>
      <c r="D4209" s="140" t="s">
        <v>83</v>
      </c>
      <c r="E4209" s="142">
        <v>60.23</v>
      </c>
      <c r="F4209" s="142">
        <v>60.23</v>
      </c>
      <c r="G4209" s="140" t="s">
        <v>308</v>
      </c>
      <c r="H4209" s="143">
        <v>41974</v>
      </c>
    </row>
    <row r="4210" spans="1:8">
      <c r="A4210" s="136">
        <v>6308</v>
      </c>
      <c r="B4210" s="137" t="s">
        <v>4526</v>
      </c>
      <c r="C4210" s="136" t="s">
        <v>314</v>
      </c>
      <c r="D4210" s="136" t="s">
        <v>83</v>
      </c>
      <c r="E4210" s="138">
        <v>60.47</v>
      </c>
      <c r="F4210" s="138">
        <v>60.47</v>
      </c>
      <c r="G4210" s="136" t="s">
        <v>308</v>
      </c>
      <c r="H4210" s="139">
        <v>41974</v>
      </c>
    </row>
    <row r="4211" spans="1:8">
      <c r="A4211" s="140">
        <v>6317</v>
      </c>
      <c r="B4211" s="141" t="s">
        <v>4527</v>
      </c>
      <c r="C4211" s="140" t="s">
        <v>314</v>
      </c>
      <c r="D4211" s="140" t="s">
        <v>83</v>
      </c>
      <c r="E4211" s="142">
        <v>59.75</v>
      </c>
      <c r="F4211" s="142">
        <v>59.75</v>
      </c>
      <c r="G4211" s="140" t="s">
        <v>308</v>
      </c>
      <c r="H4211" s="143">
        <v>41974</v>
      </c>
    </row>
    <row r="4212" spans="1:8">
      <c r="A4212" s="136">
        <v>6309</v>
      </c>
      <c r="B4212" s="137" t="s">
        <v>4528</v>
      </c>
      <c r="C4212" s="136" t="s">
        <v>314</v>
      </c>
      <c r="D4212" s="136" t="s">
        <v>83</v>
      </c>
      <c r="E4212" s="138">
        <v>60.23</v>
      </c>
      <c r="F4212" s="138">
        <v>60.23</v>
      </c>
      <c r="G4212" s="136" t="s">
        <v>308</v>
      </c>
      <c r="H4212" s="139">
        <v>41974</v>
      </c>
    </row>
    <row r="4213" spans="1:8">
      <c r="A4213" s="140">
        <v>6310</v>
      </c>
      <c r="B4213" s="141" t="s">
        <v>4529</v>
      </c>
      <c r="C4213" s="140" t="s">
        <v>314</v>
      </c>
      <c r="D4213" s="140" t="s">
        <v>83</v>
      </c>
      <c r="E4213" s="142">
        <v>76.23</v>
      </c>
      <c r="F4213" s="142">
        <v>76.23</v>
      </c>
      <c r="G4213" s="140" t="s">
        <v>308</v>
      </c>
      <c r="H4213" s="143">
        <v>41974</v>
      </c>
    </row>
    <row r="4214" spans="1:8">
      <c r="A4214" s="136">
        <v>6312</v>
      </c>
      <c r="B4214" s="137" t="s">
        <v>4530</v>
      </c>
      <c r="C4214" s="136" t="s">
        <v>314</v>
      </c>
      <c r="D4214" s="136" t="s">
        <v>83</v>
      </c>
      <c r="E4214" s="138">
        <v>78.150000000000006</v>
      </c>
      <c r="F4214" s="138">
        <v>78.150000000000006</v>
      </c>
      <c r="G4214" s="136" t="s">
        <v>308</v>
      </c>
      <c r="H4214" s="139">
        <v>41974</v>
      </c>
    </row>
    <row r="4215" spans="1:8">
      <c r="A4215" s="140">
        <v>6311</v>
      </c>
      <c r="B4215" s="141" t="s">
        <v>4531</v>
      </c>
      <c r="C4215" s="140" t="s">
        <v>314</v>
      </c>
      <c r="D4215" s="140" t="s">
        <v>83</v>
      </c>
      <c r="E4215" s="142">
        <v>77.19</v>
      </c>
      <c r="F4215" s="142">
        <v>77.19</v>
      </c>
      <c r="G4215" s="140" t="s">
        <v>308</v>
      </c>
      <c r="H4215" s="143">
        <v>41974</v>
      </c>
    </row>
    <row r="4216" spans="1:8">
      <c r="A4216" s="136">
        <v>6302</v>
      </c>
      <c r="B4216" s="137" t="s">
        <v>4532</v>
      </c>
      <c r="C4216" s="136" t="s">
        <v>314</v>
      </c>
      <c r="D4216" s="136" t="s">
        <v>83</v>
      </c>
      <c r="E4216" s="138">
        <v>6.39</v>
      </c>
      <c r="F4216" s="138">
        <v>6.39</v>
      </c>
      <c r="G4216" s="136" t="s">
        <v>308</v>
      </c>
      <c r="H4216" s="139">
        <v>41974</v>
      </c>
    </row>
    <row r="4217" spans="1:8" ht="25.5">
      <c r="A4217" s="140">
        <v>7066</v>
      </c>
      <c r="B4217" s="141" t="s">
        <v>4533</v>
      </c>
      <c r="C4217" s="140" t="s">
        <v>314</v>
      </c>
      <c r="D4217" s="140" t="s">
        <v>83</v>
      </c>
      <c r="E4217" s="142">
        <v>71.19</v>
      </c>
      <c r="F4217" s="142">
        <v>71.19</v>
      </c>
      <c r="G4217" s="140" t="s">
        <v>308</v>
      </c>
      <c r="H4217" s="143">
        <v>41974</v>
      </c>
    </row>
    <row r="4218" spans="1:8" ht="25.5">
      <c r="A4218" s="136">
        <v>7068</v>
      </c>
      <c r="B4218" s="137" t="s">
        <v>4534</v>
      </c>
      <c r="C4218" s="136" t="s">
        <v>314</v>
      </c>
      <c r="D4218" s="136" t="s">
        <v>83</v>
      </c>
      <c r="E4218" s="138">
        <v>125.84</v>
      </c>
      <c r="F4218" s="138">
        <v>125.84</v>
      </c>
      <c r="G4218" s="136" t="s">
        <v>308</v>
      </c>
      <c r="H4218" s="139">
        <v>41974</v>
      </c>
    </row>
    <row r="4219" spans="1:8" ht="25.5">
      <c r="A4219" s="140">
        <v>7119</v>
      </c>
      <c r="B4219" s="141" t="s">
        <v>4535</v>
      </c>
      <c r="C4219" s="140" t="s">
        <v>314</v>
      </c>
      <c r="D4219" s="140" t="s">
        <v>83</v>
      </c>
      <c r="E4219" s="142">
        <v>5.19</v>
      </c>
      <c r="F4219" s="142">
        <v>5.19</v>
      </c>
      <c r="G4219" s="140" t="s">
        <v>308</v>
      </c>
      <c r="H4219" s="143">
        <v>41974</v>
      </c>
    </row>
    <row r="4220" spans="1:8" ht="25.5">
      <c r="A4220" s="136">
        <v>7120</v>
      </c>
      <c r="B4220" s="137" t="s">
        <v>4536</v>
      </c>
      <c r="C4220" s="136" t="s">
        <v>314</v>
      </c>
      <c r="D4220" s="136" t="s">
        <v>83</v>
      </c>
      <c r="E4220" s="138">
        <v>3.52</v>
      </c>
      <c r="F4220" s="138">
        <v>3.52</v>
      </c>
      <c r="G4220" s="136" t="s">
        <v>308</v>
      </c>
      <c r="H4220" s="139">
        <v>41974</v>
      </c>
    </row>
    <row r="4221" spans="1:8" ht="25.5">
      <c r="A4221" s="140">
        <v>20176</v>
      </c>
      <c r="B4221" s="141" t="s">
        <v>4537</v>
      </c>
      <c r="C4221" s="140" t="s">
        <v>314</v>
      </c>
      <c r="D4221" s="140" t="s">
        <v>83</v>
      </c>
      <c r="E4221" s="142">
        <v>57.92</v>
      </c>
      <c r="F4221" s="142">
        <v>57.92</v>
      </c>
      <c r="G4221" s="140" t="s">
        <v>308</v>
      </c>
      <c r="H4221" s="143">
        <v>41974</v>
      </c>
    </row>
    <row r="4222" spans="1:8" ht="25.5">
      <c r="A4222" s="136">
        <v>11378</v>
      </c>
      <c r="B4222" s="137" t="s">
        <v>295</v>
      </c>
      <c r="C4222" s="136" t="s">
        <v>314</v>
      </c>
      <c r="D4222" s="136" t="s">
        <v>83</v>
      </c>
      <c r="E4222" s="138">
        <v>23.46</v>
      </c>
      <c r="F4222" s="138">
        <v>23.46</v>
      </c>
      <c r="G4222" s="136" t="s">
        <v>308</v>
      </c>
      <c r="H4222" s="139">
        <v>41974</v>
      </c>
    </row>
    <row r="4223" spans="1:8" ht="25.5">
      <c r="A4223" s="140">
        <v>11379</v>
      </c>
      <c r="B4223" s="141" t="s">
        <v>293</v>
      </c>
      <c r="C4223" s="140" t="s">
        <v>314</v>
      </c>
      <c r="D4223" s="140" t="s">
        <v>83</v>
      </c>
      <c r="E4223" s="142">
        <v>25.62</v>
      </c>
      <c r="F4223" s="142">
        <v>25.62</v>
      </c>
      <c r="G4223" s="140" t="s">
        <v>308</v>
      </c>
      <c r="H4223" s="143">
        <v>41974</v>
      </c>
    </row>
    <row r="4224" spans="1:8" ht="25.5">
      <c r="A4224" s="136">
        <v>11493</v>
      </c>
      <c r="B4224" s="137" t="s">
        <v>294</v>
      </c>
      <c r="C4224" s="136" t="s">
        <v>314</v>
      </c>
      <c r="D4224" s="136" t="s">
        <v>83</v>
      </c>
      <c r="E4224" s="138">
        <v>12.97</v>
      </c>
      <c r="F4224" s="138">
        <v>12.97</v>
      </c>
      <c r="G4224" s="136" t="s">
        <v>308</v>
      </c>
      <c r="H4224" s="139">
        <v>41974</v>
      </c>
    </row>
    <row r="4225" spans="1:8" ht="25.5">
      <c r="A4225" s="140">
        <v>7106</v>
      </c>
      <c r="B4225" s="141" t="s">
        <v>4538</v>
      </c>
      <c r="C4225" s="140" t="s">
        <v>314</v>
      </c>
      <c r="D4225" s="140" t="s">
        <v>83</v>
      </c>
      <c r="E4225" s="142">
        <v>80.94</v>
      </c>
      <c r="F4225" s="142">
        <v>80.94</v>
      </c>
      <c r="G4225" s="140" t="s">
        <v>308</v>
      </c>
      <c r="H4225" s="143">
        <v>41974</v>
      </c>
    </row>
    <row r="4226" spans="1:8" ht="25.5">
      <c r="A4226" s="136">
        <v>7104</v>
      </c>
      <c r="B4226" s="137" t="s">
        <v>4539</v>
      </c>
      <c r="C4226" s="136" t="s">
        <v>314</v>
      </c>
      <c r="D4226" s="136" t="s">
        <v>83</v>
      </c>
      <c r="E4226" s="138">
        <v>2.31</v>
      </c>
      <c r="F4226" s="138">
        <v>2.31</v>
      </c>
      <c r="G4226" s="136" t="s">
        <v>308</v>
      </c>
      <c r="H4226" s="139">
        <v>41974</v>
      </c>
    </row>
    <row r="4227" spans="1:8" ht="25.5">
      <c r="A4227" s="140">
        <v>7136</v>
      </c>
      <c r="B4227" s="141" t="s">
        <v>4540</v>
      </c>
      <c r="C4227" s="140" t="s">
        <v>314</v>
      </c>
      <c r="D4227" s="140" t="s">
        <v>83</v>
      </c>
      <c r="E4227" s="142">
        <v>4.4400000000000004</v>
      </c>
      <c r="F4227" s="142">
        <v>4.4400000000000004</v>
      </c>
      <c r="G4227" s="140" t="s">
        <v>308</v>
      </c>
      <c r="H4227" s="143">
        <v>41974</v>
      </c>
    </row>
    <row r="4228" spans="1:8" ht="25.5">
      <c r="A4228" s="136">
        <v>7128</v>
      </c>
      <c r="B4228" s="137" t="s">
        <v>4541</v>
      </c>
      <c r="C4228" s="136" t="s">
        <v>314</v>
      </c>
      <c r="D4228" s="136" t="s">
        <v>83</v>
      </c>
      <c r="E4228" s="138">
        <v>6.17</v>
      </c>
      <c r="F4228" s="138">
        <v>6.17</v>
      </c>
      <c r="G4228" s="136" t="s">
        <v>308</v>
      </c>
      <c r="H4228" s="139">
        <v>41974</v>
      </c>
    </row>
    <row r="4229" spans="1:8" ht="25.5">
      <c r="A4229" s="140">
        <v>7108</v>
      </c>
      <c r="B4229" s="141" t="s">
        <v>4542</v>
      </c>
      <c r="C4229" s="140" t="s">
        <v>314</v>
      </c>
      <c r="D4229" s="140" t="s">
        <v>83</v>
      </c>
      <c r="E4229" s="142">
        <v>8.3699999999999992</v>
      </c>
      <c r="F4229" s="142">
        <v>8.3699999999999992</v>
      </c>
      <c r="G4229" s="140" t="s">
        <v>308</v>
      </c>
      <c r="H4229" s="143">
        <v>41974</v>
      </c>
    </row>
    <row r="4230" spans="1:8" ht="25.5">
      <c r="A4230" s="136">
        <v>7129</v>
      </c>
      <c r="B4230" s="137" t="s">
        <v>4543</v>
      </c>
      <c r="C4230" s="136" t="s">
        <v>314</v>
      </c>
      <c r="D4230" s="136" t="s">
        <v>83</v>
      </c>
      <c r="E4230" s="138">
        <v>7.04</v>
      </c>
      <c r="F4230" s="138">
        <v>7.04</v>
      </c>
      <c r="G4230" s="136" t="s">
        <v>308</v>
      </c>
      <c r="H4230" s="139">
        <v>41974</v>
      </c>
    </row>
    <row r="4231" spans="1:8" ht="25.5">
      <c r="A4231" s="140">
        <v>7130</v>
      </c>
      <c r="B4231" s="141" t="s">
        <v>4544</v>
      </c>
      <c r="C4231" s="140" t="s">
        <v>314</v>
      </c>
      <c r="D4231" s="140" t="s">
        <v>83</v>
      </c>
      <c r="E4231" s="142">
        <v>11.02</v>
      </c>
      <c r="F4231" s="142">
        <v>11.02</v>
      </c>
      <c r="G4231" s="140" t="s">
        <v>308</v>
      </c>
      <c r="H4231" s="143">
        <v>41974</v>
      </c>
    </row>
    <row r="4232" spans="1:8" ht="25.5">
      <c r="A4232" s="136">
        <v>7131</v>
      </c>
      <c r="B4232" s="137" t="s">
        <v>4545</v>
      </c>
      <c r="C4232" s="136" t="s">
        <v>314</v>
      </c>
      <c r="D4232" s="136" t="s">
        <v>83</v>
      </c>
      <c r="E4232" s="138">
        <v>13.73</v>
      </c>
      <c r="F4232" s="138">
        <v>13.73</v>
      </c>
      <c r="G4232" s="136" t="s">
        <v>308</v>
      </c>
      <c r="H4232" s="139">
        <v>41974</v>
      </c>
    </row>
    <row r="4233" spans="1:8" ht="25.5">
      <c r="A4233" s="140">
        <v>7132</v>
      </c>
      <c r="B4233" s="141" t="s">
        <v>4546</v>
      </c>
      <c r="C4233" s="140" t="s">
        <v>314</v>
      </c>
      <c r="D4233" s="140" t="s">
        <v>83</v>
      </c>
      <c r="E4233" s="142">
        <v>30.46</v>
      </c>
      <c r="F4233" s="142">
        <v>30.46</v>
      </c>
      <c r="G4233" s="140" t="s">
        <v>308</v>
      </c>
      <c r="H4233" s="143">
        <v>41974</v>
      </c>
    </row>
    <row r="4234" spans="1:8" ht="25.5">
      <c r="A4234" s="136">
        <v>7133</v>
      </c>
      <c r="B4234" s="137" t="s">
        <v>4547</v>
      </c>
      <c r="C4234" s="136" t="s">
        <v>314</v>
      </c>
      <c r="D4234" s="136" t="s">
        <v>83</v>
      </c>
      <c r="E4234" s="138">
        <v>65.37</v>
      </c>
      <c r="F4234" s="138">
        <v>65.37</v>
      </c>
      <c r="G4234" s="136" t="s">
        <v>308</v>
      </c>
      <c r="H4234" s="139">
        <v>41974</v>
      </c>
    </row>
    <row r="4235" spans="1:8" ht="25.5">
      <c r="A4235" s="140">
        <v>7126</v>
      </c>
      <c r="B4235" s="141" t="s">
        <v>4548</v>
      </c>
      <c r="C4235" s="140" t="s">
        <v>314</v>
      </c>
      <c r="D4235" s="140" t="s">
        <v>83</v>
      </c>
      <c r="E4235" s="142">
        <v>8.8800000000000008</v>
      </c>
      <c r="F4235" s="142">
        <v>8.8800000000000008</v>
      </c>
      <c r="G4235" s="140" t="s">
        <v>308</v>
      </c>
      <c r="H4235" s="143">
        <v>41974</v>
      </c>
    </row>
    <row r="4236" spans="1:8">
      <c r="A4236" s="136">
        <v>7091</v>
      </c>
      <c r="B4236" s="137" t="s">
        <v>4549</v>
      </c>
      <c r="C4236" s="136" t="s">
        <v>314</v>
      </c>
      <c r="D4236" s="136" t="s">
        <v>83</v>
      </c>
      <c r="E4236" s="138">
        <v>12.75</v>
      </c>
      <c r="F4236" s="138">
        <v>12.75</v>
      </c>
      <c r="G4236" s="136" t="s">
        <v>308</v>
      </c>
      <c r="H4236" s="139">
        <v>41974</v>
      </c>
    </row>
    <row r="4237" spans="1:8">
      <c r="A4237" s="140">
        <v>11655</v>
      </c>
      <c r="B4237" s="141" t="s">
        <v>4550</v>
      </c>
      <c r="C4237" s="140" t="s">
        <v>314</v>
      </c>
      <c r="D4237" s="140" t="s">
        <v>83</v>
      </c>
      <c r="E4237" s="142">
        <v>11.71</v>
      </c>
      <c r="F4237" s="142">
        <v>11.71</v>
      </c>
      <c r="G4237" s="140" t="s">
        <v>308</v>
      </c>
      <c r="H4237" s="143">
        <v>41974</v>
      </c>
    </row>
    <row r="4238" spans="1:8">
      <c r="A4238" s="136">
        <v>11656</v>
      </c>
      <c r="B4238" s="137" t="s">
        <v>4551</v>
      </c>
      <c r="C4238" s="136" t="s">
        <v>314</v>
      </c>
      <c r="D4238" s="136" t="s">
        <v>83</v>
      </c>
      <c r="E4238" s="138">
        <v>11.13</v>
      </c>
      <c r="F4238" s="138">
        <v>11.13</v>
      </c>
      <c r="G4238" s="136" t="s">
        <v>308</v>
      </c>
      <c r="H4238" s="139">
        <v>41974</v>
      </c>
    </row>
    <row r="4239" spans="1:8">
      <c r="A4239" s="140">
        <v>7097</v>
      </c>
      <c r="B4239" s="141" t="s">
        <v>4552</v>
      </c>
      <c r="C4239" s="140" t="s">
        <v>314</v>
      </c>
      <c r="D4239" s="140" t="s">
        <v>83</v>
      </c>
      <c r="E4239" s="142">
        <v>5.0199999999999996</v>
      </c>
      <c r="F4239" s="142">
        <v>5.0199999999999996</v>
      </c>
      <c r="G4239" s="140" t="s">
        <v>308</v>
      </c>
      <c r="H4239" s="143">
        <v>41974</v>
      </c>
    </row>
    <row r="4240" spans="1:8">
      <c r="A4240" s="136">
        <v>11657</v>
      </c>
      <c r="B4240" s="137" t="s">
        <v>4553</v>
      </c>
      <c r="C4240" s="136" t="s">
        <v>314</v>
      </c>
      <c r="D4240" s="136" t="s">
        <v>83</v>
      </c>
      <c r="E4240" s="138">
        <v>9.4</v>
      </c>
      <c r="F4240" s="138">
        <v>9.4</v>
      </c>
      <c r="G4240" s="136" t="s">
        <v>308</v>
      </c>
      <c r="H4240" s="139">
        <v>41974</v>
      </c>
    </row>
    <row r="4241" spans="1:8">
      <c r="A4241" s="140">
        <v>11658</v>
      </c>
      <c r="B4241" s="141" t="s">
        <v>4554</v>
      </c>
      <c r="C4241" s="140" t="s">
        <v>314</v>
      </c>
      <c r="D4241" s="140" t="s">
        <v>83</v>
      </c>
      <c r="E4241" s="142">
        <v>12.98</v>
      </c>
      <c r="F4241" s="142">
        <v>12.98</v>
      </c>
      <c r="G4241" s="140" t="s">
        <v>308</v>
      </c>
      <c r="H4241" s="143">
        <v>41974</v>
      </c>
    </row>
    <row r="4242" spans="1:8">
      <c r="A4242" s="136">
        <v>7153</v>
      </c>
      <c r="B4242" s="137" t="s">
        <v>4555</v>
      </c>
      <c r="C4242" s="136" t="s">
        <v>314</v>
      </c>
      <c r="D4242" s="136" t="s">
        <v>307</v>
      </c>
      <c r="E4242" s="138">
        <v>22.85</v>
      </c>
      <c r="F4242" s="138">
        <v>19.760000000000002</v>
      </c>
      <c r="G4242" s="136" t="s">
        <v>308</v>
      </c>
      <c r="H4242" s="139">
        <v>41974</v>
      </c>
    </row>
    <row r="4243" spans="1:8">
      <c r="A4243" s="140">
        <v>6175</v>
      </c>
      <c r="B4243" s="141" t="s">
        <v>4556</v>
      </c>
      <c r="C4243" s="140" t="s">
        <v>306</v>
      </c>
      <c r="D4243" s="140" t="s">
        <v>307</v>
      </c>
      <c r="E4243" s="142">
        <v>27.45</v>
      </c>
      <c r="F4243" s="142">
        <v>23.74</v>
      </c>
      <c r="G4243" s="140" t="s">
        <v>308</v>
      </c>
      <c r="H4243" s="143">
        <v>41974</v>
      </c>
    </row>
    <row r="4244" spans="1:8" ht="38.25">
      <c r="A4244" s="136">
        <v>34557</v>
      </c>
      <c r="B4244" s="137" t="s">
        <v>4557</v>
      </c>
      <c r="C4244" s="136" t="s">
        <v>314</v>
      </c>
      <c r="D4244" s="136" t="s">
        <v>370</v>
      </c>
      <c r="E4244" s="138">
        <v>1.18</v>
      </c>
      <c r="F4244" s="138">
        <v>1.18</v>
      </c>
      <c r="G4244" s="136" t="s">
        <v>308</v>
      </c>
      <c r="H4244" s="139">
        <v>41974</v>
      </c>
    </row>
    <row r="4245" spans="1:8" ht="38.25">
      <c r="A4245" s="140">
        <v>34548</v>
      </c>
      <c r="B4245" s="141" t="s">
        <v>4558</v>
      </c>
      <c r="C4245" s="140" t="s">
        <v>314</v>
      </c>
      <c r="D4245" s="140" t="s">
        <v>370</v>
      </c>
      <c r="E4245" s="142">
        <v>1.88</v>
      </c>
      <c r="F4245" s="142">
        <v>1.88</v>
      </c>
      <c r="G4245" s="140" t="s">
        <v>308</v>
      </c>
      <c r="H4245" s="143">
        <v>41974</v>
      </c>
    </row>
    <row r="4246" spans="1:8" ht="25.5">
      <c r="A4246" s="136">
        <v>10919</v>
      </c>
      <c r="B4246" s="137" t="s">
        <v>4559</v>
      </c>
      <c r="C4246" s="136" t="s">
        <v>314</v>
      </c>
      <c r="D4246" s="136" t="s">
        <v>335</v>
      </c>
      <c r="E4246" s="138">
        <v>15.23</v>
      </c>
      <c r="F4246" s="138">
        <v>15.23</v>
      </c>
      <c r="G4246" s="136" t="s">
        <v>308</v>
      </c>
      <c r="H4246" s="139">
        <v>41974</v>
      </c>
    </row>
    <row r="4247" spans="1:8" ht="25.5">
      <c r="A4247" s="140">
        <v>10932</v>
      </c>
      <c r="B4247" s="141" t="s">
        <v>4560</v>
      </c>
      <c r="C4247" s="140" t="s">
        <v>314</v>
      </c>
      <c r="D4247" s="140" t="s">
        <v>335</v>
      </c>
      <c r="E4247" s="142">
        <v>55.36</v>
      </c>
      <c r="F4247" s="142">
        <v>55.36</v>
      </c>
      <c r="G4247" s="140" t="s">
        <v>308</v>
      </c>
      <c r="H4247" s="143">
        <v>41974</v>
      </c>
    </row>
    <row r="4248" spans="1:8" ht="25.5">
      <c r="A4248" s="136">
        <v>7162</v>
      </c>
      <c r="B4248" s="137" t="s">
        <v>4561</v>
      </c>
      <c r="C4248" s="136" t="s">
        <v>314</v>
      </c>
      <c r="D4248" s="136" t="s">
        <v>335</v>
      </c>
      <c r="E4248" s="138">
        <v>29.53</v>
      </c>
      <c r="F4248" s="138">
        <v>29.53</v>
      </c>
      <c r="G4248" s="136" t="s">
        <v>308</v>
      </c>
      <c r="H4248" s="139">
        <v>41974</v>
      </c>
    </row>
    <row r="4249" spans="1:8" ht="25.5">
      <c r="A4249" s="140">
        <v>10925</v>
      </c>
      <c r="B4249" s="141" t="s">
        <v>4562</v>
      </c>
      <c r="C4249" s="140" t="s">
        <v>314</v>
      </c>
      <c r="D4249" s="140" t="s">
        <v>335</v>
      </c>
      <c r="E4249" s="142">
        <v>20.76</v>
      </c>
      <c r="F4249" s="142">
        <v>20.76</v>
      </c>
      <c r="G4249" s="140" t="s">
        <v>308</v>
      </c>
      <c r="H4249" s="143">
        <v>41974</v>
      </c>
    </row>
    <row r="4250" spans="1:8" ht="25.5">
      <c r="A4250" s="136">
        <v>10926</v>
      </c>
      <c r="B4250" s="137" t="s">
        <v>4563</v>
      </c>
      <c r="C4250" s="136" t="s">
        <v>314</v>
      </c>
      <c r="D4250" s="136" t="s">
        <v>335</v>
      </c>
      <c r="E4250" s="138">
        <v>25.38</v>
      </c>
      <c r="F4250" s="138">
        <v>25.38</v>
      </c>
      <c r="G4250" s="136" t="s">
        <v>308</v>
      </c>
      <c r="H4250" s="139">
        <v>41974</v>
      </c>
    </row>
    <row r="4251" spans="1:8" ht="25.5">
      <c r="A4251" s="140">
        <v>10933</v>
      </c>
      <c r="B4251" s="141" t="s">
        <v>4564</v>
      </c>
      <c r="C4251" s="140" t="s">
        <v>314</v>
      </c>
      <c r="D4251" s="140" t="s">
        <v>335</v>
      </c>
      <c r="E4251" s="142">
        <v>15.73</v>
      </c>
      <c r="F4251" s="142">
        <v>15.73</v>
      </c>
      <c r="G4251" s="140" t="s">
        <v>308</v>
      </c>
      <c r="H4251" s="143">
        <v>41974</v>
      </c>
    </row>
    <row r="4252" spans="1:8" ht="25.5">
      <c r="A4252" s="136">
        <v>10927</v>
      </c>
      <c r="B4252" s="137" t="s">
        <v>4565</v>
      </c>
      <c r="C4252" s="136" t="s">
        <v>314</v>
      </c>
      <c r="D4252" s="136" t="s">
        <v>335</v>
      </c>
      <c r="E4252" s="138">
        <v>13.38</v>
      </c>
      <c r="F4252" s="138">
        <v>13.38</v>
      </c>
      <c r="G4252" s="136" t="s">
        <v>308</v>
      </c>
      <c r="H4252" s="139">
        <v>41974</v>
      </c>
    </row>
    <row r="4253" spans="1:8" ht="25.5">
      <c r="A4253" s="140">
        <v>7167</v>
      </c>
      <c r="B4253" s="141" t="s">
        <v>4566</v>
      </c>
      <c r="C4253" s="140" t="s">
        <v>314</v>
      </c>
      <c r="D4253" s="140" t="s">
        <v>335</v>
      </c>
      <c r="E4253" s="142">
        <v>13.24</v>
      </c>
      <c r="F4253" s="142">
        <v>13.24</v>
      </c>
      <c r="G4253" s="140" t="s">
        <v>308</v>
      </c>
      <c r="H4253" s="143">
        <v>41974</v>
      </c>
    </row>
    <row r="4254" spans="1:8" ht="25.5">
      <c r="A4254" s="136">
        <v>10928</v>
      </c>
      <c r="B4254" s="137" t="s">
        <v>4567</v>
      </c>
      <c r="C4254" s="136" t="s">
        <v>314</v>
      </c>
      <c r="D4254" s="136" t="s">
        <v>335</v>
      </c>
      <c r="E4254" s="138">
        <v>11.44</v>
      </c>
      <c r="F4254" s="138">
        <v>11.44</v>
      </c>
      <c r="G4254" s="136" t="s">
        <v>308</v>
      </c>
      <c r="H4254" s="139">
        <v>41974</v>
      </c>
    </row>
    <row r="4255" spans="1:8" ht="25.5">
      <c r="A4255" s="140">
        <v>10929</v>
      </c>
      <c r="B4255" s="141" t="s">
        <v>4568</v>
      </c>
      <c r="C4255" s="140" t="s">
        <v>314</v>
      </c>
      <c r="D4255" s="140" t="s">
        <v>335</v>
      </c>
      <c r="E4255" s="142">
        <v>22.15</v>
      </c>
      <c r="F4255" s="142">
        <v>22.15</v>
      </c>
      <c r="G4255" s="140" t="s">
        <v>308</v>
      </c>
      <c r="H4255" s="143">
        <v>41974</v>
      </c>
    </row>
    <row r="4256" spans="1:8">
      <c r="A4256" s="136">
        <v>10931</v>
      </c>
      <c r="B4256" s="137" t="s">
        <v>4569</v>
      </c>
      <c r="C4256" s="136" t="s">
        <v>314</v>
      </c>
      <c r="D4256" s="136" t="s">
        <v>335</v>
      </c>
      <c r="E4256" s="138">
        <v>11.4</v>
      </c>
      <c r="F4256" s="138">
        <v>11.4</v>
      </c>
      <c r="G4256" s="136" t="s">
        <v>308</v>
      </c>
      <c r="H4256" s="139">
        <v>41974</v>
      </c>
    </row>
    <row r="4257" spans="1:8" ht="25.5">
      <c r="A4257" s="140">
        <v>7164</v>
      </c>
      <c r="B4257" s="141" t="s">
        <v>4570</v>
      </c>
      <c r="C4257" s="140" t="s">
        <v>314</v>
      </c>
      <c r="D4257" s="140" t="s">
        <v>335</v>
      </c>
      <c r="E4257" s="142">
        <v>27.68</v>
      </c>
      <c r="F4257" s="142">
        <v>27.68</v>
      </c>
      <c r="G4257" s="140" t="s">
        <v>308</v>
      </c>
      <c r="H4257" s="143">
        <v>41974</v>
      </c>
    </row>
    <row r="4258" spans="1:8" ht="25.5">
      <c r="A4258" s="136">
        <v>10935</v>
      </c>
      <c r="B4258" s="137" t="s">
        <v>4571</v>
      </c>
      <c r="C4258" s="136" t="s">
        <v>314</v>
      </c>
      <c r="D4258" s="136" t="s">
        <v>335</v>
      </c>
      <c r="E4258" s="138">
        <v>22.51</v>
      </c>
      <c r="F4258" s="138">
        <v>22.51</v>
      </c>
      <c r="G4258" s="136" t="s">
        <v>308</v>
      </c>
      <c r="H4258" s="139">
        <v>41974</v>
      </c>
    </row>
    <row r="4259" spans="1:8" ht="25.5">
      <c r="A4259" s="140">
        <v>10937</v>
      </c>
      <c r="B4259" s="141" t="s">
        <v>4572</v>
      </c>
      <c r="C4259" s="140" t="s">
        <v>314</v>
      </c>
      <c r="D4259" s="140" t="s">
        <v>335</v>
      </c>
      <c r="E4259" s="142">
        <v>20.95</v>
      </c>
      <c r="F4259" s="142">
        <v>20.95</v>
      </c>
      <c r="G4259" s="140" t="s">
        <v>308</v>
      </c>
      <c r="H4259" s="143">
        <v>41974</v>
      </c>
    </row>
    <row r="4260" spans="1:8" ht="38.25">
      <c r="A4260" s="136">
        <v>34547</v>
      </c>
      <c r="B4260" s="137" t="s">
        <v>4573</v>
      </c>
      <c r="C4260" s="136" t="s">
        <v>314</v>
      </c>
      <c r="D4260" s="136" t="s">
        <v>370</v>
      </c>
      <c r="E4260" s="138">
        <v>1.92</v>
      </c>
      <c r="F4260" s="138">
        <v>1.92</v>
      </c>
      <c r="G4260" s="136" t="s">
        <v>308</v>
      </c>
      <c r="H4260" s="139">
        <v>41974</v>
      </c>
    </row>
    <row r="4261" spans="1:8" ht="38.25">
      <c r="A4261" s="140">
        <v>34550</v>
      </c>
      <c r="B4261" s="141" t="s">
        <v>4574</v>
      </c>
      <c r="C4261" s="140" t="s">
        <v>314</v>
      </c>
      <c r="D4261" s="140" t="s">
        <v>370</v>
      </c>
      <c r="E4261" s="142">
        <v>0.67</v>
      </c>
      <c r="F4261" s="142">
        <v>0.67</v>
      </c>
      <c r="G4261" s="140" t="s">
        <v>308</v>
      </c>
      <c r="H4261" s="143">
        <v>41974</v>
      </c>
    </row>
    <row r="4262" spans="1:8" ht="38.25">
      <c r="A4262" s="136">
        <v>34558</v>
      </c>
      <c r="B4262" s="137" t="s">
        <v>4575</v>
      </c>
      <c r="C4262" s="136" t="s">
        <v>314</v>
      </c>
      <c r="D4262" s="136" t="s">
        <v>370</v>
      </c>
      <c r="E4262" s="138">
        <v>1.26</v>
      </c>
      <c r="F4262" s="138">
        <v>1.26</v>
      </c>
      <c r="G4262" s="136" t="s">
        <v>308</v>
      </c>
      <c r="H4262" s="139">
        <v>41974</v>
      </c>
    </row>
    <row r="4263" spans="1:8" ht="25.5">
      <c r="A4263" s="140">
        <v>37411</v>
      </c>
      <c r="B4263" s="141" t="s">
        <v>4576</v>
      </c>
      <c r="C4263" s="140" t="s">
        <v>314</v>
      </c>
      <c r="D4263" s="140" t="s">
        <v>335</v>
      </c>
      <c r="E4263" s="142">
        <v>9.42</v>
      </c>
      <c r="F4263" s="142">
        <v>9.42</v>
      </c>
      <c r="G4263" s="140" t="s">
        <v>308</v>
      </c>
      <c r="H4263" s="143">
        <v>41974</v>
      </c>
    </row>
    <row r="4264" spans="1:8" ht="51">
      <c r="A4264" s="136">
        <v>7155</v>
      </c>
      <c r="B4264" s="137" t="s">
        <v>4577</v>
      </c>
      <c r="C4264" s="136" t="s">
        <v>314</v>
      </c>
      <c r="D4264" s="136" t="s">
        <v>335</v>
      </c>
      <c r="E4264" s="138">
        <v>10.85</v>
      </c>
      <c r="F4264" s="138">
        <v>10.85</v>
      </c>
      <c r="G4264" s="136" t="s">
        <v>308</v>
      </c>
      <c r="H4264" s="139">
        <v>41974</v>
      </c>
    </row>
    <row r="4265" spans="1:8" ht="51">
      <c r="A4265" s="140">
        <v>7154</v>
      </c>
      <c r="B4265" s="141" t="s">
        <v>4577</v>
      </c>
      <c r="C4265" s="140" t="s">
        <v>314</v>
      </c>
      <c r="D4265" s="140" t="s">
        <v>304</v>
      </c>
      <c r="E4265" s="142">
        <v>4.88</v>
      </c>
      <c r="F4265" s="142">
        <v>4.88</v>
      </c>
      <c r="G4265" s="140" t="s">
        <v>308</v>
      </c>
      <c r="H4265" s="143">
        <v>41974</v>
      </c>
    </row>
    <row r="4266" spans="1:8" ht="25.5">
      <c r="A4266" s="136">
        <v>10915</v>
      </c>
      <c r="B4266" s="137" t="s">
        <v>4578</v>
      </c>
      <c r="C4266" s="136" t="s">
        <v>314</v>
      </c>
      <c r="D4266" s="136" t="s">
        <v>304</v>
      </c>
      <c r="E4266" s="138">
        <v>5.07</v>
      </c>
      <c r="F4266" s="138">
        <v>5.07</v>
      </c>
      <c r="G4266" s="136" t="s">
        <v>308</v>
      </c>
      <c r="H4266" s="139">
        <v>41974</v>
      </c>
    </row>
    <row r="4267" spans="1:8" ht="51">
      <c r="A4267" s="140">
        <v>10917</v>
      </c>
      <c r="B4267" s="141" t="s">
        <v>4579</v>
      </c>
      <c r="C4267" s="140" t="s">
        <v>314</v>
      </c>
      <c r="D4267" s="140" t="s">
        <v>335</v>
      </c>
      <c r="E4267" s="142">
        <v>4.92</v>
      </c>
      <c r="F4267" s="142">
        <v>4.92</v>
      </c>
      <c r="G4267" s="140" t="s">
        <v>308</v>
      </c>
      <c r="H4267" s="143">
        <v>41974</v>
      </c>
    </row>
    <row r="4268" spans="1:8" ht="51">
      <c r="A4268" s="136">
        <v>21141</v>
      </c>
      <c r="B4268" s="137" t="s">
        <v>4580</v>
      </c>
      <c r="C4268" s="136" t="s">
        <v>314</v>
      </c>
      <c r="D4268" s="136" t="s">
        <v>335</v>
      </c>
      <c r="E4268" s="138">
        <v>7.29</v>
      </c>
      <c r="F4268" s="138">
        <v>7.29</v>
      </c>
      <c r="G4268" s="136" t="s">
        <v>308</v>
      </c>
      <c r="H4268" s="139">
        <v>41974</v>
      </c>
    </row>
    <row r="4269" spans="1:8" ht="51">
      <c r="A4269" s="140">
        <v>10916</v>
      </c>
      <c r="B4269" s="141" t="s">
        <v>4580</v>
      </c>
      <c r="C4269" s="140" t="s">
        <v>314</v>
      </c>
      <c r="D4269" s="140" t="s">
        <v>304</v>
      </c>
      <c r="E4269" s="142">
        <v>4.93</v>
      </c>
      <c r="F4269" s="142">
        <v>4.93</v>
      </c>
      <c r="G4269" s="140" t="s">
        <v>308</v>
      </c>
      <c r="H4269" s="143">
        <v>41974</v>
      </c>
    </row>
    <row r="4270" spans="1:8" ht="38.25">
      <c r="A4270" s="136">
        <v>7156</v>
      </c>
      <c r="B4270" s="137" t="s">
        <v>4581</v>
      </c>
      <c r="C4270" s="136" t="s">
        <v>314</v>
      </c>
      <c r="D4270" s="136" t="s">
        <v>335</v>
      </c>
      <c r="E4270" s="138">
        <v>14.66</v>
      </c>
      <c r="F4270" s="138">
        <v>14.66</v>
      </c>
      <c r="G4270" s="136" t="s">
        <v>308</v>
      </c>
      <c r="H4270" s="139">
        <v>41974</v>
      </c>
    </row>
    <row r="4271" spans="1:8" ht="38.25">
      <c r="A4271" s="140">
        <v>7158</v>
      </c>
      <c r="B4271" s="141" t="s">
        <v>4582</v>
      </c>
      <c r="C4271" s="140" t="s">
        <v>314</v>
      </c>
      <c r="D4271" s="140" t="s">
        <v>335</v>
      </c>
      <c r="E4271" s="142">
        <v>20.3</v>
      </c>
      <c r="F4271" s="142">
        <v>20.3</v>
      </c>
      <c r="G4271" s="140" t="s">
        <v>308</v>
      </c>
      <c r="H4271" s="143">
        <v>41974</v>
      </c>
    </row>
    <row r="4272" spans="1:8">
      <c r="A4272" s="136">
        <v>7169</v>
      </c>
      <c r="B4272" s="137" t="s">
        <v>4583</v>
      </c>
      <c r="C4272" s="136" t="s">
        <v>314</v>
      </c>
      <c r="D4272" s="136" t="s">
        <v>335</v>
      </c>
      <c r="E4272" s="138">
        <v>2.72</v>
      </c>
      <c r="F4272" s="138">
        <v>2.72</v>
      </c>
      <c r="G4272" s="136" t="s">
        <v>308</v>
      </c>
      <c r="H4272" s="139">
        <v>41974</v>
      </c>
    </row>
    <row r="4273" spans="1:8" ht="25.5">
      <c r="A4273" s="140">
        <v>36887</v>
      </c>
      <c r="B4273" s="141" t="s">
        <v>4584</v>
      </c>
      <c r="C4273" s="140" t="s">
        <v>314</v>
      </c>
      <c r="D4273" s="140" t="s">
        <v>335</v>
      </c>
      <c r="E4273" s="142">
        <v>8.09</v>
      </c>
      <c r="F4273" s="142">
        <v>8.09</v>
      </c>
      <c r="G4273" s="140" t="s">
        <v>308</v>
      </c>
      <c r="H4273" s="143">
        <v>41974</v>
      </c>
    </row>
    <row r="4274" spans="1:8" ht="38.25">
      <c r="A4274" s="136">
        <v>7170</v>
      </c>
      <c r="B4274" s="137" t="s">
        <v>4585</v>
      </c>
      <c r="C4274" s="136" t="s">
        <v>314</v>
      </c>
      <c r="D4274" s="136" t="s">
        <v>335</v>
      </c>
      <c r="E4274" s="138">
        <v>1.1499999999999999</v>
      </c>
      <c r="F4274" s="138">
        <v>1.1499999999999999</v>
      </c>
      <c r="G4274" s="136" t="s">
        <v>308</v>
      </c>
      <c r="H4274" s="139">
        <v>41974</v>
      </c>
    </row>
    <row r="4275" spans="1:8" ht="38.25">
      <c r="A4275" s="140">
        <v>34612</v>
      </c>
      <c r="B4275" s="141" t="s">
        <v>4586</v>
      </c>
      <c r="C4275" s="140" t="s">
        <v>314</v>
      </c>
      <c r="D4275" s="140" t="s">
        <v>83</v>
      </c>
      <c r="E4275" s="142">
        <v>343.3</v>
      </c>
      <c r="F4275" s="142">
        <v>343.3</v>
      </c>
      <c r="G4275" s="140" t="s">
        <v>308</v>
      </c>
      <c r="H4275" s="143">
        <v>41974</v>
      </c>
    </row>
    <row r="4276" spans="1:8" ht="38.25">
      <c r="A4276" s="136">
        <v>34614</v>
      </c>
      <c r="B4276" s="137" t="s">
        <v>4587</v>
      </c>
      <c r="C4276" s="136" t="s">
        <v>314</v>
      </c>
      <c r="D4276" s="136" t="s">
        <v>83</v>
      </c>
      <c r="E4276" s="138">
        <v>403.29</v>
      </c>
      <c r="F4276" s="138">
        <v>403.29</v>
      </c>
      <c r="G4276" s="136" t="s">
        <v>308</v>
      </c>
      <c r="H4276" s="139">
        <v>41974</v>
      </c>
    </row>
    <row r="4277" spans="1:8" ht="38.25">
      <c r="A4277" s="140">
        <v>34635</v>
      </c>
      <c r="B4277" s="141" t="s">
        <v>4588</v>
      </c>
      <c r="C4277" s="140" t="s">
        <v>314</v>
      </c>
      <c r="D4277" s="140" t="s">
        <v>83</v>
      </c>
      <c r="E4277" s="142">
        <v>441.46</v>
      </c>
      <c r="F4277" s="142">
        <v>441.46</v>
      </c>
      <c r="G4277" s="140" t="s">
        <v>308</v>
      </c>
      <c r="H4277" s="143">
        <v>41974</v>
      </c>
    </row>
    <row r="4278" spans="1:8" ht="38.25">
      <c r="A4278" s="136">
        <v>34633</v>
      </c>
      <c r="B4278" s="137" t="s">
        <v>4589</v>
      </c>
      <c r="C4278" s="136" t="s">
        <v>314</v>
      </c>
      <c r="D4278" s="136" t="s">
        <v>83</v>
      </c>
      <c r="E4278" s="138">
        <v>486.61</v>
      </c>
      <c r="F4278" s="138">
        <v>486.61</v>
      </c>
      <c r="G4278" s="136" t="s">
        <v>308</v>
      </c>
      <c r="H4278" s="139">
        <v>41974</v>
      </c>
    </row>
    <row r="4279" spans="1:8" ht="38.25">
      <c r="A4279" s="140">
        <v>34630</v>
      </c>
      <c r="B4279" s="141" t="s">
        <v>4590</v>
      </c>
      <c r="C4279" s="140" t="s">
        <v>314</v>
      </c>
      <c r="D4279" s="140" t="s">
        <v>83</v>
      </c>
      <c r="E4279" s="142">
        <v>443.28</v>
      </c>
      <c r="F4279" s="142">
        <v>443.28</v>
      </c>
      <c r="G4279" s="140" t="s">
        <v>308</v>
      </c>
      <c r="H4279" s="143">
        <v>41974</v>
      </c>
    </row>
    <row r="4280" spans="1:8" ht="25.5">
      <c r="A4280" s="136">
        <v>7161</v>
      </c>
      <c r="B4280" s="137" t="s">
        <v>4591</v>
      </c>
      <c r="C4280" s="136" t="s">
        <v>314</v>
      </c>
      <c r="D4280" s="136" t="s">
        <v>335</v>
      </c>
      <c r="E4280" s="138">
        <v>2.12</v>
      </c>
      <c r="F4280" s="138">
        <v>2.12</v>
      </c>
      <c r="G4280" s="136" t="s">
        <v>308</v>
      </c>
      <c r="H4280" s="139">
        <v>41974</v>
      </c>
    </row>
    <row r="4281" spans="1:8" ht="25.5">
      <c r="A4281" s="140">
        <v>10936</v>
      </c>
      <c r="B4281" s="141" t="s">
        <v>4592</v>
      </c>
      <c r="C4281" s="140" t="s">
        <v>314</v>
      </c>
      <c r="D4281" s="140" t="s">
        <v>335</v>
      </c>
      <c r="E4281" s="142">
        <v>43.78</v>
      </c>
      <c r="F4281" s="142">
        <v>43.78</v>
      </c>
      <c r="G4281" s="140" t="s">
        <v>308</v>
      </c>
      <c r="H4281" s="143">
        <v>41974</v>
      </c>
    </row>
    <row r="4282" spans="1:8">
      <c r="A4282" s="136">
        <v>25069</v>
      </c>
      <c r="B4282" s="137" t="s">
        <v>4593</v>
      </c>
      <c r="C4282" s="136" t="s">
        <v>314</v>
      </c>
      <c r="D4282" s="136" t="s">
        <v>335</v>
      </c>
      <c r="E4282" s="138">
        <v>4.2300000000000004</v>
      </c>
      <c r="F4282" s="138">
        <v>4.2300000000000004</v>
      </c>
      <c r="G4282" s="136" t="s">
        <v>308</v>
      </c>
      <c r="H4282" s="139">
        <v>41974</v>
      </c>
    </row>
    <row r="4283" spans="1:8" ht="25.5">
      <c r="A4283" s="140">
        <v>10920</v>
      </c>
      <c r="B4283" s="141" t="s">
        <v>4594</v>
      </c>
      <c r="C4283" s="140" t="s">
        <v>314</v>
      </c>
      <c r="D4283" s="140" t="s">
        <v>335</v>
      </c>
      <c r="E4283" s="142">
        <v>9.77</v>
      </c>
      <c r="F4283" s="142">
        <v>9.77</v>
      </c>
      <c r="G4283" s="140" t="s">
        <v>308</v>
      </c>
      <c r="H4283" s="143">
        <v>41974</v>
      </c>
    </row>
    <row r="4284" spans="1:8">
      <c r="A4284" s="136">
        <v>7238</v>
      </c>
      <c r="B4284" s="137" t="s">
        <v>4595</v>
      </c>
      <c r="C4284" s="136" t="s">
        <v>314</v>
      </c>
      <c r="D4284" s="136" t="s">
        <v>335</v>
      </c>
      <c r="E4284" s="138">
        <v>27.94</v>
      </c>
      <c r="F4284" s="138">
        <v>27.94</v>
      </c>
      <c r="G4284" s="136" t="s">
        <v>308</v>
      </c>
      <c r="H4284" s="139">
        <v>41974</v>
      </c>
    </row>
    <row r="4285" spans="1:8">
      <c r="A4285" s="140">
        <v>7239</v>
      </c>
      <c r="B4285" s="141" t="s">
        <v>4596</v>
      </c>
      <c r="C4285" s="140" t="s">
        <v>314</v>
      </c>
      <c r="D4285" s="140" t="s">
        <v>335</v>
      </c>
      <c r="E4285" s="142">
        <v>31.86</v>
      </c>
      <c r="F4285" s="142">
        <v>31.86</v>
      </c>
      <c r="G4285" s="140" t="s">
        <v>308</v>
      </c>
      <c r="H4285" s="143">
        <v>41974</v>
      </c>
    </row>
    <row r="4286" spans="1:8">
      <c r="A4286" s="136">
        <v>7240</v>
      </c>
      <c r="B4286" s="137" t="s">
        <v>4597</v>
      </c>
      <c r="C4286" s="136" t="s">
        <v>314</v>
      </c>
      <c r="D4286" s="136" t="s">
        <v>335</v>
      </c>
      <c r="E4286" s="138">
        <v>39.18</v>
      </c>
      <c r="F4286" s="138">
        <v>39.18</v>
      </c>
      <c r="G4286" s="136" t="s">
        <v>308</v>
      </c>
      <c r="H4286" s="139">
        <v>41974</v>
      </c>
    </row>
    <row r="4287" spans="1:8">
      <c r="A4287" s="140">
        <v>11067</v>
      </c>
      <c r="B4287" s="141" t="s">
        <v>4598</v>
      </c>
      <c r="C4287" s="140" t="s">
        <v>314</v>
      </c>
      <c r="D4287" s="140" t="s">
        <v>304</v>
      </c>
      <c r="E4287" s="142">
        <v>19.59</v>
      </c>
      <c r="F4287" s="142">
        <v>19.59</v>
      </c>
      <c r="G4287" s="140" t="s">
        <v>308</v>
      </c>
      <c r="H4287" s="143">
        <v>41974</v>
      </c>
    </row>
    <row r="4288" spans="1:8">
      <c r="A4288" s="136">
        <v>11068</v>
      </c>
      <c r="B4288" s="137" t="s">
        <v>4599</v>
      </c>
      <c r="C4288" s="136" t="s">
        <v>314</v>
      </c>
      <c r="D4288" s="136" t="s">
        <v>304</v>
      </c>
      <c r="E4288" s="138">
        <v>22.12</v>
      </c>
      <c r="F4288" s="138">
        <v>22.12</v>
      </c>
      <c r="G4288" s="136" t="s">
        <v>308</v>
      </c>
      <c r="H4288" s="139">
        <v>41974</v>
      </c>
    </row>
    <row r="4289" spans="1:8" ht="25.5">
      <c r="A4289" s="140">
        <v>36789</v>
      </c>
      <c r="B4289" s="141" t="s">
        <v>4600</v>
      </c>
      <c r="C4289" s="140" t="s">
        <v>314</v>
      </c>
      <c r="D4289" s="140" t="s">
        <v>83</v>
      </c>
      <c r="E4289" s="142">
        <v>0.92</v>
      </c>
      <c r="F4289" s="142">
        <v>0.92</v>
      </c>
      <c r="G4289" s="140" t="s">
        <v>308</v>
      </c>
      <c r="H4289" s="143">
        <v>41974</v>
      </c>
    </row>
    <row r="4290" spans="1:8" ht="25.5">
      <c r="A4290" s="136">
        <v>7173</v>
      </c>
      <c r="B4290" s="137" t="s">
        <v>4601</v>
      </c>
      <c r="C4290" s="136" t="s">
        <v>314</v>
      </c>
      <c r="D4290" s="136" t="s">
        <v>824</v>
      </c>
      <c r="E4290" s="138">
        <v>595</v>
      </c>
      <c r="F4290" s="138">
        <v>595</v>
      </c>
      <c r="G4290" s="136" t="s">
        <v>308</v>
      </c>
      <c r="H4290" s="139">
        <v>41974</v>
      </c>
    </row>
    <row r="4291" spans="1:8" ht="25.5">
      <c r="A4291" s="140">
        <v>7176</v>
      </c>
      <c r="B4291" s="141" t="s">
        <v>4601</v>
      </c>
      <c r="C4291" s="140" t="s">
        <v>314</v>
      </c>
      <c r="D4291" s="140" t="s">
        <v>83</v>
      </c>
      <c r="E4291" s="142">
        <v>0.6</v>
      </c>
      <c r="F4291" s="142">
        <v>0.6</v>
      </c>
      <c r="G4291" s="140" t="s">
        <v>308</v>
      </c>
      <c r="H4291" s="143">
        <v>41974</v>
      </c>
    </row>
    <row r="4292" spans="1:8" ht="25.5">
      <c r="A4292" s="136">
        <v>7183</v>
      </c>
      <c r="B4292" s="137" t="s">
        <v>4602</v>
      </c>
      <c r="C4292" s="136" t="s">
        <v>314</v>
      </c>
      <c r="D4292" s="136" t="s">
        <v>83</v>
      </c>
      <c r="E4292" s="138">
        <v>0.96</v>
      </c>
      <c r="F4292" s="138">
        <v>0.96</v>
      </c>
      <c r="G4292" s="136" t="s">
        <v>308</v>
      </c>
      <c r="H4292" s="139">
        <v>41974</v>
      </c>
    </row>
    <row r="4293" spans="1:8" ht="25.5">
      <c r="A4293" s="140">
        <v>7180</v>
      </c>
      <c r="B4293" s="141" t="s">
        <v>4603</v>
      </c>
      <c r="C4293" s="140" t="s">
        <v>314</v>
      </c>
      <c r="D4293" s="140" t="s">
        <v>83</v>
      </c>
      <c r="E4293" s="142">
        <v>1.1299999999999999</v>
      </c>
      <c r="F4293" s="142">
        <v>1.1299999999999999</v>
      </c>
      <c r="G4293" s="140" t="s">
        <v>308</v>
      </c>
      <c r="H4293" s="143">
        <v>41974</v>
      </c>
    </row>
    <row r="4294" spans="1:8" ht="25.5">
      <c r="A4294" s="136">
        <v>11088</v>
      </c>
      <c r="B4294" s="137" t="s">
        <v>4604</v>
      </c>
      <c r="C4294" s="136" t="s">
        <v>314</v>
      </c>
      <c r="D4294" s="136" t="s">
        <v>83</v>
      </c>
      <c r="E4294" s="138">
        <v>0.54</v>
      </c>
      <c r="F4294" s="138">
        <v>0.54</v>
      </c>
      <c r="G4294" s="136" t="s">
        <v>308</v>
      </c>
      <c r="H4294" s="139">
        <v>41974</v>
      </c>
    </row>
    <row r="4295" spans="1:8" ht="25.5">
      <c r="A4295" s="140">
        <v>36788</v>
      </c>
      <c r="B4295" s="141" t="s">
        <v>4605</v>
      </c>
      <c r="C4295" s="140" t="s">
        <v>314</v>
      </c>
      <c r="D4295" s="140" t="s">
        <v>83</v>
      </c>
      <c r="E4295" s="142">
        <v>0.61</v>
      </c>
      <c r="F4295" s="142">
        <v>0.61</v>
      </c>
      <c r="G4295" s="140" t="s">
        <v>308</v>
      </c>
      <c r="H4295" s="143">
        <v>41974</v>
      </c>
    </row>
    <row r="4296" spans="1:8" ht="25.5">
      <c r="A4296" s="136">
        <v>7175</v>
      </c>
      <c r="B4296" s="137" t="s">
        <v>4606</v>
      </c>
      <c r="C4296" s="136" t="s">
        <v>314</v>
      </c>
      <c r="D4296" s="136" t="s">
        <v>83</v>
      </c>
      <c r="E4296" s="138">
        <v>0.67</v>
      </c>
      <c r="F4296" s="138">
        <v>0.67</v>
      </c>
      <c r="G4296" s="136" t="s">
        <v>308</v>
      </c>
      <c r="H4296" s="139">
        <v>41974</v>
      </c>
    </row>
    <row r="4297" spans="1:8" ht="25.5">
      <c r="A4297" s="140">
        <v>25007</v>
      </c>
      <c r="B4297" s="141" t="s">
        <v>4607</v>
      </c>
      <c r="C4297" s="140" t="s">
        <v>314</v>
      </c>
      <c r="D4297" s="140" t="s">
        <v>335</v>
      </c>
      <c r="E4297" s="142">
        <v>19.329999999999998</v>
      </c>
      <c r="F4297" s="142">
        <v>19.329999999999998</v>
      </c>
      <c r="G4297" s="140" t="s">
        <v>308</v>
      </c>
      <c r="H4297" s="143">
        <v>41974</v>
      </c>
    </row>
    <row r="4298" spans="1:8" ht="38.25">
      <c r="A4298" s="136">
        <v>14171</v>
      </c>
      <c r="B4298" s="137" t="s">
        <v>4608</v>
      </c>
      <c r="C4298" s="136" t="s">
        <v>314</v>
      </c>
      <c r="D4298" s="136" t="s">
        <v>335</v>
      </c>
      <c r="E4298" s="138">
        <v>51.68</v>
      </c>
      <c r="F4298" s="138">
        <v>51.68</v>
      </c>
      <c r="G4298" s="136" t="s">
        <v>308</v>
      </c>
      <c r="H4298" s="139">
        <v>41974</v>
      </c>
    </row>
    <row r="4299" spans="1:8" ht="25.5">
      <c r="A4299" s="140">
        <v>14170</v>
      </c>
      <c r="B4299" s="141" t="s">
        <v>4609</v>
      </c>
      <c r="C4299" s="140" t="s">
        <v>314</v>
      </c>
      <c r="D4299" s="140" t="s">
        <v>335</v>
      </c>
      <c r="E4299" s="142">
        <v>45.67</v>
      </c>
      <c r="F4299" s="142">
        <v>45.67</v>
      </c>
      <c r="G4299" s="140" t="s">
        <v>308</v>
      </c>
      <c r="H4299" s="143">
        <v>41974</v>
      </c>
    </row>
    <row r="4300" spans="1:8" ht="38.25">
      <c r="A4300" s="136">
        <v>14173</v>
      </c>
      <c r="B4300" s="137" t="s">
        <v>4610</v>
      </c>
      <c r="C4300" s="136" t="s">
        <v>314</v>
      </c>
      <c r="D4300" s="136" t="s">
        <v>335</v>
      </c>
      <c r="E4300" s="138">
        <v>60.21</v>
      </c>
      <c r="F4300" s="138">
        <v>60.21</v>
      </c>
      <c r="G4300" s="136" t="s">
        <v>308</v>
      </c>
      <c r="H4300" s="139">
        <v>41974</v>
      </c>
    </row>
    <row r="4301" spans="1:8" ht="25.5">
      <c r="A4301" s="140">
        <v>14172</v>
      </c>
      <c r="B4301" s="141" t="s">
        <v>4611</v>
      </c>
      <c r="C4301" s="140" t="s">
        <v>314</v>
      </c>
      <c r="D4301" s="140" t="s">
        <v>335</v>
      </c>
      <c r="E4301" s="142">
        <v>48.74</v>
      </c>
      <c r="F4301" s="142">
        <v>48.74</v>
      </c>
      <c r="G4301" s="140" t="s">
        <v>308</v>
      </c>
      <c r="H4301" s="143">
        <v>41974</v>
      </c>
    </row>
    <row r="4302" spans="1:8" ht="25.5">
      <c r="A4302" s="136">
        <v>7243</v>
      </c>
      <c r="B4302" s="137" t="s">
        <v>4612</v>
      </c>
      <c r="C4302" s="136" t="s">
        <v>314</v>
      </c>
      <c r="D4302" s="136" t="s">
        <v>335</v>
      </c>
      <c r="E4302" s="138">
        <v>19.12</v>
      </c>
      <c r="F4302" s="138">
        <v>19.12</v>
      </c>
      <c r="G4302" s="136" t="s">
        <v>308</v>
      </c>
      <c r="H4302" s="139">
        <v>41974</v>
      </c>
    </row>
    <row r="4303" spans="1:8" ht="25.5">
      <c r="A4303" s="140">
        <v>7184</v>
      </c>
      <c r="B4303" s="141" t="s">
        <v>4613</v>
      </c>
      <c r="C4303" s="140" t="s">
        <v>314</v>
      </c>
      <c r="D4303" s="140" t="s">
        <v>335</v>
      </c>
      <c r="E4303" s="142">
        <v>22.53</v>
      </c>
      <c r="F4303" s="142">
        <v>22.53</v>
      </c>
      <c r="G4303" s="140" t="s">
        <v>308</v>
      </c>
      <c r="H4303" s="143">
        <v>41974</v>
      </c>
    </row>
    <row r="4304" spans="1:8" ht="25.5">
      <c r="A4304" s="136">
        <v>34468</v>
      </c>
      <c r="B4304" s="137" t="s">
        <v>4614</v>
      </c>
      <c r="C4304" s="136" t="s">
        <v>314</v>
      </c>
      <c r="D4304" s="136" t="s">
        <v>83</v>
      </c>
      <c r="E4304" s="138">
        <v>141.97</v>
      </c>
      <c r="F4304" s="138">
        <v>141.97</v>
      </c>
      <c r="G4304" s="136" t="s">
        <v>308</v>
      </c>
      <c r="H4304" s="139">
        <v>41974</v>
      </c>
    </row>
    <row r="4305" spans="1:8" ht="25.5">
      <c r="A4305" s="140">
        <v>34473</v>
      </c>
      <c r="B4305" s="141" t="s">
        <v>4615</v>
      </c>
      <c r="C4305" s="140" t="s">
        <v>314</v>
      </c>
      <c r="D4305" s="140" t="s">
        <v>83</v>
      </c>
      <c r="E4305" s="142">
        <v>116.11</v>
      </c>
      <c r="F4305" s="142">
        <v>116.11</v>
      </c>
      <c r="G4305" s="140" t="s">
        <v>308</v>
      </c>
      <c r="H4305" s="143">
        <v>41974</v>
      </c>
    </row>
    <row r="4306" spans="1:8" ht="25.5">
      <c r="A4306" s="136">
        <v>34480</v>
      </c>
      <c r="B4306" s="137" t="s">
        <v>4616</v>
      </c>
      <c r="C4306" s="136" t="s">
        <v>314</v>
      </c>
      <c r="D4306" s="136" t="s">
        <v>83</v>
      </c>
      <c r="E4306" s="138">
        <v>158.34</v>
      </c>
      <c r="F4306" s="138">
        <v>158.34</v>
      </c>
      <c r="G4306" s="136" t="s">
        <v>308</v>
      </c>
      <c r="H4306" s="139">
        <v>41974</v>
      </c>
    </row>
    <row r="4307" spans="1:8" ht="25.5">
      <c r="A4307" s="140">
        <v>34486</v>
      </c>
      <c r="B4307" s="141" t="s">
        <v>4617</v>
      </c>
      <c r="C4307" s="140" t="s">
        <v>314</v>
      </c>
      <c r="D4307" s="140" t="s">
        <v>83</v>
      </c>
      <c r="E4307" s="142">
        <v>177.34</v>
      </c>
      <c r="F4307" s="142">
        <v>177.34</v>
      </c>
      <c r="G4307" s="140" t="s">
        <v>308</v>
      </c>
      <c r="H4307" s="143">
        <v>41974</v>
      </c>
    </row>
    <row r="4308" spans="1:8" ht="25.5">
      <c r="A4308" s="136">
        <v>7202</v>
      </c>
      <c r="B4308" s="137" t="s">
        <v>4618</v>
      </c>
      <c r="C4308" s="136" t="s">
        <v>314</v>
      </c>
      <c r="D4308" s="136" t="s">
        <v>335</v>
      </c>
      <c r="E4308" s="138">
        <v>36.340000000000003</v>
      </c>
      <c r="F4308" s="138">
        <v>36.340000000000003</v>
      </c>
      <c r="G4308" s="136" t="s">
        <v>308</v>
      </c>
      <c r="H4308" s="139">
        <v>41974</v>
      </c>
    </row>
    <row r="4309" spans="1:8" ht="25.5">
      <c r="A4309" s="140">
        <v>34417</v>
      </c>
      <c r="B4309" s="141" t="s">
        <v>4619</v>
      </c>
      <c r="C4309" s="140" t="s">
        <v>314</v>
      </c>
      <c r="D4309" s="140" t="s">
        <v>83</v>
      </c>
      <c r="E4309" s="142">
        <v>10.84</v>
      </c>
      <c r="F4309" s="142">
        <v>10.84</v>
      </c>
      <c r="G4309" s="140" t="s">
        <v>308</v>
      </c>
      <c r="H4309" s="143">
        <v>41974</v>
      </c>
    </row>
    <row r="4310" spans="1:8" ht="25.5">
      <c r="A4310" s="136">
        <v>7191</v>
      </c>
      <c r="B4310" s="137" t="s">
        <v>4620</v>
      </c>
      <c r="C4310" s="136" t="s">
        <v>314</v>
      </c>
      <c r="D4310" s="136" t="s">
        <v>83</v>
      </c>
      <c r="E4310" s="138">
        <v>12.56</v>
      </c>
      <c r="F4310" s="138">
        <v>12.56</v>
      </c>
      <c r="G4310" s="136" t="s">
        <v>308</v>
      </c>
      <c r="H4310" s="139">
        <v>41974</v>
      </c>
    </row>
    <row r="4311" spans="1:8" ht="25.5">
      <c r="A4311" s="140">
        <v>7213</v>
      </c>
      <c r="B4311" s="141" t="s">
        <v>4620</v>
      </c>
      <c r="C4311" s="140" t="s">
        <v>314</v>
      </c>
      <c r="D4311" s="140" t="s">
        <v>335</v>
      </c>
      <c r="E4311" s="142">
        <v>10.3</v>
      </c>
      <c r="F4311" s="142">
        <v>10.3</v>
      </c>
      <c r="G4311" s="140" t="s">
        <v>308</v>
      </c>
      <c r="H4311" s="143">
        <v>41974</v>
      </c>
    </row>
    <row r="4312" spans="1:8" ht="25.5">
      <c r="A4312" s="136">
        <v>7195</v>
      </c>
      <c r="B4312" s="137" t="s">
        <v>4621</v>
      </c>
      <c r="C4312" s="136" t="s">
        <v>314</v>
      </c>
      <c r="D4312" s="136" t="s">
        <v>83</v>
      </c>
      <c r="E4312" s="138">
        <v>29.92</v>
      </c>
      <c r="F4312" s="138">
        <v>29.92</v>
      </c>
      <c r="G4312" s="136" t="s">
        <v>308</v>
      </c>
      <c r="H4312" s="139">
        <v>41974</v>
      </c>
    </row>
    <row r="4313" spans="1:8" ht="25.5">
      <c r="A4313" s="140">
        <v>7186</v>
      </c>
      <c r="B4313" s="141" t="s">
        <v>4622</v>
      </c>
      <c r="C4313" s="140" t="s">
        <v>314</v>
      </c>
      <c r="D4313" s="140" t="s">
        <v>83</v>
      </c>
      <c r="E4313" s="142">
        <v>35.799999999999997</v>
      </c>
      <c r="F4313" s="142">
        <v>35.799999999999997</v>
      </c>
      <c r="G4313" s="140" t="s">
        <v>308</v>
      </c>
      <c r="H4313" s="143">
        <v>41974</v>
      </c>
    </row>
    <row r="4314" spans="1:8" ht="25.5">
      <c r="A4314" s="136">
        <v>7207</v>
      </c>
      <c r="B4314" s="137" t="s">
        <v>4623</v>
      </c>
      <c r="C4314" s="136" t="s">
        <v>314</v>
      </c>
      <c r="D4314" s="136" t="s">
        <v>83</v>
      </c>
      <c r="E4314" s="138">
        <v>47.65</v>
      </c>
      <c r="F4314" s="138">
        <v>47.65</v>
      </c>
      <c r="G4314" s="136" t="s">
        <v>308</v>
      </c>
      <c r="H4314" s="139">
        <v>41974</v>
      </c>
    </row>
    <row r="4315" spans="1:8" ht="25.5">
      <c r="A4315" s="140">
        <v>7194</v>
      </c>
      <c r="B4315" s="141" t="s">
        <v>4623</v>
      </c>
      <c r="C4315" s="140" t="s">
        <v>314</v>
      </c>
      <c r="D4315" s="140" t="s">
        <v>335</v>
      </c>
      <c r="E4315" s="142">
        <v>17.75</v>
      </c>
      <c r="F4315" s="142">
        <v>17.75</v>
      </c>
      <c r="G4315" s="140" t="s">
        <v>308</v>
      </c>
      <c r="H4315" s="143">
        <v>41974</v>
      </c>
    </row>
    <row r="4316" spans="1:8" ht="25.5">
      <c r="A4316" s="136">
        <v>7197</v>
      </c>
      <c r="B4316" s="137" t="s">
        <v>4624</v>
      </c>
      <c r="C4316" s="136" t="s">
        <v>314</v>
      </c>
      <c r="D4316" s="136" t="s">
        <v>83</v>
      </c>
      <c r="E4316" s="138">
        <v>71.59</v>
      </c>
      <c r="F4316" s="138">
        <v>71.59</v>
      </c>
      <c r="G4316" s="136" t="s">
        <v>308</v>
      </c>
      <c r="H4316" s="139">
        <v>41974</v>
      </c>
    </row>
    <row r="4317" spans="1:8" ht="25.5">
      <c r="A4317" s="140">
        <v>7192</v>
      </c>
      <c r="B4317" s="141" t="s">
        <v>4625</v>
      </c>
      <c r="C4317" s="140" t="s">
        <v>314</v>
      </c>
      <c r="D4317" s="140" t="s">
        <v>83</v>
      </c>
      <c r="E4317" s="142">
        <v>39.369999999999997</v>
      </c>
      <c r="F4317" s="142">
        <v>39.369999999999997</v>
      </c>
      <c r="G4317" s="140" t="s">
        <v>308</v>
      </c>
      <c r="H4317" s="143">
        <v>41974</v>
      </c>
    </row>
    <row r="4318" spans="1:8" ht="25.5">
      <c r="A4318" s="136">
        <v>7193</v>
      </c>
      <c r="B4318" s="137" t="s">
        <v>4626</v>
      </c>
      <c r="C4318" s="136" t="s">
        <v>314</v>
      </c>
      <c r="D4318" s="136" t="s">
        <v>83</v>
      </c>
      <c r="E4318" s="138">
        <v>47</v>
      </c>
      <c r="F4318" s="138">
        <v>47</v>
      </c>
      <c r="G4318" s="136" t="s">
        <v>308</v>
      </c>
      <c r="H4318" s="139">
        <v>41974</v>
      </c>
    </row>
    <row r="4319" spans="1:8" ht="25.5">
      <c r="A4319" s="140">
        <v>7189</v>
      </c>
      <c r="B4319" s="141" t="s">
        <v>4627</v>
      </c>
      <c r="C4319" s="140" t="s">
        <v>314</v>
      </c>
      <c r="D4319" s="140" t="s">
        <v>83</v>
      </c>
      <c r="E4319" s="142">
        <v>66.010000000000005</v>
      </c>
      <c r="F4319" s="142">
        <v>66.010000000000005</v>
      </c>
      <c r="G4319" s="140" t="s">
        <v>308</v>
      </c>
      <c r="H4319" s="143">
        <v>41974</v>
      </c>
    </row>
    <row r="4320" spans="1:8" ht="25.5">
      <c r="A4320" s="136">
        <v>7198</v>
      </c>
      <c r="B4320" s="137" t="s">
        <v>4628</v>
      </c>
      <c r="C4320" s="136" t="s">
        <v>314</v>
      </c>
      <c r="D4320" s="136" t="s">
        <v>335</v>
      </c>
      <c r="E4320" s="138">
        <v>24.58</v>
      </c>
      <c r="F4320" s="138">
        <v>24.58</v>
      </c>
      <c r="G4320" s="136" t="s">
        <v>308</v>
      </c>
      <c r="H4320" s="139">
        <v>41974</v>
      </c>
    </row>
    <row r="4321" spans="1:8" ht="25.5">
      <c r="A4321" s="140">
        <v>7190</v>
      </c>
      <c r="B4321" s="141" t="s">
        <v>4629</v>
      </c>
      <c r="C4321" s="140" t="s">
        <v>314</v>
      </c>
      <c r="D4321" s="140" t="s">
        <v>83</v>
      </c>
      <c r="E4321" s="142">
        <v>6.24</v>
      </c>
      <c r="F4321" s="142">
        <v>6.24</v>
      </c>
      <c r="G4321" s="140" t="s">
        <v>308</v>
      </c>
      <c r="H4321" s="143">
        <v>41974</v>
      </c>
    </row>
    <row r="4322" spans="1:8" ht="25.5">
      <c r="A4322" s="136">
        <v>34458</v>
      </c>
      <c r="B4322" s="137" t="s">
        <v>4630</v>
      </c>
      <c r="C4322" s="136" t="s">
        <v>314</v>
      </c>
      <c r="D4322" s="136" t="s">
        <v>83</v>
      </c>
      <c r="E4322" s="138">
        <v>91.69</v>
      </c>
      <c r="F4322" s="138">
        <v>91.69</v>
      </c>
      <c r="G4322" s="136" t="s">
        <v>308</v>
      </c>
      <c r="H4322" s="139">
        <v>41974</v>
      </c>
    </row>
    <row r="4323" spans="1:8" ht="25.5">
      <c r="A4323" s="140">
        <v>34464</v>
      </c>
      <c r="B4323" s="141" t="s">
        <v>4631</v>
      </c>
      <c r="C4323" s="140" t="s">
        <v>314</v>
      </c>
      <c r="D4323" s="140" t="s">
        <v>83</v>
      </c>
      <c r="E4323" s="142">
        <v>123.01</v>
      </c>
      <c r="F4323" s="142">
        <v>123.01</v>
      </c>
      <c r="G4323" s="140" t="s">
        <v>308</v>
      </c>
      <c r="H4323" s="143">
        <v>41974</v>
      </c>
    </row>
    <row r="4324" spans="1:8">
      <c r="A4324" s="136">
        <v>7245</v>
      </c>
      <c r="B4324" s="137" t="s">
        <v>4632</v>
      </c>
      <c r="C4324" s="136" t="s">
        <v>314</v>
      </c>
      <c r="D4324" s="136" t="s">
        <v>83</v>
      </c>
      <c r="E4324" s="138">
        <v>36.92</v>
      </c>
      <c r="F4324" s="138">
        <v>36.92</v>
      </c>
      <c r="G4324" s="136" t="s">
        <v>308</v>
      </c>
      <c r="H4324" s="139">
        <v>41974</v>
      </c>
    </row>
    <row r="4325" spans="1:8" ht="25.5">
      <c r="A4325" s="140">
        <v>34425</v>
      </c>
      <c r="B4325" s="141" t="s">
        <v>4633</v>
      </c>
      <c r="C4325" s="140" t="s">
        <v>314</v>
      </c>
      <c r="D4325" s="140" t="s">
        <v>83</v>
      </c>
      <c r="E4325" s="142">
        <v>61.19</v>
      </c>
      <c r="F4325" s="142">
        <v>61.19</v>
      </c>
      <c r="G4325" s="140" t="s">
        <v>308</v>
      </c>
      <c r="H4325" s="143">
        <v>41974</v>
      </c>
    </row>
    <row r="4326" spans="1:8" ht="25.5">
      <c r="A4326" s="136">
        <v>7223</v>
      </c>
      <c r="B4326" s="137" t="s">
        <v>4634</v>
      </c>
      <c r="C4326" s="136" t="s">
        <v>314</v>
      </c>
      <c r="D4326" s="136" t="s">
        <v>83</v>
      </c>
      <c r="E4326" s="138">
        <v>71.31</v>
      </c>
      <c r="F4326" s="138">
        <v>71.31</v>
      </c>
      <c r="G4326" s="136" t="s">
        <v>308</v>
      </c>
      <c r="H4326" s="139">
        <v>41974</v>
      </c>
    </row>
    <row r="4327" spans="1:8" ht="25.5">
      <c r="A4327" s="140">
        <v>7234</v>
      </c>
      <c r="B4327" s="141" t="s">
        <v>4635</v>
      </c>
      <c r="C4327" s="140" t="s">
        <v>314</v>
      </c>
      <c r="D4327" s="140" t="s">
        <v>83</v>
      </c>
      <c r="E4327" s="142">
        <v>102.86</v>
      </c>
      <c r="F4327" s="142">
        <v>102.86</v>
      </c>
      <c r="G4327" s="140" t="s">
        <v>308</v>
      </c>
      <c r="H4327" s="143">
        <v>41974</v>
      </c>
    </row>
    <row r="4328" spans="1:8" ht="25.5">
      <c r="A4328" s="136">
        <v>7224</v>
      </c>
      <c r="B4328" s="137" t="s">
        <v>4636</v>
      </c>
      <c r="C4328" s="136" t="s">
        <v>314</v>
      </c>
      <c r="D4328" s="136" t="s">
        <v>83</v>
      </c>
      <c r="E4328" s="138">
        <v>113.61</v>
      </c>
      <c r="F4328" s="138">
        <v>113.61</v>
      </c>
      <c r="G4328" s="136" t="s">
        <v>308</v>
      </c>
      <c r="H4328" s="139">
        <v>41974</v>
      </c>
    </row>
    <row r="4329" spans="1:8" ht="25.5">
      <c r="A4329" s="140">
        <v>7210</v>
      </c>
      <c r="B4329" s="141" t="s">
        <v>4637</v>
      </c>
      <c r="C4329" s="140" t="s">
        <v>314</v>
      </c>
      <c r="D4329" s="140" t="s">
        <v>83</v>
      </c>
      <c r="E4329" s="142">
        <v>129.26</v>
      </c>
      <c r="F4329" s="142">
        <v>129.26</v>
      </c>
      <c r="G4329" s="140" t="s">
        <v>308</v>
      </c>
      <c r="H4329" s="143">
        <v>41974</v>
      </c>
    </row>
    <row r="4330" spans="1:8" ht="25.5">
      <c r="A4330" s="136">
        <v>7221</v>
      </c>
      <c r="B4330" s="137" t="s">
        <v>4637</v>
      </c>
      <c r="C4330" s="136" t="s">
        <v>314</v>
      </c>
      <c r="D4330" s="136" t="s">
        <v>335</v>
      </c>
      <c r="E4330" s="138">
        <v>55.24</v>
      </c>
      <c r="F4330" s="138">
        <v>55.24</v>
      </c>
      <c r="G4330" s="136" t="s">
        <v>308</v>
      </c>
      <c r="H4330" s="139">
        <v>41974</v>
      </c>
    </row>
    <row r="4331" spans="1:8" ht="25.5">
      <c r="A4331" s="140">
        <v>7225</v>
      </c>
      <c r="B4331" s="141" t="s">
        <v>4638</v>
      </c>
      <c r="C4331" s="140" t="s">
        <v>314</v>
      </c>
      <c r="D4331" s="140" t="s">
        <v>83</v>
      </c>
      <c r="E4331" s="142">
        <v>143.63</v>
      </c>
      <c r="F4331" s="142">
        <v>143.63</v>
      </c>
      <c r="G4331" s="140" t="s">
        <v>308</v>
      </c>
      <c r="H4331" s="143">
        <v>41974</v>
      </c>
    </row>
    <row r="4332" spans="1:8" ht="25.5">
      <c r="A4332" s="136">
        <v>7226</v>
      </c>
      <c r="B4332" s="137" t="s">
        <v>4639</v>
      </c>
      <c r="C4332" s="136" t="s">
        <v>314</v>
      </c>
      <c r="D4332" s="136" t="s">
        <v>83</v>
      </c>
      <c r="E4332" s="138">
        <v>158.06</v>
      </c>
      <c r="F4332" s="138">
        <v>158.06</v>
      </c>
      <c r="G4332" s="136" t="s">
        <v>308</v>
      </c>
      <c r="H4332" s="139">
        <v>41974</v>
      </c>
    </row>
    <row r="4333" spans="1:8" ht="25.5">
      <c r="A4333" s="140">
        <v>7236</v>
      </c>
      <c r="B4333" s="141" t="s">
        <v>4640</v>
      </c>
      <c r="C4333" s="140" t="s">
        <v>314</v>
      </c>
      <c r="D4333" s="140" t="s">
        <v>83</v>
      </c>
      <c r="E4333" s="142">
        <v>172.39</v>
      </c>
      <c r="F4333" s="142">
        <v>172.39</v>
      </c>
      <c r="G4333" s="140" t="s">
        <v>308</v>
      </c>
      <c r="H4333" s="143">
        <v>41974</v>
      </c>
    </row>
    <row r="4334" spans="1:8" ht="25.5">
      <c r="A4334" s="136">
        <v>7227</v>
      </c>
      <c r="B4334" s="137" t="s">
        <v>4641</v>
      </c>
      <c r="C4334" s="136" t="s">
        <v>314</v>
      </c>
      <c r="D4334" s="136" t="s">
        <v>83</v>
      </c>
      <c r="E4334" s="138">
        <v>186.76</v>
      </c>
      <c r="F4334" s="138">
        <v>186.76</v>
      </c>
      <c r="G4334" s="136" t="s">
        <v>308</v>
      </c>
      <c r="H4334" s="139">
        <v>41974</v>
      </c>
    </row>
    <row r="4335" spans="1:8" ht="25.5">
      <c r="A4335" s="140">
        <v>7212</v>
      </c>
      <c r="B4335" s="141" t="s">
        <v>4642</v>
      </c>
      <c r="C4335" s="140" t="s">
        <v>314</v>
      </c>
      <c r="D4335" s="140" t="s">
        <v>83</v>
      </c>
      <c r="E4335" s="142">
        <v>206.78</v>
      </c>
      <c r="F4335" s="142">
        <v>206.78</v>
      </c>
      <c r="G4335" s="140" t="s">
        <v>308</v>
      </c>
      <c r="H4335" s="143">
        <v>41974</v>
      </c>
    </row>
    <row r="4336" spans="1:8" ht="25.5">
      <c r="A4336" s="136">
        <v>7229</v>
      </c>
      <c r="B4336" s="137" t="s">
        <v>4643</v>
      </c>
      <c r="C4336" s="136" t="s">
        <v>314</v>
      </c>
      <c r="D4336" s="136" t="s">
        <v>83</v>
      </c>
      <c r="E4336" s="138">
        <v>136.75</v>
      </c>
      <c r="F4336" s="138">
        <v>136.75</v>
      </c>
      <c r="G4336" s="136" t="s">
        <v>308</v>
      </c>
      <c r="H4336" s="139">
        <v>41974</v>
      </c>
    </row>
    <row r="4337" spans="1:8" ht="25.5">
      <c r="A4337" s="140">
        <v>7230</v>
      </c>
      <c r="B4337" s="141" t="s">
        <v>4644</v>
      </c>
      <c r="C4337" s="140" t="s">
        <v>314</v>
      </c>
      <c r="D4337" s="140" t="s">
        <v>83</v>
      </c>
      <c r="E4337" s="142">
        <v>217.91</v>
      </c>
      <c r="F4337" s="142">
        <v>217.91</v>
      </c>
      <c r="G4337" s="140" t="s">
        <v>308</v>
      </c>
      <c r="H4337" s="143">
        <v>41974</v>
      </c>
    </row>
    <row r="4338" spans="1:8" ht="25.5">
      <c r="A4338" s="136">
        <v>7231</v>
      </c>
      <c r="B4338" s="137" t="s">
        <v>4645</v>
      </c>
      <c r="C4338" s="136" t="s">
        <v>314</v>
      </c>
      <c r="D4338" s="136" t="s">
        <v>83</v>
      </c>
      <c r="E4338" s="138">
        <v>286.18</v>
      </c>
      <c r="F4338" s="138">
        <v>286.18</v>
      </c>
      <c r="G4338" s="136" t="s">
        <v>308</v>
      </c>
      <c r="H4338" s="139">
        <v>41974</v>
      </c>
    </row>
    <row r="4339" spans="1:8" ht="25.5">
      <c r="A4339" s="140">
        <v>7220</v>
      </c>
      <c r="B4339" s="141" t="s">
        <v>4646</v>
      </c>
      <c r="C4339" s="140" t="s">
        <v>314</v>
      </c>
      <c r="D4339" s="140" t="s">
        <v>83</v>
      </c>
      <c r="E4339" s="142">
        <v>351.84</v>
      </c>
      <c r="F4339" s="142">
        <v>351.84</v>
      </c>
      <c r="G4339" s="140" t="s">
        <v>308</v>
      </c>
      <c r="H4339" s="143">
        <v>41974</v>
      </c>
    </row>
    <row r="4340" spans="1:8" ht="25.5">
      <c r="A4340" s="136">
        <v>7233</v>
      </c>
      <c r="B4340" s="137" t="s">
        <v>4647</v>
      </c>
      <c r="C4340" s="136" t="s">
        <v>314</v>
      </c>
      <c r="D4340" s="136" t="s">
        <v>83</v>
      </c>
      <c r="E4340" s="138">
        <v>438.41</v>
      </c>
      <c r="F4340" s="138">
        <v>438.41</v>
      </c>
      <c r="G4340" s="136" t="s">
        <v>308</v>
      </c>
      <c r="H4340" s="139">
        <v>41974</v>
      </c>
    </row>
    <row r="4341" spans="1:8" ht="25.5">
      <c r="A4341" s="140">
        <v>7228</v>
      </c>
      <c r="B4341" s="141" t="s">
        <v>4648</v>
      </c>
      <c r="C4341" s="140" t="s">
        <v>314</v>
      </c>
      <c r="D4341" s="140" t="s">
        <v>335</v>
      </c>
      <c r="E4341" s="142">
        <v>39.450000000000003</v>
      </c>
      <c r="F4341" s="142">
        <v>39.450000000000003</v>
      </c>
      <c r="G4341" s="140" t="s">
        <v>308</v>
      </c>
      <c r="H4341" s="143">
        <v>41974</v>
      </c>
    </row>
    <row r="4342" spans="1:8" ht="25.5">
      <c r="A4342" s="136">
        <v>34447</v>
      </c>
      <c r="B4342" s="137" t="s">
        <v>4649</v>
      </c>
      <c r="C4342" s="136" t="s">
        <v>314</v>
      </c>
      <c r="D4342" s="136" t="s">
        <v>83</v>
      </c>
      <c r="E4342" s="138">
        <v>391.6</v>
      </c>
      <c r="F4342" s="138">
        <v>391.6</v>
      </c>
      <c r="G4342" s="136" t="s">
        <v>308</v>
      </c>
      <c r="H4342" s="139">
        <v>41974</v>
      </c>
    </row>
    <row r="4343" spans="1:8" ht="25.5">
      <c r="A4343" s="140">
        <v>34402</v>
      </c>
      <c r="B4343" s="141" t="s">
        <v>4650</v>
      </c>
      <c r="C4343" s="140" t="s">
        <v>314</v>
      </c>
      <c r="D4343" s="140" t="s">
        <v>83</v>
      </c>
      <c r="E4343" s="142">
        <v>98.95</v>
      </c>
      <c r="F4343" s="142">
        <v>98.95</v>
      </c>
      <c r="G4343" s="140" t="s">
        <v>308</v>
      </c>
      <c r="H4343" s="143">
        <v>41974</v>
      </c>
    </row>
    <row r="4344" spans="1:8">
      <c r="A4344" s="136">
        <v>7246</v>
      </c>
      <c r="B4344" s="137" t="s">
        <v>4651</v>
      </c>
      <c r="C4344" s="136" t="s">
        <v>314</v>
      </c>
      <c r="D4344" s="136" t="s">
        <v>83</v>
      </c>
      <c r="E4344" s="138">
        <v>34.35</v>
      </c>
      <c r="F4344" s="138">
        <v>34.35</v>
      </c>
      <c r="G4344" s="136" t="s">
        <v>308</v>
      </c>
      <c r="H4344" s="139">
        <v>41974</v>
      </c>
    </row>
    <row r="4345" spans="1:8">
      <c r="A4345" s="140">
        <v>12869</v>
      </c>
      <c r="B4345" s="141" t="s">
        <v>4652</v>
      </c>
      <c r="C4345" s="140" t="s">
        <v>306</v>
      </c>
      <c r="D4345" s="140" t="s">
        <v>307</v>
      </c>
      <c r="E4345" s="142">
        <v>9.9</v>
      </c>
      <c r="F4345" s="142">
        <v>8.56</v>
      </c>
      <c r="G4345" s="140" t="s">
        <v>308</v>
      </c>
      <c r="H4345" s="143">
        <v>41974</v>
      </c>
    </row>
    <row r="4346" spans="1:8" ht="25.5">
      <c r="A4346" s="136">
        <v>7247</v>
      </c>
      <c r="B4346" s="137" t="s">
        <v>4653</v>
      </c>
      <c r="C4346" s="136" t="s">
        <v>316</v>
      </c>
      <c r="D4346" s="136" t="s">
        <v>307</v>
      </c>
      <c r="E4346" s="138">
        <v>2.25</v>
      </c>
      <c r="F4346" s="138">
        <v>2.25</v>
      </c>
      <c r="G4346" s="136" t="s">
        <v>308</v>
      </c>
      <c r="H4346" s="139">
        <v>41974</v>
      </c>
    </row>
    <row r="4347" spans="1:8" ht="25.5">
      <c r="A4347" s="140">
        <v>1574</v>
      </c>
      <c r="B4347" s="141" t="s">
        <v>4654</v>
      </c>
      <c r="C4347" s="140" t="s">
        <v>314</v>
      </c>
      <c r="D4347" s="140" t="s">
        <v>83</v>
      </c>
      <c r="E4347" s="142">
        <v>0.82</v>
      </c>
      <c r="F4347" s="142">
        <v>0.82</v>
      </c>
      <c r="G4347" s="140" t="s">
        <v>308</v>
      </c>
      <c r="H4347" s="143">
        <v>41974</v>
      </c>
    </row>
    <row r="4348" spans="1:8" ht="25.5">
      <c r="A4348" s="136">
        <v>1575</v>
      </c>
      <c r="B4348" s="137" t="s">
        <v>4655</v>
      </c>
      <c r="C4348" s="136" t="s">
        <v>314</v>
      </c>
      <c r="D4348" s="136" t="s">
        <v>83</v>
      </c>
      <c r="E4348" s="138">
        <v>1.02</v>
      </c>
      <c r="F4348" s="138">
        <v>1.02</v>
      </c>
      <c r="G4348" s="136" t="s">
        <v>308</v>
      </c>
      <c r="H4348" s="139">
        <v>41974</v>
      </c>
    </row>
    <row r="4349" spans="1:8" ht="25.5">
      <c r="A4349" s="140">
        <v>1570</v>
      </c>
      <c r="B4349" s="141" t="s">
        <v>4656</v>
      </c>
      <c r="C4349" s="140" t="s">
        <v>314</v>
      </c>
      <c r="D4349" s="140" t="s">
        <v>83</v>
      </c>
      <c r="E4349" s="142">
        <v>0.43</v>
      </c>
      <c r="F4349" s="142">
        <v>0.43</v>
      </c>
      <c r="G4349" s="140" t="s">
        <v>308</v>
      </c>
      <c r="H4349" s="143">
        <v>41974</v>
      </c>
    </row>
    <row r="4350" spans="1:8" ht="25.5">
      <c r="A4350" s="136">
        <v>1576</v>
      </c>
      <c r="B4350" s="137" t="s">
        <v>4657</v>
      </c>
      <c r="C4350" s="136" t="s">
        <v>314</v>
      </c>
      <c r="D4350" s="136" t="s">
        <v>83</v>
      </c>
      <c r="E4350" s="138">
        <v>0.99</v>
      </c>
      <c r="F4350" s="138">
        <v>0.99</v>
      </c>
      <c r="G4350" s="136" t="s">
        <v>308</v>
      </c>
      <c r="H4350" s="139">
        <v>41974</v>
      </c>
    </row>
    <row r="4351" spans="1:8" ht="25.5">
      <c r="A4351" s="140">
        <v>1577</v>
      </c>
      <c r="B4351" s="141" t="s">
        <v>4658</v>
      </c>
      <c r="C4351" s="140" t="s">
        <v>314</v>
      </c>
      <c r="D4351" s="140" t="s">
        <v>83</v>
      </c>
      <c r="E4351" s="142">
        <v>1.1499999999999999</v>
      </c>
      <c r="F4351" s="142">
        <v>1.1499999999999999</v>
      </c>
      <c r="G4351" s="140" t="s">
        <v>308</v>
      </c>
      <c r="H4351" s="143">
        <v>41974</v>
      </c>
    </row>
    <row r="4352" spans="1:8" ht="25.5">
      <c r="A4352" s="136">
        <v>1571</v>
      </c>
      <c r="B4352" s="137" t="s">
        <v>4659</v>
      </c>
      <c r="C4352" s="136" t="s">
        <v>314</v>
      </c>
      <c r="D4352" s="136" t="s">
        <v>83</v>
      </c>
      <c r="E4352" s="138">
        <v>0.66</v>
      </c>
      <c r="F4352" s="138">
        <v>0.66</v>
      </c>
      <c r="G4352" s="136" t="s">
        <v>308</v>
      </c>
      <c r="H4352" s="139">
        <v>41974</v>
      </c>
    </row>
    <row r="4353" spans="1:8" ht="25.5">
      <c r="A4353" s="140">
        <v>1578</v>
      </c>
      <c r="B4353" s="141" t="s">
        <v>4660</v>
      </c>
      <c r="C4353" s="140" t="s">
        <v>314</v>
      </c>
      <c r="D4353" s="140" t="s">
        <v>83</v>
      </c>
      <c r="E4353" s="142">
        <v>1.78</v>
      </c>
      <c r="F4353" s="142">
        <v>1.78</v>
      </c>
      <c r="G4353" s="140" t="s">
        <v>308</v>
      </c>
      <c r="H4353" s="143">
        <v>41974</v>
      </c>
    </row>
    <row r="4354" spans="1:8" ht="25.5">
      <c r="A4354" s="136">
        <v>1573</v>
      </c>
      <c r="B4354" s="137" t="s">
        <v>4661</v>
      </c>
      <c r="C4354" s="136" t="s">
        <v>314</v>
      </c>
      <c r="D4354" s="136" t="s">
        <v>83</v>
      </c>
      <c r="E4354" s="138">
        <v>0.95</v>
      </c>
      <c r="F4354" s="138">
        <v>0.95</v>
      </c>
      <c r="G4354" s="136" t="s">
        <v>308</v>
      </c>
      <c r="H4354" s="139">
        <v>41974</v>
      </c>
    </row>
    <row r="4355" spans="1:8" ht="25.5">
      <c r="A4355" s="140">
        <v>1579</v>
      </c>
      <c r="B4355" s="141" t="s">
        <v>4662</v>
      </c>
      <c r="C4355" s="140" t="s">
        <v>314</v>
      </c>
      <c r="D4355" s="140" t="s">
        <v>83</v>
      </c>
      <c r="E4355" s="142">
        <v>1.84</v>
      </c>
      <c r="F4355" s="142">
        <v>1.84</v>
      </c>
      <c r="G4355" s="140" t="s">
        <v>308</v>
      </c>
      <c r="H4355" s="143">
        <v>41974</v>
      </c>
    </row>
    <row r="4356" spans="1:8" ht="25.5">
      <c r="A4356" s="136">
        <v>1580</v>
      </c>
      <c r="B4356" s="137" t="s">
        <v>4663</v>
      </c>
      <c r="C4356" s="136" t="s">
        <v>314</v>
      </c>
      <c r="D4356" s="136" t="s">
        <v>83</v>
      </c>
      <c r="E4356" s="138">
        <v>2.63</v>
      </c>
      <c r="F4356" s="138">
        <v>2.63</v>
      </c>
      <c r="G4356" s="136" t="s">
        <v>308</v>
      </c>
      <c r="H4356" s="139">
        <v>41974</v>
      </c>
    </row>
    <row r="4357" spans="1:8" ht="25.5">
      <c r="A4357" s="140">
        <v>1581</v>
      </c>
      <c r="B4357" s="141" t="s">
        <v>4664</v>
      </c>
      <c r="C4357" s="140" t="s">
        <v>314</v>
      </c>
      <c r="D4357" s="140" t="s">
        <v>83</v>
      </c>
      <c r="E4357" s="142">
        <v>4.34</v>
      </c>
      <c r="F4357" s="142">
        <v>4.34</v>
      </c>
      <c r="G4357" s="140" t="s">
        <v>308</v>
      </c>
      <c r="H4357" s="143">
        <v>41974</v>
      </c>
    </row>
    <row r="4358" spans="1:8" ht="25.5">
      <c r="A4358" s="136">
        <v>1591</v>
      </c>
      <c r="B4358" s="137" t="s">
        <v>4665</v>
      </c>
      <c r="C4358" s="136" t="s">
        <v>314</v>
      </c>
      <c r="D4358" s="136" t="s">
        <v>83</v>
      </c>
      <c r="E4358" s="138">
        <v>5.82</v>
      </c>
      <c r="F4358" s="138">
        <v>5.82</v>
      </c>
      <c r="G4358" s="136" t="s">
        <v>308</v>
      </c>
      <c r="H4358" s="139">
        <v>41974</v>
      </c>
    </row>
    <row r="4359" spans="1:8" ht="25.5">
      <c r="A4359" s="140">
        <v>1585</v>
      </c>
      <c r="B4359" s="141" t="s">
        <v>4666</v>
      </c>
      <c r="C4359" s="140" t="s">
        <v>314</v>
      </c>
      <c r="D4359" s="140" t="s">
        <v>83</v>
      </c>
      <c r="E4359" s="142">
        <v>1.78</v>
      </c>
      <c r="F4359" s="142">
        <v>1.78</v>
      </c>
      <c r="G4359" s="140" t="s">
        <v>308</v>
      </c>
      <c r="H4359" s="143">
        <v>41974</v>
      </c>
    </row>
    <row r="4360" spans="1:8" ht="25.5">
      <c r="A4360" s="136">
        <v>1593</v>
      </c>
      <c r="B4360" s="137" t="s">
        <v>4667</v>
      </c>
      <c r="C4360" s="136" t="s">
        <v>314</v>
      </c>
      <c r="D4360" s="136" t="s">
        <v>83</v>
      </c>
      <c r="E4360" s="138">
        <v>6.88</v>
      </c>
      <c r="F4360" s="138">
        <v>6.88</v>
      </c>
      <c r="G4360" s="136" t="s">
        <v>308</v>
      </c>
      <c r="H4360" s="139">
        <v>41974</v>
      </c>
    </row>
    <row r="4361" spans="1:8" ht="25.5">
      <c r="A4361" s="140">
        <v>1586</v>
      </c>
      <c r="B4361" s="141" t="s">
        <v>4668</v>
      </c>
      <c r="C4361" s="140" t="s">
        <v>314</v>
      </c>
      <c r="D4361" s="140" t="s">
        <v>83</v>
      </c>
      <c r="E4361" s="142">
        <v>1.88</v>
      </c>
      <c r="F4361" s="142">
        <v>1.88</v>
      </c>
      <c r="G4361" s="140" t="s">
        <v>308</v>
      </c>
      <c r="H4361" s="143">
        <v>41974</v>
      </c>
    </row>
    <row r="4362" spans="1:8" ht="25.5">
      <c r="A4362" s="136">
        <v>1587</v>
      </c>
      <c r="B4362" s="137" t="s">
        <v>4669</v>
      </c>
      <c r="C4362" s="136" t="s">
        <v>314</v>
      </c>
      <c r="D4362" s="136" t="s">
        <v>83</v>
      </c>
      <c r="E4362" s="138">
        <v>2.96</v>
      </c>
      <c r="F4362" s="138">
        <v>2.96</v>
      </c>
      <c r="G4362" s="136" t="s">
        <v>308</v>
      </c>
      <c r="H4362" s="139">
        <v>41974</v>
      </c>
    </row>
    <row r="4363" spans="1:8" ht="25.5">
      <c r="A4363" s="140">
        <v>1588</v>
      </c>
      <c r="B4363" s="141" t="s">
        <v>4670</v>
      </c>
      <c r="C4363" s="140" t="s">
        <v>314</v>
      </c>
      <c r="D4363" s="140" t="s">
        <v>83</v>
      </c>
      <c r="E4363" s="142">
        <v>3.45</v>
      </c>
      <c r="F4363" s="142">
        <v>3.45</v>
      </c>
      <c r="G4363" s="140" t="s">
        <v>308</v>
      </c>
      <c r="H4363" s="143">
        <v>41974</v>
      </c>
    </row>
    <row r="4364" spans="1:8" ht="25.5">
      <c r="A4364" s="136">
        <v>1589</v>
      </c>
      <c r="B4364" s="137" t="s">
        <v>4671</v>
      </c>
      <c r="C4364" s="136" t="s">
        <v>314</v>
      </c>
      <c r="D4364" s="136" t="s">
        <v>83</v>
      </c>
      <c r="E4364" s="138">
        <v>4.21</v>
      </c>
      <c r="F4364" s="138">
        <v>4.21</v>
      </c>
      <c r="G4364" s="136" t="s">
        <v>308</v>
      </c>
      <c r="H4364" s="139">
        <v>41974</v>
      </c>
    </row>
    <row r="4365" spans="1:8" ht="25.5">
      <c r="A4365" s="140">
        <v>1590</v>
      </c>
      <c r="B4365" s="141" t="s">
        <v>4672</v>
      </c>
      <c r="C4365" s="140" t="s">
        <v>314</v>
      </c>
      <c r="D4365" s="140" t="s">
        <v>83</v>
      </c>
      <c r="E4365" s="142">
        <v>4.21</v>
      </c>
      <c r="F4365" s="142">
        <v>4.21</v>
      </c>
      <c r="G4365" s="140" t="s">
        <v>308</v>
      </c>
      <c r="H4365" s="143">
        <v>41974</v>
      </c>
    </row>
    <row r="4366" spans="1:8" ht="25.5">
      <c r="A4366" s="136">
        <v>1535</v>
      </c>
      <c r="B4366" s="137" t="s">
        <v>4673</v>
      </c>
      <c r="C4366" s="136" t="s">
        <v>314</v>
      </c>
      <c r="D4366" s="136" t="s">
        <v>83</v>
      </c>
      <c r="E4366" s="138">
        <v>1.97</v>
      </c>
      <c r="F4366" s="138">
        <v>1.97</v>
      </c>
      <c r="G4366" s="136" t="s">
        <v>308</v>
      </c>
      <c r="H4366" s="139">
        <v>41974</v>
      </c>
    </row>
    <row r="4367" spans="1:8" ht="25.5">
      <c r="A4367" s="140">
        <v>1536</v>
      </c>
      <c r="B4367" s="141" t="s">
        <v>4674</v>
      </c>
      <c r="C4367" s="140" t="s">
        <v>314</v>
      </c>
      <c r="D4367" s="140" t="s">
        <v>83</v>
      </c>
      <c r="E4367" s="142">
        <v>2.4700000000000002</v>
      </c>
      <c r="F4367" s="142">
        <v>2.4700000000000002</v>
      </c>
      <c r="G4367" s="140" t="s">
        <v>308</v>
      </c>
      <c r="H4367" s="143">
        <v>41974</v>
      </c>
    </row>
    <row r="4368" spans="1:8" ht="25.5">
      <c r="A4368" s="136">
        <v>1541</v>
      </c>
      <c r="B4368" s="137" t="s">
        <v>4675</v>
      </c>
      <c r="C4368" s="136" t="s">
        <v>314</v>
      </c>
      <c r="D4368" s="136" t="s">
        <v>83</v>
      </c>
      <c r="E4368" s="138">
        <v>7.9</v>
      </c>
      <c r="F4368" s="138">
        <v>7.9</v>
      </c>
      <c r="G4368" s="136" t="s">
        <v>308</v>
      </c>
      <c r="H4368" s="139">
        <v>41974</v>
      </c>
    </row>
    <row r="4369" spans="1:8" ht="25.5">
      <c r="A4369" s="140">
        <v>1543</v>
      </c>
      <c r="B4369" s="141" t="s">
        <v>4676</v>
      </c>
      <c r="C4369" s="140" t="s">
        <v>314</v>
      </c>
      <c r="D4369" s="140" t="s">
        <v>83</v>
      </c>
      <c r="E4369" s="142">
        <v>2.63</v>
      </c>
      <c r="F4369" s="142">
        <v>2.63</v>
      </c>
      <c r="G4369" s="140" t="s">
        <v>308</v>
      </c>
      <c r="H4369" s="143">
        <v>41974</v>
      </c>
    </row>
    <row r="4370" spans="1:8" ht="25.5">
      <c r="A4370" s="136">
        <v>11838</v>
      </c>
      <c r="B4370" s="137" t="s">
        <v>4677</v>
      </c>
      <c r="C4370" s="136" t="s">
        <v>314</v>
      </c>
      <c r="D4370" s="136" t="s">
        <v>83</v>
      </c>
      <c r="E4370" s="138">
        <v>13.69</v>
      </c>
      <c r="F4370" s="138">
        <v>13.69</v>
      </c>
      <c r="G4370" s="136" t="s">
        <v>308</v>
      </c>
      <c r="H4370" s="139">
        <v>41974</v>
      </c>
    </row>
    <row r="4371" spans="1:8" ht="25.5">
      <c r="A4371" s="140">
        <v>1537</v>
      </c>
      <c r="B4371" s="141" t="s">
        <v>4678</v>
      </c>
      <c r="C4371" s="140" t="s">
        <v>314</v>
      </c>
      <c r="D4371" s="140" t="s">
        <v>83</v>
      </c>
      <c r="E4371" s="142">
        <v>3.29</v>
      </c>
      <c r="F4371" s="142">
        <v>3.29</v>
      </c>
      <c r="G4371" s="140" t="s">
        <v>308</v>
      </c>
      <c r="H4371" s="143">
        <v>41974</v>
      </c>
    </row>
    <row r="4372" spans="1:8" ht="25.5">
      <c r="A4372" s="136">
        <v>11839</v>
      </c>
      <c r="B4372" s="137" t="s">
        <v>4679</v>
      </c>
      <c r="C4372" s="136" t="s">
        <v>314</v>
      </c>
      <c r="D4372" s="136" t="s">
        <v>83</v>
      </c>
      <c r="E4372" s="138">
        <v>10.53</v>
      </c>
      <c r="F4372" s="138">
        <v>10.53</v>
      </c>
      <c r="G4372" s="136" t="s">
        <v>308</v>
      </c>
      <c r="H4372" s="139">
        <v>41974</v>
      </c>
    </row>
    <row r="4373" spans="1:8" ht="25.5">
      <c r="A4373" s="140">
        <v>1538</v>
      </c>
      <c r="B4373" s="141" t="s">
        <v>4680</v>
      </c>
      <c r="C4373" s="140" t="s">
        <v>314</v>
      </c>
      <c r="D4373" s="140" t="s">
        <v>83</v>
      </c>
      <c r="E4373" s="142">
        <v>4.28</v>
      </c>
      <c r="F4373" s="142">
        <v>4.28</v>
      </c>
      <c r="G4373" s="140" t="s">
        <v>308</v>
      </c>
      <c r="H4373" s="143">
        <v>41974</v>
      </c>
    </row>
    <row r="4374" spans="1:8" ht="25.5">
      <c r="A4374" s="136">
        <v>1540</v>
      </c>
      <c r="B4374" s="137" t="s">
        <v>4681</v>
      </c>
      <c r="C4374" s="136" t="s">
        <v>314</v>
      </c>
      <c r="D4374" s="136" t="s">
        <v>83</v>
      </c>
      <c r="E4374" s="138">
        <v>5.92</v>
      </c>
      <c r="F4374" s="138">
        <v>5.92</v>
      </c>
      <c r="G4374" s="136" t="s">
        <v>308</v>
      </c>
      <c r="H4374" s="139">
        <v>41974</v>
      </c>
    </row>
    <row r="4375" spans="1:8" ht="38.25">
      <c r="A4375" s="140">
        <v>1554</v>
      </c>
      <c r="B4375" s="141" t="s">
        <v>4682</v>
      </c>
      <c r="C4375" s="140" t="s">
        <v>314</v>
      </c>
      <c r="D4375" s="140" t="s">
        <v>83</v>
      </c>
      <c r="E4375" s="142">
        <v>82.95</v>
      </c>
      <c r="F4375" s="142">
        <v>82.95</v>
      </c>
      <c r="G4375" s="140" t="s">
        <v>308</v>
      </c>
      <c r="H4375" s="143">
        <v>41974</v>
      </c>
    </row>
    <row r="4376" spans="1:8" ht="38.25">
      <c r="A4376" s="136">
        <v>1553</v>
      </c>
      <c r="B4376" s="137" t="s">
        <v>4683</v>
      </c>
      <c r="C4376" s="136" t="s">
        <v>314</v>
      </c>
      <c r="D4376" s="136" t="s">
        <v>83</v>
      </c>
      <c r="E4376" s="138">
        <v>58.5</v>
      </c>
      <c r="F4376" s="138">
        <v>58.5</v>
      </c>
      <c r="G4376" s="136" t="s">
        <v>308</v>
      </c>
      <c r="H4376" s="139">
        <v>41974</v>
      </c>
    </row>
    <row r="4377" spans="1:8" ht="25.5">
      <c r="A4377" s="140">
        <v>1547</v>
      </c>
      <c r="B4377" s="141" t="s">
        <v>4684</v>
      </c>
      <c r="C4377" s="140" t="s">
        <v>314</v>
      </c>
      <c r="D4377" s="140" t="s">
        <v>83</v>
      </c>
      <c r="E4377" s="142">
        <v>46.72</v>
      </c>
      <c r="F4377" s="142">
        <v>46.72</v>
      </c>
      <c r="G4377" s="140" t="s">
        <v>308</v>
      </c>
      <c r="H4377" s="143">
        <v>41974</v>
      </c>
    </row>
    <row r="4378" spans="1:8" ht="25.5">
      <c r="A4378" s="136">
        <v>1542</v>
      </c>
      <c r="B4378" s="137" t="s">
        <v>4685</v>
      </c>
      <c r="C4378" s="136" t="s">
        <v>314</v>
      </c>
      <c r="D4378" s="136" t="s">
        <v>83</v>
      </c>
      <c r="E4378" s="138">
        <v>2.4700000000000002</v>
      </c>
      <c r="F4378" s="138">
        <v>2.4700000000000002</v>
      </c>
      <c r="G4378" s="136" t="s">
        <v>308</v>
      </c>
      <c r="H4378" s="139">
        <v>41974</v>
      </c>
    </row>
    <row r="4379" spans="1:8" ht="25.5">
      <c r="A4379" s="140">
        <v>1545</v>
      </c>
      <c r="B4379" s="141" t="s">
        <v>4686</v>
      </c>
      <c r="C4379" s="140" t="s">
        <v>314</v>
      </c>
      <c r="D4379" s="140" t="s">
        <v>83</v>
      </c>
      <c r="E4379" s="142">
        <v>9.9700000000000006</v>
      </c>
      <c r="F4379" s="142">
        <v>9.9700000000000006</v>
      </c>
      <c r="G4379" s="140" t="s">
        <v>308</v>
      </c>
      <c r="H4379" s="143">
        <v>41974</v>
      </c>
    </row>
    <row r="4380" spans="1:8" ht="25.5">
      <c r="A4380" s="136">
        <v>1546</v>
      </c>
      <c r="B4380" s="137" t="s">
        <v>4687</v>
      </c>
      <c r="C4380" s="136" t="s">
        <v>314</v>
      </c>
      <c r="D4380" s="136" t="s">
        <v>83</v>
      </c>
      <c r="E4380" s="138">
        <v>22.11</v>
      </c>
      <c r="F4380" s="138">
        <v>22.11</v>
      </c>
      <c r="G4380" s="136" t="s">
        <v>308</v>
      </c>
      <c r="H4380" s="139">
        <v>41974</v>
      </c>
    </row>
    <row r="4381" spans="1:8" ht="25.5">
      <c r="A4381" s="140">
        <v>11876</v>
      </c>
      <c r="B4381" s="141" t="s">
        <v>4688</v>
      </c>
      <c r="C4381" s="140" t="s">
        <v>314</v>
      </c>
      <c r="D4381" s="140" t="s">
        <v>83</v>
      </c>
      <c r="E4381" s="142">
        <v>10.199999999999999</v>
      </c>
      <c r="F4381" s="142">
        <v>10.199999999999999</v>
      </c>
      <c r="G4381" s="140" t="s">
        <v>308</v>
      </c>
      <c r="H4381" s="143">
        <v>41974</v>
      </c>
    </row>
    <row r="4382" spans="1:8" ht="25.5">
      <c r="A4382" s="136">
        <v>11872</v>
      </c>
      <c r="B4382" s="137" t="s">
        <v>4689</v>
      </c>
      <c r="C4382" s="136" t="s">
        <v>314</v>
      </c>
      <c r="D4382" s="136" t="s">
        <v>83</v>
      </c>
      <c r="E4382" s="138">
        <v>2.93</v>
      </c>
      <c r="F4382" s="138">
        <v>2.93</v>
      </c>
      <c r="G4382" s="136" t="s">
        <v>308</v>
      </c>
      <c r="H4382" s="139">
        <v>41974</v>
      </c>
    </row>
    <row r="4383" spans="1:8" ht="25.5">
      <c r="A4383" s="140">
        <v>11877</v>
      </c>
      <c r="B4383" s="141" t="s">
        <v>4690</v>
      </c>
      <c r="C4383" s="140" t="s">
        <v>314</v>
      </c>
      <c r="D4383" s="140" t="s">
        <v>83</v>
      </c>
      <c r="E4383" s="142">
        <v>13.16</v>
      </c>
      <c r="F4383" s="142">
        <v>13.16</v>
      </c>
      <c r="G4383" s="140" t="s">
        <v>308</v>
      </c>
      <c r="H4383" s="143">
        <v>41974</v>
      </c>
    </row>
    <row r="4384" spans="1:8" ht="25.5">
      <c r="A4384" s="136">
        <v>1594</v>
      </c>
      <c r="B4384" s="137" t="s">
        <v>4691</v>
      </c>
      <c r="C4384" s="136" t="s">
        <v>314</v>
      </c>
      <c r="D4384" s="136" t="s">
        <v>83</v>
      </c>
      <c r="E4384" s="138">
        <v>5.66</v>
      </c>
      <c r="F4384" s="138">
        <v>5.66</v>
      </c>
      <c r="G4384" s="136" t="s">
        <v>308</v>
      </c>
      <c r="H4384" s="139">
        <v>41974</v>
      </c>
    </row>
    <row r="4385" spans="1:8">
      <c r="A4385" s="140">
        <v>11873</v>
      </c>
      <c r="B4385" s="141" t="s">
        <v>4692</v>
      </c>
      <c r="C4385" s="140" t="s">
        <v>314</v>
      </c>
      <c r="D4385" s="140" t="s">
        <v>83</v>
      </c>
      <c r="E4385" s="142">
        <v>3.06</v>
      </c>
      <c r="F4385" s="142">
        <v>3.06</v>
      </c>
      <c r="G4385" s="140" t="s">
        <v>308</v>
      </c>
      <c r="H4385" s="143">
        <v>41974</v>
      </c>
    </row>
    <row r="4386" spans="1:8" ht="25.5">
      <c r="A4386" s="136">
        <v>1605</v>
      </c>
      <c r="B4386" s="137" t="s">
        <v>4693</v>
      </c>
      <c r="C4386" s="136" t="s">
        <v>314</v>
      </c>
      <c r="D4386" s="136" t="s">
        <v>83</v>
      </c>
      <c r="E4386" s="138">
        <v>8.98</v>
      </c>
      <c r="F4386" s="138">
        <v>8.98</v>
      </c>
      <c r="G4386" s="136" t="s">
        <v>308</v>
      </c>
      <c r="H4386" s="139">
        <v>41974</v>
      </c>
    </row>
    <row r="4387" spans="1:8" ht="25.5">
      <c r="A4387" s="140">
        <v>11875</v>
      </c>
      <c r="B4387" s="141" t="s">
        <v>4694</v>
      </c>
      <c r="C4387" s="140" t="s">
        <v>314</v>
      </c>
      <c r="D4387" s="140" t="s">
        <v>83</v>
      </c>
      <c r="E4387" s="142">
        <v>7.57</v>
      </c>
      <c r="F4387" s="142">
        <v>7.57</v>
      </c>
      <c r="G4387" s="140" t="s">
        <v>308</v>
      </c>
      <c r="H4387" s="143">
        <v>41974</v>
      </c>
    </row>
    <row r="4388" spans="1:8" ht="25.5">
      <c r="A4388" s="136">
        <v>11874</v>
      </c>
      <c r="B4388" s="137" t="s">
        <v>4695</v>
      </c>
      <c r="C4388" s="136" t="s">
        <v>314</v>
      </c>
      <c r="D4388" s="136" t="s">
        <v>83</v>
      </c>
      <c r="E4388" s="138">
        <v>4.6399999999999997</v>
      </c>
      <c r="F4388" s="138">
        <v>4.6399999999999997</v>
      </c>
      <c r="G4388" s="136" t="s">
        <v>308</v>
      </c>
      <c r="H4388" s="139">
        <v>41974</v>
      </c>
    </row>
    <row r="4389" spans="1:8" ht="25.5">
      <c r="A4389" s="140">
        <v>7571</v>
      </c>
      <c r="B4389" s="141" t="s">
        <v>4696</v>
      </c>
      <c r="C4389" s="140" t="s">
        <v>314</v>
      </c>
      <c r="D4389" s="140" t="s">
        <v>83</v>
      </c>
      <c r="E4389" s="142">
        <v>9.89</v>
      </c>
      <c r="F4389" s="142">
        <v>9.89</v>
      </c>
      <c r="G4389" s="140" t="s">
        <v>308</v>
      </c>
      <c r="H4389" s="143">
        <v>41974</v>
      </c>
    </row>
    <row r="4390" spans="1:8" ht="25.5">
      <c r="A4390" s="136">
        <v>12356</v>
      </c>
      <c r="B4390" s="137" t="s">
        <v>4697</v>
      </c>
      <c r="C4390" s="136" t="s">
        <v>314</v>
      </c>
      <c r="D4390" s="136" t="s">
        <v>83</v>
      </c>
      <c r="E4390" s="138">
        <v>11.1</v>
      </c>
      <c r="F4390" s="138">
        <v>11.1</v>
      </c>
      <c r="G4390" s="136" t="s">
        <v>308</v>
      </c>
      <c r="H4390" s="139">
        <v>41974</v>
      </c>
    </row>
    <row r="4391" spans="1:8" ht="25.5">
      <c r="A4391" s="140">
        <v>21122</v>
      </c>
      <c r="B4391" s="141" t="s">
        <v>4698</v>
      </c>
      <c r="C4391" s="140" t="s">
        <v>314</v>
      </c>
      <c r="D4391" s="140" t="s">
        <v>83</v>
      </c>
      <c r="E4391" s="142">
        <v>12.58</v>
      </c>
      <c r="F4391" s="142">
        <v>12.58</v>
      </c>
      <c r="G4391" s="140" t="s">
        <v>308</v>
      </c>
      <c r="H4391" s="143">
        <v>41974</v>
      </c>
    </row>
    <row r="4392" spans="1:8" ht="38.25">
      <c r="A4392" s="136">
        <v>4126</v>
      </c>
      <c r="B4392" s="137" t="s">
        <v>4699</v>
      </c>
      <c r="C4392" s="136" t="s">
        <v>314</v>
      </c>
      <c r="D4392" s="136" t="s">
        <v>83</v>
      </c>
      <c r="E4392" s="138">
        <v>211.12</v>
      </c>
      <c r="F4392" s="138">
        <v>211.12</v>
      </c>
      <c r="G4392" s="136" t="s">
        <v>308</v>
      </c>
      <c r="H4392" s="139">
        <v>41974</v>
      </c>
    </row>
    <row r="4393" spans="1:8" ht="25.5">
      <c r="A4393" s="140">
        <v>2669</v>
      </c>
      <c r="B4393" s="141" t="s">
        <v>4700</v>
      </c>
      <c r="C4393" s="140" t="s">
        <v>314</v>
      </c>
      <c r="D4393" s="140" t="s">
        <v>83</v>
      </c>
      <c r="E4393" s="142">
        <v>4.6500000000000004</v>
      </c>
      <c r="F4393" s="142">
        <v>4.6500000000000004</v>
      </c>
      <c r="G4393" s="140" t="s">
        <v>308</v>
      </c>
      <c r="H4393" s="143">
        <v>41974</v>
      </c>
    </row>
    <row r="4394" spans="1:8">
      <c r="A4394" s="136">
        <v>7253</v>
      </c>
      <c r="B4394" s="137" t="s">
        <v>4701</v>
      </c>
      <c r="C4394" s="136" t="s">
        <v>314</v>
      </c>
      <c r="D4394" s="136" t="s">
        <v>368</v>
      </c>
      <c r="E4394" s="138">
        <v>72</v>
      </c>
      <c r="F4394" s="138">
        <v>72</v>
      </c>
      <c r="G4394" s="136" t="s">
        <v>308</v>
      </c>
      <c r="H4394" s="139">
        <v>41974</v>
      </c>
    </row>
    <row r="4395" spans="1:8">
      <c r="A4395" s="140">
        <v>4806</v>
      </c>
      <c r="B4395" s="141" t="s">
        <v>4702</v>
      </c>
      <c r="C4395" s="140" t="s">
        <v>314</v>
      </c>
      <c r="D4395" s="140" t="s">
        <v>370</v>
      </c>
      <c r="E4395" s="142">
        <v>15.79</v>
      </c>
      <c r="F4395" s="142">
        <v>15.79</v>
      </c>
      <c r="G4395" s="140" t="s">
        <v>308</v>
      </c>
      <c r="H4395" s="143">
        <v>41974</v>
      </c>
    </row>
    <row r="4396" spans="1:8">
      <c r="A4396" s="136">
        <v>34401</v>
      </c>
      <c r="B4396" s="137" t="s">
        <v>4703</v>
      </c>
      <c r="C4396" s="136" t="s">
        <v>314</v>
      </c>
      <c r="D4396" s="136" t="s">
        <v>83</v>
      </c>
      <c r="E4396" s="138">
        <v>0.92</v>
      </c>
      <c r="F4396" s="138">
        <v>0.92</v>
      </c>
      <c r="G4396" s="136" t="s">
        <v>308</v>
      </c>
      <c r="H4396" s="139">
        <v>41974</v>
      </c>
    </row>
    <row r="4397" spans="1:8">
      <c r="A4397" s="140">
        <v>7258</v>
      </c>
      <c r="B4397" s="141" t="s">
        <v>4704</v>
      </c>
      <c r="C4397" s="140" t="s">
        <v>314</v>
      </c>
      <c r="D4397" s="140" t="s">
        <v>83</v>
      </c>
      <c r="E4397" s="142">
        <v>0.28999999999999998</v>
      </c>
      <c r="F4397" s="142">
        <v>0.28999999999999998</v>
      </c>
      <c r="G4397" s="140" t="s">
        <v>308</v>
      </c>
      <c r="H4397" s="143">
        <v>41974</v>
      </c>
    </row>
    <row r="4398" spans="1:8">
      <c r="A4398" s="136">
        <v>7260</v>
      </c>
      <c r="B4398" s="137" t="s">
        <v>4705</v>
      </c>
      <c r="C4398" s="136" t="s">
        <v>314</v>
      </c>
      <c r="D4398" s="136" t="s">
        <v>83</v>
      </c>
      <c r="E4398" s="138">
        <v>0.89</v>
      </c>
      <c r="F4398" s="138">
        <v>0.89</v>
      </c>
      <c r="G4398" s="136" t="s">
        <v>308</v>
      </c>
      <c r="H4398" s="139">
        <v>41974</v>
      </c>
    </row>
    <row r="4399" spans="1:8" ht="25.5">
      <c r="A4399" s="140">
        <v>7256</v>
      </c>
      <c r="B4399" s="141" t="s">
        <v>4706</v>
      </c>
      <c r="C4399" s="140" t="s">
        <v>314</v>
      </c>
      <c r="D4399" s="140" t="s">
        <v>83</v>
      </c>
      <c r="E4399" s="142">
        <v>0.52</v>
      </c>
      <c r="F4399" s="142">
        <v>0.52</v>
      </c>
      <c r="G4399" s="140" t="s">
        <v>308</v>
      </c>
      <c r="H4399" s="143">
        <v>41974</v>
      </c>
    </row>
    <row r="4400" spans="1:8">
      <c r="A4400" s="136">
        <v>7262</v>
      </c>
      <c r="B4400" s="137" t="s">
        <v>4707</v>
      </c>
      <c r="C4400" s="136" t="s">
        <v>314</v>
      </c>
      <c r="D4400" s="136" t="s">
        <v>824</v>
      </c>
      <c r="E4400" s="138">
        <v>1461.6</v>
      </c>
      <c r="F4400" s="138">
        <v>1461.6</v>
      </c>
      <c r="G4400" s="136" t="s">
        <v>308</v>
      </c>
      <c r="H4400" s="139">
        <v>41974</v>
      </c>
    </row>
    <row r="4401" spans="1:8">
      <c r="A4401" s="140">
        <v>34400</v>
      </c>
      <c r="B4401" s="141" t="s">
        <v>4708</v>
      </c>
      <c r="C4401" s="140" t="s">
        <v>314</v>
      </c>
      <c r="D4401" s="140" t="s">
        <v>83</v>
      </c>
      <c r="E4401" s="142">
        <v>2.25</v>
      </c>
      <c r="F4401" s="142">
        <v>2.25</v>
      </c>
      <c r="G4401" s="140" t="s">
        <v>308</v>
      </c>
      <c r="H4401" s="143">
        <v>41974</v>
      </c>
    </row>
    <row r="4402" spans="1:8">
      <c r="A4402" s="136">
        <v>10617</v>
      </c>
      <c r="B4402" s="137" t="s">
        <v>4709</v>
      </c>
      <c r="C4402" s="136" t="s">
        <v>314</v>
      </c>
      <c r="D4402" s="136" t="s">
        <v>83</v>
      </c>
      <c r="E4402" s="138">
        <v>3.14</v>
      </c>
      <c r="F4402" s="138">
        <v>3.14</v>
      </c>
      <c r="G4402" s="136" t="s">
        <v>308</v>
      </c>
      <c r="H4402" s="139">
        <v>41974</v>
      </c>
    </row>
    <row r="4403" spans="1:8" ht="25.5">
      <c r="A4403" s="140">
        <v>7255</v>
      </c>
      <c r="B4403" s="141" t="s">
        <v>4710</v>
      </c>
      <c r="C4403" s="140" t="s">
        <v>314</v>
      </c>
      <c r="D4403" s="140" t="s">
        <v>824</v>
      </c>
      <c r="E4403" s="142">
        <v>767.34</v>
      </c>
      <c r="F4403" s="142">
        <v>767.34</v>
      </c>
      <c r="G4403" s="140" t="s">
        <v>308</v>
      </c>
      <c r="H4403" s="143">
        <v>41974</v>
      </c>
    </row>
    <row r="4404" spans="1:8" ht="25.5">
      <c r="A4404" s="136">
        <v>7274</v>
      </c>
      <c r="B4404" s="137" t="s">
        <v>4711</v>
      </c>
      <c r="C4404" s="136" t="s">
        <v>314</v>
      </c>
      <c r="D4404" s="136" t="s">
        <v>83</v>
      </c>
      <c r="E4404" s="138">
        <v>15.85</v>
      </c>
      <c r="F4404" s="138">
        <v>15.85</v>
      </c>
      <c r="G4404" s="136" t="s">
        <v>308</v>
      </c>
      <c r="H4404" s="139">
        <v>41974</v>
      </c>
    </row>
    <row r="4405" spans="1:8" ht="25.5">
      <c r="A4405" s="140">
        <v>7280</v>
      </c>
      <c r="B4405" s="141" t="s">
        <v>4712</v>
      </c>
      <c r="C4405" s="140" t="s">
        <v>314</v>
      </c>
      <c r="D4405" s="140" t="s">
        <v>83</v>
      </c>
      <c r="E4405" s="142">
        <v>57.79</v>
      </c>
      <c r="F4405" s="142">
        <v>57.79</v>
      </c>
      <c r="G4405" s="140" t="s">
        <v>308</v>
      </c>
      <c r="H4405" s="143">
        <v>41974</v>
      </c>
    </row>
    <row r="4406" spans="1:8" ht="25.5">
      <c r="A4406" s="136">
        <v>7282</v>
      </c>
      <c r="B4406" s="137" t="s">
        <v>4713</v>
      </c>
      <c r="C4406" s="136" t="s">
        <v>314</v>
      </c>
      <c r="D4406" s="136" t="s">
        <v>83</v>
      </c>
      <c r="E4406" s="138">
        <v>58.75</v>
      </c>
      <c r="F4406" s="138">
        <v>58.75</v>
      </c>
      <c r="G4406" s="136" t="s">
        <v>308</v>
      </c>
      <c r="H4406" s="139">
        <v>41974</v>
      </c>
    </row>
    <row r="4407" spans="1:8" ht="25.5">
      <c r="A4407" s="140">
        <v>7276</v>
      </c>
      <c r="B4407" s="141" t="s">
        <v>4714</v>
      </c>
      <c r="C4407" s="140" t="s">
        <v>314</v>
      </c>
      <c r="D4407" s="140" t="s">
        <v>83</v>
      </c>
      <c r="E4407" s="142">
        <v>83.48</v>
      </c>
      <c r="F4407" s="142">
        <v>83.48</v>
      </c>
      <c r="G4407" s="140" t="s">
        <v>308</v>
      </c>
      <c r="H4407" s="143">
        <v>41974</v>
      </c>
    </row>
    <row r="4408" spans="1:8" ht="25.5">
      <c r="A4408" s="136">
        <v>7277</v>
      </c>
      <c r="B4408" s="137" t="s">
        <v>4715</v>
      </c>
      <c r="C4408" s="136" t="s">
        <v>314</v>
      </c>
      <c r="D4408" s="136" t="s">
        <v>83</v>
      </c>
      <c r="E4408" s="138">
        <v>99.22</v>
      </c>
      <c r="F4408" s="138">
        <v>99.22</v>
      </c>
      <c r="G4408" s="136" t="s">
        <v>308</v>
      </c>
      <c r="H4408" s="139">
        <v>41974</v>
      </c>
    </row>
    <row r="4409" spans="1:8" ht="25.5">
      <c r="A4409" s="140">
        <v>7278</v>
      </c>
      <c r="B4409" s="141" t="s">
        <v>4716</v>
      </c>
      <c r="C4409" s="140" t="s">
        <v>314</v>
      </c>
      <c r="D4409" s="140" t="s">
        <v>83</v>
      </c>
      <c r="E4409" s="142">
        <v>148.74</v>
      </c>
      <c r="F4409" s="142">
        <v>148.74</v>
      </c>
      <c r="G4409" s="140" t="s">
        <v>308</v>
      </c>
      <c r="H4409" s="143">
        <v>41974</v>
      </c>
    </row>
    <row r="4410" spans="1:8" ht="25.5">
      <c r="A4410" s="136">
        <v>7275</v>
      </c>
      <c r="B4410" s="137" t="s">
        <v>4717</v>
      </c>
      <c r="C4410" s="136" t="s">
        <v>314</v>
      </c>
      <c r="D4410" s="136" t="s">
        <v>83</v>
      </c>
      <c r="E4410" s="138">
        <v>150.76</v>
      </c>
      <c r="F4410" s="138">
        <v>150.76</v>
      </c>
      <c r="G4410" s="136" t="s">
        <v>308</v>
      </c>
      <c r="H4410" s="139">
        <v>41974</v>
      </c>
    </row>
    <row r="4411" spans="1:8" ht="25.5">
      <c r="A4411" s="140">
        <v>7284</v>
      </c>
      <c r="B4411" s="141" t="s">
        <v>4718</v>
      </c>
      <c r="C4411" s="140" t="s">
        <v>314</v>
      </c>
      <c r="D4411" s="140" t="s">
        <v>83</v>
      </c>
      <c r="E4411" s="142">
        <v>208.07</v>
      </c>
      <c r="F4411" s="142">
        <v>208.07</v>
      </c>
      <c r="G4411" s="140" t="s">
        <v>308</v>
      </c>
      <c r="H4411" s="143">
        <v>41974</v>
      </c>
    </row>
    <row r="4412" spans="1:8" ht="25.5">
      <c r="A4412" s="136">
        <v>11663</v>
      </c>
      <c r="B4412" s="137" t="s">
        <v>4719</v>
      </c>
      <c r="C4412" s="136" t="s">
        <v>314</v>
      </c>
      <c r="D4412" s="136" t="s">
        <v>83</v>
      </c>
      <c r="E4412" s="138">
        <v>24.41</v>
      </c>
      <c r="F4412" s="138">
        <v>24.41</v>
      </c>
      <c r="G4412" s="136" t="s">
        <v>308</v>
      </c>
      <c r="H4412" s="139">
        <v>41974</v>
      </c>
    </row>
    <row r="4413" spans="1:8" ht="25.5">
      <c r="A4413" s="140">
        <v>11665</v>
      </c>
      <c r="B4413" s="141" t="s">
        <v>4720</v>
      </c>
      <c r="C4413" s="140" t="s">
        <v>314</v>
      </c>
      <c r="D4413" s="140" t="s">
        <v>83</v>
      </c>
      <c r="E4413" s="142">
        <v>44.33</v>
      </c>
      <c r="F4413" s="142">
        <v>44.33</v>
      </c>
      <c r="G4413" s="140" t="s">
        <v>308</v>
      </c>
      <c r="H4413" s="143">
        <v>41974</v>
      </c>
    </row>
    <row r="4414" spans="1:8" ht="25.5">
      <c r="A4414" s="136">
        <v>11666</v>
      </c>
      <c r="B4414" s="137" t="s">
        <v>4721</v>
      </c>
      <c r="C4414" s="136" t="s">
        <v>314</v>
      </c>
      <c r="D4414" s="136" t="s">
        <v>83</v>
      </c>
      <c r="E4414" s="138">
        <v>55.32</v>
      </c>
      <c r="F4414" s="138">
        <v>55.32</v>
      </c>
      <c r="G4414" s="136" t="s">
        <v>308</v>
      </c>
      <c r="H4414" s="139">
        <v>41974</v>
      </c>
    </row>
    <row r="4415" spans="1:8" ht="25.5">
      <c r="A4415" s="140">
        <v>11667</v>
      </c>
      <c r="B4415" s="141" t="s">
        <v>4722</v>
      </c>
      <c r="C4415" s="140" t="s">
        <v>314</v>
      </c>
      <c r="D4415" s="140" t="s">
        <v>83</v>
      </c>
      <c r="E4415" s="142">
        <v>77.459999999999994</v>
      </c>
      <c r="F4415" s="142">
        <v>77.459999999999994</v>
      </c>
      <c r="G4415" s="140" t="s">
        <v>308</v>
      </c>
      <c r="H4415" s="143">
        <v>41974</v>
      </c>
    </row>
    <row r="4416" spans="1:8" ht="25.5">
      <c r="A4416" s="136">
        <v>11668</v>
      </c>
      <c r="B4416" s="137" t="s">
        <v>4723</v>
      </c>
      <c r="C4416" s="136" t="s">
        <v>314</v>
      </c>
      <c r="D4416" s="136" t="s">
        <v>83</v>
      </c>
      <c r="E4416" s="138">
        <v>97.82</v>
      </c>
      <c r="F4416" s="138">
        <v>97.82</v>
      </c>
      <c r="G4416" s="136" t="s">
        <v>308</v>
      </c>
      <c r="H4416" s="139">
        <v>41974</v>
      </c>
    </row>
    <row r="4417" spans="1:8">
      <c r="A4417" s="140">
        <v>7287</v>
      </c>
      <c r="B4417" s="141" t="s">
        <v>4724</v>
      </c>
      <c r="C4417" s="140" t="s">
        <v>314</v>
      </c>
      <c r="D4417" s="140" t="s">
        <v>2465</v>
      </c>
      <c r="E4417" s="142">
        <v>45.6</v>
      </c>
      <c r="F4417" s="142">
        <v>45.6</v>
      </c>
      <c r="G4417" s="140" t="s">
        <v>308</v>
      </c>
      <c r="H4417" s="143">
        <v>41974</v>
      </c>
    </row>
    <row r="4418" spans="1:8">
      <c r="A4418" s="136">
        <v>7350</v>
      </c>
      <c r="B4418" s="137" t="s">
        <v>4725</v>
      </c>
      <c r="C4418" s="136" t="s">
        <v>314</v>
      </c>
      <c r="D4418" s="136" t="s">
        <v>416</v>
      </c>
      <c r="E4418" s="138">
        <v>18.010000000000002</v>
      </c>
      <c r="F4418" s="138">
        <v>18.010000000000002</v>
      </c>
      <c r="G4418" s="136" t="s">
        <v>308</v>
      </c>
      <c r="H4418" s="139">
        <v>41974</v>
      </c>
    </row>
    <row r="4419" spans="1:8">
      <c r="A4419" s="140">
        <v>7348</v>
      </c>
      <c r="B4419" s="141" t="s">
        <v>4726</v>
      </c>
      <c r="C4419" s="140" t="s">
        <v>314</v>
      </c>
      <c r="D4419" s="140" t="s">
        <v>416</v>
      </c>
      <c r="E4419" s="142">
        <v>10.1</v>
      </c>
      <c r="F4419" s="142">
        <v>10.1</v>
      </c>
      <c r="G4419" s="140" t="s">
        <v>308</v>
      </c>
      <c r="H4419" s="143">
        <v>41974</v>
      </c>
    </row>
    <row r="4420" spans="1:8">
      <c r="A4420" s="136">
        <v>7347</v>
      </c>
      <c r="B4420" s="137" t="s">
        <v>4726</v>
      </c>
      <c r="C4420" s="136" t="s">
        <v>314</v>
      </c>
      <c r="D4420" s="136" t="s">
        <v>2465</v>
      </c>
      <c r="E4420" s="138">
        <v>36.369999999999997</v>
      </c>
      <c r="F4420" s="138">
        <v>36.369999999999997</v>
      </c>
      <c r="G4420" s="136" t="s">
        <v>308</v>
      </c>
      <c r="H4420" s="139">
        <v>41974</v>
      </c>
    </row>
    <row r="4421" spans="1:8">
      <c r="A4421" s="140">
        <v>7355</v>
      </c>
      <c r="B4421" s="141" t="s">
        <v>4727</v>
      </c>
      <c r="C4421" s="140" t="s">
        <v>314</v>
      </c>
      <c r="D4421" s="140" t="s">
        <v>2465</v>
      </c>
      <c r="E4421" s="142">
        <v>54.51</v>
      </c>
      <c r="F4421" s="142">
        <v>54.51</v>
      </c>
      <c r="G4421" s="140" t="s">
        <v>308</v>
      </c>
      <c r="H4421" s="143">
        <v>41974</v>
      </c>
    </row>
    <row r="4422" spans="1:8">
      <c r="A4422" s="136">
        <v>7356</v>
      </c>
      <c r="B4422" s="137" t="s">
        <v>4727</v>
      </c>
      <c r="C4422" s="136" t="s">
        <v>314</v>
      </c>
      <c r="D4422" s="136" t="s">
        <v>416</v>
      </c>
      <c r="E4422" s="138">
        <v>15.14</v>
      </c>
      <c r="F4422" s="138">
        <v>15.14</v>
      </c>
      <c r="G4422" s="136" t="s">
        <v>308</v>
      </c>
      <c r="H4422" s="139">
        <v>41974</v>
      </c>
    </row>
    <row r="4423" spans="1:8" ht="25.5">
      <c r="A4423" s="140">
        <v>7300</v>
      </c>
      <c r="B4423" s="141" t="s">
        <v>4728</v>
      </c>
      <c r="C4423" s="140" t="s">
        <v>314</v>
      </c>
      <c r="D4423" s="140" t="s">
        <v>2465</v>
      </c>
      <c r="E4423" s="142">
        <v>78.010000000000005</v>
      </c>
      <c r="F4423" s="142">
        <v>78.010000000000005</v>
      </c>
      <c r="G4423" s="140" t="s">
        <v>308</v>
      </c>
      <c r="H4423" s="143">
        <v>41974</v>
      </c>
    </row>
    <row r="4424" spans="1:8">
      <c r="A4424" s="136">
        <v>7313</v>
      </c>
      <c r="B4424" s="137" t="s">
        <v>4729</v>
      </c>
      <c r="C4424" s="136" t="s">
        <v>314</v>
      </c>
      <c r="D4424" s="136" t="s">
        <v>416</v>
      </c>
      <c r="E4424" s="138">
        <v>9.07</v>
      </c>
      <c r="F4424" s="138">
        <v>9.07</v>
      </c>
      <c r="G4424" s="136" t="s">
        <v>308</v>
      </c>
      <c r="H4424" s="139">
        <v>41974</v>
      </c>
    </row>
    <row r="4425" spans="1:8" ht="25.5">
      <c r="A4425" s="140">
        <v>7319</v>
      </c>
      <c r="B4425" s="141" t="s">
        <v>4730</v>
      </c>
      <c r="C4425" s="140" t="s">
        <v>314</v>
      </c>
      <c r="D4425" s="140" t="s">
        <v>416</v>
      </c>
      <c r="E4425" s="142">
        <v>7.01</v>
      </c>
      <c r="F4425" s="142">
        <v>7.01</v>
      </c>
      <c r="G4425" s="140" t="s">
        <v>308</v>
      </c>
      <c r="H4425" s="143">
        <v>41974</v>
      </c>
    </row>
    <row r="4426" spans="1:8">
      <c r="A4426" s="136">
        <v>11632</v>
      </c>
      <c r="B4426" s="137" t="s">
        <v>4731</v>
      </c>
      <c r="C4426" s="136" t="s">
        <v>314</v>
      </c>
      <c r="D4426" s="136" t="s">
        <v>2465</v>
      </c>
      <c r="E4426" s="138">
        <v>256.01</v>
      </c>
      <c r="F4426" s="138">
        <v>256.01</v>
      </c>
      <c r="G4426" s="136" t="s">
        <v>308</v>
      </c>
      <c r="H4426" s="139">
        <v>41974</v>
      </c>
    </row>
    <row r="4427" spans="1:8">
      <c r="A4427" s="140">
        <v>7337</v>
      </c>
      <c r="B4427" s="141" t="s">
        <v>4732</v>
      </c>
      <c r="C4427" s="140" t="s">
        <v>314</v>
      </c>
      <c r="D4427" s="140" t="s">
        <v>416</v>
      </c>
      <c r="E4427" s="142">
        <v>39.28</v>
      </c>
      <c r="F4427" s="142">
        <v>39.28</v>
      </c>
      <c r="G4427" s="140" t="s">
        <v>308</v>
      </c>
      <c r="H4427" s="143">
        <v>41974</v>
      </c>
    </row>
    <row r="4428" spans="1:8">
      <c r="A4428" s="136">
        <v>7318</v>
      </c>
      <c r="B4428" s="137" t="s">
        <v>4733</v>
      </c>
      <c r="C4428" s="136" t="s">
        <v>314</v>
      </c>
      <c r="D4428" s="136" t="s">
        <v>304</v>
      </c>
      <c r="E4428" s="138">
        <v>5.82</v>
      </c>
      <c r="F4428" s="138">
        <v>5.82</v>
      </c>
      <c r="G4428" s="136" t="s">
        <v>308</v>
      </c>
      <c r="H4428" s="139">
        <v>41974</v>
      </c>
    </row>
    <row r="4429" spans="1:8">
      <c r="A4429" s="140">
        <v>7304</v>
      </c>
      <c r="B4429" s="141" t="s">
        <v>4734</v>
      </c>
      <c r="C4429" s="140" t="s">
        <v>314</v>
      </c>
      <c r="D4429" s="140" t="s">
        <v>416</v>
      </c>
      <c r="E4429" s="142">
        <v>43.39</v>
      </c>
      <c r="F4429" s="142">
        <v>43.39</v>
      </c>
      <c r="G4429" s="140" t="s">
        <v>308</v>
      </c>
      <c r="H4429" s="143">
        <v>41974</v>
      </c>
    </row>
    <row r="4430" spans="1:8">
      <c r="A4430" s="136">
        <v>7303</v>
      </c>
      <c r="B4430" s="137" t="s">
        <v>4734</v>
      </c>
      <c r="C4430" s="136" t="s">
        <v>314</v>
      </c>
      <c r="D4430" s="136" t="s">
        <v>2465</v>
      </c>
      <c r="E4430" s="138">
        <v>156.18</v>
      </c>
      <c r="F4430" s="138">
        <v>156.18</v>
      </c>
      <c r="G4430" s="136" t="s">
        <v>308</v>
      </c>
      <c r="H4430" s="139">
        <v>41974</v>
      </c>
    </row>
    <row r="4431" spans="1:8">
      <c r="A4431" s="140">
        <v>7290</v>
      </c>
      <c r="B4431" s="141" t="s">
        <v>4735</v>
      </c>
      <c r="C4431" s="140" t="s">
        <v>314</v>
      </c>
      <c r="D4431" s="140" t="s">
        <v>2465</v>
      </c>
      <c r="E4431" s="142">
        <v>69.72</v>
      </c>
      <c r="F4431" s="142">
        <v>69.72</v>
      </c>
      <c r="G4431" s="140" t="s">
        <v>308</v>
      </c>
      <c r="H4431" s="143">
        <v>41974</v>
      </c>
    </row>
    <row r="4432" spans="1:8">
      <c r="A4432" s="136">
        <v>7311</v>
      </c>
      <c r="B4432" s="137" t="s">
        <v>4735</v>
      </c>
      <c r="C4432" s="136" t="s">
        <v>314</v>
      </c>
      <c r="D4432" s="136" t="s">
        <v>416</v>
      </c>
      <c r="E4432" s="138">
        <v>19.37</v>
      </c>
      <c r="F4432" s="138">
        <v>19.37</v>
      </c>
      <c r="G4432" s="136" t="s">
        <v>308</v>
      </c>
      <c r="H4432" s="139">
        <v>41974</v>
      </c>
    </row>
    <row r="4433" spans="1:8">
      <c r="A4433" s="140">
        <v>7292</v>
      </c>
      <c r="B4433" s="141" t="s">
        <v>4736</v>
      </c>
      <c r="C4433" s="140" t="s">
        <v>314</v>
      </c>
      <c r="D4433" s="140" t="s">
        <v>416</v>
      </c>
      <c r="E4433" s="142">
        <v>18.27</v>
      </c>
      <c r="F4433" s="142">
        <v>18.27</v>
      </c>
      <c r="G4433" s="140" t="s">
        <v>308</v>
      </c>
      <c r="H4433" s="143">
        <v>41974</v>
      </c>
    </row>
    <row r="4434" spans="1:8">
      <c r="A4434" s="136">
        <v>7294</v>
      </c>
      <c r="B4434" s="137" t="s">
        <v>4736</v>
      </c>
      <c r="C4434" s="136" t="s">
        <v>314</v>
      </c>
      <c r="D4434" s="136" t="s">
        <v>2465</v>
      </c>
      <c r="E4434" s="138">
        <v>65.760000000000005</v>
      </c>
      <c r="F4434" s="138">
        <v>65.760000000000005</v>
      </c>
      <c r="G4434" s="136" t="s">
        <v>308</v>
      </c>
      <c r="H4434" s="139">
        <v>41974</v>
      </c>
    </row>
    <row r="4435" spans="1:8">
      <c r="A4435" s="140">
        <v>7312</v>
      </c>
      <c r="B4435" s="141" t="s">
        <v>4737</v>
      </c>
      <c r="C4435" s="140" t="s">
        <v>314</v>
      </c>
      <c r="D4435" s="140" t="s">
        <v>2465</v>
      </c>
      <c r="E4435" s="142">
        <v>71.34</v>
      </c>
      <c r="F4435" s="142">
        <v>71.34</v>
      </c>
      <c r="G4435" s="140" t="s">
        <v>308</v>
      </c>
      <c r="H4435" s="143">
        <v>41974</v>
      </c>
    </row>
    <row r="4436" spans="1:8">
      <c r="A4436" s="136">
        <v>7288</v>
      </c>
      <c r="B4436" s="137" t="s">
        <v>4737</v>
      </c>
      <c r="C4436" s="136" t="s">
        <v>314</v>
      </c>
      <c r="D4436" s="136" t="s">
        <v>416</v>
      </c>
      <c r="E4436" s="138">
        <v>19.82</v>
      </c>
      <c r="F4436" s="138">
        <v>19.82</v>
      </c>
      <c r="G4436" s="136" t="s">
        <v>308</v>
      </c>
      <c r="H4436" s="139">
        <v>41974</v>
      </c>
    </row>
    <row r="4437" spans="1:8" ht="25.5">
      <c r="A4437" s="140">
        <v>7293</v>
      </c>
      <c r="B4437" s="141" t="s">
        <v>4738</v>
      </c>
      <c r="C4437" s="140" t="s">
        <v>314</v>
      </c>
      <c r="D4437" s="140" t="s">
        <v>416</v>
      </c>
      <c r="E4437" s="142">
        <v>18.829999999999998</v>
      </c>
      <c r="F4437" s="142">
        <v>18.829999999999998</v>
      </c>
      <c r="G4437" s="140" t="s">
        <v>308</v>
      </c>
      <c r="H4437" s="143">
        <v>41974</v>
      </c>
    </row>
    <row r="4438" spans="1:8">
      <c r="A4438" s="136">
        <v>7364</v>
      </c>
      <c r="B4438" s="137" t="s">
        <v>4739</v>
      </c>
      <c r="C4438" s="136" t="s">
        <v>314</v>
      </c>
      <c r="D4438" s="136" t="s">
        <v>416</v>
      </c>
      <c r="E4438" s="138">
        <v>0.79</v>
      </c>
      <c r="F4438" s="138">
        <v>0.79</v>
      </c>
      <c r="G4438" s="136" t="s">
        <v>308</v>
      </c>
      <c r="H4438" s="139">
        <v>41974</v>
      </c>
    </row>
    <row r="4439" spans="1:8">
      <c r="A4439" s="140">
        <v>7363</v>
      </c>
      <c r="B4439" s="141" t="s">
        <v>4739</v>
      </c>
      <c r="C4439" s="140" t="s">
        <v>314</v>
      </c>
      <c r="D4439" s="140" t="s">
        <v>304</v>
      </c>
      <c r="E4439" s="142">
        <v>3.17</v>
      </c>
      <c r="F4439" s="142">
        <v>3.17</v>
      </c>
      <c r="G4439" s="140" t="s">
        <v>308</v>
      </c>
      <c r="H4439" s="143">
        <v>41974</v>
      </c>
    </row>
    <row r="4440" spans="1:8">
      <c r="A4440" s="136">
        <v>35693</v>
      </c>
      <c r="B4440" s="137" t="s">
        <v>4740</v>
      </c>
      <c r="C4440" s="136" t="s">
        <v>314</v>
      </c>
      <c r="D4440" s="136" t="s">
        <v>416</v>
      </c>
      <c r="E4440" s="138">
        <v>6.95</v>
      </c>
      <c r="F4440" s="138">
        <v>6.95</v>
      </c>
      <c r="G4440" s="136" t="s">
        <v>308</v>
      </c>
      <c r="H4440" s="139">
        <v>41974</v>
      </c>
    </row>
    <row r="4441" spans="1:8">
      <c r="A4441" s="140">
        <v>35692</v>
      </c>
      <c r="B4441" s="141" t="s">
        <v>4741</v>
      </c>
      <c r="C4441" s="140" t="s">
        <v>314</v>
      </c>
      <c r="D4441" s="140" t="s">
        <v>416</v>
      </c>
      <c r="E4441" s="142">
        <v>37.24</v>
      </c>
      <c r="F4441" s="142">
        <v>37.24</v>
      </c>
      <c r="G4441" s="140" t="s">
        <v>308</v>
      </c>
      <c r="H4441" s="143">
        <v>41974</v>
      </c>
    </row>
    <row r="4442" spans="1:8">
      <c r="A4442" s="136">
        <v>7344</v>
      </c>
      <c r="B4442" s="137" t="s">
        <v>4742</v>
      </c>
      <c r="C4442" s="136" t="s">
        <v>314</v>
      </c>
      <c r="D4442" s="136" t="s">
        <v>2465</v>
      </c>
      <c r="E4442" s="138">
        <v>47.12</v>
      </c>
      <c r="F4442" s="138">
        <v>47.12</v>
      </c>
      <c r="G4442" s="136" t="s">
        <v>308</v>
      </c>
      <c r="H4442" s="139">
        <v>41974</v>
      </c>
    </row>
    <row r="4443" spans="1:8">
      <c r="A4443" s="140">
        <v>7345</v>
      </c>
      <c r="B4443" s="141" t="s">
        <v>4742</v>
      </c>
      <c r="C4443" s="140" t="s">
        <v>314</v>
      </c>
      <c r="D4443" s="140" t="s">
        <v>416</v>
      </c>
      <c r="E4443" s="142">
        <v>13.09</v>
      </c>
      <c r="F4443" s="142">
        <v>13.09</v>
      </c>
      <c r="G4443" s="140" t="s">
        <v>308</v>
      </c>
      <c r="H4443" s="143">
        <v>41974</v>
      </c>
    </row>
    <row r="4444" spans="1:8">
      <c r="A4444" s="136">
        <v>35691</v>
      </c>
      <c r="B4444" s="137" t="s">
        <v>4743</v>
      </c>
      <c r="C4444" s="136" t="s">
        <v>314</v>
      </c>
      <c r="D4444" s="136" t="s">
        <v>416</v>
      </c>
      <c r="E4444" s="138">
        <v>10.35</v>
      </c>
      <c r="F4444" s="138">
        <v>10.35</v>
      </c>
      <c r="G4444" s="136" t="s">
        <v>308</v>
      </c>
      <c r="H4444" s="139">
        <v>41974</v>
      </c>
    </row>
    <row r="4445" spans="1:8" ht="25.5">
      <c r="A4445" s="140">
        <v>7362</v>
      </c>
      <c r="B4445" s="141" t="s">
        <v>4744</v>
      </c>
      <c r="C4445" s="140" t="s">
        <v>314</v>
      </c>
      <c r="D4445" s="140" t="s">
        <v>304</v>
      </c>
      <c r="E4445" s="142">
        <v>6.92</v>
      </c>
      <c r="F4445" s="142">
        <v>6.92</v>
      </c>
      <c r="G4445" s="140" t="s">
        <v>308</v>
      </c>
      <c r="H4445" s="143">
        <v>41974</v>
      </c>
    </row>
    <row r="4446" spans="1:8">
      <c r="A4446" s="136">
        <v>7342</v>
      </c>
      <c r="B4446" s="137" t="s">
        <v>4745</v>
      </c>
      <c r="C4446" s="136" t="s">
        <v>314</v>
      </c>
      <c r="D4446" s="136" t="s">
        <v>304</v>
      </c>
      <c r="E4446" s="138">
        <v>3.8</v>
      </c>
      <c r="F4446" s="138">
        <v>3.8</v>
      </c>
      <c r="G4446" s="136" t="s">
        <v>308</v>
      </c>
      <c r="H4446" s="139">
        <v>41974</v>
      </c>
    </row>
    <row r="4447" spans="1:8" ht="25.5">
      <c r="A4447" s="140">
        <v>7343</v>
      </c>
      <c r="B4447" s="141" t="s">
        <v>4746</v>
      </c>
      <c r="C4447" s="140" t="s">
        <v>314</v>
      </c>
      <c r="D4447" s="140" t="s">
        <v>416</v>
      </c>
      <c r="E4447" s="142">
        <v>28.77</v>
      </c>
      <c r="F4447" s="142">
        <v>28.77</v>
      </c>
      <c r="G4447" s="140" t="s">
        <v>308</v>
      </c>
      <c r="H4447" s="143">
        <v>41974</v>
      </c>
    </row>
    <row r="4448" spans="1:8" ht="38.25">
      <c r="A4448" s="136">
        <v>11163</v>
      </c>
      <c r="B4448" s="137" t="s">
        <v>4747</v>
      </c>
      <c r="C4448" s="136" t="s">
        <v>314</v>
      </c>
      <c r="D4448" s="136" t="s">
        <v>2465</v>
      </c>
      <c r="E4448" s="138">
        <v>121.89</v>
      </c>
      <c r="F4448" s="138">
        <v>121.89</v>
      </c>
      <c r="G4448" s="136" t="s">
        <v>308</v>
      </c>
      <c r="H4448" s="139">
        <v>41974</v>
      </c>
    </row>
    <row r="4449" spans="1:8">
      <c r="A4449" s="140">
        <v>11625</v>
      </c>
      <c r="B4449" s="141" t="s">
        <v>4748</v>
      </c>
      <c r="C4449" s="140" t="s">
        <v>314</v>
      </c>
      <c r="D4449" s="140" t="s">
        <v>304</v>
      </c>
      <c r="E4449" s="142">
        <v>5.43</v>
      </c>
      <c r="F4449" s="142">
        <v>5.43</v>
      </c>
      <c r="G4449" s="140" t="s">
        <v>308</v>
      </c>
      <c r="H4449" s="143">
        <v>41974</v>
      </c>
    </row>
    <row r="4450" spans="1:8">
      <c r="A4450" s="136">
        <v>7306</v>
      </c>
      <c r="B4450" s="137" t="s">
        <v>4749</v>
      </c>
      <c r="C4450" s="136" t="s">
        <v>314</v>
      </c>
      <c r="D4450" s="136" t="s">
        <v>416</v>
      </c>
      <c r="E4450" s="138">
        <v>22.31</v>
      </c>
      <c r="F4450" s="138">
        <v>22.31</v>
      </c>
      <c r="G4450" s="136" t="s">
        <v>308</v>
      </c>
      <c r="H4450" s="139">
        <v>41974</v>
      </c>
    </row>
    <row r="4451" spans="1:8">
      <c r="A4451" s="140">
        <v>7295</v>
      </c>
      <c r="B4451" s="141" t="s">
        <v>4750</v>
      </c>
      <c r="C4451" s="140" t="s">
        <v>314</v>
      </c>
      <c r="D4451" s="140" t="s">
        <v>2465</v>
      </c>
      <c r="E4451" s="142">
        <v>67.77</v>
      </c>
      <c r="F4451" s="142">
        <v>67.77</v>
      </c>
      <c r="G4451" s="140" t="s">
        <v>308</v>
      </c>
      <c r="H4451" s="143">
        <v>41974</v>
      </c>
    </row>
    <row r="4452" spans="1:8" ht="38.25">
      <c r="A4452" s="136">
        <v>26032</v>
      </c>
      <c r="B4452" s="137" t="s">
        <v>4751</v>
      </c>
      <c r="C4452" s="136" t="s">
        <v>314</v>
      </c>
      <c r="D4452" s="136" t="s">
        <v>416</v>
      </c>
      <c r="E4452" s="138">
        <v>21.96</v>
      </c>
      <c r="F4452" s="138">
        <v>21.96</v>
      </c>
      <c r="G4452" s="136" t="s">
        <v>308</v>
      </c>
      <c r="H4452" s="139">
        <v>41974</v>
      </c>
    </row>
    <row r="4453" spans="1:8" ht="25.5">
      <c r="A4453" s="140">
        <v>7360</v>
      </c>
      <c r="B4453" s="141" t="s">
        <v>4752</v>
      </c>
      <c r="C4453" s="140" t="s">
        <v>314</v>
      </c>
      <c r="D4453" s="140" t="s">
        <v>416</v>
      </c>
      <c r="E4453" s="142">
        <v>12.18</v>
      </c>
      <c r="F4453" s="142">
        <v>12.18</v>
      </c>
      <c r="G4453" s="140" t="s">
        <v>308</v>
      </c>
      <c r="H4453" s="143">
        <v>41974</v>
      </c>
    </row>
    <row r="4454" spans="1:8" ht="25.5">
      <c r="A4454" s="136">
        <v>155</v>
      </c>
      <c r="B4454" s="137" t="s">
        <v>4753</v>
      </c>
      <c r="C4454" s="136" t="s">
        <v>314</v>
      </c>
      <c r="D4454" s="136" t="s">
        <v>416</v>
      </c>
      <c r="E4454" s="138">
        <v>28.15</v>
      </c>
      <c r="F4454" s="138">
        <v>28.15</v>
      </c>
      <c r="G4454" s="136" t="s">
        <v>308</v>
      </c>
      <c r="H4454" s="139">
        <v>41974</v>
      </c>
    </row>
    <row r="4455" spans="1:8">
      <c r="A4455" s="140">
        <v>7314</v>
      </c>
      <c r="B4455" s="141" t="s">
        <v>4754</v>
      </c>
      <c r="C4455" s="140" t="s">
        <v>314</v>
      </c>
      <c r="D4455" s="140" t="s">
        <v>416</v>
      </c>
      <c r="E4455" s="142">
        <v>44.27</v>
      </c>
      <c r="F4455" s="142">
        <v>44.27</v>
      </c>
      <c r="G4455" s="140" t="s">
        <v>308</v>
      </c>
      <c r="H4455" s="143">
        <v>41974</v>
      </c>
    </row>
    <row r="4456" spans="1:8">
      <c r="A4456" s="136">
        <v>11630</v>
      </c>
      <c r="B4456" s="137" t="s">
        <v>4755</v>
      </c>
      <c r="C4456" s="136" t="s">
        <v>314</v>
      </c>
      <c r="D4456" s="136" t="s">
        <v>2465</v>
      </c>
      <c r="E4456" s="138">
        <v>159.38</v>
      </c>
      <c r="F4456" s="138">
        <v>159.38</v>
      </c>
      <c r="G4456" s="136" t="s">
        <v>308</v>
      </c>
      <c r="H4456" s="139">
        <v>41974</v>
      </c>
    </row>
    <row r="4457" spans="1:8" ht="25.5">
      <c r="A4457" s="140">
        <v>154</v>
      </c>
      <c r="B4457" s="141" t="s">
        <v>4756</v>
      </c>
      <c r="C4457" s="140" t="s">
        <v>314</v>
      </c>
      <c r="D4457" s="140" t="s">
        <v>416</v>
      </c>
      <c r="E4457" s="142">
        <v>32.18</v>
      </c>
      <c r="F4457" s="142">
        <v>32.18</v>
      </c>
      <c r="G4457" s="140" t="s">
        <v>308</v>
      </c>
      <c r="H4457" s="143">
        <v>41974</v>
      </c>
    </row>
    <row r="4458" spans="1:8" ht="25.5">
      <c r="A4458" s="136">
        <v>7338</v>
      </c>
      <c r="B4458" s="137" t="s">
        <v>4756</v>
      </c>
      <c r="C4458" s="136" t="s">
        <v>314</v>
      </c>
      <c r="D4458" s="136" t="s">
        <v>304</v>
      </c>
      <c r="E4458" s="138">
        <v>21.45</v>
      </c>
      <c r="F4458" s="138">
        <v>21.45</v>
      </c>
      <c r="G4458" s="136" t="s">
        <v>308</v>
      </c>
      <c r="H4458" s="139">
        <v>41974</v>
      </c>
    </row>
    <row r="4459" spans="1:8" ht="38.25">
      <c r="A4459" s="140">
        <v>11060</v>
      </c>
      <c r="B4459" s="141" t="s">
        <v>4757</v>
      </c>
      <c r="C4459" s="140" t="s">
        <v>314</v>
      </c>
      <c r="D4459" s="140" t="s">
        <v>83</v>
      </c>
      <c r="E4459" s="142">
        <v>32.58</v>
      </c>
      <c r="F4459" s="142">
        <v>32.58</v>
      </c>
      <c r="G4459" s="140" t="s">
        <v>308</v>
      </c>
      <c r="H4459" s="143">
        <v>41974</v>
      </c>
    </row>
    <row r="4460" spans="1:8">
      <c r="A4460" s="136">
        <v>20245</v>
      </c>
      <c r="B4460" s="137" t="s">
        <v>4758</v>
      </c>
      <c r="C4460" s="136" t="s">
        <v>314</v>
      </c>
      <c r="D4460" s="136" t="s">
        <v>83</v>
      </c>
      <c r="E4460" s="138">
        <v>4.9400000000000004</v>
      </c>
      <c r="F4460" s="138">
        <v>4.9400000000000004</v>
      </c>
      <c r="G4460" s="136" t="s">
        <v>308</v>
      </c>
      <c r="H4460" s="139">
        <v>41974</v>
      </c>
    </row>
    <row r="4461" spans="1:8" ht="25.5">
      <c r="A4461" s="140">
        <v>7528</v>
      </c>
      <c r="B4461" s="141" t="s">
        <v>4759</v>
      </c>
      <c r="C4461" s="140" t="s">
        <v>314</v>
      </c>
      <c r="D4461" s="140" t="s">
        <v>83</v>
      </c>
      <c r="E4461" s="142">
        <v>4.9000000000000004</v>
      </c>
      <c r="F4461" s="142">
        <v>4.9000000000000004</v>
      </c>
      <c r="G4461" s="140" t="s">
        <v>308</v>
      </c>
      <c r="H4461" s="143">
        <v>41974</v>
      </c>
    </row>
    <row r="4462" spans="1:8" ht="38.25">
      <c r="A4462" s="136">
        <v>12145</v>
      </c>
      <c r="B4462" s="137" t="s">
        <v>4760</v>
      </c>
      <c r="C4462" s="136" t="s">
        <v>314</v>
      </c>
      <c r="D4462" s="136" t="s">
        <v>83</v>
      </c>
      <c r="E4462" s="138">
        <v>15.5</v>
      </c>
      <c r="F4462" s="138">
        <v>15.5</v>
      </c>
      <c r="G4462" s="136" t="s">
        <v>308</v>
      </c>
      <c r="H4462" s="139">
        <v>41974</v>
      </c>
    </row>
    <row r="4463" spans="1:8" ht="25.5">
      <c r="A4463" s="140">
        <v>7535</v>
      </c>
      <c r="B4463" s="141" t="s">
        <v>4761</v>
      </c>
      <c r="C4463" s="140" t="s">
        <v>314</v>
      </c>
      <c r="D4463" s="140" t="s">
        <v>83</v>
      </c>
      <c r="E4463" s="142">
        <v>8.3699999999999992</v>
      </c>
      <c r="F4463" s="142">
        <v>8.3699999999999992</v>
      </c>
      <c r="G4463" s="140" t="s">
        <v>308</v>
      </c>
      <c r="H4463" s="143">
        <v>41974</v>
      </c>
    </row>
    <row r="4464" spans="1:8" ht="25.5">
      <c r="A4464" s="136">
        <v>7536</v>
      </c>
      <c r="B4464" s="137" t="s">
        <v>4762</v>
      </c>
      <c r="C4464" s="136" t="s">
        <v>314</v>
      </c>
      <c r="D4464" s="136" t="s">
        <v>83</v>
      </c>
      <c r="E4464" s="138">
        <v>7.57</v>
      </c>
      <c r="F4464" s="138">
        <v>7.57</v>
      </c>
      <c r="G4464" s="136" t="s">
        <v>308</v>
      </c>
      <c r="H4464" s="139">
        <v>41974</v>
      </c>
    </row>
    <row r="4465" spans="1:8" ht="25.5">
      <c r="A4465" s="140">
        <v>7529</v>
      </c>
      <c r="B4465" s="141" t="s">
        <v>4763</v>
      </c>
      <c r="C4465" s="140" t="s">
        <v>314</v>
      </c>
      <c r="D4465" s="140" t="s">
        <v>83</v>
      </c>
      <c r="E4465" s="142">
        <v>11.46</v>
      </c>
      <c r="F4465" s="142">
        <v>11.46</v>
      </c>
      <c r="G4465" s="140" t="s">
        <v>308</v>
      </c>
      <c r="H4465" s="143">
        <v>41974</v>
      </c>
    </row>
    <row r="4466" spans="1:8" ht="25.5">
      <c r="A4466" s="136">
        <v>7533</v>
      </c>
      <c r="B4466" s="137" t="s">
        <v>4764</v>
      </c>
      <c r="C4466" s="136" t="s">
        <v>314</v>
      </c>
      <c r="D4466" s="136" t="s">
        <v>83</v>
      </c>
      <c r="E4466" s="138">
        <v>3.36</v>
      </c>
      <c r="F4466" s="138">
        <v>3.36</v>
      </c>
      <c r="G4466" s="136" t="s">
        <v>308</v>
      </c>
      <c r="H4466" s="139">
        <v>41974</v>
      </c>
    </row>
    <row r="4467" spans="1:8" ht="25.5">
      <c r="A4467" s="140">
        <v>7524</v>
      </c>
      <c r="B4467" s="141" t="s">
        <v>4765</v>
      </c>
      <c r="C4467" s="140" t="s">
        <v>314</v>
      </c>
      <c r="D4467" s="140" t="s">
        <v>83</v>
      </c>
      <c r="E4467" s="142">
        <v>14.68</v>
      </c>
      <c r="F4467" s="142">
        <v>14.68</v>
      </c>
      <c r="G4467" s="140" t="s">
        <v>308</v>
      </c>
      <c r="H4467" s="143">
        <v>41974</v>
      </c>
    </row>
    <row r="4468" spans="1:8" ht="25.5">
      <c r="A4468" s="136">
        <v>7525</v>
      </c>
      <c r="B4468" s="137" t="s">
        <v>4766</v>
      </c>
      <c r="C4468" s="136" t="s">
        <v>314</v>
      </c>
      <c r="D4468" s="136" t="s">
        <v>83</v>
      </c>
      <c r="E4468" s="138">
        <v>18.8</v>
      </c>
      <c r="F4468" s="138">
        <v>18.8</v>
      </c>
      <c r="G4468" s="136" t="s">
        <v>308</v>
      </c>
      <c r="H4468" s="139">
        <v>41974</v>
      </c>
    </row>
    <row r="4469" spans="1:8" ht="25.5">
      <c r="A4469" s="140">
        <v>7531</v>
      </c>
      <c r="B4469" s="141" t="s">
        <v>4767</v>
      </c>
      <c r="C4469" s="140" t="s">
        <v>314</v>
      </c>
      <c r="D4469" s="140" t="s">
        <v>83</v>
      </c>
      <c r="E4469" s="142">
        <v>10.09</v>
      </c>
      <c r="F4469" s="142">
        <v>10.09</v>
      </c>
      <c r="G4469" s="140" t="s">
        <v>308</v>
      </c>
      <c r="H4469" s="143">
        <v>41974</v>
      </c>
    </row>
    <row r="4470" spans="1:8" ht="25.5">
      <c r="A4470" s="136">
        <v>7526</v>
      </c>
      <c r="B4470" s="137" t="s">
        <v>4768</v>
      </c>
      <c r="C4470" s="136" t="s">
        <v>314</v>
      </c>
      <c r="D4470" s="136" t="s">
        <v>83</v>
      </c>
      <c r="E4470" s="138">
        <v>9.51</v>
      </c>
      <c r="F4470" s="138">
        <v>9.51</v>
      </c>
      <c r="G4470" s="136" t="s">
        <v>308</v>
      </c>
      <c r="H4470" s="139">
        <v>41974</v>
      </c>
    </row>
    <row r="4471" spans="1:8" ht="25.5">
      <c r="A4471" s="140">
        <v>12143</v>
      </c>
      <c r="B4471" s="141" t="s">
        <v>4769</v>
      </c>
      <c r="C4471" s="140" t="s">
        <v>314</v>
      </c>
      <c r="D4471" s="140" t="s">
        <v>83</v>
      </c>
      <c r="E4471" s="142">
        <v>16.93</v>
      </c>
      <c r="F4471" s="142">
        <v>16.93</v>
      </c>
      <c r="G4471" s="140" t="s">
        <v>308</v>
      </c>
      <c r="H4471" s="143">
        <v>41974</v>
      </c>
    </row>
    <row r="4472" spans="1:8" ht="25.5">
      <c r="A4472" s="136">
        <v>12147</v>
      </c>
      <c r="B4472" s="137" t="s">
        <v>4770</v>
      </c>
      <c r="C4472" s="136" t="s">
        <v>314</v>
      </c>
      <c r="D4472" s="136" t="s">
        <v>83</v>
      </c>
      <c r="E4472" s="138">
        <v>7.57</v>
      </c>
      <c r="F4472" s="138">
        <v>7.57</v>
      </c>
      <c r="G4472" s="136" t="s">
        <v>308</v>
      </c>
      <c r="H4472" s="139">
        <v>41974</v>
      </c>
    </row>
    <row r="4473" spans="1:8" ht="25.5">
      <c r="A4473" s="140">
        <v>12142</v>
      </c>
      <c r="B4473" s="141" t="s">
        <v>4771</v>
      </c>
      <c r="C4473" s="140" t="s">
        <v>314</v>
      </c>
      <c r="D4473" s="140" t="s">
        <v>83</v>
      </c>
      <c r="E4473" s="142">
        <v>6.2</v>
      </c>
      <c r="F4473" s="142">
        <v>6.2</v>
      </c>
      <c r="G4473" s="140" t="s">
        <v>308</v>
      </c>
      <c r="H4473" s="143">
        <v>41974</v>
      </c>
    </row>
    <row r="4474" spans="1:8" ht="25.5">
      <c r="A4474" s="136">
        <v>7527</v>
      </c>
      <c r="B4474" s="137" t="s">
        <v>4772</v>
      </c>
      <c r="C4474" s="136" t="s">
        <v>314</v>
      </c>
      <c r="D4474" s="136" t="s">
        <v>83</v>
      </c>
      <c r="E4474" s="138">
        <v>7.78</v>
      </c>
      <c r="F4474" s="138">
        <v>7.78</v>
      </c>
      <c r="G4474" s="136" t="s">
        <v>308</v>
      </c>
      <c r="H4474" s="139">
        <v>41974</v>
      </c>
    </row>
    <row r="4475" spans="1:8">
      <c r="A4475" s="140">
        <v>7592</v>
      </c>
      <c r="B4475" s="141" t="s">
        <v>4773</v>
      </c>
      <c r="C4475" s="140" t="s">
        <v>306</v>
      </c>
      <c r="D4475" s="140" t="s">
        <v>307</v>
      </c>
      <c r="E4475" s="142">
        <v>21.26</v>
      </c>
      <c r="F4475" s="142">
        <v>18.39</v>
      </c>
      <c r="G4475" s="140" t="s">
        <v>308</v>
      </c>
      <c r="H4475" s="143">
        <v>41974</v>
      </c>
    </row>
    <row r="4476" spans="1:8" ht="25.5">
      <c r="A4476" s="136">
        <v>11762</v>
      </c>
      <c r="B4476" s="137" t="s">
        <v>4774</v>
      </c>
      <c r="C4476" s="136" t="s">
        <v>314</v>
      </c>
      <c r="D4476" s="136" t="s">
        <v>83</v>
      </c>
      <c r="E4476" s="138">
        <v>27.27</v>
      </c>
      <c r="F4476" s="138">
        <v>27.27</v>
      </c>
      <c r="G4476" s="136" t="s">
        <v>308</v>
      </c>
      <c r="H4476" s="139">
        <v>41974</v>
      </c>
    </row>
    <row r="4477" spans="1:8" ht="25.5">
      <c r="A4477" s="140">
        <v>13418</v>
      </c>
      <c r="B4477" s="141" t="s">
        <v>4775</v>
      </c>
      <c r="C4477" s="140" t="s">
        <v>314</v>
      </c>
      <c r="D4477" s="140" t="s">
        <v>83</v>
      </c>
      <c r="E4477" s="142">
        <v>7.62</v>
      </c>
      <c r="F4477" s="142">
        <v>7.62</v>
      </c>
      <c r="G4477" s="140" t="s">
        <v>308</v>
      </c>
      <c r="H4477" s="143">
        <v>41974</v>
      </c>
    </row>
    <row r="4478" spans="1:8" ht="25.5">
      <c r="A4478" s="136">
        <v>13984</v>
      </c>
      <c r="B4478" s="137" t="s">
        <v>4776</v>
      </c>
      <c r="C4478" s="136" t="s">
        <v>314</v>
      </c>
      <c r="D4478" s="136" t="s">
        <v>83</v>
      </c>
      <c r="E4478" s="138">
        <v>19.059999999999999</v>
      </c>
      <c r="F4478" s="138">
        <v>19.059999999999999</v>
      </c>
      <c r="G4478" s="136" t="s">
        <v>308</v>
      </c>
      <c r="H4478" s="139">
        <v>41974</v>
      </c>
    </row>
    <row r="4479" spans="1:8" ht="25.5">
      <c r="A4479" s="140">
        <v>11772</v>
      </c>
      <c r="B4479" s="141" t="s">
        <v>4777</v>
      </c>
      <c r="C4479" s="140" t="s">
        <v>314</v>
      </c>
      <c r="D4479" s="140" t="s">
        <v>83</v>
      </c>
      <c r="E4479" s="142">
        <v>46.28</v>
      </c>
      <c r="F4479" s="142">
        <v>46.28</v>
      </c>
      <c r="G4479" s="140" t="s">
        <v>308</v>
      </c>
      <c r="H4479" s="143">
        <v>41974</v>
      </c>
    </row>
    <row r="4480" spans="1:8" ht="25.5">
      <c r="A4480" s="136">
        <v>36795</v>
      </c>
      <c r="B4480" s="137" t="s">
        <v>4778</v>
      </c>
      <c r="C4480" s="136" t="s">
        <v>314</v>
      </c>
      <c r="D4480" s="136" t="s">
        <v>83</v>
      </c>
      <c r="E4480" s="138">
        <v>297.63</v>
      </c>
      <c r="F4480" s="138">
        <v>297.63</v>
      </c>
      <c r="G4480" s="136" t="s">
        <v>308</v>
      </c>
      <c r="H4480" s="139">
        <v>41974</v>
      </c>
    </row>
    <row r="4481" spans="1:8" ht="25.5">
      <c r="A4481" s="140">
        <v>36796</v>
      </c>
      <c r="B4481" s="141" t="s">
        <v>4779</v>
      </c>
      <c r="C4481" s="140" t="s">
        <v>314</v>
      </c>
      <c r="D4481" s="140" t="s">
        <v>83</v>
      </c>
      <c r="E4481" s="142">
        <v>76.63</v>
      </c>
      <c r="F4481" s="142">
        <v>76.63</v>
      </c>
      <c r="G4481" s="140" t="s">
        <v>308</v>
      </c>
      <c r="H4481" s="143">
        <v>41974</v>
      </c>
    </row>
    <row r="4482" spans="1:8" ht="25.5">
      <c r="A4482" s="136">
        <v>36791</v>
      </c>
      <c r="B4482" s="137" t="s">
        <v>4780</v>
      </c>
      <c r="C4482" s="136" t="s">
        <v>314</v>
      </c>
      <c r="D4482" s="136" t="s">
        <v>83</v>
      </c>
      <c r="E4482" s="138">
        <v>39.479999999999997</v>
      </c>
      <c r="F4482" s="138">
        <v>39.479999999999997</v>
      </c>
      <c r="G4482" s="136" t="s">
        <v>308</v>
      </c>
      <c r="H4482" s="139">
        <v>41974</v>
      </c>
    </row>
    <row r="4483" spans="1:8" ht="25.5">
      <c r="A4483" s="140">
        <v>13415</v>
      </c>
      <c r="B4483" s="141" t="s">
        <v>4781</v>
      </c>
      <c r="C4483" s="140" t="s">
        <v>314</v>
      </c>
      <c r="D4483" s="140" t="s">
        <v>83</v>
      </c>
      <c r="E4483" s="142">
        <v>22.95</v>
      </c>
      <c r="F4483" s="142">
        <v>22.95</v>
      </c>
      <c r="G4483" s="140" t="s">
        <v>308</v>
      </c>
      <c r="H4483" s="143">
        <v>41974</v>
      </c>
    </row>
    <row r="4484" spans="1:8" ht="25.5">
      <c r="A4484" s="136">
        <v>36792</v>
      </c>
      <c r="B4484" s="137" t="s">
        <v>4782</v>
      </c>
      <c r="C4484" s="136" t="s">
        <v>314</v>
      </c>
      <c r="D4484" s="136" t="s">
        <v>83</v>
      </c>
      <c r="E4484" s="138">
        <v>75.47</v>
      </c>
      <c r="F4484" s="138">
        <v>75.47</v>
      </c>
      <c r="G4484" s="136" t="s">
        <v>308</v>
      </c>
      <c r="H4484" s="139">
        <v>41974</v>
      </c>
    </row>
    <row r="4485" spans="1:8" ht="25.5">
      <c r="A4485" s="140">
        <v>11773</v>
      </c>
      <c r="B4485" s="141" t="s">
        <v>4783</v>
      </c>
      <c r="C4485" s="140" t="s">
        <v>314</v>
      </c>
      <c r="D4485" s="140" t="s">
        <v>83</v>
      </c>
      <c r="E4485" s="142">
        <v>44.18</v>
      </c>
      <c r="F4485" s="142">
        <v>44.18</v>
      </c>
      <c r="G4485" s="140" t="s">
        <v>308</v>
      </c>
      <c r="H4485" s="143">
        <v>41974</v>
      </c>
    </row>
    <row r="4486" spans="1:8" ht="25.5">
      <c r="A4486" s="136">
        <v>11775</v>
      </c>
      <c r="B4486" s="137" t="s">
        <v>4784</v>
      </c>
      <c r="C4486" s="136" t="s">
        <v>314</v>
      </c>
      <c r="D4486" s="136" t="s">
        <v>83</v>
      </c>
      <c r="E4486" s="138">
        <v>46.13</v>
      </c>
      <c r="F4486" s="138">
        <v>46.13</v>
      </c>
      <c r="G4486" s="136" t="s">
        <v>308</v>
      </c>
      <c r="H4486" s="139">
        <v>41974</v>
      </c>
    </row>
    <row r="4487" spans="1:8" ht="25.5">
      <c r="A4487" s="140">
        <v>13983</v>
      </c>
      <c r="B4487" s="141" t="s">
        <v>4785</v>
      </c>
      <c r="C4487" s="140" t="s">
        <v>314</v>
      </c>
      <c r="D4487" s="140" t="s">
        <v>83</v>
      </c>
      <c r="E4487" s="142">
        <v>23.57</v>
      </c>
      <c r="F4487" s="142">
        <v>23.57</v>
      </c>
      <c r="G4487" s="140" t="s">
        <v>308</v>
      </c>
      <c r="H4487" s="143">
        <v>41974</v>
      </c>
    </row>
    <row r="4488" spans="1:8" ht="25.5">
      <c r="A4488" s="136">
        <v>13416</v>
      </c>
      <c r="B4488" s="137" t="s">
        <v>4786</v>
      </c>
      <c r="C4488" s="136" t="s">
        <v>314</v>
      </c>
      <c r="D4488" s="136" t="s">
        <v>83</v>
      </c>
      <c r="E4488" s="138">
        <v>19.010000000000002</v>
      </c>
      <c r="F4488" s="138">
        <v>19.010000000000002</v>
      </c>
      <c r="G4488" s="136" t="s">
        <v>308</v>
      </c>
      <c r="H4488" s="139">
        <v>41974</v>
      </c>
    </row>
    <row r="4489" spans="1:8" ht="25.5">
      <c r="A4489" s="140">
        <v>13417</v>
      </c>
      <c r="B4489" s="141" t="s">
        <v>4787</v>
      </c>
      <c r="C4489" s="140" t="s">
        <v>314</v>
      </c>
      <c r="D4489" s="140" t="s">
        <v>83</v>
      </c>
      <c r="E4489" s="142">
        <v>16.77</v>
      </c>
      <c r="F4489" s="142">
        <v>16.77</v>
      </c>
      <c r="G4489" s="140" t="s">
        <v>308</v>
      </c>
      <c r="H4489" s="143">
        <v>41974</v>
      </c>
    </row>
    <row r="4490" spans="1:8" ht="25.5">
      <c r="A4490" s="136">
        <v>7604</v>
      </c>
      <c r="B4490" s="137" t="s">
        <v>4788</v>
      </c>
      <c r="C4490" s="136" t="s">
        <v>314</v>
      </c>
      <c r="D4490" s="136" t="s">
        <v>83</v>
      </c>
      <c r="E4490" s="138">
        <v>7.26</v>
      </c>
      <c r="F4490" s="138">
        <v>7.26</v>
      </c>
      <c r="G4490" s="136" t="s">
        <v>308</v>
      </c>
      <c r="H4490" s="139">
        <v>41974</v>
      </c>
    </row>
    <row r="4491" spans="1:8" ht="25.5">
      <c r="A4491" s="140">
        <v>11823</v>
      </c>
      <c r="B4491" s="141" t="s">
        <v>4789</v>
      </c>
      <c r="C4491" s="140" t="s">
        <v>314</v>
      </c>
      <c r="D4491" s="140" t="s">
        <v>83</v>
      </c>
      <c r="E4491" s="142">
        <v>9.0399999999999991</v>
      </c>
      <c r="F4491" s="142">
        <v>9.0399999999999991</v>
      </c>
      <c r="G4491" s="140" t="s">
        <v>308</v>
      </c>
      <c r="H4491" s="143">
        <v>41974</v>
      </c>
    </row>
    <row r="4492" spans="1:8">
      <c r="A4492" s="136">
        <v>11825</v>
      </c>
      <c r="B4492" s="137" t="s">
        <v>4790</v>
      </c>
      <c r="C4492" s="136" t="s">
        <v>314</v>
      </c>
      <c r="D4492" s="136" t="s">
        <v>83</v>
      </c>
      <c r="E4492" s="138">
        <v>33.31</v>
      </c>
      <c r="F4492" s="138">
        <v>33.31</v>
      </c>
      <c r="G4492" s="136" t="s">
        <v>308</v>
      </c>
      <c r="H4492" s="139">
        <v>41974</v>
      </c>
    </row>
    <row r="4493" spans="1:8">
      <c r="A4493" s="140">
        <v>11763</v>
      </c>
      <c r="B4493" s="141" t="s">
        <v>4791</v>
      </c>
      <c r="C4493" s="140" t="s">
        <v>314</v>
      </c>
      <c r="D4493" s="140" t="s">
        <v>83</v>
      </c>
      <c r="E4493" s="142">
        <v>61.43</v>
      </c>
      <c r="F4493" s="142">
        <v>61.43</v>
      </c>
      <c r="G4493" s="140" t="s">
        <v>308</v>
      </c>
      <c r="H4493" s="143">
        <v>41974</v>
      </c>
    </row>
    <row r="4494" spans="1:8">
      <c r="A4494" s="136">
        <v>11764</v>
      </c>
      <c r="B4494" s="137" t="s">
        <v>4792</v>
      </c>
      <c r="C4494" s="136" t="s">
        <v>314</v>
      </c>
      <c r="D4494" s="136" t="s">
        <v>83</v>
      </c>
      <c r="E4494" s="138">
        <v>52.31</v>
      </c>
      <c r="F4494" s="138">
        <v>52.31</v>
      </c>
      <c r="G4494" s="136" t="s">
        <v>308</v>
      </c>
      <c r="H4494" s="139">
        <v>41974</v>
      </c>
    </row>
    <row r="4495" spans="1:8">
      <c r="A4495" s="140">
        <v>11826</v>
      </c>
      <c r="B4495" s="141" t="s">
        <v>4793</v>
      </c>
      <c r="C4495" s="140" t="s">
        <v>314</v>
      </c>
      <c r="D4495" s="140" t="s">
        <v>83</v>
      </c>
      <c r="E4495" s="142">
        <v>23.14</v>
      </c>
      <c r="F4495" s="142">
        <v>23.14</v>
      </c>
      <c r="G4495" s="140" t="s">
        <v>308</v>
      </c>
      <c r="H4495" s="143">
        <v>41974</v>
      </c>
    </row>
    <row r="4496" spans="1:8">
      <c r="A4496" s="136">
        <v>11829</v>
      </c>
      <c r="B4496" s="137" t="s">
        <v>4794</v>
      </c>
      <c r="C4496" s="136" t="s">
        <v>314</v>
      </c>
      <c r="D4496" s="136" t="s">
        <v>83</v>
      </c>
      <c r="E4496" s="138">
        <v>14.75</v>
      </c>
      <c r="F4496" s="138">
        <v>14.75</v>
      </c>
      <c r="G4496" s="136" t="s">
        <v>308</v>
      </c>
      <c r="H4496" s="139">
        <v>41974</v>
      </c>
    </row>
    <row r="4497" spans="1:8">
      <c r="A4497" s="140">
        <v>11767</v>
      </c>
      <c r="B4497" s="141" t="s">
        <v>4795</v>
      </c>
      <c r="C4497" s="140" t="s">
        <v>314</v>
      </c>
      <c r="D4497" s="140" t="s">
        <v>83</v>
      </c>
      <c r="E4497" s="142">
        <v>73.02</v>
      </c>
      <c r="F4497" s="142">
        <v>73.02</v>
      </c>
      <c r="G4497" s="140" t="s">
        <v>308</v>
      </c>
      <c r="H4497" s="143">
        <v>41974</v>
      </c>
    </row>
    <row r="4498" spans="1:8">
      <c r="A4498" s="136">
        <v>7606</v>
      </c>
      <c r="B4498" s="137" t="s">
        <v>4796</v>
      </c>
      <c r="C4498" s="136" t="s">
        <v>314</v>
      </c>
      <c r="D4498" s="136" t="s">
        <v>83</v>
      </c>
      <c r="E4498" s="138">
        <v>24.99</v>
      </c>
      <c r="F4498" s="138">
        <v>24.99</v>
      </c>
      <c r="G4498" s="136" t="s">
        <v>308</v>
      </c>
      <c r="H4498" s="139">
        <v>41974</v>
      </c>
    </row>
    <row r="4499" spans="1:8">
      <c r="A4499" s="140">
        <v>11830</v>
      </c>
      <c r="B4499" s="141" t="s">
        <v>4797</v>
      </c>
      <c r="C4499" s="140" t="s">
        <v>314</v>
      </c>
      <c r="D4499" s="140" t="s">
        <v>83</v>
      </c>
      <c r="E4499" s="142">
        <v>15.1</v>
      </c>
      <c r="F4499" s="142">
        <v>15.1</v>
      </c>
      <c r="G4499" s="140" t="s">
        <v>308</v>
      </c>
      <c r="H4499" s="143">
        <v>41974</v>
      </c>
    </row>
    <row r="4500" spans="1:8" ht="25.5">
      <c r="A4500" s="136">
        <v>11765</v>
      </c>
      <c r="B4500" s="137" t="s">
        <v>4798</v>
      </c>
      <c r="C4500" s="136" t="s">
        <v>314</v>
      </c>
      <c r="D4500" s="136" t="s">
        <v>83</v>
      </c>
      <c r="E4500" s="138">
        <v>34.42</v>
      </c>
      <c r="F4500" s="138">
        <v>34.42</v>
      </c>
      <c r="G4500" s="136" t="s">
        <v>308</v>
      </c>
      <c r="H4500" s="139">
        <v>41974</v>
      </c>
    </row>
    <row r="4501" spans="1:8" ht="25.5">
      <c r="A4501" s="140">
        <v>11766</v>
      </c>
      <c r="B4501" s="141" t="s">
        <v>4799</v>
      </c>
      <c r="C4501" s="140" t="s">
        <v>314</v>
      </c>
      <c r="D4501" s="140" t="s">
        <v>83</v>
      </c>
      <c r="E4501" s="142">
        <v>24.19</v>
      </c>
      <c r="F4501" s="142">
        <v>24.19</v>
      </c>
      <c r="G4501" s="140" t="s">
        <v>308</v>
      </c>
      <c r="H4501" s="143">
        <v>41974</v>
      </c>
    </row>
    <row r="4502" spans="1:8" ht="25.5">
      <c r="A4502" s="136">
        <v>11824</v>
      </c>
      <c r="B4502" s="137" t="s">
        <v>4800</v>
      </c>
      <c r="C4502" s="136" t="s">
        <v>314</v>
      </c>
      <c r="D4502" s="136" t="s">
        <v>83</v>
      </c>
      <c r="E4502" s="138">
        <v>27.14</v>
      </c>
      <c r="F4502" s="138">
        <v>27.14</v>
      </c>
      <c r="G4502" s="136" t="s">
        <v>308</v>
      </c>
      <c r="H4502" s="139">
        <v>41974</v>
      </c>
    </row>
    <row r="4503" spans="1:8">
      <c r="A4503" s="140">
        <v>11777</v>
      </c>
      <c r="B4503" s="141" t="s">
        <v>4801</v>
      </c>
      <c r="C4503" s="140" t="s">
        <v>314</v>
      </c>
      <c r="D4503" s="140" t="s">
        <v>83</v>
      </c>
      <c r="E4503" s="142">
        <v>82.82</v>
      </c>
      <c r="F4503" s="142">
        <v>82.82</v>
      </c>
      <c r="G4503" s="140" t="s">
        <v>308</v>
      </c>
      <c r="H4503" s="143">
        <v>41974</v>
      </c>
    </row>
    <row r="4504" spans="1:8" ht="25.5">
      <c r="A4504" s="136">
        <v>7602</v>
      </c>
      <c r="B4504" s="137" t="s">
        <v>4802</v>
      </c>
      <c r="C4504" s="136" t="s">
        <v>314</v>
      </c>
      <c r="D4504" s="136" t="s">
        <v>83</v>
      </c>
      <c r="E4504" s="138">
        <v>7.2</v>
      </c>
      <c r="F4504" s="138">
        <v>7.2</v>
      </c>
      <c r="G4504" s="136" t="s">
        <v>308</v>
      </c>
      <c r="H4504" s="139">
        <v>41974</v>
      </c>
    </row>
    <row r="4505" spans="1:8" ht="25.5">
      <c r="A4505" s="140">
        <v>7603</v>
      </c>
      <c r="B4505" s="141" t="s">
        <v>4803</v>
      </c>
      <c r="C4505" s="140" t="s">
        <v>314</v>
      </c>
      <c r="D4505" s="140" t="s">
        <v>83</v>
      </c>
      <c r="E4505" s="142">
        <v>6.98</v>
      </c>
      <c r="F4505" s="142">
        <v>6.98</v>
      </c>
      <c r="G4505" s="140" t="s">
        <v>308</v>
      </c>
      <c r="H4505" s="143">
        <v>41974</v>
      </c>
    </row>
    <row r="4506" spans="1:8">
      <c r="A4506" s="136">
        <v>11831</v>
      </c>
      <c r="B4506" s="137" t="s">
        <v>4804</v>
      </c>
      <c r="C4506" s="136" t="s">
        <v>314</v>
      </c>
      <c r="D4506" s="136" t="s">
        <v>83</v>
      </c>
      <c r="E4506" s="138">
        <v>7.55</v>
      </c>
      <c r="F4506" s="138">
        <v>7.55</v>
      </c>
      <c r="G4506" s="136" t="s">
        <v>308</v>
      </c>
      <c r="H4506" s="139">
        <v>41974</v>
      </c>
    </row>
    <row r="4507" spans="1:8">
      <c r="A4507" s="140">
        <v>11822</v>
      </c>
      <c r="B4507" s="141" t="s">
        <v>4805</v>
      </c>
      <c r="C4507" s="140" t="s">
        <v>314</v>
      </c>
      <c r="D4507" s="140" t="s">
        <v>83</v>
      </c>
      <c r="E4507" s="142">
        <v>7.9</v>
      </c>
      <c r="F4507" s="142">
        <v>7.9</v>
      </c>
      <c r="G4507" s="140" t="s">
        <v>308</v>
      </c>
      <c r="H4507" s="143">
        <v>41974</v>
      </c>
    </row>
    <row r="4508" spans="1:8">
      <c r="A4508" s="136">
        <v>11832</v>
      </c>
      <c r="B4508" s="137" t="s">
        <v>4806</v>
      </c>
      <c r="C4508" s="136" t="s">
        <v>314</v>
      </c>
      <c r="D4508" s="136" t="s">
        <v>83</v>
      </c>
      <c r="E4508" s="138">
        <v>7.9</v>
      </c>
      <c r="F4508" s="138">
        <v>7.9</v>
      </c>
      <c r="G4508" s="136" t="s">
        <v>308</v>
      </c>
      <c r="H4508" s="139">
        <v>41974</v>
      </c>
    </row>
    <row r="4509" spans="1:8" ht="25.5">
      <c r="A4509" s="140">
        <v>7613</v>
      </c>
      <c r="B4509" s="141" t="s">
        <v>4807</v>
      </c>
      <c r="C4509" s="140" t="s">
        <v>314</v>
      </c>
      <c r="D4509" s="140" t="s">
        <v>83</v>
      </c>
      <c r="E4509" s="142">
        <v>60413.03</v>
      </c>
      <c r="F4509" s="142">
        <v>60413.03</v>
      </c>
      <c r="G4509" s="140" t="s">
        <v>308</v>
      </c>
      <c r="H4509" s="143">
        <v>41974</v>
      </c>
    </row>
    <row r="4510" spans="1:8" ht="25.5">
      <c r="A4510" s="136">
        <v>7619</v>
      </c>
      <c r="B4510" s="137" t="s">
        <v>4808</v>
      </c>
      <c r="C4510" s="136" t="s">
        <v>314</v>
      </c>
      <c r="D4510" s="136" t="s">
        <v>83</v>
      </c>
      <c r="E4510" s="138">
        <v>7506.05</v>
      </c>
      <c r="F4510" s="138">
        <v>7506.05</v>
      </c>
      <c r="G4510" s="136" t="s">
        <v>308</v>
      </c>
      <c r="H4510" s="139">
        <v>41974</v>
      </c>
    </row>
    <row r="4511" spans="1:8" ht="25.5">
      <c r="A4511" s="140">
        <v>7618</v>
      </c>
      <c r="B4511" s="141" t="s">
        <v>4809</v>
      </c>
      <c r="C4511" s="140" t="s">
        <v>314</v>
      </c>
      <c r="D4511" s="140" t="s">
        <v>83</v>
      </c>
      <c r="E4511" s="142">
        <v>93525.74</v>
      </c>
      <c r="F4511" s="142">
        <v>93525.74</v>
      </c>
      <c r="G4511" s="140" t="s">
        <v>308</v>
      </c>
      <c r="H4511" s="143">
        <v>41974</v>
      </c>
    </row>
    <row r="4512" spans="1:8" ht="25.5">
      <c r="A4512" s="136">
        <v>7614</v>
      </c>
      <c r="B4512" s="137" t="s">
        <v>4810</v>
      </c>
      <c r="C4512" s="136" t="s">
        <v>314</v>
      </c>
      <c r="D4512" s="136" t="s">
        <v>83</v>
      </c>
      <c r="E4512" s="138">
        <v>8710.42</v>
      </c>
      <c r="F4512" s="138">
        <v>8710.42</v>
      </c>
      <c r="G4512" s="136" t="s">
        <v>308</v>
      </c>
      <c r="H4512" s="139">
        <v>41974</v>
      </c>
    </row>
    <row r="4513" spans="1:8" ht="25.5">
      <c r="A4513" s="140">
        <v>7620</v>
      </c>
      <c r="B4513" s="141" t="s">
        <v>4811</v>
      </c>
      <c r="C4513" s="140" t="s">
        <v>314</v>
      </c>
      <c r="D4513" s="140" t="s">
        <v>83</v>
      </c>
      <c r="E4513" s="142">
        <v>12533.05</v>
      </c>
      <c r="F4513" s="142">
        <v>12533.05</v>
      </c>
      <c r="G4513" s="140" t="s">
        <v>308</v>
      </c>
      <c r="H4513" s="143">
        <v>41974</v>
      </c>
    </row>
    <row r="4514" spans="1:8" ht="25.5">
      <c r="A4514" s="136">
        <v>7610</v>
      </c>
      <c r="B4514" s="137" t="s">
        <v>4812</v>
      </c>
      <c r="C4514" s="136" t="s">
        <v>314</v>
      </c>
      <c r="D4514" s="136" t="s">
        <v>83</v>
      </c>
      <c r="E4514" s="138">
        <v>3892.59</v>
      </c>
      <c r="F4514" s="138">
        <v>3892.59</v>
      </c>
      <c r="G4514" s="136" t="s">
        <v>308</v>
      </c>
      <c r="H4514" s="139">
        <v>41974</v>
      </c>
    </row>
    <row r="4515" spans="1:8" ht="25.5">
      <c r="A4515" s="140">
        <v>7615</v>
      </c>
      <c r="B4515" s="141" t="s">
        <v>4813</v>
      </c>
      <c r="C4515" s="140" t="s">
        <v>314</v>
      </c>
      <c r="D4515" s="140" t="s">
        <v>83</v>
      </c>
      <c r="E4515" s="142">
        <v>15429.15</v>
      </c>
      <c r="F4515" s="142">
        <v>15429.15</v>
      </c>
      <c r="G4515" s="140" t="s">
        <v>308</v>
      </c>
      <c r="H4515" s="143">
        <v>41974</v>
      </c>
    </row>
    <row r="4516" spans="1:8" ht="25.5">
      <c r="A4516" s="136">
        <v>7617</v>
      </c>
      <c r="B4516" s="137" t="s">
        <v>4814</v>
      </c>
      <c r="C4516" s="136" t="s">
        <v>314</v>
      </c>
      <c r="D4516" s="136" t="s">
        <v>83</v>
      </c>
      <c r="E4516" s="138">
        <v>4536.01</v>
      </c>
      <c r="F4516" s="138">
        <v>4536.01</v>
      </c>
      <c r="G4516" s="136" t="s">
        <v>308</v>
      </c>
      <c r="H4516" s="139">
        <v>41974</v>
      </c>
    </row>
    <row r="4517" spans="1:8" ht="25.5">
      <c r="A4517" s="140">
        <v>7616</v>
      </c>
      <c r="B4517" s="141" t="s">
        <v>4815</v>
      </c>
      <c r="C4517" s="140" t="s">
        <v>314</v>
      </c>
      <c r="D4517" s="140" t="s">
        <v>83</v>
      </c>
      <c r="E4517" s="142">
        <v>23099.57</v>
      </c>
      <c r="F4517" s="142">
        <v>23099.57</v>
      </c>
      <c r="G4517" s="140" t="s">
        <v>308</v>
      </c>
      <c r="H4517" s="143">
        <v>41974</v>
      </c>
    </row>
    <row r="4518" spans="1:8" ht="25.5">
      <c r="A4518" s="136">
        <v>7612</v>
      </c>
      <c r="B4518" s="137" t="s">
        <v>4816</v>
      </c>
      <c r="C4518" s="136" t="s">
        <v>314</v>
      </c>
      <c r="D4518" s="136" t="s">
        <v>83</v>
      </c>
      <c r="E4518" s="138">
        <v>40879.64</v>
      </c>
      <c r="F4518" s="138">
        <v>40879.64</v>
      </c>
      <c r="G4518" s="136" t="s">
        <v>308</v>
      </c>
      <c r="H4518" s="139">
        <v>41974</v>
      </c>
    </row>
    <row r="4519" spans="1:8" ht="25.5">
      <c r="A4519" s="140">
        <v>7611</v>
      </c>
      <c r="B4519" s="141" t="s">
        <v>4817</v>
      </c>
      <c r="C4519" s="140" t="s">
        <v>314</v>
      </c>
      <c r="D4519" s="140" t="s">
        <v>83</v>
      </c>
      <c r="E4519" s="142">
        <v>5812.42</v>
      </c>
      <c r="F4519" s="142">
        <v>5812.42</v>
      </c>
      <c r="G4519" s="140" t="s">
        <v>308</v>
      </c>
      <c r="H4519" s="143">
        <v>41974</v>
      </c>
    </row>
    <row r="4520" spans="1:8" ht="25.5">
      <c r="A4520" s="136">
        <v>12076</v>
      </c>
      <c r="B4520" s="137" t="s">
        <v>4818</v>
      </c>
      <c r="C4520" s="136" t="s">
        <v>314</v>
      </c>
      <c r="D4520" s="136" t="s">
        <v>83</v>
      </c>
      <c r="E4520" s="138">
        <v>3220</v>
      </c>
      <c r="F4520" s="138">
        <v>3220</v>
      </c>
      <c r="G4520" s="136" t="s">
        <v>308</v>
      </c>
      <c r="H4520" s="139">
        <v>41974</v>
      </c>
    </row>
    <row r="4521" spans="1:8" ht="25.5">
      <c r="A4521" s="140">
        <v>37371</v>
      </c>
      <c r="B4521" s="141" t="s">
        <v>4819</v>
      </c>
      <c r="C4521" s="140" t="s">
        <v>2608</v>
      </c>
      <c r="D4521" s="140" t="s">
        <v>307</v>
      </c>
      <c r="E4521" s="142">
        <v>0.64</v>
      </c>
      <c r="F4521" s="142">
        <v>0.64</v>
      </c>
      <c r="G4521" s="140" t="s">
        <v>308</v>
      </c>
      <c r="H4521" s="143">
        <v>41974</v>
      </c>
    </row>
    <row r="4522" spans="1:8" ht="25.5">
      <c r="A4522" s="136">
        <v>7628</v>
      </c>
      <c r="B4522" s="137" t="s">
        <v>4820</v>
      </c>
      <c r="C4522" s="136" t="s">
        <v>316</v>
      </c>
      <c r="D4522" s="136" t="s">
        <v>307</v>
      </c>
      <c r="E4522" s="138">
        <v>182.67</v>
      </c>
      <c r="F4522" s="138">
        <v>182.67</v>
      </c>
      <c r="G4522" s="136" t="s">
        <v>308</v>
      </c>
      <c r="H4522" s="139">
        <v>41974</v>
      </c>
    </row>
    <row r="4523" spans="1:8" ht="25.5">
      <c r="A4523" s="140">
        <v>7629</v>
      </c>
      <c r="B4523" s="141" t="s">
        <v>4821</v>
      </c>
      <c r="C4523" s="140" t="s">
        <v>316</v>
      </c>
      <c r="D4523" s="140" t="s">
        <v>307</v>
      </c>
      <c r="E4523" s="142">
        <v>231.38</v>
      </c>
      <c r="F4523" s="142">
        <v>231.38</v>
      </c>
      <c r="G4523" s="140" t="s">
        <v>308</v>
      </c>
      <c r="H4523" s="143">
        <v>41974</v>
      </c>
    </row>
    <row r="4524" spans="1:8" ht="38.25">
      <c r="A4524" s="136">
        <v>7626</v>
      </c>
      <c r="B4524" s="137" t="s">
        <v>4822</v>
      </c>
      <c r="C4524" s="136" t="s">
        <v>316</v>
      </c>
      <c r="D4524" s="136" t="s">
        <v>307</v>
      </c>
      <c r="E4524" s="138">
        <v>153.24</v>
      </c>
      <c r="F4524" s="138">
        <v>153.24</v>
      </c>
      <c r="G4524" s="136" t="s">
        <v>308</v>
      </c>
      <c r="H4524" s="139">
        <v>41974</v>
      </c>
    </row>
    <row r="4525" spans="1:8" ht="38.25">
      <c r="A4525" s="140">
        <v>36509</v>
      </c>
      <c r="B4525" s="141" t="s">
        <v>4823</v>
      </c>
      <c r="C4525" s="140" t="s">
        <v>316</v>
      </c>
      <c r="D4525" s="140" t="s">
        <v>83</v>
      </c>
      <c r="E4525" s="142">
        <v>465834.83</v>
      </c>
      <c r="F4525" s="142">
        <v>465834.83</v>
      </c>
      <c r="G4525" s="140" t="s">
        <v>308</v>
      </c>
      <c r="H4525" s="143">
        <v>41974</v>
      </c>
    </row>
    <row r="4526" spans="1:8" ht="38.25">
      <c r="A4526" s="136">
        <v>36510</v>
      </c>
      <c r="B4526" s="137" t="s">
        <v>4824</v>
      </c>
      <c r="C4526" s="136" t="s">
        <v>316</v>
      </c>
      <c r="D4526" s="136" t="s">
        <v>83</v>
      </c>
      <c r="E4526" s="138">
        <v>458776.74</v>
      </c>
      <c r="F4526" s="138">
        <v>458776.74</v>
      </c>
      <c r="G4526" s="136" t="s">
        <v>308</v>
      </c>
      <c r="H4526" s="139">
        <v>41974</v>
      </c>
    </row>
    <row r="4527" spans="1:8" ht="38.25">
      <c r="A4527" s="140">
        <v>25020</v>
      </c>
      <c r="B4527" s="141" t="s">
        <v>4825</v>
      </c>
      <c r="C4527" s="140" t="s">
        <v>316</v>
      </c>
      <c r="D4527" s="140" t="s">
        <v>83</v>
      </c>
      <c r="E4527" s="142">
        <v>1889998.75</v>
      </c>
      <c r="F4527" s="142">
        <v>1889998.75</v>
      </c>
      <c r="G4527" s="140" t="s">
        <v>308</v>
      </c>
      <c r="H4527" s="143">
        <v>41974</v>
      </c>
    </row>
    <row r="4528" spans="1:8" ht="38.25">
      <c r="A4528" s="136">
        <v>7622</v>
      </c>
      <c r="B4528" s="137" t="s">
        <v>4826</v>
      </c>
      <c r="C4528" s="136" t="s">
        <v>316</v>
      </c>
      <c r="D4528" s="136" t="s">
        <v>83</v>
      </c>
      <c r="E4528" s="138">
        <v>445080.49</v>
      </c>
      <c r="F4528" s="138">
        <v>445080.49</v>
      </c>
      <c r="G4528" s="136" t="s">
        <v>308</v>
      </c>
      <c r="H4528" s="139">
        <v>41974</v>
      </c>
    </row>
    <row r="4529" spans="1:8" ht="38.25">
      <c r="A4529" s="140">
        <v>7624</v>
      </c>
      <c r="B4529" s="141" t="s">
        <v>4827</v>
      </c>
      <c r="C4529" s="140" t="s">
        <v>316</v>
      </c>
      <c r="D4529" s="140" t="s">
        <v>83</v>
      </c>
      <c r="E4529" s="142">
        <v>577000</v>
      </c>
      <c r="F4529" s="142">
        <v>577000</v>
      </c>
      <c r="G4529" s="140" t="s">
        <v>308</v>
      </c>
      <c r="H4529" s="143">
        <v>41974</v>
      </c>
    </row>
    <row r="4530" spans="1:8" ht="38.25">
      <c r="A4530" s="136">
        <v>7625</v>
      </c>
      <c r="B4530" s="137" t="s">
        <v>4828</v>
      </c>
      <c r="C4530" s="136" t="s">
        <v>316</v>
      </c>
      <c r="D4530" s="136" t="s">
        <v>83</v>
      </c>
      <c r="E4530" s="138">
        <v>573470.89</v>
      </c>
      <c r="F4530" s="138">
        <v>573470.89</v>
      </c>
      <c r="G4530" s="136" t="s">
        <v>308</v>
      </c>
      <c r="H4530" s="139">
        <v>41974</v>
      </c>
    </row>
    <row r="4531" spans="1:8" ht="38.25">
      <c r="A4531" s="140">
        <v>7623</v>
      </c>
      <c r="B4531" s="141" t="s">
        <v>4829</v>
      </c>
      <c r="C4531" s="140" t="s">
        <v>316</v>
      </c>
      <c r="D4531" s="140" t="s">
        <v>83</v>
      </c>
      <c r="E4531" s="142">
        <v>1889998.75</v>
      </c>
      <c r="F4531" s="142">
        <v>1889998.75</v>
      </c>
      <c r="G4531" s="140" t="s">
        <v>308</v>
      </c>
      <c r="H4531" s="143">
        <v>41974</v>
      </c>
    </row>
    <row r="4532" spans="1:8" ht="38.25">
      <c r="A4532" s="136">
        <v>36508</v>
      </c>
      <c r="B4532" s="137" t="s">
        <v>4830</v>
      </c>
      <c r="C4532" s="136" t="s">
        <v>316</v>
      </c>
      <c r="D4532" s="136" t="s">
        <v>83</v>
      </c>
      <c r="E4532" s="138">
        <v>850007.43</v>
      </c>
      <c r="F4532" s="138">
        <v>850007.43</v>
      </c>
      <c r="G4532" s="136" t="s">
        <v>308</v>
      </c>
      <c r="H4532" s="139">
        <v>41974</v>
      </c>
    </row>
    <row r="4533" spans="1:8" ht="25.5">
      <c r="A4533" s="140">
        <v>7642</v>
      </c>
      <c r="B4533" s="141" t="s">
        <v>4831</v>
      </c>
      <c r="C4533" s="140" t="s">
        <v>316</v>
      </c>
      <c r="D4533" s="140" t="s">
        <v>307</v>
      </c>
      <c r="E4533" s="142">
        <v>32.54</v>
      </c>
      <c r="F4533" s="142">
        <v>32.54</v>
      </c>
      <c r="G4533" s="140" t="s">
        <v>308</v>
      </c>
      <c r="H4533" s="143">
        <v>41974</v>
      </c>
    </row>
    <row r="4534" spans="1:8" ht="25.5">
      <c r="A4534" s="136">
        <v>7641</v>
      </c>
      <c r="B4534" s="137" t="s">
        <v>4832</v>
      </c>
      <c r="C4534" s="136" t="s">
        <v>316</v>
      </c>
      <c r="D4534" s="136" t="s">
        <v>307</v>
      </c>
      <c r="E4534" s="138">
        <v>54.23</v>
      </c>
      <c r="F4534" s="138">
        <v>54.23</v>
      </c>
      <c r="G4534" s="136" t="s">
        <v>308</v>
      </c>
      <c r="H4534" s="139">
        <v>41974</v>
      </c>
    </row>
    <row r="4535" spans="1:8" ht="25.5">
      <c r="A4535" s="140">
        <v>13238</v>
      </c>
      <c r="B4535" s="141" t="s">
        <v>4833</v>
      </c>
      <c r="C4535" s="140" t="s">
        <v>316</v>
      </c>
      <c r="D4535" s="140" t="s">
        <v>83</v>
      </c>
      <c r="E4535" s="142">
        <v>122467.28</v>
      </c>
      <c r="F4535" s="142">
        <v>122467.28</v>
      </c>
      <c r="G4535" s="140" t="s">
        <v>308</v>
      </c>
      <c r="H4535" s="143">
        <v>41974</v>
      </c>
    </row>
    <row r="4536" spans="1:8" ht="25.5">
      <c r="A4536" s="136">
        <v>36511</v>
      </c>
      <c r="B4536" s="137" t="s">
        <v>4834</v>
      </c>
      <c r="C4536" s="136" t="s">
        <v>316</v>
      </c>
      <c r="D4536" s="136" t="s">
        <v>83</v>
      </c>
      <c r="E4536" s="138">
        <v>141906.53</v>
      </c>
      <c r="F4536" s="138">
        <v>141906.53</v>
      </c>
      <c r="G4536" s="136" t="s">
        <v>308</v>
      </c>
      <c r="H4536" s="139">
        <v>41974</v>
      </c>
    </row>
    <row r="4537" spans="1:8" ht="25.5">
      <c r="A4537" s="140">
        <v>36515</v>
      </c>
      <c r="B4537" s="141" t="s">
        <v>4835</v>
      </c>
      <c r="C4537" s="140" t="s">
        <v>316</v>
      </c>
      <c r="D4537" s="140" t="s">
        <v>83</v>
      </c>
      <c r="E4537" s="142">
        <v>41794.39</v>
      </c>
      <c r="F4537" s="142">
        <v>41794.39</v>
      </c>
      <c r="G4537" s="140" t="s">
        <v>308</v>
      </c>
      <c r="H4537" s="143">
        <v>41974</v>
      </c>
    </row>
    <row r="4538" spans="1:8" ht="25.5">
      <c r="A4538" s="136">
        <v>10598</v>
      </c>
      <c r="B4538" s="137" t="s">
        <v>4836</v>
      </c>
      <c r="C4538" s="136" t="s">
        <v>316</v>
      </c>
      <c r="D4538" s="136" t="s">
        <v>83</v>
      </c>
      <c r="E4538" s="138">
        <v>67775.92</v>
      </c>
      <c r="F4538" s="138">
        <v>67775.92</v>
      </c>
      <c r="G4538" s="136" t="s">
        <v>308</v>
      </c>
      <c r="H4538" s="139">
        <v>41974</v>
      </c>
    </row>
    <row r="4539" spans="1:8" ht="25.5">
      <c r="A4539" s="140">
        <v>7640</v>
      </c>
      <c r="B4539" s="141" t="s">
        <v>4837</v>
      </c>
      <c r="C4539" s="140" t="s">
        <v>316</v>
      </c>
      <c r="D4539" s="140" t="s">
        <v>83</v>
      </c>
      <c r="E4539" s="142">
        <v>104000</v>
      </c>
      <c r="F4539" s="142">
        <v>104000</v>
      </c>
      <c r="G4539" s="140" t="s">
        <v>308</v>
      </c>
      <c r="H4539" s="143">
        <v>41974</v>
      </c>
    </row>
    <row r="4540" spans="1:8" ht="25.5">
      <c r="A4540" s="136">
        <v>36513</v>
      </c>
      <c r="B4540" s="137" t="s">
        <v>4838</v>
      </c>
      <c r="C4540" s="136" t="s">
        <v>316</v>
      </c>
      <c r="D4540" s="136" t="s">
        <v>83</v>
      </c>
      <c r="E4540" s="138">
        <v>100185.04</v>
      </c>
      <c r="F4540" s="138">
        <v>100185.04</v>
      </c>
      <c r="G4540" s="136" t="s">
        <v>308</v>
      </c>
      <c r="H4540" s="139">
        <v>41974</v>
      </c>
    </row>
    <row r="4541" spans="1:8" ht="25.5">
      <c r="A4541" s="140">
        <v>36514</v>
      </c>
      <c r="B4541" s="141" t="s">
        <v>4839</v>
      </c>
      <c r="C4541" s="140" t="s">
        <v>316</v>
      </c>
      <c r="D4541" s="140" t="s">
        <v>83</v>
      </c>
      <c r="E4541" s="142">
        <v>111775.7</v>
      </c>
      <c r="F4541" s="142">
        <v>111775.7</v>
      </c>
      <c r="G4541" s="140" t="s">
        <v>308</v>
      </c>
      <c r="H4541" s="143">
        <v>41974</v>
      </c>
    </row>
    <row r="4542" spans="1:8">
      <c r="A4542" s="136">
        <v>4237</v>
      </c>
      <c r="B4542" s="137" t="s">
        <v>4840</v>
      </c>
      <c r="C4542" s="136" t="s">
        <v>306</v>
      </c>
      <c r="D4542" s="136" t="s">
        <v>307</v>
      </c>
      <c r="E4542" s="138">
        <v>12.66</v>
      </c>
      <c r="F4542" s="138">
        <v>10.95</v>
      </c>
      <c r="G4542" s="136" t="s">
        <v>308</v>
      </c>
      <c r="H4542" s="139">
        <v>41974</v>
      </c>
    </row>
    <row r="4543" spans="1:8">
      <c r="A4543" s="140">
        <v>7250</v>
      </c>
      <c r="B4543" s="141" t="s">
        <v>4841</v>
      </c>
      <c r="C4543" s="140" t="s">
        <v>314</v>
      </c>
      <c r="D4543" s="140" t="s">
        <v>307</v>
      </c>
      <c r="E4543" s="142">
        <v>0.21</v>
      </c>
      <c r="F4543" s="142">
        <v>0.21</v>
      </c>
      <c r="G4543" s="140" t="s">
        <v>308</v>
      </c>
      <c r="H4543" s="143">
        <v>41974</v>
      </c>
    </row>
    <row r="4544" spans="1:8">
      <c r="A4544" s="136">
        <v>11581</v>
      </c>
      <c r="B4544" s="137" t="s">
        <v>4842</v>
      </c>
      <c r="C4544" s="136" t="s">
        <v>314</v>
      </c>
      <c r="D4544" s="136" t="s">
        <v>370</v>
      </c>
      <c r="E4544" s="138">
        <v>5.91</v>
      </c>
      <c r="F4544" s="138">
        <v>5.91</v>
      </c>
      <c r="G4544" s="136" t="s">
        <v>308</v>
      </c>
      <c r="H4544" s="139">
        <v>41974</v>
      </c>
    </row>
    <row r="4545" spans="1:8" ht="25.5">
      <c r="A4545" s="140">
        <v>11421</v>
      </c>
      <c r="B4545" s="141" t="s">
        <v>4843</v>
      </c>
      <c r="C4545" s="140" t="s">
        <v>314</v>
      </c>
      <c r="D4545" s="140" t="s">
        <v>304</v>
      </c>
      <c r="E4545" s="142">
        <v>4.8</v>
      </c>
      <c r="F4545" s="142">
        <v>4.8</v>
      </c>
      <c r="G4545" s="140" t="s">
        <v>308</v>
      </c>
      <c r="H4545" s="143">
        <v>41974</v>
      </c>
    </row>
    <row r="4546" spans="1:8">
      <c r="A4546" s="136">
        <v>11580</v>
      </c>
      <c r="B4546" s="137" t="s">
        <v>4844</v>
      </c>
      <c r="C4546" s="136" t="s">
        <v>314</v>
      </c>
      <c r="D4546" s="136" t="s">
        <v>370</v>
      </c>
      <c r="E4546" s="138">
        <v>10.71</v>
      </c>
      <c r="F4546" s="138">
        <v>10.71</v>
      </c>
      <c r="G4546" s="136" t="s">
        <v>308</v>
      </c>
      <c r="H4546" s="139">
        <v>41974</v>
      </c>
    </row>
    <row r="4547" spans="1:8">
      <c r="A4547" s="140">
        <v>10743</v>
      </c>
      <c r="B4547" s="141" t="s">
        <v>4845</v>
      </c>
      <c r="C4547" s="140" t="s">
        <v>314</v>
      </c>
      <c r="D4547" s="140" t="s">
        <v>83</v>
      </c>
      <c r="E4547" s="142">
        <v>401.37</v>
      </c>
      <c r="F4547" s="142">
        <v>401.37</v>
      </c>
      <c r="G4547" s="140" t="s">
        <v>308</v>
      </c>
      <c r="H4547" s="143">
        <v>41974</v>
      </c>
    </row>
    <row r="4548" spans="1:8">
      <c r="A4548" s="136">
        <v>20257</v>
      </c>
      <c r="B4548" s="137" t="s">
        <v>4846</v>
      </c>
      <c r="C4548" s="136" t="s">
        <v>314</v>
      </c>
      <c r="D4548" s="136" t="s">
        <v>370</v>
      </c>
      <c r="E4548" s="138">
        <v>11.07</v>
      </c>
      <c r="F4548" s="138">
        <v>11.07</v>
      </c>
      <c r="G4548" s="136" t="s">
        <v>308</v>
      </c>
      <c r="H4548" s="139">
        <v>41974</v>
      </c>
    </row>
    <row r="4549" spans="1:8">
      <c r="A4549" s="140">
        <v>20258</v>
      </c>
      <c r="B4549" s="141" t="s">
        <v>4847</v>
      </c>
      <c r="C4549" s="140" t="s">
        <v>314</v>
      </c>
      <c r="D4549" s="140" t="s">
        <v>370</v>
      </c>
      <c r="E4549" s="142">
        <v>14.28</v>
      </c>
      <c r="F4549" s="142">
        <v>14.28</v>
      </c>
      <c r="G4549" s="140" t="s">
        <v>308</v>
      </c>
      <c r="H4549" s="143">
        <v>41974</v>
      </c>
    </row>
    <row r="4550" spans="1:8" ht="25.5">
      <c r="A4550" s="136">
        <v>7697</v>
      </c>
      <c r="B4550" s="137" t="s">
        <v>4848</v>
      </c>
      <c r="C4550" s="136" t="s">
        <v>314</v>
      </c>
      <c r="D4550" s="136" t="s">
        <v>370</v>
      </c>
      <c r="E4550" s="138">
        <v>25.94</v>
      </c>
      <c r="F4550" s="138">
        <v>25.94</v>
      </c>
      <c r="G4550" s="136" t="s">
        <v>308</v>
      </c>
      <c r="H4550" s="139">
        <v>41974</v>
      </c>
    </row>
    <row r="4551" spans="1:8" ht="25.5">
      <c r="A4551" s="140">
        <v>7698</v>
      </c>
      <c r="B4551" s="141" t="s">
        <v>4849</v>
      </c>
      <c r="C4551" s="140" t="s">
        <v>314</v>
      </c>
      <c r="D4551" s="140" t="s">
        <v>370</v>
      </c>
      <c r="E4551" s="142">
        <v>23.49</v>
      </c>
      <c r="F4551" s="142">
        <v>23.49</v>
      </c>
      <c r="G4551" s="140" t="s">
        <v>308</v>
      </c>
      <c r="H4551" s="143">
        <v>41974</v>
      </c>
    </row>
    <row r="4552" spans="1:8" ht="25.5">
      <c r="A4552" s="136">
        <v>7691</v>
      </c>
      <c r="B4552" s="137" t="s">
        <v>4850</v>
      </c>
      <c r="C4552" s="136" t="s">
        <v>314</v>
      </c>
      <c r="D4552" s="136" t="s">
        <v>370</v>
      </c>
      <c r="E4552" s="138">
        <v>8.8000000000000007</v>
      </c>
      <c r="F4552" s="138">
        <v>8.8000000000000007</v>
      </c>
      <c r="G4552" s="136" t="s">
        <v>308</v>
      </c>
      <c r="H4552" s="139">
        <v>41974</v>
      </c>
    </row>
    <row r="4553" spans="1:8" ht="51">
      <c r="A4553" s="140">
        <v>7696</v>
      </c>
      <c r="B4553" s="141" t="s">
        <v>4851</v>
      </c>
      <c r="C4553" s="140" t="s">
        <v>314</v>
      </c>
      <c r="D4553" s="140" t="s">
        <v>370</v>
      </c>
      <c r="E4553" s="142">
        <v>36.229999999999997</v>
      </c>
      <c r="F4553" s="142">
        <v>36.229999999999997</v>
      </c>
      <c r="G4553" s="140" t="s">
        <v>308</v>
      </c>
      <c r="H4553" s="143">
        <v>41974</v>
      </c>
    </row>
    <row r="4554" spans="1:8" ht="25.5">
      <c r="A4554" s="136">
        <v>7701</v>
      </c>
      <c r="B4554" s="137" t="s">
        <v>4852</v>
      </c>
      <c r="C4554" s="136" t="s">
        <v>314</v>
      </c>
      <c r="D4554" s="136" t="s">
        <v>370</v>
      </c>
      <c r="E4554" s="138">
        <v>47.94</v>
      </c>
      <c r="F4554" s="138">
        <v>47.94</v>
      </c>
      <c r="G4554" s="136" t="s">
        <v>308</v>
      </c>
      <c r="H4554" s="139">
        <v>41974</v>
      </c>
    </row>
    <row r="4555" spans="1:8" ht="25.5">
      <c r="A4555" s="140">
        <v>7694</v>
      </c>
      <c r="B4555" s="141" t="s">
        <v>4853</v>
      </c>
      <c r="C4555" s="140" t="s">
        <v>314</v>
      </c>
      <c r="D4555" s="140" t="s">
        <v>370</v>
      </c>
      <c r="E4555" s="142">
        <v>54.33</v>
      </c>
      <c r="F4555" s="142">
        <v>54.33</v>
      </c>
      <c r="G4555" s="140" t="s">
        <v>308</v>
      </c>
      <c r="H4555" s="143">
        <v>41974</v>
      </c>
    </row>
    <row r="4556" spans="1:8" ht="25.5">
      <c r="A4556" s="136">
        <v>7700</v>
      </c>
      <c r="B4556" s="137" t="s">
        <v>4854</v>
      </c>
      <c r="C4556" s="136" t="s">
        <v>314</v>
      </c>
      <c r="D4556" s="136" t="s">
        <v>370</v>
      </c>
      <c r="E4556" s="138">
        <v>11.99</v>
      </c>
      <c r="F4556" s="138">
        <v>11.99</v>
      </c>
      <c r="G4556" s="136" t="s">
        <v>308</v>
      </c>
      <c r="H4556" s="139">
        <v>41974</v>
      </c>
    </row>
    <row r="4557" spans="1:8" ht="25.5">
      <c r="A4557" s="140">
        <v>7693</v>
      </c>
      <c r="B4557" s="141" t="s">
        <v>4855</v>
      </c>
      <c r="C4557" s="140" t="s">
        <v>314</v>
      </c>
      <c r="D4557" s="140" t="s">
        <v>370</v>
      </c>
      <c r="E4557" s="142">
        <v>87.86</v>
      </c>
      <c r="F4557" s="142">
        <v>87.86</v>
      </c>
      <c r="G4557" s="140" t="s">
        <v>308</v>
      </c>
      <c r="H4557" s="143">
        <v>41974</v>
      </c>
    </row>
    <row r="4558" spans="1:8" ht="25.5">
      <c r="A4558" s="136">
        <v>7692</v>
      </c>
      <c r="B4558" s="137" t="s">
        <v>4856</v>
      </c>
      <c r="C4558" s="136" t="s">
        <v>314</v>
      </c>
      <c r="D4558" s="136" t="s">
        <v>370</v>
      </c>
      <c r="E4558" s="138">
        <v>121.11</v>
      </c>
      <c r="F4558" s="138">
        <v>121.11</v>
      </c>
      <c r="G4558" s="136" t="s">
        <v>308</v>
      </c>
      <c r="H4558" s="139">
        <v>41974</v>
      </c>
    </row>
    <row r="4559" spans="1:8" ht="25.5">
      <c r="A4559" s="140">
        <v>21016</v>
      </c>
      <c r="B4559" s="141" t="s">
        <v>4857</v>
      </c>
      <c r="C4559" s="140" t="s">
        <v>314</v>
      </c>
      <c r="D4559" s="140" t="s">
        <v>370</v>
      </c>
      <c r="E4559" s="142">
        <v>60.77</v>
      </c>
      <c r="F4559" s="142">
        <v>60.77</v>
      </c>
      <c r="G4559" s="140" t="s">
        <v>308</v>
      </c>
      <c r="H4559" s="143">
        <v>41974</v>
      </c>
    </row>
    <row r="4560" spans="1:8" ht="25.5">
      <c r="A4560" s="136">
        <v>21008</v>
      </c>
      <c r="B4560" s="137" t="s">
        <v>4858</v>
      </c>
      <c r="C4560" s="136" t="s">
        <v>314</v>
      </c>
      <c r="D4560" s="136" t="s">
        <v>370</v>
      </c>
      <c r="E4560" s="138">
        <v>7.1</v>
      </c>
      <c r="F4560" s="138">
        <v>7.1</v>
      </c>
      <c r="G4560" s="136" t="s">
        <v>308</v>
      </c>
      <c r="H4560" s="139">
        <v>41974</v>
      </c>
    </row>
    <row r="4561" spans="1:8" ht="25.5">
      <c r="A4561" s="140">
        <v>21009</v>
      </c>
      <c r="B4561" s="141" t="s">
        <v>4859</v>
      </c>
      <c r="C4561" s="140" t="s">
        <v>314</v>
      </c>
      <c r="D4561" s="140" t="s">
        <v>370</v>
      </c>
      <c r="E4561" s="142">
        <v>9.24</v>
      </c>
      <c r="F4561" s="142">
        <v>9.24</v>
      </c>
      <c r="G4561" s="140" t="s">
        <v>308</v>
      </c>
      <c r="H4561" s="143">
        <v>41974</v>
      </c>
    </row>
    <row r="4562" spans="1:8" ht="25.5">
      <c r="A4562" s="136">
        <v>21010</v>
      </c>
      <c r="B4562" s="137" t="s">
        <v>4860</v>
      </c>
      <c r="C4562" s="136" t="s">
        <v>314</v>
      </c>
      <c r="D4562" s="136" t="s">
        <v>370</v>
      </c>
      <c r="E4562" s="138">
        <v>12.41</v>
      </c>
      <c r="F4562" s="138">
        <v>12.41</v>
      </c>
      <c r="G4562" s="136" t="s">
        <v>308</v>
      </c>
      <c r="H4562" s="139">
        <v>41974</v>
      </c>
    </row>
    <row r="4563" spans="1:8" ht="25.5">
      <c r="A4563" s="140">
        <v>21011</v>
      </c>
      <c r="B4563" s="141" t="s">
        <v>4861</v>
      </c>
      <c r="C4563" s="140" t="s">
        <v>314</v>
      </c>
      <c r="D4563" s="140" t="s">
        <v>370</v>
      </c>
      <c r="E4563" s="142">
        <v>18.09</v>
      </c>
      <c r="F4563" s="142">
        <v>18.09</v>
      </c>
      <c r="G4563" s="140" t="s">
        <v>308</v>
      </c>
      <c r="H4563" s="143">
        <v>41974</v>
      </c>
    </row>
    <row r="4564" spans="1:8" ht="25.5">
      <c r="A4564" s="136">
        <v>21012</v>
      </c>
      <c r="B4564" s="137" t="s">
        <v>4862</v>
      </c>
      <c r="C4564" s="136" t="s">
        <v>314</v>
      </c>
      <c r="D4564" s="136" t="s">
        <v>370</v>
      </c>
      <c r="E4564" s="138">
        <v>19.989999999999998</v>
      </c>
      <c r="F4564" s="138">
        <v>19.989999999999998</v>
      </c>
      <c r="G4564" s="136" t="s">
        <v>308</v>
      </c>
      <c r="H4564" s="139">
        <v>41974</v>
      </c>
    </row>
    <row r="4565" spans="1:8" ht="25.5">
      <c r="A4565" s="140">
        <v>21013</v>
      </c>
      <c r="B4565" s="141" t="s">
        <v>4863</v>
      </c>
      <c r="C4565" s="140" t="s">
        <v>314</v>
      </c>
      <c r="D4565" s="140" t="s">
        <v>370</v>
      </c>
      <c r="E4565" s="142">
        <v>26.08</v>
      </c>
      <c r="F4565" s="142">
        <v>26.08</v>
      </c>
      <c r="G4565" s="140" t="s">
        <v>308</v>
      </c>
      <c r="H4565" s="143">
        <v>41974</v>
      </c>
    </row>
    <row r="4566" spans="1:8" ht="25.5">
      <c r="A4566" s="136">
        <v>21014</v>
      </c>
      <c r="B4566" s="137" t="s">
        <v>4864</v>
      </c>
      <c r="C4566" s="136" t="s">
        <v>314</v>
      </c>
      <c r="D4566" s="136" t="s">
        <v>370</v>
      </c>
      <c r="E4566" s="138">
        <v>36.5</v>
      </c>
      <c r="F4566" s="138">
        <v>36.5</v>
      </c>
      <c r="G4566" s="136" t="s">
        <v>308</v>
      </c>
      <c r="H4566" s="139">
        <v>41974</v>
      </c>
    </row>
    <row r="4567" spans="1:8" ht="25.5">
      <c r="A4567" s="140">
        <v>21015</v>
      </c>
      <c r="B4567" s="141" t="s">
        <v>4865</v>
      </c>
      <c r="C4567" s="140" t="s">
        <v>314</v>
      </c>
      <c r="D4567" s="140" t="s">
        <v>370</v>
      </c>
      <c r="E4567" s="142">
        <v>41.93</v>
      </c>
      <c r="F4567" s="142">
        <v>41.93</v>
      </c>
      <c r="G4567" s="140" t="s">
        <v>308</v>
      </c>
      <c r="H4567" s="143">
        <v>41974</v>
      </c>
    </row>
    <row r="4568" spans="1:8" ht="25.5">
      <c r="A4568" s="136">
        <v>13356</v>
      </c>
      <c r="B4568" s="137" t="s">
        <v>4866</v>
      </c>
      <c r="C4568" s="136" t="s">
        <v>314</v>
      </c>
      <c r="D4568" s="136" t="s">
        <v>370</v>
      </c>
      <c r="E4568" s="138">
        <v>46.93</v>
      </c>
      <c r="F4568" s="138">
        <v>46.93</v>
      </c>
      <c r="G4568" s="136" t="s">
        <v>308</v>
      </c>
      <c r="H4568" s="139">
        <v>41974</v>
      </c>
    </row>
    <row r="4569" spans="1:8" ht="25.5">
      <c r="A4569" s="140">
        <v>21025</v>
      </c>
      <c r="B4569" s="141" t="s">
        <v>4867</v>
      </c>
      <c r="C4569" s="140" t="s">
        <v>314</v>
      </c>
      <c r="D4569" s="140" t="s">
        <v>370</v>
      </c>
      <c r="E4569" s="142">
        <v>50.73</v>
      </c>
      <c r="F4569" s="142">
        <v>50.73</v>
      </c>
      <c r="G4569" s="140" t="s">
        <v>308</v>
      </c>
      <c r="H4569" s="143">
        <v>41974</v>
      </c>
    </row>
    <row r="4570" spans="1:8" ht="25.5">
      <c r="A4570" s="136">
        <v>21026</v>
      </c>
      <c r="B4570" s="137" t="s">
        <v>4868</v>
      </c>
      <c r="C4570" s="136" t="s">
        <v>314</v>
      </c>
      <c r="D4570" s="136" t="s">
        <v>370</v>
      </c>
      <c r="E4570" s="138">
        <v>79.05</v>
      </c>
      <c r="F4570" s="138">
        <v>79.05</v>
      </c>
      <c r="G4570" s="136" t="s">
        <v>308</v>
      </c>
      <c r="H4570" s="139">
        <v>41974</v>
      </c>
    </row>
    <row r="4571" spans="1:8" ht="25.5">
      <c r="A4571" s="140">
        <v>21017</v>
      </c>
      <c r="B4571" s="141" t="s">
        <v>4869</v>
      </c>
      <c r="C4571" s="140" t="s">
        <v>314</v>
      </c>
      <c r="D4571" s="140" t="s">
        <v>370</v>
      </c>
      <c r="E4571" s="142">
        <v>5.5</v>
      </c>
      <c r="F4571" s="142">
        <v>5.5</v>
      </c>
      <c r="G4571" s="140" t="s">
        <v>308</v>
      </c>
      <c r="H4571" s="143">
        <v>41974</v>
      </c>
    </row>
    <row r="4572" spans="1:8" ht="25.5">
      <c r="A4572" s="136">
        <v>21018</v>
      </c>
      <c r="B4572" s="137" t="s">
        <v>4870</v>
      </c>
      <c r="C4572" s="136" t="s">
        <v>314</v>
      </c>
      <c r="D4572" s="136" t="s">
        <v>370</v>
      </c>
      <c r="E4572" s="138">
        <v>6.95</v>
      </c>
      <c r="F4572" s="138">
        <v>6.95</v>
      </c>
      <c r="G4572" s="136" t="s">
        <v>308</v>
      </c>
      <c r="H4572" s="139">
        <v>41974</v>
      </c>
    </row>
    <row r="4573" spans="1:8" ht="25.5">
      <c r="A4573" s="140">
        <v>21020</v>
      </c>
      <c r="B4573" s="141" t="s">
        <v>4871</v>
      </c>
      <c r="C4573" s="140" t="s">
        <v>314</v>
      </c>
      <c r="D4573" s="140" t="s">
        <v>370</v>
      </c>
      <c r="E4573" s="142">
        <v>13.69</v>
      </c>
      <c r="F4573" s="142">
        <v>13.69</v>
      </c>
      <c r="G4573" s="140" t="s">
        <v>308</v>
      </c>
      <c r="H4573" s="143">
        <v>41974</v>
      </c>
    </row>
    <row r="4574" spans="1:8" ht="25.5">
      <c r="A4574" s="136">
        <v>21021</v>
      </c>
      <c r="B4574" s="137" t="s">
        <v>4872</v>
      </c>
      <c r="C4574" s="136" t="s">
        <v>314</v>
      </c>
      <c r="D4574" s="136" t="s">
        <v>370</v>
      </c>
      <c r="E4574" s="138">
        <v>15.76</v>
      </c>
      <c r="F4574" s="138">
        <v>15.76</v>
      </c>
      <c r="G4574" s="136" t="s">
        <v>308</v>
      </c>
      <c r="H4574" s="139">
        <v>41974</v>
      </c>
    </row>
    <row r="4575" spans="1:8" ht="25.5">
      <c r="A4575" s="140">
        <v>21022</v>
      </c>
      <c r="B4575" s="141" t="s">
        <v>4873</v>
      </c>
      <c r="C4575" s="140" t="s">
        <v>314</v>
      </c>
      <c r="D4575" s="140" t="s">
        <v>370</v>
      </c>
      <c r="E4575" s="142">
        <v>22.25</v>
      </c>
      <c r="F4575" s="142">
        <v>22.25</v>
      </c>
      <c r="G4575" s="140" t="s">
        <v>308</v>
      </c>
      <c r="H4575" s="143">
        <v>41974</v>
      </c>
    </row>
    <row r="4576" spans="1:8" ht="25.5">
      <c r="A4576" s="136">
        <v>21023</v>
      </c>
      <c r="B4576" s="137" t="s">
        <v>4874</v>
      </c>
      <c r="C4576" s="136" t="s">
        <v>314</v>
      </c>
      <c r="D4576" s="136" t="s">
        <v>370</v>
      </c>
      <c r="E4576" s="138">
        <v>28.1</v>
      </c>
      <c r="F4576" s="138">
        <v>28.1</v>
      </c>
      <c r="G4576" s="136" t="s">
        <v>308</v>
      </c>
      <c r="H4576" s="139">
        <v>41974</v>
      </c>
    </row>
    <row r="4577" spans="1:8" ht="25.5">
      <c r="A4577" s="140">
        <v>21024</v>
      </c>
      <c r="B4577" s="141" t="s">
        <v>4875</v>
      </c>
      <c r="C4577" s="140" t="s">
        <v>314</v>
      </c>
      <c r="D4577" s="140" t="s">
        <v>370</v>
      </c>
      <c r="E4577" s="142">
        <v>33.1</v>
      </c>
      <c r="F4577" s="142">
        <v>33.1</v>
      </c>
      <c r="G4577" s="140" t="s">
        <v>308</v>
      </c>
      <c r="H4577" s="143">
        <v>41974</v>
      </c>
    </row>
    <row r="4578" spans="1:8" ht="25.5">
      <c r="A4578" s="136">
        <v>21027</v>
      </c>
      <c r="B4578" s="137" t="s">
        <v>4876</v>
      </c>
      <c r="C4578" s="136" t="s">
        <v>314</v>
      </c>
      <c r="D4578" s="136" t="s">
        <v>370</v>
      </c>
      <c r="E4578" s="138">
        <v>90.05</v>
      </c>
      <c r="F4578" s="138">
        <v>90.05</v>
      </c>
      <c r="G4578" s="136" t="s">
        <v>308</v>
      </c>
      <c r="H4578" s="139">
        <v>41974</v>
      </c>
    </row>
    <row r="4579" spans="1:8" ht="25.5">
      <c r="A4579" s="140">
        <v>21007</v>
      </c>
      <c r="B4579" s="141" t="s">
        <v>4877</v>
      </c>
      <c r="C4579" s="140" t="s">
        <v>314</v>
      </c>
      <c r="D4579" s="140" t="s">
        <v>370</v>
      </c>
      <c r="E4579" s="142">
        <v>46.21</v>
      </c>
      <c r="F4579" s="142">
        <v>46.21</v>
      </c>
      <c r="G4579" s="140" t="s">
        <v>308</v>
      </c>
      <c r="H4579" s="143">
        <v>41974</v>
      </c>
    </row>
    <row r="4580" spans="1:8" ht="25.5">
      <c r="A4580" s="136">
        <v>20999</v>
      </c>
      <c r="B4580" s="137" t="s">
        <v>4878</v>
      </c>
      <c r="C4580" s="136" t="s">
        <v>314</v>
      </c>
      <c r="D4580" s="136" t="s">
        <v>370</v>
      </c>
      <c r="E4580" s="138">
        <v>5.07</v>
      </c>
      <c r="F4580" s="138">
        <v>5.07</v>
      </c>
      <c r="G4580" s="136" t="s">
        <v>308</v>
      </c>
      <c r="H4580" s="139">
        <v>41974</v>
      </c>
    </row>
    <row r="4581" spans="1:8" ht="25.5">
      <c r="A4581" s="140">
        <v>21000</v>
      </c>
      <c r="B4581" s="141" t="s">
        <v>4879</v>
      </c>
      <c r="C4581" s="140" t="s">
        <v>314</v>
      </c>
      <c r="D4581" s="140" t="s">
        <v>370</v>
      </c>
      <c r="E4581" s="142">
        <v>6.27</v>
      </c>
      <c r="F4581" s="142">
        <v>6.27</v>
      </c>
      <c r="G4581" s="140" t="s">
        <v>308</v>
      </c>
      <c r="H4581" s="143">
        <v>41974</v>
      </c>
    </row>
    <row r="4582" spans="1:8" ht="25.5">
      <c r="A4582" s="136">
        <v>21002</v>
      </c>
      <c r="B4582" s="137" t="s">
        <v>4880</v>
      </c>
      <c r="C4582" s="136" t="s">
        <v>314</v>
      </c>
      <c r="D4582" s="136" t="s">
        <v>370</v>
      </c>
      <c r="E4582" s="138">
        <v>11.6</v>
      </c>
      <c r="F4582" s="138">
        <v>11.6</v>
      </c>
      <c r="G4582" s="136" t="s">
        <v>308</v>
      </c>
      <c r="H4582" s="139">
        <v>41974</v>
      </c>
    </row>
    <row r="4583" spans="1:8" ht="25.5">
      <c r="A4583" s="140">
        <v>21003</v>
      </c>
      <c r="B4583" s="141" t="s">
        <v>4881</v>
      </c>
      <c r="C4583" s="140" t="s">
        <v>314</v>
      </c>
      <c r="D4583" s="140" t="s">
        <v>370</v>
      </c>
      <c r="E4583" s="142">
        <v>14.96</v>
      </c>
      <c r="F4583" s="142">
        <v>14.96</v>
      </c>
      <c r="G4583" s="140" t="s">
        <v>308</v>
      </c>
      <c r="H4583" s="143">
        <v>41974</v>
      </c>
    </row>
    <row r="4584" spans="1:8" ht="25.5">
      <c r="A4584" s="136">
        <v>21004</v>
      </c>
      <c r="B4584" s="137" t="s">
        <v>4882</v>
      </c>
      <c r="C4584" s="136" t="s">
        <v>314</v>
      </c>
      <c r="D4584" s="136" t="s">
        <v>370</v>
      </c>
      <c r="E4584" s="138">
        <v>19.04</v>
      </c>
      <c r="F4584" s="138">
        <v>19.04</v>
      </c>
      <c r="G4584" s="136" t="s">
        <v>308</v>
      </c>
      <c r="H4584" s="139">
        <v>41974</v>
      </c>
    </row>
    <row r="4585" spans="1:8" ht="25.5">
      <c r="A4585" s="140">
        <v>21005</v>
      </c>
      <c r="B4585" s="141" t="s">
        <v>4883</v>
      </c>
      <c r="C4585" s="140" t="s">
        <v>314</v>
      </c>
      <c r="D4585" s="140" t="s">
        <v>370</v>
      </c>
      <c r="E4585" s="142">
        <v>26.91</v>
      </c>
      <c r="F4585" s="142">
        <v>26.91</v>
      </c>
      <c r="G4585" s="140" t="s">
        <v>308</v>
      </c>
      <c r="H4585" s="143">
        <v>41974</v>
      </c>
    </row>
    <row r="4586" spans="1:8" ht="25.5">
      <c r="A4586" s="136">
        <v>21006</v>
      </c>
      <c r="B4586" s="137" t="s">
        <v>4884</v>
      </c>
      <c r="C4586" s="136" t="s">
        <v>314</v>
      </c>
      <c r="D4586" s="136" t="s">
        <v>370</v>
      </c>
      <c r="E4586" s="138">
        <v>31.76</v>
      </c>
      <c r="F4586" s="138">
        <v>31.76</v>
      </c>
      <c r="G4586" s="136" t="s">
        <v>308</v>
      </c>
      <c r="H4586" s="139">
        <v>41974</v>
      </c>
    </row>
    <row r="4587" spans="1:8" ht="25.5">
      <c r="A4587" s="140">
        <v>13039</v>
      </c>
      <c r="B4587" s="141" t="s">
        <v>4885</v>
      </c>
      <c r="C4587" s="140" t="s">
        <v>314</v>
      </c>
      <c r="D4587" s="140" t="s">
        <v>370</v>
      </c>
      <c r="E4587" s="142">
        <v>339.83</v>
      </c>
      <c r="F4587" s="142">
        <v>339.83</v>
      </c>
      <c r="G4587" s="140" t="s">
        <v>308</v>
      </c>
      <c r="H4587" s="143">
        <v>41974</v>
      </c>
    </row>
    <row r="4588" spans="1:8" ht="25.5">
      <c r="A4588" s="136">
        <v>13040</v>
      </c>
      <c r="B4588" s="137" t="s">
        <v>4886</v>
      </c>
      <c r="C4588" s="136" t="s">
        <v>314</v>
      </c>
      <c r="D4588" s="136" t="s">
        <v>370</v>
      </c>
      <c r="E4588" s="138">
        <v>374.45</v>
      </c>
      <c r="F4588" s="138">
        <v>374.45</v>
      </c>
      <c r="G4588" s="136" t="s">
        <v>308</v>
      </c>
      <c r="H4588" s="139">
        <v>41974</v>
      </c>
    </row>
    <row r="4589" spans="1:8" ht="25.5">
      <c r="A4589" s="140">
        <v>13041</v>
      </c>
      <c r="B4589" s="141" t="s">
        <v>4887</v>
      </c>
      <c r="C4589" s="140" t="s">
        <v>314</v>
      </c>
      <c r="D4589" s="140" t="s">
        <v>370</v>
      </c>
      <c r="E4589" s="142">
        <v>422</v>
      </c>
      <c r="F4589" s="142">
        <v>422</v>
      </c>
      <c r="G4589" s="140" t="s">
        <v>308</v>
      </c>
      <c r="H4589" s="143">
        <v>41974</v>
      </c>
    </row>
    <row r="4590" spans="1:8" ht="25.5">
      <c r="A4590" s="136">
        <v>13042</v>
      </c>
      <c r="B4590" s="137" t="s">
        <v>4888</v>
      </c>
      <c r="C4590" s="136" t="s">
        <v>314</v>
      </c>
      <c r="D4590" s="136" t="s">
        <v>370</v>
      </c>
      <c r="E4590" s="138">
        <v>504.86</v>
      </c>
      <c r="F4590" s="138">
        <v>504.86</v>
      </c>
      <c r="G4590" s="136" t="s">
        <v>308</v>
      </c>
      <c r="H4590" s="139">
        <v>41974</v>
      </c>
    </row>
    <row r="4591" spans="1:8" ht="25.5">
      <c r="A4591" s="140">
        <v>13043</v>
      </c>
      <c r="B4591" s="141" t="s">
        <v>4889</v>
      </c>
      <c r="C4591" s="140" t="s">
        <v>314</v>
      </c>
      <c r="D4591" s="140" t="s">
        <v>370</v>
      </c>
      <c r="E4591" s="142">
        <v>576.99</v>
      </c>
      <c r="F4591" s="142">
        <v>576.99</v>
      </c>
      <c r="G4591" s="140" t="s">
        <v>308</v>
      </c>
      <c r="H4591" s="143">
        <v>41974</v>
      </c>
    </row>
    <row r="4592" spans="1:8" ht="25.5">
      <c r="A4592" s="136">
        <v>13044</v>
      </c>
      <c r="B4592" s="137" t="s">
        <v>4890</v>
      </c>
      <c r="C4592" s="136" t="s">
        <v>314</v>
      </c>
      <c r="D4592" s="136" t="s">
        <v>370</v>
      </c>
      <c r="E4592" s="138">
        <v>665.29</v>
      </c>
      <c r="F4592" s="138">
        <v>665.29</v>
      </c>
      <c r="G4592" s="136" t="s">
        <v>308</v>
      </c>
      <c r="H4592" s="139">
        <v>41974</v>
      </c>
    </row>
    <row r="4593" spans="1:8" ht="25.5">
      <c r="A4593" s="140">
        <v>7665</v>
      </c>
      <c r="B4593" s="141" t="s">
        <v>4891</v>
      </c>
      <c r="C4593" s="140" t="s">
        <v>314</v>
      </c>
      <c r="D4593" s="140" t="s">
        <v>370</v>
      </c>
      <c r="E4593" s="142">
        <v>276.29000000000002</v>
      </c>
      <c r="F4593" s="142">
        <v>276.29000000000002</v>
      </c>
      <c r="G4593" s="140" t="s">
        <v>308</v>
      </c>
      <c r="H4593" s="143">
        <v>41974</v>
      </c>
    </row>
    <row r="4594" spans="1:8" ht="25.5">
      <c r="A4594" s="136">
        <v>7664</v>
      </c>
      <c r="B4594" s="137" t="s">
        <v>4892</v>
      </c>
      <c r="C4594" s="136" t="s">
        <v>314</v>
      </c>
      <c r="D4594" s="136" t="s">
        <v>370</v>
      </c>
      <c r="E4594" s="138">
        <v>353.79</v>
      </c>
      <c r="F4594" s="138">
        <v>353.79</v>
      </c>
      <c r="G4594" s="136" t="s">
        <v>308</v>
      </c>
      <c r="H4594" s="139">
        <v>41974</v>
      </c>
    </row>
    <row r="4595" spans="1:8" ht="25.5">
      <c r="A4595" s="140">
        <v>13048</v>
      </c>
      <c r="B4595" s="141" t="s">
        <v>4893</v>
      </c>
      <c r="C4595" s="140" t="s">
        <v>314</v>
      </c>
      <c r="D4595" s="140" t="s">
        <v>370</v>
      </c>
      <c r="E4595" s="142">
        <v>501.03</v>
      </c>
      <c r="F4595" s="142">
        <v>501.03</v>
      </c>
      <c r="G4595" s="140" t="s">
        <v>308</v>
      </c>
      <c r="H4595" s="143">
        <v>41974</v>
      </c>
    </row>
    <row r="4596" spans="1:8" ht="25.5">
      <c r="A4596" s="136">
        <v>13049</v>
      </c>
      <c r="B4596" s="137" t="s">
        <v>4894</v>
      </c>
      <c r="C4596" s="136" t="s">
        <v>314</v>
      </c>
      <c r="D4596" s="136" t="s">
        <v>370</v>
      </c>
      <c r="E4596" s="138">
        <v>510.62</v>
      </c>
      <c r="F4596" s="138">
        <v>510.62</v>
      </c>
      <c r="G4596" s="136" t="s">
        <v>308</v>
      </c>
      <c r="H4596" s="139">
        <v>41974</v>
      </c>
    </row>
    <row r="4597" spans="1:8" ht="25.5">
      <c r="A4597" s="140">
        <v>20978</v>
      </c>
      <c r="B4597" s="141" t="s">
        <v>4895</v>
      </c>
      <c r="C4597" s="140" t="s">
        <v>314</v>
      </c>
      <c r="D4597" s="140" t="s">
        <v>370</v>
      </c>
      <c r="E4597" s="142">
        <v>1233.8399999999999</v>
      </c>
      <c r="F4597" s="142">
        <v>1233.8399999999999</v>
      </c>
      <c r="G4597" s="140" t="s">
        <v>308</v>
      </c>
      <c r="H4597" s="143">
        <v>41974</v>
      </c>
    </row>
    <row r="4598" spans="1:8" ht="25.5">
      <c r="A4598" s="136">
        <v>20979</v>
      </c>
      <c r="B4598" s="137" t="s">
        <v>4896</v>
      </c>
      <c r="C4598" s="136" t="s">
        <v>314</v>
      </c>
      <c r="D4598" s="136" t="s">
        <v>370</v>
      </c>
      <c r="E4598" s="138">
        <v>1480.82</v>
      </c>
      <c r="F4598" s="138">
        <v>1480.82</v>
      </c>
      <c r="G4598" s="136" t="s">
        <v>308</v>
      </c>
      <c r="H4598" s="139">
        <v>41974</v>
      </c>
    </row>
    <row r="4599" spans="1:8" ht="25.5">
      <c r="A4599" s="140">
        <v>7690</v>
      </c>
      <c r="B4599" s="141" t="s">
        <v>4897</v>
      </c>
      <c r="C4599" s="140" t="s">
        <v>314</v>
      </c>
      <c r="D4599" s="140" t="s">
        <v>370</v>
      </c>
      <c r="E4599" s="142">
        <v>202.27</v>
      </c>
      <c r="F4599" s="142">
        <v>202.27</v>
      </c>
      <c r="G4599" s="140" t="s">
        <v>308</v>
      </c>
      <c r="H4599" s="143">
        <v>41974</v>
      </c>
    </row>
    <row r="4600" spans="1:8" ht="25.5">
      <c r="A4600" s="136">
        <v>13052</v>
      </c>
      <c r="B4600" s="137" t="s">
        <v>4898</v>
      </c>
      <c r="C4600" s="136" t="s">
        <v>314</v>
      </c>
      <c r="D4600" s="136" t="s">
        <v>370</v>
      </c>
      <c r="E4600" s="138">
        <v>362.48</v>
      </c>
      <c r="F4600" s="138">
        <v>362.48</v>
      </c>
      <c r="G4600" s="136" t="s">
        <v>308</v>
      </c>
      <c r="H4600" s="139">
        <v>41974</v>
      </c>
    </row>
    <row r="4601" spans="1:8" ht="25.5">
      <c r="A4601" s="140">
        <v>13053</v>
      </c>
      <c r="B4601" s="141" t="s">
        <v>4899</v>
      </c>
      <c r="C4601" s="140" t="s">
        <v>314</v>
      </c>
      <c r="D4601" s="140" t="s">
        <v>370</v>
      </c>
      <c r="E4601" s="142">
        <v>533.72</v>
      </c>
      <c r="F4601" s="142">
        <v>533.72</v>
      </c>
      <c r="G4601" s="140" t="s">
        <v>308</v>
      </c>
      <c r="H4601" s="143">
        <v>41974</v>
      </c>
    </row>
    <row r="4602" spans="1:8" ht="25.5">
      <c r="A4602" s="136">
        <v>20981</v>
      </c>
      <c r="B4602" s="137" t="s">
        <v>4900</v>
      </c>
      <c r="C4602" s="136" t="s">
        <v>314</v>
      </c>
      <c r="D4602" s="136" t="s">
        <v>370</v>
      </c>
      <c r="E4602" s="138">
        <v>665.57</v>
      </c>
      <c r="F4602" s="138">
        <v>665.57</v>
      </c>
      <c r="G4602" s="136" t="s">
        <v>308</v>
      </c>
      <c r="H4602" s="139">
        <v>41974</v>
      </c>
    </row>
    <row r="4603" spans="1:8" ht="25.5">
      <c r="A4603" s="140">
        <v>20982</v>
      </c>
      <c r="B4603" s="141" t="s">
        <v>4901</v>
      </c>
      <c r="C4603" s="140" t="s">
        <v>314</v>
      </c>
      <c r="D4603" s="140" t="s">
        <v>370</v>
      </c>
      <c r="E4603" s="142">
        <v>1699.79</v>
      </c>
      <c r="F4603" s="142">
        <v>1699.79</v>
      </c>
      <c r="G4603" s="140" t="s">
        <v>308</v>
      </c>
      <c r="H4603" s="143">
        <v>41974</v>
      </c>
    </row>
    <row r="4604" spans="1:8" ht="25.5">
      <c r="A4604" s="136">
        <v>20983</v>
      </c>
      <c r="B4604" s="137" t="s">
        <v>4902</v>
      </c>
      <c r="C4604" s="136" t="s">
        <v>314</v>
      </c>
      <c r="D4604" s="136" t="s">
        <v>370</v>
      </c>
      <c r="E4604" s="138">
        <v>2229.66</v>
      </c>
      <c r="F4604" s="138">
        <v>2229.66</v>
      </c>
      <c r="G4604" s="136" t="s">
        <v>308</v>
      </c>
      <c r="H4604" s="139">
        <v>41974</v>
      </c>
    </row>
    <row r="4605" spans="1:8" ht="25.5">
      <c r="A4605" s="140">
        <v>20984</v>
      </c>
      <c r="B4605" s="141" t="s">
        <v>4903</v>
      </c>
      <c r="C4605" s="140" t="s">
        <v>314</v>
      </c>
      <c r="D4605" s="140" t="s">
        <v>370</v>
      </c>
      <c r="E4605" s="142">
        <v>3008.7</v>
      </c>
      <c r="F4605" s="142">
        <v>3008.7</v>
      </c>
      <c r="G4605" s="140" t="s">
        <v>308</v>
      </c>
      <c r="H4605" s="143">
        <v>41974</v>
      </c>
    </row>
    <row r="4606" spans="1:8" ht="25.5">
      <c r="A4606" s="136">
        <v>13054</v>
      </c>
      <c r="B4606" s="137" t="s">
        <v>4904</v>
      </c>
      <c r="C4606" s="136" t="s">
        <v>314</v>
      </c>
      <c r="D4606" s="136" t="s">
        <v>370</v>
      </c>
      <c r="E4606" s="138">
        <v>3324.88</v>
      </c>
      <c r="F4606" s="138">
        <v>3324.88</v>
      </c>
      <c r="G4606" s="136" t="s">
        <v>308</v>
      </c>
      <c r="H4606" s="139">
        <v>41974</v>
      </c>
    </row>
    <row r="4607" spans="1:8" ht="25.5">
      <c r="A4607" s="140">
        <v>20985</v>
      </c>
      <c r="B4607" s="141" t="s">
        <v>4905</v>
      </c>
      <c r="C4607" s="140" t="s">
        <v>314</v>
      </c>
      <c r="D4607" s="140" t="s">
        <v>370</v>
      </c>
      <c r="E4607" s="142">
        <v>4072.73</v>
      </c>
      <c r="F4607" s="142">
        <v>4072.73</v>
      </c>
      <c r="G4607" s="140" t="s">
        <v>308</v>
      </c>
      <c r="H4607" s="143">
        <v>41974</v>
      </c>
    </row>
    <row r="4608" spans="1:8" ht="25.5">
      <c r="A4608" s="136">
        <v>20980</v>
      </c>
      <c r="B4608" s="137" t="s">
        <v>4906</v>
      </c>
      <c r="C4608" s="136" t="s">
        <v>314</v>
      </c>
      <c r="D4608" s="136" t="s">
        <v>370</v>
      </c>
      <c r="E4608" s="138">
        <v>265.66000000000003</v>
      </c>
      <c r="F4608" s="138">
        <v>265.66000000000003</v>
      </c>
      <c r="G4608" s="136" t="s">
        <v>308</v>
      </c>
      <c r="H4608" s="139">
        <v>41974</v>
      </c>
    </row>
    <row r="4609" spans="1:8" ht="25.5">
      <c r="A4609" s="140">
        <v>13124</v>
      </c>
      <c r="B4609" s="141" t="s">
        <v>4907</v>
      </c>
      <c r="C4609" s="140" t="s">
        <v>314</v>
      </c>
      <c r="D4609" s="140" t="s">
        <v>370</v>
      </c>
      <c r="E4609" s="142">
        <v>31</v>
      </c>
      <c r="F4609" s="142">
        <v>31</v>
      </c>
      <c r="G4609" s="140" t="s">
        <v>308</v>
      </c>
      <c r="H4609" s="143">
        <v>41974</v>
      </c>
    </row>
    <row r="4610" spans="1:8" ht="25.5">
      <c r="A4610" s="136">
        <v>13125</v>
      </c>
      <c r="B4610" s="137" t="s">
        <v>4908</v>
      </c>
      <c r="C4610" s="136" t="s">
        <v>314</v>
      </c>
      <c r="D4610" s="136" t="s">
        <v>370</v>
      </c>
      <c r="E4610" s="138">
        <v>27.24</v>
      </c>
      <c r="F4610" s="138">
        <v>27.24</v>
      </c>
      <c r="G4610" s="136" t="s">
        <v>308</v>
      </c>
      <c r="H4610" s="139">
        <v>41974</v>
      </c>
    </row>
    <row r="4611" spans="1:8" ht="25.5">
      <c r="A4611" s="140">
        <v>21146</v>
      </c>
      <c r="B4611" s="141" t="s">
        <v>4909</v>
      </c>
      <c r="C4611" s="140" t="s">
        <v>314</v>
      </c>
      <c r="D4611" s="140" t="s">
        <v>370</v>
      </c>
      <c r="E4611" s="142">
        <v>19.25</v>
      </c>
      <c r="F4611" s="142">
        <v>19.25</v>
      </c>
      <c r="G4611" s="140" t="s">
        <v>308</v>
      </c>
      <c r="H4611" s="143">
        <v>41974</v>
      </c>
    </row>
    <row r="4612" spans="1:8" ht="25.5">
      <c r="A4612" s="136">
        <v>13127</v>
      </c>
      <c r="B4612" s="137" t="s">
        <v>4910</v>
      </c>
      <c r="C4612" s="136" t="s">
        <v>314</v>
      </c>
      <c r="D4612" s="136" t="s">
        <v>370</v>
      </c>
      <c r="E4612" s="138">
        <v>15.04</v>
      </c>
      <c r="F4612" s="138">
        <v>15.04</v>
      </c>
      <c r="G4612" s="136" t="s">
        <v>308</v>
      </c>
      <c r="H4612" s="139">
        <v>41974</v>
      </c>
    </row>
    <row r="4613" spans="1:8" ht="25.5">
      <c r="A4613" s="140">
        <v>20987</v>
      </c>
      <c r="B4613" s="141" t="s">
        <v>4911</v>
      </c>
      <c r="C4613" s="140" t="s">
        <v>314</v>
      </c>
      <c r="D4613" s="140" t="s">
        <v>370</v>
      </c>
      <c r="E4613" s="142">
        <v>9.9600000000000009</v>
      </c>
      <c r="F4613" s="142">
        <v>9.9600000000000009</v>
      </c>
      <c r="G4613" s="140" t="s">
        <v>308</v>
      </c>
      <c r="H4613" s="143">
        <v>41974</v>
      </c>
    </row>
    <row r="4614" spans="1:8" ht="25.5">
      <c r="A4614" s="136">
        <v>7689</v>
      </c>
      <c r="B4614" s="137" t="s">
        <v>4912</v>
      </c>
      <c r="C4614" s="136" t="s">
        <v>314</v>
      </c>
      <c r="D4614" s="136" t="s">
        <v>370</v>
      </c>
      <c r="E4614" s="138">
        <v>434.57</v>
      </c>
      <c r="F4614" s="138">
        <v>434.57</v>
      </c>
      <c r="G4614" s="136" t="s">
        <v>308</v>
      </c>
      <c r="H4614" s="139">
        <v>41974</v>
      </c>
    </row>
    <row r="4615" spans="1:8" ht="25.5">
      <c r="A4615" s="140">
        <v>13055</v>
      </c>
      <c r="B4615" s="141" t="s">
        <v>4913</v>
      </c>
      <c r="C4615" s="140" t="s">
        <v>314</v>
      </c>
      <c r="D4615" s="140" t="s">
        <v>370</v>
      </c>
      <c r="E4615" s="142">
        <v>646.33000000000004</v>
      </c>
      <c r="F4615" s="142">
        <v>646.33000000000004</v>
      </c>
      <c r="G4615" s="140" t="s">
        <v>308</v>
      </c>
      <c r="H4615" s="143">
        <v>41974</v>
      </c>
    </row>
    <row r="4616" spans="1:8" ht="25.5">
      <c r="A4616" s="136">
        <v>20989</v>
      </c>
      <c r="B4616" s="137" t="s">
        <v>4914</v>
      </c>
      <c r="C4616" s="136" t="s">
        <v>314</v>
      </c>
      <c r="D4616" s="136" t="s">
        <v>370</v>
      </c>
      <c r="E4616" s="138">
        <v>766.92</v>
      </c>
      <c r="F4616" s="138">
        <v>766.92</v>
      </c>
      <c r="G4616" s="136" t="s">
        <v>308</v>
      </c>
      <c r="H4616" s="139">
        <v>41974</v>
      </c>
    </row>
    <row r="4617" spans="1:8" ht="25.5">
      <c r="A4617" s="140">
        <v>21147</v>
      </c>
      <c r="B4617" s="141" t="s">
        <v>4915</v>
      </c>
      <c r="C4617" s="140" t="s">
        <v>314</v>
      </c>
      <c r="D4617" s="140" t="s">
        <v>370</v>
      </c>
      <c r="E4617" s="142">
        <v>52.4</v>
      </c>
      <c r="F4617" s="142">
        <v>52.4</v>
      </c>
      <c r="G4617" s="140" t="s">
        <v>308</v>
      </c>
      <c r="H4617" s="143">
        <v>41974</v>
      </c>
    </row>
    <row r="4618" spans="1:8" ht="25.5">
      <c r="A4618" s="136">
        <v>21148</v>
      </c>
      <c r="B4618" s="137" t="s">
        <v>4916</v>
      </c>
      <c r="C4618" s="136" t="s">
        <v>314</v>
      </c>
      <c r="D4618" s="136" t="s">
        <v>370</v>
      </c>
      <c r="E4618" s="138">
        <v>41.81</v>
      </c>
      <c r="F4618" s="138">
        <v>41.81</v>
      </c>
      <c r="G4618" s="136" t="s">
        <v>308</v>
      </c>
      <c r="H4618" s="139">
        <v>41974</v>
      </c>
    </row>
    <row r="4619" spans="1:8" ht="25.5">
      <c r="A4619" s="140">
        <v>21149</v>
      </c>
      <c r="B4619" s="141" t="s">
        <v>4917</v>
      </c>
      <c r="C4619" s="140" t="s">
        <v>314</v>
      </c>
      <c r="D4619" s="140" t="s">
        <v>370</v>
      </c>
      <c r="E4619" s="142">
        <v>63.49</v>
      </c>
      <c r="F4619" s="142">
        <v>63.49</v>
      </c>
      <c r="G4619" s="140" t="s">
        <v>308</v>
      </c>
      <c r="H4619" s="143">
        <v>41974</v>
      </c>
    </row>
    <row r="4620" spans="1:8" ht="25.5">
      <c r="A4620" s="136">
        <v>21150</v>
      </c>
      <c r="B4620" s="137" t="s">
        <v>4918</v>
      </c>
      <c r="C4620" s="136" t="s">
        <v>314</v>
      </c>
      <c r="D4620" s="136" t="s">
        <v>370</v>
      </c>
      <c r="E4620" s="138">
        <v>17.2</v>
      </c>
      <c r="F4620" s="138">
        <v>17.2</v>
      </c>
      <c r="G4620" s="136" t="s">
        <v>308</v>
      </c>
      <c r="H4620" s="139">
        <v>41974</v>
      </c>
    </row>
    <row r="4621" spans="1:8" ht="25.5">
      <c r="A4621" s="140">
        <v>20988</v>
      </c>
      <c r="B4621" s="141" t="s">
        <v>4919</v>
      </c>
      <c r="C4621" s="140" t="s">
        <v>314</v>
      </c>
      <c r="D4621" s="140" t="s">
        <v>370</v>
      </c>
      <c r="E4621" s="142">
        <v>13.05</v>
      </c>
      <c r="F4621" s="142">
        <v>13.05</v>
      </c>
      <c r="G4621" s="140" t="s">
        <v>308</v>
      </c>
      <c r="H4621" s="143">
        <v>41974</v>
      </c>
    </row>
    <row r="4622" spans="1:8" ht="25.5">
      <c r="A4622" s="136">
        <v>21151</v>
      </c>
      <c r="B4622" s="137" t="s">
        <v>4920</v>
      </c>
      <c r="C4622" s="136" t="s">
        <v>314</v>
      </c>
      <c r="D4622" s="136" t="s">
        <v>370</v>
      </c>
      <c r="E4622" s="138">
        <v>100.52</v>
      </c>
      <c r="F4622" s="138">
        <v>100.52</v>
      </c>
      <c r="G4622" s="136" t="s">
        <v>308</v>
      </c>
      <c r="H4622" s="139">
        <v>41974</v>
      </c>
    </row>
    <row r="4623" spans="1:8" ht="25.5">
      <c r="A4623" s="140">
        <v>13133</v>
      </c>
      <c r="B4623" s="141" t="s">
        <v>4921</v>
      </c>
      <c r="C4623" s="140" t="s">
        <v>314</v>
      </c>
      <c r="D4623" s="140" t="s">
        <v>370</v>
      </c>
      <c r="E4623" s="142">
        <v>137.16999999999999</v>
      </c>
      <c r="F4623" s="142">
        <v>137.16999999999999</v>
      </c>
      <c r="G4623" s="140" t="s">
        <v>308</v>
      </c>
      <c r="H4623" s="143">
        <v>41974</v>
      </c>
    </row>
    <row r="4624" spans="1:8" ht="25.5">
      <c r="A4624" s="136">
        <v>7672</v>
      </c>
      <c r="B4624" s="137" t="s">
        <v>4922</v>
      </c>
      <c r="C4624" s="136" t="s">
        <v>314</v>
      </c>
      <c r="D4624" s="136" t="s">
        <v>370</v>
      </c>
      <c r="E4624" s="138">
        <v>165.43</v>
      </c>
      <c r="F4624" s="138">
        <v>165.43</v>
      </c>
      <c r="G4624" s="136" t="s">
        <v>308</v>
      </c>
      <c r="H4624" s="139">
        <v>41974</v>
      </c>
    </row>
    <row r="4625" spans="1:8" ht="25.5">
      <c r="A4625" s="140">
        <v>7661</v>
      </c>
      <c r="B4625" s="141" t="s">
        <v>4923</v>
      </c>
      <c r="C4625" s="140" t="s">
        <v>314</v>
      </c>
      <c r="D4625" s="140" t="s">
        <v>370</v>
      </c>
      <c r="E4625" s="142">
        <v>304.62</v>
      </c>
      <c r="F4625" s="142">
        <v>304.62</v>
      </c>
      <c r="G4625" s="140" t="s">
        <v>308</v>
      </c>
      <c r="H4625" s="143">
        <v>41974</v>
      </c>
    </row>
    <row r="4626" spans="1:8" ht="25.5">
      <c r="A4626" s="136">
        <v>13134</v>
      </c>
      <c r="B4626" s="137" t="s">
        <v>4924</v>
      </c>
      <c r="C4626" s="136" t="s">
        <v>314</v>
      </c>
      <c r="D4626" s="136" t="s">
        <v>370</v>
      </c>
      <c r="E4626" s="138">
        <v>43.85</v>
      </c>
      <c r="F4626" s="138">
        <v>43.85</v>
      </c>
      <c r="G4626" s="136" t="s">
        <v>308</v>
      </c>
      <c r="H4626" s="139">
        <v>41974</v>
      </c>
    </row>
    <row r="4627" spans="1:8" ht="25.5">
      <c r="A4627" s="140">
        <v>13135</v>
      </c>
      <c r="B4627" s="141" t="s">
        <v>4925</v>
      </c>
      <c r="C4627" s="140" t="s">
        <v>314</v>
      </c>
      <c r="D4627" s="140" t="s">
        <v>370</v>
      </c>
      <c r="E4627" s="142">
        <v>36.229999999999997</v>
      </c>
      <c r="F4627" s="142">
        <v>36.229999999999997</v>
      </c>
      <c r="G4627" s="140" t="s">
        <v>308</v>
      </c>
      <c r="H4627" s="143">
        <v>41974</v>
      </c>
    </row>
    <row r="4628" spans="1:8" ht="25.5">
      <c r="A4628" s="136">
        <v>13136</v>
      </c>
      <c r="B4628" s="137" t="s">
        <v>4926</v>
      </c>
      <c r="C4628" s="136" t="s">
        <v>314</v>
      </c>
      <c r="D4628" s="136" t="s">
        <v>370</v>
      </c>
      <c r="E4628" s="138">
        <v>28.8</v>
      </c>
      <c r="F4628" s="138">
        <v>28.8</v>
      </c>
      <c r="G4628" s="136" t="s">
        <v>308</v>
      </c>
      <c r="H4628" s="139">
        <v>41974</v>
      </c>
    </row>
    <row r="4629" spans="1:8" ht="25.5">
      <c r="A4629" s="140">
        <v>13137</v>
      </c>
      <c r="B4629" s="141" t="s">
        <v>4927</v>
      </c>
      <c r="C4629" s="140" t="s">
        <v>314</v>
      </c>
      <c r="D4629" s="140" t="s">
        <v>370</v>
      </c>
      <c r="E4629" s="142">
        <v>20.420000000000002</v>
      </c>
      <c r="F4629" s="142">
        <v>20.420000000000002</v>
      </c>
      <c r="G4629" s="140" t="s">
        <v>308</v>
      </c>
      <c r="H4629" s="143">
        <v>41974</v>
      </c>
    </row>
    <row r="4630" spans="1:8" ht="25.5">
      <c r="A4630" s="136">
        <v>20990</v>
      </c>
      <c r="B4630" s="137" t="s">
        <v>4928</v>
      </c>
      <c r="C4630" s="136" t="s">
        <v>314</v>
      </c>
      <c r="D4630" s="136" t="s">
        <v>370</v>
      </c>
      <c r="E4630" s="138">
        <v>13.62</v>
      </c>
      <c r="F4630" s="138">
        <v>13.62</v>
      </c>
      <c r="G4630" s="136" t="s">
        <v>308</v>
      </c>
      <c r="H4630" s="139">
        <v>41974</v>
      </c>
    </row>
    <row r="4631" spans="1:8" ht="25.5">
      <c r="A4631" s="140">
        <v>20996</v>
      </c>
      <c r="B4631" s="141" t="s">
        <v>4929</v>
      </c>
      <c r="C4631" s="140" t="s">
        <v>314</v>
      </c>
      <c r="D4631" s="140" t="s">
        <v>370</v>
      </c>
      <c r="E4631" s="142">
        <v>700.57</v>
      </c>
      <c r="F4631" s="142">
        <v>700.57</v>
      </c>
      <c r="G4631" s="140" t="s">
        <v>308</v>
      </c>
      <c r="H4631" s="143">
        <v>41974</v>
      </c>
    </row>
    <row r="4632" spans="1:8" ht="25.5">
      <c r="A4632" s="136">
        <v>20997</v>
      </c>
      <c r="B4632" s="137" t="s">
        <v>4930</v>
      </c>
      <c r="C4632" s="136" t="s">
        <v>314</v>
      </c>
      <c r="D4632" s="136" t="s">
        <v>370</v>
      </c>
      <c r="E4632" s="138">
        <v>1082.3</v>
      </c>
      <c r="F4632" s="138">
        <v>1082.3</v>
      </c>
      <c r="G4632" s="136" t="s">
        <v>308</v>
      </c>
      <c r="H4632" s="139">
        <v>41974</v>
      </c>
    </row>
    <row r="4633" spans="1:8" ht="25.5">
      <c r="A4633" s="140">
        <v>20998</v>
      </c>
      <c r="B4633" s="141" t="s">
        <v>4931</v>
      </c>
      <c r="C4633" s="140" t="s">
        <v>314</v>
      </c>
      <c r="D4633" s="140" t="s">
        <v>370</v>
      </c>
      <c r="E4633" s="142">
        <v>1301.5999999999999</v>
      </c>
      <c r="F4633" s="142">
        <v>1301.5999999999999</v>
      </c>
      <c r="G4633" s="140" t="s">
        <v>308</v>
      </c>
      <c r="H4633" s="143">
        <v>41974</v>
      </c>
    </row>
    <row r="4634" spans="1:8" ht="25.5">
      <c r="A4634" s="136">
        <v>13138</v>
      </c>
      <c r="B4634" s="137" t="s">
        <v>4932</v>
      </c>
      <c r="C4634" s="136" t="s">
        <v>314</v>
      </c>
      <c r="D4634" s="136" t="s">
        <v>370</v>
      </c>
      <c r="E4634" s="138">
        <v>76.040000000000006</v>
      </c>
      <c r="F4634" s="138">
        <v>76.040000000000006</v>
      </c>
      <c r="G4634" s="136" t="s">
        <v>308</v>
      </c>
      <c r="H4634" s="139">
        <v>41974</v>
      </c>
    </row>
    <row r="4635" spans="1:8" ht="25.5">
      <c r="A4635" s="140">
        <v>13139</v>
      </c>
      <c r="B4635" s="141" t="s">
        <v>4933</v>
      </c>
      <c r="C4635" s="140" t="s">
        <v>314</v>
      </c>
      <c r="D4635" s="140" t="s">
        <v>370</v>
      </c>
      <c r="E4635" s="142">
        <v>57.59</v>
      </c>
      <c r="F4635" s="142">
        <v>57.59</v>
      </c>
      <c r="G4635" s="140" t="s">
        <v>308</v>
      </c>
      <c r="H4635" s="143">
        <v>41974</v>
      </c>
    </row>
    <row r="4636" spans="1:8" ht="25.5">
      <c r="A4636" s="136">
        <v>20992</v>
      </c>
      <c r="B4636" s="137" t="s">
        <v>4934</v>
      </c>
      <c r="C4636" s="136" t="s">
        <v>314</v>
      </c>
      <c r="D4636" s="136" t="s">
        <v>370</v>
      </c>
      <c r="E4636" s="138">
        <v>125.44</v>
      </c>
      <c r="F4636" s="138">
        <v>125.44</v>
      </c>
      <c r="G4636" s="136" t="s">
        <v>308</v>
      </c>
      <c r="H4636" s="139">
        <v>41974</v>
      </c>
    </row>
    <row r="4637" spans="1:8" ht="25.5">
      <c r="A4637" s="140">
        <v>13140</v>
      </c>
      <c r="B4637" s="141" t="s">
        <v>4935</v>
      </c>
      <c r="C4637" s="140" t="s">
        <v>314</v>
      </c>
      <c r="D4637" s="140" t="s">
        <v>370</v>
      </c>
      <c r="E4637" s="142">
        <v>96.95</v>
      </c>
      <c r="F4637" s="142">
        <v>96.95</v>
      </c>
      <c r="G4637" s="140" t="s">
        <v>308</v>
      </c>
      <c r="H4637" s="143">
        <v>41974</v>
      </c>
    </row>
    <row r="4638" spans="1:8" ht="25.5">
      <c r="A4638" s="136">
        <v>13141</v>
      </c>
      <c r="B4638" s="137" t="s">
        <v>4936</v>
      </c>
      <c r="C4638" s="136" t="s">
        <v>314</v>
      </c>
      <c r="D4638" s="136" t="s">
        <v>370</v>
      </c>
      <c r="E4638" s="138">
        <v>25.15</v>
      </c>
      <c r="F4638" s="138">
        <v>25.15</v>
      </c>
      <c r="G4638" s="136" t="s">
        <v>308</v>
      </c>
      <c r="H4638" s="139">
        <v>41974</v>
      </c>
    </row>
    <row r="4639" spans="1:8" ht="25.5">
      <c r="A4639" s="140">
        <v>20991</v>
      </c>
      <c r="B4639" s="141" t="s">
        <v>4937</v>
      </c>
      <c r="C4639" s="140" t="s">
        <v>314</v>
      </c>
      <c r="D4639" s="140" t="s">
        <v>370</v>
      </c>
      <c r="E4639" s="142">
        <v>18.89</v>
      </c>
      <c r="F4639" s="142">
        <v>18.89</v>
      </c>
      <c r="G4639" s="140" t="s">
        <v>308</v>
      </c>
      <c r="H4639" s="143">
        <v>41974</v>
      </c>
    </row>
    <row r="4640" spans="1:8" ht="25.5">
      <c r="A4640" s="136">
        <v>13142</v>
      </c>
      <c r="B4640" s="137" t="s">
        <v>4938</v>
      </c>
      <c r="C4640" s="136" t="s">
        <v>314</v>
      </c>
      <c r="D4640" s="136" t="s">
        <v>370</v>
      </c>
      <c r="E4640" s="138">
        <v>141.65</v>
      </c>
      <c r="F4640" s="138">
        <v>141.65</v>
      </c>
      <c r="G4640" s="136" t="s">
        <v>308</v>
      </c>
      <c r="H4640" s="139">
        <v>41974</v>
      </c>
    </row>
    <row r="4641" spans="1:8" ht="25.5">
      <c r="A4641" s="140">
        <v>20993</v>
      </c>
      <c r="B4641" s="141" t="s">
        <v>4939</v>
      </c>
      <c r="C4641" s="140" t="s">
        <v>314</v>
      </c>
      <c r="D4641" s="140" t="s">
        <v>370</v>
      </c>
      <c r="E4641" s="142">
        <v>223.5</v>
      </c>
      <c r="F4641" s="142">
        <v>223.5</v>
      </c>
      <c r="G4641" s="140" t="s">
        <v>308</v>
      </c>
      <c r="H4641" s="143">
        <v>41974</v>
      </c>
    </row>
    <row r="4642" spans="1:8" ht="25.5">
      <c r="A4642" s="136">
        <v>20994</v>
      </c>
      <c r="B4642" s="137" t="s">
        <v>4940</v>
      </c>
      <c r="C4642" s="136" t="s">
        <v>314</v>
      </c>
      <c r="D4642" s="136" t="s">
        <v>370</v>
      </c>
      <c r="E4642" s="138">
        <v>307.64</v>
      </c>
      <c r="F4642" s="138">
        <v>307.64</v>
      </c>
      <c r="G4642" s="136" t="s">
        <v>308</v>
      </c>
      <c r="H4642" s="139">
        <v>41974</v>
      </c>
    </row>
    <row r="4643" spans="1:8" ht="25.5">
      <c r="A4643" s="140">
        <v>20995</v>
      </c>
      <c r="B4643" s="141" t="s">
        <v>4941</v>
      </c>
      <c r="C4643" s="140" t="s">
        <v>314</v>
      </c>
      <c r="D4643" s="140" t="s">
        <v>370</v>
      </c>
      <c r="E4643" s="142">
        <v>467.25</v>
      </c>
      <c r="F4643" s="142">
        <v>467.25</v>
      </c>
      <c r="G4643" s="140" t="s">
        <v>308</v>
      </c>
      <c r="H4643" s="143">
        <v>41974</v>
      </c>
    </row>
    <row r="4644" spans="1:8">
      <c r="A4644" s="136">
        <v>7660</v>
      </c>
      <c r="B4644" s="137" t="s">
        <v>4942</v>
      </c>
      <c r="C4644" s="136" t="s">
        <v>314</v>
      </c>
      <c r="D4644" s="136" t="s">
        <v>370</v>
      </c>
      <c r="E4644" s="138">
        <v>945.59</v>
      </c>
      <c r="F4644" s="138">
        <v>945.59</v>
      </c>
      <c r="G4644" s="136" t="s">
        <v>308</v>
      </c>
      <c r="H4644" s="139">
        <v>41974</v>
      </c>
    </row>
    <row r="4645" spans="1:8">
      <c r="A4645" s="140">
        <v>7681</v>
      </c>
      <c r="B4645" s="141" t="s">
        <v>4943</v>
      </c>
      <c r="C4645" s="140" t="s">
        <v>314</v>
      </c>
      <c r="D4645" s="140" t="s">
        <v>370</v>
      </c>
      <c r="E4645" s="142">
        <v>194.52</v>
      </c>
      <c r="F4645" s="142">
        <v>194.52</v>
      </c>
      <c r="G4645" s="140" t="s">
        <v>308</v>
      </c>
      <c r="H4645" s="143">
        <v>41974</v>
      </c>
    </row>
    <row r="4646" spans="1:8">
      <c r="A4646" s="136">
        <v>7682</v>
      </c>
      <c r="B4646" s="137" t="s">
        <v>4944</v>
      </c>
      <c r="C4646" s="136" t="s">
        <v>314</v>
      </c>
      <c r="D4646" s="136" t="s">
        <v>370</v>
      </c>
      <c r="E4646" s="138">
        <v>226.94</v>
      </c>
      <c r="F4646" s="138">
        <v>226.94</v>
      </c>
      <c r="G4646" s="136" t="s">
        <v>308</v>
      </c>
      <c r="H4646" s="139">
        <v>41974</v>
      </c>
    </row>
    <row r="4647" spans="1:8">
      <c r="A4647" s="140">
        <v>7671</v>
      </c>
      <c r="B4647" s="141" t="s">
        <v>4945</v>
      </c>
      <c r="C4647" s="140" t="s">
        <v>314</v>
      </c>
      <c r="D4647" s="140" t="s">
        <v>370</v>
      </c>
      <c r="E4647" s="142">
        <v>253.96</v>
      </c>
      <c r="F4647" s="142">
        <v>253.96</v>
      </c>
      <c r="G4647" s="140" t="s">
        <v>308</v>
      </c>
      <c r="H4647" s="143">
        <v>41974</v>
      </c>
    </row>
    <row r="4648" spans="1:8">
      <c r="A4648" s="136">
        <v>7670</v>
      </c>
      <c r="B4648" s="137" t="s">
        <v>4946</v>
      </c>
      <c r="C4648" s="136" t="s">
        <v>314</v>
      </c>
      <c r="D4648" s="136" t="s">
        <v>370</v>
      </c>
      <c r="E4648" s="138">
        <v>286.38</v>
      </c>
      <c r="F4648" s="138">
        <v>286.38</v>
      </c>
      <c r="G4648" s="136" t="s">
        <v>308</v>
      </c>
      <c r="H4648" s="139">
        <v>41974</v>
      </c>
    </row>
    <row r="4649" spans="1:8">
      <c r="A4649" s="140">
        <v>7668</v>
      </c>
      <c r="B4649" s="141" t="s">
        <v>4947</v>
      </c>
      <c r="C4649" s="140" t="s">
        <v>314</v>
      </c>
      <c r="D4649" s="140" t="s">
        <v>370</v>
      </c>
      <c r="E4649" s="142">
        <v>383.64</v>
      </c>
      <c r="F4649" s="142">
        <v>383.64</v>
      </c>
      <c r="G4649" s="140" t="s">
        <v>308</v>
      </c>
      <c r="H4649" s="143">
        <v>41974</v>
      </c>
    </row>
    <row r="4650" spans="1:8">
      <c r="A4650" s="136">
        <v>7666</v>
      </c>
      <c r="B4650" s="137" t="s">
        <v>4948</v>
      </c>
      <c r="C4650" s="136" t="s">
        <v>314</v>
      </c>
      <c r="D4650" s="136" t="s">
        <v>370</v>
      </c>
      <c r="E4650" s="138">
        <v>475.5</v>
      </c>
      <c r="F4650" s="138">
        <v>475.5</v>
      </c>
      <c r="G4650" s="136" t="s">
        <v>308</v>
      </c>
      <c r="H4650" s="139">
        <v>41974</v>
      </c>
    </row>
    <row r="4651" spans="1:8">
      <c r="A4651" s="140">
        <v>7667</v>
      </c>
      <c r="B4651" s="141" t="s">
        <v>4949</v>
      </c>
      <c r="C4651" s="140" t="s">
        <v>314</v>
      </c>
      <c r="D4651" s="140" t="s">
        <v>370</v>
      </c>
      <c r="E4651" s="142">
        <v>794.3</v>
      </c>
      <c r="F4651" s="142">
        <v>794.3</v>
      </c>
      <c r="G4651" s="140" t="s">
        <v>308</v>
      </c>
      <c r="H4651" s="143">
        <v>41974</v>
      </c>
    </row>
    <row r="4652" spans="1:8">
      <c r="A4652" s="136">
        <v>7685</v>
      </c>
      <c r="B4652" s="137" t="s">
        <v>4950</v>
      </c>
      <c r="C4652" s="136" t="s">
        <v>314</v>
      </c>
      <c r="D4652" s="136" t="s">
        <v>370</v>
      </c>
      <c r="E4652" s="138">
        <v>632.20000000000005</v>
      </c>
      <c r="F4652" s="138">
        <v>632.20000000000005</v>
      </c>
      <c r="G4652" s="136" t="s">
        <v>308</v>
      </c>
      <c r="H4652" s="139">
        <v>41974</v>
      </c>
    </row>
    <row r="4653" spans="1:8">
      <c r="A4653" s="140">
        <v>7686</v>
      </c>
      <c r="B4653" s="141" t="s">
        <v>4951</v>
      </c>
      <c r="C4653" s="140" t="s">
        <v>314</v>
      </c>
      <c r="D4653" s="140" t="s">
        <v>370</v>
      </c>
      <c r="E4653" s="142">
        <v>826.72</v>
      </c>
      <c r="F4653" s="142">
        <v>826.72</v>
      </c>
      <c r="G4653" s="140" t="s">
        <v>308</v>
      </c>
      <c r="H4653" s="143">
        <v>41974</v>
      </c>
    </row>
    <row r="4654" spans="1:8">
      <c r="A4654" s="136">
        <v>7676</v>
      </c>
      <c r="B4654" s="137" t="s">
        <v>4952</v>
      </c>
      <c r="C4654" s="136" t="s">
        <v>314</v>
      </c>
      <c r="D4654" s="136" t="s">
        <v>370</v>
      </c>
      <c r="E4654" s="138">
        <v>956.4</v>
      </c>
      <c r="F4654" s="138">
        <v>956.4</v>
      </c>
      <c r="G4654" s="136" t="s">
        <v>308</v>
      </c>
      <c r="H4654" s="139">
        <v>41974</v>
      </c>
    </row>
    <row r="4655" spans="1:8">
      <c r="A4655" s="140">
        <v>12742</v>
      </c>
      <c r="B4655" s="141" t="s">
        <v>4953</v>
      </c>
      <c r="C4655" s="140" t="s">
        <v>314</v>
      </c>
      <c r="D4655" s="140" t="s">
        <v>370</v>
      </c>
      <c r="E4655" s="142">
        <v>148.5</v>
      </c>
      <c r="F4655" s="142">
        <v>148.5</v>
      </c>
      <c r="G4655" s="140" t="s">
        <v>308</v>
      </c>
      <c r="H4655" s="143">
        <v>41974</v>
      </c>
    </row>
    <row r="4656" spans="1:8">
      <c r="A4656" s="136">
        <v>12743</v>
      </c>
      <c r="B4656" s="137" t="s">
        <v>4954</v>
      </c>
      <c r="C4656" s="136" t="s">
        <v>314</v>
      </c>
      <c r="D4656" s="136" t="s">
        <v>370</v>
      </c>
      <c r="E4656" s="138">
        <v>14.21</v>
      </c>
      <c r="F4656" s="138">
        <v>14.21</v>
      </c>
      <c r="G4656" s="136" t="s">
        <v>308</v>
      </c>
      <c r="H4656" s="139">
        <v>41974</v>
      </c>
    </row>
    <row r="4657" spans="1:8">
      <c r="A4657" s="140">
        <v>12744</v>
      </c>
      <c r="B4657" s="141" t="s">
        <v>4955</v>
      </c>
      <c r="C4657" s="140" t="s">
        <v>314</v>
      </c>
      <c r="D4657" s="140" t="s">
        <v>370</v>
      </c>
      <c r="E4657" s="142">
        <v>17.22</v>
      </c>
      <c r="F4657" s="142">
        <v>17.22</v>
      </c>
      <c r="G4657" s="140" t="s">
        <v>308</v>
      </c>
      <c r="H4657" s="143">
        <v>41974</v>
      </c>
    </row>
    <row r="4658" spans="1:8">
      <c r="A4658" s="136">
        <v>12745</v>
      </c>
      <c r="B4658" s="137" t="s">
        <v>4956</v>
      </c>
      <c r="C4658" s="136" t="s">
        <v>314</v>
      </c>
      <c r="D4658" s="136" t="s">
        <v>370</v>
      </c>
      <c r="E4658" s="138">
        <v>25.81</v>
      </c>
      <c r="F4658" s="138">
        <v>25.81</v>
      </c>
      <c r="G4658" s="136" t="s">
        <v>308</v>
      </c>
      <c r="H4658" s="139">
        <v>41974</v>
      </c>
    </row>
    <row r="4659" spans="1:8">
      <c r="A4659" s="140">
        <v>12746</v>
      </c>
      <c r="B4659" s="141" t="s">
        <v>4957</v>
      </c>
      <c r="C4659" s="140" t="s">
        <v>314</v>
      </c>
      <c r="D4659" s="140" t="s">
        <v>370</v>
      </c>
      <c r="E4659" s="142">
        <v>41.96</v>
      </c>
      <c r="F4659" s="142">
        <v>41.96</v>
      </c>
      <c r="G4659" s="140" t="s">
        <v>308</v>
      </c>
      <c r="H4659" s="143">
        <v>41974</v>
      </c>
    </row>
    <row r="4660" spans="1:8">
      <c r="A4660" s="136">
        <v>12747</v>
      </c>
      <c r="B4660" s="137" t="s">
        <v>4958</v>
      </c>
      <c r="C4660" s="136" t="s">
        <v>314</v>
      </c>
      <c r="D4660" s="136" t="s">
        <v>370</v>
      </c>
      <c r="E4660" s="138">
        <v>51.7</v>
      </c>
      <c r="F4660" s="138">
        <v>51.7</v>
      </c>
      <c r="G4660" s="136" t="s">
        <v>308</v>
      </c>
      <c r="H4660" s="139">
        <v>41974</v>
      </c>
    </row>
    <row r="4661" spans="1:8">
      <c r="A4661" s="140">
        <v>12748</v>
      </c>
      <c r="B4661" s="141" t="s">
        <v>4959</v>
      </c>
      <c r="C4661" s="140" t="s">
        <v>314</v>
      </c>
      <c r="D4661" s="140" t="s">
        <v>370</v>
      </c>
      <c r="E4661" s="142">
        <v>72.599999999999994</v>
      </c>
      <c r="F4661" s="142">
        <v>72.599999999999994</v>
      </c>
      <c r="G4661" s="140" t="s">
        <v>308</v>
      </c>
      <c r="H4661" s="143">
        <v>41974</v>
      </c>
    </row>
    <row r="4662" spans="1:8">
      <c r="A4662" s="136">
        <v>12749</v>
      </c>
      <c r="B4662" s="137" t="s">
        <v>4960</v>
      </c>
      <c r="C4662" s="136" t="s">
        <v>314</v>
      </c>
      <c r="D4662" s="136" t="s">
        <v>370</v>
      </c>
      <c r="E4662" s="138">
        <v>103.73</v>
      </c>
      <c r="F4662" s="138">
        <v>103.73</v>
      </c>
      <c r="G4662" s="136" t="s">
        <v>308</v>
      </c>
      <c r="H4662" s="139">
        <v>41974</v>
      </c>
    </row>
    <row r="4663" spans="1:8" ht="25.5">
      <c r="A4663" s="140">
        <v>7720</v>
      </c>
      <c r="B4663" s="141" t="s">
        <v>4961</v>
      </c>
      <c r="C4663" s="140" t="s">
        <v>314</v>
      </c>
      <c r="D4663" s="140" t="s">
        <v>370</v>
      </c>
      <c r="E4663" s="142">
        <v>335.83</v>
      </c>
      <c r="F4663" s="142">
        <v>335.83</v>
      </c>
      <c r="G4663" s="140" t="s">
        <v>308</v>
      </c>
      <c r="H4663" s="143">
        <v>41974</v>
      </c>
    </row>
    <row r="4664" spans="1:8" ht="25.5">
      <c r="A4664" s="136">
        <v>7749</v>
      </c>
      <c r="B4664" s="137" t="s">
        <v>4962</v>
      </c>
      <c r="C4664" s="136" t="s">
        <v>314</v>
      </c>
      <c r="D4664" s="136" t="s">
        <v>370</v>
      </c>
      <c r="E4664" s="138">
        <v>519.6</v>
      </c>
      <c r="F4664" s="138">
        <v>519.6</v>
      </c>
      <c r="G4664" s="136" t="s">
        <v>308</v>
      </c>
      <c r="H4664" s="139">
        <v>41974</v>
      </c>
    </row>
    <row r="4665" spans="1:8" ht="25.5">
      <c r="A4665" s="140">
        <v>7723</v>
      </c>
      <c r="B4665" s="141" t="s">
        <v>4963</v>
      </c>
      <c r="C4665" s="140" t="s">
        <v>314</v>
      </c>
      <c r="D4665" s="140" t="s">
        <v>370</v>
      </c>
      <c r="E4665" s="142">
        <v>823.09</v>
      </c>
      <c r="F4665" s="142">
        <v>823.09</v>
      </c>
      <c r="G4665" s="140" t="s">
        <v>308</v>
      </c>
      <c r="H4665" s="143">
        <v>41974</v>
      </c>
    </row>
    <row r="4666" spans="1:8" ht="25.5">
      <c r="A4666" s="136">
        <v>7718</v>
      </c>
      <c r="B4666" s="137" t="s">
        <v>4964</v>
      </c>
      <c r="C4666" s="136" t="s">
        <v>314</v>
      </c>
      <c r="D4666" s="136" t="s">
        <v>370</v>
      </c>
      <c r="E4666" s="138">
        <v>1475.82</v>
      </c>
      <c r="F4666" s="138">
        <v>1475.82</v>
      </c>
      <c r="G4666" s="136" t="s">
        <v>308</v>
      </c>
      <c r="H4666" s="139">
        <v>41974</v>
      </c>
    </row>
    <row r="4667" spans="1:8" ht="25.5">
      <c r="A4667" s="140">
        <v>7740</v>
      </c>
      <c r="B4667" s="141" t="s">
        <v>4965</v>
      </c>
      <c r="C4667" s="140" t="s">
        <v>314</v>
      </c>
      <c r="D4667" s="140" t="s">
        <v>370</v>
      </c>
      <c r="E4667" s="142">
        <v>89.77</v>
      </c>
      <c r="F4667" s="142">
        <v>89.77</v>
      </c>
      <c r="G4667" s="140" t="s">
        <v>308</v>
      </c>
      <c r="H4667" s="143">
        <v>41974</v>
      </c>
    </row>
    <row r="4668" spans="1:8" ht="25.5">
      <c r="A4668" s="136">
        <v>7741</v>
      </c>
      <c r="B4668" s="137" t="s">
        <v>4966</v>
      </c>
      <c r="C4668" s="136" t="s">
        <v>314</v>
      </c>
      <c r="D4668" s="136" t="s">
        <v>370</v>
      </c>
      <c r="E4668" s="138">
        <v>123.43</v>
      </c>
      <c r="F4668" s="138">
        <v>123.43</v>
      </c>
      <c r="G4668" s="136" t="s">
        <v>308</v>
      </c>
      <c r="H4668" s="139">
        <v>41974</v>
      </c>
    </row>
    <row r="4669" spans="1:8" ht="25.5">
      <c r="A4669" s="140">
        <v>7774</v>
      </c>
      <c r="B4669" s="141" t="s">
        <v>4967</v>
      </c>
      <c r="C4669" s="140" t="s">
        <v>314</v>
      </c>
      <c r="D4669" s="140" t="s">
        <v>370</v>
      </c>
      <c r="E4669" s="142">
        <v>141.32</v>
      </c>
      <c r="F4669" s="142">
        <v>141.32</v>
      </c>
      <c r="G4669" s="140" t="s">
        <v>308</v>
      </c>
      <c r="H4669" s="143">
        <v>41974</v>
      </c>
    </row>
    <row r="4670" spans="1:8" ht="25.5">
      <c r="A4670" s="136">
        <v>7744</v>
      </c>
      <c r="B4670" s="137" t="s">
        <v>4968</v>
      </c>
      <c r="C4670" s="136" t="s">
        <v>314</v>
      </c>
      <c r="D4670" s="136" t="s">
        <v>370</v>
      </c>
      <c r="E4670" s="138">
        <v>198.15</v>
      </c>
      <c r="F4670" s="138">
        <v>198.15</v>
      </c>
      <c r="G4670" s="136" t="s">
        <v>308</v>
      </c>
      <c r="H4670" s="139">
        <v>41974</v>
      </c>
    </row>
    <row r="4671" spans="1:8" ht="25.5">
      <c r="A4671" s="140">
        <v>7773</v>
      </c>
      <c r="B4671" s="141" t="s">
        <v>4969</v>
      </c>
      <c r="C4671" s="140" t="s">
        <v>314</v>
      </c>
      <c r="D4671" s="140" t="s">
        <v>370</v>
      </c>
      <c r="E4671" s="142">
        <v>228.98</v>
      </c>
      <c r="F4671" s="142">
        <v>228.98</v>
      </c>
      <c r="G4671" s="140" t="s">
        <v>308</v>
      </c>
      <c r="H4671" s="143">
        <v>41974</v>
      </c>
    </row>
    <row r="4672" spans="1:8" ht="25.5">
      <c r="A4672" s="136">
        <v>7754</v>
      </c>
      <c r="B4672" s="137" t="s">
        <v>4970</v>
      </c>
      <c r="C4672" s="136" t="s">
        <v>314</v>
      </c>
      <c r="D4672" s="136" t="s">
        <v>370</v>
      </c>
      <c r="E4672" s="138">
        <v>313.74</v>
      </c>
      <c r="F4672" s="138">
        <v>313.74</v>
      </c>
      <c r="G4672" s="136" t="s">
        <v>308</v>
      </c>
      <c r="H4672" s="139">
        <v>41974</v>
      </c>
    </row>
    <row r="4673" spans="1:8" ht="25.5">
      <c r="A4673" s="140">
        <v>7735</v>
      </c>
      <c r="B4673" s="141" t="s">
        <v>4971</v>
      </c>
      <c r="C4673" s="140" t="s">
        <v>314</v>
      </c>
      <c r="D4673" s="140" t="s">
        <v>370</v>
      </c>
      <c r="E4673" s="142">
        <v>431.26</v>
      </c>
      <c r="F4673" s="142">
        <v>431.26</v>
      </c>
      <c r="G4673" s="140" t="s">
        <v>308</v>
      </c>
      <c r="H4673" s="143">
        <v>41974</v>
      </c>
    </row>
    <row r="4674" spans="1:8" ht="25.5">
      <c r="A4674" s="136">
        <v>7729</v>
      </c>
      <c r="B4674" s="137" t="s">
        <v>4972</v>
      </c>
      <c r="C4674" s="136" t="s">
        <v>314</v>
      </c>
      <c r="D4674" s="136" t="s">
        <v>370</v>
      </c>
      <c r="E4674" s="138">
        <v>615.1</v>
      </c>
      <c r="F4674" s="138">
        <v>615.1</v>
      </c>
      <c r="G4674" s="136" t="s">
        <v>308</v>
      </c>
      <c r="H4674" s="139">
        <v>41974</v>
      </c>
    </row>
    <row r="4675" spans="1:8" ht="25.5">
      <c r="A4675" s="140">
        <v>7730</v>
      </c>
      <c r="B4675" s="141" t="s">
        <v>4973</v>
      </c>
      <c r="C4675" s="140" t="s">
        <v>314</v>
      </c>
      <c r="D4675" s="140" t="s">
        <v>370</v>
      </c>
      <c r="E4675" s="142">
        <v>970.26</v>
      </c>
      <c r="F4675" s="142">
        <v>970.26</v>
      </c>
      <c r="G4675" s="140" t="s">
        <v>308</v>
      </c>
      <c r="H4675" s="143">
        <v>41974</v>
      </c>
    </row>
    <row r="4676" spans="1:8" ht="25.5">
      <c r="A4676" s="136">
        <v>7731</v>
      </c>
      <c r="B4676" s="137" t="s">
        <v>4974</v>
      </c>
      <c r="C4676" s="136" t="s">
        <v>314</v>
      </c>
      <c r="D4676" s="136" t="s">
        <v>370</v>
      </c>
      <c r="E4676" s="138">
        <v>1775.11</v>
      </c>
      <c r="F4676" s="138">
        <v>1775.11</v>
      </c>
      <c r="G4676" s="136" t="s">
        <v>308</v>
      </c>
      <c r="H4676" s="139">
        <v>41974</v>
      </c>
    </row>
    <row r="4677" spans="1:8" ht="25.5">
      <c r="A4677" s="140">
        <v>7755</v>
      </c>
      <c r="B4677" s="141" t="s">
        <v>4975</v>
      </c>
      <c r="C4677" s="140" t="s">
        <v>314</v>
      </c>
      <c r="D4677" s="140" t="s">
        <v>370</v>
      </c>
      <c r="E4677" s="142">
        <v>120.06</v>
      </c>
      <c r="F4677" s="142">
        <v>120.06</v>
      </c>
      <c r="G4677" s="140" t="s">
        <v>308</v>
      </c>
      <c r="H4677" s="143">
        <v>41974</v>
      </c>
    </row>
    <row r="4678" spans="1:8" ht="25.5">
      <c r="A4678" s="136">
        <v>7776</v>
      </c>
      <c r="B4678" s="137" t="s">
        <v>4976</v>
      </c>
      <c r="C4678" s="136" t="s">
        <v>314</v>
      </c>
      <c r="D4678" s="136" t="s">
        <v>370</v>
      </c>
      <c r="E4678" s="138">
        <v>157.07</v>
      </c>
      <c r="F4678" s="138">
        <v>157.07</v>
      </c>
      <c r="G4678" s="136" t="s">
        <v>308</v>
      </c>
      <c r="H4678" s="139">
        <v>41974</v>
      </c>
    </row>
    <row r="4679" spans="1:8" ht="25.5">
      <c r="A4679" s="140">
        <v>7743</v>
      </c>
      <c r="B4679" s="141" t="s">
        <v>4977</v>
      </c>
      <c r="C4679" s="140" t="s">
        <v>314</v>
      </c>
      <c r="D4679" s="140" t="s">
        <v>370</v>
      </c>
      <c r="E4679" s="142">
        <v>210.61</v>
      </c>
      <c r="F4679" s="142">
        <v>210.61</v>
      </c>
      <c r="G4679" s="140" t="s">
        <v>308</v>
      </c>
      <c r="H4679" s="143">
        <v>41974</v>
      </c>
    </row>
    <row r="4680" spans="1:8" ht="25.5">
      <c r="A4680" s="136">
        <v>7733</v>
      </c>
      <c r="B4680" s="137" t="s">
        <v>4978</v>
      </c>
      <c r="C4680" s="136" t="s">
        <v>314</v>
      </c>
      <c r="D4680" s="136" t="s">
        <v>370</v>
      </c>
      <c r="E4680" s="138">
        <v>254.09</v>
      </c>
      <c r="F4680" s="138">
        <v>254.09</v>
      </c>
      <c r="G4680" s="136" t="s">
        <v>308</v>
      </c>
      <c r="H4680" s="139">
        <v>41974</v>
      </c>
    </row>
    <row r="4681" spans="1:8" ht="25.5">
      <c r="A4681" s="140">
        <v>7775</v>
      </c>
      <c r="B4681" s="141" t="s">
        <v>4979</v>
      </c>
      <c r="C4681" s="140" t="s">
        <v>314</v>
      </c>
      <c r="D4681" s="140" t="s">
        <v>370</v>
      </c>
      <c r="E4681" s="142">
        <v>292.86</v>
      </c>
      <c r="F4681" s="142">
        <v>292.86</v>
      </c>
      <c r="G4681" s="140" t="s">
        <v>308</v>
      </c>
      <c r="H4681" s="143">
        <v>41974</v>
      </c>
    </row>
    <row r="4682" spans="1:8" ht="25.5">
      <c r="A4682" s="136">
        <v>7734</v>
      </c>
      <c r="B4682" s="137" t="s">
        <v>4980</v>
      </c>
      <c r="C4682" s="136" t="s">
        <v>314</v>
      </c>
      <c r="D4682" s="136" t="s">
        <v>370</v>
      </c>
      <c r="E4682" s="138">
        <v>374.01</v>
      </c>
      <c r="F4682" s="138">
        <v>374.01</v>
      </c>
      <c r="G4682" s="136" t="s">
        <v>308</v>
      </c>
      <c r="H4682" s="139">
        <v>41974</v>
      </c>
    </row>
    <row r="4683" spans="1:8" ht="25.5">
      <c r="A4683" s="140">
        <v>7753</v>
      </c>
      <c r="B4683" s="141" t="s">
        <v>4981</v>
      </c>
      <c r="C4683" s="140" t="s">
        <v>314</v>
      </c>
      <c r="D4683" s="140" t="s">
        <v>370</v>
      </c>
      <c r="E4683" s="142">
        <v>200.06</v>
      </c>
      <c r="F4683" s="142">
        <v>200.06</v>
      </c>
      <c r="G4683" s="140" t="s">
        <v>308</v>
      </c>
      <c r="H4683" s="143">
        <v>41974</v>
      </c>
    </row>
    <row r="4684" spans="1:8" ht="25.5">
      <c r="A4684" s="136">
        <v>7757</v>
      </c>
      <c r="B4684" s="137" t="s">
        <v>4982</v>
      </c>
      <c r="C4684" s="136" t="s">
        <v>314</v>
      </c>
      <c r="D4684" s="136" t="s">
        <v>370</v>
      </c>
      <c r="E4684" s="138">
        <v>235.06</v>
      </c>
      <c r="F4684" s="138">
        <v>235.06</v>
      </c>
      <c r="G4684" s="136" t="s">
        <v>308</v>
      </c>
      <c r="H4684" s="139">
        <v>41974</v>
      </c>
    </row>
    <row r="4685" spans="1:8" ht="25.5">
      <c r="A4685" s="140">
        <v>7758</v>
      </c>
      <c r="B4685" s="141" t="s">
        <v>4983</v>
      </c>
      <c r="C4685" s="140" t="s">
        <v>314</v>
      </c>
      <c r="D4685" s="140" t="s">
        <v>370</v>
      </c>
      <c r="E4685" s="142">
        <v>421.07</v>
      </c>
      <c r="F4685" s="142">
        <v>421.07</v>
      </c>
      <c r="G4685" s="140" t="s">
        <v>308</v>
      </c>
      <c r="H4685" s="143">
        <v>41974</v>
      </c>
    </row>
    <row r="4686" spans="1:8" ht="25.5">
      <c r="A4686" s="136">
        <v>7759</v>
      </c>
      <c r="B4686" s="137" t="s">
        <v>4984</v>
      </c>
      <c r="C4686" s="136" t="s">
        <v>314</v>
      </c>
      <c r="D4686" s="136" t="s">
        <v>370</v>
      </c>
      <c r="E4686" s="138">
        <v>1043.05</v>
      </c>
      <c r="F4686" s="138">
        <v>1043.05</v>
      </c>
      <c r="G4686" s="136" t="s">
        <v>308</v>
      </c>
      <c r="H4686" s="139">
        <v>41974</v>
      </c>
    </row>
    <row r="4687" spans="1:8" ht="25.5">
      <c r="A4687" s="140">
        <v>7745</v>
      </c>
      <c r="B4687" s="141" t="s">
        <v>4985</v>
      </c>
      <c r="C4687" s="140" t="s">
        <v>314</v>
      </c>
      <c r="D4687" s="140" t="s">
        <v>370</v>
      </c>
      <c r="E4687" s="142">
        <v>51.88</v>
      </c>
      <c r="F4687" s="142">
        <v>51.88</v>
      </c>
      <c r="G4687" s="140" t="s">
        <v>308</v>
      </c>
      <c r="H4687" s="143">
        <v>41974</v>
      </c>
    </row>
    <row r="4688" spans="1:8" ht="25.5">
      <c r="A4688" s="136">
        <v>7714</v>
      </c>
      <c r="B4688" s="137" t="s">
        <v>4986</v>
      </c>
      <c r="C4688" s="136" t="s">
        <v>314</v>
      </c>
      <c r="D4688" s="136" t="s">
        <v>370</v>
      </c>
      <c r="E4688" s="138">
        <v>64.290000000000006</v>
      </c>
      <c r="F4688" s="138">
        <v>64.290000000000006</v>
      </c>
      <c r="G4688" s="136" t="s">
        <v>308</v>
      </c>
      <c r="H4688" s="139">
        <v>41974</v>
      </c>
    </row>
    <row r="4689" spans="1:8" ht="25.5">
      <c r="A4689" s="140">
        <v>7742</v>
      </c>
      <c r="B4689" s="141" t="s">
        <v>4987</v>
      </c>
      <c r="C4689" s="140" t="s">
        <v>314</v>
      </c>
      <c r="D4689" s="140" t="s">
        <v>370</v>
      </c>
      <c r="E4689" s="142">
        <v>123.84</v>
      </c>
      <c r="F4689" s="142">
        <v>123.84</v>
      </c>
      <c r="G4689" s="140" t="s">
        <v>308</v>
      </c>
      <c r="H4689" s="143">
        <v>41974</v>
      </c>
    </row>
    <row r="4690" spans="1:8" ht="25.5">
      <c r="A4690" s="136">
        <v>7750</v>
      </c>
      <c r="B4690" s="137" t="s">
        <v>4988</v>
      </c>
      <c r="C4690" s="136" t="s">
        <v>314</v>
      </c>
      <c r="D4690" s="136" t="s">
        <v>370</v>
      </c>
      <c r="E4690" s="138">
        <v>130.72999999999999</v>
      </c>
      <c r="F4690" s="138">
        <v>130.72999999999999</v>
      </c>
      <c r="G4690" s="136" t="s">
        <v>308</v>
      </c>
      <c r="H4690" s="139">
        <v>41974</v>
      </c>
    </row>
    <row r="4691" spans="1:8" ht="25.5">
      <c r="A4691" s="140">
        <v>7756</v>
      </c>
      <c r="B4691" s="141" t="s">
        <v>4989</v>
      </c>
      <c r="C4691" s="140" t="s">
        <v>314</v>
      </c>
      <c r="D4691" s="140" t="s">
        <v>370</v>
      </c>
      <c r="E4691" s="142">
        <v>196.78</v>
      </c>
      <c r="F4691" s="142">
        <v>196.78</v>
      </c>
      <c r="G4691" s="140" t="s">
        <v>308</v>
      </c>
      <c r="H4691" s="143">
        <v>41974</v>
      </c>
    </row>
    <row r="4692" spans="1:8" ht="25.5">
      <c r="A4692" s="136">
        <v>13256</v>
      </c>
      <c r="B4692" s="137" t="s">
        <v>4990</v>
      </c>
      <c r="C4692" s="136" t="s">
        <v>314</v>
      </c>
      <c r="D4692" s="136" t="s">
        <v>370</v>
      </c>
      <c r="E4692" s="138">
        <v>250.26</v>
      </c>
      <c r="F4692" s="138">
        <v>250.26</v>
      </c>
      <c r="G4692" s="136" t="s">
        <v>308</v>
      </c>
      <c r="H4692" s="139">
        <v>41974</v>
      </c>
    </row>
    <row r="4693" spans="1:8" ht="25.5">
      <c r="A4693" s="140">
        <v>7765</v>
      </c>
      <c r="B4693" s="141" t="s">
        <v>4991</v>
      </c>
      <c r="C4693" s="140" t="s">
        <v>314</v>
      </c>
      <c r="D4693" s="140" t="s">
        <v>370</v>
      </c>
      <c r="E4693" s="142">
        <v>230.63</v>
      </c>
      <c r="F4693" s="142">
        <v>230.63</v>
      </c>
      <c r="G4693" s="140" t="s">
        <v>308</v>
      </c>
      <c r="H4693" s="143">
        <v>41974</v>
      </c>
    </row>
    <row r="4694" spans="1:8" ht="25.5">
      <c r="A4694" s="136">
        <v>12569</v>
      </c>
      <c r="B4694" s="137" t="s">
        <v>4992</v>
      </c>
      <c r="C4694" s="136" t="s">
        <v>314</v>
      </c>
      <c r="D4694" s="136" t="s">
        <v>370</v>
      </c>
      <c r="E4694" s="138">
        <v>263.24</v>
      </c>
      <c r="F4694" s="138">
        <v>263.24</v>
      </c>
      <c r="G4694" s="136" t="s">
        <v>308</v>
      </c>
      <c r="H4694" s="139">
        <v>41974</v>
      </c>
    </row>
    <row r="4695" spans="1:8" ht="25.5">
      <c r="A4695" s="140">
        <v>7766</v>
      </c>
      <c r="B4695" s="141" t="s">
        <v>4993</v>
      </c>
      <c r="C4695" s="140" t="s">
        <v>314</v>
      </c>
      <c r="D4695" s="140" t="s">
        <v>370</v>
      </c>
      <c r="E4695" s="142">
        <v>332.9</v>
      </c>
      <c r="F4695" s="142">
        <v>332.9</v>
      </c>
      <c r="G4695" s="140" t="s">
        <v>308</v>
      </c>
      <c r="H4695" s="143">
        <v>41974</v>
      </c>
    </row>
    <row r="4696" spans="1:8" ht="25.5">
      <c r="A4696" s="136">
        <v>7767</v>
      </c>
      <c r="B4696" s="137" t="s">
        <v>4994</v>
      </c>
      <c r="C4696" s="136" t="s">
        <v>314</v>
      </c>
      <c r="D4696" s="136" t="s">
        <v>370</v>
      </c>
      <c r="E4696" s="138">
        <v>450.73</v>
      </c>
      <c r="F4696" s="138">
        <v>450.73</v>
      </c>
      <c r="G4696" s="136" t="s">
        <v>308</v>
      </c>
      <c r="H4696" s="139">
        <v>41974</v>
      </c>
    </row>
    <row r="4697" spans="1:8" ht="25.5">
      <c r="A4697" s="140">
        <v>7727</v>
      </c>
      <c r="B4697" s="141" t="s">
        <v>4995</v>
      </c>
      <c r="C4697" s="140" t="s">
        <v>314</v>
      </c>
      <c r="D4697" s="140" t="s">
        <v>370</v>
      </c>
      <c r="E4697" s="142">
        <v>1135.93</v>
      </c>
      <c r="F4697" s="142">
        <v>1135.93</v>
      </c>
      <c r="G4697" s="140" t="s">
        <v>308</v>
      </c>
      <c r="H4697" s="143">
        <v>41974</v>
      </c>
    </row>
    <row r="4698" spans="1:8" ht="25.5">
      <c r="A4698" s="136">
        <v>7760</v>
      </c>
      <c r="B4698" s="137" t="s">
        <v>4996</v>
      </c>
      <c r="C4698" s="136" t="s">
        <v>314</v>
      </c>
      <c r="D4698" s="136" t="s">
        <v>370</v>
      </c>
      <c r="E4698" s="138">
        <v>45.41</v>
      </c>
      <c r="F4698" s="138">
        <v>45.41</v>
      </c>
      <c r="G4698" s="136" t="s">
        <v>308</v>
      </c>
      <c r="H4698" s="139">
        <v>41974</v>
      </c>
    </row>
    <row r="4699" spans="1:8" ht="25.5">
      <c r="A4699" s="140">
        <v>7761</v>
      </c>
      <c r="B4699" s="141" t="s">
        <v>4997</v>
      </c>
      <c r="C4699" s="140" t="s">
        <v>314</v>
      </c>
      <c r="D4699" s="140" t="s">
        <v>370</v>
      </c>
      <c r="E4699" s="142">
        <v>52.29</v>
      </c>
      <c r="F4699" s="142">
        <v>52.29</v>
      </c>
      <c r="G4699" s="140" t="s">
        <v>308</v>
      </c>
      <c r="H4699" s="143">
        <v>41974</v>
      </c>
    </row>
    <row r="4700" spans="1:8" ht="25.5">
      <c r="A4700" s="136">
        <v>7752</v>
      </c>
      <c r="B4700" s="137" t="s">
        <v>4998</v>
      </c>
      <c r="C4700" s="136" t="s">
        <v>314</v>
      </c>
      <c r="D4700" s="136" t="s">
        <v>370</v>
      </c>
      <c r="E4700" s="138">
        <v>72.930000000000007</v>
      </c>
      <c r="F4700" s="138">
        <v>72.930000000000007</v>
      </c>
      <c r="G4700" s="136" t="s">
        <v>308</v>
      </c>
      <c r="H4700" s="139">
        <v>41974</v>
      </c>
    </row>
    <row r="4701" spans="1:8" ht="25.5">
      <c r="A4701" s="140">
        <v>7762</v>
      </c>
      <c r="B4701" s="141" t="s">
        <v>4999</v>
      </c>
      <c r="C4701" s="140" t="s">
        <v>314</v>
      </c>
      <c r="D4701" s="140" t="s">
        <v>370</v>
      </c>
      <c r="E4701" s="142">
        <v>90.41</v>
      </c>
      <c r="F4701" s="142">
        <v>90.41</v>
      </c>
      <c r="G4701" s="140" t="s">
        <v>308</v>
      </c>
      <c r="H4701" s="143">
        <v>41974</v>
      </c>
    </row>
    <row r="4702" spans="1:8" ht="25.5">
      <c r="A4702" s="136">
        <v>7722</v>
      </c>
      <c r="B4702" s="137" t="s">
        <v>5000</v>
      </c>
      <c r="C4702" s="136" t="s">
        <v>314</v>
      </c>
      <c r="D4702" s="136" t="s">
        <v>370</v>
      </c>
      <c r="E4702" s="138">
        <v>130.72999999999999</v>
      </c>
      <c r="F4702" s="138">
        <v>130.72999999999999</v>
      </c>
      <c r="G4702" s="136" t="s">
        <v>308</v>
      </c>
      <c r="H4702" s="139">
        <v>41974</v>
      </c>
    </row>
    <row r="4703" spans="1:8" ht="25.5">
      <c r="A4703" s="140">
        <v>7763</v>
      </c>
      <c r="B4703" s="141" t="s">
        <v>5001</v>
      </c>
      <c r="C4703" s="140" t="s">
        <v>314</v>
      </c>
      <c r="D4703" s="140" t="s">
        <v>370</v>
      </c>
      <c r="E4703" s="142">
        <v>137.61000000000001</v>
      </c>
      <c r="F4703" s="142">
        <v>137.61000000000001</v>
      </c>
      <c r="G4703" s="140" t="s">
        <v>308</v>
      </c>
      <c r="H4703" s="143">
        <v>41974</v>
      </c>
    </row>
    <row r="4704" spans="1:8" ht="25.5">
      <c r="A4704" s="136">
        <v>7764</v>
      </c>
      <c r="B4704" s="137" t="s">
        <v>5002</v>
      </c>
      <c r="C4704" s="136" t="s">
        <v>314</v>
      </c>
      <c r="D4704" s="136" t="s">
        <v>370</v>
      </c>
      <c r="E4704" s="138">
        <v>213.98</v>
      </c>
      <c r="F4704" s="138">
        <v>213.98</v>
      </c>
      <c r="G4704" s="136" t="s">
        <v>308</v>
      </c>
      <c r="H4704" s="139">
        <v>41974</v>
      </c>
    </row>
    <row r="4705" spans="1:8" ht="25.5">
      <c r="A4705" s="140">
        <v>12572</v>
      </c>
      <c r="B4705" s="141" t="s">
        <v>5003</v>
      </c>
      <c r="C4705" s="140" t="s">
        <v>314</v>
      </c>
      <c r="D4705" s="140" t="s">
        <v>370</v>
      </c>
      <c r="E4705" s="142">
        <v>291.72000000000003</v>
      </c>
      <c r="F4705" s="142">
        <v>291.72000000000003</v>
      </c>
      <c r="G4705" s="140" t="s">
        <v>308</v>
      </c>
      <c r="H4705" s="143">
        <v>41974</v>
      </c>
    </row>
    <row r="4706" spans="1:8" ht="25.5">
      <c r="A4706" s="136">
        <v>12573</v>
      </c>
      <c r="B4706" s="137" t="s">
        <v>5004</v>
      </c>
      <c r="C4706" s="136" t="s">
        <v>314</v>
      </c>
      <c r="D4706" s="136" t="s">
        <v>370</v>
      </c>
      <c r="E4706" s="138">
        <v>353.65</v>
      </c>
      <c r="F4706" s="138">
        <v>353.65</v>
      </c>
      <c r="G4706" s="136" t="s">
        <v>308</v>
      </c>
      <c r="H4706" s="139">
        <v>41974</v>
      </c>
    </row>
    <row r="4707" spans="1:8" ht="25.5">
      <c r="A4707" s="140">
        <v>12574</v>
      </c>
      <c r="B4707" s="141" t="s">
        <v>5005</v>
      </c>
      <c r="C4707" s="140" t="s">
        <v>314</v>
      </c>
      <c r="D4707" s="140" t="s">
        <v>370</v>
      </c>
      <c r="E4707" s="142">
        <v>405.66</v>
      </c>
      <c r="F4707" s="142">
        <v>405.66</v>
      </c>
      <c r="G4707" s="140" t="s">
        <v>308</v>
      </c>
      <c r="H4707" s="143">
        <v>41974</v>
      </c>
    </row>
    <row r="4708" spans="1:8" ht="25.5">
      <c r="A4708" s="136">
        <v>12575</v>
      </c>
      <c r="B4708" s="137" t="s">
        <v>5006</v>
      </c>
      <c r="C4708" s="136" t="s">
        <v>314</v>
      </c>
      <c r="D4708" s="136" t="s">
        <v>370</v>
      </c>
      <c r="E4708" s="138">
        <v>584.48</v>
      </c>
      <c r="F4708" s="138">
        <v>584.48</v>
      </c>
      <c r="G4708" s="136" t="s">
        <v>308</v>
      </c>
      <c r="H4708" s="139">
        <v>41974</v>
      </c>
    </row>
    <row r="4709" spans="1:8" ht="25.5">
      <c r="A4709" s="140">
        <v>12576</v>
      </c>
      <c r="B4709" s="141" t="s">
        <v>5007</v>
      </c>
      <c r="C4709" s="140" t="s">
        <v>314</v>
      </c>
      <c r="D4709" s="140" t="s">
        <v>370</v>
      </c>
      <c r="E4709" s="142">
        <v>68.8</v>
      </c>
      <c r="F4709" s="142">
        <v>68.8</v>
      </c>
      <c r="G4709" s="140" t="s">
        <v>308</v>
      </c>
      <c r="H4709" s="143">
        <v>41974</v>
      </c>
    </row>
    <row r="4710" spans="1:8" ht="25.5">
      <c r="A4710" s="136">
        <v>12577</v>
      </c>
      <c r="B4710" s="137" t="s">
        <v>5008</v>
      </c>
      <c r="C4710" s="136" t="s">
        <v>314</v>
      </c>
      <c r="D4710" s="136" t="s">
        <v>370</v>
      </c>
      <c r="E4710" s="138">
        <v>89.44</v>
      </c>
      <c r="F4710" s="138">
        <v>89.44</v>
      </c>
      <c r="G4710" s="136" t="s">
        <v>308</v>
      </c>
      <c r="H4710" s="139">
        <v>41974</v>
      </c>
    </row>
    <row r="4711" spans="1:8" ht="25.5">
      <c r="A4711" s="140">
        <v>12578</v>
      </c>
      <c r="B4711" s="141" t="s">
        <v>5009</v>
      </c>
      <c r="C4711" s="140" t="s">
        <v>314</v>
      </c>
      <c r="D4711" s="140" t="s">
        <v>370</v>
      </c>
      <c r="E4711" s="142">
        <v>105.27</v>
      </c>
      <c r="F4711" s="142">
        <v>105.27</v>
      </c>
      <c r="G4711" s="140" t="s">
        <v>308</v>
      </c>
      <c r="H4711" s="143">
        <v>41974</v>
      </c>
    </row>
    <row r="4712" spans="1:8" ht="25.5">
      <c r="A4712" s="136">
        <v>12579</v>
      </c>
      <c r="B4712" s="137" t="s">
        <v>5010</v>
      </c>
      <c r="C4712" s="136" t="s">
        <v>314</v>
      </c>
      <c r="D4712" s="136" t="s">
        <v>370</v>
      </c>
      <c r="E4712" s="138">
        <v>165.13</v>
      </c>
      <c r="F4712" s="138">
        <v>165.13</v>
      </c>
      <c r="G4712" s="136" t="s">
        <v>308</v>
      </c>
      <c r="H4712" s="139">
        <v>41974</v>
      </c>
    </row>
    <row r="4713" spans="1:8" ht="25.5">
      <c r="A4713" s="140">
        <v>12580</v>
      </c>
      <c r="B4713" s="141" t="s">
        <v>5011</v>
      </c>
      <c r="C4713" s="140" t="s">
        <v>314</v>
      </c>
      <c r="D4713" s="140" t="s">
        <v>370</v>
      </c>
      <c r="E4713" s="142">
        <v>174.76</v>
      </c>
      <c r="F4713" s="142">
        <v>174.76</v>
      </c>
      <c r="G4713" s="140" t="s">
        <v>308</v>
      </c>
      <c r="H4713" s="143">
        <v>41974</v>
      </c>
    </row>
    <row r="4714" spans="1:8" ht="25.5">
      <c r="A4714" s="136">
        <v>12581</v>
      </c>
      <c r="B4714" s="137" t="s">
        <v>5012</v>
      </c>
      <c r="C4714" s="136" t="s">
        <v>314</v>
      </c>
      <c r="D4714" s="136" t="s">
        <v>370</v>
      </c>
      <c r="E4714" s="138">
        <v>286.91000000000003</v>
      </c>
      <c r="F4714" s="138">
        <v>286.91000000000003</v>
      </c>
      <c r="G4714" s="136" t="s">
        <v>308</v>
      </c>
      <c r="H4714" s="139">
        <v>41974</v>
      </c>
    </row>
    <row r="4715" spans="1:8" ht="25.5">
      <c r="A4715" s="140">
        <v>7791</v>
      </c>
      <c r="B4715" s="141" t="s">
        <v>5013</v>
      </c>
      <c r="C4715" s="140" t="s">
        <v>314</v>
      </c>
      <c r="D4715" s="140" t="s">
        <v>370</v>
      </c>
      <c r="E4715" s="142">
        <v>71.78</v>
      </c>
      <c r="F4715" s="142">
        <v>71.78</v>
      </c>
      <c r="G4715" s="140" t="s">
        <v>308</v>
      </c>
      <c r="H4715" s="143">
        <v>41974</v>
      </c>
    </row>
    <row r="4716" spans="1:8" ht="25.5">
      <c r="A4716" s="136">
        <v>7795</v>
      </c>
      <c r="B4716" s="137" t="s">
        <v>5014</v>
      </c>
      <c r="C4716" s="136" t="s">
        <v>314</v>
      </c>
      <c r="D4716" s="136" t="s">
        <v>370</v>
      </c>
      <c r="E4716" s="138">
        <v>62.81</v>
      </c>
      <c r="F4716" s="138">
        <v>62.81</v>
      </c>
      <c r="G4716" s="136" t="s">
        <v>308</v>
      </c>
      <c r="H4716" s="139">
        <v>41974</v>
      </c>
    </row>
    <row r="4717" spans="1:8" ht="25.5">
      <c r="A4717" s="140">
        <v>7790</v>
      </c>
      <c r="B4717" s="141" t="s">
        <v>5015</v>
      </c>
      <c r="C4717" s="140" t="s">
        <v>314</v>
      </c>
      <c r="D4717" s="140" t="s">
        <v>370</v>
      </c>
      <c r="E4717" s="142">
        <v>34.090000000000003</v>
      </c>
      <c r="F4717" s="142">
        <v>34.090000000000003</v>
      </c>
      <c r="G4717" s="140" t="s">
        <v>308</v>
      </c>
      <c r="H4717" s="143">
        <v>41974</v>
      </c>
    </row>
    <row r="4718" spans="1:8" ht="25.5">
      <c r="A4718" s="136">
        <v>7785</v>
      </c>
      <c r="B4718" s="137" t="s">
        <v>5016</v>
      </c>
      <c r="C4718" s="136" t="s">
        <v>314</v>
      </c>
      <c r="D4718" s="136" t="s">
        <v>370</v>
      </c>
      <c r="E4718" s="138">
        <v>44.86</v>
      </c>
      <c r="F4718" s="138">
        <v>44.86</v>
      </c>
      <c r="G4718" s="136" t="s">
        <v>308</v>
      </c>
      <c r="H4718" s="139">
        <v>41974</v>
      </c>
    </row>
    <row r="4719" spans="1:8" ht="25.5">
      <c r="A4719" s="140">
        <v>7792</v>
      </c>
      <c r="B4719" s="141" t="s">
        <v>5017</v>
      </c>
      <c r="C4719" s="140" t="s">
        <v>314</v>
      </c>
      <c r="D4719" s="140" t="s">
        <v>370</v>
      </c>
      <c r="E4719" s="142">
        <v>66.39</v>
      </c>
      <c r="F4719" s="142">
        <v>66.39</v>
      </c>
      <c r="G4719" s="140" t="s">
        <v>308</v>
      </c>
      <c r="H4719" s="143">
        <v>41974</v>
      </c>
    </row>
    <row r="4720" spans="1:8" ht="25.5">
      <c r="A4720" s="136">
        <v>7793</v>
      </c>
      <c r="B4720" s="137" t="s">
        <v>5018</v>
      </c>
      <c r="C4720" s="136" t="s">
        <v>314</v>
      </c>
      <c r="D4720" s="136" t="s">
        <v>370</v>
      </c>
      <c r="E4720" s="138">
        <v>86.13</v>
      </c>
      <c r="F4720" s="138">
        <v>86.13</v>
      </c>
      <c r="G4720" s="136" t="s">
        <v>308</v>
      </c>
      <c r="H4720" s="139">
        <v>41974</v>
      </c>
    </row>
    <row r="4721" spans="1:8" ht="25.5">
      <c r="A4721" s="140">
        <v>7781</v>
      </c>
      <c r="B4721" s="141" t="s">
        <v>5019</v>
      </c>
      <c r="C4721" s="140" t="s">
        <v>314</v>
      </c>
      <c r="D4721" s="140" t="s">
        <v>370</v>
      </c>
      <c r="E4721" s="142">
        <v>41.22</v>
      </c>
      <c r="F4721" s="142">
        <v>41.22</v>
      </c>
      <c r="G4721" s="140" t="s">
        <v>308</v>
      </c>
      <c r="H4721" s="143">
        <v>41974</v>
      </c>
    </row>
    <row r="4722" spans="1:8" ht="25.5">
      <c r="A4722" s="136">
        <v>7783</v>
      </c>
      <c r="B4722" s="137" t="s">
        <v>5020</v>
      </c>
      <c r="C4722" s="136" t="s">
        <v>314</v>
      </c>
      <c r="D4722" s="136" t="s">
        <v>370</v>
      </c>
      <c r="E4722" s="138">
        <v>26.02</v>
      </c>
      <c r="F4722" s="138">
        <v>26.02</v>
      </c>
      <c r="G4722" s="136" t="s">
        <v>308</v>
      </c>
      <c r="H4722" s="139">
        <v>41974</v>
      </c>
    </row>
    <row r="4723" spans="1:8" ht="25.5">
      <c r="A4723" s="140">
        <v>13159</v>
      </c>
      <c r="B4723" s="141" t="s">
        <v>5021</v>
      </c>
      <c r="C4723" s="140" t="s">
        <v>314</v>
      </c>
      <c r="D4723" s="140" t="s">
        <v>370</v>
      </c>
      <c r="E4723" s="142">
        <v>56.7</v>
      </c>
      <c r="F4723" s="142">
        <v>56.7</v>
      </c>
      <c r="G4723" s="140" t="s">
        <v>308</v>
      </c>
      <c r="H4723" s="143">
        <v>41974</v>
      </c>
    </row>
    <row r="4724" spans="1:8" ht="25.5">
      <c r="A4724" s="136">
        <v>13168</v>
      </c>
      <c r="B4724" s="137" t="s">
        <v>5022</v>
      </c>
      <c r="C4724" s="136" t="s">
        <v>314</v>
      </c>
      <c r="D4724" s="136" t="s">
        <v>370</v>
      </c>
      <c r="E4724" s="138">
        <v>71.78</v>
      </c>
      <c r="F4724" s="138">
        <v>71.78</v>
      </c>
      <c r="G4724" s="136" t="s">
        <v>308</v>
      </c>
      <c r="H4724" s="139">
        <v>41974</v>
      </c>
    </row>
    <row r="4725" spans="1:8" ht="25.5">
      <c r="A4725" s="140">
        <v>13173</v>
      </c>
      <c r="B4725" s="141" t="s">
        <v>5023</v>
      </c>
      <c r="C4725" s="140" t="s">
        <v>314</v>
      </c>
      <c r="D4725" s="140" t="s">
        <v>370</v>
      </c>
      <c r="E4725" s="142">
        <v>101.39</v>
      </c>
      <c r="F4725" s="142">
        <v>101.39</v>
      </c>
      <c r="G4725" s="140" t="s">
        <v>308</v>
      </c>
      <c r="H4725" s="143">
        <v>41974</v>
      </c>
    </row>
    <row r="4726" spans="1:8" ht="25.5">
      <c r="A4726" s="136">
        <v>7796</v>
      </c>
      <c r="B4726" s="137" t="s">
        <v>5024</v>
      </c>
      <c r="C4726" s="136" t="s">
        <v>314</v>
      </c>
      <c r="D4726" s="136" t="s">
        <v>370</v>
      </c>
      <c r="E4726" s="138">
        <v>32.299999999999997</v>
      </c>
      <c r="F4726" s="138">
        <v>32.299999999999997</v>
      </c>
      <c r="G4726" s="136" t="s">
        <v>308</v>
      </c>
      <c r="H4726" s="139">
        <v>41974</v>
      </c>
    </row>
    <row r="4727" spans="1:8" ht="25.5">
      <c r="A4727" s="140">
        <v>7778</v>
      </c>
      <c r="B4727" s="141" t="s">
        <v>5025</v>
      </c>
      <c r="C4727" s="140" t="s">
        <v>314</v>
      </c>
      <c r="D4727" s="140" t="s">
        <v>370</v>
      </c>
      <c r="E4727" s="142">
        <v>23.33</v>
      </c>
      <c r="F4727" s="142">
        <v>23.33</v>
      </c>
      <c r="G4727" s="140" t="s">
        <v>308</v>
      </c>
      <c r="H4727" s="143">
        <v>41974</v>
      </c>
    </row>
    <row r="4728" spans="1:8">
      <c r="A4728" s="136">
        <v>12583</v>
      </c>
      <c r="B4728" s="137" t="s">
        <v>5026</v>
      </c>
      <c r="C4728" s="136" t="s">
        <v>314</v>
      </c>
      <c r="D4728" s="136" t="s">
        <v>370</v>
      </c>
      <c r="E4728" s="138">
        <v>23.33</v>
      </c>
      <c r="F4728" s="138">
        <v>23.33</v>
      </c>
      <c r="G4728" s="136" t="s">
        <v>308</v>
      </c>
      <c r="H4728" s="139">
        <v>41974</v>
      </c>
    </row>
    <row r="4729" spans="1:8">
      <c r="A4729" s="140">
        <v>12584</v>
      </c>
      <c r="B4729" s="141" t="s">
        <v>5027</v>
      </c>
      <c r="C4729" s="140" t="s">
        <v>314</v>
      </c>
      <c r="D4729" s="140" t="s">
        <v>370</v>
      </c>
      <c r="E4729" s="142">
        <v>32.299999999999997</v>
      </c>
      <c r="F4729" s="142">
        <v>32.299999999999997</v>
      </c>
      <c r="G4729" s="140" t="s">
        <v>308</v>
      </c>
      <c r="H4729" s="143">
        <v>41974</v>
      </c>
    </row>
    <row r="4730" spans="1:8" ht="25.5">
      <c r="A4730" s="136">
        <v>21123</v>
      </c>
      <c r="B4730" s="137" t="s">
        <v>5028</v>
      </c>
      <c r="C4730" s="136" t="s">
        <v>314</v>
      </c>
      <c r="D4730" s="136" t="s">
        <v>370</v>
      </c>
      <c r="E4730" s="138">
        <v>4.9000000000000004</v>
      </c>
      <c r="F4730" s="138">
        <v>4.9000000000000004</v>
      </c>
      <c r="G4730" s="136" t="s">
        <v>308</v>
      </c>
      <c r="H4730" s="139">
        <v>41974</v>
      </c>
    </row>
    <row r="4731" spans="1:8" ht="25.5">
      <c r="A4731" s="140">
        <v>21124</v>
      </c>
      <c r="B4731" s="141" t="s">
        <v>5029</v>
      </c>
      <c r="C4731" s="140" t="s">
        <v>314</v>
      </c>
      <c r="D4731" s="140" t="s">
        <v>370</v>
      </c>
      <c r="E4731" s="142">
        <v>8.68</v>
      </c>
      <c r="F4731" s="142">
        <v>8.68</v>
      </c>
      <c r="G4731" s="140" t="s">
        <v>308</v>
      </c>
      <c r="H4731" s="143">
        <v>41974</v>
      </c>
    </row>
    <row r="4732" spans="1:8" ht="25.5">
      <c r="A4732" s="136">
        <v>21125</v>
      </c>
      <c r="B4732" s="137" t="s">
        <v>5030</v>
      </c>
      <c r="C4732" s="136" t="s">
        <v>314</v>
      </c>
      <c r="D4732" s="136" t="s">
        <v>370</v>
      </c>
      <c r="E4732" s="138">
        <v>13.91</v>
      </c>
      <c r="F4732" s="138">
        <v>13.91</v>
      </c>
      <c r="G4732" s="136" t="s">
        <v>308</v>
      </c>
      <c r="H4732" s="139">
        <v>41974</v>
      </c>
    </row>
    <row r="4733" spans="1:8" ht="38.25">
      <c r="A4733" s="140">
        <v>7695</v>
      </c>
      <c r="B4733" s="141" t="s">
        <v>5031</v>
      </c>
      <c r="C4733" s="140" t="s">
        <v>314</v>
      </c>
      <c r="D4733" s="140" t="s">
        <v>370</v>
      </c>
      <c r="E4733" s="142">
        <v>136.13</v>
      </c>
      <c r="F4733" s="142">
        <v>136.13</v>
      </c>
      <c r="G4733" s="140" t="s">
        <v>308</v>
      </c>
      <c r="H4733" s="143">
        <v>41974</v>
      </c>
    </row>
    <row r="4734" spans="1:8" ht="38.25">
      <c r="A4734" s="136">
        <v>21019</v>
      </c>
      <c r="B4734" s="137" t="s">
        <v>5032</v>
      </c>
      <c r="C4734" s="136" t="s">
        <v>314</v>
      </c>
      <c r="D4734" s="136" t="s">
        <v>370</v>
      </c>
      <c r="E4734" s="138">
        <v>10.7</v>
      </c>
      <c r="F4734" s="138">
        <v>10.7</v>
      </c>
      <c r="G4734" s="136" t="s">
        <v>308</v>
      </c>
      <c r="H4734" s="139">
        <v>41974</v>
      </c>
    </row>
    <row r="4735" spans="1:8" ht="38.25">
      <c r="A4735" s="140">
        <v>21001</v>
      </c>
      <c r="B4735" s="141" t="s">
        <v>5033</v>
      </c>
      <c r="C4735" s="140" t="s">
        <v>314</v>
      </c>
      <c r="D4735" s="140" t="s">
        <v>370</v>
      </c>
      <c r="E4735" s="142">
        <v>9.0299999999999994</v>
      </c>
      <c r="F4735" s="142">
        <v>9.0299999999999994</v>
      </c>
      <c r="G4735" s="140" t="s">
        <v>308</v>
      </c>
      <c r="H4735" s="143">
        <v>41974</v>
      </c>
    </row>
    <row r="4736" spans="1:8" ht="25.5">
      <c r="A4736" s="136">
        <v>12713</v>
      </c>
      <c r="B4736" s="137" t="s">
        <v>5034</v>
      </c>
      <c r="C4736" s="136" t="s">
        <v>314</v>
      </c>
      <c r="D4736" s="136" t="s">
        <v>370</v>
      </c>
      <c r="E4736" s="138">
        <v>10.199999999999999</v>
      </c>
      <c r="F4736" s="138">
        <v>10.199999999999999</v>
      </c>
      <c r="G4736" s="136" t="s">
        <v>308</v>
      </c>
      <c r="H4736" s="139">
        <v>41974</v>
      </c>
    </row>
    <row r="4737" spans="1:8" ht="25.5">
      <c r="A4737" s="140">
        <v>7725</v>
      </c>
      <c r="B4737" s="141" t="s">
        <v>5035</v>
      </c>
      <c r="C4737" s="140" t="s">
        <v>314</v>
      </c>
      <c r="D4737" s="140" t="s">
        <v>370</v>
      </c>
      <c r="E4737" s="142">
        <v>75.91</v>
      </c>
      <c r="F4737" s="142">
        <v>75.91</v>
      </c>
      <c r="G4737" s="140" t="s">
        <v>308</v>
      </c>
      <c r="H4737" s="143">
        <v>41974</v>
      </c>
    </row>
    <row r="4738" spans="1:8" ht="25.5">
      <c r="A4738" s="136">
        <v>12613</v>
      </c>
      <c r="B4738" s="137" t="s">
        <v>5036</v>
      </c>
      <c r="C4738" s="136" t="s">
        <v>314</v>
      </c>
      <c r="D4738" s="136" t="s">
        <v>83</v>
      </c>
      <c r="E4738" s="138">
        <v>11.87</v>
      </c>
      <c r="F4738" s="138">
        <v>11.87</v>
      </c>
      <c r="G4738" s="136" t="s">
        <v>308</v>
      </c>
      <c r="H4738" s="139">
        <v>41974</v>
      </c>
    </row>
    <row r="4739" spans="1:8" ht="25.5">
      <c r="A4739" s="140">
        <v>1031</v>
      </c>
      <c r="B4739" s="141" t="s">
        <v>5037</v>
      </c>
      <c r="C4739" s="140" t="s">
        <v>314</v>
      </c>
      <c r="D4739" s="140" t="s">
        <v>83</v>
      </c>
      <c r="E4739" s="142">
        <v>6.71</v>
      </c>
      <c r="F4739" s="142">
        <v>6.71</v>
      </c>
      <c r="G4739" s="140" t="s">
        <v>308</v>
      </c>
      <c r="H4739" s="143">
        <v>41974</v>
      </c>
    </row>
    <row r="4740" spans="1:8" ht="38.25">
      <c r="A4740" s="136">
        <v>9813</v>
      </c>
      <c r="B4740" s="137" t="s">
        <v>5038</v>
      </c>
      <c r="C4740" s="136" t="s">
        <v>314</v>
      </c>
      <c r="D4740" s="136" t="s">
        <v>370</v>
      </c>
      <c r="E4740" s="138">
        <v>1.65</v>
      </c>
      <c r="F4740" s="138">
        <v>1.65</v>
      </c>
      <c r="G4740" s="136" t="s">
        <v>308</v>
      </c>
      <c r="H4740" s="139">
        <v>41974</v>
      </c>
    </row>
    <row r="4741" spans="1:8" ht="38.25">
      <c r="A4741" s="140">
        <v>25888</v>
      </c>
      <c r="B4741" s="141" t="s">
        <v>5039</v>
      </c>
      <c r="C4741" s="140" t="s">
        <v>314</v>
      </c>
      <c r="D4741" s="140" t="s">
        <v>370</v>
      </c>
      <c r="E4741" s="142">
        <v>42.66</v>
      </c>
      <c r="F4741" s="142">
        <v>42.66</v>
      </c>
      <c r="G4741" s="140" t="s">
        <v>308</v>
      </c>
      <c r="H4741" s="143">
        <v>41974</v>
      </c>
    </row>
    <row r="4742" spans="1:8" ht="38.25">
      <c r="A4742" s="136">
        <v>25876</v>
      </c>
      <c r="B4742" s="137" t="s">
        <v>5040</v>
      </c>
      <c r="C4742" s="136" t="s">
        <v>314</v>
      </c>
      <c r="D4742" s="136" t="s">
        <v>370</v>
      </c>
      <c r="E4742" s="138">
        <v>1676.88</v>
      </c>
      <c r="F4742" s="138">
        <v>1676.88</v>
      </c>
      <c r="G4742" s="136" t="s">
        <v>308</v>
      </c>
      <c r="H4742" s="139">
        <v>41974</v>
      </c>
    </row>
    <row r="4743" spans="1:8" ht="38.25">
      <c r="A4743" s="140">
        <v>25874</v>
      </c>
      <c r="B4743" s="141" t="s">
        <v>5041</v>
      </c>
      <c r="C4743" s="140" t="s">
        <v>314</v>
      </c>
      <c r="D4743" s="140" t="s">
        <v>370</v>
      </c>
      <c r="E4743" s="142">
        <v>1964.6</v>
      </c>
      <c r="F4743" s="142">
        <v>1964.6</v>
      </c>
      <c r="G4743" s="140" t="s">
        <v>308</v>
      </c>
      <c r="H4743" s="143">
        <v>41974</v>
      </c>
    </row>
    <row r="4744" spans="1:8" ht="38.25">
      <c r="A4744" s="136">
        <v>25877</v>
      </c>
      <c r="B4744" s="137" t="s">
        <v>5042</v>
      </c>
      <c r="C4744" s="136" t="s">
        <v>314</v>
      </c>
      <c r="D4744" s="136" t="s">
        <v>370</v>
      </c>
      <c r="E4744" s="138">
        <v>2645.07</v>
      </c>
      <c r="F4744" s="138">
        <v>2645.07</v>
      </c>
      <c r="G4744" s="136" t="s">
        <v>308</v>
      </c>
      <c r="H4744" s="139">
        <v>41974</v>
      </c>
    </row>
    <row r="4745" spans="1:8" ht="38.25">
      <c r="A4745" s="140">
        <v>25878</v>
      </c>
      <c r="B4745" s="141" t="s">
        <v>5043</v>
      </c>
      <c r="C4745" s="140" t="s">
        <v>314</v>
      </c>
      <c r="D4745" s="140" t="s">
        <v>370</v>
      </c>
      <c r="E4745" s="142">
        <v>90.57</v>
      </c>
      <c r="F4745" s="142">
        <v>90.57</v>
      </c>
      <c r="G4745" s="140" t="s">
        <v>308</v>
      </c>
      <c r="H4745" s="143">
        <v>41974</v>
      </c>
    </row>
    <row r="4746" spans="1:8" ht="38.25">
      <c r="A4746" s="136">
        <v>25879</v>
      </c>
      <c r="B4746" s="137" t="s">
        <v>5044</v>
      </c>
      <c r="C4746" s="136" t="s">
        <v>314</v>
      </c>
      <c r="D4746" s="136" t="s">
        <v>370</v>
      </c>
      <c r="E4746" s="138">
        <v>3450.57</v>
      </c>
      <c r="F4746" s="138">
        <v>3450.57</v>
      </c>
      <c r="G4746" s="136" t="s">
        <v>308</v>
      </c>
      <c r="H4746" s="139">
        <v>41974</v>
      </c>
    </row>
    <row r="4747" spans="1:8" ht="38.25">
      <c r="A4747" s="140">
        <v>25880</v>
      </c>
      <c r="B4747" s="141" t="s">
        <v>5045</v>
      </c>
      <c r="C4747" s="140" t="s">
        <v>314</v>
      </c>
      <c r="D4747" s="140" t="s">
        <v>370</v>
      </c>
      <c r="E4747" s="142">
        <v>141.18</v>
      </c>
      <c r="F4747" s="142">
        <v>141.18</v>
      </c>
      <c r="G4747" s="140" t="s">
        <v>308</v>
      </c>
      <c r="H4747" s="143">
        <v>41974</v>
      </c>
    </row>
    <row r="4748" spans="1:8" ht="38.25">
      <c r="A4748" s="136">
        <v>25881</v>
      </c>
      <c r="B4748" s="137" t="s">
        <v>5046</v>
      </c>
      <c r="C4748" s="136" t="s">
        <v>314</v>
      </c>
      <c r="D4748" s="136" t="s">
        <v>370</v>
      </c>
      <c r="E4748" s="138">
        <v>349.81</v>
      </c>
      <c r="F4748" s="138">
        <v>349.81</v>
      </c>
      <c r="G4748" s="136" t="s">
        <v>308</v>
      </c>
      <c r="H4748" s="139">
        <v>41974</v>
      </c>
    </row>
    <row r="4749" spans="1:8" ht="38.25">
      <c r="A4749" s="140">
        <v>25882</v>
      </c>
      <c r="B4749" s="141" t="s">
        <v>5047</v>
      </c>
      <c r="C4749" s="140" t="s">
        <v>314</v>
      </c>
      <c r="D4749" s="140" t="s">
        <v>370</v>
      </c>
      <c r="E4749" s="142">
        <v>563.41999999999996</v>
      </c>
      <c r="F4749" s="142">
        <v>563.41999999999996</v>
      </c>
      <c r="G4749" s="140" t="s">
        <v>308</v>
      </c>
      <c r="H4749" s="143">
        <v>41974</v>
      </c>
    </row>
    <row r="4750" spans="1:8" ht="38.25">
      <c r="A4750" s="136">
        <v>25883</v>
      </c>
      <c r="B4750" s="137" t="s">
        <v>5048</v>
      </c>
      <c r="C4750" s="136" t="s">
        <v>314</v>
      </c>
      <c r="D4750" s="136" t="s">
        <v>370</v>
      </c>
      <c r="E4750" s="138">
        <v>9</v>
      </c>
      <c r="F4750" s="138">
        <v>9</v>
      </c>
      <c r="G4750" s="136" t="s">
        <v>308</v>
      </c>
      <c r="H4750" s="139">
        <v>41974</v>
      </c>
    </row>
    <row r="4751" spans="1:8" ht="25.5">
      <c r="A4751" s="140">
        <v>25884</v>
      </c>
      <c r="B4751" s="141" t="s">
        <v>5049</v>
      </c>
      <c r="C4751" s="140" t="s">
        <v>314</v>
      </c>
      <c r="D4751" s="140" t="s">
        <v>370</v>
      </c>
      <c r="E4751" s="142">
        <v>879.92</v>
      </c>
      <c r="F4751" s="142">
        <v>879.92</v>
      </c>
      <c r="G4751" s="140" t="s">
        <v>308</v>
      </c>
      <c r="H4751" s="143">
        <v>41974</v>
      </c>
    </row>
    <row r="4752" spans="1:8" ht="38.25">
      <c r="A4752" s="136">
        <v>25885</v>
      </c>
      <c r="B4752" s="137" t="s">
        <v>5050</v>
      </c>
      <c r="C4752" s="136" t="s">
        <v>314</v>
      </c>
      <c r="D4752" s="136" t="s">
        <v>370</v>
      </c>
      <c r="E4752" s="138">
        <v>1002.78</v>
      </c>
      <c r="F4752" s="138">
        <v>1002.78</v>
      </c>
      <c r="G4752" s="136" t="s">
        <v>308</v>
      </c>
      <c r="H4752" s="139">
        <v>41974</v>
      </c>
    </row>
    <row r="4753" spans="1:8" ht="38.25">
      <c r="A4753" s="140">
        <v>25889</v>
      </c>
      <c r="B4753" s="141" t="s">
        <v>5051</v>
      </c>
      <c r="C4753" s="140" t="s">
        <v>314</v>
      </c>
      <c r="D4753" s="140" t="s">
        <v>370</v>
      </c>
      <c r="E4753" s="142">
        <v>1094.95</v>
      </c>
      <c r="F4753" s="142">
        <v>1094.95</v>
      </c>
      <c r="G4753" s="140" t="s">
        <v>308</v>
      </c>
      <c r="H4753" s="143">
        <v>41974</v>
      </c>
    </row>
    <row r="4754" spans="1:8" ht="38.25">
      <c r="A4754" s="136">
        <v>25886</v>
      </c>
      <c r="B4754" s="137" t="s">
        <v>5052</v>
      </c>
      <c r="C4754" s="136" t="s">
        <v>314</v>
      </c>
      <c r="D4754" s="136" t="s">
        <v>370</v>
      </c>
      <c r="E4754" s="138">
        <v>20.100000000000001</v>
      </c>
      <c r="F4754" s="138">
        <v>20.100000000000001</v>
      </c>
      <c r="G4754" s="136" t="s">
        <v>308</v>
      </c>
      <c r="H4754" s="139">
        <v>41974</v>
      </c>
    </row>
    <row r="4755" spans="1:8" ht="38.25">
      <c r="A4755" s="140">
        <v>25875</v>
      </c>
      <c r="B4755" s="141" t="s">
        <v>5053</v>
      </c>
      <c r="C4755" s="140" t="s">
        <v>314</v>
      </c>
      <c r="D4755" s="140" t="s">
        <v>370</v>
      </c>
      <c r="E4755" s="142">
        <v>1073.04</v>
      </c>
      <c r="F4755" s="142">
        <v>1073.04</v>
      </c>
      <c r="G4755" s="140" t="s">
        <v>308</v>
      </c>
      <c r="H4755" s="143">
        <v>41974</v>
      </c>
    </row>
    <row r="4756" spans="1:8" ht="38.25">
      <c r="A4756" s="136">
        <v>25887</v>
      </c>
      <c r="B4756" s="137" t="s">
        <v>5054</v>
      </c>
      <c r="C4756" s="136" t="s">
        <v>314</v>
      </c>
      <c r="D4756" s="136" t="s">
        <v>370</v>
      </c>
      <c r="E4756" s="138">
        <v>1360.54</v>
      </c>
      <c r="F4756" s="138">
        <v>1360.54</v>
      </c>
      <c r="G4756" s="136" t="s">
        <v>308</v>
      </c>
      <c r="H4756" s="139">
        <v>41974</v>
      </c>
    </row>
    <row r="4757" spans="1:8" ht="38.25">
      <c r="A4757" s="140">
        <v>9815</v>
      </c>
      <c r="B4757" s="141" t="s">
        <v>5055</v>
      </c>
      <c r="C4757" s="140" t="s">
        <v>314</v>
      </c>
      <c r="D4757" s="140" t="s">
        <v>370</v>
      </c>
      <c r="E4757" s="142">
        <v>3.45</v>
      </c>
      <c r="F4757" s="142">
        <v>3.45</v>
      </c>
      <c r="G4757" s="140" t="s">
        <v>308</v>
      </c>
      <c r="H4757" s="143">
        <v>41974</v>
      </c>
    </row>
    <row r="4758" spans="1:8" ht="25.5">
      <c r="A4758" s="136">
        <v>9876</v>
      </c>
      <c r="B4758" s="137" t="s">
        <v>5056</v>
      </c>
      <c r="C4758" s="136" t="s">
        <v>314</v>
      </c>
      <c r="D4758" s="136" t="s">
        <v>370</v>
      </c>
      <c r="E4758" s="138">
        <v>9.15</v>
      </c>
      <c r="F4758" s="138">
        <v>9.15</v>
      </c>
      <c r="G4758" s="136" t="s">
        <v>308</v>
      </c>
      <c r="H4758" s="139">
        <v>41974</v>
      </c>
    </row>
    <row r="4759" spans="1:8" ht="25.5">
      <c r="A4759" s="140">
        <v>9836</v>
      </c>
      <c r="B4759" s="141" t="s">
        <v>5057</v>
      </c>
      <c r="C4759" s="140" t="s">
        <v>314</v>
      </c>
      <c r="D4759" s="140" t="s">
        <v>370</v>
      </c>
      <c r="E4759" s="142">
        <v>9.59</v>
      </c>
      <c r="F4759" s="142">
        <v>9.59</v>
      </c>
      <c r="G4759" s="140" t="s">
        <v>308</v>
      </c>
      <c r="H4759" s="143">
        <v>41974</v>
      </c>
    </row>
    <row r="4760" spans="1:8" ht="25.5">
      <c r="A4760" s="136">
        <v>9838</v>
      </c>
      <c r="B4760" s="137" t="s">
        <v>5058</v>
      </c>
      <c r="C4760" s="136" t="s">
        <v>314</v>
      </c>
      <c r="D4760" s="136" t="s">
        <v>370</v>
      </c>
      <c r="E4760" s="138">
        <v>6.27</v>
      </c>
      <c r="F4760" s="138">
        <v>6.27</v>
      </c>
      <c r="G4760" s="136" t="s">
        <v>308</v>
      </c>
      <c r="H4760" s="139">
        <v>41974</v>
      </c>
    </row>
    <row r="4761" spans="1:8" ht="38.25">
      <c r="A4761" s="140">
        <v>9850</v>
      </c>
      <c r="B4761" s="141" t="s">
        <v>5059</v>
      </c>
      <c r="C4761" s="140" t="s">
        <v>314</v>
      </c>
      <c r="D4761" s="140" t="s">
        <v>370</v>
      </c>
      <c r="E4761" s="142">
        <v>84.56</v>
      </c>
      <c r="F4761" s="142">
        <v>84.56</v>
      </c>
      <c r="G4761" s="140" t="s">
        <v>308</v>
      </c>
      <c r="H4761" s="143">
        <v>41974</v>
      </c>
    </row>
    <row r="4762" spans="1:8" ht="38.25">
      <c r="A4762" s="136">
        <v>9853</v>
      </c>
      <c r="B4762" s="137" t="s">
        <v>5060</v>
      </c>
      <c r="C4762" s="136" t="s">
        <v>314</v>
      </c>
      <c r="D4762" s="136" t="s">
        <v>370</v>
      </c>
      <c r="E4762" s="138">
        <v>150.38</v>
      </c>
      <c r="F4762" s="138">
        <v>150.38</v>
      </c>
      <c r="G4762" s="136" t="s">
        <v>308</v>
      </c>
      <c r="H4762" s="139">
        <v>41974</v>
      </c>
    </row>
    <row r="4763" spans="1:8" ht="38.25">
      <c r="A4763" s="140">
        <v>9854</v>
      </c>
      <c r="B4763" s="141" t="s">
        <v>5061</v>
      </c>
      <c r="C4763" s="140" t="s">
        <v>314</v>
      </c>
      <c r="D4763" s="140" t="s">
        <v>370</v>
      </c>
      <c r="E4763" s="142">
        <v>65.89</v>
      </c>
      <c r="F4763" s="142">
        <v>65.89</v>
      </c>
      <c r="G4763" s="140" t="s">
        <v>308</v>
      </c>
      <c r="H4763" s="143">
        <v>41974</v>
      </c>
    </row>
    <row r="4764" spans="1:8" ht="38.25">
      <c r="A4764" s="136">
        <v>9851</v>
      </c>
      <c r="B4764" s="137" t="s">
        <v>5062</v>
      </c>
      <c r="C4764" s="136" t="s">
        <v>314</v>
      </c>
      <c r="D4764" s="136" t="s">
        <v>370</v>
      </c>
      <c r="E4764" s="138">
        <v>114.25</v>
      </c>
      <c r="F4764" s="138">
        <v>114.25</v>
      </c>
      <c r="G4764" s="136" t="s">
        <v>308</v>
      </c>
      <c r="H4764" s="139">
        <v>41974</v>
      </c>
    </row>
    <row r="4765" spans="1:8" ht="38.25">
      <c r="A4765" s="140">
        <v>9855</v>
      </c>
      <c r="B4765" s="141" t="s">
        <v>5063</v>
      </c>
      <c r="C4765" s="140" t="s">
        <v>314</v>
      </c>
      <c r="D4765" s="140" t="s">
        <v>370</v>
      </c>
      <c r="E4765" s="142">
        <v>191.09</v>
      </c>
      <c r="F4765" s="142">
        <v>191.09</v>
      </c>
      <c r="G4765" s="140" t="s">
        <v>308</v>
      </c>
      <c r="H4765" s="143">
        <v>41974</v>
      </c>
    </row>
    <row r="4766" spans="1:8" ht="25.5">
      <c r="A4766" s="136">
        <v>9825</v>
      </c>
      <c r="B4766" s="137" t="s">
        <v>5064</v>
      </c>
      <c r="C4766" s="136" t="s">
        <v>314</v>
      </c>
      <c r="D4766" s="136" t="s">
        <v>370</v>
      </c>
      <c r="E4766" s="138">
        <v>19.11</v>
      </c>
      <c r="F4766" s="138">
        <v>19.11</v>
      </c>
      <c r="G4766" s="136" t="s">
        <v>308</v>
      </c>
      <c r="H4766" s="139">
        <v>41974</v>
      </c>
    </row>
    <row r="4767" spans="1:8" ht="25.5">
      <c r="A4767" s="140">
        <v>9828</v>
      </c>
      <c r="B4767" s="141" t="s">
        <v>5065</v>
      </c>
      <c r="C4767" s="140" t="s">
        <v>314</v>
      </c>
      <c r="D4767" s="140" t="s">
        <v>370</v>
      </c>
      <c r="E4767" s="142">
        <v>37.26</v>
      </c>
      <c r="F4767" s="142">
        <v>37.26</v>
      </c>
      <c r="G4767" s="140" t="s">
        <v>308</v>
      </c>
      <c r="H4767" s="143">
        <v>41974</v>
      </c>
    </row>
    <row r="4768" spans="1:8" ht="25.5">
      <c r="A4768" s="136">
        <v>9829</v>
      </c>
      <c r="B4768" s="137" t="s">
        <v>5066</v>
      </c>
      <c r="C4768" s="136" t="s">
        <v>314</v>
      </c>
      <c r="D4768" s="136" t="s">
        <v>370</v>
      </c>
      <c r="E4768" s="138">
        <v>66.33</v>
      </c>
      <c r="F4768" s="138">
        <v>66.33</v>
      </c>
      <c r="G4768" s="136" t="s">
        <v>308</v>
      </c>
      <c r="H4768" s="139">
        <v>41974</v>
      </c>
    </row>
    <row r="4769" spans="1:8" ht="25.5">
      <c r="A4769" s="140">
        <v>9826</v>
      </c>
      <c r="B4769" s="141" t="s">
        <v>5067</v>
      </c>
      <c r="C4769" s="140" t="s">
        <v>314</v>
      </c>
      <c r="D4769" s="140" t="s">
        <v>370</v>
      </c>
      <c r="E4769" s="142">
        <v>98.4</v>
      </c>
      <c r="F4769" s="142">
        <v>98.4</v>
      </c>
      <c r="G4769" s="140" t="s">
        <v>308</v>
      </c>
      <c r="H4769" s="143">
        <v>41974</v>
      </c>
    </row>
    <row r="4770" spans="1:8" ht="25.5">
      <c r="A4770" s="136">
        <v>9827</v>
      </c>
      <c r="B4770" s="137" t="s">
        <v>5068</v>
      </c>
      <c r="C4770" s="136" t="s">
        <v>314</v>
      </c>
      <c r="D4770" s="136" t="s">
        <v>370</v>
      </c>
      <c r="E4770" s="138">
        <v>143.01</v>
      </c>
      <c r="F4770" s="138">
        <v>143.01</v>
      </c>
      <c r="G4770" s="136" t="s">
        <v>308</v>
      </c>
      <c r="H4770" s="139">
        <v>41974</v>
      </c>
    </row>
    <row r="4771" spans="1:8" ht="25.5">
      <c r="A4771" s="140">
        <v>9833</v>
      </c>
      <c r="B4771" s="141" t="s">
        <v>5069</v>
      </c>
      <c r="C4771" s="140" t="s">
        <v>314</v>
      </c>
      <c r="D4771" s="140" t="s">
        <v>370</v>
      </c>
      <c r="E4771" s="142">
        <v>7.03</v>
      </c>
      <c r="F4771" s="142">
        <v>7.03</v>
      </c>
      <c r="G4771" s="140" t="s">
        <v>308</v>
      </c>
      <c r="H4771" s="143">
        <v>41974</v>
      </c>
    </row>
    <row r="4772" spans="1:8" ht="25.5">
      <c r="A4772" s="136">
        <v>9830</v>
      </c>
      <c r="B4772" s="137" t="s">
        <v>5070</v>
      </c>
      <c r="C4772" s="136" t="s">
        <v>314</v>
      </c>
      <c r="D4772" s="136" t="s">
        <v>370</v>
      </c>
      <c r="E4772" s="138">
        <v>3.42</v>
      </c>
      <c r="F4772" s="138">
        <v>3.42</v>
      </c>
      <c r="G4772" s="136" t="s">
        <v>308</v>
      </c>
      <c r="H4772" s="139">
        <v>41974</v>
      </c>
    </row>
    <row r="4773" spans="1:8" ht="25.5">
      <c r="A4773" s="140">
        <v>9834</v>
      </c>
      <c r="B4773" s="141" t="s">
        <v>5071</v>
      </c>
      <c r="C4773" s="140" t="s">
        <v>314</v>
      </c>
      <c r="D4773" s="140" t="s">
        <v>370</v>
      </c>
      <c r="E4773" s="142">
        <v>24.5</v>
      </c>
      <c r="F4773" s="142">
        <v>24.5</v>
      </c>
      <c r="G4773" s="140" t="s">
        <v>308</v>
      </c>
      <c r="H4773" s="143">
        <v>41974</v>
      </c>
    </row>
    <row r="4774" spans="1:8">
      <c r="A4774" s="136">
        <v>9819</v>
      </c>
      <c r="B4774" s="137" t="s">
        <v>5072</v>
      </c>
      <c r="C4774" s="136" t="s">
        <v>314</v>
      </c>
      <c r="D4774" s="136" t="s">
        <v>370</v>
      </c>
      <c r="E4774" s="138">
        <v>29.27</v>
      </c>
      <c r="F4774" s="138">
        <v>29.27</v>
      </c>
      <c r="G4774" s="136" t="s">
        <v>308</v>
      </c>
      <c r="H4774" s="139">
        <v>41974</v>
      </c>
    </row>
    <row r="4775" spans="1:8">
      <c r="A4775" s="140">
        <v>9817</v>
      </c>
      <c r="B4775" s="141" t="s">
        <v>5073</v>
      </c>
      <c r="C4775" s="140" t="s">
        <v>314</v>
      </c>
      <c r="D4775" s="140" t="s">
        <v>370</v>
      </c>
      <c r="E4775" s="142">
        <v>9.0299999999999994</v>
      </c>
      <c r="F4775" s="142">
        <v>9.0299999999999994</v>
      </c>
      <c r="G4775" s="140" t="s">
        <v>308</v>
      </c>
      <c r="H4775" s="143">
        <v>41974</v>
      </c>
    </row>
    <row r="4776" spans="1:8">
      <c r="A4776" s="136">
        <v>9824</v>
      </c>
      <c r="B4776" s="137" t="s">
        <v>5074</v>
      </c>
      <c r="C4776" s="136" t="s">
        <v>314</v>
      </c>
      <c r="D4776" s="136" t="s">
        <v>370</v>
      </c>
      <c r="E4776" s="138">
        <v>11.54</v>
      </c>
      <c r="F4776" s="138">
        <v>11.54</v>
      </c>
      <c r="G4776" s="136" t="s">
        <v>308</v>
      </c>
      <c r="H4776" s="139">
        <v>41974</v>
      </c>
    </row>
    <row r="4777" spans="1:8">
      <c r="A4777" s="140">
        <v>9818</v>
      </c>
      <c r="B4777" s="141" t="s">
        <v>5075</v>
      </c>
      <c r="C4777" s="140" t="s">
        <v>314</v>
      </c>
      <c r="D4777" s="140" t="s">
        <v>370</v>
      </c>
      <c r="E4777" s="142">
        <v>18.940000000000001</v>
      </c>
      <c r="F4777" s="142">
        <v>18.940000000000001</v>
      </c>
      <c r="G4777" s="140" t="s">
        <v>308</v>
      </c>
      <c r="H4777" s="143">
        <v>41974</v>
      </c>
    </row>
    <row r="4778" spans="1:8">
      <c r="A4778" s="136">
        <v>9820</v>
      </c>
      <c r="B4778" s="137" t="s">
        <v>5076</v>
      </c>
      <c r="C4778" s="136" t="s">
        <v>314</v>
      </c>
      <c r="D4778" s="136" t="s">
        <v>370</v>
      </c>
      <c r="E4778" s="138">
        <v>49.9</v>
      </c>
      <c r="F4778" s="138">
        <v>49.9</v>
      </c>
      <c r="G4778" s="136" t="s">
        <v>308</v>
      </c>
      <c r="H4778" s="139">
        <v>41974</v>
      </c>
    </row>
    <row r="4779" spans="1:8">
      <c r="A4779" s="140">
        <v>9821</v>
      </c>
      <c r="B4779" s="141" t="s">
        <v>5077</v>
      </c>
      <c r="C4779" s="140" t="s">
        <v>314</v>
      </c>
      <c r="D4779" s="140" t="s">
        <v>370</v>
      </c>
      <c r="E4779" s="142">
        <v>78.25</v>
      </c>
      <c r="F4779" s="142">
        <v>78.25</v>
      </c>
      <c r="G4779" s="140" t="s">
        <v>308</v>
      </c>
      <c r="H4779" s="143">
        <v>41974</v>
      </c>
    </row>
    <row r="4780" spans="1:8">
      <c r="A4780" s="136">
        <v>9822</v>
      </c>
      <c r="B4780" s="137" t="s">
        <v>5078</v>
      </c>
      <c r="C4780" s="136" t="s">
        <v>314</v>
      </c>
      <c r="D4780" s="136" t="s">
        <v>370</v>
      </c>
      <c r="E4780" s="138">
        <v>100.49</v>
      </c>
      <c r="F4780" s="138">
        <v>100.49</v>
      </c>
      <c r="G4780" s="136" t="s">
        <v>308</v>
      </c>
      <c r="H4780" s="139">
        <v>41974</v>
      </c>
    </row>
    <row r="4781" spans="1:8">
      <c r="A4781" s="140">
        <v>9823</v>
      </c>
      <c r="B4781" s="141" t="s">
        <v>5079</v>
      </c>
      <c r="C4781" s="140" t="s">
        <v>314</v>
      </c>
      <c r="D4781" s="140" t="s">
        <v>370</v>
      </c>
      <c r="E4781" s="142">
        <v>128.24</v>
      </c>
      <c r="F4781" s="142">
        <v>128.24</v>
      </c>
      <c r="G4781" s="140" t="s">
        <v>308</v>
      </c>
      <c r="H4781" s="143">
        <v>41974</v>
      </c>
    </row>
    <row r="4782" spans="1:8" ht="25.5">
      <c r="A4782" s="136">
        <v>9847</v>
      </c>
      <c r="B4782" s="137" t="s">
        <v>5080</v>
      </c>
      <c r="C4782" s="136" t="s">
        <v>314</v>
      </c>
      <c r="D4782" s="136" t="s">
        <v>370</v>
      </c>
      <c r="E4782" s="138">
        <v>21.83</v>
      </c>
      <c r="F4782" s="138">
        <v>21.83</v>
      </c>
      <c r="G4782" s="136" t="s">
        <v>308</v>
      </c>
      <c r="H4782" s="139">
        <v>41974</v>
      </c>
    </row>
    <row r="4783" spans="1:8" ht="25.5">
      <c r="A4783" s="140">
        <v>9844</v>
      </c>
      <c r="B4783" s="141" t="s">
        <v>5081</v>
      </c>
      <c r="C4783" s="140" t="s">
        <v>314</v>
      </c>
      <c r="D4783" s="140" t="s">
        <v>370</v>
      </c>
      <c r="E4783" s="142">
        <v>6.62</v>
      </c>
      <c r="F4783" s="142">
        <v>6.62</v>
      </c>
      <c r="G4783" s="140" t="s">
        <v>308</v>
      </c>
      <c r="H4783" s="143">
        <v>41974</v>
      </c>
    </row>
    <row r="4784" spans="1:8" ht="25.5">
      <c r="A4784" s="136">
        <v>9846</v>
      </c>
      <c r="B4784" s="137" t="s">
        <v>5082</v>
      </c>
      <c r="C4784" s="136" t="s">
        <v>314</v>
      </c>
      <c r="D4784" s="136" t="s">
        <v>370</v>
      </c>
      <c r="E4784" s="138">
        <v>13.51</v>
      </c>
      <c r="F4784" s="138">
        <v>13.51</v>
      </c>
      <c r="G4784" s="136" t="s">
        <v>308</v>
      </c>
      <c r="H4784" s="139">
        <v>41974</v>
      </c>
    </row>
    <row r="4785" spans="1:8" ht="25.5">
      <c r="A4785" s="140">
        <v>12592</v>
      </c>
      <c r="B4785" s="141" t="s">
        <v>5083</v>
      </c>
      <c r="C4785" s="140" t="s">
        <v>314</v>
      </c>
      <c r="D4785" s="140" t="s">
        <v>370</v>
      </c>
      <c r="E4785" s="142">
        <v>26.33</v>
      </c>
      <c r="F4785" s="142">
        <v>26.33</v>
      </c>
      <c r="G4785" s="140" t="s">
        <v>308</v>
      </c>
      <c r="H4785" s="143">
        <v>41974</v>
      </c>
    </row>
    <row r="4786" spans="1:8" ht="25.5">
      <c r="A4786" s="136">
        <v>12599</v>
      </c>
      <c r="B4786" s="137" t="s">
        <v>271</v>
      </c>
      <c r="C4786" s="136" t="s">
        <v>314</v>
      </c>
      <c r="D4786" s="136" t="s">
        <v>370</v>
      </c>
      <c r="E4786" s="138">
        <v>7.79</v>
      </c>
      <c r="F4786" s="138">
        <v>7.79</v>
      </c>
      <c r="G4786" s="136" t="s">
        <v>308</v>
      </c>
      <c r="H4786" s="139">
        <v>41974</v>
      </c>
    </row>
    <row r="4787" spans="1:8" ht="25.5">
      <c r="A4787" s="140">
        <v>12600</v>
      </c>
      <c r="B4787" s="141" t="s">
        <v>268</v>
      </c>
      <c r="C4787" s="140" t="s">
        <v>314</v>
      </c>
      <c r="D4787" s="140" t="s">
        <v>370</v>
      </c>
      <c r="E4787" s="142">
        <v>12.49</v>
      </c>
      <c r="F4787" s="142">
        <v>12.49</v>
      </c>
      <c r="G4787" s="140" t="s">
        <v>308</v>
      </c>
      <c r="H4787" s="143">
        <v>41974</v>
      </c>
    </row>
    <row r="4788" spans="1:8" ht="25.5">
      <c r="A4788" s="136">
        <v>12601</v>
      </c>
      <c r="B4788" s="137" t="s">
        <v>5084</v>
      </c>
      <c r="C4788" s="136" t="s">
        <v>314</v>
      </c>
      <c r="D4788" s="136" t="s">
        <v>370</v>
      </c>
      <c r="E4788" s="138">
        <v>15.59</v>
      </c>
      <c r="F4788" s="138">
        <v>15.59</v>
      </c>
      <c r="G4788" s="136" t="s">
        <v>308</v>
      </c>
      <c r="H4788" s="139">
        <v>41974</v>
      </c>
    </row>
    <row r="4789" spans="1:8" ht="25.5">
      <c r="A4789" s="140">
        <v>12602</v>
      </c>
      <c r="B4789" s="141" t="s">
        <v>5085</v>
      </c>
      <c r="C4789" s="140" t="s">
        <v>314</v>
      </c>
      <c r="D4789" s="140" t="s">
        <v>370</v>
      </c>
      <c r="E4789" s="142">
        <v>32.909999999999997</v>
      </c>
      <c r="F4789" s="142">
        <v>32.909999999999997</v>
      </c>
      <c r="G4789" s="140" t="s">
        <v>308</v>
      </c>
      <c r="H4789" s="143">
        <v>41974</v>
      </c>
    </row>
    <row r="4790" spans="1:8" ht="25.5">
      <c r="A4790" s="136">
        <v>12609</v>
      </c>
      <c r="B4790" s="137" t="s">
        <v>5086</v>
      </c>
      <c r="C4790" s="136" t="s">
        <v>314</v>
      </c>
      <c r="D4790" s="136" t="s">
        <v>370</v>
      </c>
      <c r="E4790" s="138">
        <v>9.8800000000000008</v>
      </c>
      <c r="F4790" s="138">
        <v>9.8800000000000008</v>
      </c>
      <c r="G4790" s="136" t="s">
        <v>308</v>
      </c>
      <c r="H4790" s="139">
        <v>41974</v>
      </c>
    </row>
    <row r="4791" spans="1:8" ht="25.5">
      <c r="A4791" s="140">
        <v>12611</v>
      </c>
      <c r="B4791" s="141" t="s">
        <v>5087</v>
      </c>
      <c r="C4791" s="140" t="s">
        <v>314</v>
      </c>
      <c r="D4791" s="140" t="s">
        <v>370</v>
      </c>
      <c r="E4791" s="142">
        <v>19.66</v>
      </c>
      <c r="F4791" s="142">
        <v>19.66</v>
      </c>
      <c r="G4791" s="140" t="s">
        <v>308</v>
      </c>
      <c r="H4791" s="143">
        <v>41974</v>
      </c>
    </row>
    <row r="4792" spans="1:8" ht="25.5">
      <c r="A4792" s="136">
        <v>9841</v>
      </c>
      <c r="B4792" s="137" t="s">
        <v>5088</v>
      </c>
      <c r="C4792" s="136" t="s">
        <v>314</v>
      </c>
      <c r="D4792" s="136" t="s">
        <v>370</v>
      </c>
      <c r="E4792" s="138">
        <v>19.739999999999998</v>
      </c>
      <c r="F4792" s="138">
        <v>19.739999999999998</v>
      </c>
      <c r="G4792" s="136" t="s">
        <v>308</v>
      </c>
      <c r="H4792" s="139">
        <v>41974</v>
      </c>
    </row>
    <row r="4793" spans="1:8" ht="25.5">
      <c r="A4793" s="140">
        <v>9840</v>
      </c>
      <c r="B4793" s="141" t="s">
        <v>5089</v>
      </c>
      <c r="C4793" s="140" t="s">
        <v>314</v>
      </c>
      <c r="D4793" s="140" t="s">
        <v>370</v>
      </c>
      <c r="E4793" s="142">
        <v>47</v>
      </c>
      <c r="F4793" s="142">
        <v>47</v>
      </c>
      <c r="G4793" s="140" t="s">
        <v>308</v>
      </c>
      <c r="H4793" s="143">
        <v>41974</v>
      </c>
    </row>
    <row r="4794" spans="1:8" ht="25.5">
      <c r="A4794" s="136">
        <v>20067</v>
      </c>
      <c r="B4794" s="137" t="s">
        <v>5090</v>
      </c>
      <c r="C4794" s="136" t="s">
        <v>314</v>
      </c>
      <c r="D4794" s="136" t="s">
        <v>370</v>
      </c>
      <c r="E4794" s="138">
        <v>7.5</v>
      </c>
      <c r="F4794" s="138">
        <v>7.5</v>
      </c>
      <c r="G4794" s="136" t="s">
        <v>308</v>
      </c>
      <c r="H4794" s="139">
        <v>41974</v>
      </c>
    </row>
    <row r="4795" spans="1:8" ht="25.5">
      <c r="A4795" s="140">
        <v>20068</v>
      </c>
      <c r="B4795" s="141" t="s">
        <v>5091</v>
      </c>
      <c r="C4795" s="140" t="s">
        <v>314</v>
      </c>
      <c r="D4795" s="140" t="s">
        <v>370</v>
      </c>
      <c r="E4795" s="142">
        <v>11.32</v>
      </c>
      <c r="F4795" s="142">
        <v>11.32</v>
      </c>
      <c r="G4795" s="140" t="s">
        <v>308</v>
      </c>
      <c r="H4795" s="143">
        <v>41974</v>
      </c>
    </row>
    <row r="4796" spans="1:8" ht="25.5">
      <c r="A4796" s="136">
        <v>9839</v>
      </c>
      <c r="B4796" s="137" t="s">
        <v>5092</v>
      </c>
      <c r="C4796" s="136" t="s">
        <v>314</v>
      </c>
      <c r="D4796" s="136" t="s">
        <v>370</v>
      </c>
      <c r="E4796" s="138">
        <v>13.88</v>
      </c>
      <c r="F4796" s="138">
        <v>13.88</v>
      </c>
      <c r="G4796" s="136" t="s">
        <v>308</v>
      </c>
      <c r="H4796" s="139">
        <v>41974</v>
      </c>
    </row>
    <row r="4797" spans="1:8" ht="25.5">
      <c r="A4797" s="140">
        <v>20072</v>
      </c>
      <c r="B4797" s="141" t="s">
        <v>5093</v>
      </c>
      <c r="C4797" s="140" t="s">
        <v>314</v>
      </c>
      <c r="D4797" s="140" t="s">
        <v>370</v>
      </c>
      <c r="E4797" s="142">
        <v>19.84</v>
      </c>
      <c r="F4797" s="142">
        <v>19.84</v>
      </c>
      <c r="G4797" s="140" t="s">
        <v>308</v>
      </c>
      <c r="H4797" s="143">
        <v>41974</v>
      </c>
    </row>
    <row r="4798" spans="1:8" ht="25.5">
      <c r="A4798" s="136">
        <v>20073</v>
      </c>
      <c r="B4798" s="137" t="s">
        <v>5094</v>
      </c>
      <c r="C4798" s="136" t="s">
        <v>314</v>
      </c>
      <c r="D4798" s="136" t="s">
        <v>370</v>
      </c>
      <c r="E4798" s="138">
        <v>42.21</v>
      </c>
      <c r="F4798" s="138">
        <v>42.21</v>
      </c>
      <c r="G4798" s="136" t="s">
        <v>308</v>
      </c>
      <c r="H4798" s="139">
        <v>41974</v>
      </c>
    </row>
    <row r="4799" spans="1:8" ht="25.5">
      <c r="A4799" s="140">
        <v>20069</v>
      </c>
      <c r="B4799" s="141" t="s">
        <v>5095</v>
      </c>
      <c r="C4799" s="140" t="s">
        <v>314</v>
      </c>
      <c r="D4799" s="140" t="s">
        <v>370</v>
      </c>
      <c r="E4799" s="142">
        <v>6.24</v>
      </c>
      <c r="F4799" s="142">
        <v>6.24</v>
      </c>
      <c r="G4799" s="140" t="s">
        <v>308</v>
      </c>
      <c r="H4799" s="143">
        <v>41974</v>
      </c>
    </row>
    <row r="4800" spans="1:8" ht="25.5">
      <c r="A4800" s="136">
        <v>20070</v>
      </c>
      <c r="B4800" s="137" t="s">
        <v>5096</v>
      </c>
      <c r="C4800" s="136" t="s">
        <v>314</v>
      </c>
      <c r="D4800" s="136" t="s">
        <v>370</v>
      </c>
      <c r="E4800" s="138">
        <v>9.75</v>
      </c>
      <c r="F4800" s="138">
        <v>9.75</v>
      </c>
      <c r="G4800" s="136" t="s">
        <v>308</v>
      </c>
      <c r="H4800" s="139">
        <v>41974</v>
      </c>
    </row>
    <row r="4801" spans="1:8" ht="25.5">
      <c r="A4801" s="140">
        <v>20071</v>
      </c>
      <c r="B4801" s="141" t="s">
        <v>5097</v>
      </c>
      <c r="C4801" s="140" t="s">
        <v>314</v>
      </c>
      <c r="D4801" s="140" t="s">
        <v>370</v>
      </c>
      <c r="E4801" s="142">
        <v>11.79</v>
      </c>
      <c r="F4801" s="142">
        <v>11.79</v>
      </c>
      <c r="G4801" s="140" t="s">
        <v>308</v>
      </c>
      <c r="H4801" s="143">
        <v>41974</v>
      </c>
    </row>
    <row r="4802" spans="1:8">
      <c r="A4802" s="136">
        <v>9859</v>
      </c>
      <c r="B4802" s="137" t="s">
        <v>5098</v>
      </c>
      <c r="C4802" s="136" t="s">
        <v>314</v>
      </c>
      <c r="D4802" s="136" t="s">
        <v>370</v>
      </c>
      <c r="E4802" s="138">
        <v>3.03</v>
      </c>
      <c r="F4802" s="138">
        <v>3.03</v>
      </c>
      <c r="G4802" s="136" t="s">
        <v>308</v>
      </c>
      <c r="H4802" s="139">
        <v>41974</v>
      </c>
    </row>
    <row r="4803" spans="1:8" ht="25.5">
      <c r="A4803" s="140">
        <v>20065</v>
      </c>
      <c r="B4803" s="141" t="s">
        <v>5099</v>
      </c>
      <c r="C4803" s="140" t="s">
        <v>314</v>
      </c>
      <c r="D4803" s="140" t="s">
        <v>370</v>
      </c>
      <c r="E4803" s="142">
        <v>26.66</v>
      </c>
      <c r="F4803" s="142">
        <v>26.66</v>
      </c>
      <c r="G4803" s="140" t="s">
        <v>308</v>
      </c>
      <c r="H4803" s="143">
        <v>41974</v>
      </c>
    </row>
    <row r="4804" spans="1:8" ht="25.5">
      <c r="A4804" s="136">
        <v>9835</v>
      </c>
      <c r="B4804" s="137" t="s">
        <v>5100</v>
      </c>
      <c r="C4804" s="136" t="s">
        <v>314</v>
      </c>
      <c r="D4804" s="136" t="s">
        <v>370</v>
      </c>
      <c r="E4804" s="138">
        <v>3.31</v>
      </c>
      <c r="F4804" s="138">
        <v>3.31</v>
      </c>
      <c r="G4804" s="136" t="s">
        <v>308</v>
      </c>
      <c r="H4804" s="139">
        <v>41974</v>
      </c>
    </row>
    <row r="4805" spans="1:8" ht="25.5">
      <c r="A4805" s="140">
        <v>9837</v>
      </c>
      <c r="B4805" s="141" t="s">
        <v>5101</v>
      </c>
      <c r="C4805" s="140" t="s">
        <v>314</v>
      </c>
      <c r="D4805" s="140" t="s">
        <v>370</v>
      </c>
      <c r="E4805" s="142">
        <v>7.92</v>
      </c>
      <c r="F4805" s="142">
        <v>7.92</v>
      </c>
      <c r="G4805" s="140" t="s">
        <v>308</v>
      </c>
      <c r="H4805" s="143">
        <v>41974</v>
      </c>
    </row>
    <row r="4806" spans="1:8">
      <c r="A4806" s="136">
        <v>9881</v>
      </c>
      <c r="B4806" s="137" t="s">
        <v>5102</v>
      </c>
      <c r="C4806" s="136" t="s">
        <v>314</v>
      </c>
      <c r="D4806" s="136" t="s">
        <v>370</v>
      </c>
      <c r="E4806" s="138">
        <v>11.08</v>
      </c>
      <c r="F4806" s="138">
        <v>11.08</v>
      </c>
      <c r="G4806" s="136" t="s">
        <v>308</v>
      </c>
      <c r="H4806" s="139">
        <v>41974</v>
      </c>
    </row>
    <row r="4807" spans="1:8">
      <c r="A4807" s="140">
        <v>9880</v>
      </c>
      <c r="B4807" s="141" t="s">
        <v>5103</v>
      </c>
      <c r="C4807" s="140" t="s">
        <v>314</v>
      </c>
      <c r="D4807" s="140" t="s">
        <v>370</v>
      </c>
      <c r="E4807" s="142">
        <v>13.87</v>
      </c>
      <c r="F4807" s="142">
        <v>13.87</v>
      </c>
      <c r="G4807" s="140" t="s">
        <v>308</v>
      </c>
      <c r="H4807" s="143">
        <v>41974</v>
      </c>
    </row>
    <row r="4808" spans="1:8" ht="25.5">
      <c r="A4808" s="136">
        <v>9877</v>
      </c>
      <c r="B4808" s="137" t="s">
        <v>5104</v>
      </c>
      <c r="C4808" s="136" t="s">
        <v>314</v>
      </c>
      <c r="D4808" s="136" t="s">
        <v>370</v>
      </c>
      <c r="E4808" s="138">
        <v>22.03</v>
      </c>
      <c r="F4808" s="138">
        <v>22.03</v>
      </c>
      <c r="G4808" s="136" t="s">
        <v>308</v>
      </c>
      <c r="H4808" s="139">
        <v>41974</v>
      </c>
    </row>
    <row r="4809" spans="1:8" ht="25.5">
      <c r="A4809" s="140">
        <v>9878</v>
      </c>
      <c r="B4809" s="141" t="s">
        <v>5105</v>
      </c>
      <c r="C4809" s="140" t="s">
        <v>314</v>
      </c>
      <c r="D4809" s="140" t="s">
        <v>370</v>
      </c>
      <c r="E4809" s="142">
        <v>27.58</v>
      </c>
      <c r="F4809" s="142">
        <v>27.58</v>
      </c>
      <c r="G4809" s="140" t="s">
        <v>308</v>
      </c>
      <c r="H4809" s="143">
        <v>41974</v>
      </c>
    </row>
    <row r="4810" spans="1:8" ht="25.5">
      <c r="A4810" s="136">
        <v>9879</v>
      </c>
      <c r="B4810" s="137" t="s">
        <v>5106</v>
      </c>
      <c r="C4810" s="136" t="s">
        <v>314</v>
      </c>
      <c r="D4810" s="136" t="s">
        <v>370</v>
      </c>
      <c r="E4810" s="138">
        <v>68.11</v>
      </c>
      <c r="F4810" s="138">
        <v>68.11</v>
      </c>
      <c r="G4810" s="136" t="s">
        <v>308</v>
      </c>
      <c r="H4810" s="139">
        <v>41974</v>
      </c>
    </row>
    <row r="4811" spans="1:8">
      <c r="A4811" s="140">
        <v>9863</v>
      </c>
      <c r="B4811" s="141" t="s">
        <v>5107</v>
      </c>
      <c r="C4811" s="140" t="s">
        <v>314</v>
      </c>
      <c r="D4811" s="140" t="s">
        <v>370</v>
      </c>
      <c r="E4811" s="142">
        <v>23.33</v>
      </c>
      <c r="F4811" s="142">
        <v>23.33</v>
      </c>
      <c r="G4811" s="140" t="s">
        <v>308</v>
      </c>
      <c r="H4811" s="143">
        <v>41974</v>
      </c>
    </row>
    <row r="4812" spans="1:8">
      <c r="A4812" s="136">
        <v>9860</v>
      </c>
      <c r="B4812" s="137" t="s">
        <v>5108</v>
      </c>
      <c r="C4812" s="136" t="s">
        <v>314</v>
      </c>
      <c r="D4812" s="136" t="s">
        <v>370</v>
      </c>
      <c r="E4812" s="138">
        <v>14.03</v>
      </c>
      <c r="F4812" s="138">
        <v>14.03</v>
      </c>
      <c r="G4812" s="136" t="s">
        <v>308</v>
      </c>
      <c r="H4812" s="139">
        <v>41974</v>
      </c>
    </row>
    <row r="4813" spans="1:8">
      <c r="A4813" s="140">
        <v>9862</v>
      </c>
      <c r="B4813" s="141" t="s">
        <v>5109</v>
      </c>
      <c r="C4813" s="140" t="s">
        <v>314</v>
      </c>
      <c r="D4813" s="140" t="s">
        <v>370</v>
      </c>
      <c r="E4813" s="142">
        <v>9.81</v>
      </c>
      <c r="F4813" s="142">
        <v>9.81</v>
      </c>
      <c r="G4813" s="140" t="s">
        <v>308</v>
      </c>
      <c r="H4813" s="143">
        <v>41974</v>
      </c>
    </row>
    <row r="4814" spans="1:8">
      <c r="A4814" s="136">
        <v>9861</v>
      </c>
      <c r="B4814" s="137" t="s">
        <v>5110</v>
      </c>
      <c r="C4814" s="136" t="s">
        <v>314</v>
      </c>
      <c r="D4814" s="136" t="s">
        <v>370</v>
      </c>
      <c r="E4814" s="138">
        <v>7.89</v>
      </c>
      <c r="F4814" s="138">
        <v>7.89</v>
      </c>
      <c r="G4814" s="136" t="s">
        <v>308</v>
      </c>
      <c r="H4814" s="139">
        <v>41974</v>
      </c>
    </row>
    <row r="4815" spans="1:8">
      <c r="A4815" s="140">
        <v>9866</v>
      </c>
      <c r="B4815" s="141" t="s">
        <v>5111</v>
      </c>
      <c r="C4815" s="140" t="s">
        <v>314</v>
      </c>
      <c r="D4815" s="140" t="s">
        <v>370</v>
      </c>
      <c r="E4815" s="142">
        <v>5.93</v>
      </c>
      <c r="F4815" s="142">
        <v>5.93</v>
      </c>
      <c r="G4815" s="140" t="s">
        <v>308</v>
      </c>
      <c r="H4815" s="143">
        <v>41974</v>
      </c>
    </row>
    <row r="4816" spans="1:8">
      <c r="A4816" s="136">
        <v>9856</v>
      </c>
      <c r="B4816" s="137" t="s">
        <v>5112</v>
      </c>
      <c r="C4816" s="136" t="s">
        <v>314</v>
      </c>
      <c r="D4816" s="136" t="s">
        <v>370</v>
      </c>
      <c r="E4816" s="138">
        <v>2.2400000000000002</v>
      </c>
      <c r="F4816" s="138">
        <v>2.2400000000000002</v>
      </c>
      <c r="G4816" s="136" t="s">
        <v>308</v>
      </c>
      <c r="H4816" s="139">
        <v>41974</v>
      </c>
    </row>
    <row r="4817" spans="1:8">
      <c r="A4817" s="140">
        <v>9857</v>
      </c>
      <c r="B4817" s="141" t="s">
        <v>5113</v>
      </c>
      <c r="C4817" s="140" t="s">
        <v>314</v>
      </c>
      <c r="D4817" s="140" t="s">
        <v>370</v>
      </c>
      <c r="E4817" s="142">
        <v>30.24</v>
      </c>
      <c r="F4817" s="142">
        <v>30.24</v>
      </c>
      <c r="G4817" s="140" t="s">
        <v>308</v>
      </c>
      <c r="H4817" s="143">
        <v>41974</v>
      </c>
    </row>
    <row r="4818" spans="1:8">
      <c r="A4818" s="136">
        <v>9864</v>
      </c>
      <c r="B4818" s="137" t="s">
        <v>5114</v>
      </c>
      <c r="C4818" s="136" t="s">
        <v>314</v>
      </c>
      <c r="D4818" s="136" t="s">
        <v>370</v>
      </c>
      <c r="E4818" s="138">
        <v>35.72</v>
      </c>
      <c r="F4818" s="138">
        <v>35.72</v>
      </c>
      <c r="G4818" s="136" t="s">
        <v>308</v>
      </c>
      <c r="H4818" s="139">
        <v>41974</v>
      </c>
    </row>
    <row r="4819" spans="1:8">
      <c r="A4819" s="140">
        <v>9865</v>
      </c>
      <c r="B4819" s="141" t="s">
        <v>5115</v>
      </c>
      <c r="C4819" s="140" t="s">
        <v>314</v>
      </c>
      <c r="D4819" s="140" t="s">
        <v>370</v>
      </c>
      <c r="E4819" s="142">
        <v>50.89</v>
      </c>
      <c r="F4819" s="142">
        <v>50.89</v>
      </c>
      <c r="G4819" s="140" t="s">
        <v>308</v>
      </c>
      <c r="H4819" s="143">
        <v>41974</v>
      </c>
    </row>
    <row r="4820" spans="1:8">
      <c r="A4820" s="136">
        <v>9858</v>
      </c>
      <c r="B4820" s="137" t="s">
        <v>5116</v>
      </c>
      <c r="C4820" s="136" t="s">
        <v>314</v>
      </c>
      <c r="D4820" s="136" t="s">
        <v>370</v>
      </c>
      <c r="E4820" s="138">
        <v>58.83</v>
      </c>
      <c r="F4820" s="138">
        <v>58.83</v>
      </c>
      <c r="G4820" s="136" t="s">
        <v>308</v>
      </c>
      <c r="H4820" s="139">
        <v>41974</v>
      </c>
    </row>
    <row r="4821" spans="1:8" ht="25.5">
      <c r="A4821" s="140">
        <v>9870</v>
      </c>
      <c r="B4821" s="141" t="s">
        <v>5117</v>
      </c>
      <c r="C4821" s="140" t="s">
        <v>314</v>
      </c>
      <c r="D4821" s="140" t="s">
        <v>370</v>
      </c>
      <c r="E4821" s="142">
        <v>35.43</v>
      </c>
      <c r="F4821" s="142">
        <v>35.43</v>
      </c>
      <c r="G4821" s="140" t="s">
        <v>308</v>
      </c>
      <c r="H4821" s="143">
        <v>41974</v>
      </c>
    </row>
    <row r="4822" spans="1:8">
      <c r="A4822" s="136">
        <v>9867</v>
      </c>
      <c r="B4822" s="137" t="s">
        <v>5118</v>
      </c>
      <c r="C4822" s="136" t="s">
        <v>314</v>
      </c>
      <c r="D4822" s="136" t="s">
        <v>370</v>
      </c>
      <c r="E4822" s="138">
        <v>1.48</v>
      </c>
      <c r="F4822" s="138">
        <v>1.48</v>
      </c>
      <c r="G4822" s="136" t="s">
        <v>308</v>
      </c>
      <c r="H4822" s="139">
        <v>41974</v>
      </c>
    </row>
    <row r="4823" spans="1:8">
      <c r="A4823" s="140">
        <v>9868</v>
      </c>
      <c r="B4823" s="141" t="s">
        <v>5119</v>
      </c>
      <c r="C4823" s="140" t="s">
        <v>314</v>
      </c>
      <c r="D4823" s="140" t="s">
        <v>370</v>
      </c>
      <c r="E4823" s="142">
        <v>1.97</v>
      </c>
      <c r="F4823" s="142">
        <v>1.97</v>
      </c>
      <c r="G4823" s="140" t="s">
        <v>308</v>
      </c>
      <c r="H4823" s="143">
        <v>41974</v>
      </c>
    </row>
    <row r="4824" spans="1:8">
      <c r="A4824" s="136">
        <v>9869</v>
      </c>
      <c r="B4824" s="137" t="s">
        <v>5120</v>
      </c>
      <c r="C4824" s="136" t="s">
        <v>314</v>
      </c>
      <c r="D4824" s="136" t="s">
        <v>370</v>
      </c>
      <c r="E4824" s="138">
        <v>4.22</v>
      </c>
      <c r="F4824" s="138">
        <v>4.22</v>
      </c>
      <c r="G4824" s="136" t="s">
        <v>308</v>
      </c>
      <c r="H4824" s="139">
        <v>41974</v>
      </c>
    </row>
    <row r="4825" spans="1:8">
      <c r="A4825" s="140">
        <v>9874</v>
      </c>
      <c r="B4825" s="141" t="s">
        <v>5121</v>
      </c>
      <c r="C4825" s="140" t="s">
        <v>314</v>
      </c>
      <c r="D4825" s="140" t="s">
        <v>370</v>
      </c>
      <c r="E4825" s="142">
        <v>6.15</v>
      </c>
      <c r="F4825" s="142">
        <v>6.15</v>
      </c>
      <c r="G4825" s="140" t="s">
        <v>308</v>
      </c>
      <c r="H4825" s="143">
        <v>41974</v>
      </c>
    </row>
    <row r="4826" spans="1:8" ht="25.5">
      <c r="A4826" s="136">
        <v>9875</v>
      </c>
      <c r="B4826" s="137" t="s">
        <v>5122</v>
      </c>
      <c r="C4826" s="136" t="s">
        <v>314</v>
      </c>
      <c r="D4826" s="136" t="s">
        <v>370</v>
      </c>
      <c r="E4826" s="138">
        <v>7.63</v>
      </c>
      <c r="F4826" s="138">
        <v>7.63</v>
      </c>
      <c r="G4826" s="136" t="s">
        <v>308</v>
      </c>
      <c r="H4826" s="139">
        <v>41974</v>
      </c>
    </row>
    <row r="4827" spans="1:8">
      <c r="A4827" s="140">
        <v>9873</v>
      </c>
      <c r="B4827" s="141" t="s">
        <v>5123</v>
      </c>
      <c r="C4827" s="140" t="s">
        <v>314</v>
      </c>
      <c r="D4827" s="140" t="s">
        <v>370</v>
      </c>
      <c r="E4827" s="142">
        <v>11.88</v>
      </c>
      <c r="F4827" s="142">
        <v>11.88</v>
      </c>
      <c r="G4827" s="140" t="s">
        <v>308</v>
      </c>
      <c r="H4827" s="143">
        <v>41974</v>
      </c>
    </row>
    <row r="4828" spans="1:8">
      <c r="A4828" s="136">
        <v>9871</v>
      </c>
      <c r="B4828" s="137" t="s">
        <v>5124</v>
      </c>
      <c r="C4828" s="136" t="s">
        <v>314</v>
      </c>
      <c r="D4828" s="136" t="s">
        <v>370</v>
      </c>
      <c r="E4828" s="138">
        <v>16.670000000000002</v>
      </c>
      <c r="F4828" s="138">
        <v>16.670000000000002</v>
      </c>
      <c r="G4828" s="136" t="s">
        <v>308</v>
      </c>
      <c r="H4828" s="139">
        <v>41974</v>
      </c>
    </row>
    <row r="4829" spans="1:8">
      <c r="A4829" s="140">
        <v>9872</v>
      </c>
      <c r="B4829" s="141" t="s">
        <v>5125</v>
      </c>
      <c r="C4829" s="140" t="s">
        <v>314</v>
      </c>
      <c r="D4829" s="140" t="s">
        <v>370</v>
      </c>
      <c r="E4829" s="142">
        <v>21.01</v>
      </c>
      <c r="F4829" s="142">
        <v>21.01</v>
      </c>
      <c r="G4829" s="140" t="s">
        <v>308</v>
      </c>
      <c r="H4829" s="143">
        <v>41974</v>
      </c>
    </row>
    <row r="4830" spans="1:8" ht="25.5">
      <c r="A4830" s="136">
        <v>10566</v>
      </c>
      <c r="B4830" s="137" t="s">
        <v>5126</v>
      </c>
      <c r="C4830" s="136" t="s">
        <v>314</v>
      </c>
      <c r="D4830" s="136" t="s">
        <v>370</v>
      </c>
      <c r="E4830" s="138">
        <v>6.17</v>
      </c>
      <c r="F4830" s="138">
        <v>6.17</v>
      </c>
      <c r="G4830" s="136" t="s">
        <v>308</v>
      </c>
      <c r="H4830" s="139">
        <v>41974</v>
      </c>
    </row>
    <row r="4831" spans="1:8" ht="25.5">
      <c r="A4831" s="140">
        <v>6207</v>
      </c>
      <c r="B4831" s="141" t="s">
        <v>5127</v>
      </c>
      <c r="C4831" s="140" t="s">
        <v>314</v>
      </c>
      <c r="D4831" s="140" t="s">
        <v>370</v>
      </c>
      <c r="E4831" s="142">
        <v>5.16</v>
      </c>
      <c r="F4831" s="142">
        <v>5.16</v>
      </c>
      <c r="G4831" s="140" t="s">
        <v>308</v>
      </c>
      <c r="H4831" s="143">
        <v>41974</v>
      </c>
    </row>
    <row r="4832" spans="1:8">
      <c r="A4832" s="136">
        <v>12424</v>
      </c>
      <c r="B4832" s="137" t="s">
        <v>5128</v>
      </c>
      <c r="C4832" s="136" t="s">
        <v>314</v>
      </c>
      <c r="D4832" s="136" t="s">
        <v>83</v>
      </c>
      <c r="E4832" s="138">
        <v>66.97</v>
      </c>
      <c r="F4832" s="138">
        <v>66.97</v>
      </c>
      <c r="G4832" s="136" t="s">
        <v>308</v>
      </c>
      <c r="H4832" s="139">
        <v>41974</v>
      </c>
    </row>
    <row r="4833" spans="1:8">
      <c r="A4833" s="140">
        <v>12425</v>
      </c>
      <c r="B4833" s="141" t="s">
        <v>5129</v>
      </c>
      <c r="C4833" s="140" t="s">
        <v>314</v>
      </c>
      <c r="D4833" s="140" t="s">
        <v>83</v>
      </c>
      <c r="E4833" s="142">
        <v>34.090000000000003</v>
      </c>
      <c r="F4833" s="142">
        <v>34.090000000000003</v>
      </c>
      <c r="G4833" s="140" t="s">
        <v>308</v>
      </c>
      <c r="H4833" s="143">
        <v>41974</v>
      </c>
    </row>
    <row r="4834" spans="1:8">
      <c r="A4834" s="136">
        <v>12426</v>
      </c>
      <c r="B4834" s="137" t="s">
        <v>5130</v>
      </c>
      <c r="C4834" s="136" t="s">
        <v>314</v>
      </c>
      <c r="D4834" s="136" t="s">
        <v>83</v>
      </c>
      <c r="E4834" s="138">
        <v>28.7</v>
      </c>
      <c r="F4834" s="138">
        <v>28.7</v>
      </c>
      <c r="G4834" s="136" t="s">
        <v>308</v>
      </c>
      <c r="H4834" s="139">
        <v>41974</v>
      </c>
    </row>
    <row r="4835" spans="1:8">
      <c r="A4835" s="140">
        <v>12427</v>
      </c>
      <c r="B4835" s="141" t="s">
        <v>5131</v>
      </c>
      <c r="C4835" s="140" t="s">
        <v>314</v>
      </c>
      <c r="D4835" s="140" t="s">
        <v>83</v>
      </c>
      <c r="E4835" s="142">
        <v>138.86000000000001</v>
      </c>
      <c r="F4835" s="142">
        <v>138.86000000000001</v>
      </c>
      <c r="G4835" s="140" t="s">
        <v>308</v>
      </c>
      <c r="H4835" s="143">
        <v>41974</v>
      </c>
    </row>
    <row r="4836" spans="1:8">
      <c r="A4836" s="136">
        <v>12428</v>
      </c>
      <c r="B4836" s="137" t="s">
        <v>5132</v>
      </c>
      <c r="C4836" s="136" t="s">
        <v>314</v>
      </c>
      <c r="D4836" s="136" t="s">
        <v>83</v>
      </c>
      <c r="E4836" s="138">
        <v>93.28</v>
      </c>
      <c r="F4836" s="138">
        <v>93.28</v>
      </c>
      <c r="G4836" s="136" t="s">
        <v>308</v>
      </c>
      <c r="H4836" s="139">
        <v>41974</v>
      </c>
    </row>
    <row r="4837" spans="1:8">
      <c r="A4837" s="140">
        <v>12429</v>
      </c>
      <c r="B4837" s="141" t="s">
        <v>5133</v>
      </c>
      <c r="C4837" s="140" t="s">
        <v>314</v>
      </c>
      <c r="D4837" s="140" t="s">
        <v>83</v>
      </c>
      <c r="E4837" s="142">
        <v>200.52</v>
      </c>
      <c r="F4837" s="142">
        <v>200.52</v>
      </c>
      <c r="G4837" s="140" t="s">
        <v>308</v>
      </c>
      <c r="H4837" s="143">
        <v>41974</v>
      </c>
    </row>
    <row r="4838" spans="1:8">
      <c r="A4838" s="136">
        <v>12430</v>
      </c>
      <c r="B4838" s="137" t="s">
        <v>5134</v>
      </c>
      <c r="C4838" s="136" t="s">
        <v>314</v>
      </c>
      <c r="D4838" s="136" t="s">
        <v>83</v>
      </c>
      <c r="E4838" s="138">
        <v>33.89</v>
      </c>
      <c r="F4838" s="138">
        <v>33.89</v>
      </c>
      <c r="G4838" s="136" t="s">
        <v>308</v>
      </c>
      <c r="H4838" s="139">
        <v>41974</v>
      </c>
    </row>
    <row r="4839" spans="1:8">
      <c r="A4839" s="140">
        <v>12431</v>
      </c>
      <c r="B4839" s="141" t="s">
        <v>5135</v>
      </c>
      <c r="C4839" s="140" t="s">
        <v>314</v>
      </c>
      <c r="D4839" s="140" t="s">
        <v>83</v>
      </c>
      <c r="E4839" s="142">
        <v>278.11</v>
      </c>
      <c r="F4839" s="142">
        <v>278.11</v>
      </c>
      <c r="G4839" s="140" t="s">
        <v>308</v>
      </c>
      <c r="H4839" s="143">
        <v>41974</v>
      </c>
    </row>
    <row r="4840" spans="1:8" ht="25.5">
      <c r="A4840" s="136">
        <v>12432</v>
      </c>
      <c r="B4840" s="137" t="s">
        <v>5136</v>
      </c>
      <c r="C4840" s="136" t="s">
        <v>314</v>
      </c>
      <c r="D4840" s="136" t="s">
        <v>83</v>
      </c>
      <c r="E4840" s="138">
        <v>38.840000000000003</v>
      </c>
      <c r="F4840" s="138">
        <v>38.840000000000003</v>
      </c>
      <c r="G4840" s="136" t="s">
        <v>308</v>
      </c>
      <c r="H4840" s="139">
        <v>41974</v>
      </c>
    </row>
    <row r="4841" spans="1:8" ht="25.5">
      <c r="A4841" s="140">
        <v>12433</v>
      </c>
      <c r="B4841" s="141" t="s">
        <v>5137</v>
      </c>
      <c r="C4841" s="140" t="s">
        <v>314</v>
      </c>
      <c r="D4841" s="140" t="s">
        <v>83</v>
      </c>
      <c r="E4841" s="142">
        <v>21.31</v>
      </c>
      <c r="F4841" s="142">
        <v>21.31</v>
      </c>
      <c r="G4841" s="140" t="s">
        <v>308</v>
      </c>
      <c r="H4841" s="143">
        <v>41974</v>
      </c>
    </row>
    <row r="4842" spans="1:8" ht="25.5">
      <c r="A4842" s="136">
        <v>12434</v>
      </c>
      <c r="B4842" s="137" t="s">
        <v>5138</v>
      </c>
      <c r="C4842" s="136" t="s">
        <v>314</v>
      </c>
      <c r="D4842" s="136" t="s">
        <v>83</v>
      </c>
      <c r="E4842" s="138">
        <v>15.37</v>
      </c>
      <c r="F4842" s="138">
        <v>15.37</v>
      </c>
      <c r="G4842" s="136" t="s">
        <v>308</v>
      </c>
      <c r="H4842" s="139">
        <v>41974</v>
      </c>
    </row>
    <row r="4843" spans="1:8" ht="25.5">
      <c r="A4843" s="140">
        <v>12435</v>
      </c>
      <c r="B4843" s="141" t="s">
        <v>5139</v>
      </c>
      <c r="C4843" s="140" t="s">
        <v>314</v>
      </c>
      <c r="D4843" s="140" t="s">
        <v>83</v>
      </c>
      <c r="E4843" s="142">
        <v>83.82</v>
      </c>
      <c r="F4843" s="142">
        <v>83.82</v>
      </c>
      <c r="G4843" s="140" t="s">
        <v>308</v>
      </c>
      <c r="H4843" s="143">
        <v>41974</v>
      </c>
    </row>
    <row r="4844" spans="1:8" ht="25.5">
      <c r="A4844" s="136">
        <v>12437</v>
      </c>
      <c r="B4844" s="137" t="s">
        <v>5140</v>
      </c>
      <c r="C4844" s="136" t="s">
        <v>314</v>
      </c>
      <c r="D4844" s="136" t="s">
        <v>83</v>
      </c>
      <c r="E4844" s="138">
        <v>55.88</v>
      </c>
      <c r="F4844" s="138">
        <v>55.88</v>
      </c>
      <c r="G4844" s="136" t="s">
        <v>308</v>
      </c>
      <c r="H4844" s="139">
        <v>41974</v>
      </c>
    </row>
    <row r="4845" spans="1:8" ht="25.5">
      <c r="A4845" s="140">
        <v>12438</v>
      </c>
      <c r="B4845" s="141" t="s">
        <v>5141</v>
      </c>
      <c r="C4845" s="140" t="s">
        <v>314</v>
      </c>
      <c r="D4845" s="140" t="s">
        <v>83</v>
      </c>
      <c r="E4845" s="142">
        <v>123.73</v>
      </c>
      <c r="F4845" s="142">
        <v>123.73</v>
      </c>
      <c r="G4845" s="140" t="s">
        <v>308</v>
      </c>
      <c r="H4845" s="143">
        <v>41974</v>
      </c>
    </row>
    <row r="4846" spans="1:8" ht="25.5">
      <c r="A4846" s="136">
        <v>12439</v>
      </c>
      <c r="B4846" s="137" t="s">
        <v>5142</v>
      </c>
      <c r="C4846" s="136" t="s">
        <v>314</v>
      </c>
      <c r="D4846" s="136" t="s">
        <v>83</v>
      </c>
      <c r="E4846" s="138">
        <v>19.68</v>
      </c>
      <c r="F4846" s="138">
        <v>19.68</v>
      </c>
      <c r="G4846" s="136" t="s">
        <v>308</v>
      </c>
      <c r="H4846" s="139">
        <v>41974</v>
      </c>
    </row>
    <row r="4847" spans="1:8" ht="25.5">
      <c r="A4847" s="140">
        <v>12436</v>
      </c>
      <c r="B4847" s="141" t="s">
        <v>5143</v>
      </c>
      <c r="C4847" s="140" t="s">
        <v>314</v>
      </c>
      <c r="D4847" s="140" t="s">
        <v>83</v>
      </c>
      <c r="E4847" s="142">
        <v>156.78</v>
      </c>
      <c r="F4847" s="142">
        <v>156.78</v>
      </c>
      <c r="G4847" s="140" t="s">
        <v>308</v>
      </c>
      <c r="H4847" s="143">
        <v>41974</v>
      </c>
    </row>
    <row r="4848" spans="1:8" ht="25.5">
      <c r="A4848" s="136">
        <v>12440</v>
      </c>
      <c r="B4848" s="137" t="s">
        <v>5144</v>
      </c>
      <c r="C4848" s="136" t="s">
        <v>314</v>
      </c>
      <c r="D4848" s="136" t="s">
        <v>83</v>
      </c>
      <c r="E4848" s="138">
        <v>31.01</v>
      </c>
      <c r="F4848" s="138">
        <v>31.01</v>
      </c>
      <c r="G4848" s="136" t="s">
        <v>308</v>
      </c>
      <c r="H4848" s="139">
        <v>41974</v>
      </c>
    </row>
    <row r="4849" spans="1:8">
      <c r="A4849" s="140">
        <v>9884</v>
      </c>
      <c r="B4849" s="141" t="s">
        <v>5145</v>
      </c>
      <c r="C4849" s="140" t="s">
        <v>314</v>
      </c>
      <c r="D4849" s="140" t="s">
        <v>83</v>
      </c>
      <c r="E4849" s="142">
        <v>36.72</v>
      </c>
      <c r="F4849" s="142">
        <v>36.72</v>
      </c>
      <c r="G4849" s="140" t="s">
        <v>308</v>
      </c>
      <c r="H4849" s="143">
        <v>41974</v>
      </c>
    </row>
    <row r="4850" spans="1:8">
      <c r="A4850" s="136">
        <v>9888</v>
      </c>
      <c r="B4850" s="137" t="s">
        <v>5146</v>
      </c>
      <c r="C4850" s="136" t="s">
        <v>314</v>
      </c>
      <c r="D4850" s="136" t="s">
        <v>83</v>
      </c>
      <c r="E4850" s="138">
        <v>31.57</v>
      </c>
      <c r="F4850" s="138">
        <v>31.57</v>
      </c>
      <c r="G4850" s="136" t="s">
        <v>308</v>
      </c>
      <c r="H4850" s="139">
        <v>41974</v>
      </c>
    </row>
    <row r="4851" spans="1:8">
      <c r="A4851" s="140">
        <v>9886</v>
      </c>
      <c r="B4851" s="141" t="s">
        <v>5147</v>
      </c>
      <c r="C4851" s="140" t="s">
        <v>314</v>
      </c>
      <c r="D4851" s="140" t="s">
        <v>83</v>
      </c>
      <c r="E4851" s="142">
        <v>20.56</v>
      </c>
      <c r="F4851" s="142">
        <v>20.56</v>
      </c>
      <c r="G4851" s="140" t="s">
        <v>308</v>
      </c>
      <c r="H4851" s="143">
        <v>41974</v>
      </c>
    </row>
    <row r="4852" spans="1:8">
      <c r="A4852" s="136">
        <v>9883</v>
      </c>
      <c r="B4852" s="137" t="s">
        <v>5148</v>
      </c>
      <c r="C4852" s="136" t="s">
        <v>314</v>
      </c>
      <c r="D4852" s="136" t="s">
        <v>83</v>
      </c>
      <c r="E4852" s="138">
        <v>13.13</v>
      </c>
      <c r="F4852" s="138">
        <v>13.13</v>
      </c>
      <c r="G4852" s="136" t="s">
        <v>308</v>
      </c>
      <c r="H4852" s="139">
        <v>41974</v>
      </c>
    </row>
    <row r="4853" spans="1:8">
      <c r="A4853" s="140">
        <v>9889</v>
      </c>
      <c r="B4853" s="141" t="s">
        <v>5149</v>
      </c>
      <c r="C4853" s="140" t="s">
        <v>314</v>
      </c>
      <c r="D4853" s="140" t="s">
        <v>83</v>
      </c>
      <c r="E4853" s="142">
        <v>86.81</v>
      </c>
      <c r="F4853" s="142">
        <v>86.81</v>
      </c>
      <c r="G4853" s="140" t="s">
        <v>308</v>
      </c>
      <c r="H4853" s="143">
        <v>41974</v>
      </c>
    </row>
    <row r="4854" spans="1:8">
      <c r="A4854" s="136">
        <v>9887</v>
      </c>
      <c r="B4854" s="137" t="s">
        <v>5150</v>
      </c>
      <c r="C4854" s="136" t="s">
        <v>314</v>
      </c>
      <c r="D4854" s="136" t="s">
        <v>83</v>
      </c>
      <c r="E4854" s="138">
        <v>56.12</v>
      </c>
      <c r="F4854" s="138">
        <v>56.12</v>
      </c>
      <c r="G4854" s="136" t="s">
        <v>308</v>
      </c>
      <c r="H4854" s="139">
        <v>41974</v>
      </c>
    </row>
    <row r="4855" spans="1:8">
      <c r="A4855" s="140">
        <v>9890</v>
      </c>
      <c r="B4855" s="141" t="s">
        <v>5151</v>
      </c>
      <c r="C4855" s="140" t="s">
        <v>314</v>
      </c>
      <c r="D4855" s="140" t="s">
        <v>83</v>
      </c>
      <c r="E4855" s="142">
        <v>127.92</v>
      </c>
      <c r="F4855" s="142">
        <v>127.92</v>
      </c>
      <c r="G4855" s="140" t="s">
        <v>308</v>
      </c>
      <c r="H4855" s="143">
        <v>41974</v>
      </c>
    </row>
    <row r="4856" spans="1:8">
      <c r="A4856" s="136">
        <v>9885</v>
      </c>
      <c r="B4856" s="137" t="s">
        <v>5152</v>
      </c>
      <c r="C4856" s="136" t="s">
        <v>314</v>
      </c>
      <c r="D4856" s="136" t="s">
        <v>83</v>
      </c>
      <c r="E4856" s="138">
        <v>18.32</v>
      </c>
      <c r="F4856" s="138">
        <v>18.32</v>
      </c>
      <c r="G4856" s="136" t="s">
        <v>308</v>
      </c>
      <c r="H4856" s="139">
        <v>41974</v>
      </c>
    </row>
    <row r="4857" spans="1:8">
      <c r="A4857" s="140">
        <v>9891</v>
      </c>
      <c r="B4857" s="141" t="s">
        <v>5153</v>
      </c>
      <c r="C4857" s="140" t="s">
        <v>314</v>
      </c>
      <c r="D4857" s="140" t="s">
        <v>83</v>
      </c>
      <c r="E4857" s="142">
        <v>171.51</v>
      </c>
      <c r="F4857" s="142">
        <v>171.51</v>
      </c>
      <c r="G4857" s="140" t="s">
        <v>308</v>
      </c>
      <c r="H4857" s="143">
        <v>41974</v>
      </c>
    </row>
    <row r="4858" spans="1:8">
      <c r="A4858" s="136">
        <v>9901</v>
      </c>
      <c r="B4858" s="137" t="s">
        <v>5154</v>
      </c>
      <c r="C4858" s="136" t="s">
        <v>314</v>
      </c>
      <c r="D4858" s="136" t="s">
        <v>83</v>
      </c>
      <c r="E4858" s="138">
        <v>14.31</v>
      </c>
      <c r="F4858" s="138">
        <v>14.31</v>
      </c>
      <c r="G4858" s="136" t="s">
        <v>308</v>
      </c>
      <c r="H4858" s="139">
        <v>41974</v>
      </c>
    </row>
    <row r="4859" spans="1:8">
      <c r="A4859" s="140">
        <v>9896</v>
      </c>
      <c r="B4859" s="141" t="s">
        <v>5155</v>
      </c>
      <c r="C4859" s="140" t="s">
        <v>314</v>
      </c>
      <c r="D4859" s="140" t="s">
        <v>83</v>
      </c>
      <c r="E4859" s="142">
        <v>17.239999999999998</v>
      </c>
      <c r="F4859" s="142">
        <v>17.239999999999998</v>
      </c>
      <c r="G4859" s="140" t="s">
        <v>308</v>
      </c>
      <c r="H4859" s="143">
        <v>41974</v>
      </c>
    </row>
    <row r="4860" spans="1:8">
      <c r="A4860" s="136">
        <v>9900</v>
      </c>
      <c r="B4860" s="137" t="s">
        <v>5156</v>
      </c>
      <c r="C4860" s="136" t="s">
        <v>314</v>
      </c>
      <c r="D4860" s="136" t="s">
        <v>83</v>
      </c>
      <c r="E4860" s="138">
        <v>5.95</v>
      </c>
      <c r="F4860" s="138">
        <v>5.95</v>
      </c>
      <c r="G4860" s="136" t="s">
        <v>308</v>
      </c>
      <c r="H4860" s="139">
        <v>41974</v>
      </c>
    </row>
    <row r="4861" spans="1:8">
      <c r="A4861" s="140">
        <v>9892</v>
      </c>
      <c r="B4861" s="141" t="s">
        <v>5157</v>
      </c>
      <c r="C4861" s="140" t="s">
        <v>314</v>
      </c>
      <c r="D4861" s="140" t="s">
        <v>83</v>
      </c>
      <c r="E4861" s="142">
        <v>2.54</v>
      </c>
      <c r="F4861" s="142">
        <v>2.54</v>
      </c>
      <c r="G4861" s="140" t="s">
        <v>308</v>
      </c>
      <c r="H4861" s="143">
        <v>41974</v>
      </c>
    </row>
    <row r="4862" spans="1:8">
      <c r="A4862" s="136">
        <v>9898</v>
      </c>
      <c r="B4862" s="137" t="s">
        <v>5158</v>
      </c>
      <c r="C4862" s="136" t="s">
        <v>314</v>
      </c>
      <c r="D4862" s="136" t="s">
        <v>83</v>
      </c>
      <c r="E4862" s="138">
        <v>35.5</v>
      </c>
      <c r="F4862" s="138">
        <v>35.5</v>
      </c>
      <c r="G4862" s="136" t="s">
        <v>308</v>
      </c>
      <c r="H4862" s="139">
        <v>41974</v>
      </c>
    </row>
    <row r="4863" spans="1:8">
      <c r="A4863" s="140">
        <v>9893</v>
      </c>
      <c r="B4863" s="141" t="s">
        <v>5159</v>
      </c>
      <c r="C4863" s="140" t="s">
        <v>314</v>
      </c>
      <c r="D4863" s="140" t="s">
        <v>83</v>
      </c>
      <c r="E4863" s="142">
        <v>32.49</v>
      </c>
      <c r="F4863" s="142">
        <v>32.49</v>
      </c>
      <c r="G4863" s="140" t="s">
        <v>308</v>
      </c>
      <c r="H4863" s="143">
        <v>41974</v>
      </c>
    </row>
    <row r="4864" spans="1:8">
      <c r="A4864" s="136">
        <v>9902</v>
      </c>
      <c r="B4864" s="137" t="s">
        <v>5160</v>
      </c>
      <c r="C4864" s="136" t="s">
        <v>314</v>
      </c>
      <c r="D4864" s="136" t="s">
        <v>83</v>
      </c>
      <c r="E4864" s="138">
        <v>53.91</v>
      </c>
      <c r="F4864" s="138">
        <v>53.91</v>
      </c>
      <c r="G4864" s="136" t="s">
        <v>308</v>
      </c>
      <c r="H4864" s="139">
        <v>41974</v>
      </c>
    </row>
    <row r="4865" spans="1:8">
      <c r="A4865" s="140">
        <v>9899</v>
      </c>
      <c r="B4865" s="141" t="s">
        <v>5161</v>
      </c>
      <c r="C4865" s="140" t="s">
        <v>314</v>
      </c>
      <c r="D4865" s="140" t="s">
        <v>83</v>
      </c>
      <c r="E4865" s="142">
        <v>3.48</v>
      </c>
      <c r="F4865" s="142">
        <v>3.48</v>
      </c>
      <c r="G4865" s="140" t="s">
        <v>308</v>
      </c>
      <c r="H4865" s="143">
        <v>41974</v>
      </c>
    </row>
    <row r="4866" spans="1:8">
      <c r="A4866" s="136">
        <v>9911</v>
      </c>
      <c r="B4866" s="137" t="s">
        <v>5162</v>
      </c>
      <c r="C4866" s="136" t="s">
        <v>314</v>
      </c>
      <c r="D4866" s="136" t="s">
        <v>83</v>
      </c>
      <c r="E4866" s="138">
        <v>83.77</v>
      </c>
      <c r="F4866" s="138">
        <v>83.77</v>
      </c>
      <c r="G4866" s="136" t="s">
        <v>308</v>
      </c>
      <c r="H4866" s="139">
        <v>41974</v>
      </c>
    </row>
    <row r="4867" spans="1:8">
      <c r="A4867" s="140">
        <v>64</v>
      </c>
      <c r="B4867" s="141" t="s">
        <v>5163</v>
      </c>
      <c r="C4867" s="140" t="s">
        <v>314</v>
      </c>
      <c r="D4867" s="140" t="s">
        <v>83</v>
      </c>
      <c r="E4867" s="142">
        <v>3.37</v>
      </c>
      <c r="F4867" s="142">
        <v>3.37</v>
      </c>
      <c r="G4867" s="140" t="s">
        <v>308</v>
      </c>
      <c r="H4867" s="143">
        <v>41974</v>
      </c>
    </row>
    <row r="4868" spans="1:8">
      <c r="A4868" s="136">
        <v>9908</v>
      </c>
      <c r="B4868" s="137" t="s">
        <v>5164</v>
      </c>
      <c r="C4868" s="136" t="s">
        <v>314</v>
      </c>
      <c r="D4868" s="136" t="s">
        <v>83</v>
      </c>
      <c r="E4868" s="138">
        <v>205.27</v>
      </c>
      <c r="F4868" s="138">
        <v>205.27</v>
      </c>
      <c r="G4868" s="136" t="s">
        <v>308</v>
      </c>
      <c r="H4868" s="139">
        <v>41974</v>
      </c>
    </row>
    <row r="4869" spans="1:8">
      <c r="A4869" s="140">
        <v>9905</v>
      </c>
      <c r="B4869" s="141" t="s">
        <v>5165</v>
      </c>
      <c r="C4869" s="140" t="s">
        <v>314</v>
      </c>
      <c r="D4869" s="140" t="s">
        <v>83</v>
      </c>
      <c r="E4869" s="142">
        <v>2.71</v>
      </c>
      <c r="F4869" s="142">
        <v>2.71</v>
      </c>
      <c r="G4869" s="140" t="s">
        <v>308</v>
      </c>
      <c r="H4869" s="143">
        <v>41974</v>
      </c>
    </row>
    <row r="4870" spans="1:8">
      <c r="A4870" s="136">
        <v>9906</v>
      </c>
      <c r="B4870" s="137" t="s">
        <v>5166</v>
      </c>
      <c r="C4870" s="136" t="s">
        <v>314</v>
      </c>
      <c r="D4870" s="136" t="s">
        <v>83</v>
      </c>
      <c r="E4870" s="138">
        <v>2.77</v>
      </c>
      <c r="F4870" s="138">
        <v>2.77</v>
      </c>
      <c r="G4870" s="136" t="s">
        <v>308</v>
      </c>
      <c r="H4870" s="139">
        <v>41974</v>
      </c>
    </row>
    <row r="4871" spans="1:8">
      <c r="A4871" s="140">
        <v>9895</v>
      </c>
      <c r="B4871" s="141" t="s">
        <v>5167</v>
      </c>
      <c r="C4871" s="140" t="s">
        <v>314</v>
      </c>
      <c r="D4871" s="140" t="s">
        <v>83</v>
      </c>
      <c r="E4871" s="142">
        <v>5.75</v>
      </c>
      <c r="F4871" s="142">
        <v>5.75</v>
      </c>
      <c r="G4871" s="140" t="s">
        <v>308</v>
      </c>
      <c r="H4871" s="143">
        <v>41974</v>
      </c>
    </row>
    <row r="4872" spans="1:8">
      <c r="A4872" s="136">
        <v>9894</v>
      </c>
      <c r="B4872" s="137" t="s">
        <v>5168</v>
      </c>
      <c r="C4872" s="136" t="s">
        <v>314</v>
      </c>
      <c r="D4872" s="136" t="s">
        <v>83</v>
      </c>
      <c r="E4872" s="138">
        <v>11.33</v>
      </c>
      <c r="F4872" s="138">
        <v>11.33</v>
      </c>
      <c r="G4872" s="136" t="s">
        <v>308</v>
      </c>
      <c r="H4872" s="139">
        <v>41974</v>
      </c>
    </row>
    <row r="4873" spans="1:8">
      <c r="A4873" s="140">
        <v>9897</v>
      </c>
      <c r="B4873" s="141" t="s">
        <v>5169</v>
      </c>
      <c r="C4873" s="140" t="s">
        <v>314</v>
      </c>
      <c r="D4873" s="140" t="s">
        <v>83</v>
      </c>
      <c r="E4873" s="142">
        <v>12.63</v>
      </c>
      <c r="F4873" s="142">
        <v>12.63</v>
      </c>
      <c r="G4873" s="140" t="s">
        <v>308</v>
      </c>
      <c r="H4873" s="143">
        <v>41974</v>
      </c>
    </row>
    <row r="4874" spans="1:8">
      <c r="A4874" s="136">
        <v>9910</v>
      </c>
      <c r="B4874" s="137" t="s">
        <v>5170</v>
      </c>
      <c r="C4874" s="136" t="s">
        <v>314</v>
      </c>
      <c r="D4874" s="136" t="s">
        <v>83</v>
      </c>
      <c r="E4874" s="138">
        <v>27.87</v>
      </c>
      <c r="F4874" s="138">
        <v>27.87</v>
      </c>
      <c r="G4874" s="136" t="s">
        <v>308</v>
      </c>
      <c r="H4874" s="139">
        <v>41974</v>
      </c>
    </row>
    <row r="4875" spans="1:8">
      <c r="A4875" s="140">
        <v>9909</v>
      </c>
      <c r="B4875" s="141" t="s">
        <v>5171</v>
      </c>
      <c r="C4875" s="140" t="s">
        <v>314</v>
      </c>
      <c r="D4875" s="140" t="s">
        <v>83</v>
      </c>
      <c r="E4875" s="142">
        <v>86.86</v>
      </c>
      <c r="F4875" s="142">
        <v>86.86</v>
      </c>
      <c r="G4875" s="140" t="s">
        <v>308</v>
      </c>
      <c r="H4875" s="143">
        <v>41974</v>
      </c>
    </row>
    <row r="4876" spans="1:8">
      <c r="A4876" s="136">
        <v>9907</v>
      </c>
      <c r="B4876" s="137" t="s">
        <v>5172</v>
      </c>
      <c r="C4876" s="136" t="s">
        <v>314</v>
      </c>
      <c r="D4876" s="136" t="s">
        <v>83</v>
      </c>
      <c r="E4876" s="138">
        <v>128.94</v>
      </c>
      <c r="F4876" s="138">
        <v>128.94</v>
      </c>
      <c r="G4876" s="136" t="s">
        <v>308</v>
      </c>
      <c r="H4876" s="139">
        <v>41974</v>
      </c>
    </row>
    <row r="4877" spans="1:8" ht="38.25">
      <c r="A4877" s="140">
        <v>20973</v>
      </c>
      <c r="B4877" s="141" t="s">
        <v>5173</v>
      </c>
      <c r="C4877" s="140" t="s">
        <v>314</v>
      </c>
      <c r="D4877" s="140" t="s">
        <v>83</v>
      </c>
      <c r="E4877" s="142">
        <v>50.08</v>
      </c>
      <c r="F4877" s="142">
        <v>50.08</v>
      </c>
      <c r="G4877" s="140" t="s">
        <v>308</v>
      </c>
      <c r="H4877" s="143">
        <v>41974</v>
      </c>
    </row>
    <row r="4878" spans="1:8" ht="38.25">
      <c r="A4878" s="136">
        <v>20974</v>
      </c>
      <c r="B4878" s="137" t="s">
        <v>5174</v>
      </c>
      <c r="C4878" s="136" t="s">
        <v>314</v>
      </c>
      <c r="D4878" s="136" t="s">
        <v>83</v>
      </c>
      <c r="E4878" s="138">
        <v>84.13</v>
      </c>
      <c r="F4878" s="138">
        <v>84.13</v>
      </c>
      <c r="G4878" s="136" t="s">
        <v>308</v>
      </c>
      <c r="H4878" s="139">
        <v>41974</v>
      </c>
    </row>
    <row r="4879" spans="1:8" ht="25.5">
      <c r="A4879" s="140">
        <v>13883</v>
      </c>
      <c r="B4879" s="141" t="s">
        <v>5175</v>
      </c>
      <c r="C4879" s="140" t="s">
        <v>316</v>
      </c>
      <c r="D4879" s="140" t="s">
        <v>83</v>
      </c>
      <c r="E4879" s="142">
        <v>117444.88</v>
      </c>
      <c r="F4879" s="142">
        <v>117444.88</v>
      </c>
      <c r="G4879" s="140" t="s">
        <v>308</v>
      </c>
      <c r="H4879" s="143">
        <v>41974</v>
      </c>
    </row>
    <row r="4880" spans="1:8" ht="38.25">
      <c r="A4880" s="136">
        <v>25015</v>
      </c>
      <c r="B4880" s="137" t="s">
        <v>5176</v>
      </c>
      <c r="C4880" s="136" t="s">
        <v>316</v>
      </c>
      <c r="D4880" s="136" t="s">
        <v>83</v>
      </c>
      <c r="E4880" s="138">
        <v>141677.13</v>
      </c>
      <c r="F4880" s="138">
        <v>141677.13</v>
      </c>
      <c r="G4880" s="136" t="s">
        <v>308</v>
      </c>
      <c r="H4880" s="139">
        <v>41974</v>
      </c>
    </row>
    <row r="4881" spans="1:8" ht="38.25">
      <c r="A4881" s="140">
        <v>26033</v>
      </c>
      <c r="B4881" s="141" t="s">
        <v>5177</v>
      </c>
      <c r="C4881" s="140" t="s">
        <v>314</v>
      </c>
      <c r="D4881" s="140" t="s">
        <v>83</v>
      </c>
      <c r="E4881" s="142">
        <v>2023455.99</v>
      </c>
      <c r="F4881" s="142">
        <v>2023455.99</v>
      </c>
      <c r="G4881" s="140" t="s">
        <v>308</v>
      </c>
      <c r="H4881" s="143">
        <v>41974</v>
      </c>
    </row>
    <row r="4882" spans="1:8" ht="51">
      <c r="A4882" s="136">
        <v>13234</v>
      </c>
      <c r="B4882" s="137" t="s">
        <v>5178</v>
      </c>
      <c r="C4882" s="136" t="s">
        <v>314</v>
      </c>
      <c r="D4882" s="136" t="s">
        <v>83</v>
      </c>
      <c r="E4882" s="138">
        <v>2093837.15</v>
      </c>
      <c r="F4882" s="138">
        <v>2093837.15</v>
      </c>
      <c r="G4882" s="136" t="s">
        <v>308</v>
      </c>
      <c r="H4882" s="139">
        <v>41974</v>
      </c>
    </row>
    <row r="4883" spans="1:8" ht="25.5">
      <c r="A4883" s="140">
        <v>26034</v>
      </c>
      <c r="B4883" s="141" t="s">
        <v>5179</v>
      </c>
      <c r="C4883" s="140" t="s">
        <v>314</v>
      </c>
      <c r="D4883" s="140" t="s">
        <v>83</v>
      </c>
      <c r="E4883" s="142">
        <v>5278581.03</v>
      </c>
      <c r="F4883" s="142">
        <v>5278581.03</v>
      </c>
      <c r="G4883" s="140" t="s">
        <v>308</v>
      </c>
      <c r="H4883" s="143">
        <v>41974</v>
      </c>
    </row>
    <row r="4884" spans="1:8" ht="51">
      <c r="A4884" s="136">
        <v>10601</v>
      </c>
      <c r="B4884" s="137" t="s">
        <v>5180</v>
      </c>
      <c r="C4884" s="136" t="s">
        <v>314</v>
      </c>
      <c r="D4884" s="136" t="s">
        <v>83</v>
      </c>
      <c r="E4884" s="138">
        <v>2551314.11</v>
      </c>
      <c r="F4884" s="138">
        <v>2551314.11</v>
      </c>
      <c r="G4884" s="136" t="s">
        <v>308</v>
      </c>
      <c r="H4884" s="139">
        <v>41974</v>
      </c>
    </row>
    <row r="4885" spans="1:8" ht="25.5">
      <c r="A4885" s="140">
        <v>13893</v>
      </c>
      <c r="B4885" s="141" t="s">
        <v>5181</v>
      </c>
      <c r="C4885" s="140" t="s">
        <v>316</v>
      </c>
      <c r="D4885" s="140" t="s">
        <v>83</v>
      </c>
      <c r="E4885" s="142">
        <v>309942</v>
      </c>
      <c r="F4885" s="142">
        <v>309942</v>
      </c>
      <c r="G4885" s="140" t="s">
        <v>308</v>
      </c>
      <c r="H4885" s="143">
        <v>41974</v>
      </c>
    </row>
    <row r="4886" spans="1:8" ht="25.5">
      <c r="A4886" s="136">
        <v>9914</v>
      </c>
      <c r="B4886" s="137" t="s">
        <v>5182</v>
      </c>
      <c r="C4886" s="136" t="s">
        <v>314</v>
      </c>
      <c r="D4886" s="136" t="s">
        <v>83</v>
      </c>
      <c r="E4886" s="138">
        <v>309942</v>
      </c>
      <c r="F4886" s="138">
        <v>309942</v>
      </c>
      <c r="G4886" s="136" t="s">
        <v>308</v>
      </c>
      <c r="H4886" s="139">
        <v>41974</v>
      </c>
    </row>
    <row r="4887" spans="1:8" ht="25.5">
      <c r="A4887" s="140">
        <v>13894</v>
      </c>
      <c r="B4887" s="141" t="s">
        <v>5183</v>
      </c>
      <c r="C4887" s="140" t="s">
        <v>316</v>
      </c>
      <c r="D4887" s="140" t="s">
        <v>83</v>
      </c>
      <c r="E4887" s="142">
        <v>173855.61</v>
      </c>
      <c r="F4887" s="142">
        <v>173855.61</v>
      </c>
      <c r="G4887" s="140" t="s">
        <v>308</v>
      </c>
      <c r="H4887" s="143">
        <v>41974</v>
      </c>
    </row>
    <row r="4888" spans="1:8" ht="25.5">
      <c r="A4888" s="136">
        <v>13895</v>
      </c>
      <c r="B4888" s="137" t="s">
        <v>5184</v>
      </c>
      <c r="C4888" s="136" t="s">
        <v>316</v>
      </c>
      <c r="D4888" s="136" t="s">
        <v>83</v>
      </c>
      <c r="E4888" s="138">
        <v>216928.5</v>
      </c>
      <c r="F4888" s="138">
        <v>216928.5</v>
      </c>
      <c r="G4888" s="136" t="s">
        <v>308</v>
      </c>
      <c r="H4888" s="139">
        <v>41974</v>
      </c>
    </row>
    <row r="4889" spans="1:8" ht="25.5">
      <c r="A4889" s="140">
        <v>13892</v>
      </c>
      <c r="B4889" s="141" t="s">
        <v>5185</v>
      </c>
      <c r="C4889" s="140" t="s">
        <v>316</v>
      </c>
      <c r="D4889" s="140" t="s">
        <v>83</v>
      </c>
      <c r="E4889" s="142">
        <v>286489.15000000002</v>
      </c>
      <c r="F4889" s="142">
        <v>286489.15000000002</v>
      </c>
      <c r="G4889" s="140" t="s">
        <v>308</v>
      </c>
      <c r="H4889" s="143">
        <v>41974</v>
      </c>
    </row>
    <row r="4890" spans="1:8" ht="51">
      <c r="A4890" s="136">
        <v>36485</v>
      </c>
      <c r="B4890" s="137" t="s">
        <v>5186</v>
      </c>
      <c r="C4890" s="136" t="s">
        <v>316</v>
      </c>
      <c r="D4890" s="136" t="s">
        <v>83</v>
      </c>
      <c r="E4890" s="138">
        <v>401496.26</v>
      </c>
      <c r="F4890" s="138">
        <v>401496.26</v>
      </c>
      <c r="G4890" s="136" t="s">
        <v>308</v>
      </c>
      <c r="H4890" s="139">
        <v>41974</v>
      </c>
    </row>
    <row r="4891" spans="1:8" ht="25.5">
      <c r="A4891" s="140">
        <v>9912</v>
      </c>
      <c r="B4891" s="141" t="s">
        <v>5187</v>
      </c>
      <c r="C4891" s="140" t="s">
        <v>314</v>
      </c>
      <c r="D4891" s="140" t="s">
        <v>83</v>
      </c>
      <c r="E4891" s="142">
        <v>1497500</v>
      </c>
      <c r="F4891" s="142">
        <v>1497500</v>
      </c>
      <c r="G4891" s="140" t="s">
        <v>308</v>
      </c>
      <c r="H4891" s="143">
        <v>41974</v>
      </c>
    </row>
    <row r="4892" spans="1:8" ht="38.25">
      <c r="A4892" s="136">
        <v>9921</v>
      </c>
      <c r="B4892" s="137" t="s">
        <v>5188</v>
      </c>
      <c r="C4892" s="136" t="s">
        <v>314</v>
      </c>
      <c r="D4892" s="136" t="s">
        <v>83</v>
      </c>
      <c r="E4892" s="138">
        <v>888561.09</v>
      </c>
      <c r="F4892" s="138">
        <v>888561.09</v>
      </c>
      <c r="G4892" s="136" t="s">
        <v>308</v>
      </c>
      <c r="H4892" s="139">
        <v>41974</v>
      </c>
    </row>
    <row r="4893" spans="1:8" ht="25.5">
      <c r="A4893" s="140">
        <v>26035</v>
      </c>
      <c r="B4893" s="141" t="s">
        <v>5189</v>
      </c>
      <c r="C4893" s="140" t="s">
        <v>314</v>
      </c>
      <c r="D4893" s="140" t="s">
        <v>83</v>
      </c>
      <c r="E4893" s="142">
        <v>809382.43</v>
      </c>
      <c r="F4893" s="142">
        <v>809382.43</v>
      </c>
      <c r="G4893" s="140" t="s">
        <v>308</v>
      </c>
      <c r="H4893" s="143">
        <v>41974</v>
      </c>
    </row>
    <row r="4894" spans="1:8" ht="25.5">
      <c r="A4894" s="136">
        <v>11746</v>
      </c>
      <c r="B4894" s="137" t="s">
        <v>5190</v>
      </c>
      <c r="C4894" s="136" t="s">
        <v>314</v>
      </c>
      <c r="D4894" s="136" t="s">
        <v>83</v>
      </c>
      <c r="E4894" s="138">
        <v>39.99</v>
      </c>
      <c r="F4894" s="138">
        <v>39.99</v>
      </c>
      <c r="G4894" s="136" t="s">
        <v>308</v>
      </c>
      <c r="H4894" s="139">
        <v>41974</v>
      </c>
    </row>
    <row r="4895" spans="1:8" ht="25.5">
      <c r="A4895" s="140">
        <v>11751</v>
      </c>
      <c r="B4895" s="141" t="s">
        <v>5191</v>
      </c>
      <c r="C4895" s="140" t="s">
        <v>314</v>
      </c>
      <c r="D4895" s="140" t="s">
        <v>83</v>
      </c>
      <c r="E4895" s="142">
        <v>71.819999999999993</v>
      </c>
      <c r="F4895" s="142">
        <v>71.819999999999993</v>
      </c>
      <c r="G4895" s="140" t="s">
        <v>308</v>
      </c>
      <c r="H4895" s="143">
        <v>41974</v>
      </c>
    </row>
    <row r="4896" spans="1:8" ht="25.5">
      <c r="A4896" s="136">
        <v>11750</v>
      </c>
      <c r="B4896" s="137" t="s">
        <v>5192</v>
      </c>
      <c r="C4896" s="136" t="s">
        <v>314</v>
      </c>
      <c r="D4896" s="136" t="s">
        <v>83</v>
      </c>
      <c r="E4896" s="138">
        <v>59.6</v>
      </c>
      <c r="F4896" s="138">
        <v>59.6</v>
      </c>
      <c r="G4896" s="136" t="s">
        <v>308</v>
      </c>
      <c r="H4896" s="139">
        <v>41974</v>
      </c>
    </row>
    <row r="4897" spans="1:8" ht="25.5">
      <c r="A4897" s="140">
        <v>11748</v>
      </c>
      <c r="B4897" s="141" t="s">
        <v>5193</v>
      </c>
      <c r="C4897" s="140" t="s">
        <v>314</v>
      </c>
      <c r="D4897" s="140" t="s">
        <v>83</v>
      </c>
      <c r="E4897" s="142">
        <v>25.66</v>
      </c>
      <c r="F4897" s="142">
        <v>25.66</v>
      </c>
      <c r="G4897" s="140" t="s">
        <v>308</v>
      </c>
      <c r="H4897" s="143">
        <v>41974</v>
      </c>
    </row>
    <row r="4898" spans="1:8" ht="25.5">
      <c r="A4898" s="136">
        <v>11747</v>
      </c>
      <c r="B4898" s="137" t="s">
        <v>5194</v>
      </c>
      <c r="C4898" s="136" t="s">
        <v>314</v>
      </c>
      <c r="D4898" s="136" t="s">
        <v>83</v>
      </c>
      <c r="E4898" s="138">
        <v>110.75</v>
      </c>
      <c r="F4898" s="138">
        <v>110.75</v>
      </c>
      <c r="G4898" s="136" t="s">
        <v>308</v>
      </c>
      <c r="H4898" s="139">
        <v>41974</v>
      </c>
    </row>
    <row r="4899" spans="1:8" ht="25.5">
      <c r="A4899" s="140">
        <v>11749</v>
      </c>
      <c r="B4899" s="141" t="s">
        <v>5195</v>
      </c>
      <c r="C4899" s="140" t="s">
        <v>314</v>
      </c>
      <c r="D4899" s="140" t="s">
        <v>83</v>
      </c>
      <c r="E4899" s="142">
        <v>29.62</v>
      </c>
      <c r="F4899" s="142">
        <v>29.62</v>
      </c>
      <c r="G4899" s="140" t="s">
        <v>308</v>
      </c>
      <c r="H4899" s="143">
        <v>41974</v>
      </c>
    </row>
    <row r="4900" spans="1:8" ht="25.5">
      <c r="A4900" s="136">
        <v>10229</v>
      </c>
      <c r="B4900" s="137" t="s">
        <v>5196</v>
      </c>
      <c r="C4900" s="136" t="s">
        <v>314</v>
      </c>
      <c r="D4900" s="136" t="s">
        <v>83</v>
      </c>
      <c r="E4900" s="138">
        <v>22.4</v>
      </c>
      <c r="F4900" s="138">
        <v>22.4</v>
      </c>
      <c r="G4900" s="136" t="s">
        <v>308</v>
      </c>
      <c r="H4900" s="139">
        <v>41974</v>
      </c>
    </row>
    <row r="4901" spans="1:8" ht="25.5">
      <c r="A4901" s="140">
        <v>11783</v>
      </c>
      <c r="B4901" s="141" t="s">
        <v>5197</v>
      </c>
      <c r="C4901" s="140" t="s">
        <v>314</v>
      </c>
      <c r="D4901" s="140" t="s">
        <v>83</v>
      </c>
      <c r="E4901" s="142">
        <v>82.83</v>
      </c>
      <c r="F4901" s="142">
        <v>82.83</v>
      </c>
      <c r="G4901" s="140" t="s">
        <v>308</v>
      </c>
      <c r="H4901" s="143">
        <v>41974</v>
      </c>
    </row>
    <row r="4902" spans="1:8" ht="25.5">
      <c r="A4902" s="136">
        <v>11781</v>
      </c>
      <c r="B4902" s="137" t="s">
        <v>5198</v>
      </c>
      <c r="C4902" s="136" t="s">
        <v>314</v>
      </c>
      <c r="D4902" s="136" t="s">
        <v>83</v>
      </c>
      <c r="E4902" s="138">
        <v>159.9</v>
      </c>
      <c r="F4902" s="138">
        <v>159.9</v>
      </c>
      <c r="G4902" s="136" t="s">
        <v>308</v>
      </c>
      <c r="H4902" s="139">
        <v>41974</v>
      </c>
    </row>
    <row r="4903" spans="1:8">
      <c r="A4903" s="140">
        <v>21112</v>
      </c>
      <c r="B4903" s="141" t="s">
        <v>5199</v>
      </c>
      <c r="C4903" s="140" t="s">
        <v>314</v>
      </c>
      <c r="D4903" s="140" t="s">
        <v>83</v>
      </c>
      <c r="E4903" s="142">
        <v>108.91</v>
      </c>
      <c r="F4903" s="142">
        <v>108.91</v>
      </c>
      <c r="G4903" s="140" t="s">
        <v>308</v>
      </c>
      <c r="H4903" s="143">
        <v>41974</v>
      </c>
    </row>
    <row r="4904" spans="1:8" ht="25.5">
      <c r="A4904" s="136">
        <v>6157</v>
      </c>
      <c r="B4904" s="137" t="s">
        <v>5200</v>
      </c>
      <c r="C4904" s="136" t="s">
        <v>314</v>
      </c>
      <c r="D4904" s="136" t="s">
        <v>83</v>
      </c>
      <c r="E4904" s="138">
        <v>45.29</v>
      </c>
      <c r="F4904" s="138">
        <v>45.29</v>
      </c>
      <c r="G4904" s="136" t="s">
        <v>308</v>
      </c>
      <c r="H4904" s="139">
        <v>41974</v>
      </c>
    </row>
    <row r="4905" spans="1:8" ht="25.5">
      <c r="A4905" s="140">
        <v>6152</v>
      </c>
      <c r="B4905" s="141" t="s">
        <v>5201</v>
      </c>
      <c r="C4905" s="140" t="s">
        <v>314</v>
      </c>
      <c r="D4905" s="140" t="s">
        <v>83</v>
      </c>
      <c r="E4905" s="142">
        <v>1.92</v>
      </c>
      <c r="F4905" s="142">
        <v>1.92</v>
      </c>
      <c r="G4905" s="140" t="s">
        <v>308</v>
      </c>
      <c r="H4905" s="143">
        <v>41974</v>
      </c>
    </row>
    <row r="4906" spans="1:8" ht="25.5">
      <c r="A4906" s="136">
        <v>6158</v>
      </c>
      <c r="B4906" s="137" t="s">
        <v>5202</v>
      </c>
      <c r="C4906" s="136" t="s">
        <v>314</v>
      </c>
      <c r="D4906" s="136" t="s">
        <v>83</v>
      </c>
      <c r="E4906" s="138">
        <v>2.3199999999999998</v>
      </c>
      <c r="F4906" s="138">
        <v>2.3199999999999998</v>
      </c>
      <c r="G4906" s="136" t="s">
        <v>308</v>
      </c>
      <c r="H4906" s="139">
        <v>41974</v>
      </c>
    </row>
    <row r="4907" spans="1:8" ht="25.5">
      <c r="A4907" s="140">
        <v>6156</v>
      </c>
      <c r="B4907" s="141" t="s">
        <v>5203</v>
      </c>
      <c r="C4907" s="140" t="s">
        <v>314</v>
      </c>
      <c r="D4907" s="140" t="s">
        <v>83</v>
      </c>
      <c r="E4907" s="142">
        <v>2.2799999999999998</v>
      </c>
      <c r="F4907" s="142">
        <v>2.2799999999999998</v>
      </c>
      <c r="G4907" s="140" t="s">
        <v>308</v>
      </c>
      <c r="H4907" s="143">
        <v>41974</v>
      </c>
    </row>
    <row r="4908" spans="1:8" ht="25.5">
      <c r="A4908" s="136">
        <v>6153</v>
      </c>
      <c r="B4908" s="137" t="s">
        <v>5204</v>
      </c>
      <c r="C4908" s="136" t="s">
        <v>314</v>
      </c>
      <c r="D4908" s="136" t="s">
        <v>83</v>
      </c>
      <c r="E4908" s="138">
        <v>1.81</v>
      </c>
      <c r="F4908" s="138">
        <v>1.81</v>
      </c>
      <c r="G4908" s="136" t="s">
        <v>308</v>
      </c>
      <c r="H4908" s="139">
        <v>41974</v>
      </c>
    </row>
    <row r="4909" spans="1:8" ht="25.5">
      <c r="A4909" s="140">
        <v>6154</v>
      </c>
      <c r="B4909" s="141" t="s">
        <v>5205</v>
      </c>
      <c r="C4909" s="140" t="s">
        <v>314</v>
      </c>
      <c r="D4909" s="140" t="s">
        <v>83</v>
      </c>
      <c r="E4909" s="142">
        <v>4.3</v>
      </c>
      <c r="F4909" s="142">
        <v>4.3</v>
      </c>
      <c r="G4909" s="140" t="s">
        <v>308</v>
      </c>
      <c r="H4909" s="143">
        <v>41974</v>
      </c>
    </row>
    <row r="4910" spans="1:8" ht="25.5">
      <c r="A4910" s="136">
        <v>6155</v>
      </c>
      <c r="B4910" s="137" t="s">
        <v>5206</v>
      </c>
      <c r="C4910" s="136" t="s">
        <v>314</v>
      </c>
      <c r="D4910" s="136" t="s">
        <v>83</v>
      </c>
      <c r="E4910" s="138">
        <v>8.89</v>
      </c>
      <c r="F4910" s="138">
        <v>8.89</v>
      </c>
      <c r="G4910" s="136" t="s">
        <v>308</v>
      </c>
      <c r="H4910" s="139">
        <v>41974</v>
      </c>
    </row>
    <row r="4911" spans="1:8">
      <c r="A4911" s="140">
        <v>10236</v>
      </c>
      <c r="B4911" s="141" t="s">
        <v>5207</v>
      </c>
      <c r="C4911" s="140" t="s">
        <v>314</v>
      </c>
      <c r="D4911" s="140" t="s">
        <v>83</v>
      </c>
      <c r="E4911" s="142">
        <v>43.79</v>
      </c>
      <c r="F4911" s="142">
        <v>43.79</v>
      </c>
      <c r="G4911" s="140" t="s">
        <v>308</v>
      </c>
      <c r="H4911" s="143">
        <v>41974</v>
      </c>
    </row>
    <row r="4912" spans="1:8">
      <c r="A4912" s="136">
        <v>10233</v>
      </c>
      <c r="B4912" s="137" t="s">
        <v>5208</v>
      </c>
      <c r="C4912" s="136" t="s">
        <v>314</v>
      </c>
      <c r="D4912" s="136" t="s">
        <v>83</v>
      </c>
      <c r="E4912" s="138">
        <v>38.1</v>
      </c>
      <c r="F4912" s="138">
        <v>38.1</v>
      </c>
      <c r="G4912" s="136" t="s">
        <v>308</v>
      </c>
      <c r="H4912" s="139">
        <v>41974</v>
      </c>
    </row>
    <row r="4913" spans="1:8">
      <c r="A4913" s="140">
        <v>10234</v>
      </c>
      <c r="B4913" s="141" t="s">
        <v>5209</v>
      </c>
      <c r="C4913" s="140" t="s">
        <v>314</v>
      </c>
      <c r="D4913" s="140" t="s">
        <v>83</v>
      </c>
      <c r="E4913" s="142">
        <v>25.68</v>
      </c>
      <c r="F4913" s="142">
        <v>25.68</v>
      </c>
      <c r="G4913" s="140" t="s">
        <v>308</v>
      </c>
      <c r="H4913" s="143">
        <v>41974</v>
      </c>
    </row>
    <row r="4914" spans="1:8">
      <c r="A4914" s="136">
        <v>10231</v>
      </c>
      <c r="B4914" s="137" t="s">
        <v>5210</v>
      </c>
      <c r="C4914" s="136" t="s">
        <v>314</v>
      </c>
      <c r="D4914" s="136" t="s">
        <v>83</v>
      </c>
      <c r="E4914" s="138">
        <v>108.92</v>
      </c>
      <c r="F4914" s="138">
        <v>108.92</v>
      </c>
      <c r="G4914" s="136" t="s">
        <v>308</v>
      </c>
      <c r="H4914" s="139">
        <v>41974</v>
      </c>
    </row>
    <row r="4915" spans="1:8">
      <c r="A4915" s="140">
        <v>10232</v>
      </c>
      <c r="B4915" s="141" t="s">
        <v>5211</v>
      </c>
      <c r="C4915" s="140" t="s">
        <v>314</v>
      </c>
      <c r="D4915" s="140" t="s">
        <v>83</v>
      </c>
      <c r="E4915" s="142">
        <v>60.64</v>
      </c>
      <c r="F4915" s="142">
        <v>60.64</v>
      </c>
      <c r="G4915" s="140" t="s">
        <v>308</v>
      </c>
      <c r="H4915" s="143">
        <v>41974</v>
      </c>
    </row>
    <row r="4916" spans="1:8">
      <c r="A4916" s="136">
        <v>10235</v>
      </c>
      <c r="B4916" s="137" t="s">
        <v>5212</v>
      </c>
      <c r="C4916" s="136" t="s">
        <v>314</v>
      </c>
      <c r="D4916" s="136" t="s">
        <v>83</v>
      </c>
      <c r="E4916" s="138">
        <v>143.57</v>
      </c>
      <c r="F4916" s="138">
        <v>143.57</v>
      </c>
      <c r="G4916" s="136" t="s">
        <v>308</v>
      </c>
      <c r="H4916" s="139">
        <v>41974</v>
      </c>
    </row>
    <row r="4917" spans="1:8">
      <c r="A4917" s="140">
        <v>10230</v>
      </c>
      <c r="B4917" s="141" t="s">
        <v>5213</v>
      </c>
      <c r="C4917" s="140" t="s">
        <v>314</v>
      </c>
      <c r="D4917" s="140" t="s">
        <v>83</v>
      </c>
      <c r="E4917" s="142">
        <v>238.62</v>
      </c>
      <c r="F4917" s="142">
        <v>238.62</v>
      </c>
      <c r="G4917" s="140" t="s">
        <v>308</v>
      </c>
      <c r="H4917" s="143">
        <v>41974</v>
      </c>
    </row>
    <row r="4918" spans="1:8" ht="38.25">
      <c r="A4918" s="136">
        <v>10409</v>
      </c>
      <c r="B4918" s="137" t="s">
        <v>5214</v>
      </c>
      <c r="C4918" s="136" t="s">
        <v>314</v>
      </c>
      <c r="D4918" s="136" t="s">
        <v>83</v>
      </c>
      <c r="E4918" s="138">
        <v>55.58</v>
      </c>
      <c r="F4918" s="138">
        <v>55.58</v>
      </c>
      <c r="G4918" s="136" t="s">
        <v>308</v>
      </c>
      <c r="H4918" s="139">
        <v>41974</v>
      </c>
    </row>
    <row r="4919" spans="1:8" ht="38.25">
      <c r="A4919" s="140">
        <v>10411</v>
      </c>
      <c r="B4919" s="141" t="s">
        <v>5215</v>
      </c>
      <c r="C4919" s="140" t="s">
        <v>314</v>
      </c>
      <c r="D4919" s="140" t="s">
        <v>83</v>
      </c>
      <c r="E4919" s="142">
        <v>47.75</v>
      </c>
      <c r="F4919" s="142">
        <v>47.75</v>
      </c>
      <c r="G4919" s="140" t="s">
        <v>308</v>
      </c>
      <c r="H4919" s="143">
        <v>41974</v>
      </c>
    </row>
    <row r="4920" spans="1:8" ht="38.25">
      <c r="A4920" s="136">
        <v>10410</v>
      </c>
      <c r="B4920" s="137" t="s">
        <v>5216</v>
      </c>
      <c r="C4920" s="136" t="s">
        <v>314</v>
      </c>
      <c r="D4920" s="136" t="s">
        <v>83</v>
      </c>
      <c r="E4920" s="138">
        <v>33</v>
      </c>
      <c r="F4920" s="138">
        <v>33</v>
      </c>
      <c r="G4920" s="136" t="s">
        <v>308</v>
      </c>
      <c r="H4920" s="139">
        <v>41974</v>
      </c>
    </row>
    <row r="4921" spans="1:8" ht="38.25">
      <c r="A4921" s="140">
        <v>10405</v>
      </c>
      <c r="B4921" s="141" t="s">
        <v>5217</v>
      </c>
      <c r="C4921" s="140" t="s">
        <v>314</v>
      </c>
      <c r="D4921" s="140" t="s">
        <v>83</v>
      </c>
      <c r="E4921" s="142">
        <v>108.01</v>
      </c>
      <c r="F4921" s="142">
        <v>108.01</v>
      </c>
      <c r="G4921" s="140" t="s">
        <v>308</v>
      </c>
      <c r="H4921" s="143">
        <v>41974</v>
      </c>
    </row>
    <row r="4922" spans="1:8" ht="38.25">
      <c r="A4922" s="136">
        <v>10408</v>
      </c>
      <c r="B4922" s="137" t="s">
        <v>5218</v>
      </c>
      <c r="C4922" s="136" t="s">
        <v>314</v>
      </c>
      <c r="D4922" s="136" t="s">
        <v>83</v>
      </c>
      <c r="E4922" s="138">
        <v>81.59</v>
      </c>
      <c r="F4922" s="138">
        <v>81.59</v>
      </c>
      <c r="G4922" s="136" t="s">
        <v>308</v>
      </c>
      <c r="H4922" s="139">
        <v>41974</v>
      </c>
    </row>
    <row r="4923" spans="1:8" ht="38.25">
      <c r="A4923" s="140">
        <v>10406</v>
      </c>
      <c r="B4923" s="141" t="s">
        <v>5219</v>
      </c>
      <c r="C4923" s="140" t="s">
        <v>314</v>
      </c>
      <c r="D4923" s="140" t="s">
        <v>83</v>
      </c>
      <c r="E4923" s="142">
        <v>126.78</v>
      </c>
      <c r="F4923" s="142">
        <v>126.78</v>
      </c>
      <c r="G4923" s="140" t="s">
        <v>308</v>
      </c>
      <c r="H4923" s="143">
        <v>41974</v>
      </c>
    </row>
    <row r="4924" spans="1:8" ht="38.25">
      <c r="A4924" s="136">
        <v>10412</v>
      </c>
      <c r="B4924" s="137" t="s">
        <v>5220</v>
      </c>
      <c r="C4924" s="136" t="s">
        <v>314</v>
      </c>
      <c r="D4924" s="136" t="s">
        <v>83</v>
      </c>
      <c r="E4924" s="138">
        <v>24.31</v>
      </c>
      <c r="F4924" s="138">
        <v>24.31</v>
      </c>
      <c r="G4924" s="136" t="s">
        <v>308</v>
      </c>
      <c r="H4924" s="139">
        <v>41974</v>
      </c>
    </row>
    <row r="4925" spans="1:8" ht="38.25">
      <c r="A4925" s="140">
        <v>10407</v>
      </c>
      <c r="B4925" s="141" t="s">
        <v>5221</v>
      </c>
      <c r="C4925" s="140" t="s">
        <v>314</v>
      </c>
      <c r="D4925" s="140" t="s">
        <v>83</v>
      </c>
      <c r="E4925" s="142">
        <v>246.28</v>
      </c>
      <c r="F4925" s="142">
        <v>246.28</v>
      </c>
      <c r="G4925" s="140" t="s">
        <v>308</v>
      </c>
      <c r="H4925" s="143">
        <v>41974</v>
      </c>
    </row>
    <row r="4926" spans="1:8" ht="25.5">
      <c r="A4926" s="136">
        <v>10416</v>
      </c>
      <c r="B4926" s="137" t="s">
        <v>5222</v>
      </c>
      <c r="C4926" s="136" t="s">
        <v>314</v>
      </c>
      <c r="D4926" s="136" t="s">
        <v>83</v>
      </c>
      <c r="E4926" s="138">
        <v>32.520000000000003</v>
      </c>
      <c r="F4926" s="138">
        <v>32.520000000000003</v>
      </c>
      <c r="G4926" s="136" t="s">
        <v>308</v>
      </c>
      <c r="H4926" s="139">
        <v>41974</v>
      </c>
    </row>
    <row r="4927" spans="1:8" ht="25.5">
      <c r="A4927" s="140">
        <v>10419</v>
      </c>
      <c r="B4927" s="141" t="s">
        <v>5223</v>
      </c>
      <c r="C4927" s="140" t="s">
        <v>314</v>
      </c>
      <c r="D4927" s="140" t="s">
        <v>83</v>
      </c>
      <c r="E4927" s="142">
        <v>26.03</v>
      </c>
      <c r="F4927" s="142">
        <v>26.03</v>
      </c>
      <c r="G4927" s="140" t="s">
        <v>308</v>
      </c>
      <c r="H4927" s="143">
        <v>41974</v>
      </c>
    </row>
    <row r="4928" spans="1:8" ht="25.5">
      <c r="A4928" s="136">
        <v>10418</v>
      </c>
      <c r="B4928" s="137" t="s">
        <v>5224</v>
      </c>
      <c r="C4928" s="136" t="s">
        <v>314</v>
      </c>
      <c r="D4928" s="136" t="s">
        <v>83</v>
      </c>
      <c r="E4928" s="138">
        <v>20.079999999999998</v>
      </c>
      <c r="F4928" s="138">
        <v>20.079999999999998</v>
      </c>
      <c r="G4928" s="136" t="s">
        <v>308</v>
      </c>
      <c r="H4928" s="139">
        <v>41974</v>
      </c>
    </row>
    <row r="4929" spans="1:8" ht="25.5">
      <c r="A4929" s="140">
        <v>21092</v>
      </c>
      <c r="B4929" s="141" t="s">
        <v>5225</v>
      </c>
      <c r="C4929" s="140" t="s">
        <v>314</v>
      </c>
      <c r="D4929" s="140" t="s">
        <v>83</v>
      </c>
      <c r="E4929" s="142">
        <v>16.32</v>
      </c>
      <c r="F4929" s="142">
        <v>16.32</v>
      </c>
      <c r="G4929" s="140" t="s">
        <v>308</v>
      </c>
      <c r="H4929" s="143">
        <v>41974</v>
      </c>
    </row>
    <row r="4930" spans="1:8" ht="25.5">
      <c r="A4930" s="136">
        <v>12657</v>
      </c>
      <c r="B4930" s="137" t="s">
        <v>5226</v>
      </c>
      <c r="C4930" s="136" t="s">
        <v>314</v>
      </c>
      <c r="D4930" s="136" t="s">
        <v>83</v>
      </c>
      <c r="E4930" s="138">
        <v>78.62</v>
      </c>
      <c r="F4930" s="138">
        <v>78.62</v>
      </c>
      <c r="G4930" s="136" t="s">
        <v>308</v>
      </c>
      <c r="H4930" s="139">
        <v>41974</v>
      </c>
    </row>
    <row r="4931" spans="1:8" ht="25.5">
      <c r="A4931" s="140">
        <v>10417</v>
      </c>
      <c r="B4931" s="141" t="s">
        <v>5227</v>
      </c>
      <c r="C4931" s="140" t="s">
        <v>314</v>
      </c>
      <c r="D4931" s="140" t="s">
        <v>83</v>
      </c>
      <c r="E4931" s="142">
        <v>42.9</v>
      </c>
      <c r="F4931" s="142">
        <v>42.9</v>
      </c>
      <c r="G4931" s="140" t="s">
        <v>308</v>
      </c>
      <c r="H4931" s="143">
        <v>41974</v>
      </c>
    </row>
    <row r="4932" spans="1:8" ht="25.5">
      <c r="A4932" s="136">
        <v>10414</v>
      </c>
      <c r="B4932" s="137" t="s">
        <v>5228</v>
      </c>
      <c r="C4932" s="136" t="s">
        <v>314</v>
      </c>
      <c r="D4932" s="136" t="s">
        <v>83</v>
      </c>
      <c r="E4932" s="138">
        <v>94.78</v>
      </c>
      <c r="F4932" s="138">
        <v>94.78</v>
      </c>
      <c r="G4932" s="136" t="s">
        <v>308</v>
      </c>
      <c r="H4932" s="139">
        <v>41974</v>
      </c>
    </row>
    <row r="4933" spans="1:8" ht="25.5">
      <c r="A4933" s="140">
        <v>10413</v>
      </c>
      <c r="B4933" s="141" t="s">
        <v>5229</v>
      </c>
      <c r="C4933" s="140" t="s">
        <v>314</v>
      </c>
      <c r="D4933" s="140" t="s">
        <v>83</v>
      </c>
      <c r="E4933" s="142">
        <v>17.309999999999999</v>
      </c>
      <c r="F4933" s="142">
        <v>17.309999999999999</v>
      </c>
      <c r="G4933" s="140" t="s">
        <v>308</v>
      </c>
      <c r="H4933" s="143">
        <v>41974</v>
      </c>
    </row>
    <row r="4934" spans="1:8" ht="25.5">
      <c r="A4934" s="136">
        <v>10415</v>
      </c>
      <c r="B4934" s="137" t="s">
        <v>5230</v>
      </c>
      <c r="C4934" s="136" t="s">
        <v>314</v>
      </c>
      <c r="D4934" s="136" t="s">
        <v>83</v>
      </c>
      <c r="E4934" s="138">
        <v>183.39</v>
      </c>
      <c r="F4934" s="138">
        <v>183.39</v>
      </c>
      <c r="G4934" s="136" t="s">
        <v>308</v>
      </c>
      <c r="H4934" s="139">
        <v>41974</v>
      </c>
    </row>
    <row r="4935" spans="1:8">
      <c r="A4935" s="140">
        <v>3115</v>
      </c>
      <c r="B4935" s="141" t="s">
        <v>5231</v>
      </c>
      <c r="C4935" s="140" t="s">
        <v>314</v>
      </c>
      <c r="D4935" s="140" t="s">
        <v>83</v>
      </c>
      <c r="E4935" s="142">
        <v>8.84</v>
      </c>
      <c r="F4935" s="142">
        <v>8.84</v>
      </c>
      <c r="G4935" s="140" t="s">
        <v>308</v>
      </c>
      <c r="H4935" s="143">
        <v>41974</v>
      </c>
    </row>
    <row r="4936" spans="1:8">
      <c r="A4936" s="136">
        <v>3116</v>
      </c>
      <c r="B4936" s="137" t="s">
        <v>5232</v>
      </c>
      <c r="C4936" s="136" t="s">
        <v>314</v>
      </c>
      <c r="D4936" s="136" t="s">
        <v>83</v>
      </c>
      <c r="E4936" s="138">
        <v>10.35</v>
      </c>
      <c r="F4936" s="138">
        <v>10.35</v>
      </c>
      <c r="G4936" s="136" t="s">
        <v>308</v>
      </c>
      <c r="H4936" s="139">
        <v>41974</v>
      </c>
    </row>
    <row r="4937" spans="1:8">
      <c r="A4937" s="140">
        <v>3117</v>
      </c>
      <c r="B4937" s="141" t="s">
        <v>5233</v>
      </c>
      <c r="C4937" s="140" t="s">
        <v>314</v>
      </c>
      <c r="D4937" s="140" t="s">
        <v>370</v>
      </c>
      <c r="E4937" s="142">
        <v>17.79</v>
      </c>
      <c r="F4937" s="142">
        <v>17.79</v>
      </c>
      <c r="G4937" s="140" t="s">
        <v>308</v>
      </c>
      <c r="H4937" s="143">
        <v>41974</v>
      </c>
    </row>
    <row r="4938" spans="1:8">
      <c r="A4938" s="136">
        <v>11786</v>
      </c>
      <c r="B4938" s="137" t="s">
        <v>5234</v>
      </c>
      <c r="C4938" s="136" t="s">
        <v>314</v>
      </c>
      <c r="D4938" s="136" t="s">
        <v>83</v>
      </c>
      <c r="E4938" s="138">
        <v>216.16</v>
      </c>
      <c r="F4938" s="138">
        <v>216.16</v>
      </c>
      <c r="G4938" s="136" t="s">
        <v>308</v>
      </c>
      <c r="H4938" s="139">
        <v>41974</v>
      </c>
    </row>
    <row r="4939" spans="1:8" ht="25.5">
      <c r="A4939" s="140">
        <v>13726</v>
      </c>
      <c r="B4939" s="141" t="s">
        <v>5235</v>
      </c>
      <c r="C4939" s="140" t="s">
        <v>316</v>
      </c>
      <c r="D4939" s="140" t="s">
        <v>83</v>
      </c>
      <c r="E4939" s="142">
        <v>27992.65</v>
      </c>
      <c r="F4939" s="142">
        <v>27992.65</v>
      </c>
      <c r="G4939" s="140" t="s">
        <v>308</v>
      </c>
      <c r="H4939" s="143">
        <v>41974</v>
      </c>
    </row>
    <row r="4940" spans="1:8" ht="25.5">
      <c r="A4940" s="136">
        <v>2717</v>
      </c>
      <c r="B4940" s="137" t="s">
        <v>5236</v>
      </c>
      <c r="C4940" s="136" t="s">
        <v>314</v>
      </c>
      <c r="D4940" s="136" t="s">
        <v>83</v>
      </c>
      <c r="E4940" s="138">
        <v>13.5</v>
      </c>
      <c r="F4940" s="138">
        <v>13.5</v>
      </c>
      <c r="G4940" s="136" t="s">
        <v>308</v>
      </c>
      <c r="H4940" s="139">
        <v>41974</v>
      </c>
    </row>
    <row r="4941" spans="1:8">
      <c r="A4941" s="140">
        <v>12627</v>
      </c>
      <c r="B4941" s="141" t="s">
        <v>5237</v>
      </c>
      <c r="C4941" s="140" t="s">
        <v>314</v>
      </c>
      <c r="D4941" s="140" t="s">
        <v>83</v>
      </c>
      <c r="E4941" s="142">
        <v>0.39</v>
      </c>
      <c r="F4941" s="142">
        <v>0.39</v>
      </c>
      <c r="G4941" s="140" t="s">
        <v>308</v>
      </c>
      <c r="H4941" s="143">
        <v>41974</v>
      </c>
    </row>
    <row r="4942" spans="1:8">
      <c r="A4942" s="136">
        <v>6138</v>
      </c>
      <c r="B4942" s="137" t="s">
        <v>5238</v>
      </c>
      <c r="C4942" s="136" t="s">
        <v>314</v>
      </c>
      <c r="D4942" s="136" t="s">
        <v>83</v>
      </c>
      <c r="E4942" s="138">
        <v>1.48</v>
      </c>
      <c r="F4942" s="138">
        <v>1.48</v>
      </c>
      <c r="G4942" s="136" t="s">
        <v>308</v>
      </c>
      <c r="H4942" s="139">
        <v>41974</v>
      </c>
    </row>
    <row r="4943" spans="1:8">
      <c r="A4943" s="140">
        <v>6094</v>
      </c>
      <c r="B4943" s="141" t="s">
        <v>5239</v>
      </c>
      <c r="C4943" s="140" t="s">
        <v>314</v>
      </c>
      <c r="D4943" s="140" t="s">
        <v>304</v>
      </c>
      <c r="E4943" s="142">
        <v>15.13</v>
      </c>
      <c r="F4943" s="142">
        <v>15.13</v>
      </c>
      <c r="G4943" s="140" t="s">
        <v>308</v>
      </c>
      <c r="H4943" s="143">
        <v>41974</v>
      </c>
    </row>
    <row r="4944" spans="1:8" ht="25.5">
      <c r="A4944" s="136">
        <v>1160</v>
      </c>
      <c r="B4944" s="137" t="s">
        <v>5240</v>
      </c>
      <c r="C4944" s="136" t="s">
        <v>316</v>
      </c>
      <c r="D4944" s="136" t="s">
        <v>307</v>
      </c>
      <c r="E4944" s="138">
        <v>15.75</v>
      </c>
      <c r="F4944" s="138">
        <v>15.75</v>
      </c>
      <c r="G4944" s="136" t="s">
        <v>308</v>
      </c>
      <c r="H4944" s="139">
        <v>41974</v>
      </c>
    </row>
    <row r="4945" spans="1:8" ht="25.5">
      <c r="A4945" s="140">
        <v>10615</v>
      </c>
      <c r="B4945" s="141" t="s">
        <v>5241</v>
      </c>
      <c r="C4945" s="140" t="s">
        <v>316</v>
      </c>
      <c r="D4945" s="140" t="s">
        <v>83</v>
      </c>
      <c r="E4945" s="142">
        <v>36731.14</v>
      </c>
      <c r="F4945" s="142">
        <v>36731.14</v>
      </c>
      <c r="G4945" s="140" t="s">
        <v>308</v>
      </c>
      <c r="H4945" s="143">
        <v>41974</v>
      </c>
    </row>
    <row r="4946" spans="1:8" ht="25.5">
      <c r="A4946" s="136">
        <v>13860</v>
      </c>
      <c r="B4946" s="137" t="s">
        <v>5242</v>
      </c>
      <c r="C4946" s="136" t="s">
        <v>316</v>
      </c>
      <c r="D4946" s="136" t="s">
        <v>83</v>
      </c>
      <c r="E4946" s="138">
        <v>39767.64</v>
      </c>
      <c r="F4946" s="138">
        <v>39767.64</v>
      </c>
      <c r="G4946" s="136" t="s">
        <v>308</v>
      </c>
      <c r="H4946" s="139">
        <v>41974</v>
      </c>
    </row>
    <row r="4947" spans="1:8" ht="25.5">
      <c r="A4947" s="140">
        <v>13532</v>
      </c>
      <c r="B4947" s="141" t="s">
        <v>5243</v>
      </c>
      <c r="C4947" s="140" t="s">
        <v>316</v>
      </c>
      <c r="D4947" s="140" t="s">
        <v>83</v>
      </c>
      <c r="E4947" s="142">
        <v>43249.65</v>
      </c>
      <c r="F4947" s="142">
        <v>43249.65</v>
      </c>
      <c r="G4947" s="140" t="s">
        <v>308</v>
      </c>
      <c r="H4947" s="143">
        <v>41974</v>
      </c>
    </row>
    <row r="4948" spans="1:8" ht="38.25">
      <c r="A4948" s="136">
        <v>11613</v>
      </c>
      <c r="B4948" s="137" t="s">
        <v>5244</v>
      </c>
      <c r="C4948" s="136" t="s">
        <v>316</v>
      </c>
      <c r="D4948" s="136" t="s">
        <v>83</v>
      </c>
      <c r="E4948" s="138">
        <v>55611.38</v>
      </c>
      <c r="F4948" s="138">
        <v>55611.38</v>
      </c>
      <c r="G4948" s="136" t="s">
        <v>308</v>
      </c>
      <c r="H4948" s="139">
        <v>41974</v>
      </c>
    </row>
    <row r="4949" spans="1:8">
      <c r="A4949" s="140">
        <v>10443</v>
      </c>
      <c r="B4949" s="141" t="s">
        <v>5245</v>
      </c>
      <c r="C4949" s="140" t="s">
        <v>314</v>
      </c>
      <c r="D4949" s="140" t="s">
        <v>83</v>
      </c>
      <c r="E4949" s="142">
        <v>492.19</v>
      </c>
      <c r="F4949" s="142">
        <v>492.19</v>
      </c>
      <c r="G4949" s="140" t="s">
        <v>308</v>
      </c>
      <c r="H4949" s="143">
        <v>41974</v>
      </c>
    </row>
    <row r="4950" spans="1:8">
      <c r="A4950" s="136">
        <v>10441</v>
      </c>
      <c r="B4950" s="137" t="s">
        <v>5246</v>
      </c>
      <c r="C4950" s="136" t="s">
        <v>314</v>
      </c>
      <c r="D4950" s="136" t="s">
        <v>83</v>
      </c>
      <c r="E4950" s="138">
        <v>492.19</v>
      </c>
      <c r="F4950" s="138">
        <v>492.19</v>
      </c>
      <c r="G4950" s="136" t="s">
        <v>308</v>
      </c>
      <c r="H4950" s="139">
        <v>41974</v>
      </c>
    </row>
    <row r="4951" spans="1:8">
      <c r="A4951" s="140">
        <v>10444</v>
      </c>
      <c r="B4951" s="141" t="s">
        <v>5247</v>
      </c>
      <c r="C4951" s="140" t="s">
        <v>314</v>
      </c>
      <c r="D4951" s="140" t="s">
        <v>83</v>
      </c>
      <c r="E4951" s="142">
        <v>492.19</v>
      </c>
      <c r="F4951" s="142">
        <v>492.19</v>
      </c>
      <c r="G4951" s="140" t="s">
        <v>308</v>
      </c>
      <c r="H4951" s="143">
        <v>41974</v>
      </c>
    </row>
    <row r="4952" spans="1:8">
      <c r="A4952" s="136">
        <v>10439</v>
      </c>
      <c r="B4952" s="137" t="s">
        <v>5248</v>
      </c>
      <c r="C4952" s="136" t="s">
        <v>314</v>
      </c>
      <c r="D4952" s="136" t="s">
        <v>83</v>
      </c>
      <c r="E4952" s="138">
        <v>483.54</v>
      </c>
      <c r="F4952" s="138">
        <v>483.54</v>
      </c>
      <c r="G4952" s="136" t="s">
        <v>308</v>
      </c>
      <c r="H4952" s="139">
        <v>41974</v>
      </c>
    </row>
    <row r="4953" spans="1:8">
      <c r="A4953" s="140">
        <v>10442</v>
      </c>
      <c r="B4953" s="141" t="s">
        <v>5249</v>
      </c>
      <c r="C4953" s="140" t="s">
        <v>314</v>
      </c>
      <c r="D4953" s="140" t="s">
        <v>83</v>
      </c>
      <c r="E4953" s="142">
        <v>492.19</v>
      </c>
      <c r="F4953" s="142">
        <v>492.19</v>
      </c>
      <c r="G4953" s="140" t="s">
        <v>308</v>
      </c>
      <c r="H4953" s="143">
        <v>41974</v>
      </c>
    </row>
    <row r="4954" spans="1:8" ht="25.5">
      <c r="A4954" s="136">
        <v>10438</v>
      </c>
      <c r="B4954" s="137" t="s">
        <v>5250</v>
      </c>
      <c r="C4954" s="136" t="s">
        <v>314</v>
      </c>
      <c r="D4954" s="136" t="s">
        <v>83</v>
      </c>
      <c r="E4954" s="138">
        <v>483.54</v>
      </c>
      <c r="F4954" s="138">
        <v>483.54</v>
      </c>
      <c r="G4954" s="136" t="s">
        <v>308</v>
      </c>
      <c r="H4954" s="139">
        <v>41974</v>
      </c>
    </row>
    <row r="4955" spans="1:8" ht="25.5">
      <c r="A4955" s="140">
        <v>10459</v>
      </c>
      <c r="B4955" s="141" t="s">
        <v>5251</v>
      </c>
      <c r="C4955" s="140" t="s">
        <v>314</v>
      </c>
      <c r="D4955" s="140" t="s">
        <v>83</v>
      </c>
      <c r="E4955" s="142">
        <v>6444.49</v>
      </c>
      <c r="F4955" s="142">
        <v>6444.49</v>
      </c>
      <c r="G4955" s="140" t="s">
        <v>308</v>
      </c>
      <c r="H4955" s="143">
        <v>41974</v>
      </c>
    </row>
    <row r="4956" spans="1:8" ht="25.5">
      <c r="A4956" s="136">
        <v>10458</v>
      </c>
      <c r="B4956" s="137" t="s">
        <v>5252</v>
      </c>
      <c r="C4956" s="136" t="s">
        <v>314</v>
      </c>
      <c r="D4956" s="136" t="s">
        <v>83</v>
      </c>
      <c r="E4956" s="138">
        <v>2948.87</v>
      </c>
      <c r="F4956" s="138">
        <v>2948.87</v>
      </c>
      <c r="G4956" s="136" t="s">
        <v>308</v>
      </c>
      <c r="H4956" s="139">
        <v>41974</v>
      </c>
    </row>
    <row r="4957" spans="1:8" ht="25.5">
      <c r="A4957" s="140">
        <v>10451</v>
      </c>
      <c r="B4957" s="141" t="s">
        <v>5253</v>
      </c>
      <c r="C4957" s="140" t="s">
        <v>314</v>
      </c>
      <c r="D4957" s="140" t="s">
        <v>83</v>
      </c>
      <c r="E4957" s="142">
        <v>4225.3100000000004</v>
      </c>
      <c r="F4957" s="142">
        <v>4225.3100000000004</v>
      </c>
      <c r="G4957" s="140" t="s">
        <v>308</v>
      </c>
      <c r="H4957" s="143">
        <v>41974</v>
      </c>
    </row>
    <row r="4958" spans="1:8" ht="25.5">
      <c r="A4958" s="136">
        <v>10447</v>
      </c>
      <c r="B4958" s="137" t="s">
        <v>5254</v>
      </c>
      <c r="C4958" s="136" t="s">
        <v>314</v>
      </c>
      <c r="D4958" s="136" t="s">
        <v>83</v>
      </c>
      <c r="E4958" s="138">
        <v>1767.26</v>
      </c>
      <c r="F4958" s="138">
        <v>1767.26</v>
      </c>
      <c r="G4958" s="136" t="s">
        <v>308</v>
      </c>
      <c r="H4958" s="139">
        <v>41974</v>
      </c>
    </row>
    <row r="4959" spans="1:8" ht="25.5">
      <c r="A4959" s="140">
        <v>10462</v>
      </c>
      <c r="B4959" s="141" t="s">
        <v>5255</v>
      </c>
      <c r="C4959" s="140" t="s">
        <v>314</v>
      </c>
      <c r="D4959" s="140" t="s">
        <v>83</v>
      </c>
      <c r="E4959" s="142">
        <v>6444.49</v>
      </c>
      <c r="F4959" s="142">
        <v>6444.49</v>
      </c>
      <c r="G4959" s="140" t="s">
        <v>308</v>
      </c>
      <c r="H4959" s="143">
        <v>41974</v>
      </c>
    </row>
    <row r="4960" spans="1:8" ht="25.5">
      <c r="A4960" s="136">
        <v>10448</v>
      </c>
      <c r="B4960" s="137" t="s">
        <v>5256</v>
      </c>
      <c r="C4960" s="136" t="s">
        <v>314</v>
      </c>
      <c r="D4960" s="136" t="s">
        <v>83</v>
      </c>
      <c r="E4960" s="138">
        <v>2948.87</v>
      </c>
      <c r="F4960" s="138">
        <v>2948.87</v>
      </c>
      <c r="G4960" s="136" t="s">
        <v>308</v>
      </c>
      <c r="H4960" s="139">
        <v>41974</v>
      </c>
    </row>
    <row r="4961" spans="1:8" ht="25.5">
      <c r="A4961" s="140">
        <v>10464</v>
      </c>
      <c r="B4961" s="141" t="s">
        <v>5257</v>
      </c>
      <c r="C4961" s="140" t="s">
        <v>314</v>
      </c>
      <c r="D4961" s="140" t="s">
        <v>83</v>
      </c>
      <c r="E4961" s="142">
        <v>4225.3100000000004</v>
      </c>
      <c r="F4961" s="142">
        <v>4225.3100000000004</v>
      </c>
      <c r="G4961" s="140" t="s">
        <v>308</v>
      </c>
      <c r="H4961" s="143">
        <v>41974</v>
      </c>
    </row>
    <row r="4962" spans="1:8" ht="25.5">
      <c r="A4962" s="136">
        <v>10465</v>
      </c>
      <c r="B4962" s="137" t="s">
        <v>5258</v>
      </c>
      <c r="C4962" s="136" t="s">
        <v>314</v>
      </c>
      <c r="D4962" s="136" t="s">
        <v>83</v>
      </c>
      <c r="E4962" s="138">
        <v>6444.49</v>
      </c>
      <c r="F4962" s="138">
        <v>6444.49</v>
      </c>
      <c r="G4962" s="136" t="s">
        <v>308</v>
      </c>
      <c r="H4962" s="139">
        <v>41974</v>
      </c>
    </row>
    <row r="4963" spans="1:8">
      <c r="A4963" s="140">
        <v>11169</v>
      </c>
      <c r="B4963" s="141" t="s">
        <v>5259</v>
      </c>
      <c r="C4963" s="140" t="s">
        <v>314</v>
      </c>
      <c r="D4963" s="140" t="s">
        <v>304</v>
      </c>
      <c r="E4963" s="142">
        <v>60.95</v>
      </c>
      <c r="F4963" s="142">
        <v>60.95</v>
      </c>
      <c r="G4963" s="140" t="s">
        <v>308</v>
      </c>
      <c r="H4963" s="143">
        <v>41974</v>
      </c>
    </row>
    <row r="4964" spans="1:8">
      <c r="A4964" s="136">
        <v>10476</v>
      </c>
      <c r="B4964" s="137" t="s">
        <v>5260</v>
      </c>
      <c r="C4964" s="136" t="s">
        <v>314</v>
      </c>
      <c r="D4964" s="136" t="s">
        <v>2465</v>
      </c>
      <c r="E4964" s="138">
        <v>51.57</v>
      </c>
      <c r="F4964" s="138">
        <v>51.57</v>
      </c>
      <c r="G4964" s="136" t="s">
        <v>308</v>
      </c>
      <c r="H4964" s="139">
        <v>41974</v>
      </c>
    </row>
    <row r="4965" spans="1:8">
      <c r="A4965" s="140">
        <v>10475</v>
      </c>
      <c r="B4965" s="141" t="s">
        <v>5260</v>
      </c>
      <c r="C4965" s="140" t="s">
        <v>314</v>
      </c>
      <c r="D4965" s="140" t="s">
        <v>416</v>
      </c>
      <c r="E4965" s="142">
        <v>16.41</v>
      </c>
      <c r="F4965" s="142">
        <v>16.41</v>
      </c>
      <c r="G4965" s="140" t="s">
        <v>308</v>
      </c>
      <c r="H4965" s="143">
        <v>41974</v>
      </c>
    </row>
    <row r="4966" spans="1:8">
      <c r="A4966" s="136">
        <v>10478</v>
      </c>
      <c r="B4966" s="137" t="s">
        <v>5261</v>
      </c>
      <c r="C4966" s="136" t="s">
        <v>314</v>
      </c>
      <c r="D4966" s="136" t="s">
        <v>416</v>
      </c>
      <c r="E4966" s="138">
        <v>20.41</v>
      </c>
      <c r="F4966" s="138">
        <v>20.41</v>
      </c>
      <c r="G4966" s="136" t="s">
        <v>308</v>
      </c>
      <c r="H4966" s="139">
        <v>41974</v>
      </c>
    </row>
    <row r="4967" spans="1:8">
      <c r="A4967" s="140">
        <v>10471</v>
      </c>
      <c r="B4967" s="141" t="s">
        <v>5262</v>
      </c>
      <c r="C4967" s="140" t="s">
        <v>314</v>
      </c>
      <c r="D4967" s="140" t="s">
        <v>2465</v>
      </c>
      <c r="E4967" s="142">
        <v>61.31</v>
      </c>
      <c r="F4967" s="142">
        <v>61.31</v>
      </c>
      <c r="G4967" s="140" t="s">
        <v>308</v>
      </c>
      <c r="H4967" s="143">
        <v>41974</v>
      </c>
    </row>
    <row r="4968" spans="1:8">
      <c r="A4968" s="136">
        <v>10479</v>
      </c>
      <c r="B4968" s="137" t="s">
        <v>5263</v>
      </c>
      <c r="C4968" s="136" t="s">
        <v>314</v>
      </c>
      <c r="D4968" s="136" t="s">
        <v>2465</v>
      </c>
      <c r="E4968" s="138">
        <v>71.59</v>
      </c>
      <c r="F4968" s="138">
        <v>71.59</v>
      </c>
      <c r="G4968" s="136" t="s">
        <v>308</v>
      </c>
      <c r="H4968" s="139">
        <v>41974</v>
      </c>
    </row>
    <row r="4969" spans="1:8">
      <c r="A4969" s="140">
        <v>10480</v>
      </c>
      <c r="B4969" s="141" t="s">
        <v>5263</v>
      </c>
      <c r="C4969" s="140" t="s">
        <v>314</v>
      </c>
      <c r="D4969" s="140" t="s">
        <v>416</v>
      </c>
      <c r="E4969" s="142">
        <v>23.13</v>
      </c>
      <c r="F4969" s="142">
        <v>23.13</v>
      </c>
      <c r="G4969" s="140" t="s">
        <v>308</v>
      </c>
      <c r="H4969" s="143">
        <v>41974</v>
      </c>
    </row>
    <row r="4970" spans="1:8">
      <c r="A4970" s="136">
        <v>11628</v>
      </c>
      <c r="B4970" s="137" t="s">
        <v>5264</v>
      </c>
      <c r="C4970" s="136" t="s">
        <v>314</v>
      </c>
      <c r="D4970" s="136" t="s">
        <v>416</v>
      </c>
      <c r="E4970" s="138">
        <v>29.32</v>
      </c>
      <c r="F4970" s="138">
        <v>29.32</v>
      </c>
      <c r="G4970" s="136" t="s">
        <v>308</v>
      </c>
      <c r="H4970" s="139">
        <v>41974</v>
      </c>
    </row>
    <row r="4971" spans="1:8">
      <c r="A4971" s="140">
        <v>10481</v>
      </c>
      <c r="B4971" s="141" t="s">
        <v>5265</v>
      </c>
      <c r="C4971" s="140" t="s">
        <v>314</v>
      </c>
      <c r="D4971" s="140" t="s">
        <v>416</v>
      </c>
      <c r="E4971" s="142">
        <v>19.54</v>
      </c>
      <c r="F4971" s="142">
        <v>19.54</v>
      </c>
      <c r="G4971" s="140" t="s">
        <v>308</v>
      </c>
      <c r="H4971" s="143">
        <v>41974</v>
      </c>
    </row>
    <row r="4972" spans="1:8">
      <c r="A4972" s="136">
        <v>10472</v>
      </c>
      <c r="B4972" s="137" t="s">
        <v>5265</v>
      </c>
      <c r="C4972" s="136" t="s">
        <v>314</v>
      </c>
      <c r="D4972" s="136" t="s">
        <v>2465</v>
      </c>
      <c r="E4972" s="138">
        <v>59.15</v>
      </c>
      <c r="F4972" s="138">
        <v>59.15</v>
      </c>
      <c r="G4972" s="136" t="s">
        <v>308</v>
      </c>
      <c r="H4972" s="139">
        <v>41974</v>
      </c>
    </row>
    <row r="4973" spans="1:8">
      <c r="A4973" s="140">
        <v>10473</v>
      </c>
      <c r="B4973" s="141" t="s">
        <v>5266</v>
      </c>
      <c r="C4973" s="140" t="s">
        <v>314</v>
      </c>
      <c r="D4973" s="140" t="s">
        <v>2465</v>
      </c>
      <c r="E4973" s="142">
        <v>71.33</v>
      </c>
      <c r="F4973" s="142">
        <v>71.33</v>
      </c>
      <c r="G4973" s="140" t="s">
        <v>308</v>
      </c>
      <c r="H4973" s="143">
        <v>41974</v>
      </c>
    </row>
    <row r="4974" spans="1:8">
      <c r="A4974" s="136">
        <v>10482</v>
      </c>
      <c r="B4974" s="137" t="s">
        <v>5266</v>
      </c>
      <c r="C4974" s="136" t="s">
        <v>314</v>
      </c>
      <c r="D4974" s="136" t="s">
        <v>416</v>
      </c>
      <c r="E4974" s="138">
        <v>23.44</v>
      </c>
      <c r="F4974" s="138">
        <v>23.44</v>
      </c>
      <c r="G4974" s="136" t="s">
        <v>308</v>
      </c>
      <c r="H4974" s="139">
        <v>41974</v>
      </c>
    </row>
    <row r="4975" spans="1:8" ht="25.5">
      <c r="A4975" s="140">
        <v>4031</v>
      </c>
      <c r="B4975" s="141" t="s">
        <v>5267</v>
      </c>
      <c r="C4975" s="140" t="s">
        <v>314</v>
      </c>
      <c r="D4975" s="140" t="s">
        <v>335</v>
      </c>
      <c r="E4975" s="142">
        <v>3.43</v>
      </c>
      <c r="F4975" s="142">
        <v>3.43</v>
      </c>
      <c r="G4975" s="140" t="s">
        <v>308</v>
      </c>
      <c r="H4975" s="143">
        <v>41974</v>
      </c>
    </row>
    <row r="4976" spans="1:8">
      <c r="A4976" s="136">
        <v>4030</v>
      </c>
      <c r="B4976" s="137" t="s">
        <v>5268</v>
      </c>
      <c r="C4976" s="136" t="s">
        <v>314</v>
      </c>
      <c r="D4976" s="136" t="s">
        <v>335</v>
      </c>
      <c r="E4976" s="138">
        <v>8.81</v>
      </c>
      <c r="F4976" s="138">
        <v>8.81</v>
      </c>
      <c r="G4976" s="136" t="s">
        <v>308</v>
      </c>
      <c r="H4976" s="139">
        <v>41974</v>
      </c>
    </row>
    <row r="4977" spans="1:8" ht="25.5">
      <c r="A4977" s="140">
        <v>10486</v>
      </c>
      <c r="B4977" s="141" t="s">
        <v>5269</v>
      </c>
      <c r="C4977" s="140" t="s">
        <v>316</v>
      </c>
      <c r="D4977" s="140" t="s">
        <v>307</v>
      </c>
      <c r="E4977" s="142">
        <v>3.37</v>
      </c>
      <c r="F4977" s="142">
        <v>3.37</v>
      </c>
      <c r="G4977" s="140" t="s">
        <v>308</v>
      </c>
      <c r="H4977" s="143">
        <v>41974</v>
      </c>
    </row>
    <row r="4978" spans="1:8" ht="25.5">
      <c r="A4978" s="136">
        <v>13475</v>
      </c>
      <c r="B4978" s="137" t="s">
        <v>5270</v>
      </c>
      <c r="C4978" s="136" t="s">
        <v>316</v>
      </c>
      <c r="D4978" s="136" t="s">
        <v>83</v>
      </c>
      <c r="E4978" s="138">
        <v>1168.2</v>
      </c>
      <c r="F4978" s="138">
        <v>1168.2</v>
      </c>
      <c r="G4978" s="136" t="s">
        <v>308</v>
      </c>
      <c r="H4978" s="139">
        <v>41974</v>
      </c>
    </row>
    <row r="4979" spans="1:8" ht="25.5">
      <c r="A4979" s="140">
        <v>10485</v>
      </c>
      <c r="B4979" s="141" t="s">
        <v>5271</v>
      </c>
      <c r="C4979" s="140" t="s">
        <v>316</v>
      </c>
      <c r="D4979" s="140" t="s">
        <v>307</v>
      </c>
      <c r="E4979" s="142">
        <v>1.69</v>
      </c>
      <c r="F4979" s="142">
        <v>1.69</v>
      </c>
      <c r="G4979" s="140" t="s">
        <v>308</v>
      </c>
      <c r="H4979" s="143">
        <v>41974</v>
      </c>
    </row>
    <row r="4980" spans="1:8" ht="38.25">
      <c r="A4980" s="136">
        <v>10487</v>
      </c>
      <c r="B4980" s="137" t="s">
        <v>5272</v>
      </c>
      <c r="C4980" s="136" t="s">
        <v>316</v>
      </c>
      <c r="D4980" s="136" t="s">
        <v>307</v>
      </c>
      <c r="E4980" s="138">
        <v>1.49</v>
      </c>
      <c r="F4980" s="138">
        <v>1.49</v>
      </c>
      <c r="G4980" s="136" t="s">
        <v>308</v>
      </c>
      <c r="H4980" s="139">
        <v>41974</v>
      </c>
    </row>
    <row r="4981" spans="1:8" ht="38.25">
      <c r="A4981" s="140">
        <v>13896</v>
      </c>
      <c r="B4981" s="141" t="s">
        <v>5273</v>
      </c>
      <c r="C4981" s="140" t="s">
        <v>316</v>
      </c>
      <c r="D4981" s="140" t="s">
        <v>83</v>
      </c>
      <c r="E4981" s="142">
        <v>1120.19</v>
      </c>
      <c r="F4981" s="142">
        <v>1120.19</v>
      </c>
      <c r="G4981" s="140" t="s">
        <v>308</v>
      </c>
      <c r="H4981" s="143">
        <v>41974</v>
      </c>
    </row>
    <row r="4982" spans="1:8" ht="25.5">
      <c r="A4982" s="136">
        <v>11652</v>
      </c>
      <c r="B4982" s="137" t="s">
        <v>5274</v>
      </c>
      <c r="C4982" s="136" t="s">
        <v>314</v>
      </c>
      <c r="D4982" s="136" t="s">
        <v>83</v>
      </c>
      <c r="E4982" s="138">
        <v>1185</v>
      </c>
      <c r="F4982" s="138">
        <v>1185</v>
      </c>
      <c r="G4982" s="136" t="s">
        <v>308</v>
      </c>
      <c r="H4982" s="139">
        <v>41974</v>
      </c>
    </row>
    <row r="4983" spans="1:8" ht="38.25">
      <c r="A4983" s="140">
        <v>25970</v>
      </c>
      <c r="B4983" s="141" t="s">
        <v>5275</v>
      </c>
      <c r="C4983" s="140" t="s">
        <v>316</v>
      </c>
      <c r="D4983" s="140" t="s">
        <v>83</v>
      </c>
      <c r="E4983" s="142">
        <v>724418.02</v>
      </c>
      <c r="F4983" s="142">
        <v>724418.02</v>
      </c>
      <c r="G4983" s="140" t="s">
        <v>308</v>
      </c>
      <c r="H4983" s="143">
        <v>41974</v>
      </c>
    </row>
    <row r="4984" spans="1:8" ht="25.5">
      <c r="A4984" s="136">
        <v>13476</v>
      </c>
      <c r="B4984" s="137" t="s">
        <v>5276</v>
      </c>
      <c r="C4984" s="136" t="s">
        <v>316</v>
      </c>
      <c r="D4984" s="136" t="s">
        <v>83</v>
      </c>
      <c r="E4984" s="138">
        <v>729667.48</v>
      </c>
      <c r="F4984" s="138">
        <v>729667.48</v>
      </c>
      <c r="G4984" s="136" t="s">
        <v>308</v>
      </c>
      <c r="H4984" s="139">
        <v>41974</v>
      </c>
    </row>
    <row r="4985" spans="1:8" ht="38.25">
      <c r="A4985" s="140">
        <v>25971</v>
      </c>
      <c r="B4985" s="141" t="s">
        <v>5277</v>
      </c>
      <c r="C4985" s="140" t="s">
        <v>316</v>
      </c>
      <c r="D4985" s="140" t="s">
        <v>83</v>
      </c>
      <c r="E4985" s="142">
        <v>1720755.33</v>
      </c>
      <c r="F4985" s="142">
        <v>1720755.33</v>
      </c>
      <c r="G4985" s="140" t="s">
        <v>308</v>
      </c>
      <c r="H4985" s="143">
        <v>41974</v>
      </c>
    </row>
    <row r="4986" spans="1:8" ht="38.25">
      <c r="A4986" s="136">
        <v>10488</v>
      </c>
      <c r="B4986" s="137" t="s">
        <v>5278</v>
      </c>
      <c r="C4986" s="136" t="s">
        <v>316</v>
      </c>
      <c r="D4986" s="136" t="s">
        <v>83</v>
      </c>
      <c r="E4986" s="138">
        <v>884000</v>
      </c>
      <c r="F4986" s="138">
        <v>884000</v>
      </c>
      <c r="G4986" s="136" t="s">
        <v>308</v>
      </c>
      <c r="H4986" s="139">
        <v>41974</v>
      </c>
    </row>
    <row r="4987" spans="1:8" ht="38.25">
      <c r="A4987" s="140">
        <v>13606</v>
      </c>
      <c r="B4987" s="141" t="s">
        <v>5279</v>
      </c>
      <c r="C4987" s="140" t="s">
        <v>316</v>
      </c>
      <c r="D4987" s="140" t="s">
        <v>83</v>
      </c>
      <c r="E4987" s="142">
        <v>783211.36</v>
      </c>
      <c r="F4987" s="142">
        <v>783211.36</v>
      </c>
      <c r="G4987" s="140" t="s">
        <v>308</v>
      </c>
      <c r="H4987" s="143">
        <v>41974</v>
      </c>
    </row>
    <row r="4988" spans="1:8">
      <c r="A4988" s="136">
        <v>10489</v>
      </c>
      <c r="B4988" s="137" t="s">
        <v>5280</v>
      </c>
      <c r="C4988" s="136" t="s">
        <v>306</v>
      </c>
      <c r="D4988" s="136" t="s">
        <v>307</v>
      </c>
      <c r="E4988" s="138">
        <v>9.8699999999999992</v>
      </c>
      <c r="F4988" s="138">
        <v>8.5299999999999994</v>
      </c>
      <c r="G4988" s="136" t="s">
        <v>308</v>
      </c>
      <c r="H4988" s="139">
        <v>41974</v>
      </c>
    </row>
    <row r="4989" spans="1:8">
      <c r="A4989" s="140">
        <v>10500</v>
      </c>
      <c r="B4989" s="141" t="s">
        <v>5281</v>
      </c>
      <c r="C4989" s="140" t="s">
        <v>314</v>
      </c>
      <c r="D4989" s="140" t="s">
        <v>335</v>
      </c>
      <c r="E4989" s="142">
        <v>45</v>
      </c>
      <c r="F4989" s="142">
        <v>45</v>
      </c>
      <c r="G4989" s="140" t="s">
        <v>308</v>
      </c>
      <c r="H4989" s="143">
        <v>41974</v>
      </c>
    </row>
    <row r="4990" spans="1:8" ht="38.25">
      <c r="A4990" s="136">
        <v>34391</v>
      </c>
      <c r="B4990" s="137" t="s">
        <v>5282</v>
      </c>
      <c r="C4990" s="136" t="s">
        <v>314</v>
      </c>
      <c r="D4990" s="136" t="s">
        <v>335</v>
      </c>
      <c r="E4990" s="138">
        <v>258.48</v>
      </c>
      <c r="F4990" s="138">
        <v>258.48</v>
      </c>
      <c r="G4990" s="136" t="s">
        <v>308</v>
      </c>
      <c r="H4990" s="139">
        <v>41974</v>
      </c>
    </row>
    <row r="4991" spans="1:8" ht="38.25">
      <c r="A4991" s="140">
        <v>10496</v>
      </c>
      <c r="B4991" s="141" t="s">
        <v>5283</v>
      </c>
      <c r="C4991" s="140" t="s">
        <v>314</v>
      </c>
      <c r="D4991" s="140" t="s">
        <v>335</v>
      </c>
      <c r="E4991" s="142">
        <v>225</v>
      </c>
      <c r="F4991" s="142">
        <v>225</v>
      </c>
      <c r="G4991" s="140" t="s">
        <v>308</v>
      </c>
      <c r="H4991" s="143">
        <v>41974</v>
      </c>
    </row>
    <row r="4992" spans="1:8" ht="38.25">
      <c r="A4992" s="136">
        <v>10497</v>
      </c>
      <c r="B4992" s="137" t="s">
        <v>5284</v>
      </c>
      <c r="C4992" s="136" t="s">
        <v>314</v>
      </c>
      <c r="D4992" s="136" t="s">
        <v>335</v>
      </c>
      <c r="E4992" s="138">
        <v>585</v>
      </c>
      <c r="F4992" s="138">
        <v>585</v>
      </c>
      <c r="G4992" s="136" t="s">
        <v>308</v>
      </c>
      <c r="H4992" s="139">
        <v>41974</v>
      </c>
    </row>
    <row r="4993" spans="1:8" ht="38.25">
      <c r="A4993" s="140">
        <v>10504</v>
      </c>
      <c r="B4993" s="141" t="s">
        <v>5285</v>
      </c>
      <c r="C4993" s="140" t="s">
        <v>314</v>
      </c>
      <c r="D4993" s="140" t="s">
        <v>335</v>
      </c>
      <c r="E4993" s="142">
        <v>684</v>
      </c>
      <c r="F4993" s="142">
        <v>684</v>
      </c>
      <c r="G4993" s="140" t="s">
        <v>308</v>
      </c>
      <c r="H4993" s="143">
        <v>41974</v>
      </c>
    </row>
    <row r="4994" spans="1:8">
      <c r="A4994" s="136">
        <v>34390</v>
      </c>
      <c r="B4994" s="137" t="s">
        <v>5286</v>
      </c>
      <c r="C4994" s="136" t="s">
        <v>314</v>
      </c>
      <c r="D4994" s="136" t="s">
        <v>335</v>
      </c>
      <c r="E4994" s="138">
        <v>201.6</v>
      </c>
      <c r="F4994" s="138">
        <v>201.6</v>
      </c>
      <c r="G4994" s="136" t="s">
        <v>308</v>
      </c>
      <c r="H4994" s="139">
        <v>41974</v>
      </c>
    </row>
    <row r="4995" spans="1:8">
      <c r="A4995" s="140">
        <v>34389</v>
      </c>
      <c r="B4995" s="141" t="s">
        <v>5287</v>
      </c>
      <c r="C4995" s="140" t="s">
        <v>314</v>
      </c>
      <c r="D4995" s="140" t="s">
        <v>335</v>
      </c>
      <c r="E4995" s="142">
        <v>63</v>
      </c>
      <c r="F4995" s="142">
        <v>63</v>
      </c>
      <c r="G4995" s="140" t="s">
        <v>308</v>
      </c>
      <c r="H4995" s="143">
        <v>41974</v>
      </c>
    </row>
    <row r="4996" spans="1:8">
      <c r="A4996" s="136">
        <v>34388</v>
      </c>
      <c r="B4996" s="137" t="s">
        <v>5288</v>
      </c>
      <c r="C4996" s="136" t="s">
        <v>314</v>
      </c>
      <c r="D4996" s="136" t="s">
        <v>335</v>
      </c>
      <c r="E4996" s="138">
        <v>89.54</v>
      </c>
      <c r="F4996" s="138">
        <v>89.54</v>
      </c>
      <c r="G4996" s="136" t="s">
        <v>308</v>
      </c>
      <c r="H4996" s="139">
        <v>41974</v>
      </c>
    </row>
    <row r="4997" spans="1:8">
      <c r="A4997" s="140">
        <v>34387</v>
      </c>
      <c r="B4997" s="141" t="s">
        <v>5289</v>
      </c>
      <c r="C4997" s="140" t="s">
        <v>314</v>
      </c>
      <c r="D4997" s="140" t="s">
        <v>335</v>
      </c>
      <c r="E4997" s="142">
        <v>145.35</v>
      </c>
      <c r="F4997" s="142">
        <v>145.35</v>
      </c>
      <c r="G4997" s="140" t="s">
        <v>308</v>
      </c>
      <c r="H4997" s="143">
        <v>41974</v>
      </c>
    </row>
    <row r="4998" spans="1:8">
      <c r="A4998" s="136">
        <v>11188</v>
      </c>
      <c r="B4998" s="137" t="s">
        <v>5290</v>
      </c>
      <c r="C4998" s="136" t="s">
        <v>314</v>
      </c>
      <c r="D4998" s="136" t="s">
        <v>335</v>
      </c>
      <c r="E4998" s="138">
        <v>72</v>
      </c>
      <c r="F4998" s="138">
        <v>72</v>
      </c>
      <c r="G4998" s="136" t="s">
        <v>308</v>
      </c>
      <c r="H4998" s="139">
        <v>41974</v>
      </c>
    </row>
    <row r="4999" spans="1:8">
      <c r="A4999" s="140">
        <v>11189</v>
      </c>
      <c r="B4999" s="141" t="s">
        <v>5291</v>
      </c>
      <c r="C4999" s="140" t="s">
        <v>314</v>
      </c>
      <c r="D4999" s="140" t="s">
        <v>335</v>
      </c>
      <c r="E4999" s="142">
        <v>108</v>
      </c>
      <c r="F4999" s="142">
        <v>108</v>
      </c>
      <c r="G4999" s="140" t="s">
        <v>308</v>
      </c>
      <c r="H4999" s="143">
        <v>41974</v>
      </c>
    </row>
    <row r="5000" spans="1:8">
      <c r="A5000" s="136">
        <v>21107</v>
      </c>
      <c r="B5000" s="137" t="s">
        <v>5292</v>
      </c>
      <c r="C5000" s="136" t="s">
        <v>314</v>
      </c>
      <c r="D5000" s="136" t="s">
        <v>335</v>
      </c>
      <c r="E5000" s="138">
        <v>77.72</v>
      </c>
      <c r="F5000" s="138">
        <v>77.72</v>
      </c>
      <c r="G5000" s="136" t="s">
        <v>308</v>
      </c>
      <c r="H5000" s="139">
        <v>41974</v>
      </c>
    </row>
    <row r="5001" spans="1:8">
      <c r="A5001" s="140">
        <v>34386</v>
      </c>
      <c r="B5001" s="141" t="s">
        <v>5293</v>
      </c>
      <c r="C5001" s="140" t="s">
        <v>314</v>
      </c>
      <c r="D5001" s="140" t="s">
        <v>335</v>
      </c>
      <c r="E5001" s="142">
        <v>135</v>
      </c>
      <c r="F5001" s="142">
        <v>135</v>
      </c>
      <c r="G5001" s="140" t="s">
        <v>308</v>
      </c>
      <c r="H5001" s="143">
        <v>41974</v>
      </c>
    </row>
    <row r="5002" spans="1:8">
      <c r="A5002" s="136">
        <v>10494</v>
      </c>
      <c r="B5002" s="137" t="s">
        <v>5294</v>
      </c>
      <c r="C5002" s="136" t="s">
        <v>314</v>
      </c>
      <c r="D5002" s="136" t="s">
        <v>335</v>
      </c>
      <c r="E5002" s="138">
        <v>40.5</v>
      </c>
      <c r="F5002" s="138">
        <v>40.5</v>
      </c>
      <c r="G5002" s="136" t="s">
        <v>308</v>
      </c>
      <c r="H5002" s="139">
        <v>41974</v>
      </c>
    </row>
    <row r="5003" spans="1:8">
      <c r="A5003" s="140">
        <v>10490</v>
      </c>
      <c r="B5003" s="141" t="s">
        <v>5295</v>
      </c>
      <c r="C5003" s="140" t="s">
        <v>314</v>
      </c>
      <c r="D5003" s="140" t="s">
        <v>335</v>
      </c>
      <c r="E5003" s="142">
        <v>40.5</v>
      </c>
      <c r="F5003" s="142">
        <v>40.5</v>
      </c>
      <c r="G5003" s="140" t="s">
        <v>308</v>
      </c>
      <c r="H5003" s="143">
        <v>41974</v>
      </c>
    </row>
    <row r="5004" spans="1:8">
      <c r="A5004" s="136">
        <v>10492</v>
      </c>
      <c r="B5004" s="137" t="s">
        <v>5296</v>
      </c>
      <c r="C5004" s="136" t="s">
        <v>314</v>
      </c>
      <c r="D5004" s="136" t="s">
        <v>335</v>
      </c>
      <c r="E5004" s="138">
        <v>54</v>
      </c>
      <c r="F5004" s="138">
        <v>54</v>
      </c>
      <c r="G5004" s="136" t="s">
        <v>308</v>
      </c>
      <c r="H5004" s="139">
        <v>41974</v>
      </c>
    </row>
    <row r="5005" spans="1:8">
      <c r="A5005" s="140">
        <v>10493</v>
      </c>
      <c r="B5005" s="141" t="s">
        <v>5297</v>
      </c>
      <c r="C5005" s="140" t="s">
        <v>314</v>
      </c>
      <c r="D5005" s="140" t="s">
        <v>335</v>
      </c>
      <c r="E5005" s="142">
        <v>63</v>
      </c>
      <c r="F5005" s="142">
        <v>63</v>
      </c>
      <c r="G5005" s="140" t="s">
        <v>308</v>
      </c>
      <c r="H5005" s="143">
        <v>41974</v>
      </c>
    </row>
    <row r="5006" spans="1:8">
      <c r="A5006" s="136">
        <v>10491</v>
      </c>
      <c r="B5006" s="137" t="s">
        <v>5298</v>
      </c>
      <c r="C5006" s="136" t="s">
        <v>314</v>
      </c>
      <c r="D5006" s="136" t="s">
        <v>335</v>
      </c>
      <c r="E5006" s="138">
        <v>76.5</v>
      </c>
      <c r="F5006" s="138">
        <v>76.5</v>
      </c>
      <c r="G5006" s="136" t="s">
        <v>308</v>
      </c>
      <c r="H5006" s="139">
        <v>41974</v>
      </c>
    </row>
    <row r="5007" spans="1:8">
      <c r="A5007" s="140">
        <v>34385</v>
      </c>
      <c r="B5007" s="141" t="s">
        <v>5299</v>
      </c>
      <c r="C5007" s="140" t="s">
        <v>314</v>
      </c>
      <c r="D5007" s="140" t="s">
        <v>335</v>
      </c>
      <c r="E5007" s="142">
        <v>111.6</v>
      </c>
      <c r="F5007" s="142">
        <v>111.6</v>
      </c>
      <c r="G5007" s="140" t="s">
        <v>308</v>
      </c>
      <c r="H5007" s="143">
        <v>41974</v>
      </c>
    </row>
    <row r="5008" spans="1:8">
      <c r="A5008" s="136">
        <v>10499</v>
      </c>
      <c r="B5008" s="137" t="s">
        <v>5300</v>
      </c>
      <c r="C5008" s="136" t="s">
        <v>314</v>
      </c>
      <c r="D5008" s="136" t="s">
        <v>335</v>
      </c>
      <c r="E5008" s="138">
        <v>45</v>
      </c>
      <c r="F5008" s="138">
        <v>45</v>
      </c>
      <c r="G5008" s="136" t="s">
        <v>308</v>
      </c>
      <c r="H5008" s="139">
        <v>41974</v>
      </c>
    </row>
    <row r="5009" spans="1:8">
      <c r="A5009" s="140">
        <v>34384</v>
      </c>
      <c r="B5009" s="141" t="s">
        <v>5301</v>
      </c>
      <c r="C5009" s="140" t="s">
        <v>314</v>
      </c>
      <c r="D5009" s="140" t="s">
        <v>335</v>
      </c>
      <c r="E5009" s="142">
        <v>135</v>
      </c>
      <c r="F5009" s="142">
        <v>135</v>
      </c>
      <c r="G5009" s="140" t="s">
        <v>308</v>
      </c>
      <c r="H5009" s="143">
        <v>41974</v>
      </c>
    </row>
    <row r="5010" spans="1:8">
      <c r="A5010" s="136">
        <v>11185</v>
      </c>
      <c r="B5010" s="137" t="s">
        <v>5302</v>
      </c>
      <c r="C5010" s="136" t="s">
        <v>314</v>
      </c>
      <c r="D5010" s="136" t="s">
        <v>335</v>
      </c>
      <c r="E5010" s="138">
        <v>139.5</v>
      </c>
      <c r="F5010" s="138">
        <v>139.5</v>
      </c>
      <c r="G5010" s="136" t="s">
        <v>308</v>
      </c>
      <c r="H5010" s="139">
        <v>41974</v>
      </c>
    </row>
    <row r="5011" spans="1:8" ht="25.5">
      <c r="A5011" s="140">
        <v>10507</v>
      </c>
      <c r="B5011" s="141" t="s">
        <v>5303</v>
      </c>
      <c r="C5011" s="140" t="s">
        <v>314</v>
      </c>
      <c r="D5011" s="140" t="s">
        <v>335</v>
      </c>
      <c r="E5011" s="142">
        <v>240.38</v>
      </c>
      <c r="F5011" s="142">
        <v>240.38</v>
      </c>
      <c r="G5011" s="140" t="s">
        <v>308</v>
      </c>
      <c r="H5011" s="143">
        <v>41974</v>
      </c>
    </row>
    <row r="5012" spans="1:8" ht="25.5">
      <c r="A5012" s="136">
        <v>10505</v>
      </c>
      <c r="B5012" s="137" t="s">
        <v>5304</v>
      </c>
      <c r="C5012" s="136" t="s">
        <v>314</v>
      </c>
      <c r="D5012" s="136" t="s">
        <v>335</v>
      </c>
      <c r="E5012" s="138">
        <v>141.84</v>
      </c>
      <c r="F5012" s="138">
        <v>141.84</v>
      </c>
      <c r="G5012" s="136" t="s">
        <v>308</v>
      </c>
      <c r="H5012" s="139">
        <v>41974</v>
      </c>
    </row>
    <row r="5013" spans="1:8" ht="25.5">
      <c r="A5013" s="140">
        <v>10506</v>
      </c>
      <c r="B5013" s="141" t="s">
        <v>5305</v>
      </c>
      <c r="C5013" s="140" t="s">
        <v>314</v>
      </c>
      <c r="D5013" s="140" t="s">
        <v>335</v>
      </c>
      <c r="E5013" s="142">
        <v>185.17</v>
      </c>
      <c r="F5013" s="142">
        <v>185.17</v>
      </c>
      <c r="G5013" s="140" t="s">
        <v>308</v>
      </c>
      <c r="H5013" s="143">
        <v>41974</v>
      </c>
    </row>
    <row r="5014" spans="1:8" ht="25.5">
      <c r="A5014" s="136">
        <v>5031</v>
      </c>
      <c r="B5014" s="137" t="s">
        <v>5306</v>
      </c>
      <c r="C5014" s="136" t="s">
        <v>314</v>
      </c>
      <c r="D5014" s="136" t="s">
        <v>335</v>
      </c>
      <c r="E5014" s="138">
        <v>260</v>
      </c>
      <c r="F5014" s="138">
        <v>260</v>
      </c>
      <c r="G5014" s="136" t="s">
        <v>308</v>
      </c>
      <c r="H5014" s="139">
        <v>41974</v>
      </c>
    </row>
    <row r="5015" spans="1:8" ht="25.5">
      <c r="A5015" s="140">
        <v>10502</v>
      </c>
      <c r="B5015" s="141" t="s">
        <v>5307</v>
      </c>
      <c r="C5015" s="140" t="s">
        <v>314</v>
      </c>
      <c r="D5015" s="140" t="s">
        <v>335</v>
      </c>
      <c r="E5015" s="142">
        <v>302.95999999999998</v>
      </c>
      <c r="F5015" s="142">
        <v>302.95999999999998</v>
      </c>
      <c r="G5015" s="140" t="s">
        <v>308</v>
      </c>
      <c r="H5015" s="143">
        <v>41974</v>
      </c>
    </row>
    <row r="5016" spans="1:8">
      <c r="A5016" s="136">
        <v>10501</v>
      </c>
      <c r="B5016" s="137" t="s">
        <v>5308</v>
      </c>
      <c r="C5016" s="136" t="s">
        <v>314</v>
      </c>
      <c r="D5016" s="136" t="s">
        <v>335</v>
      </c>
      <c r="E5016" s="138">
        <v>171.17</v>
      </c>
      <c r="F5016" s="138">
        <v>171.17</v>
      </c>
      <c r="G5016" s="136" t="s">
        <v>308</v>
      </c>
      <c r="H5016" s="139">
        <v>41974</v>
      </c>
    </row>
    <row r="5017" spans="1:8">
      <c r="A5017" s="140">
        <v>10503</v>
      </c>
      <c r="B5017" s="141" t="s">
        <v>5309</v>
      </c>
      <c r="C5017" s="140" t="s">
        <v>314</v>
      </c>
      <c r="D5017" s="140" t="s">
        <v>335</v>
      </c>
      <c r="E5017" s="142">
        <v>231.24</v>
      </c>
      <c r="F5017" s="142">
        <v>231.24</v>
      </c>
      <c r="G5017" s="140" t="s">
        <v>308</v>
      </c>
      <c r="H5017" s="143">
        <v>41974</v>
      </c>
    </row>
    <row r="5018" spans="1:8">
      <c r="A5018" s="136">
        <v>10508</v>
      </c>
      <c r="B5018" s="137" t="s">
        <v>5310</v>
      </c>
      <c r="C5018" s="136" t="s">
        <v>306</v>
      </c>
      <c r="D5018" s="136" t="s">
        <v>307</v>
      </c>
      <c r="E5018" s="138">
        <v>10.25</v>
      </c>
      <c r="F5018" s="138">
        <v>8.8699999999999992</v>
      </c>
      <c r="G5018" s="136" t="s">
        <v>308</v>
      </c>
      <c r="H5018" s="139">
        <v>41974</v>
      </c>
    </row>
    <row r="5019" spans="1:8" ht="25.5">
      <c r="A5019" s="140">
        <v>11643</v>
      </c>
      <c r="B5019" s="141" t="s">
        <v>5311</v>
      </c>
      <c r="C5019" s="140" t="s">
        <v>314</v>
      </c>
      <c r="D5019" s="140" t="s">
        <v>83</v>
      </c>
      <c r="E5019" s="142">
        <v>8.34</v>
      </c>
      <c r="F5019" s="142">
        <v>8.34</v>
      </c>
      <c r="G5019" s="140" t="s">
        <v>308</v>
      </c>
      <c r="H5019" s="143">
        <v>41974</v>
      </c>
    </row>
    <row r="5020" spans="1:8" ht="25.5">
      <c r="A5020" s="136">
        <v>10228</v>
      </c>
      <c r="B5020" s="137" t="s">
        <v>5312</v>
      </c>
      <c r="C5020" s="136" t="s">
        <v>314</v>
      </c>
      <c r="D5020" s="136" t="s">
        <v>83</v>
      </c>
      <c r="E5020" s="138">
        <v>159.9</v>
      </c>
      <c r="F5020" s="138">
        <v>159.9</v>
      </c>
      <c r="G5020" s="136" t="s">
        <v>308</v>
      </c>
      <c r="H5020" s="139">
        <v>41974</v>
      </c>
    </row>
    <row r="5021" spans="1:8" ht="38.25">
      <c r="A5021" s="140">
        <v>10404</v>
      </c>
      <c r="B5021" s="141" t="s">
        <v>5313</v>
      </c>
      <c r="C5021" s="140" t="s">
        <v>314</v>
      </c>
      <c r="D5021" s="140" t="s">
        <v>83</v>
      </c>
      <c r="E5021" s="142">
        <v>24</v>
      </c>
      <c r="F5021" s="142">
        <v>24</v>
      </c>
      <c r="G5021" s="140" t="s">
        <v>308</v>
      </c>
      <c r="H5021" s="143">
        <v>41974</v>
      </c>
    </row>
    <row r="5022" spans="1:8">
      <c r="A5022" s="136">
        <v>11157</v>
      </c>
      <c r="B5022" s="137" t="s">
        <v>5314</v>
      </c>
      <c r="C5022" s="136" t="s">
        <v>314</v>
      </c>
      <c r="D5022" s="136" t="s">
        <v>2465</v>
      </c>
      <c r="E5022" s="138">
        <v>103.01</v>
      </c>
      <c r="F5022" s="138">
        <v>103.01</v>
      </c>
      <c r="G5022" s="136" t="s">
        <v>308</v>
      </c>
      <c r="H5022" s="139">
        <v>41974</v>
      </c>
    </row>
    <row r="5023" spans="1:8" ht="25.5">
      <c r="A5023" s="140">
        <v>4715</v>
      </c>
      <c r="B5023" s="141" t="s">
        <v>5315</v>
      </c>
      <c r="C5023" s="140" t="s">
        <v>314</v>
      </c>
      <c r="D5023" s="140" t="s">
        <v>335</v>
      </c>
      <c r="E5023" s="142">
        <v>19.809999999999999</v>
      </c>
      <c r="F5023" s="142">
        <v>19.809999999999999</v>
      </c>
      <c r="G5023" s="140" t="s">
        <v>308</v>
      </c>
      <c r="H5023" s="143">
        <v>41974</v>
      </c>
    </row>
    <row r="5024" spans="1:8" ht="25.5">
      <c r="A5024" s="136">
        <v>11653</v>
      </c>
      <c r="B5024" s="137" t="s">
        <v>5316</v>
      </c>
      <c r="C5024" s="136" t="s">
        <v>306</v>
      </c>
      <c r="D5024" s="136" t="s">
        <v>577</v>
      </c>
      <c r="E5024" s="138">
        <v>724</v>
      </c>
      <c r="F5024" s="138">
        <v>724</v>
      </c>
      <c r="G5024" s="136" t="s">
        <v>308</v>
      </c>
      <c r="H5024" s="139">
        <v>41974</v>
      </c>
    </row>
    <row r="5025" spans="1:8" ht="25.5">
      <c r="A5025" s="140">
        <v>6082</v>
      </c>
      <c r="B5025" s="141" t="s">
        <v>5317</v>
      </c>
      <c r="C5025" s="140" t="s">
        <v>306</v>
      </c>
      <c r="D5025" s="140" t="s">
        <v>307</v>
      </c>
      <c r="E5025" s="142">
        <v>3.31</v>
      </c>
      <c r="F5025" s="142">
        <v>3.31</v>
      </c>
      <c r="G5025" s="140" t="s">
        <v>308</v>
      </c>
      <c r="H5025" s="143">
        <v>41974</v>
      </c>
    </row>
    <row r="5026" spans="1:8" ht="25.5">
      <c r="A5026" s="136">
        <v>27478</v>
      </c>
      <c r="B5026" s="137" t="s">
        <v>5318</v>
      </c>
      <c r="C5026" s="136" t="s">
        <v>306</v>
      </c>
      <c r="D5026" s="136" t="s">
        <v>577</v>
      </c>
      <c r="E5026" s="138">
        <v>1255.3399999999999</v>
      </c>
      <c r="F5026" s="138">
        <v>1085.06</v>
      </c>
      <c r="G5026" s="136" t="s">
        <v>308</v>
      </c>
      <c r="H5026" s="139">
        <v>41974</v>
      </c>
    </row>
    <row r="5027" spans="1:8" ht="38.25">
      <c r="A5027" s="140">
        <v>27367</v>
      </c>
      <c r="B5027" s="141" t="s">
        <v>5319</v>
      </c>
      <c r="C5027" s="140" t="s">
        <v>306</v>
      </c>
      <c r="D5027" s="140" t="s">
        <v>577</v>
      </c>
      <c r="E5027" s="142">
        <v>724</v>
      </c>
      <c r="F5027" s="142">
        <v>724</v>
      </c>
      <c r="G5027" s="140" t="s">
        <v>308</v>
      </c>
      <c r="H5027" s="143">
        <v>41974</v>
      </c>
    </row>
    <row r="5028" spans="1:8" ht="25.5">
      <c r="A5028" s="136">
        <v>235</v>
      </c>
      <c r="B5028" s="137" t="s">
        <v>5320</v>
      </c>
      <c r="C5028" s="136" t="s">
        <v>314</v>
      </c>
      <c r="D5028" s="136" t="s">
        <v>304</v>
      </c>
      <c r="E5028" s="138">
        <v>0.75</v>
      </c>
      <c r="F5028" s="138">
        <v>0.75</v>
      </c>
      <c r="G5028" s="136" t="s">
        <v>308</v>
      </c>
      <c r="H5028" s="139">
        <v>41974</v>
      </c>
    </row>
    <row r="5029" spans="1:8" ht="25.5">
      <c r="A5029" s="140">
        <v>236</v>
      </c>
      <c r="B5029" s="141" t="s">
        <v>5321</v>
      </c>
      <c r="C5029" s="140" t="s">
        <v>314</v>
      </c>
      <c r="D5029" s="140" t="s">
        <v>304</v>
      </c>
      <c r="E5029" s="142">
        <v>0.91</v>
      </c>
      <c r="F5029" s="142">
        <v>0.91</v>
      </c>
      <c r="G5029" s="140" t="s">
        <v>308</v>
      </c>
      <c r="H5029" s="143">
        <v>41974</v>
      </c>
    </row>
    <row r="5030" spans="1:8" ht="25.5">
      <c r="A5030" s="136">
        <v>234</v>
      </c>
      <c r="B5030" s="137" t="s">
        <v>5322</v>
      </c>
      <c r="C5030" s="136" t="s">
        <v>314</v>
      </c>
      <c r="D5030" s="136" t="s">
        <v>304</v>
      </c>
      <c r="E5030" s="138">
        <v>0.75</v>
      </c>
      <c r="F5030" s="138">
        <v>0.75</v>
      </c>
      <c r="G5030" s="136" t="s">
        <v>308</v>
      </c>
      <c r="H5030" s="139">
        <v>41974</v>
      </c>
    </row>
    <row r="5031" spans="1:8" ht="51">
      <c r="A5031" s="140">
        <v>598</v>
      </c>
      <c r="B5031" s="141" t="s">
        <v>5323</v>
      </c>
      <c r="C5031" s="140" t="s">
        <v>314</v>
      </c>
      <c r="D5031" s="140" t="s">
        <v>335</v>
      </c>
      <c r="E5031" s="142">
        <v>401.06</v>
      </c>
      <c r="F5031" s="142">
        <v>401.06</v>
      </c>
      <c r="G5031" s="140" t="s">
        <v>308</v>
      </c>
      <c r="H5031" s="143">
        <v>41974</v>
      </c>
    </row>
    <row r="5032" spans="1:8" ht="25.5">
      <c r="A5032" s="136">
        <v>595</v>
      </c>
      <c r="B5032" s="137" t="s">
        <v>5324</v>
      </c>
      <c r="C5032" s="136" t="s">
        <v>314</v>
      </c>
      <c r="D5032" s="136" t="s">
        <v>335</v>
      </c>
      <c r="E5032" s="138">
        <v>422.33</v>
      </c>
      <c r="F5032" s="138">
        <v>422.33</v>
      </c>
      <c r="G5032" s="136" t="s">
        <v>308</v>
      </c>
      <c r="H5032" s="139">
        <v>41974</v>
      </c>
    </row>
    <row r="5033" spans="1:8" ht="25.5">
      <c r="A5033" s="140">
        <v>4000</v>
      </c>
      <c r="B5033" s="141" t="s">
        <v>5325</v>
      </c>
      <c r="C5033" s="140" t="s">
        <v>314</v>
      </c>
      <c r="D5033" s="140" t="s">
        <v>368</v>
      </c>
      <c r="E5033" s="142">
        <v>2662.51</v>
      </c>
      <c r="F5033" s="142">
        <v>2662.51</v>
      </c>
      <c r="G5033" s="140" t="s">
        <v>308</v>
      </c>
      <c r="H5033" s="143">
        <v>41974</v>
      </c>
    </row>
    <row r="5034" spans="1:8" ht="25.5">
      <c r="A5034" s="136">
        <v>10565</v>
      </c>
      <c r="B5034" s="137" t="s">
        <v>5326</v>
      </c>
      <c r="C5034" s="136" t="s">
        <v>314</v>
      </c>
      <c r="D5034" s="136" t="s">
        <v>368</v>
      </c>
      <c r="E5034" s="138">
        <v>1060</v>
      </c>
      <c r="F5034" s="138">
        <v>1060</v>
      </c>
      <c r="G5034" s="136" t="s">
        <v>308</v>
      </c>
      <c r="H5034" s="139">
        <v>41974</v>
      </c>
    </row>
    <row r="5035" spans="1:8" ht="25.5">
      <c r="A5035" s="140">
        <v>20200</v>
      </c>
      <c r="B5035" s="141" t="s">
        <v>5327</v>
      </c>
      <c r="C5035" s="140" t="s">
        <v>314</v>
      </c>
      <c r="D5035" s="140" t="s">
        <v>368</v>
      </c>
      <c r="E5035" s="142">
        <v>1766.34</v>
      </c>
      <c r="F5035" s="142">
        <v>1766.34</v>
      </c>
      <c r="G5035" s="140" t="s">
        <v>308</v>
      </c>
      <c r="H5035" s="143">
        <v>41974</v>
      </c>
    </row>
    <row r="5036" spans="1:8" ht="25.5">
      <c r="A5036" s="136">
        <v>20201</v>
      </c>
      <c r="B5036" s="137" t="s">
        <v>5328</v>
      </c>
      <c r="C5036" s="136" t="s">
        <v>314</v>
      </c>
      <c r="D5036" s="136" t="s">
        <v>368</v>
      </c>
      <c r="E5036" s="138">
        <v>660.01</v>
      </c>
      <c r="F5036" s="138">
        <v>660.01</v>
      </c>
      <c r="G5036" s="136" t="s">
        <v>308</v>
      </c>
      <c r="H5036" s="139">
        <v>41974</v>
      </c>
    </row>
    <row r="5037" spans="1:8" ht="25.5">
      <c r="A5037" s="140">
        <v>2697</v>
      </c>
      <c r="B5037" s="141" t="s">
        <v>5329</v>
      </c>
      <c r="C5037" s="140" t="s">
        <v>306</v>
      </c>
      <c r="D5037" s="140" t="s">
        <v>307</v>
      </c>
      <c r="E5037" s="142">
        <v>18</v>
      </c>
      <c r="F5037" s="142">
        <v>15.56</v>
      </c>
      <c r="G5037" s="140" t="s">
        <v>308</v>
      </c>
      <c r="H5037" s="143">
        <v>41974</v>
      </c>
    </row>
    <row r="5038" spans="1:8" ht="25.5">
      <c r="A5038" s="136">
        <v>2698</v>
      </c>
      <c r="B5038" s="137" t="s">
        <v>5330</v>
      </c>
      <c r="C5038" s="136" t="s">
        <v>314</v>
      </c>
      <c r="D5038" s="136" t="s">
        <v>307</v>
      </c>
      <c r="E5038" s="138">
        <v>14.6</v>
      </c>
      <c r="F5038" s="138">
        <v>12.62</v>
      </c>
      <c r="G5038" s="136" t="s">
        <v>308</v>
      </c>
      <c r="H5038" s="139">
        <v>41974</v>
      </c>
    </row>
    <row r="5039" spans="1:8" ht="25.5">
      <c r="A5039" s="140">
        <v>4438</v>
      </c>
      <c r="B5039" s="141" t="s">
        <v>5331</v>
      </c>
      <c r="C5039" s="140" t="s">
        <v>314</v>
      </c>
      <c r="D5039" s="140" t="s">
        <v>370</v>
      </c>
      <c r="E5039" s="142">
        <v>4.6500000000000004</v>
      </c>
      <c r="F5039" s="142">
        <v>4.6500000000000004</v>
      </c>
      <c r="G5039" s="140" t="s">
        <v>308</v>
      </c>
      <c r="H5039" s="143">
        <v>41974</v>
      </c>
    </row>
    <row r="5040" spans="1:8" ht="25.5">
      <c r="A5040" s="136">
        <v>4493</v>
      </c>
      <c r="B5040" s="137" t="s">
        <v>5332</v>
      </c>
      <c r="C5040" s="136" t="s">
        <v>314</v>
      </c>
      <c r="D5040" s="136" t="s">
        <v>370</v>
      </c>
      <c r="E5040" s="138">
        <v>2.6</v>
      </c>
      <c r="F5040" s="138">
        <v>2.6</v>
      </c>
      <c r="G5040" s="136" t="s">
        <v>308</v>
      </c>
      <c r="H5040" s="139">
        <v>41974</v>
      </c>
    </row>
    <row r="5041" spans="1:8" ht="25.5">
      <c r="A5041" s="140">
        <v>4471</v>
      </c>
      <c r="B5041" s="141" t="s">
        <v>5333</v>
      </c>
      <c r="C5041" s="140" t="s">
        <v>314</v>
      </c>
      <c r="D5041" s="140" t="s">
        <v>370</v>
      </c>
      <c r="E5041" s="142">
        <v>12.81</v>
      </c>
      <c r="F5041" s="142">
        <v>12.81</v>
      </c>
      <c r="G5041" s="140" t="s">
        <v>308</v>
      </c>
      <c r="H5041" s="143">
        <v>41974</v>
      </c>
    </row>
    <row r="5042" spans="1:8" ht="38.25">
      <c r="A5042" s="136">
        <v>4427</v>
      </c>
      <c r="B5042" s="137" t="s">
        <v>5334</v>
      </c>
      <c r="C5042" s="136" t="s">
        <v>314</v>
      </c>
      <c r="D5042" s="136" t="s">
        <v>370</v>
      </c>
      <c r="E5042" s="138">
        <v>15.77</v>
      </c>
      <c r="F5042" s="138">
        <v>15.77</v>
      </c>
      <c r="G5042" s="136" t="s">
        <v>308</v>
      </c>
      <c r="H5042" s="139">
        <v>41974</v>
      </c>
    </row>
    <row r="5043" spans="1:8" ht="38.25">
      <c r="A5043" s="140">
        <v>20196</v>
      </c>
      <c r="B5043" s="141" t="s">
        <v>5335</v>
      </c>
      <c r="C5043" s="140" t="s">
        <v>314</v>
      </c>
      <c r="D5043" s="140" t="s">
        <v>370</v>
      </c>
      <c r="E5043" s="142">
        <v>15.55</v>
      </c>
      <c r="F5043" s="142">
        <v>15.55</v>
      </c>
      <c r="G5043" s="140" t="s">
        <v>308</v>
      </c>
      <c r="H5043" s="143">
        <v>41974</v>
      </c>
    </row>
    <row r="5044" spans="1:8" ht="25.5">
      <c r="A5044" s="136">
        <v>2735</v>
      </c>
      <c r="B5044" s="137" t="s">
        <v>5336</v>
      </c>
      <c r="C5044" s="136" t="s">
        <v>314</v>
      </c>
      <c r="D5044" s="136" t="s">
        <v>370</v>
      </c>
      <c r="E5044" s="138">
        <v>4.62</v>
      </c>
      <c r="F5044" s="138">
        <v>4.62</v>
      </c>
      <c r="G5044" s="136" t="s">
        <v>308</v>
      </c>
      <c r="H5044" s="139">
        <v>41974</v>
      </c>
    </row>
    <row r="5045" spans="1:8" ht="25.5">
      <c r="A5045" s="140">
        <v>2743</v>
      </c>
      <c r="B5045" s="141" t="s">
        <v>5337</v>
      </c>
      <c r="C5045" s="140" t="s">
        <v>314</v>
      </c>
      <c r="D5045" s="140" t="s">
        <v>83</v>
      </c>
      <c r="E5045" s="142">
        <v>30.8</v>
      </c>
      <c r="F5045" s="142">
        <v>30.8</v>
      </c>
      <c r="G5045" s="140" t="s">
        <v>308</v>
      </c>
      <c r="H5045" s="143">
        <v>41974</v>
      </c>
    </row>
    <row r="5046" spans="1:8" ht="25.5">
      <c r="A5046" s="136">
        <v>2787</v>
      </c>
      <c r="B5046" s="137" t="s">
        <v>5338</v>
      </c>
      <c r="C5046" s="136" t="s">
        <v>314</v>
      </c>
      <c r="D5046" s="136" t="s">
        <v>370</v>
      </c>
      <c r="E5046" s="138">
        <v>6.41</v>
      </c>
      <c r="F5046" s="138">
        <v>6.41</v>
      </c>
      <c r="G5046" s="136" t="s">
        <v>308</v>
      </c>
      <c r="H5046" s="139">
        <v>41974</v>
      </c>
    </row>
    <row r="5047" spans="1:8" ht="25.5">
      <c r="A5047" s="140">
        <v>2739</v>
      </c>
      <c r="B5047" s="141" t="s">
        <v>5339</v>
      </c>
      <c r="C5047" s="140" t="s">
        <v>314</v>
      </c>
      <c r="D5047" s="140" t="s">
        <v>370</v>
      </c>
      <c r="E5047" s="142">
        <v>1.42</v>
      </c>
      <c r="F5047" s="142">
        <v>1.42</v>
      </c>
      <c r="G5047" s="140" t="s">
        <v>308</v>
      </c>
      <c r="H5047" s="143">
        <v>41974</v>
      </c>
    </row>
    <row r="5048" spans="1:8" ht="25.5">
      <c r="A5048" s="136">
        <v>6205</v>
      </c>
      <c r="B5048" s="137" t="s">
        <v>5340</v>
      </c>
      <c r="C5048" s="136" t="s">
        <v>314</v>
      </c>
      <c r="D5048" s="136" t="s">
        <v>370</v>
      </c>
      <c r="E5048" s="138">
        <v>7.74</v>
      </c>
      <c r="F5048" s="138">
        <v>7.74</v>
      </c>
      <c r="G5048" s="136" t="s">
        <v>308</v>
      </c>
      <c r="H5048" s="139">
        <v>41974</v>
      </c>
    </row>
    <row r="5049" spans="1:8" ht="25.5">
      <c r="A5049" s="140">
        <v>10568</v>
      </c>
      <c r="B5049" s="141" t="s">
        <v>5341</v>
      </c>
      <c r="C5049" s="140" t="s">
        <v>314</v>
      </c>
      <c r="D5049" s="140" t="s">
        <v>370</v>
      </c>
      <c r="E5049" s="142">
        <v>2.97</v>
      </c>
      <c r="F5049" s="142">
        <v>2.97</v>
      </c>
      <c r="G5049" s="140" t="s">
        <v>308</v>
      </c>
      <c r="H5049" s="143">
        <v>41974</v>
      </c>
    </row>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24"/>
  <sheetViews>
    <sheetView zoomScale="130" zoomScaleNormal="130" workbookViewId="0">
      <pane ySplit="1" topLeftCell="A3658" activePane="bottomLeft" state="frozen"/>
      <selection pane="bottomLeft" activeCell="A3663" sqref="A3663:F3663"/>
    </sheetView>
  </sheetViews>
  <sheetFormatPr defaultRowHeight="12.75"/>
  <cols>
    <col min="1" max="1" width="10" style="133" customWidth="1"/>
    <col min="2" max="2" width="79.140625" style="134" customWidth="1"/>
    <col min="3" max="3" width="34" style="133" hidden="1" customWidth="1"/>
    <col min="4" max="4" width="9.140625" style="133" customWidth="1"/>
    <col min="5" max="5" width="6.28515625" style="133" hidden="1" customWidth="1"/>
    <col min="6" max="6" width="13.5703125" style="133" customWidth="1"/>
    <col min="7" max="8" width="9.140625" style="133" hidden="1" customWidth="1"/>
    <col min="9" max="9" width="9.140625" customWidth="1"/>
  </cols>
  <sheetData>
    <row r="1" spans="1:8" ht="28.5" customHeight="1">
      <c r="A1" s="135" t="s">
        <v>341</v>
      </c>
      <c r="B1" s="135" t="s">
        <v>82</v>
      </c>
      <c r="C1" s="135" t="s">
        <v>342</v>
      </c>
      <c r="D1" s="135" t="s">
        <v>343</v>
      </c>
      <c r="E1" s="135" t="s">
        <v>344</v>
      </c>
      <c r="F1" s="135" t="s">
        <v>345</v>
      </c>
      <c r="G1" s="135" t="s">
        <v>346</v>
      </c>
      <c r="H1" s="135" t="s">
        <v>347</v>
      </c>
    </row>
    <row r="2" spans="1:8" ht="51">
      <c r="A2" s="136">
        <v>89977</v>
      </c>
      <c r="B2" s="137" t="s">
        <v>5342</v>
      </c>
      <c r="C2" s="136" t="s">
        <v>5343</v>
      </c>
      <c r="D2" s="136" t="s">
        <v>335</v>
      </c>
      <c r="E2" s="138">
        <v>97.66</v>
      </c>
      <c r="F2" s="138">
        <v>90.47</v>
      </c>
      <c r="G2" s="136" t="s">
        <v>308</v>
      </c>
      <c r="H2" s="139">
        <v>41974</v>
      </c>
    </row>
    <row r="3" spans="1:8" ht="38.25">
      <c r="A3" s="140">
        <v>89043</v>
      </c>
      <c r="B3" s="141" t="s">
        <v>5344</v>
      </c>
      <c r="C3" s="140" t="s">
        <v>5343</v>
      </c>
      <c r="D3" s="140" t="s">
        <v>335</v>
      </c>
      <c r="E3" s="142">
        <v>48.62</v>
      </c>
      <c r="F3" s="142">
        <v>49.27</v>
      </c>
      <c r="G3" s="140" t="s">
        <v>308</v>
      </c>
      <c r="H3" s="143">
        <v>41974</v>
      </c>
    </row>
    <row r="4" spans="1:8" ht="51">
      <c r="A4" s="136">
        <v>89168</v>
      </c>
      <c r="B4" s="137" t="s">
        <v>5345</v>
      </c>
      <c r="C4" s="136" t="s">
        <v>5343</v>
      </c>
      <c r="D4" s="136" t="s">
        <v>335</v>
      </c>
      <c r="E4" s="138">
        <v>38.15</v>
      </c>
      <c r="F4" s="138">
        <v>50.49</v>
      </c>
      <c r="G4" s="136" t="s">
        <v>308</v>
      </c>
      <c r="H4" s="139">
        <v>41974</v>
      </c>
    </row>
    <row r="5" spans="1:8" ht="51">
      <c r="A5" s="140">
        <v>89978</v>
      </c>
      <c r="B5" s="141" t="s">
        <v>5346</v>
      </c>
      <c r="C5" s="140" t="s">
        <v>5343</v>
      </c>
      <c r="D5" s="140" t="s">
        <v>335</v>
      </c>
      <c r="E5" s="142">
        <v>55.59</v>
      </c>
      <c r="F5" s="142">
        <v>56.62</v>
      </c>
      <c r="G5" s="140" t="s">
        <v>308</v>
      </c>
      <c r="H5" s="143">
        <v>41974</v>
      </c>
    </row>
    <row r="6" spans="1:8" ht="38.25">
      <c r="A6" s="136">
        <v>89044</v>
      </c>
      <c r="B6" s="137" t="s">
        <v>5347</v>
      </c>
      <c r="C6" s="136" t="s">
        <v>5343</v>
      </c>
      <c r="D6" s="136" t="s">
        <v>335</v>
      </c>
      <c r="E6" s="138">
        <v>41.95</v>
      </c>
      <c r="F6" s="138">
        <v>44</v>
      </c>
      <c r="G6" s="136" t="s">
        <v>308</v>
      </c>
      <c r="H6" s="139">
        <v>41974</v>
      </c>
    </row>
    <row r="7" spans="1:8" ht="51">
      <c r="A7" s="140">
        <v>89169</v>
      </c>
      <c r="B7" s="141" t="s">
        <v>5348</v>
      </c>
      <c r="C7" s="140" t="s">
        <v>5343</v>
      </c>
      <c r="D7" s="140" t="s">
        <v>335</v>
      </c>
      <c r="E7" s="142">
        <v>42.44</v>
      </c>
      <c r="F7" s="142">
        <v>44.44</v>
      </c>
      <c r="G7" s="140" t="s">
        <v>308</v>
      </c>
      <c r="H7" s="143">
        <v>41974</v>
      </c>
    </row>
    <row r="8" spans="1:8" ht="38.25">
      <c r="A8" s="136">
        <v>89049</v>
      </c>
      <c r="B8" s="137" t="s">
        <v>5349</v>
      </c>
      <c r="C8" s="136" t="s">
        <v>5350</v>
      </c>
      <c r="D8" s="136" t="s">
        <v>335</v>
      </c>
      <c r="E8" s="138">
        <v>14.89</v>
      </c>
      <c r="F8" s="138">
        <v>14.04</v>
      </c>
      <c r="G8" s="136" t="s">
        <v>308</v>
      </c>
      <c r="H8" s="139">
        <v>41974</v>
      </c>
    </row>
    <row r="9" spans="1:8" ht="51">
      <c r="A9" s="140">
        <v>89047</v>
      </c>
      <c r="B9" s="141" t="s">
        <v>5351</v>
      </c>
      <c r="C9" s="140" t="s">
        <v>5352</v>
      </c>
      <c r="D9" s="140" t="s">
        <v>335</v>
      </c>
      <c r="E9" s="142">
        <v>27.64</v>
      </c>
      <c r="F9" s="142">
        <v>32.89</v>
      </c>
      <c r="G9" s="140" t="s">
        <v>308</v>
      </c>
      <c r="H9" s="143">
        <v>41974</v>
      </c>
    </row>
    <row r="10" spans="1:8" ht="51">
      <c r="A10" s="136">
        <v>89173</v>
      </c>
      <c r="B10" s="137" t="s">
        <v>5353</v>
      </c>
      <c r="C10" s="136" t="s">
        <v>5350</v>
      </c>
      <c r="D10" s="136" t="s">
        <v>335</v>
      </c>
      <c r="E10" s="138">
        <v>9.07</v>
      </c>
      <c r="F10" s="138">
        <v>23.52</v>
      </c>
      <c r="G10" s="136" t="s">
        <v>308</v>
      </c>
      <c r="H10" s="139">
        <v>41974</v>
      </c>
    </row>
    <row r="11" spans="1:8" ht="51">
      <c r="A11" s="140">
        <v>89048</v>
      </c>
      <c r="B11" s="141" t="s">
        <v>5354</v>
      </c>
      <c r="C11" s="140" t="s">
        <v>5350</v>
      </c>
      <c r="D11" s="140" t="s">
        <v>335</v>
      </c>
      <c r="E11" s="142">
        <v>9.57</v>
      </c>
      <c r="F11" s="142">
        <v>23.96</v>
      </c>
      <c r="G11" s="140" t="s">
        <v>308</v>
      </c>
      <c r="H11" s="143">
        <v>41974</v>
      </c>
    </row>
    <row r="12" spans="1:8" ht="51">
      <c r="A12" s="136">
        <v>89045</v>
      </c>
      <c r="B12" s="137" t="s">
        <v>5355</v>
      </c>
      <c r="C12" s="136" t="s">
        <v>5350</v>
      </c>
      <c r="D12" s="136" t="s">
        <v>335</v>
      </c>
      <c r="E12" s="138">
        <v>40.97</v>
      </c>
      <c r="F12" s="138">
        <v>39.53</v>
      </c>
      <c r="G12" s="136" t="s">
        <v>308</v>
      </c>
      <c r="H12" s="139">
        <v>41974</v>
      </c>
    </row>
    <row r="13" spans="1:8" ht="51">
      <c r="A13" s="140">
        <v>89170</v>
      </c>
      <c r="B13" s="141" t="s">
        <v>5356</v>
      </c>
      <c r="C13" s="140" t="s">
        <v>5350</v>
      </c>
      <c r="D13" s="140" t="s">
        <v>335</v>
      </c>
      <c r="E13" s="142">
        <v>39.82</v>
      </c>
      <c r="F13" s="142">
        <v>38.479999999999997</v>
      </c>
      <c r="G13" s="140" t="s">
        <v>308</v>
      </c>
      <c r="H13" s="143">
        <v>41974</v>
      </c>
    </row>
    <row r="14" spans="1:8" ht="38.25">
      <c r="A14" s="136">
        <v>89046</v>
      </c>
      <c r="B14" s="137" t="s">
        <v>5357</v>
      </c>
      <c r="C14" s="136" t="s">
        <v>5352</v>
      </c>
      <c r="D14" s="136" t="s">
        <v>335</v>
      </c>
      <c r="E14" s="138">
        <v>18.75</v>
      </c>
      <c r="F14" s="138">
        <v>30.22</v>
      </c>
      <c r="G14" s="136" t="s">
        <v>308</v>
      </c>
      <c r="H14" s="139">
        <v>41974</v>
      </c>
    </row>
    <row r="15" spans="1:8" ht="38.25">
      <c r="A15" s="140">
        <v>89171</v>
      </c>
      <c r="B15" s="141" t="s">
        <v>5358</v>
      </c>
      <c r="C15" s="140" t="s">
        <v>5352</v>
      </c>
      <c r="D15" s="140" t="s">
        <v>335</v>
      </c>
      <c r="E15" s="142">
        <v>20.98</v>
      </c>
      <c r="F15" s="142">
        <v>28.75</v>
      </c>
      <c r="G15" s="140" t="s">
        <v>308</v>
      </c>
      <c r="H15" s="143">
        <v>41974</v>
      </c>
    </row>
    <row r="16" spans="1:8" ht="51">
      <c r="A16" s="136">
        <v>89172</v>
      </c>
      <c r="B16" s="137" t="s">
        <v>5359</v>
      </c>
      <c r="C16" s="136" t="s">
        <v>5352</v>
      </c>
      <c r="D16" s="136" t="s">
        <v>335</v>
      </c>
      <c r="E16" s="138">
        <v>33.85</v>
      </c>
      <c r="F16" s="138">
        <v>32.67</v>
      </c>
      <c r="G16" s="136" t="s">
        <v>308</v>
      </c>
      <c r="H16" s="139">
        <v>41974</v>
      </c>
    </row>
    <row r="17" spans="1:8" ht="25.5">
      <c r="A17" s="140">
        <v>84130</v>
      </c>
      <c r="B17" s="141" t="s">
        <v>5360</v>
      </c>
      <c r="C17" s="140" t="s">
        <v>5361</v>
      </c>
      <c r="D17" s="140" t="s">
        <v>370</v>
      </c>
      <c r="E17" s="142">
        <v>92.49</v>
      </c>
      <c r="F17" s="142">
        <v>83.14</v>
      </c>
      <c r="G17" s="140" t="s">
        <v>308</v>
      </c>
      <c r="H17" s="143">
        <v>41974</v>
      </c>
    </row>
    <row r="18" spans="1:8" ht="25.5">
      <c r="A18" s="136">
        <v>84131</v>
      </c>
      <c r="B18" s="137" t="s">
        <v>5362</v>
      </c>
      <c r="C18" s="136" t="s">
        <v>5361</v>
      </c>
      <c r="D18" s="136" t="s">
        <v>370</v>
      </c>
      <c r="E18" s="138">
        <v>77.08</v>
      </c>
      <c r="F18" s="138">
        <v>69.28</v>
      </c>
      <c r="G18" s="136" t="s">
        <v>308</v>
      </c>
      <c r="H18" s="139">
        <v>41974</v>
      </c>
    </row>
    <row r="19" spans="1:8" ht="25.5">
      <c r="A19" s="140">
        <v>84128</v>
      </c>
      <c r="B19" s="141" t="s">
        <v>5363</v>
      </c>
      <c r="C19" s="140" t="s">
        <v>5361</v>
      </c>
      <c r="D19" s="140" t="s">
        <v>370</v>
      </c>
      <c r="E19" s="142">
        <v>154.15</v>
      </c>
      <c r="F19" s="142">
        <v>138.57</v>
      </c>
      <c r="G19" s="140" t="s">
        <v>308</v>
      </c>
      <c r="H19" s="143">
        <v>41974</v>
      </c>
    </row>
    <row r="20" spans="1:8" ht="25.5">
      <c r="A20" s="136">
        <v>84129</v>
      </c>
      <c r="B20" s="137" t="s">
        <v>5364</v>
      </c>
      <c r="C20" s="136" t="s">
        <v>5361</v>
      </c>
      <c r="D20" s="136" t="s">
        <v>370</v>
      </c>
      <c r="E20" s="138">
        <v>123.32</v>
      </c>
      <c r="F20" s="138">
        <v>110.85</v>
      </c>
      <c r="G20" s="136" t="s">
        <v>308</v>
      </c>
      <c r="H20" s="139">
        <v>41974</v>
      </c>
    </row>
    <row r="21" spans="1:8" ht="25.5">
      <c r="A21" s="140">
        <v>72135</v>
      </c>
      <c r="B21" s="141" t="s">
        <v>5365</v>
      </c>
      <c r="C21" s="140" t="s">
        <v>5366</v>
      </c>
      <c r="D21" s="140" t="s">
        <v>370</v>
      </c>
      <c r="E21" s="142">
        <v>4.0599999999999996</v>
      </c>
      <c r="F21" s="142">
        <v>3.75</v>
      </c>
      <c r="G21" s="140" t="s">
        <v>308</v>
      </c>
      <c r="H21" s="143">
        <v>41974</v>
      </c>
    </row>
    <row r="22" spans="1:8" ht="38.25">
      <c r="A22" s="136">
        <v>83402</v>
      </c>
      <c r="B22" s="137" t="s">
        <v>5367</v>
      </c>
      <c r="C22" s="136" t="s">
        <v>5368</v>
      </c>
      <c r="D22" s="136" t="s">
        <v>83</v>
      </c>
      <c r="E22" s="138">
        <v>38.71</v>
      </c>
      <c r="F22" s="138">
        <v>37.08</v>
      </c>
      <c r="G22" s="136" t="s">
        <v>308</v>
      </c>
      <c r="H22" s="139">
        <v>41974</v>
      </c>
    </row>
    <row r="23" spans="1:8">
      <c r="A23" s="140">
        <v>40841</v>
      </c>
      <c r="B23" s="141" t="s">
        <v>5369</v>
      </c>
      <c r="C23" s="140" t="s">
        <v>5361</v>
      </c>
      <c r="D23" s="140" t="s">
        <v>83</v>
      </c>
      <c r="E23" s="142">
        <v>88.48</v>
      </c>
      <c r="F23" s="142">
        <v>81.760000000000005</v>
      </c>
      <c r="G23" s="140" t="s">
        <v>308</v>
      </c>
      <c r="H23" s="143">
        <v>41974</v>
      </c>
    </row>
    <row r="24" spans="1:8" ht="38.25">
      <c r="A24" s="136">
        <v>72283</v>
      </c>
      <c r="B24" s="137" t="s">
        <v>5370</v>
      </c>
      <c r="C24" s="136" t="s">
        <v>5371</v>
      </c>
      <c r="D24" s="136" t="s">
        <v>83</v>
      </c>
      <c r="E24" s="138">
        <v>743.2</v>
      </c>
      <c r="F24" s="138">
        <v>733.89</v>
      </c>
      <c r="G24" s="136" t="s">
        <v>308</v>
      </c>
      <c r="H24" s="139">
        <v>41974</v>
      </c>
    </row>
    <row r="25" spans="1:8" ht="38.25">
      <c r="A25" s="140">
        <v>72284</v>
      </c>
      <c r="B25" s="141" t="s">
        <v>5372</v>
      </c>
      <c r="C25" s="140" t="s">
        <v>5371</v>
      </c>
      <c r="D25" s="140" t="s">
        <v>83</v>
      </c>
      <c r="E25" s="142">
        <v>1123.73</v>
      </c>
      <c r="F25" s="142">
        <v>1113.08</v>
      </c>
      <c r="G25" s="140" t="s">
        <v>308</v>
      </c>
      <c r="H25" s="143">
        <v>41974</v>
      </c>
    </row>
    <row r="26" spans="1:8" ht="17.25" customHeight="1">
      <c r="A26" s="136">
        <v>83714</v>
      </c>
      <c r="B26" s="137" t="s">
        <v>5373</v>
      </c>
      <c r="C26" s="136" t="s">
        <v>5374</v>
      </c>
      <c r="D26" s="136" t="s">
        <v>370</v>
      </c>
      <c r="E26" s="138">
        <v>531.41999999999996</v>
      </c>
      <c r="F26" s="138">
        <v>502.97</v>
      </c>
      <c r="G26" s="136" t="s">
        <v>308</v>
      </c>
      <c r="H26" s="139">
        <v>41974</v>
      </c>
    </row>
    <row r="27" spans="1:8" ht="38.25">
      <c r="A27" s="140">
        <v>89422</v>
      </c>
      <c r="B27" s="141" t="s">
        <v>5375</v>
      </c>
      <c r="C27" s="140" t="s">
        <v>5366</v>
      </c>
      <c r="D27" s="140" t="s">
        <v>83</v>
      </c>
      <c r="E27" s="142">
        <v>2.38</v>
      </c>
      <c r="F27" s="142">
        <v>2.23</v>
      </c>
      <c r="G27" s="140" t="s">
        <v>308</v>
      </c>
      <c r="H27" s="143">
        <v>41974</v>
      </c>
    </row>
    <row r="28" spans="1:8" ht="38.25">
      <c r="A28" s="136">
        <v>89376</v>
      </c>
      <c r="B28" s="137" t="s">
        <v>5376</v>
      </c>
      <c r="C28" s="136" t="s">
        <v>5366</v>
      </c>
      <c r="D28" s="136" t="s">
        <v>83</v>
      </c>
      <c r="E28" s="138">
        <v>3.33</v>
      </c>
      <c r="F28" s="138">
        <v>3.09</v>
      </c>
      <c r="G28" s="136" t="s">
        <v>308</v>
      </c>
      <c r="H28" s="139">
        <v>41974</v>
      </c>
    </row>
    <row r="29" spans="1:8" ht="38.25">
      <c r="A29" s="140">
        <v>89429</v>
      </c>
      <c r="B29" s="141" t="s">
        <v>5377</v>
      </c>
      <c r="C29" s="140" t="s">
        <v>5366</v>
      </c>
      <c r="D29" s="140" t="s">
        <v>83</v>
      </c>
      <c r="E29" s="142">
        <v>2.83</v>
      </c>
      <c r="F29" s="142">
        <v>2.67</v>
      </c>
      <c r="G29" s="140" t="s">
        <v>308</v>
      </c>
      <c r="H29" s="143">
        <v>41974</v>
      </c>
    </row>
    <row r="30" spans="1:8" ht="38.25">
      <c r="A30" s="136">
        <v>89538</v>
      </c>
      <c r="B30" s="137" t="s">
        <v>5378</v>
      </c>
      <c r="C30" s="136" t="s">
        <v>5366</v>
      </c>
      <c r="D30" s="136" t="s">
        <v>83</v>
      </c>
      <c r="E30" s="138">
        <v>2.27</v>
      </c>
      <c r="F30" s="138">
        <v>2.16</v>
      </c>
      <c r="G30" s="136" t="s">
        <v>308</v>
      </c>
      <c r="H30" s="139">
        <v>41974</v>
      </c>
    </row>
    <row r="31" spans="1:8" ht="38.25">
      <c r="A31" s="140">
        <v>89383</v>
      </c>
      <c r="B31" s="141" t="s">
        <v>5379</v>
      </c>
      <c r="C31" s="140" t="s">
        <v>5366</v>
      </c>
      <c r="D31" s="140" t="s">
        <v>83</v>
      </c>
      <c r="E31" s="142">
        <v>3.96</v>
      </c>
      <c r="F31" s="142">
        <v>3.68</v>
      </c>
      <c r="G31" s="140" t="s">
        <v>308</v>
      </c>
      <c r="H31" s="143">
        <v>41974</v>
      </c>
    </row>
    <row r="32" spans="1:8" ht="38.25">
      <c r="A32" s="136">
        <v>89436</v>
      </c>
      <c r="B32" s="137" t="s">
        <v>5380</v>
      </c>
      <c r="C32" s="136" t="s">
        <v>5366</v>
      </c>
      <c r="D32" s="136" t="s">
        <v>83</v>
      </c>
      <c r="E32" s="138">
        <v>3.99</v>
      </c>
      <c r="F32" s="138">
        <v>3.79</v>
      </c>
      <c r="G32" s="136" t="s">
        <v>308</v>
      </c>
      <c r="H32" s="139">
        <v>41974</v>
      </c>
    </row>
    <row r="33" spans="1:8" ht="38.25">
      <c r="A33" s="140">
        <v>89553</v>
      </c>
      <c r="B33" s="141" t="s">
        <v>5381</v>
      </c>
      <c r="C33" s="140" t="s">
        <v>5366</v>
      </c>
      <c r="D33" s="140" t="s">
        <v>83</v>
      </c>
      <c r="E33" s="142">
        <v>3.1</v>
      </c>
      <c r="F33" s="142">
        <v>2.96</v>
      </c>
      <c r="G33" s="140" t="s">
        <v>308</v>
      </c>
      <c r="H33" s="143">
        <v>41974</v>
      </c>
    </row>
    <row r="34" spans="1:8" ht="38.25">
      <c r="A34" s="136">
        <v>89391</v>
      </c>
      <c r="B34" s="137" t="s">
        <v>5382</v>
      </c>
      <c r="C34" s="136" t="s">
        <v>5366</v>
      </c>
      <c r="D34" s="136" t="s">
        <v>83</v>
      </c>
      <c r="E34" s="138">
        <v>5.34</v>
      </c>
      <c r="F34" s="138">
        <v>5.01</v>
      </c>
      <c r="G34" s="136" t="s">
        <v>308</v>
      </c>
      <c r="H34" s="139">
        <v>41974</v>
      </c>
    </row>
    <row r="35" spans="1:8" ht="38.25">
      <c r="A35" s="140">
        <v>89570</v>
      </c>
      <c r="B35" s="141" t="s">
        <v>5383</v>
      </c>
      <c r="C35" s="140" t="s">
        <v>5366</v>
      </c>
      <c r="D35" s="140" t="s">
        <v>83</v>
      </c>
      <c r="E35" s="142">
        <v>8.1199999999999992</v>
      </c>
      <c r="F35" s="142">
        <v>7.96</v>
      </c>
      <c r="G35" s="140" t="s">
        <v>308</v>
      </c>
      <c r="H35" s="143">
        <v>41974</v>
      </c>
    </row>
    <row r="36" spans="1:8" ht="38.25">
      <c r="A36" s="136">
        <v>89572</v>
      </c>
      <c r="B36" s="137" t="s">
        <v>5384</v>
      </c>
      <c r="C36" s="136" t="s">
        <v>5366</v>
      </c>
      <c r="D36" s="136" t="s">
        <v>83</v>
      </c>
      <c r="E36" s="138">
        <v>5.3</v>
      </c>
      <c r="F36" s="138">
        <v>5.14</v>
      </c>
      <c r="G36" s="136" t="s">
        <v>308</v>
      </c>
      <c r="H36" s="139">
        <v>41974</v>
      </c>
    </row>
    <row r="37" spans="1:8" ht="38.25">
      <c r="A37" s="140">
        <v>89596</v>
      </c>
      <c r="B37" s="141" t="s">
        <v>5385</v>
      </c>
      <c r="C37" s="140" t="s">
        <v>5366</v>
      </c>
      <c r="D37" s="140" t="s">
        <v>83</v>
      </c>
      <c r="E37" s="142">
        <v>6.78</v>
      </c>
      <c r="F37" s="142">
        <v>6.58</v>
      </c>
      <c r="G37" s="140" t="s">
        <v>308</v>
      </c>
      <c r="H37" s="143">
        <v>41974</v>
      </c>
    </row>
    <row r="38" spans="1:8" ht="38.25">
      <c r="A38" s="136">
        <v>89595</v>
      </c>
      <c r="B38" s="137" t="s">
        <v>5386</v>
      </c>
      <c r="C38" s="136" t="s">
        <v>5366</v>
      </c>
      <c r="D38" s="136" t="s">
        <v>83</v>
      </c>
      <c r="E38" s="138">
        <v>9.3000000000000007</v>
      </c>
      <c r="F38" s="138">
        <v>9.1</v>
      </c>
      <c r="G38" s="136" t="s">
        <v>308</v>
      </c>
      <c r="H38" s="139">
        <v>41974</v>
      </c>
    </row>
    <row r="39" spans="1:8" ht="38.25">
      <c r="A39" s="140">
        <v>89610</v>
      </c>
      <c r="B39" s="141" t="s">
        <v>5387</v>
      </c>
      <c r="C39" s="140" t="s">
        <v>5366</v>
      </c>
      <c r="D39" s="140" t="s">
        <v>83</v>
      </c>
      <c r="E39" s="142">
        <v>13.06</v>
      </c>
      <c r="F39" s="142">
        <v>12.83</v>
      </c>
      <c r="G39" s="140" t="s">
        <v>308</v>
      </c>
      <c r="H39" s="143">
        <v>41974</v>
      </c>
    </row>
    <row r="40" spans="1:8" ht="38.25">
      <c r="A40" s="136">
        <v>89613</v>
      </c>
      <c r="B40" s="137" t="s">
        <v>5388</v>
      </c>
      <c r="C40" s="136" t="s">
        <v>5366</v>
      </c>
      <c r="D40" s="136" t="s">
        <v>83</v>
      </c>
      <c r="E40" s="138">
        <v>23.28</v>
      </c>
      <c r="F40" s="138">
        <v>22.99</v>
      </c>
      <c r="G40" s="136" t="s">
        <v>308</v>
      </c>
      <c r="H40" s="139">
        <v>41974</v>
      </c>
    </row>
    <row r="41" spans="1:8" ht="38.25">
      <c r="A41" s="140">
        <v>89616</v>
      </c>
      <c r="B41" s="141" t="s">
        <v>5389</v>
      </c>
      <c r="C41" s="140" t="s">
        <v>5366</v>
      </c>
      <c r="D41" s="140" t="s">
        <v>83</v>
      </c>
      <c r="E41" s="142">
        <v>34.15</v>
      </c>
      <c r="F41" s="142">
        <v>33.83</v>
      </c>
      <c r="G41" s="140" t="s">
        <v>308</v>
      </c>
      <c r="H41" s="143">
        <v>41974</v>
      </c>
    </row>
    <row r="42" spans="1:8" ht="25.5">
      <c r="A42" s="136">
        <v>72783</v>
      </c>
      <c r="B42" s="137" t="s">
        <v>5390</v>
      </c>
      <c r="C42" s="136" t="s">
        <v>5366</v>
      </c>
      <c r="D42" s="136" t="s">
        <v>83</v>
      </c>
      <c r="E42" s="138">
        <v>9.44</v>
      </c>
      <c r="F42" s="138">
        <v>9.24</v>
      </c>
      <c r="G42" s="136" t="s">
        <v>308</v>
      </c>
      <c r="H42" s="139">
        <v>41974</v>
      </c>
    </row>
    <row r="43" spans="1:8" ht="25.5">
      <c r="A43" s="140">
        <v>72784</v>
      </c>
      <c r="B43" s="141" t="s">
        <v>5391</v>
      </c>
      <c r="C43" s="140" t="s">
        <v>5366</v>
      </c>
      <c r="D43" s="140" t="s">
        <v>83</v>
      </c>
      <c r="E43" s="142">
        <v>11.12</v>
      </c>
      <c r="F43" s="142">
        <v>10.92</v>
      </c>
      <c r="G43" s="140" t="s">
        <v>308</v>
      </c>
      <c r="H43" s="143">
        <v>41974</v>
      </c>
    </row>
    <row r="44" spans="1:8" ht="25.5">
      <c r="A44" s="136">
        <v>72785</v>
      </c>
      <c r="B44" s="137" t="s">
        <v>5392</v>
      </c>
      <c r="C44" s="136" t="s">
        <v>5366</v>
      </c>
      <c r="D44" s="136" t="s">
        <v>83</v>
      </c>
      <c r="E44" s="138">
        <v>17.600000000000001</v>
      </c>
      <c r="F44" s="138">
        <v>17.399999999999999</v>
      </c>
      <c r="G44" s="136" t="s">
        <v>308</v>
      </c>
      <c r="H44" s="139">
        <v>41974</v>
      </c>
    </row>
    <row r="45" spans="1:8" ht="25.5">
      <c r="A45" s="140">
        <v>72786</v>
      </c>
      <c r="B45" s="141" t="s">
        <v>5393</v>
      </c>
      <c r="C45" s="140" t="s">
        <v>5366</v>
      </c>
      <c r="D45" s="140" t="s">
        <v>83</v>
      </c>
      <c r="E45" s="142">
        <v>23.46</v>
      </c>
      <c r="F45" s="142">
        <v>23.15</v>
      </c>
      <c r="G45" s="140" t="s">
        <v>308</v>
      </c>
      <c r="H45" s="143">
        <v>41974</v>
      </c>
    </row>
    <row r="46" spans="1:8" ht="25.5">
      <c r="A46" s="136">
        <v>72787</v>
      </c>
      <c r="B46" s="137" t="s">
        <v>5394</v>
      </c>
      <c r="C46" s="136" t="s">
        <v>5366</v>
      </c>
      <c r="D46" s="136" t="s">
        <v>83</v>
      </c>
      <c r="E46" s="138">
        <v>24.28</v>
      </c>
      <c r="F46" s="138">
        <v>23.97</v>
      </c>
      <c r="G46" s="136" t="s">
        <v>308</v>
      </c>
      <c r="H46" s="139">
        <v>41974</v>
      </c>
    </row>
    <row r="47" spans="1:8" ht="25.5">
      <c r="A47" s="140">
        <v>72788</v>
      </c>
      <c r="B47" s="141" t="s">
        <v>5395</v>
      </c>
      <c r="C47" s="140" t="s">
        <v>5366</v>
      </c>
      <c r="D47" s="140" t="s">
        <v>83</v>
      </c>
      <c r="E47" s="142">
        <v>36.130000000000003</v>
      </c>
      <c r="F47" s="142">
        <v>35.82</v>
      </c>
      <c r="G47" s="140" t="s">
        <v>308</v>
      </c>
      <c r="H47" s="143">
        <v>41974</v>
      </c>
    </row>
    <row r="48" spans="1:8" ht="25.5">
      <c r="A48" s="136">
        <v>72796</v>
      </c>
      <c r="B48" s="137" t="s">
        <v>246</v>
      </c>
      <c r="C48" s="136" t="s">
        <v>5366</v>
      </c>
      <c r="D48" s="136" t="s">
        <v>83</v>
      </c>
      <c r="E48" s="138">
        <v>255.72</v>
      </c>
      <c r="F48" s="138">
        <v>255.22</v>
      </c>
      <c r="G48" s="136" t="s">
        <v>308</v>
      </c>
      <c r="H48" s="139">
        <v>41974</v>
      </c>
    </row>
    <row r="49" spans="1:8" ht="25.5">
      <c r="A49" s="140">
        <v>72789</v>
      </c>
      <c r="B49" s="141" t="s">
        <v>5396</v>
      </c>
      <c r="C49" s="140" t="s">
        <v>5366</v>
      </c>
      <c r="D49" s="140" t="s">
        <v>83</v>
      </c>
      <c r="E49" s="142">
        <v>12.32</v>
      </c>
      <c r="F49" s="142">
        <v>12.12</v>
      </c>
      <c r="G49" s="140" t="s">
        <v>308</v>
      </c>
      <c r="H49" s="143">
        <v>41974</v>
      </c>
    </row>
    <row r="50" spans="1:8" ht="25.5">
      <c r="A50" s="136">
        <v>72790</v>
      </c>
      <c r="B50" s="137" t="s">
        <v>5397</v>
      </c>
      <c r="C50" s="136" t="s">
        <v>5366</v>
      </c>
      <c r="D50" s="136" t="s">
        <v>83</v>
      </c>
      <c r="E50" s="138">
        <v>14.78</v>
      </c>
      <c r="F50" s="138">
        <v>14.58</v>
      </c>
      <c r="G50" s="136" t="s">
        <v>308</v>
      </c>
      <c r="H50" s="139">
        <v>41974</v>
      </c>
    </row>
    <row r="51" spans="1:8" ht="25.5">
      <c r="A51" s="140">
        <v>72791</v>
      </c>
      <c r="B51" s="141" t="s">
        <v>5398</v>
      </c>
      <c r="C51" s="140" t="s">
        <v>5366</v>
      </c>
      <c r="D51" s="140" t="s">
        <v>83</v>
      </c>
      <c r="E51" s="142">
        <v>18.96</v>
      </c>
      <c r="F51" s="142">
        <v>18.649999999999999</v>
      </c>
      <c r="G51" s="140" t="s">
        <v>308</v>
      </c>
      <c r="H51" s="143">
        <v>41974</v>
      </c>
    </row>
    <row r="52" spans="1:8" ht="25.5">
      <c r="A52" s="136">
        <v>72792</v>
      </c>
      <c r="B52" s="137" t="s">
        <v>5399</v>
      </c>
      <c r="C52" s="136" t="s">
        <v>5366</v>
      </c>
      <c r="D52" s="136" t="s">
        <v>83</v>
      </c>
      <c r="E52" s="138">
        <v>32.74</v>
      </c>
      <c r="F52" s="138">
        <v>32.43</v>
      </c>
      <c r="G52" s="136" t="s">
        <v>308</v>
      </c>
      <c r="H52" s="139">
        <v>41974</v>
      </c>
    </row>
    <row r="53" spans="1:8" ht="25.5">
      <c r="A53" s="140">
        <v>72793</v>
      </c>
      <c r="B53" s="141" t="s">
        <v>5400</v>
      </c>
      <c r="C53" s="140" t="s">
        <v>5366</v>
      </c>
      <c r="D53" s="140" t="s">
        <v>83</v>
      </c>
      <c r="E53" s="142">
        <v>45.49</v>
      </c>
      <c r="F53" s="142">
        <v>45.18</v>
      </c>
      <c r="G53" s="140" t="s">
        <v>308</v>
      </c>
      <c r="H53" s="143">
        <v>41974</v>
      </c>
    </row>
    <row r="54" spans="1:8" ht="25.5">
      <c r="A54" s="136">
        <v>72794</v>
      </c>
      <c r="B54" s="137" t="s">
        <v>245</v>
      </c>
      <c r="C54" s="136" t="s">
        <v>5366</v>
      </c>
      <c r="D54" s="136" t="s">
        <v>83</v>
      </c>
      <c r="E54" s="138">
        <v>134.72</v>
      </c>
      <c r="F54" s="138">
        <v>134.32</v>
      </c>
      <c r="G54" s="136" t="s">
        <v>308</v>
      </c>
      <c r="H54" s="139">
        <v>41974</v>
      </c>
    </row>
    <row r="55" spans="1:8" ht="25.5">
      <c r="A55" s="140">
        <v>72795</v>
      </c>
      <c r="B55" s="141" t="s">
        <v>5401</v>
      </c>
      <c r="C55" s="140" t="s">
        <v>5366</v>
      </c>
      <c r="D55" s="140" t="s">
        <v>83</v>
      </c>
      <c r="E55" s="142">
        <v>183.88</v>
      </c>
      <c r="F55" s="142">
        <v>183.27</v>
      </c>
      <c r="G55" s="140" t="s">
        <v>308</v>
      </c>
      <c r="H55" s="143">
        <v>41974</v>
      </c>
    </row>
    <row r="56" spans="1:8" ht="25.5">
      <c r="A56" s="136">
        <v>72797</v>
      </c>
      <c r="B56" s="137" t="s">
        <v>5402</v>
      </c>
      <c r="C56" s="136" t="s">
        <v>5366</v>
      </c>
      <c r="D56" s="136" t="s">
        <v>83</v>
      </c>
      <c r="E56" s="138">
        <v>13.94</v>
      </c>
      <c r="F56" s="138">
        <v>13.74</v>
      </c>
      <c r="G56" s="136" t="s">
        <v>308</v>
      </c>
      <c r="H56" s="139">
        <v>41974</v>
      </c>
    </row>
    <row r="57" spans="1:8" ht="25.5">
      <c r="A57" s="140">
        <v>72800</v>
      </c>
      <c r="B57" s="141" t="s">
        <v>5403</v>
      </c>
      <c r="C57" s="140" t="s">
        <v>5366</v>
      </c>
      <c r="D57" s="140" t="s">
        <v>83</v>
      </c>
      <c r="E57" s="142">
        <v>21.42</v>
      </c>
      <c r="F57" s="142">
        <v>21.11</v>
      </c>
      <c r="G57" s="140" t="s">
        <v>308</v>
      </c>
      <c r="H57" s="143">
        <v>41974</v>
      </c>
    </row>
    <row r="58" spans="1:8" ht="25.5">
      <c r="A58" s="136">
        <v>72801</v>
      </c>
      <c r="B58" s="137" t="s">
        <v>5404</v>
      </c>
      <c r="C58" s="136" t="s">
        <v>5366</v>
      </c>
      <c r="D58" s="136" t="s">
        <v>83</v>
      </c>
      <c r="E58" s="138">
        <v>37.24</v>
      </c>
      <c r="F58" s="138">
        <v>36.93</v>
      </c>
      <c r="G58" s="136" t="s">
        <v>308</v>
      </c>
      <c r="H58" s="139">
        <v>41974</v>
      </c>
    </row>
    <row r="59" spans="1:8" ht="25.5">
      <c r="A59" s="140">
        <v>72803</v>
      </c>
      <c r="B59" s="141" t="s">
        <v>5405</v>
      </c>
      <c r="C59" s="140" t="s">
        <v>5366</v>
      </c>
      <c r="D59" s="140" t="s">
        <v>83</v>
      </c>
      <c r="E59" s="142">
        <v>147.56</v>
      </c>
      <c r="F59" s="142">
        <v>147.16</v>
      </c>
      <c r="G59" s="140" t="s">
        <v>308</v>
      </c>
      <c r="H59" s="143">
        <v>41974</v>
      </c>
    </row>
    <row r="60" spans="1:8" ht="25.5">
      <c r="A60" s="136">
        <v>72805</v>
      </c>
      <c r="B60" s="137" t="s">
        <v>253</v>
      </c>
      <c r="C60" s="136" t="s">
        <v>5366</v>
      </c>
      <c r="D60" s="136" t="s">
        <v>83</v>
      </c>
      <c r="E60" s="138">
        <v>280.68</v>
      </c>
      <c r="F60" s="138">
        <v>280.18</v>
      </c>
      <c r="G60" s="136" t="s">
        <v>308</v>
      </c>
      <c r="H60" s="139">
        <v>41974</v>
      </c>
    </row>
    <row r="61" spans="1:8" ht="25.5">
      <c r="A61" s="140">
        <v>72798</v>
      </c>
      <c r="B61" s="141" t="s">
        <v>5406</v>
      </c>
      <c r="C61" s="140" t="s">
        <v>5366</v>
      </c>
      <c r="D61" s="140" t="s">
        <v>83</v>
      </c>
      <c r="E61" s="142">
        <v>16.7</v>
      </c>
      <c r="F61" s="142">
        <v>16.5</v>
      </c>
      <c r="G61" s="140" t="s">
        <v>308</v>
      </c>
      <c r="H61" s="143">
        <v>41974</v>
      </c>
    </row>
    <row r="62" spans="1:8" ht="25.5">
      <c r="A62" s="136">
        <v>72802</v>
      </c>
      <c r="B62" s="137" t="s">
        <v>5407</v>
      </c>
      <c r="C62" s="136" t="s">
        <v>5366</v>
      </c>
      <c r="D62" s="136" t="s">
        <v>83</v>
      </c>
      <c r="E62" s="138">
        <v>49.63</v>
      </c>
      <c r="F62" s="138">
        <v>49.32</v>
      </c>
      <c r="G62" s="136" t="s">
        <v>308</v>
      </c>
      <c r="H62" s="139">
        <v>41974</v>
      </c>
    </row>
    <row r="63" spans="1:8" ht="25.5">
      <c r="A63" s="140">
        <v>72804</v>
      </c>
      <c r="B63" s="141" t="s">
        <v>5408</v>
      </c>
      <c r="C63" s="140" t="s">
        <v>5366</v>
      </c>
      <c r="D63" s="140" t="s">
        <v>83</v>
      </c>
      <c r="E63" s="142">
        <v>199.87</v>
      </c>
      <c r="F63" s="142">
        <v>199.26</v>
      </c>
      <c r="G63" s="140" t="s">
        <v>308</v>
      </c>
      <c r="H63" s="143">
        <v>41974</v>
      </c>
    </row>
    <row r="64" spans="1:8" ht="25.5">
      <c r="A64" s="136">
        <v>85065</v>
      </c>
      <c r="B64" s="137" t="s">
        <v>5409</v>
      </c>
      <c r="C64" s="136" t="s">
        <v>5410</v>
      </c>
      <c r="D64" s="136" t="s">
        <v>370</v>
      </c>
      <c r="E64" s="138">
        <v>31.12</v>
      </c>
      <c r="F64" s="138">
        <v>29.86</v>
      </c>
      <c r="G64" s="136" t="s">
        <v>308</v>
      </c>
      <c r="H64" s="139">
        <v>41974</v>
      </c>
    </row>
    <row r="65" spans="1:8" ht="25.5">
      <c r="A65" s="140">
        <v>84871</v>
      </c>
      <c r="B65" s="141" t="s">
        <v>5411</v>
      </c>
      <c r="C65" s="140" t="s">
        <v>5410</v>
      </c>
      <c r="D65" s="140" t="s">
        <v>370</v>
      </c>
      <c r="E65" s="142">
        <v>35.840000000000003</v>
      </c>
      <c r="F65" s="142">
        <v>34.96</v>
      </c>
      <c r="G65" s="140" t="s">
        <v>308</v>
      </c>
      <c r="H65" s="143">
        <v>41974</v>
      </c>
    </row>
    <row r="66" spans="1:8" ht="25.5">
      <c r="A66" s="136">
        <v>85034</v>
      </c>
      <c r="B66" s="137" t="s">
        <v>5412</v>
      </c>
      <c r="C66" s="136" t="s">
        <v>5410</v>
      </c>
      <c r="D66" s="136" t="s">
        <v>370</v>
      </c>
      <c r="E66" s="138">
        <v>22.13</v>
      </c>
      <c r="F66" s="138">
        <v>20.87</v>
      </c>
      <c r="G66" s="136" t="s">
        <v>308</v>
      </c>
      <c r="H66" s="139">
        <v>41974</v>
      </c>
    </row>
    <row r="67" spans="1:8" ht="25.5">
      <c r="A67" s="140">
        <v>84865</v>
      </c>
      <c r="B67" s="141" t="s">
        <v>5413</v>
      </c>
      <c r="C67" s="140" t="s">
        <v>5410</v>
      </c>
      <c r="D67" s="140" t="s">
        <v>370</v>
      </c>
      <c r="E67" s="142">
        <v>21.35</v>
      </c>
      <c r="F67" s="142">
        <v>20.09</v>
      </c>
      <c r="G67" s="140" t="s">
        <v>308</v>
      </c>
      <c r="H67" s="143">
        <v>41974</v>
      </c>
    </row>
    <row r="68" spans="1:8" ht="25.5">
      <c r="A68" s="136">
        <v>85040</v>
      </c>
      <c r="B68" s="137" t="s">
        <v>5414</v>
      </c>
      <c r="C68" s="136" t="s">
        <v>5410</v>
      </c>
      <c r="D68" s="136" t="s">
        <v>370</v>
      </c>
      <c r="E68" s="138">
        <v>20.74</v>
      </c>
      <c r="F68" s="138">
        <v>19.48</v>
      </c>
      <c r="G68" s="136" t="s">
        <v>308</v>
      </c>
      <c r="H68" s="139">
        <v>41974</v>
      </c>
    </row>
    <row r="69" spans="1:8" ht="25.5">
      <c r="A69" s="140">
        <v>85044</v>
      </c>
      <c r="B69" s="141" t="s">
        <v>5415</v>
      </c>
      <c r="C69" s="140" t="s">
        <v>5410</v>
      </c>
      <c r="D69" s="140" t="s">
        <v>370</v>
      </c>
      <c r="E69" s="142">
        <v>20.74</v>
      </c>
      <c r="F69" s="142">
        <v>19.48</v>
      </c>
      <c r="G69" s="140" t="s">
        <v>308</v>
      </c>
      <c r="H69" s="143">
        <v>41974</v>
      </c>
    </row>
    <row r="70" spans="1:8" ht="25.5">
      <c r="A70" s="136" t="s">
        <v>5416</v>
      </c>
      <c r="B70" s="137" t="s">
        <v>5417</v>
      </c>
      <c r="C70" s="136" t="s">
        <v>5418</v>
      </c>
      <c r="D70" s="136" t="s">
        <v>335</v>
      </c>
      <c r="E70" s="138">
        <v>26.72</v>
      </c>
      <c r="F70" s="138">
        <v>25.04</v>
      </c>
      <c r="G70" s="136" t="s">
        <v>308</v>
      </c>
      <c r="H70" s="139">
        <v>41974</v>
      </c>
    </row>
    <row r="71" spans="1:8" ht="25.5">
      <c r="A71" s="140" t="s">
        <v>5419</v>
      </c>
      <c r="B71" s="141" t="s">
        <v>5420</v>
      </c>
      <c r="C71" s="140" t="s">
        <v>5418</v>
      </c>
      <c r="D71" s="140" t="s">
        <v>335</v>
      </c>
      <c r="E71" s="142">
        <v>13.36</v>
      </c>
      <c r="F71" s="142">
        <v>12.52</v>
      </c>
      <c r="G71" s="140" t="s">
        <v>308</v>
      </c>
      <c r="H71" s="143">
        <v>41974</v>
      </c>
    </row>
    <row r="72" spans="1:8">
      <c r="A72" s="136">
        <v>88238</v>
      </c>
      <c r="B72" s="137" t="s">
        <v>5421</v>
      </c>
      <c r="C72" s="136" t="s">
        <v>5361</v>
      </c>
      <c r="D72" s="136" t="s">
        <v>307</v>
      </c>
      <c r="E72" s="138">
        <v>12.48</v>
      </c>
      <c r="F72" s="138">
        <v>11.31</v>
      </c>
      <c r="G72" s="136" t="s">
        <v>308</v>
      </c>
      <c r="H72" s="139">
        <v>41974</v>
      </c>
    </row>
    <row r="73" spans="1:8">
      <c r="A73" s="140">
        <v>88239</v>
      </c>
      <c r="B73" s="141" t="s">
        <v>5422</v>
      </c>
      <c r="C73" s="140" t="s">
        <v>5361</v>
      </c>
      <c r="D73" s="140" t="s">
        <v>307</v>
      </c>
      <c r="E73" s="142">
        <v>12.48</v>
      </c>
      <c r="F73" s="142">
        <v>11.31</v>
      </c>
      <c r="G73" s="140" t="s">
        <v>308</v>
      </c>
      <c r="H73" s="143">
        <v>41974</v>
      </c>
    </row>
    <row r="74" spans="1:8">
      <c r="A74" s="136">
        <v>88240</v>
      </c>
      <c r="B74" s="137" t="s">
        <v>5423</v>
      </c>
      <c r="C74" s="136" t="s">
        <v>5361</v>
      </c>
      <c r="D74" s="136" t="s">
        <v>307</v>
      </c>
      <c r="E74" s="138">
        <v>8.19</v>
      </c>
      <c r="F74" s="138">
        <v>7.6</v>
      </c>
      <c r="G74" s="136" t="s">
        <v>308</v>
      </c>
      <c r="H74" s="139">
        <v>41974</v>
      </c>
    </row>
    <row r="75" spans="1:8">
      <c r="A75" s="140">
        <v>88241</v>
      </c>
      <c r="B75" s="141" t="s">
        <v>5424</v>
      </c>
      <c r="C75" s="140" t="s">
        <v>5361</v>
      </c>
      <c r="D75" s="140" t="s">
        <v>307</v>
      </c>
      <c r="E75" s="142">
        <v>12.87</v>
      </c>
      <c r="F75" s="142">
        <v>11.65</v>
      </c>
      <c r="G75" s="140" t="s">
        <v>308</v>
      </c>
      <c r="H75" s="143">
        <v>41974</v>
      </c>
    </row>
    <row r="76" spans="1:8">
      <c r="A76" s="136">
        <v>88242</v>
      </c>
      <c r="B76" s="137" t="s">
        <v>5425</v>
      </c>
      <c r="C76" s="136" t="s">
        <v>5361</v>
      </c>
      <c r="D76" s="136" t="s">
        <v>307</v>
      </c>
      <c r="E76" s="138">
        <v>12.21</v>
      </c>
      <c r="F76" s="138">
        <v>11.08</v>
      </c>
      <c r="G76" s="136" t="s">
        <v>308</v>
      </c>
      <c r="H76" s="139">
        <v>41974</v>
      </c>
    </row>
    <row r="77" spans="1:8">
      <c r="A77" s="140">
        <v>88243</v>
      </c>
      <c r="B77" s="141" t="s">
        <v>5426</v>
      </c>
      <c r="C77" s="140" t="s">
        <v>5361</v>
      </c>
      <c r="D77" s="140" t="s">
        <v>307</v>
      </c>
      <c r="E77" s="142">
        <v>12.87</v>
      </c>
      <c r="F77" s="142">
        <v>11.65</v>
      </c>
      <c r="G77" s="140" t="s">
        <v>308</v>
      </c>
      <c r="H77" s="143">
        <v>41974</v>
      </c>
    </row>
    <row r="78" spans="1:8">
      <c r="A78" s="136">
        <v>88244</v>
      </c>
      <c r="B78" s="137" t="s">
        <v>5427</v>
      </c>
      <c r="C78" s="136" t="s">
        <v>5361</v>
      </c>
      <c r="D78" s="136" t="s">
        <v>307</v>
      </c>
      <c r="E78" s="138">
        <v>16.260000000000002</v>
      </c>
      <c r="F78" s="138">
        <v>14.58</v>
      </c>
      <c r="G78" s="136" t="s">
        <v>308</v>
      </c>
      <c r="H78" s="139">
        <v>41974</v>
      </c>
    </row>
    <row r="79" spans="1:8" ht="38.25">
      <c r="A79" s="140">
        <v>85172</v>
      </c>
      <c r="B79" s="141" t="s">
        <v>5428</v>
      </c>
      <c r="C79" s="140" t="s">
        <v>5429</v>
      </c>
      <c r="D79" s="140" t="s">
        <v>370</v>
      </c>
      <c r="E79" s="142">
        <v>87.63</v>
      </c>
      <c r="F79" s="142">
        <v>84.28</v>
      </c>
      <c r="G79" s="140" t="s">
        <v>308</v>
      </c>
      <c r="H79" s="143">
        <v>41974</v>
      </c>
    </row>
    <row r="80" spans="1:8" ht="51">
      <c r="A80" s="136" t="s">
        <v>5430</v>
      </c>
      <c r="B80" s="137" t="s">
        <v>5431</v>
      </c>
      <c r="C80" s="136" t="s">
        <v>5429</v>
      </c>
      <c r="D80" s="136" t="s">
        <v>335</v>
      </c>
      <c r="E80" s="138">
        <v>155.06</v>
      </c>
      <c r="F80" s="138">
        <v>147.03</v>
      </c>
      <c r="G80" s="136" t="s">
        <v>308</v>
      </c>
      <c r="H80" s="139">
        <v>41974</v>
      </c>
    </row>
    <row r="81" spans="1:8" ht="38.25">
      <c r="A81" s="140" t="s">
        <v>5432</v>
      </c>
      <c r="B81" s="141" t="s">
        <v>5433</v>
      </c>
      <c r="C81" s="140" t="s">
        <v>5429</v>
      </c>
      <c r="D81" s="140" t="s">
        <v>335</v>
      </c>
      <c r="E81" s="142">
        <v>98.12</v>
      </c>
      <c r="F81" s="142">
        <v>95.94</v>
      </c>
      <c r="G81" s="140" t="s">
        <v>308</v>
      </c>
      <c r="H81" s="143">
        <v>41974</v>
      </c>
    </row>
    <row r="82" spans="1:8" ht="38.25">
      <c r="A82" s="136" t="s">
        <v>5434</v>
      </c>
      <c r="B82" s="137" t="s">
        <v>5435</v>
      </c>
      <c r="C82" s="136" t="s">
        <v>5368</v>
      </c>
      <c r="D82" s="136" t="s">
        <v>83</v>
      </c>
      <c r="E82" s="138">
        <v>3.49</v>
      </c>
      <c r="F82" s="138">
        <v>3.28</v>
      </c>
      <c r="G82" s="136" t="s">
        <v>308</v>
      </c>
      <c r="H82" s="139">
        <v>41974</v>
      </c>
    </row>
    <row r="83" spans="1:8" ht="38.25">
      <c r="A83" s="140" t="s">
        <v>5436</v>
      </c>
      <c r="B83" s="141" t="s">
        <v>5437</v>
      </c>
      <c r="C83" s="140" t="s">
        <v>5368</v>
      </c>
      <c r="D83" s="140" t="s">
        <v>83</v>
      </c>
      <c r="E83" s="142">
        <v>6.12</v>
      </c>
      <c r="F83" s="142">
        <v>5.9</v>
      </c>
      <c r="G83" s="140" t="s">
        <v>308</v>
      </c>
      <c r="H83" s="143">
        <v>41974</v>
      </c>
    </row>
    <row r="84" spans="1:8" ht="38.25">
      <c r="A84" s="136" t="s">
        <v>5438</v>
      </c>
      <c r="B84" s="137" t="s">
        <v>5439</v>
      </c>
      <c r="C84" s="136" t="s">
        <v>5368</v>
      </c>
      <c r="D84" s="136" t="s">
        <v>83</v>
      </c>
      <c r="E84" s="138">
        <v>4.34</v>
      </c>
      <c r="F84" s="138">
        <v>4.12</v>
      </c>
      <c r="G84" s="136" t="s">
        <v>308</v>
      </c>
      <c r="H84" s="139">
        <v>41974</v>
      </c>
    </row>
    <row r="85" spans="1:8">
      <c r="A85" s="140">
        <v>84114</v>
      </c>
      <c r="B85" s="141" t="s">
        <v>5440</v>
      </c>
      <c r="C85" s="140" t="s">
        <v>5361</v>
      </c>
      <c r="D85" s="140" t="s">
        <v>83</v>
      </c>
      <c r="E85" s="142">
        <v>88.01</v>
      </c>
      <c r="F85" s="142">
        <v>86.36</v>
      </c>
      <c r="G85" s="140" t="s">
        <v>308</v>
      </c>
      <c r="H85" s="143">
        <v>41974</v>
      </c>
    </row>
    <row r="86" spans="1:8" ht="38.25">
      <c r="A86" s="136">
        <v>84874</v>
      </c>
      <c r="B86" s="137" t="s">
        <v>5441</v>
      </c>
      <c r="C86" s="136" t="s">
        <v>5410</v>
      </c>
      <c r="D86" s="136" t="s">
        <v>83</v>
      </c>
      <c r="E86" s="138">
        <v>103.39</v>
      </c>
      <c r="F86" s="138">
        <v>101.19</v>
      </c>
      <c r="G86" s="136" t="s">
        <v>308</v>
      </c>
      <c r="H86" s="139">
        <v>41974</v>
      </c>
    </row>
    <row r="87" spans="1:8" ht="25.5">
      <c r="A87" s="140" t="s">
        <v>5442</v>
      </c>
      <c r="B87" s="141" t="s">
        <v>5443</v>
      </c>
      <c r="C87" s="140" t="s">
        <v>5410</v>
      </c>
      <c r="D87" s="140" t="s">
        <v>83</v>
      </c>
      <c r="E87" s="142">
        <v>53.44</v>
      </c>
      <c r="F87" s="142">
        <v>51.71</v>
      </c>
      <c r="G87" s="140" t="s">
        <v>308</v>
      </c>
      <c r="H87" s="143">
        <v>41974</v>
      </c>
    </row>
    <row r="88" spans="1:8" ht="25.5">
      <c r="A88" s="136" t="s">
        <v>5444</v>
      </c>
      <c r="B88" s="137" t="s">
        <v>5445</v>
      </c>
      <c r="C88" s="136" t="s">
        <v>5410</v>
      </c>
      <c r="D88" s="136" t="s">
        <v>83</v>
      </c>
      <c r="E88" s="138">
        <v>62.99</v>
      </c>
      <c r="F88" s="138">
        <v>60.62</v>
      </c>
      <c r="G88" s="136" t="s">
        <v>308</v>
      </c>
      <c r="H88" s="139">
        <v>41974</v>
      </c>
    </row>
    <row r="89" spans="1:8" ht="25.5">
      <c r="A89" s="140">
        <v>84855</v>
      </c>
      <c r="B89" s="141" t="s">
        <v>5446</v>
      </c>
      <c r="C89" s="140" t="s">
        <v>5410</v>
      </c>
      <c r="D89" s="140" t="s">
        <v>370</v>
      </c>
      <c r="E89" s="142">
        <v>4.75</v>
      </c>
      <c r="F89" s="142">
        <v>4.51</v>
      </c>
      <c r="G89" s="140" t="s">
        <v>308</v>
      </c>
      <c r="H89" s="143">
        <v>41974</v>
      </c>
    </row>
    <row r="90" spans="1:8" ht="25.5">
      <c r="A90" s="136">
        <v>84856</v>
      </c>
      <c r="B90" s="137" t="s">
        <v>5447</v>
      </c>
      <c r="C90" s="136" t="s">
        <v>5410</v>
      </c>
      <c r="D90" s="136" t="s">
        <v>370</v>
      </c>
      <c r="E90" s="138">
        <v>6.6</v>
      </c>
      <c r="F90" s="138">
        <v>6.37</v>
      </c>
      <c r="G90" s="136" t="s">
        <v>308</v>
      </c>
      <c r="H90" s="139">
        <v>41974</v>
      </c>
    </row>
    <row r="91" spans="1:8" ht="25.5">
      <c r="A91" s="140">
        <v>84859</v>
      </c>
      <c r="B91" s="141" t="s">
        <v>5448</v>
      </c>
      <c r="C91" s="140" t="s">
        <v>5410</v>
      </c>
      <c r="D91" s="140" t="s">
        <v>370</v>
      </c>
      <c r="E91" s="142">
        <v>5.82</v>
      </c>
      <c r="F91" s="142">
        <v>5.59</v>
      </c>
      <c r="G91" s="140" t="s">
        <v>308</v>
      </c>
      <c r="H91" s="143">
        <v>41974</v>
      </c>
    </row>
    <row r="92" spans="1:8" ht="25.5">
      <c r="A92" s="136">
        <v>73386</v>
      </c>
      <c r="B92" s="137" t="s">
        <v>5449</v>
      </c>
      <c r="C92" s="136" t="s">
        <v>5450</v>
      </c>
      <c r="D92" s="136" t="s">
        <v>307</v>
      </c>
      <c r="E92" s="138">
        <v>33.79</v>
      </c>
      <c r="F92" s="138">
        <v>32.1</v>
      </c>
      <c r="G92" s="136" t="s">
        <v>308</v>
      </c>
      <c r="H92" s="139">
        <v>41974</v>
      </c>
    </row>
    <row r="93" spans="1:8" ht="25.5">
      <c r="A93" s="140">
        <v>73531</v>
      </c>
      <c r="B93" s="141" t="s">
        <v>5451</v>
      </c>
      <c r="C93" s="140" t="s">
        <v>5450</v>
      </c>
      <c r="D93" s="140" t="s">
        <v>307</v>
      </c>
      <c r="E93" s="142">
        <v>86.57</v>
      </c>
      <c r="F93" s="142">
        <v>84.88</v>
      </c>
      <c r="G93" s="140" t="s">
        <v>308</v>
      </c>
      <c r="H93" s="143">
        <v>41974</v>
      </c>
    </row>
    <row r="94" spans="1:8" ht="25.5">
      <c r="A94" s="136">
        <v>73355</v>
      </c>
      <c r="B94" s="137" t="s">
        <v>5452</v>
      </c>
      <c r="C94" s="136" t="s">
        <v>5450</v>
      </c>
      <c r="D94" s="136" t="s">
        <v>307</v>
      </c>
      <c r="E94" s="138">
        <v>41.85</v>
      </c>
      <c r="F94" s="138">
        <v>40.159999999999997</v>
      </c>
      <c r="G94" s="136" t="s">
        <v>308</v>
      </c>
      <c r="H94" s="139">
        <v>41974</v>
      </c>
    </row>
    <row r="95" spans="1:8" ht="25.5">
      <c r="A95" s="140">
        <v>73474</v>
      </c>
      <c r="B95" s="141" t="s">
        <v>5453</v>
      </c>
      <c r="C95" s="140" t="s">
        <v>5361</v>
      </c>
      <c r="D95" s="140" t="s">
        <v>307</v>
      </c>
      <c r="E95" s="142">
        <v>34.93</v>
      </c>
      <c r="F95" s="142">
        <v>33.24</v>
      </c>
      <c r="G95" s="140" t="s">
        <v>308</v>
      </c>
      <c r="H95" s="143">
        <v>41974</v>
      </c>
    </row>
    <row r="96" spans="1:8" ht="25.5">
      <c r="A96" s="136">
        <v>73454</v>
      </c>
      <c r="B96" s="137" t="s">
        <v>5454</v>
      </c>
      <c r="C96" s="136" t="s">
        <v>5361</v>
      </c>
      <c r="D96" s="136" t="s">
        <v>307</v>
      </c>
      <c r="E96" s="138">
        <v>93.7</v>
      </c>
      <c r="F96" s="138">
        <v>92.01</v>
      </c>
      <c r="G96" s="136" t="s">
        <v>308</v>
      </c>
      <c r="H96" s="139">
        <v>41974</v>
      </c>
    </row>
    <row r="97" spans="1:8" ht="38.25">
      <c r="A97" s="140" t="s">
        <v>5455</v>
      </c>
      <c r="B97" s="141" t="s">
        <v>5456</v>
      </c>
      <c r="C97" s="140" t="s">
        <v>5457</v>
      </c>
      <c r="D97" s="140" t="s">
        <v>577</v>
      </c>
      <c r="E97" s="142">
        <v>664.06</v>
      </c>
      <c r="F97" s="142">
        <v>664.06</v>
      </c>
      <c r="G97" s="140" t="s">
        <v>308</v>
      </c>
      <c r="H97" s="143">
        <v>41974</v>
      </c>
    </row>
    <row r="98" spans="1:8" ht="51">
      <c r="A98" s="136" t="s">
        <v>5458</v>
      </c>
      <c r="B98" s="137" t="s">
        <v>5459</v>
      </c>
      <c r="C98" s="136" t="s">
        <v>5457</v>
      </c>
      <c r="D98" s="136" t="s">
        <v>577</v>
      </c>
      <c r="E98" s="138">
        <v>889.17</v>
      </c>
      <c r="F98" s="138">
        <v>889.17</v>
      </c>
      <c r="G98" s="136" t="s">
        <v>308</v>
      </c>
      <c r="H98" s="139">
        <v>41974</v>
      </c>
    </row>
    <row r="99" spans="1:8" ht="51">
      <c r="A99" s="140" t="s">
        <v>5460</v>
      </c>
      <c r="B99" s="141" t="s">
        <v>5461</v>
      </c>
      <c r="C99" s="140" t="s">
        <v>5457</v>
      </c>
      <c r="D99" s="140" t="s">
        <v>577</v>
      </c>
      <c r="E99" s="142">
        <v>1013.87</v>
      </c>
      <c r="F99" s="142">
        <v>1013.87</v>
      </c>
      <c r="G99" s="140" t="s">
        <v>308</v>
      </c>
      <c r="H99" s="143">
        <v>41974</v>
      </c>
    </row>
    <row r="100" spans="1:8" ht="51">
      <c r="A100" s="136" t="s">
        <v>5462</v>
      </c>
      <c r="B100" s="137" t="s">
        <v>5463</v>
      </c>
      <c r="C100" s="136" t="s">
        <v>5457</v>
      </c>
      <c r="D100" s="136" t="s">
        <v>577</v>
      </c>
      <c r="E100" s="138">
        <v>1130.46</v>
      </c>
      <c r="F100" s="138">
        <v>1130.46</v>
      </c>
      <c r="G100" s="136" t="s">
        <v>308</v>
      </c>
      <c r="H100" s="139">
        <v>41974</v>
      </c>
    </row>
    <row r="101" spans="1:8" ht="51">
      <c r="A101" s="140" t="s">
        <v>5464</v>
      </c>
      <c r="B101" s="141" t="s">
        <v>5465</v>
      </c>
      <c r="C101" s="140" t="s">
        <v>5457</v>
      </c>
      <c r="D101" s="140" t="s">
        <v>577</v>
      </c>
      <c r="E101" s="142">
        <v>1157.76</v>
      </c>
      <c r="F101" s="142">
        <v>1157.75</v>
      </c>
      <c r="G101" s="140" t="s">
        <v>308</v>
      </c>
      <c r="H101" s="143">
        <v>41974</v>
      </c>
    </row>
    <row r="102" spans="1:8" ht="38.25">
      <c r="A102" s="136">
        <v>73300</v>
      </c>
      <c r="B102" s="137" t="s">
        <v>5466</v>
      </c>
      <c r="C102" s="136" t="s">
        <v>5450</v>
      </c>
      <c r="D102" s="136" t="s">
        <v>307</v>
      </c>
      <c r="E102" s="138">
        <v>4.41</v>
      </c>
      <c r="F102" s="138">
        <v>4.4000000000000004</v>
      </c>
      <c r="G102" s="136" t="s">
        <v>308</v>
      </c>
      <c r="H102" s="139">
        <v>41974</v>
      </c>
    </row>
    <row r="103" spans="1:8" ht="38.25">
      <c r="A103" s="140">
        <v>73296</v>
      </c>
      <c r="B103" s="141" t="s">
        <v>5467</v>
      </c>
      <c r="C103" s="140" t="s">
        <v>5450</v>
      </c>
      <c r="D103" s="140" t="s">
        <v>307</v>
      </c>
      <c r="E103" s="142">
        <v>8.48</v>
      </c>
      <c r="F103" s="142">
        <v>8.48</v>
      </c>
      <c r="G103" s="140" t="s">
        <v>308</v>
      </c>
      <c r="H103" s="143">
        <v>41974</v>
      </c>
    </row>
    <row r="104" spans="1:8" ht="38.25">
      <c r="A104" s="136" t="s">
        <v>5468</v>
      </c>
      <c r="B104" s="137" t="s">
        <v>5469</v>
      </c>
      <c r="C104" s="136" t="s">
        <v>5343</v>
      </c>
      <c r="D104" s="136" t="s">
        <v>335</v>
      </c>
      <c r="E104" s="138">
        <v>60.01</v>
      </c>
      <c r="F104" s="138">
        <v>59.37</v>
      </c>
      <c r="G104" s="136" t="s">
        <v>308</v>
      </c>
      <c r="H104" s="139">
        <v>41974</v>
      </c>
    </row>
    <row r="105" spans="1:8" ht="38.25">
      <c r="A105" s="140" t="s">
        <v>5470</v>
      </c>
      <c r="B105" s="141" t="s">
        <v>5471</v>
      </c>
      <c r="C105" s="140" t="s">
        <v>5343</v>
      </c>
      <c r="D105" s="140" t="s">
        <v>335</v>
      </c>
      <c r="E105" s="142">
        <v>119.44</v>
      </c>
      <c r="F105" s="142">
        <v>118.24</v>
      </c>
      <c r="G105" s="140" t="s">
        <v>308</v>
      </c>
      <c r="H105" s="143">
        <v>41974</v>
      </c>
    </row>
    <row r="106" spans="1:8" ht="38.25">
      <c r="A106" s="136">
        <v>89488</v>
      </c>
      <c r="B106" s="137" t="s">
        <v>5472</v>
      </c>
      <c r="C106" s="136" t="s">
        <v>5343</v>
      </c>
      <c r="D106" s="136" t="s">
        <v>335</v>
      </c>
      <c r="E106" s="138">
        <v>95.44</v>
      </c>
      <c r="F106" s="138">
        <v>92.68</v>
      </c>
      <c r="G106" s="136" t="s">
        <v>308</v>
      </c>
      <c r="H106" s="139">
        <v>41974</v>
      </c>
    </row>
    <row r="107" spans="1:8" ht="38.25">
      <c r="A107" s="140">
        <v>89469</v>
      </c>
      <c r="B107" s="141" t="s">
        <v>5473</v>
      </c>
      <c r="C107" s="140" t="s">
        <v>5343</v>
      </c>
      <c r="D107" s="140" t="s">
        <v>335</v>
      </c>
      <c r="E107" s="142">
        <v>84.04</v>
      </c>
      <c r="F107" s="142">
        <v>82.18</v>
      </c>
      <c r="G107" s="140" t="s">
        <v>308</v>
      </c>
      <c r="H107" s="143">
        <v>41974</v>
      </c>
    </row>
    <row r="108" spans="1:8" ht="38.25">
      <c r="A108" s="136">
        <v>89483</v>
      </c>
      <c r="B108" s="137" t="s">
        <v>5474</v>
      </c>
      <c r="C108" s="136" t="s">
        <v>5343</v>
      </c>
      <c r="D108" s="136" t="s">
        <v>335</v>
      </c>
      <c r="E108" s="138">
        <v>92.62</v>
      </c>
      <c r="F108" s="138">
        <v>90.16</v>
      </c>
      <c r="G108" s="136" t="s">
        <v>308</v>
      </c>
      <c r="H108" s="139">
        <v>41974</v>
      </c>
    </row>
    <row r="109" spans="1:8" ht="38.25">
      <c r="A109" s="140">
        <v>89465</v>
      </c>
      <c r="B109" s="141" t="s">
        <v>5475</v>
      </c>
      <c r="C109" s="140" t="s">
        <v>5343</v>
      </c>
      <c r="D109" s="140" t="s">
        <v>335</v>
      </c>
      <c r="E109" s="142">
        <v>82.75</v>
      </c>
      <c r="F109" s="142">
        <v>81.040000000000006</v>
      </c>
      <c r="G109" s="140" t="s">
        <v>308</v>
      </c>
      <c r="H109" s="143">
        <v>41974</v>
      </c>
    </row>
    <row r="110" spans="1:8" ht="38.25">
      <c r="A110" s="136">
        <v>89487</v>
      </c>
      <c r="B110" s="137" t="s">
        <v>5476</v>
      </c>
      <c r="C110" s="136" t="s">
        <v>5343</v>
      </c>
      <c r="D110" s="136" t="s">
        <v>335</v>
      </c>
      <c r="E110" s="138">
        <v>99.62</v>
      </c>
      <c r="F110" s="138">
        <v>96.57</v>
      </c>
      <c r="G110" s="136" t="s">
        <v>308</v>
      </c>
      <c r="H110" s="139">
        <v>41974</v>
      </c>
    </row>
    <row r="111" spans="1:8" ht="38.25">
      <c r="A111" s="140">
        <v>89468</v>
      </c>
      <c r="B111" s="141" t="s">
        <v>5477</v>
      </c>
      <c r="C111" s="140" t="s">
        <v>5343</v>
      </c>
      <c r="D111" s="140" t="s">
        <v>335</v>
      </c>
      <c r="E111" s="142">
        <v>87.24</v>
      </c>
      <c r="F111" s="142">
        <v>85.18</v>
      </c>
      <c r="G111" s="140" t="s">
        <v>308</v>
      </c>
      <c r="H111" s="143">
        <v>41974</v>
      </c>
    </row>
    <row r="112" spans="1:8" ht="38.25">
      <c r="A112" s="136">
        <v>89480</v>
      </c>
      <c r="B112" s="137" t="s">
        <v>5478</v>
      </c>
      <c r="C112" s="136" t="s">
        <v>5343</v>
      </c>
      <c r="D112" s="136" t="s">
        <v>335</v>
      </c>
      <c r="E112" s="138">
        <v>94.51</v>
      </c>
      <c r="F112" s="138">
        <v>91.99</v>
      </c>
      <c r="G112" s="136" t="s">
        <v>308</v>
      </c>
      <c r="H112" s="139">
        <v>41974</v>
      </c>
    </row>
    <row r="113" spans="1:8" ht="38.25">
      <c r="A113" s="140">
        <v>89464</v>
      </c>
      <c r="B113" s="141" t="s">
        <v>5479</v>
      </c>
      <c r="C113" s="140" t="s">
        <v>5343</v>
      </c>
      <c r="D113" s="140" t="s">
        <v>335</v>
      </c>
      <c r="E113" s="142">
        <v>84.79</v>
      </c>
      <c r="F113" s="142">
        <v>83</v>
      </c>
      <c r="G113" s="140" t="s">
        <v>308</v>
      </c>
      <c r="H113" s="143">
        <v>41974</v>
      </c>
    </row>
    <row r="114" spans="1:8" ht="38.25">
      <c r="A114" s="136">
        <v>89486</v>
      </c>
      <c r="B114" s="137" t="s">
        <v>5480</v>
      </c>
      <c r="C114" s="136" t="s">
        <v>5343</v>
      </c>
      <c r="D114" s="136" t="s">
        <v>335</v>
      </c>
      <c r="E114" s="138">
        <v>72.17</v>
      </c>
      <c r="F114" s="138">
        <v>69.680000000000007</v>
      </c>
      <c r="G114" s="136" t="s">
        <v>308</v>
      </c>
      <c r="H114" s="139">
        <v>41974</v>
      </c>
    </row>
    <row r="115" spans="1:8" ht="38.25">
      <c r="A115" s="140">
        <v>89467</v>
      </c>
      <c r="B115" s="141" t="s">
        <v>5481</v>
      </c>
      <c r="C115" s="140" t="s">
        <v>5343</v>
      </c>
      <c r="D115" s="140" t="s">
        <v>335</v>
      </c>
      <c r="E115" s="142">
        <v>60.78</v>
      </c>
      <c r="F115" s="142">
        <v>59.19</v>
      </c>
      <c r="G115" s="140" t="s">
        <v>308</v>
      </c>
      <c r="H115" s="143">
        <v>41974</v>
      </c>
    </row>
    <row r="116" spans="1:8" ht="38.25">
      <c r="A116" s="136">
        <v>89479</v>
      </c>
      <c r="B116" s="137" t="s">
        <v>5482</v>
      </c>
      <c r="C116" s="136" t="s">
        <v>5343</v>
      </c>
      <c r="D116" s="136" t="s">
        <v>335</v>
      </c>
      <c r="E116" s="138">
        <v>68.63</v>
      </c>
      <c r="F116" s="138">
        <v>66.430000000000007</v>
      </c>
      <c r="G116" s="136" t="s">
        <v>308</v>
      </c>
      <c r="H116" s="139">
        <v>41974</v>
      </c>
    </row>
    <row r="117" spans="1:8" ht="38.25">
      <c r="A117" s="140">
        <v>89463</v>
      </c>
      <c r="B117" s="141" t="s">
        <v>5483</v>
      </c>
      <c r="C117" s="140" t="s">
        <v>5343</v>
      </c>
      <c r="D117" s="140" t="s">
        <v>335</v>
      </c>
      <c r="E117" s="142">
        <v>58.77</v>
      </c>
      <c r="F117" s="142">
        <v>57.31</v>
      </c>
      <c r="G117" s="140" t="s">
        <v>308</v>
      </c>
      <c r="H117" s="143">
        <v>41974</v>
      </c>
    </row>
    <row r="118" spans="1:8" ht="38.25">
      <c r="A118" s="136">
        <v>89484</v>
      </c>
      <c r="B118" s="137" t="s">
        <v>5484</v>
      </c>
      <c r="C118" s="136" t="s">
        <v>5343</v>
      </c>
      <c r="D118" s="136" t="s">
        <v>335</v>
      </c>
      <c r="E118" s="138">
        <v>76.38</v>
      </c>
      <c r="F118" s="138">
        <v>73.63</v>
      </c>
      <c r="G118" s="136" t="s">
        <v>308</v>
      </c>
      <c r="H118" s="139">
        <v>41974</v>
      </c>
    </row>
    <row r="119" spans="1:8" ht="38.25">
      <c r="A119" s="140">
        <v>89466</v>
      </c>
      <c r="B119" s="141" t="s">
        <v>5485</v>
      </c>
      <c r="C119" s="140" t="s">
        <v>5343</v>
      </c>
      <c r="D119" s="140" t="s">
        <v>335</v>
      </c>
      <c r="E119" s="142">
        <v>64.010000000000005</v>
      </c>
      <c r="F119" s="142">
        <v>62.25</v>
      </c>
      <c r="G119" s="140" t="s">
        <v>308</v>
      </c>
      <c r="H119" s="143">
        <v>41974</v>
      </c>
    </row>
    <row r="120" spans="1:8" ht="38.25">
      <c r="A120" s="136">
        <v>89478</v>
      </c>
      <c r="B120" s="137" t="s">
        <v>5486</v>
      </c>
      <c r="C120" s="136" t="s">
        <v>5343</v>
      </c>
      <c r="D120" s="136" t="s">
        <v>335</v>
      </c>
      <c r="E120" s="138">
        <v>70.459999999999994</v>
      </c>
      <c r="F120" s="138">
        <v>68.19</v>
      </c>
      <c r="G120" s="136" t="s">
        <v>308</v>
      </c>
      <c r="H120" s="139">
        <v>41974</v>
      </c>
    </row>
    <row r="121" spans="1:8" ht="38.25">
      <c r="A121" s="140">
        <v>89462</v>
      </c>
      <c r="B121" s="141" t="s">
        <v>5487</v>
      </c>
      <c r="C121" s="140" t="s">
        <v>5343</v>
      </c>
      <c r="D121" s="140" t="s">
        <v>335</v>
      </c>
      <c r="E121" s="142">
        <v>60.6</v>
      </c>
      <c r="F121" s="142">
        <v>59.08</v>
      </c>
      <c r="G121" s="140" t="s">
        <v>308</v>
      </c>
      <c r="H121" s="143">
        <v>41974</v>
      </c>
    </row>
    <row r="122" spans="1:8" ht="38.25">
      <c r="A122" s="136">
        <v>89477</v>
      </c>
      <c r="B122" s="137" t="s">
        <v>5488</v>
      </c>
      <c r="C122" s="136" t="s">
        <v>5343</v>
      </c>
      <c r="D122" s="136" t="s">
        <v>335</v>
      </c>
      <c r="E122" s="138">
        <v>78.930000000000007</v>
      </c>
      <c r="F122" s="138">
        <v>76.5</v>
      </c>
      <c r="G122" s="136" t="s">
        <v>308</v>
      </c>
      <c r="H122" s="139">
        <v>41974</v>
      </c>
    </row>
    <row r="123" spans="1:8" ht="38.25">
      <c r="A123" s="140">
        <v>89460</v>
      </c>
      <c r="B123" s="141" t="s">
        <v>5489</v>
      </c>
      <c r="C123" s="140" t="s">
        <v>5343</v>
      </c>
      <c r="D123" s="140" t="s">
        <v>335</v>
      </c>
      <c r="E123" s="142">
        <v>67.77</v>
      </c>
      <c r="F123" s="142">
        <v>66.23</v>
      </c>
      <c r="G123" s="140" t="s">
        <v>308</v>
      </c>
      <c r="H123" s="143">
        <v>41974</v>
      </c>
    </row>
    <row r="124" spans="1:8" ht="38.25">
      <c r="A124" s="136">
        <v>89473</v>
      </c>
      <c r="B124" s="137" t="s">
        <v>5490</v>
      </c>
      <c r="C124" s="136" t="s">
        <v>5343</v>
      </c>
      <c r="D124" s="136" t="s">
        <v>335</v>
      </c>
      <c r="E124" s="138">
        <v>75.16</v>
      </c>
      <c r="F124" s="138">
        <v>73.02</v>
      </c>
      <c r="G124" s="136" t="s">
        <v>308</v>
      </c>
      <c r="H124" s="139">
        <v>41974</v>
      </c>
    </row>
    <row r="125" spans="1:8" ht="38.25">
      <c r="A125" s="140">
        <v>89456</v>
      </c>
      <c r="B125" s="141" t="s">
        <v>5491</v>
      </c>
      <c r="C125" s="140" t="s">
        <v>5343</v>
      </c>
      <c r="D125" s="140" t="s">
        <v>335</v>
      </c>
      <c r="E125" s="142">
        <v>65.52</v>
      </c>
      <c r="F125" s="142">
        <v>64.13</v>
      </c>
      <c r="G125" s="140" t="s">
        <v>308</v>
      </c>
      <c r="H125" s="143">
        <v>41974</v>
      </c>
    </row>
    <row r="126" spans="1:8" ht="38.25">
      <c r="A126" s="136">
        <v>89476</v>
      </c>
      <c r="B126" s="137" t="s">
        <v>5492</v>
      </c>
      <c r="C126" s="136" t="s">
        <v>5343</v>
      </c>
      <c r="D126" s="136" t="s">
        <v>335</v>
      </c>
      <c r="E126" s="138">
        <v>83.54</v>
      </c>
      <c r="F126" s="138">
        <v>80.84</v>
      </c>
      <c r="G126" s="136" t="s">
        <v>308</v>
      </c>
      <c r="H126" s="139">
        <v>41974</v>
      </c>
    </row>
    <row r="127" spans="1:8" ht="38.25">
      <c r="A127" s="140">
        <v>89459</v>
      </c>
      <c r="B127" s="141" t="s">
        <v>5493</v>
      </c>
      <c r="C127" s="140" t="s">
        <v>5343</v>
      </c>
      <c r="D127" s="140" t="s">
        <v>335</v>
      </c>
      <c r="E127" s="142">
        <v>71.400000000000006</v>
      </c>
      <c r="F127" s="142">
        <v>69.69</v>
      </c>
      <c r="G127" s="140" t="s">
        <v>308</v>
      </c>
      <c r="H127" s="143">
        <v>41974</v>
      </c>
    </row>
    <row r="128" spans="1:8" ht="38.25">
      <c r="A128" s="136">
        <v>89472</v>
      </c>
      <c r="B128" s="137" t="s">
        <v>5494</v>
      </c>
      <c r="C128" s="136" t="s">
        <v>5343</v>
      </c>
      <c r="D128" s="136" t="s">
        <v>335</v>
      </c>
      <c r="E128" s="138">
        <v>77.38</v>
      </c>
      <c r="F128" s="138">
        <v>75.16</v>
      </c>
      <c r="G128" s="136" t="s">
        <v>308</v>
      </c>
      <c r="H128" s="139">
        <v>41974</v>
      </c>
    </row>
    <row r="129" spans="1:8" ht="38.25">
      <c r="A129" s="140">
        <v>89455</v>
      </c>
      <c r="B129" s="141" t="s">
        <v>5495</v>
      </c>
      <c r="C129" s="140" t="s">
        <v>5343</v>
      </c>
      <c r="D129" s="140" t="s">
        <v>335</v>
      </c>
      <c r="E129" s="142">
        <v>67.89</v>
      </c>
      <c r="F129" s="142">
        <v>66.400000000000006</v>
      </c>
      <c r="G129" s="140" t="s">
        <v>308</v>
      </c>
      <c r="H129" s="143">
        <v>41974</v>
      </c>
    </row>
    <row r="130" spans="1:8" ht="38.25">
      <c r="A130" s="136">
        <v>89475</v>
      </c>
      <c r="B130" s="137" t="s">
        <v>5496</v>
      </c>
      <c r="C130" s="136" t="s">
        <v>5343</v>
      </c>
      <c r="D130" s="136" t="s">
        <v>335</v>
      </c>
      <c r="E130" s="138">
        <v>64.849999999999994</v>
      </c>
      <c r="F130" s="138">
        <v>62.65</v>
      </c>
      <c r="G130" s="136" t="s">
        <v>308</v>
      </c>
      <c r="H130" s="139">
        <v>41974</v>
      </c>
    </row>
    <row r="131" spans="1:8" ht="38.25">
      <c r="A131" s="140">
        <v>89458</v>
      </c>
      <c r="B131" s="141" t="s">
        <v>5497</v>
      </c>
      <c r="C131" s="140" t="s">
        <v>5343</v>
      </c>
      <c r="D131" s="140" t="s">
        <v>335</v>
      </c>
      <c r="E131" s="142">
        <v>53.85</v>
      </c>
      <c r="F131" s="142">
        <v>52.53</v>
      </c>
      <c r="G131" s="140" t="s">
        <v>308</v>
      </c>
      <c r="H131" s="143">
        <v>41974</v>
      </c>
    </row>
    <row r="132" spans="1:8" ht="38.25">
      <c r="A132" s="136">
        <v>89471</v>
      </c>
      <c r="B132" s="137" t="s">
        <v>5498</v>
      </c>
      <c r="C132" s="136" t="s">
        <v>5343</v>
      </c>
      <c r="D132" s="136" t="s">
        <v>335</v>
      </c>
      <c r="E132" s="138">
        <v>62.24</v>
      </c>
      <c r="F132" s="138">
        <v>60.28</v>
      </c>
      <c r="G132" s="136" t="s">
        <v>308</v>
      </c>
      <c r="H132" s="139">
        <v>41974</v>
      </c>
    </row>
    <row r="133" spans="1:8" ht="38.25">
      <c r="A133" s="140">
        <v>89454</v>
      </c>
      <c r="B133" s="141" t="s">
        <v>5499</v>
      </c>
      <c r="C133" s="140" t="s">
        <v>5343</v>
      </c>
      <c r="D133" s="140" t="s">
        <v>335</v>
      </c>
      <c r="E133" s="142">
        <v>52.61</v>
      </c>
      <c r="F133" s="142">
        <v>51.4</v>
      </c>
      <c r="G133" s="140" t="s">
        <v>308</v>
      </c>
      <c r="H133" s="143">
        <v>41974</v>
      </c>
    </row>
    <row r="134" spans="1:8" ht="38.25">
      <c r="A134" s="136">
        <v>89474</v>
      </c>
      <c r="B134" s="137" t="s">
        <v>5500</v>
      </c>
      <c r="C134" s="136" t="s">
        <v>5343</v>
      </c>
      <c r="D134" s="136" t="s">
        <v>335</v>
      </c>
      <c r="E134" s="138">
        <v>68.77</v>
      </c>
      <c r="F134" s="138">
        <v>66.33</v>
      </c>
      <c r="G134" s="136" t="s">
        <v>308</v>
      </c>
      <c r="H134" s="139">
        <v>41974</v>
      </c>
    </row>
    <row r="135" spans="1:8" ht="38.25">
      <c r="A135" s="140">
        <v>89457</v>
      </c>
      <c r="B135" s="141" t="s">
        <v>5501</v>
      </c>
      <c r="C135" s="140" t="s">
        <v>5343</v>
      </c>
      <c r="D135" s="140" t="s">
        <v>335</v>
      </c>
      <c r="E135" s="142">
        <v>56.64</v>
      </c>
      <c r="F135" s="142">
        <v>55.18</v>
      </c>
      <c r="G135" s="140" t="s">
        <v>308</v>
      </c>
      <c r="H135" s="143">
        <v>41974</v>
      </c>
    </row>
    <row r="136" spans="1:8" ht="38.25">
      <c r="A136" s="136">
        <v>89470</v>
      </c>
      <c r="B136" s="137" t="s">
        <v>5502</v>
      </c>
      <c r="C136" s="136" t="s">
        <v>5343</v>
      </c>
      <c r="D136" s="136" t="s">
        <v>335</v>
      </c>
      <c r="E136" s="138">
        <v>63.99</v>
      </c>
      <c r="F136" s="138">
        <v>61.97</v>
      </c>
      <c r="G136" s="136" t="s">
        <v>308</v>
      </c>
      <c r="H136" s="139">
        <v>41974</v>
      </c>
    </row>
    <row r="137" spans="1:8" ht="38.25">
      <c r="A137" s="140">
        <v>89453</v>
      </c>
      <c r="B137" s="141" t="s">
        <v>5503</v>
      </c>
      <c r="C137" s="140" t="s">
        <v>5343</v>
      </c>
      <c r="D137" s="140" t="s">
        <v>335</v>
      </c>
      <c r="E137" s="142">
        <v>54.36</v>
      </c>
      <c r="F137" s="142">
        <v>53.09</v>
      </c>
      <c r="G137" s="140" t="s">
        <v>308</v>
      </c>
      <c r="H137" s="143">
        <v>41974</v>
      </c>
    </row>
    <row r="138" spans="1:8" ht="25.5">
      <c r="A138" s="136">
        <v>6110</v>
      </c>
      <c r="B138" s="137" t="s">
        <v>5504</v>
      </c>
      <c r="C138" s="136" t="s">
        <v>5343</v>
      </c>
      <c r="D138" s="136" t="s">
        <v>368</v>
      </c>
      <c r="E138" s="138">
        <v>539.20000000000005</v>
      </c>
      <c r="F138" s="138">
        <v>521.79</v>
      </c>
      <c r="G138" s="136" t="s">
        <v>308</v>
      </c>
      <c r="H138" s="139">
        <v>41974</v>
      </c>
    </row>
    <row r="139" spans="1:8" ht="51">
      <c r="A139" s="140">
        <v>87525</v>
      </c>
      <c r="B139" s="141" t="s">
        <v>5505</v>
      </c>
      <c r="C139" s="140" t="s">
        <v>5343</v>
      </c>
      <c r="D139" s="140" t="s">
        <v>335</v>
      </c>
      <c r="E139" s="142">
        <v>95.63</v>
      </c>
      <c r="F139" s="142">
        <v>88.65</v>
      </c>
      <c r="G139" s="140" t="s">
        <v>308</v>
      </c>
      <c r="H139" s="143">
        <v>41974</v>
      </c>
    </row>
    <row r="140" spans="1:8" ht="51">
      <c r="A140" s="136">
        <v>87526</v>
      </c>
      <c r="B140" s="137" t="s">
        <v>5506</v>
      </c>
      <c r="C140" s="136" t="s">
        <v>5343</v>
      </c>
      <c r="D140" s="136" t="s">
        <v>335</v>
      </c>
      <c r="E140" s="138">
        <v>96.54</v>
      </c>
      <c r="F140" s="138">
        <v>89.46</v>
      </c>
      <c r="G140" s="136" t="s">
        <v>308</v>
      </c>
      <c r="H140" s="139">
        <v>41974</v>
      </c>
    </row>
    <row r="141" spans="1:8" ht="51">
      <c r="A141" s="140">
        <v>87509</v>
      </c>
      <c r="B141" s="141" t="s">
        <v>5507</v>
      </c>
      <c r="C141" s="140" t="s">
        <v>5343</v>
      </c>
      <c r="D141" s="140" t="s">
        <v>335</v>
      </c>
      <c r="E141" s="142">
        <v>91.53</v>
      </c>
      <c r="F141" s="142">
        <v>84.93</v>
      </c>
      <c r="G141" s="140" t="s">
        <v>308</v>
      </c>
      <c r="H141" s="143">
        <v>41974</v>
      </c>
    </row>
    <row r="142" spans="1:8" ht="51">
      <c r="A142" s="136">
        <v>87510</v>
      </c>
      <c r="B142" s="137" t="s">
        <v>5508</v>
      </c>
      <c r="C142" s="136" t="s">
        <v>5343</v>
      </c>
      <c r="D142" s="136" t="s">
        <v>335</v>
      </c>
      <c r="E142" s="138">
        <v>92.44</v>
      </c>
      <c r="F142" s="138">
        <v>85.74</v>
      </c>
      <c r="G142" s="136" t="s">
        <v>308</v>
      </c>
      <c r="H142" s="139">
        <v>41974</v>
      </c>
    </row>
    <row r="143" spans="1:8" ht="51">
      <c r="A143" s="140">
        <v>87517</v>
      </c>
      <c r="B143" s="141" t="s">
        <v>5509</v>
      </c>
      <c r="C143" s="140" t="s">
        <v>5343</v>
      </c>
      <c r="D143" s="140" t="s">
        <v>335</v>
      </c>
      <c r="E143" s="142">
        <v>104.83</v>
      </c>
      <c r="F143" s="142">
        <v>96.94</v>
      </c>
      <c r="G143" s="140" t="s">
        <v>308</v>
      </c>
      <c r="H143" s="143">
        <v>41974</v>
      </c>
    </row>
    <row r="144" spans="1:8" ht="51">
      <c r="A144" s="136">
        <v>87518</v>
      </c>
      <c r="B144" s="137" t="s">
        <v>5510</v>
      </c>
      <c r="C144" s="136" t="s">
        <v>5343</v>
      </c>
      <c r="D144" s="136" t="s">
        <v>335</v>
      </c>
      <c r="E144" s="138">
        <v>105.73</v>
      </c>
      <c r="F144" s="138">
        <v>97.76</v>
      </c>
      <c r="G144" s="136" t="s">
        <v>308</v>
      </c>
      <c r="H144" s="139">
        <v>41974</v>
      </c>
    </row>
    <row r="145" spans="1:8" ht="51">
      <c r="A145" s="140">
        <v>87501</v>
      </c>
      <c r="B145" s="141" t="s">
        <v>5511</v>
      </c>
      <c r="C145" s="140" t="s">
        <v>5343</v>
      </c>
      <c r="D145" s="140" t="s">
        <v>335</v>
      </c>
      <c r="E145" s="142">
        <v>98.16</v>
      </c>
      <c r="F145" s="142">
        <v>90.91</v>
      </c>
      <c r="G145" s="140" t="s">
        <v>308</v>
      </c>
      <c r="H145" s="143">
        <v>41974</v>
      </c>
    </row>
    <row r="146" spans="1:8" ht="51">
      <c r="A146" s="136">
        <v>87502</v>
      </c>
      <c r="B146" s="137" t="s">
        <v>5512</v>
      </c>
      <c r="C146" s="136" t="s">
        <v>5343</v>
      </c>
      <c r="D146" s="136" t="s">
        <v>335</v>
      </c>
      <c r="E146" s="138">
        <v>99.07</v>
      </c>
      <c r="F146" s="138">
        <v>91.72</v>
      </c>
      <c r="G146" s="136" t="s">
        <v>308</v>
      </c>
      <c r="H146" s="139">
        <v>41974</v>
      </c>
    </row>
    <row r="147" spans="1:8" ht="51">
      <c r="A147" s="140">
        <v>87523</v>
      </c>
      <c r="B147" s="141" t="s">
        <v>5513</v>
      </c>
      <c r="C147" s="140" t="s">
        <v>5343</v>
      </c>
      <c r="D147" s="140" t="s">
        <v>335</v>
      </c>
      <c r="E147" s="142">
        <v>73.33</v>
      </c>
      <c r="F147" s="142">
        <v>67.84</v>
      </c>
      <c r="G147" s="140" t="s">
        <v>308</v>
      </c>
      <c r="H147" s="143">
        <v>41974</v>
      </c>
    </row>
    <row r="148" spans="1:8" ht="51">
      <c r="A148" s="136">
        <v>87524</v>
      </c>
      <c r="B148" s="137" t="s">
        <v>5514</v>
      </c>
      <c r="C148" s="136" t="s">
        <v>5343</v>
      </c>
      <c r="D148" s="136" t="s">
        <v>335</v>
      </c>
      <c r="E148" s="138">
        <v>70.36</v>
      </c>
      <c r="F148" s="138">
        <v>68.48</v>
      </c>
      <c r="G148" s="136" t="s">
        <v>308</v>
      </c>
      <c r="H148" s="139">
        <v>41974</v>
      </c>
    </row>
    <row r="149" spans="1:8" ht="51">
      <c r="A149" s="140">
        <v>87507</v>
      </c>
      <c r="B149" s="141" t="s">
        <v>5515</v>
      </c>
      <c r="C149" s="140" t="s">
        <v>5343</v>
      </c>
      <c r="D149" s="140" t="s">
        <v>335</v>
      </c>
      <c r="E149" s="142">
        <v>69.53</v>
      </c>
      <c r="F149" s="142">
        <v>64.400000000000006</v>
      </c>
      <c r="G149" s="140" t="s">
        <v>308</v>
      </c>
      <c r="H149" s="143">
        <v>41974</v>
      </c>
    </row>
    <row r="150" spans="1:8" ht="51">
      <c r="A150" s="136">
        <v>87508</v>
      </c>
      <c r="B150" s="137" t="s">
        <v>5516</v>
      </c>
      <c r="C150" s="136" t="s">
        <v>5343</v>
      </c>
      <c r="D150" s="136" t="s">
        <v>335</v>
      </c>
      <c r="E150" s="138">
        <v>70.239999999999995</v>
      </c>
      <c r="F150" s="138">
        <v>65.05</v>
      </c>
      <c r="G150" s="136" t="s">
        <v>308</v>
      </c>
      <c r="H150" s="139">
        <v>41974</v>
      </c>
    </row>
    <row r="151" spans="1:8" ht="51">
      <c r="A151" s="140">
        <v>87515</v>
      </c>
      <c r="B151" s="141" t="s">
        <v>5517</v>
      </c>
      <c r="C151" s="140" t="s">
        <v>5343</v>
      </c>
      <c r="D151" s="140" t="s">
        <v>335</v>
      </c>
      <c r="E151" s="142">
        <v>82.53</v>
      </c>
      <c r="F151" s="142">
        <v>76.13</v>
      </c>
      <c r="G151" s="140" t="s">
        <v>308</v>
      </c>
      <c r="H151" s="143">
        <v>41974</v>
      </c>
    </row>
    <row r="152" spans="1:8" ht="51">
      <c r="A152" s="136">
        <v>87516</v>
      </c>
      <c r="B152" s="137" t="s">
        <v>5518</v>
      </c>
      <c r="C152" s="136" t="s">
        <v>5343</v>
      </c>
      <c r="D152" s="136" t="s">
        <v>335</v>
      </c>
      <c r="E152" s="138">
        <v>83.24</v>
      </c>
      <c r="F152" s="138">
        <v>76.77</v>
      </c>
      <c r="G152" s="136" t="s">
        <v>308</v>
      </c>
      <c r="H152" s="139">
        <v>41974</v>
      </c>
    </row>
    <row r="153" spans="1:8" ht="51">
      <c r="A153" s="140">
        <v>87499</v>
      </c>
      <c r="B153" s="141" t="s">
        <v>5519</v>
      </c>
      <c r="C153" s="140" t="s">
        <v>5343</v>
      </c>
      <c r="D153" s="140" t="s">
        <v>335</v>
      </c>
      <c r="E153" s="142">
        <v>76.16</v>
      </c>
      <c r="F153" s="142">
        <v>70.38</v>
      </c>
      <c r="G153" s="140" t="s">
        <v>308</v>
      </c>
      <c r="H153" s="143">
        <v>41974</v>
      </c>
    </row>
    <row r="154" spans="1:8" ht="51">
      <c r="A154" s="136">
        <v>87500</v>
      </c>
      <c r="B154" s="137" t="s">
        <v>5520</v>
      </c>
      <c r="C154" s="136" t="s">
        <v>5343</v>
      </c>
      <c r="D154" s="136" t="s">
        <v>335</v>
      </c>
      <c r="E154" s="138">
        <v>76.88</v>
      </c>
      <c r="F154" s="138">
        <v>71.02</v>
      </c>
      <c r="G154" s="136" t="s">
        <v>308</v>
      </c>
      <c r="H154" s="139">
        <v>41974</v>
      </c>
    </row>
    <row r="155" spans="1:8" ht="51">
      <c r="A155" s="140">
        <v>87519</v>
      </c>
      <c r="B155" s="141" t="s">
        <v>5521</v>
      </c>
      <c r="C155" s="140" t="s">
        <v>5343</v>
      </c>
      <c r="D155" s="140" t="s">
        <v>335</v>
      </c>
      <c r="E155" s="142">
        <v>51.91</v>
      </c>
      <c r="F155" s="142">
        <v>48.59</v>
      </c>
      <c r="G155" s="140" t="s">
        <v>308</v>
      </c>
      <c r="H155" s="143">
        <v>41974</v>
      </c>
    </row>
    <row r="156" spans="1:8" ht="51">
      <c r="A156" s="136">
        <v>87520</v>
      </c>
      <c r="B156" s="137" t="s">
        <v>5522</v>
      </c>
      <c r="C156" s="136" t="s">
        <v>5343</v>
      </c>
      <c r="D156" s="136" t="s">
        <v>335</v>
      </c>
      <c r="E156" s="138">
        <v>52.57</v>
      </c>
      <c r="F156" s="138">
        <v>49.18</v>
      </c>
      <c r="G156" s="136" t="s">
        <v>308</v>
      </c>
      <c r="H156" s="139">
        <v>41974</v>
      </c>
    </row>
    <row r="157" spans="1:8" ht="51">
      <c r="A157" s="140">
        <v>87503</v>
      </c>
      <c r="B157" s="141" t="s">
        <v>5523</v>
      </c>
      <c r="C157" s="140" t="s">
        <v>5343</v>
      </c>
      <c r="D157" s="140" t="s">
        <v>335</v>
      </c>
      <c r="E157" s="142">
        <v>47.88</v>
      </c>
      <c r="F157" s="142">
        <v>44.94</v>
      </c>
      <c r="G157" s="140" t="s">
        <v>308</v>
      </c>
      <c r="H157" s="143">
        <v>41974</v>
      </c>
    </row>
    <row r="158" spans="1:8" ht="51">
      <c r="A158" s="136">
        <v>87504</v>
      </c>
      <c r="B158" s="137" t="s">
        <v>5524</v>
      </c>
      <c r="C158" s="136" t="s">
        <v>5343</v>
      </c>
      <c r="D158" s="136" t="s">
        <v>335</v>
      </c>
      <c r="E158" s="138">
        <v>48.54</v>
      </c>
      <c r="F158" s="138">
        <v>45.53</v>
      </c>
      <c r="G158" s="136" t="s">
        <v>308</v>
      </c>
      <c r="H158" s="139">
        <v>41974</v>
      </c>
    </row>
    <row r="159" spans="1:8" ht="51">
      <c r="A159" s="140">
        <v>87511</v>
      </c>
      <c r="B159" s="141" t="s">
        <v>5525</v>
      </c>
      <c r="C159" s="140" t="s">
        <v>5343</v>
      </c>
      <c r="D159" s="140" t="s">
        <v>335</v>
      </c>
      <c r="E159" s="142">
        <v>61.11</v>
      </c>
      <c r="F159" s="142">
        <v>56.88</v>
      </c>
      <c r="G159" s="140" t="s">
        <v>308</v>
      </c>
      <c r="H159" s="143">
        <v>41974</v>
      </c>
    </row>
    <row r="160" spans="1:8" ht="51">
      <c r="A160" s="136">
        <v>87512</v>
      </c>
      <c r="B160" s="137" t="s">
        <v>5526</v>
      </c>
      <c r="C160" s="136" t="s">
        <v>5343</v>
      </c>
      <c r="D160" s="136" t="s">
        <v>335</v>
      </c>
      <c r="E160" s="138">
        <v>61.76</v>
      </c>
      <c r="F160" s="138">
        <v>57.47</v>
      </c>
      <c r="G160" s="136" t="s">
        <v>308</v>
      </c>
      <c r="H160" s="139">
        <v>41974</v>
      </c>
    </row>
    <row r="161" spans="1:8" ht="51">
      <c r="A161" s="140">
        <v>87495</v>
      </c>
      <c r="B161" s="141" t="s">
        <v>5527</v>
      </c>
      <c r="C161" s="140" t="s">
        <v>5343</v>
      </c>
      <c r="D161" s="140" t="s">
        <v>335</v>
      </c>
      <c r="E161" s="142">
        <v>54.73</v>
      </c>
      <c r="F161" s="142">
        <v>51.11</v>
      </c>
      <c r="G161" s="140" t="s">
        <v>308</v>
      </c>
      <c r="H161" s="143">
        <v>41974</v>
      </c>
    </row>
    <row r="162" spans="1:8" ht="51">
      <c r="A162" s="136">
        <v>87496</v>
      </c>
      <c r="B162" s="137" t="s">
        <v>5528</v>
      </c>
      <c r="C162" s="136" t="s">
        <v>5343</v>
      </c>
      <c r="D162" s="136" t="s">
        <v>335</v>
      </c>
      <c r="E162" s="138">
        <v>55.39</v>
      </c>
      <c r="F162" s="138">
        <v>51.71</v>
      </c>
      <c r="G162" s="136" t="s">
        <v>308</v>
      </c>
      <c r="H162" s="139">
        <v>41974</v>
      </c>
    </row>
    <row r="163" spans="1:8" ht="51">
      <c r="A163" s="140">
        <v>87467</v>
      </c>
      <c r="B163" s="141" t="s">
        <v>5529</v>
      </c>
      <c r="C163" s="140" t="s">
        <v>5343</v>
      </c>
      <c r="D163" s="140" t="s">
        <v>335</v>
      </c>
      <c r="E163" s="142">
        <v>58.55</v>
      </c>
      <c r="F163" s="142">
        <v>56.35</v>
      </c>
      <c r="G163" s="140" t="s">
        <v>308</v>
      </c>
      <c r="H163" s="143">
        <v>41974</v>
      </c>
    </row>
    <row r="164" spans="1:8" ht="38.25">
      <c r="A164" s="136">
        <v>87468</v>
      </c>
      <c r="B164" s="137" t="s">
        <v>5530</v>
      </c>
      <c r="C164" s="136" t="s">
        <v>5343</v>
      </c>
      <c r="D164" s="136" t="s">
        <v>335</v>
      </c>
      <c r="E164" s="138">
        <v>59.24</v>
      </c>
      <c r="F164" s="138">
        <v>56.98</v>
      </c>
      <c r="G164" s="136" t="s">
        <v>308</v>
      </c>
      <c r="H164" s="139">
        <v>41974</v>
      </c>
    </row>
    <row r="165" spans="1:8" ht="51">
      <c r="A165" s="140">
        <v>87455</v>
      </c>
      <c r="B165" s="141" t="s">
        <v>5531</v>
      </c>
      <c r="C165" s="140" t="s">
        <v>5343</v>
      </c>
      <c r="D165" s="140" t="s">
        <v>335</v>
      </c>
      <c r="E165" s="142">
        <v>55.62</v>
      </c>
      <c r="F165" s="142">
        <v>53.66</v>
      </c>
      <c r="G165" s="140" t="s">
        <v>308</v>
      </c>
      <c r="H165" s="143">
        <v>41974</v>
      </c>
    </row>
    <row r="166" spans="1:8" ht="38.25">
      <c r="A166" s="136">
        <v>87456</v>
      </c>
      <c r="B166" s="137" t="s">
        <v>5532</v>
      </c>
      <c r="C166" s="136" t="s">
        <v>5343</v>
      </c>
      <c r="D166" s="136" t="s">
        <v>335</v>
      </c>
      <c r="E166" s="138">
        <v>56.66</v>
      </c>
      <c r="F166" s="138">
        <v>54.62</v>
      </c>
      <c r="G166" s="136" t="s">
        <v>308</v>
      </c>
      <c r="H166" s="139">
        <v>41974</v>
      </c>
    </row>
    <row r="167" spans="1:8" ht="38.25">
      <c r="A167" s="140">
        <v>87461</v>
      </c>
      <c r="B167" s="141" t="s">
        <v>5533</v>
      </c>
      <c r="C167" s="140" t="s">
        <v>5343</v>
      </c>
      <c r="D167" s="140" t="s">
        <v>335</v>
      </c>
      <c r="E167" s="142">
        <v>62.61</v>
      </c>
      <c r="F167" s="142">
        <v>60.02</v>
      </c>
      <c r="G167" s="140" t="s">
        <v>308</v>
      </c>
      <c r="H167" s="143">
        <v>41974</v>
      </c>
    </row>
    <row r="168" spans="1:8" ht="38.25">
      <c r="A168" s="136">
        <v>87462</v>
      </c>
      <c r="B168" s="137" t="s">
        <v>5534</v>
      </c>
      <c r="C168" s="136" t="s">
        <v>5343</v>
      </c>
      <c r="D168" s="136" t="s">
        <v>335</v>
      </c>
      <c r="E168" s="138">
        <v>63.3</v>
      </c>
      <c r="F168" s="138">
        <v>60.64</v>
      </c>
      <c r="G168" s="136" t="s">
        <v>308</v>
      </c>
      <c r="H168" s="139">
        <v>41974</v>
      </c>
    </row>
    <row r="169" spans="1:8" ht="38.25">
      <c r="A169" s="140">
        <v>87449</v>
      </c>
      <c r="B169" s="141" t="s">
        <v>5535</v>
      </c>
      <c r="C169" s="140" t="s">
        <v>5343</v>
      </c>
      <c r="D169" s="140" t="s">
        <v>335</v>
      </c>
      <c r="E169" s="142">
        <v>58.12</v>
      </c>
      <c r="F169" s="142">
        <v>55.95</v>
      </c>
      <c r="G169" s="140" t="s">
        <v>308</v>
      </c>
      <c r="H169" s="143">
        <v>41974</v>
      </c>
    </row>
    <row r="170" spans="1:8" ht="38.25">
      <c r="A170" s="136">
        <v>87450</v>
      </c>
      <c r="B170" s="137" t="s">
        <v>5536</v>
      </c>
      <c r="C170" s="136" t="s">
        <v>5343</v>
      </c>
      <c r="D170" s="136" t="s">
        <v>335</v>
      </c>
      <c r="E170" s="138">
        <v>58.82</v>
      </c>
      <c r="F170" s="138">
        <v>56.57</v>
      </c>
      <c r="G170" s="136" t="s">
        <v>308</v>
      </c>
      <c r="H170" s="139">
        <v>41974</v>
      </c>
    </row>
    <row r="171" spans="1:8" ht="51">
      <c r="A171" s="140">
        <v>87469</v>
      </c>
      <c r="B171" s="141" t="s">
        <v>5537</v>
      </c>
      <c r="C171" s="140" t="s">
        <v>5343</v>
      </c>
      <c r="D171" s="140" t="s">
        <v>335</v>
      </c>
      <c r="E171" s="142">
        <v>71.5</v>
      </c>
      <c r="F171" s="142">
        <v>69.06</v>
      </c>
      <c r="G171" s="140" t="s">
        <v>308</v>
      </c>
      <c r="H171" s="143">
        <v>41974</v>
      </c>
    </row>
    <row r="172" spans="1:8" ht="38.25">
      <c r="A172" s="136">
        <v>87470</v>
      </c>
      <c r="B172" s="137" t="s">
        <v>5538</v>
      </c>
      <c r="C172" s="136" t="s">
        <v>5343</v>
      </c>
      <c r="D172" s="136" t="s">
        <v>335</v>
      </c>
      <c r="E172" s="138">
        <v>72.37</v>
      </c>
      <c r="F172" s="138">
        <v>69.84</v>
      </c>
      <c r="G172" s="136" t="s">
        <v>308</v>
      </c>
      <c r="H172" s="139">
        <v>41974</v>
      </c>
    </row>
    <row r="173" spans="1:8" ht="51">
      <c r="A173" s="140">
        <v>87457</v>
      </c>
      <c r="B173" s="141" t="s">
        <v>5539</v>
      </c>
      <c r="C173" s="140" t="s">
        <v>5343</v>
      </c>
      <c r="D173" s="140" t="s">
        <v>335</v>
      </c>
      <c r="E173" s="142">
        <v>68.41</v>
      </c>
      <c r="F173" s="142">
        <v>66.2</v>
      </c>
      <c r="G173" s="140" t="s">
        <v>308</v>
      </c>
      <c r="H173" s="143">
        <v>41974</v>
      </c>
    </row>
    <row r="174" spans="1:8" ht="38.25">
      <c r="A174" s="136">
        <v>87458</v>
      </c>
      <c r="B174" s="137" t="s">
        <v>5540</v>
      </c>
      <c r="C174" s="136" t="s">
        <v>5343</v>
      </c>
      <c r="D174" s="136" t="s">
        <v>335</v>
      </c>
      <c r="E174" s="138">
        <v>69.28</v>
      </c>
      <c r="F174" s="138">
        <v>66.98</v>
      </c>
      <c r="G174" s="136" t="s">
        <v>308</v>
      </c>
      <c r="H174" s="139">
        <v>41974</v>
      </c>
    </row>
    <row r="175" spans="1:8" ht="38.25">
      <c r="A175" s="140">
        <v>87463</v>
      </c>
      <c r="B175" s="141" t="s">
        <v>5541</v>
      </c>
      <c r="C175" s="140" t="s">
        <v>5343</v>
      </c>
      <c r="D175" s="140" t="s">
        <v>335</v>
      </c>
      <c r="E175" s="142">
        <v>75.569999999999993</v>
      </c>
      <c r="F175" s="142">
        <v>72.72</v>
      </c>
      <c r="G175" s="140" t="s">
        <v>308</v>
      </c>
      <c r="H175" s="143">
        <v>41974</v>
      </c>
    </row>
    <row r="176" spans="1:8" ht="38.25">
      <c r="A176" s="136">
        <v>87464</v>
      </c>
      <c r="B176" s="137" t="s">
        <v>5542</v>
      </c>
      <c r="C176" s="136" t="s">
        <v>5343</v>
      </c>
      <c r="D176" s="136" t="s">
        <v>335</v>
      </c>
      <c r="E176" s="138">
        <v>76.430000000000007</v>
      </c>
      <c r="F176" s="138">
        <v>73.5</v>
      </c>
      <c r="G176" s="136" t="s">
        <v>308</v>
      </c>
      <c r="H176" s="139">
        <v>41974</v>
      </c>
    </row>
    <row r="177" spans="1:8" ht="38.25">
      <c r="A177" s="140">
        <v>87451</v>
      </c>
      <c r="B177" s="141" t="s">
        <v>5543</v>
      </c>
      <c r="C177" s="140" t="s">
        <v>5343</v>
      </c>
      <c r="D177" s="140" t="s">
        <v>335</v>
      </c>
      <c r="E177" s="142">
        <v>71.42</v>
      </c>
      <c r="F177" s="142">
        <v>68.91</v>
      </c>
      <c r="G177" s="140" t="s">
        <v>308</v>
      </c>
      <c r="H177" s="143">
        <v>41974</v>
      </c>
    </row>
    <row r="178" spans="1:8" ht="38.25">
      <c r="A178" s="136">
        <v>87452</v>
      </c>
      <c r="B178" s="137" t="s">
        <v>5544</v>
      </c>
      <c r="C178" s="136" t="s">
        <v>5343</v>
      </c>
      <c r="D178" s="136" t="s">
        <v>335</v>
      </c>
      <c r="E178" s="138">
        <v>71.86</v>
      </c>
      <c r="F178" s="138">
        <v>69.349999999999994</v>
      </c>
      <c r="G178" s="136" t="s">
        <v>308</v>
      </c>
      <c r="H178" s="139">
        <v>41974</v>
      </c>
    </row>
    <row r="179" spans="1:8" ht="51">
      <c r="A179" s="140">
        <v>87465</v>
      </c>
      <c r="B179" s="141" t="s">
        <v>5545</v>
      </c>
      <c r="C179" s="140" t="s">
        <v>5343</v>
      </c>
      <c r="D179" s="140" t="s">
        <v>335</v>
      </c>
      <c r="E179" s="142">
        <v>45.68</v>
      </c>
      <c r="F179" s="142">
        <v>44.09</v>
      </c>
      <c r="G179" s="140" t="s">
        <v>308</v>
      </c>
      <c r="H179" s="143">
        <v>41974</v>
      </c>
    </row>
    <row r="180" spans="1:8" ht="38.25">
      <c r="A180" s="136">
        <v>87466</v>
      </c>
      <c r="B180" s="137" t="s">
        <v>5546</v>
      </c>
      <c r="C180" s="136" t="s">
        <v>5343</v>
      </c>
      <c r="D180" s="136" t="s">
        <v>335</v>
      </c>
      <c r="E180" s="138">
        <v>46.27</v>
      </c>
      <c r="F180" s="138">
        <v>44.62</v>
      </c>
      <c r="G180" s="136" t="s">
        <v>308</v>
      </c>
      <c r="H180" s="139">
        <v>41974</v>
      </c>
    </row>
    <row r="181" spans="1:8" ht="51">
      <c r="A181" s="140">
        <v>87453</v>
      </c>
      <c r="B181" s="141" t="s">
        <v>5547</v>
      </c>
      <c r="C181" s="140" t="s">
        <v>5343</v>
      </c>
      <c r="D181" s="140" t="s">
        <v>335</v>
      </c>
      <c r="E181" s="142">
        <v>43.14</v>
      </c>
      <c r="F181" s="142">
        <v>41.78</v>
      </c>
      <c r="G181" s="140" t="s">
        <v>308</v>
      </c>
      <c r="H181" s="143">
        <v>41974</v>
      </c>
    </row>
    <row r="182" spans="1:8" ht="38.25">
      <c r="A182" s="136">
        <v>87454</v>
      </c>
      <c r="B182" s="137" t="s">
        <v>5548</v>
      </c>
      <c r="C182" s="136" t="s">
        <v>5343</v>
      </c>
      <c r="D182" s="136" t="s">
        <v>335</v>
      </c>
      <c r="E182" s="138">
        <v>43.74</v>
      </c>
      <c r="F182" s="138">
        <v>42.32</v>
      </c>
      <c r="G182" s="136" t="s">
        <v>308</v>
      </c>
      <c r="H182" s="139">
        <v>41974</v>
      </c>
    </row>
    <row r="183" spans="1:8" ht="38.25">
      <c r="A183" s="140">
        <v>87459</v>
      </c>
      <c r="B183" s="141" t="s">
        <v>5549</v>
      </c>
      <c r="C183" s="140" t="s">
        <v>5343</v>
      </c>
      <c r="D183" s="140" t="s">
        <v>335</v>
      </c>
      <c r="E183" s="142">
        <v>49.74</v>
      </c>
      <c r="F183" s="142">
        <v>47.75</v>
      </c>
      <c r="G183" s="140" t="s">
        <v>308</v>
      </c>
      <c r="H183" s="143">
        <v>41974</v>
      </c>
    </row>
    <row r="184" spans="1:8" ht="38.25">
      <c r="A184" s="136">
        <v>87460</v>
      </c>
      <c r="B184" s="137" t="s">
        <v>5550</v>
      </c>
      <c r="C184" s="136" t="s">
        <v>5343</v>
      </c>
      <c r="D184" s="136" t="s">
        <v>335</v>
      </c>
      <c r="E184" s="138">
        <v>50.34</v>
      </c>
      <c r="F184" s="138">
        <v>48.28</v>
      </c>
      <c r="G184" s="136" t="s">
        <v>308</v>
      </c>
      <c r="H184" s="139">
        <v>41974</v>
      </c>
    </row>
    <row r="185" spans="1:8" ht="38.25">
      <c r="A185" s="140">
        <v>87447</v>
      </c>
      <c r="B185" s="141" t="s">
        <v>5551</v>
      </c>
      <c r="C185" s="140" t="s">
        <v>5343</v>
      </c>
      <c r="D185" s="140" t="s">
        <v>335</v>
      </c>
      <c r="E185" s="142">
        <v>45.28</v>
      </c>
      <c r="F185" s="142">
        <v>43.71</v>
      </c>
      <c r="G185" s="140" t="s">
        <v>308</v>
      </c>
      <c r="H185" s="143">
        <v>41974</v>
      </c>
    </row>
    <row r="186" spans="1:8" ht="38.25">
      <c r="A186" s="136">
        <v>87448</v>
      </c>
      <c r="B186" s="137" t="s">
        <v>5552</v>
      </c>
      <c r="C186" s="136" t="s">
        <v>5343</v>
      </c>
      <c r="D186" s="136" t="s">
        <v>335</v>
      </c>
      <c r="E186" s="138">
        <v>45.49</v>
      </c>
      <c r="F186" s="138">
        <v>43.87</v>
      </c>
      <c r="G186" s="136" t="s">
        <v>308</v>
      </c>
      <c r="H186" s="139">
        <v>41974</v>
      </c>
    </row>
    <row r="187" spans="1:8" ht="25.5">
      <c r="A187" s="140" t="s">
        <v>5553</v>
      </c>
      <c r="B187" s="141" t="s">
        <v>5554</v>
      </c>
      <c r="C187" s="140" t="s">
        <v>5343</v>
      </c>
      <c r="D187" s="140" t="s">
        <v>368</v>
      </c>
      <c r="E187" s="142">
        <v>386.54</v>
      </c>
      <c r="F187" s="142">
        <v>364.56</v>
      </c>
      <c r="G187" s="140" t="s">
        <v>308</v>
      </c>
      <c r="H187" s="143">
        <v>41974</v>
      </c>
    </row>
    <row r="188" spans="1:8" ht="38.25">
      <c r="A188" s="136" t="s">
        <v>5555</v>
      </c>
      <c r="B188" s="137" t="s">
        <v>5556</v>
      </c>
      <c r="C188" s="136" t="s">
        <v>5343</v>
      </c>
      <c r="D188" s="136" t="s">
        <v>335</v>
      </c>
      <c r="E188" s="138">
        <v>59.95</v>
      </c>
      <c r="F188" s="138">
        <v>57.03</v>
      </c>
      <c r="G188" s="136" t="s">
        <v>308</v>
      </c>
      <c r="H188" s="139">
        <v>41974</v>
      </c>
    </row>
    <row r="189" spans="1:8" ht="25.5">
      <c r="A189" s="140">
        <v>72133</v>
      </c>
      <c r="B189" s="141" t="s">
        <v>5557</v>
      </c>
      <c r="C189" s="140" t="s">
        <v>5343</v>
      </c>
      <c r="D189" s="140" t="s">
        <v>335</v>
      </c>
      <c r="E189" s="142">
        <v>178.46</v>
      </c>
      <c r="F189" s="142">
        <v>170.57</v>
      </c>
      <c r="G189" s="140" t="s">
        <v>308</v>
      </c>
      <c r="H189" s="143">
        <v>41974</v>
      </c>
    </row>
    <row r="190" spans="1:8" ht="25.5">
      <c r="A190" s="136">
        <v>72131</v>
      </c>
      <c r="B190" s="137" t="s">
        <v>5558</v>
      </c>
      <c r="C190" s="136" t="s">
        <v>5343</v>
      </c>
      <c r="D190" s="136" t="s">
        <v>335</v>
      </c>
      <c r="E190" s="138">
        <v>100.54</v>
      </c>
      <c r="F190" s="138">
        <v>96.53</v>
      </c>
      <c r="G190" s="136" t="s">
        <v>308</v>
      </c>
      <c r="H190" s="139">
        <v>41974</v>
      </c>
    </row>
    <row r="191" spans="1:8" ht="25.5">
      <c r="A191" s="140">
        <v>72132</v>
      </c>
      <c r="B191" s="141" t="s">
        <v>5559</v>
      </c>
      <c r="C191" s="140" t="s">
        <v>5343</v>
      </c>
      <c r="D191" s="140" t="s">
        <v>335</v>
      </c>
      <c r="E191" s="142">
        <v>51.06</v>
      </c>
      <c r="F191" s="142">
        <v>48.84</v>
      </c>
      <c r="G191" s="140" t="s">
        <v>308</v>
      </c>
      <c r="H191" s="143">
        <v>41974</v>
      </c>
    </row>
    <row r="192" spans="1:8" ht="25.5">
      <c r="A192" s="136">
        <v>83518</v>
      </c>
      <c r="B192" s="137" t="s">
        <v>5560</v>
      </c>
      <c r="C192" s="136" t="s">
        <v>5418</v>
      </c>
      <c r="D192" s="136" t="s">
        <v>368</v>
      </c>
      <c r="E192" s="138">
        <v>316.23</v>
      </c>
      <c r="F192" s="138">
        <v>305.45999999999998</v>
      </c>
      <c r="G192" s="136" t="s">
        <v>308</v>
      </c>
      <c r="H192" s="139">
        <v>41974</v>
      </c>
    </row>
    <row r="193" spans="1:8" ht="25.5">
      <c r="A193" s="140">
        <v>83519</v>
      </c>
      <c r="B193" s="141" t="s">
        <v>5561</v>
      </c>
      <c r="C193" s="140" t="s">
        <v>5418</v>
      </c>
      <c r="D193" s="140" t="s">
        <v>368</v>
      </c>
      <c r="E193" s="142">
        <v>394.43</v>
      </c>
      <c r="F193" s="142">
        <v>372.07</v>
      </c>
      <c r="G193" s="140" t="s">
        <v>308</v>
      </c>
      <c r="H193" s="143">
        <v>41974</v>
      </c>
    </row>
    <row r="194" spans="1:8" ht="51">
      <c r="A194" s="136">
        <v>89293</v>
      </c>
      <c r="B194" s="137" t="s">
        <v>5562</v>
      </c>
      <c r="C194" s="136" t="s">
        <v>5343</v>
      </c>
      <c r="D194" s="136" t="s">
        <v>335</v>
      </c>
      <c r="E194" s="138">
        <v>47.62</v>
      </c>
      <c r="F194" s="138">
        <v>45.74</v>
      </c>
      <c r="G194" s="136" t="s">
        <v>308</v>
      </c>
      <c r="H194" s="139">
        <v>41974</v>
      </c>
    </row>
    <row r="195" spans="1:8" ht="51">
      <c r="A195" s="140">
        <v>89312</v>
      </c>
      <c r="B195" s="141" t="s">
        <v>5563</v>
      </c>
      <c r="C195" s="140" t="s">
        <v>5343</v>
      </c>
      <c r="D195" s="140" t="s">
        <v>335</v>
      </c>
      <c r="E195" s="142">
        <v>58.28</v>
      </c>
      <c r="F195" s="142">
        <v>55.63</v>
      </c>
      <c r="G195" s="140" t="s">
        <v>308</v>
      </c>
      <c r="H195" s="143">
        <v>41974</v>
      </c>
    </row>
    <row r="196" spans="1:8" ht="51">
      <c r="A196" s="136">
        <v>89313</v>
      </c>
      <c r="B196" s="137" t="s">
        <v>5564</v>
      </c>
      <c r="C196" s="136" t="s">
        <v>5343</v>
      </c>
      <c r="D196" s="136" t="s">
        <v>335</v>
      </c>
      <c r="E196" s="138">
        <v>60.61</v>
      </c>
      <c r="F196" s="138">
        <v>57.73</v>
      </c>
      <c r="G196" s="136" t="s">
        <v>308</v>
      </c>
      <c r="H196" s="139">
        <v>41974</v>
      </c>
    </row>
    <row r="197" spans="1:8" ht="51">
      <c r="A197" s="140">
        <v>89296</v>
      </c>
      <c r="B197" s="141" t="s">
        <v>5565</v>
      </c>
      <c r="C197" s="140" t="s">
        <v>5343</v>
      </c>
      <c r="D197" s="140" t="s">
        <v>335</v>
      </c>
      <c r="E197" s="142">
        <v>48.61</v>
      </c>
      <c r="F197" s="142">
        <v>46.71</v>
      </c>
      <c r="G197" s="140" t="s">
        <v>308</v>
      </c>
      <c r="H197" s="143">
        <v>41974</v>
      </c>
    </row>
    <row r="198" spans="1:8" ht="51">
      <c r="A198" s="136">
        <v>89297</v>
      </c>
      <c r="B198" s="137" t="s">
        <v>5566</v>
      </c>
      <c r="C198" s="136" t="s">
        <v>5343</v>
      </c>
      <c r="D198" s="136" t="s">
        <v>335</v>
      </c>
      <c r="E198" s="138">
        <v>50.25</v>
      </c>
      <c r="F198" s="138">
        <v>48.19</v>
      </c>
      <c r="G198" s="136" t="s">
        <v>308</v>
      </c>
      <c r="H198" s="139">
        <v>41974</v>
      </c>
    </row>
    <row r="199" spans="1:8" ht="51">
      <c r="A199" s="140">
        <v>89308</v>
      </c>
      <c r="B199" s="141" t="s">
        <v>5567</v>
      </c>
      <c r="C199" s="140" t="s">
        <v>5343</v>
      </c>
      <c r="D199" s="140" t="s">
        <v>335</v>
      </c>
      <c r="E199" s="142">
        <v>54.24</v>
      </c>
      <c r="F199" s="142">
        <v>51.91</v>
      </c>
      <c r="G199" s="140" t="s">
        <v>308</v>
      </c>
      <c r="H199" s="143">
        <v>41974</v>
      </c>
    </row>
    <row r="200" spans="1:8" ht="51">
      <c r="A200" s="136">
        <v>89309</v>
      </c>
      <c r="B200" s="137" t="s">
        <v>5568</v>
      </c>
      <c r="C200" s="136" t="s">
        <v>5343</v>
      </c>
      <c r="D200" s="136" t="s">
        <v>335</v>
      </c>
      <c r="E200" s="138">
        <v>56.57</v>
      </c>
      <c r="F200" s="138">
        <v>54.01</v>
      </c>
      <c r="G200" s="136" t="s">
        <v>308</v>
      </c>
      <c r="H200" s="139">
        <v>41974</v>
      </c>
    </row>
    <row r="201" spans="1:8" ht="51">
      <c r="A201" s="140">
        <v>89292</v>
      </c>
      <c r="B201" s="141" t="s">
        <v>5569</v>
      </c>
      <c r="C201" s="140" t="s">
        <v>5343</v>
      </c>
      <c r="D201" s="140" t="s">
        <v>335</v>
      </c>
      <c r="E201" s="142">
        <v>45.98</v>
      </c>
      <c r="F201" s="142">
        <v>44.25</v>
      </c>
      <c r="G201" s="140" t="s">
        <v>308</v>
      </c>
      <c r="H201" s="143">
        <v>41974</v>
      </c>
    </row>
    <row r="202" spans="1:8" ht="51">
      <c r="A202" s="144">
        <v>89310</v>
      </c>
      <c r="B202" s="137" t="s">
        <v>5570</v>
      </c>
      <c r="C202" s="136" t="s">
        <v>5343</v>
      </c>
      <c r="D202" s="136" t="s">
        <v>335</v>
      </c>
      <c r="E202" s="138">
        <v>64.42</v>
      </c>
      <c r="F202" s="138">
        <v>61.29</v>
      </c>
      <c r="G202" s="136" t="s">
        <v>308</v>
      </c>
      <c r="H202" s="139">
        <v>41974</v>
      </c>
    </row>
    <row r="203" spans="1:8" ht="51">
      <c r="A203" s="140">
        <v>89311</v>
      </c>
      <c r="B203" s="141" t="s">
        <v>5571</v>
      </c>
      <c r="C203" s="140" t="s">
        <v>5343</v>
      </c>
      <c r="D203" s="140" t="s">
        <v>335</v>
      </c>
      <c r="E203" s="142">
        <v>66.739999999999995</v>
      </c>
      <c r="F203" s="142">
        <v>63.39</v>
      </c>
      <c r="G203" s="140" t="s">
        <v>308</v>
      </c>
      <c r="H203" s="143">
        <v>41974</v>
      </c>
    </row>
    <row r="204" spans="1:8" ht="51">
      <c r="A204" s="136">
        <v>89294</v>
      </c>
      <c r="B204" s="137" t="s">
        <v>5572</v>
      </c>
      <c r="C204" s="136" t="s">
        <v>5343</v>
      </c>
      <c r="D204" s="136" t="s">
        <v>335</v>
      </c>
      <c r="E204" s="138">
        <v>53.93</v>
      </c>
      <c r="F204" s="138">
        <v>51.64</v>
      </c>
      <c r="G204" s="136" t="s">
        <v>308</v>
      </c>
      <c r="H204" s="139">
        <v>41974</v>
      </c>
    </row>
    <row r="205" spans="1:8" ht="51">
      <c r="A205" s="140">
        <v>89295</v>
      </c>
      <c r="B205" s="141" t="s">
        <v>5573</v>
      </c>
      <c r="C205" s="140" t="s">
        <v>5343</v>
      </c>
      <c r="D205" s="140" t="s">
        <v>335</v>
      </c>
      <c r="E205" s="142">
        <v>55.57</v>
      </c>
      <c r="F205" s="142">
        <v>53.12</v>
      </c>
      <c r="G205" s="140" t="s">
        <v>308</v>
      </c>
      <c r="H205" s="143">
        <v>41974</v>
      </c>
    </row>
    <row r="206" spans="1:8" ht="51">
      <c r="A206" s="136">
        <v>89306</v>
      </c>
      <c r="B206" s="137" t="s">
        <v>5574</v>
      </c>
      <c r="C206" s="136" t="s">
        <v>5343</v>
      </c>
      <c r="D206" s="136" t="s">
        <v>335</v>
      </c>
      <c r="E206" s="138">
        <v>57.63</v>
      </c>
      <c r="F206" s="138">
        <v>55.07</v>
      </c>
      <c r="G206" s="136" t="s">
        <v>308</v>
      </c>
      <c r="H206" s="139">
        <v>41974</v>
      </c>
    </row>
    <row r="207" spans="1:8" ht="51">
      <c r="A207" s="140">
        <v>89307</v>
      </c>
      <c r="B207" s="141" t="s">
        <v>5575</v>
      </c>
      <c r="C207" s="140" t="s">
        <v>5343</v>
      </c>
      <c r="D207" s="140" t="s">
        <v>335</v>
      </c>
      <c r="E207" s="142">
        <v>59.96</v>
      </c>
      <c r="F207" s="142">
        <v>57.17</v>
      </c>
      <c r="G207" s="140" t="s">
        <v>308</v>
      </c>
      <c r="H207" s="143">
        <v>41974</v>
      </c>
    </row>
    <row r="208" spans="1:8" ht="51">
      <c r="A208" s="136">
        <v>89290</v>
      </c>
      <c r="B208" s="137" t="s">
        <v>5576</v>
      </c>
      <c r="C208" s="136" t="s">
        <v>5343</v>
      </c>
      <c r="D208" s="136" t="s">
        <v>335</v>
      </c>
      <c r="E208" s="138">
        <v>49.37</v>
      </c>
      <c r="F208" s="138">
        <v>47.42</v>
      </c>
      <c r="G208" s="136" t="s">
        <v>308</v>
      </c>
      <c r="H208" s="139">
        <v>41974</v>
      </c>
    </row>
    <row r="209" spans="1:8" ht="51">
      <c r="A209" s="140">
        <v>89291</v>
      </c>
      <c r="B209" s="141" t="s">
        <v>5577</v>
      </c>
      <c r="C209" s="140" t="s">
        <v>5343</v>
      </c>
      <c r="D209" s="140" t="s">
        <v>335</v>
      </c>
      <c r="E209" s="142">
        <v>51.01</v>
      </c>
      <c r="F209" s="142">
        <v>48.9</v>
      </c>
      <c r="G209" s="140" t="s">
        <v>308</v>
      </c>
      <c r="H209" s="143">
        <v>41974</v>
      </c>
    </row>
    <row r="210" spans="1:8" ht="51">
      <c r="A210" s="136">
        <v>89304</v>
      </c>
      <c r="B210" s="137" t="s">
        <v>5578</v>
      </c>
      <c r="C210" s="136" t="s">
        <v>5343</v>
      </c>
      <c r="D210" s="136" t="s">
        <v>335</v>
      </c>
      <c r="E210" s="138">
        <v>50.61</v>
      </c>
      <c r="F210" s="138">
        <v>48.55</v>
      </c>
      <c r="G210" s="136" t="s">
        <v>308</v>
      </c>
      <c r="H210" s="139">
        <v>41974</v>
      </c>
    </row>
    <row r="211" spans="1:8" ht="51">
      <c r="A211" s="140">
        <v>89305</v>
      </c>
      <c r="B211" s="141" t="s">
        <v>5579</v>
      </c>
      <c r="C211" s="140" t="s">
        <v>5343</v>
      </c>
      <c r="D211" s="140" t="s">
        <v>335</v>
      </c>
      <c r="E211" s="142">
        <v>52.7</v>
      </c>
      <c r="F211" s="142">
        <v>50.44</v>
      </c>
      <c r="G211" s="140" t="s">
        <v>308</v>
      </c>
      <c r="H211" s="143">
        <v>41974</v>
      </c>
    </row>
    <row r="212" spans="1:8" ht="51">
      <c r="A212" s="136">
        <v>89288</v>
      </c>
      <c r="B212" s="137" t="s">
        <v>5580</v>
      </c>
      <c r="C212" s="136" t="s">
        <v>5343</v>
      </c>
      <c r="D212" s="136" t="s">
        <v>335</v>
      </c>
      <c r="E212" s="138">
        <v>41.16</v>
      </c>
      <c r="F212" s="138">
        <v>39.840000000000003</v>
      </c>
      <c r="G212" s="136" t="s">
        <v>308</v>
      </c>
      <c r="H212" s="139">
        <v>41974</v>
      </c>
    </row>
    <row r="213" spans="1:8" ht="51">
      <c r="A213" s="140">
        <v>89289</v>
      </c>
      <c r="B213" s="141" t="s">
        <v>5581</v>
      </c>
      <c r="C213" s="140" t="s">
        <v>5343</v>
      </c>
      <c r="D213" s="140" t="s">
        <v>335</v>
      </c>
      <c r="E213" s="142">
        <v>42.63</v>
      </c>
      <c r="F213" s="142">
        <v>41.18</v>
      </c>
      <c r="G213" s="140" t="s">
        <v>308</v>
      </c>
      <c r="H213" s="143">
        <v>41974</v>
      </c>
    </row>
    <row r="214" spans="1:8" ht="51">
      <c r="A214" s="136">
        <v>89300</v>
      </c>
      <c r="B214" s="137" t="s">
        <v>5582</v>
      </c>
      <c r="C214" s="136" t="s">
        <v>5343</v>
      </c>
      <c r="D214" s="136" t="s">
        <v>335</v>
      </c>
      <c r="E214" s="138">
        <v>47.17</v>
      </c>
      <c r="F214" s="138">
        <v>45.34</v>
      </c>
      <c r="G214" s="136" t="s">
        <v>308</v>
      </c>
      <c r="H214" s="139">
        <v>41974</v>
      </c>
    </row>
    <row r="215" spans="1:8" ht="51">
      <c r="A215" s="140">
        <v>89301</v>
      </c>
      <c r="B215" s="141" t="s">
        <v>5583</v>
      </c>
      <c r="C215" s="140" t="s">
        <v>5343</v>
      </c>
      <c r="D215" s="140" t="s">
        <v>335</v>
      </c>
      <c r="E215" s="142">
        <v>49.26</v>
      </c>
      <c r="F215" s="142">
        <v>47.24</v>
      </c>
      <c r="G215" s="140" t="s">
        <v>308</v>
      </c>
      <c r="H215" s="143">
        <v>41974</v>
      </c>
    </row>
    <row r="216" spans="1:8" ht="51">
      <c r="A216" s="136">
        <v>89284</v>
      </c>
      <c r="B216" s="137" t="s">
        <v>5584</v>
      </c>
      <c r="C216" s="136" t="s">
        <v>5343</v>
      </c>
      <c r="D216" s="136" t="s">
        <v>335</v>
      </c>
      <c r="E216" s="138">
        <v>39.119999999999997</v>
      </c>
      <c r="F216" s="138">
        <v>37.909999999999997</v>
      </c>
      <c r="G216" s="136" t="s">
        <v>308</v>
      </c>
      <c r="H216" s="139">
        <v>41974</v>
      </c>
    </row>
    <row r="217" spans="1:8" ht="51">
      <c r="A217" s="140">
        <v>89285</v>
      </c>
      <c r="B217" s="141" t="s">
        <v>5585</v>
      </c>
      <c r="C217" s="140" t="s">
        <v>5343</v>
      </c>
      <c r="D217" s="140" t="s">
        <v>335</v>
      </c>
      <c r="E217" s="142">
        <v>40.590000000000003</v>
      </c>
      <c r="F217" s="142">
        <v>39.24</v>
      </c>
      <c r="G217" s="140" t="s">
        <v>308</v>
      </c>
      <c r="H217" s="143">
        <v>41974</v>
      </c>
    </row>
    <row r="218" spans="1:8" ht="51">
      <c r="A218" s="136">
        <v>89302</v>
      </c>
      <c r="B218" s="137" t="s">
        <v>5586</v>
      </c>
      <c r="C218" s="136" t="s">
        <v>5343</v>
      </c>
      <c r="D218" s="136" t="s">
        <v>335</v>
      </c>
      <c r="E218" s="138">
        <v>56.12</v>
      </c>
      <c r="F218" s="138">
        <v>53.64</v>
      </c>
      <c r="G218" s="136" t="s">
        <v>308</v>
      </c>
      <c r="H218" s="139">
        <v>41974</v>
      </c>
    </row>
    <row r="219" spans="1:8" ht="51">
      <c r="A219" s="140">
        <v>89303</v>
      </c>
      <c r="B219" s="141" t="s">
        <v>5587</v>
      </c>
      <c r="C219" s="140" t="s">
        <v>5343</v>
      </c>
      <c r="D219" s="140" t="s">
        <v>335</v>
      </c>
      <c r="E219" s="142">
        <v>58.21</v>
      </c>
      <c r="F219" s="142">
        <v>55.53</v>
      </c>
      <c r="G219" s="140" t="s">
        <v>308</v>
      </c>
      <c r="H219" s="143">
        <v>41974</v>
      </c>
    </row>
    <row r="220" spans="1:8" ht="51">
      <c r="A220" s="136">
        <v>89286</v>
      </c>
      <c r="B220" s="137" t="s">
        <v>5588</v>
      </c>
      <c r="C220" s="136" t="s">
        <v>5343</v>
      </c>
      <c r="D220" s="136" t="s">
        <v>335</v>
      </c>
      <c r="E220" s="138">
        <v>45.81</v>
      </c>
      <c r="F220" s="138">
        <v>44.17</v>
      </c>
      <c r="G220" s="136" t="s">
        <v>308</v>
      </c>
      <c r="H220" s="139">
        <v>41974</v>
      </c>
    </row>
    <row r="221" spans="1:8" ht="51">
      <c r="A221" s="140">
        <v>89287</v>
      </c>
      <c r="B221" s="141" t="s">
        <v>5589</v>
      </c>
      <c r="C221" s="140" t="s">
        <v>5343</v>
      </c>
      <c r="D221" s="140" t="s">
        <v>335</v>
      </c>
      <c r="E221" s="142">
        <v>47.28</v>
      </c>
      <c r="F221" s="142">
        <v>45.5</v>
      </c>
      <c r="G221" s="140" t="s">
        <v>308</v>
      </c>
      <c r="H221" s="143">
        <v>41974</v>
      </c>
    </row>
    <row r="222" spans="1:8" ht="51">
      <c r="A222" s="136">
        <v>89298</v>
      </c>
      <c r="B222" s="137" t="s">
        <v>5590</v>
      </c>
      <c r="C222" s="136" t="s">
        <v>5343</v>
      </c>
      <c r="D222" s="136" t="s">
        <v>335</v>
      </c>
      <c r="E222" s="138">
        <v>50.49</v>
      </c>
      <c r="F222" s="138">
        <v>48.45</v>
      </c>
      <c r="G222" s="136" t="s">
        <v>308</v>
      </c>
      <c r="H222" s="139">
        <v>41974</v>
      </c>
    </row>
    <row r="223" spans="1:8" ht="51">
      <c r="A223" s="140">
        <v>89299</v>
      </c>
      <c r="B223" s="141" t="s">
        <v>5591</v>
      </c>
      <c r="C223" s="140" t="s">
        <v>5343</v>
      </c>
      <c r="D223" s="140" t="s">
        <v>335</v>
      </c>
      <c r="E223" s="142">
        <v>52.58</v>
      </c>
      <c r="F223" s="142">
        <v>50.34</v>
      </c>
      <c r="G223" s="140" t="s">
        <v>308</v>
      </c>
      <c r="H223" s="143">
        <v>41974</v>
      </c>
    </row>
    <row r="224" spans="1:8" ht="51">
      <c r="A224" s="136">
        <v>89282</v>
      </c>
      <c r="B224" s="137" t="s">
        <v>5592</v>
      </c>
      <c r="C224" s="136" t="s">
        <v>5343</v>
      </c>
      <c r="D224" s="136" t="s">
        <v>335</v>
      </c>
      <c r="E224" s="138">
        <v>42.44</v>
      </c>
      <c r="F224" s="138">
        <v>41.01</v>
      </c>
      <c r="G224" s="136" t="s">
        <v>308</v>
      </c>
      <c r="H224" s="139">
        <v>41974</v>
      </c>
    </row>
    <row r="225" spans="1:8" ht="51">
      <c r="A225" s="140">
        <v>89283</v>
      </c>
      <c r="B225" s="141" t="s">
        <v>5593</v>
      </c>
      <c r="C225" s="140" t="s">
        <v>5343</v>
      </c>
      <c r="D225" s="140" t="s">
        <v>335</v>
      </c>
      <c r="E225" s="142">
        <v>43.92</v>
      </c>
      <c r="F225" s="142">
        <v>42.34</v>
      </c>
      <c r="G225" s="140" t="s">
        <v>308</v>
      </c>
      <c r="H225" s="143">
        <v>41974</v>
      </c>
    </row>
    <row r="226" spans="1:8">
      <c r="A226" s="136">
        <v>73674</v>
      </c>
      <c r="B226" s="137" t="s">
        <v>5594</v>
      </c>
      <c r="C226" s="136" t="s">
        <v>5361</v>
      </c>
      <c r="D226" s="136" t="s">
        <v>335</v>
      </c>
      <c r="E226" s="138">
        <v>17.28</v>
      </c>
      <c r="F226" s="138">
        <v>16.3</v>
      </c>
      <c r="G226" s="136" t="s">
        <v>308</v>
      </c>
      <c r="H226" s="139">
        <v>41974</v>
      </c>
    </row>
    <row r="227" spans="1:8">
      <c r="A227" s="140">
        <v>73673</v>
      </c>
      <c r="B227" s="141" t="s">
        <v>5595</v>
      </c>
      <c r="C227" s="140" t="s">
        <v>5361</v>
      </c>
      <c r="D227" s="140" t="s">
        <v>335</v>
      </c>
      <c r="E227" s="142">
        <v>15.85</v>
      </c>
      <c r="F227" s="142">
        <v>14.7</v>
      </c>
      <c r="G227" s="140" t="s">
        <v>308</v>
      </c>
      <c r="H227" s="143">
        <v>41974</v>
      </c>
    </row>
    <row r="228" spans="1:8" ht="25.5">
      <c r="A228" s="136">
        <v>84112</v>
      </c>
      <c r="B228" s="137" t="s">
        <v>5596</v>
      </c>
      <c r="C228" s="136" t="s">
        <v>5361</v>
      </c>
      <c r="D228" s="136" t="s">
        <v>335</v>
      </c>
      <c r="E228" s="138">
        <v>12.41</v>
      </c>
      <c r="F228" s="138">
        <v>12.1</v>
      </c>
      <c r="G228" s="136" t="s">
        <v>308</v>
      </c>
      <c r="H228" s="139">
        <v>41974</v>
      </c>
    </row>
    <row r="229" spans="1:8" ht="25.5">
      <c r="A229" s="140">
        <v>84154</v>
      </c>
      <c r="B229" s="141" t="s">
        <v>5597</v>
      </c>
      <c r="C229" s="140" t="s">
        <v>5418</v>
      </c>
      <c r="D229" s="140" t="s">
        <v>625</v>
      </c>
      <c r="E229" s="142">
        <v>105.61</v>
      </c>
      <c r="F229" s="142">
        <v>105.44</v>
      </c>
      <c r="G229" s="140" t="s">
        <v>308</v>
      </c>
      <c r="H229" s="143">
        <v>41974</v>
      </c>
    </row>
    <row r="230" spans="1:8" ht="25.5">
      <c r="A230" s="136">
        <v>84153</v>
      </c>
      <c r="B230" s="137" t="s">
        <v>5598</v>
      </c>
      <c r="C230" s="136" t="s">
        <v>5418</v>
      </c>
      <c r="D230" s="136" t="s">
        <v>304</v>
      </c>
      <c r="E230" s="138">
        <v>34.479999999999997</v>
      </c>
      <c r="F230" s="138">
        <v>34.31</v>
      </c>
      <c r="G230" s="136" t="s">
        <v>308</v>
      </c>
      <c r="H230" s="139">
        <v>41974</v>
      </c>
    </row>
    <row r="231" spans="1:8" ht="25.5">
      <c r="A231" s="140">
        <v>86905</v>
      </c>
      <c r="B231" s="141" t="s">
        <v>5599</v>
      </c>
      <c r="C231" s="140" t="s">
        <v>5366</v>
      </c>
      <c r="D231" s="140" t="s">
        <v>83</v>
      </c>
      <c r="E231" s="142">
        <v>106.75</v>
      </c>
      <c r="F231" s="142">
        <v>105.87</v>
      </c>
      <c r="G231" s="140" t="s">
        <v>308</v>
      </c>
      <c r="H231" s="143">
        <v>41974</v>
      </c>
    </row>
    <row r="232" spans="1:8" ht="25.5">
      <c r="A232" s="136">
        <v>86908</v>
      </c>
      <c r="B232" s="137" t="s">
        <v>5600</v>
      </c>
      <c r="C232" s="136" t="s">
        <v>5366</v>
      </c>
      <c r="D232" s="136" t="s">
        <v>83</v>
      </c>
      <c r="E232" s="138">
        <v>125.76</v>
      </c>
      <c r="F232" s="138">
        <v>125.32</v>
      </c>
      <c r="G232" s="136" t="s">
        <v>308</v>
      </c>
      <c r="H232" s="139">
        <v>41974</v>
      </c>
    </row>
    <row r="233" spans="1:8" ht="38.25">
      <c r="A233" s="140">
        <v>72941</v>
      </c>
      <c r="B233" s="141" t="s">
        <v>5601</v>
      </c>
      <c r="C233" s="140" t="s">
        <v>5368</v>
      </c>
      <c r="D233" s="140" t="s">
        <v>83</v>
      </c>
      <c r="E233" s="142">
        <v>415.57</v>
      </c>
      <c r="F233" s="142">
        <v>411.5</v>
      </c>
      <c r="G233" s="140" t="s">
        <v>308</v>
      </c>
      <c r="H233" s="143">
        <v>41974</v>
      </c>
    </row>
    <row r="234" spans="1:8" ht="25.5">
      <c r="A234" s="136">
        <v>84084</v>
      </c>
      <c r="B234" s="137" t="s">
        <v>5602</v>
      </c>
      <c r="C234" s="136" t="s">
        <v>5350</v>
      </c>
      <c r="D234" s="136" t="s">
        <v>335</v>
      </c>
      <c r="E234" s="138">
        <v>4.8600000000000003</v>
      </c>
      <c r="F234" s="138">
        <v>4.4000000000000004</v>
      </c>
      <c r="G234" s="136" t="s">
        <v>308</v>
      </c>
      <c r="H234" s="139">
        <v>41974</v>
      </c>
    </row>
    <row r="235" spans="1:8">
      <c r="A235" s="140">
        <v>79483</v>
      </c>
      <c r="B235" s="141" t="s">
        <v>5603</v>
      </c>
      <c r="C235" s="140" t="s">
        <v>5604</v>
      </c>
      <c r="D235" s="140" t="s">
        <v>335</v>
      </c>
      <c r="E235" s="142">
        <v>18.21</v>
      </c>
      <c r="F235" s="142">
        <v>16.53</v>
      </c>
      <c r="G235" s="140" t="s">
        <v>308</v>
      </c>
      <c r="H235" s="143">
        <v>41974</v>
      </c>
    </row>
    <row r="236" spans="1:8" ht="25.5">
      <c r="A236" s="136">
        <v>85187</v>
      </c>
      <c r="B236" s="137" t="s">
        <v>5605</v>
      </c>
      <c r="C236" s="136" t="s">
        <v>5429</v>
      </c>
      <c r="D236" s="136" t="s">
        <v>5606</v>
      </c>
      <c r="E236" s="138">
        <v>355.3</v>
      </c>
      <c r="F236" s="138">
        <v>332.95</v>
      </c>
      <c r="G236" s="136" t="s">
        <v>308</v>
      </c>
      <c r="H236" s="139">
        <v>41974</v>
      </c>
    </row>
    <row r="237" spans="1:8">
      <c r="A237" s="140">
        <v>72815</v>
      </c>
      <c r="B237" s="141" t="s">
        <v>5607</v>
      </c>
      <c r="C237" s="140" t="s">
        <v>5352</v>
      </c>
      <c r="D237" s="140" t="s">
        <v>335</v>
      </c>
      <c r="E237" s="142">
        <v>34.380000000000003</v>
      </c>
      <c r="F237" s="142">
        <v>33.04</v>
      </c>
      <c r="G237" s="140" t="s">
        <v>308</v>
      </c>
      <c r="H237" s="143">
        <v>41974</v>
      </c>
    </row>
    <row r="238" spans="1:8" ht="25.5">
      <c r="A238" s="136">
        <v>84663</v>
      </c>
      <c r="B238" s="137" t="s">
        <v>5608</v>
      </c>
      <c r="C238" s="136" t="s">
        <v>5609</v>
      </c>
      <c r="D238" s="136" t="s">
        <v>335</v>
      </c>
      <c r="E238" s="138">
        <v>16.47</v>
      </c>
      <c r="F238" s="138">
        <v>15.43</v>
      </c>
      <c r="G238" s="136" t="s">
        <v>308</v>
      </c>
      <c r="H238" s="139">
        <v>41974</v>
      </c>
    </row>
    <row r="239" spans="1:8" ht="25.5">
      <c r="A239" s="140">
        <v>88485</v>
      </c>
      <c r="B239" s="141" t="s">
        <v>5610</v>
      </c>
      <c r="C239" s="140" t="s">
        <v>5609</v>
      </c>
      <c r="D239" s="140" t="s">
        <v>335</v>
      </c>
      <c r="E239" s="142">
        <v>1.76</v>
      </c>
      <c r="F239" s="142">
        <v>1.68</v>
      </c>
      <c r="G239" s="140" t="s">
        <v>308</v>
      </c>
      <c r="H239" s="143">
        <v>41974</v>
      </c>
    </row>
    <row r="240" spans="1:8">
      <c r="A240" s="136">
        <v>88484</v>
      </c>
      <c r="B240" s="137" t="s">
        <v>5611</v>
      </c>
      <c r="C240" s="136" t="s">
        <v>5609</v>
      </c>
      <c r="D240" s="136" t="s">
        <v>335</v>
      </c>
      <c r="E240" s="138">
        <v>2</v>
      </c>
      <c r="F240" s="138">
        <v>1.9</v>
      </c>
      <c r="G240" s="136" t="s">
        <v>308</v>
      </c>
      <c r="H240" s="139">
        <v>41974</v>
      </c>
    </row>
    <row r="241" spans="1:8" ht="25.5">
      <c r="A241" s="140">
        <v>88483</v>
      </c>
      <c r="B241" s="141" t="s">
        <v>5612</v>
      </c>
      <c r="C241" s="140" t="s">
        <v>5609</v>
      </c>
      <c r="D241" s="140" t="s">
        <v>335</v>
      </c>
      <c r="E241" s="142">
        <v>1.69</v>
      </c>
      <c r="F241" s="142">
        <v>1.63</v>
      </c>
      <c r="G241" s="140" t="s">
        <v>308</v>
      </c>
      <c r="H241" s="143">
        <v>41974</v>
      </c>
    </row>
    <row r="242" spans="1:8">
      <c r="A242" s="136">
        <v>88482</v>
      </c>
      <c r="B242" s="137" t="s">
        <v>5613</v>
      </c>
      <c r="C242" s="136" t="s">
        <v>5609</v>
      </c>
      <c r="D242" s="136" t="s">
        <v>335</v>
      </c>
      <c r="E242" s="138">
        <v>1.86</v>
      </c>
      <c r="F242" s="138">
        <v>1.79</v>
      </c>
      <c r="G242" s="136" t="s">
        <v>308</v>
      </c>
      <c r="H242" s="139">
        <v>41974</v>
      </c>
    </row>
    <row r="243" spans="1:8" ht="38.25">
      <c r="A243" s="140">
        <v>87430</v>
      </c>
      <c r="B243" s="141" t="s">
        <v>5614</v>
      </c>
      <c r="C243" s="140" t="s">
        <v>5350</v>
      </c>
      <c r="D243" s="140" t="s">
        <v>335</v>
      </c>
      <c r="E243" s="142">
        <v>15.19</v>
      </c>
      <c r="F243" s="142">
        <v>14.86</v>
      </c>
      <c r="G243" s="140" t="s">
        <v>308</v>
      </c>
      <c r="H243" s="143">
        <v>41974</v>
      </c>
    </row>
    <row r="244" spans="1:8" ht="38.25">
      <c r="A244" s="136">
        <v>87433</v>
      </c>
      <c r="B244" s="137" t="s">
        <v>5615</v>
      </c>
      <c r="C244" s="136" t="s">
        <v>5350</v>
      </c>
      <c r="D244" s="136" t="s">
        <v>335</v>
      </c>
      <c r="E244" s="138">
        <v>23.45</v>
      </c>
      <c r="F244" s="138">
        <v>23.22</v>
      </c>
      <c r="G244" s="136" t="s">
        <v>308</v>
      </c>
      <c r="H244" s="139">
        <v>41974</v>
      </c>
    </row>
    <row r="245" spans="1:8" ht="38.25">
      <c r="A245" s="140">
        <v>87436</v>
      </c>
      <c r="B245" s="141" t="s">
        <v>5616</v>
      </c>
      <c r="C245" s="140" t="s">
        <v>5350</v>
      </c>
      <c r="D245" s="140" t="s">
        <v>335</v>
      </c>
      <c r="E245" s="142">
        <v>25.63</v>
      </c>
      <c r="F245" s="142">
        <v>25.19</v>
      </c>
      <c r="G245" s="140" t="s">
        <v>308</v>
      </c>
      <c r="H245" s="143">
        <v>41974</v>
      </c>
    </row>
    <row r="246" spans="1:8" ht="38.25">
      <c r="A246" s="136">
        <v>87439</v>
      </c>
      <c r="B246" s="137" t="s">
        <v>5617</v>
      </c>
      <c r="C246" s="136" t="s">
        <v>5350</v>
      </c>
      <c r="D246" s="136" t="s">
        <v>335</v>
      </c>
      <c r="E246" s="138">
        <v>32.25</v>
      </c>
      <c r="F246" s="138">
        <v>31.81</v>
      </c>
      <c r="G246" s="136" t="s">
        <v>308</v>
      </c>
      <c r="H246" s="139">
        <v>41974</v>
      </c>
    </row>
    <row r="247" spans="1:8" ht="38.25">
      <c r="A247" s="140">
        <v>87429</v>
      </c>
      <c r="B247" s="141" t="s">
        <v>5618</v>
      </c>
      <c r="C247" s="140" t="s">
        <v>5350</v>
      </c>
      <c r="D247" s="140" t="s">
        <v>335</v>
      </c>
      <c r="E247" s="142">
        <v>14.91</v>
      </c>
      <c r="F247" s="142">
        <v>14.61</v>
      </c>
      <c r="G247" s="140" t="s">
        <v>308</v>
      </c>
      <c r="H247" s="143">
        <v>41974</v>
      </c>
    </row>
    <row r="248" spans="1:8" ht="38.25">
      <c r="A248" s="136">
        <v>87432</v>
      </c>
      <c r="B248" s="137" t="s">
        <v>5619</v>
      </c>
      <c r="C248" s="136" t="s">
        <v>5350</v>
      </c>
      <c r="D248" s="136" t="s">
        <v>335</v>
      </c>
      <c r="E248" s="138">
        <v>22.89</v>
      </c>
      <c r="F248" s="138">
        <v>22.17</v>
      </c>
      <c r="G248" s="136" t="s">
        <v>308</v>
      </c>
      <c r="H248" s="139">
        <v>41974</v>
      </c>
    </row>
    <row r="249" spans="1:8" ht="38.25">
      <c r="A249" s="140">
        <v>87435</v>
      </c>
      <c r="B249" s="141" t="s">
        <v>5620</v>
      </c>
      <c r="C249" s="140" t="s">
        <v>5350</v>
      </c>
      <c r="D249" s="140" t="s">
        <v>335</v>
      </c>
      <c r="E249" s="142">
        <v>24.67</v>
      </c>
      <c r="F249" s="142">
        <v>24.32</v>
      </c>
      <c r="G249" s="140" t="s">
        <v>308</v>
      </c>
      <c r="H249" s="143">
        <v>41974</v>
      </c>
    </row>
    <row r="250" spans="1:8" ht="38.25">
      <c r="A250" s="144">
        <v>87438</v>
      </c>
      <c r="B250" s="137" t="s">
        <v>5621</v>
      </c>
      <c r="C250" s="136" t="s">
        <v>5350</v>
      </c>
      <c r="D250" s="136" t="s">
        <v>335</v>
      </c>
      <c r="E250" s="138">
        <v>31.03</v>
      </c>
      <c r="F250" s="138">
        <v>30.71</v>
      </c>
      <c r="G250" s="136" t="s">
        <v>308</v>
      </c>
      <c r="H250" s="139">
        <v>41974</v>
      </c>
    </row>
    <row r="251" spans="1:8" ht="38.25">
      <c r="A251" s="140">
        <v>87431</v>
      </c>
      <c r="B251" s="141" t="s">
        <v>5622</v>
      </c>
      <c r="C251" s="140" t="s">
        <v>5350</v>
      </c>
      <c r="D251" s="140" t="s">
        <v>335</v>
      </c>
      <c r="E251" s="142">
        <v>15.33</v>
      </c>
      <c r="F251" s="142">
        <v>14.99</v>
      </c>
      <c r="G251" s="140" t="s">
        <v>308</v>
      </c>
      <c r="H251" s="143">
        <v>41974</v>
      </c>
    </row>
    <row r="252" spans="1:8" ht="38.25">
      <c r="A252" s="136">
        <v>87434</v>
      </c>
      <c r="B252" s="137" t="s">
        <v>5623</v>
      </c>
      <c r="C252" s="136" t="s">
        <v>5350</v>
      </c>
      <c r="D252" s="136" t="s">
        <v>335</v>
      </c>
      <c r="E252" s="138">
        <v>23.85</v>
      </c>
      <c r="F252" s="138">
        <v>23.58</v>
      </c>
      <c r="G252" s="136" t="s">
        <v>308</v>
      </c>
      <c r="H252" s="139">
        <v>41974</v>
      </c>
    </row>
    <row r="253" spans="1:8" ht="38.25">
      <c r="A253" s="140">
        <v>87437</v>
      </c>
      <c r="B253" s="141" t="s">
        <v>5624</v>
      </c>
      <c r="C253" s="140" t="s">
        <v>5350</v>
      </c>
      <c r="D253" s="140" t="s">
        <v>335</v>
      </c>
      <c r="E253" s="142">
        <v>26.31</v>
      </c>
      <c r="F253" s="142">
        <v>25.8</v>
      </c>
      <c r="G253" s="140" t="s">
        <v>308</v>
      </c>
      <c r="H253" s="143">
        <v>41974</v>
      </c>
    </row>
    <row r="254" spans="1:8" ht="38.25">
      <c r="A254" s="136">
        <v>87440</v>
      </c>
      <c r="B254" s="137" t="s">
        <v>5625</v>
      </c>
      <c r="C254" s="136" t="s">
        <v>5350</v>
      </c>
      <c r="D254" s="136" t="s">
        <v>335</v>
      </c>
      <c r="E254" s="138">
        <v>32.81</v>
      </c>
      <c r="F254" s="138">
        <v>32.31</v>
      </c>
      <c r="G254" s="136" t="s">
        <v>308</v>
      </c>
      <c r="H254" s="139">
        <v>41974</v>
      </c>
    </row>
    <row r="255" spans="1:8" ht="25.5">
      <c r="A255" s="140">
        <v>88497</v>
      </c>
      <c r="B255" s="141" t="s">
        <v>5626</v>
      </c>
      <c r="C255" s="140" t="s">
        <v>5609</v>
      </c>
      <c r="D255" s="140" t="s">
        <v>335</v>
      </c>
      <c r="E255" s="142">
        <v>9.34</v>
      </c>
      <c r="F255" s="142">
        <v>8.73</v>
      </c>
      <c r="G255" s="140" t="s">
        <v>308</v>
      </c>
      <c r="H255" s="143">
        <v>41974</v>
      </c>
    </row>
    <row r="256" spans="1:8" ht="25.5">
      <c r="A256" s="144">
        <v>88495</v>
      </c>
      <c r="B256" s="137" t="s">
        <v>5627</v>
      </c>
      <c r="C256" s="136" t="s">
        <v>5609</v>
      </c>
      <c r="D256" s="136" t="s">
        <v>335</v>
      </c>
      <c r="E256" s="138">
        <v>6.77</v>
      </c>
      <c r="F256" s="138">
        <v>6.31</v>
      </c>
      <c r="G256" s="136" t="s">
        <v>308</v>
      </c>
      <c r="H256" s="139">
        <v>41974</v>
      </c>
    </row>
    <row r="257" spans="1:8">
      <c r="A257" s="140">
        <v>88496</v>
      </c>
      <c r="B257" s="141" t="s">
        <v>5628</v>
      </c>
      <c r="C257" s="140" t="s">
        <v>5609</v>
      </c>
      <c r="D257" s="140" t="s">
        <v>335</v>
      </c>
      <c r="E257" s="142">
        <v>16.47</v>
      </c>
      <c r="F257" s="142">
        <v>15.15</v>
      </c>
      <c r="G257" s="140" t="s">
        <v>308</v>
      </c>
      <c r="H257" s="143">
        <v>41974</v>
      </c>
    </row>
    <row r="258" spans="1:8">
      <c r="A258" s="136">
        <v>88494</v>
      </c>
      <c r="B258" s="137" t="s">
        <v>5629</v>
      </c>
      <c r="C258" s="136" t="s">
        <v>5609</v>
      </c>
      <c r="D258" s="136" t="s">
        <v>335</v>
      </c>
      <c r="E258" s="138">
        <v>12.11</v>
      </c>
      <c r="F258" s="138">
        <v>11.12</v>
      </c>
      <c r="G258" s="136" t="s">
        <v>308</v>
      </c>
      <c r="H258" s="139">
        <v>41974</v>
      </c>
    </row>
    <row r="259" spans="1:8" ht="38.25">
      <c r="A259" s="140">
        <v>88412</v>
      </c>
      <c r="B259" s="141" t="s">
        <v>5630</v>
      </c>
      <c r="C259" s="140" t="s">
        <v>5609</v>
      </c>
      <c r="D259" s="140" t="s">
        <v>335</v>
      </c>
      <c r="E259" s="142">
        <v>1.45</v>
      </c>
      <c r="F259" s="142">
        <v>1.4</v>
      </c>
      <c r="G259" s="140" t="s">
        <v>308</v>
      </c>
      <c r="H259" s="143">
        <v>41974</v>
      </c>
    </row>
    <row r="260" spans="1:8" ht="25.5">
      <c r="A260" s="136">
        <v>88411</v>
      </c>
      <c r="B260" s="137" t="s">
        <v>5631</v>
      </c>
      <c r="C260" s="136" t="s">
        <v>5609</v>
      </c>
      <c r="D260" s="136" t="s">
        <v>335</v>
      </c>
      <c r="E260" s="138">
        <v>1.86</v>
      </c>
      <c r="F260" s="138">
        <v>1.77</v>
      </c>
      <c r="G260" s="136" t="s">
        <v>308</v>
      </c>
      <c r="H260" s="139">
        <v>41974</v>
      </c>
    </row>
    <row r="261" spans="1:8" ht="25.5">
      <c r="A261" s="140">
        <v>88415</v>
      </c>
      <c r="B261" s="141" t="s">
        <v>5632</v>
      </c>
      <c r="C261" s="140" t="s">
        <v>5609</v>
      </c>
      <c r="D261" s="140" t="s">
        <v>335</v>
      </c>
      <c r="E261" s="142">
        <v>1.99</v>
      </c>
      <c r="F261" s="142">
        <v>1.88</v>
      </c>
      <c r="G261" s="140" t="s">
        <v>308</v>
      </c>
      <c r="H261" s="143">
        <v>41974</v>
      </c>
    </row>
    <row r="262" spans="1:8" ht="25.5">
      <c r="A262" s="136">
        <v>88413</v>
      </c>
      <c r="B262" s="137" t="s">
        <v>5633</v>
      </c>
      <c r="C262" s="136" t="s">
        <v>5609</v>
      </c>
      <c r="D262" s="136" t="s">
        <v>335</v>
      </c>
      <c r="E262" s="138">
        <v>2.68</v>
      </c>
      <c r="F262" s="138">
        <v>2.5099999999999998</v>
      </c>
      <c r="G262" s="136" t="s">
        <v>308</v>
      </c>
      <c r="H262" s="139">
        <v>41974</v>
      </c>
    </row>
    <row r="263" spans="1:8" ht="25.5">
      <c r="A263" s="140">
        <v>88414</v>
      </c>
      <c r="B263" s="141" t="s">
        <v>5634</v>
      </c>
      <c r="C263" s="140" t="s">
        <v>5609</v>
      </c>
      <c r="D263" s="140" t="s">
        <v>335</v>
      </c>
      <c r="E263" s="142">
        <v>2.94</v>
      </c>
      <c r="F263" s="142">
        <v>2.74</v>
      </c>
      <c r="G263" s="140" t="s">
        <v>308</v>
      </c>
      <c r="H263" s="143">
        <v>41974</v>
      </c>
    </row>
    <row r="264" spans="1:8" ht="25.5">
      <c r="A264" s="136">
        <v>87418</v>
      </c>
      <c r="B264" s="137" t="s">
        <v>5635</v>
      </c>
      <c r="C264" s="136" t="s">
        <v>5350</v>
      </c>
      <c r="D264" s="136" t="s">
        <v>335</v>
      </c>
      <c r="E264" s="138">
        <v>12.21</v>
      </c>
      <c r="F264" s="138">
        <v>11.61</v>
      </c>
      <c r="G264" s="136" t="s">
        <v>308</v>
      </c>
      <c r="H264" s="139">
        <v>41974</v>
      </c>
    </row>
    <row r="265" spans="1:8" ht="25.5">
      <c r="A265" s="140">
        <v>87421</v>
      </c>
      <c r="B265" s="141" t="s">
        <v>5636</v>
      </c>
      <c r="C265" s="140" t="s">
        <v>5350</v>
      </c>
      <c r="D265" s="140" t="s">
        <v>335</v>
      </c>
      <c r="E265" s="142">
        <v>18.86</v>
      </c>
      <c r="F265" s="142">
        <v>18.079999999999998</v>
      </c>
      <c r="G265" s="140" t="s">
        <v>308</v>
      </c>
      <c r="H265" s="143">
        <v>41974</v>
      </c>
    </row>
    <row r="266" spans="1:8" ht="25.5">
      <c r="A266" s="136">
        <v>87417</v>
      </c>
      <c r="B266" s="137" t="s">
        <v>5637</v>
      </c>
      <c r="C266" s="136" t="s">
        <v>5350</v>
      </c>
      <c r="D266" s="136" t="s">
        <v>335</v>
      </c>
      <c r="E266" s="138">
        <v>11.93</v>
      </c>
      <c r="F266" s="138">
        <v>11.36</v>
      </c>
      <c r="G266" s="136" t="s">
        <v>308</v>
      </c>
      <c r="H266" s="139">
        <v>41974</v>
      </c>
    </row>
    <row r="267" spans="1:8" ht="25.5">
      <c r="A267" s="140">
        <v>87420</v>
      </c>
      <c r="B267" s="141" t="s">
        <v>5638</v>
      </c>
      <c r="C267" s="140" t="s">
        <v>5350</v>
      </c>
      <c r="D267" s="140" t="s">
        <v>335</v>
      </c>
      <c r="E267" s="142">
        <v>18.579999999999998</v>
      </c>
      <c r="F267" s="142">
        <v>17.829999999999998</v>
      </c>
      <c r="G267" s="140" t="s">
        <v>308</v>
      </c>
      <c r="H267" s="143">
        <v>41974</v>
      </c>
    </row>
    <row r="268" spans="1:8" ht="25.5">
      <c r="A268" s="136">
        <v>87419</v>
      </c>
      <c r="B268" s="137" t="s">
        <v>5639</v>
      </c>
      <c r="C268" s="136" t="s">
        <v>5350</v>
      </c>
      <c r="D268" s="136" t="s">
        <v>335</v>
      </c>
      <c r="E268" s="138">
        <v>13.03</v>
      </c>
      <c r="F268" s="138">
        <v>12.35</v>
      </c>
      <c r="G268" s="136" t="s">
        <v>308</v>
      </c>
      <c r="H268" s="139">
        <v>41974</v>
      </c>
    </row>
    <row r="269" spans="1:8" ht="25.5">
      <c r="A269" s="140">
        <v>87422</v>
      </c>
      <c r="B269" s="141" t="s">
        <v>5640</v>
      </c>
      <c r="C269" s="140" t="s">
        <v>5350</v>
      </c>
      <c r="D269" s="140" t="s">
        <v>335</v>
      </c>
      <c r="E269" s="142">
        <v>19.68</v>
      </c>
      <c r="F269" s="142">
        <v>18.82</v>
      </c>
      <c r="G269" s="140" t="s">
        <v>308</v>
      </c>
      <c r="H269" s="143">
        <v>41974</v>
      </c>
    </row>
    <row r="270" spans="1:8" ht="25.5">
      <c r="A270" s="136">
        <v>87412</v>
      </c>
      <c r="B270" s="137" t="s">
        <v>5641</v>
      </c>
      <c r="C270" s="136" t="s">
        <v>5350</v>
      </c>
      <c r="D270" s="136" t="s">
        <v>335</v>
      </c>
      <c r="E270" s="138">
        <v>15.21</v>
      </c>
      <c r="F270" s="138">
        <v>14.32</v>
      </c>
      <c r="G270" s="136" t="s">
        <v>308</v>
      </c>
      <c r="H270" s="139">
        <v>41974</v>
      </c>
    </row>
    <row r="271" spans="1:8" ht="25.5">
      <c r="A271" s="140">
        <v>87415</v>
      </c>
      <c r="B271" s="141" t="s">
        <v>5642</v>
      </c>
      <c r="C271" s="140" t="s">
        <v>5350</v>
      </c>
      <c r="D271" s="140" t="s">
        <v>335</v>
      </c>
      <c r="E271" s="142">
        <v>21.32</v>
      </c>
      <c r="F271" s="142">
        <v>20.3</v>
      </c>
      <c r="G271" s="140" t="s">
        <v>308</v>
      </c>
      <c r="H271" s="143">
        <v>41974</v>
      </c>
    </row>
    <row r="272" spans="1:8" ht="25.5">
      <c r="A272" s="136">
        <v>87411</v>
      </c>
      <c r="B272" s="137" t="s">
        <v>5643</v>
      </c>
      <c r="C272" s="136" t="s">
        <v>5350</v>
      </c>
      <c r="D272" s="136" t="s">
        <v>335</v>
      </c>
      <c r="E272" s="138">
        <v>11.39</v>
      </c>
      <c r="F272" s="138">
        <v>10.87</v>
      </c>
      <c r="G272" s="136" t="s">
        <v>308</v>
      </c>
      <c r="H272" s="139">
        <v>41974</v>
      </c>
    </row>
    <row r="273" spans="1:8" ht="25.5">
      <c r="A273" s="140">
        <v>87414</v>
      </c>
      <c r="B273" s="141" t="s">
        <v>5644</v>
      </c>
      <c r="C273" s="140" t="s">
        <v>5350</v>
      </c>
      <c r="D273" s="140" t="s">
        <v>335</v>
      </c>
      <c r="E273" s="142">
        <v>17.62</v>
      </c>
      <c r="F273" s="142">
        <v>16.96</v>
      </c>
      <c r="G273" s="140" t="s">
        <v>308</v>
      </c>
      <c r="H273" s="143">
        <v>41974</v>
      </c>
    </row>
    <row r="274" spans="1:8" ht="25.5">
      <c r="A274" s="136">
        <v>87413</v>
      </c>
      <c r="B274" s="137" t="s">
        <v>5645</v>
      </c>
      <c r="C274" s="136" t="s">
        <v>5350</v>
      </c>
      <c r="D274" s="136" t="s">
        <v>335</v>
      </c>
      <c r="E274" s="138">
        <v>17.39</v>
      </c>
      <c r="F274" s="138">
        <v>16.3</v>
      </c>
      <c r="G274" s="136" t="s">
        <v>308</v>
      </c>
      <c r="H274" s="139">
        <v>41974</v>
      </c>
    </row>
    <row r="275" spans="1:8" ht="25.5">
      <c r="A275" s="140">
        <v>87416</v>
      </c>
      <c r="B275" s="141" t="s">
        <v>5646</v>
      </c>
      <c r="C275" s="140" t="s">
        <v>5350</v>
      </c>
      <c r="D275" s="140" t="s">
        <v>335</v>
      </c>
      <c r="E275" s="142">
        <v>23.64</v>
      </c>
      <c r="F275" s="142">
        <v>22.4</v>
      </c>
      <c r="G275" s="140" t="s">
        <v>308</v>
      </c>
      <c r="H275" s="143">
        <v>41974</v>
      </c>
    </row>
    <row r="276" spans="1:8" ht="25.5">
      <c r="A276" s="136">
        <v>87424</v>
      </c>
      <c r="B276" s="137" t="s">
        <v>5647</v>
      </c>
      <c r="C276" s="136" t="s">
        <v>5350</v>
      </c>
      <c r="D276" s="136" t="s">
        <v>335</v>
      </c>
      <c r="E276" s="138">
        <v>23.64</v>
      </c>
      <c r="F276" s="138">
        <v>22.4</v>
      </c>
      <c r="G276" s="136" t="s">
        <v>308</v>
      </c>
      <c r="H276" s="139">
        <v>41974</v>
      </c>
    </row>
    <row r="277" spans="1:8" ht="25.5">
      <c r="A277" s="140">
        <v>87427</v>
      </c>
      <c r="B277" s="141" t="s">
        <v>5648</v>
      </c>
      <c r="C277" s="140" t="s">
        <v>5350</v>
      </c>
      <c r="D277" s="140" t="s">
        <v>335</v>
      </c>
      <c r="E277" s="142">
        <v>28.29</v>
      </c>
      <c r="F277" s="142">
        <v>26.93</v>
      </c>
      <c r="G277" s="140" t="s">
        <v>308</v>
      </c>
      <c r="H277" s="143">
        <v>41974</v>
      </c>
    </row>
    <row r="278" spans="1:8" ht="25.5">
      <c r="A278" s="136">
        <v>87423</v>
      </c>
      <c r="B278" s="137" t="s">
        <v>5649</v>
      </c>
      <c r="C278" s="136" t="s">
        <v>5350</v>
      </c>
      <c r="D278" s="136" t="s">
        <v>335</v>
      </c>
      <c r="E278" s="138">
        <v>23.22</v>
      </c>
      <c r="F278" s="138">
        <v>22.02</v>
      </c>
      <c r="G278" s="136" t="s">
        <v>308</v>
      </c>
      <c r="H278" s="139">
        <v>41974</v>
      </c>
    </row>
    <row r="279" spans="1:8" ht="25.5">
      <c r="A279" s="140">
        <v>87426</v>
      </c>
      <c r="B279" s="141" t="s">
        <v>5650</v>
      </c>
      <c r="C279" s="140" t="s">
        <v>5350</v>
      </c>
      <c r="D279" s="140" t="s">
        <v>335</v>
      </c>
      <c r="E279" s="142">
        <v>27.87</v>
      </c>
      <c r="F279" s="142">
        <v>26.55</v>
      </c>
      <c r="G279" s="140" t="s">
        <v>308</v>
      </c>
      <c r="H279" s="143">
        <v>41974</v>
      </c>
    </row>
    <row r="280" spans="1:8" ht="25.5">
      <c r="A280" s="136">
        <v>87425</v>
      </c>
      <c r="B280" s="137" t="s">
        <v>5651</v>
      </c>
      <c r="C280" s="136" t="s">
        <v>5350</v>
      </c>
      <c r="D280" s="136" t="s">
        <v>335</v>
      </c>
      <c r="E280" s="138">
        <v>24.32</v>
      </c>
      <c r="F280" s="138">
        <v>23.02</v>
      </c>
      <c r="G280" s="136" t="s">
        <v>308</v>
      </c>
      <c r="H280" s="139">
        <v>41974</v>
      </c>
    </row>
    <row r="281" spans="1:8" ht="25.5">
      <c r="A281" s="140">
        <v>87428</v>
      </c>
      <c r="B281" s="141" t="s">
        <v>5652</v>
      </c>
      <c r="C281" s="140" t="s">
        <v>5350</v>
      </c>
      <c r="D281" s="140" t="s">
        <v>335</v>
      </c>
      <c r="E281" s="142">
        <v>28.97</v>
      </c>
      <c r="F281" s="142">
        <v>27.54</v>
      </c>
      <c r="G281" s="140" t="s">
        <v>308</v>
      </c>
      <c r="H281" s="143">
        <v>41974</v>
      </c>
    </row>
    <row r="282" spans="1:8" ht="25.5">
      <c r="A282" s="136">
        <v>88489</v>
      </c>
      <c r="B282" s="137" t="s">
        <v>5653</v>
      </c>
      <c r="C282" s="136" t="s">
        <v>5609</v>
      </c>
      <c r="D282" s="136" t="s">
        <v>335</v>
      </c>
      <c r="E282" s="138">
        <v>8.6999999999999993</v>
      </c>
      <c r="F282" s="138">
        <v>8.33</v>
      </c>
      <c r="G282" s="136" t="s">
        <v>308</v>
      </c>
      <c r="H282" s="139">
        <v>41974</v>
      </c>
    </row>
    <row r="283" spans="1:8" ht="25.5">
      <c r="A283" s="140">
        <v>88488</v>
      </c>
      <c r="B283" s="141" t="s">
        <v>5654</v>
      </c>
      <c r="C283" s="140" t="s">
        <v>5609</v>
      </c>
      <c r="D283" s="140" t="s">
        <v>335</v>
      </c>
      <c r="E283" s="142">
        <v>9.81</v>
      </c>
      <c r="F283" s="142">
        <v>9.34</v>
      </c>
      <c r="G283" s="140" t="s">
        <v>308</v>
      </c>
      <c r="H283" s="143">
        <v>41974</v>
      </c>
    </row>
    <row r="284" spans="1:8" ht="25.5">
      <c r="A284" s="136">
        <v>88487</v>
      </c>
      <c r="B284" s="137" t="s">
        <v>5655</v>
      </c>
      <c r="C284" s="136" t="s">
        <v>5609</v>
      </c>
      <c r="D284" s="136" t="s">
        <v>335</v>
      </c>
      <c r="E284" s="138">
        <v>6.89</v>
      </c>
      <c r="F284" s="138">
        <v>6.63</v>
      </c>
      <c r="G284" s="136" t="s">
        <v>308</v>
      </c>
      <c r="H284" s="139">
        <v>41974</v>
      </c>
    </row>
    <row r="285" spans="1:8" ht="25.5">
      <c r="A285" s="140">
        <v>88486</v>
      </c>
      <c r="B285" s="141" t="s">
        <v>5656</v>
      </c>
      <c r="C285" s="140" t="s">
        <v>5609</v>
      </c>
      <c r="D285" s="140" t="s">
        <v>335</v>
      </c>
      <c r="E285" s="142">
        <v>7.68</v>
      </c>
      <c r="F285" s="142">
        <v>7.34</v>
      </c>
      <c r="G285" s="140" t="s">
        <v>308</v>
      </c>
      <c r="H285" s="143">
        <v>41974</v>
      </c>
    </row>
    <row r="286" spans="1:8" ht="25.5">
      <c r="A286" s="136">
        <v>88432</v>
      </c>
      <c r="B286" s="137" t="s">
        <v>5657</v>
      </c>
      <c r="C286" s="136" t="s">
        <v>5609</v>
      </c>
      <c r="D286" s="136" t="s">
        <v>335</v>
      </c>
      <c r="E286" s="138">
        <v>12.46</v>
      </c>
      <c r="F286" s="138">
        <v>11.78</v>
      </c>
      <c r="G286" s="136" t="s">
        <v>308</v>
      </c>
      <c r="H286" s="139">
        <v>41974</v>
      </c>
    </row>
    <row r="287" spans="1:8" ht="38.25">
      <c r="A287" s="140">
        <v>88426</v>
      </c>
      <c r="B287" s="141" t="s">
        <v>5658</v>
      </c>
      <c r="C287" s="140" t="s">
        <v>5609</v>
      </c>
      <c r="D287" s="140" t="s">
        <v>335</v>
      </c>
      <c r="E287" s="142">
        <v>16.149999999999999</v>
      </c>
      <c r="F287" s="142">
        <v>15.92</v>
      </c>
      <c r="G287" s="140" t="s">
        <v>308</v>
      </c>
      <c r="H287" s="143">
        <v>41974</v>
      </c>
    </row>
    <row r="288" spans="1:8" ht="38.25">
      <c r="A288" s="136">
        <v>88417</v>
      </c>
      <c r="B288" s="137" t="s">
        <v>5659</v>
      </c>
      <c r="C288" s="136" t="s">
        <v>5609</v>
      </c>
      <c r="D288" s="136" t="s">
        <v>335</v>
      </c>
      <c r="E288" s="138">
        <v>15.21</v>
      </c>
      <c r="F288" s="138">
        <v>15.07</v>
      </c>
      <c r="G288" s="136" t="s">
        <v>308</v>
      </c>
      <c r="H288" s="139">
        <v>41974</v>
      </c>
    </row>
    <row r="289" spans="1:8" ht="38.25">
      <c r="A289" s="140">
        <v>88424</v>
      </c>
      <c r="B289" s="141" t="s">
        <v>5660</v>
      </c>
      <c r="C289" s="140" t="s">
        <v>5609</v>
      </c>
      <c r="D289" s="140" t="s">
        <v>335</v>
      </c>
      <c r="E289" s="142">
        <v>18.66</v>
      </c>
      <c r="F289" s="142">
        <v>18.18</v>
      </c>
      <c r="G289" s="140" t="s">
        <v>308</v>
      </c>
      <c r="H289" s="143">
        <v>41974</v>
      </c>
    </row>
    <row r="290" spans="1:8" ht="38.25">
      <c r="A290" s="136">
        <v>88416</v>
      </c>
      <c r="B290" s="137" t="s">
        <v>5661</v>
      </c>
      <c r="C290" s="136" t="s">
        <v>5609</v>
      </c>
      <c r="D290" s="136" t="s">
        <v>335</v>
      </c>
      <c r="E290" s="138">
        <v>16.66</v>
      </c>
      <c r="F290" s="138">
        <v>16.38</v>
      </c>
      <c r="G290" s="136" t="s">
        <v>308</v>
      </c>
      <c r="H290" s="139">
        <v>41974</v>
      </c>
    </row>
    <row r="291" spans="1:8" ht="25.5">
      <c r="A291" s="140">
        <v>88431</v>
      </c>
      <c r="B291" s="141" t="s">
        <v>5662</v>
      </c>
      <c r="C291" s="140" t="s">
        <v>5609</v>
      </c>
      <c r="D291" s="140" t="s">
        <v>335</v>
      </c>
      <c r="E291" s="142">
        <v>19.45</v>
      </c>
      <c r="F291" s="142">
        <v>18.89</v>
      </c>
      <c r="G291" s="140" t="s">
        <v>308</v>
      </c>
      <c r="H291" s="143">
        <v>41974</v>
      </c>
    </row>
    <row r="292" spans="1:8" ht="25.5">
      <c r="A292" s="136">
        <v>88423</v>
      </c>
      <c r="B292" s="137" t="s">
        <v>5663</v>
      </c>
      <c r="C292" s="136" t="s">
        <v>5609</v>
      </c>
      <c r="D292" s="136" t="s">
        <v>335</v>
      </c>
      <c r="E292" s="138">
        <v>17.12</v>
      </c>
      <c r="F292" s="138">
        <v>16.79</v>
      </c>
      <c r="G292" s="136" t="s">
        <v>308</v>
      </c>
      <c r="H292" s="139">
        <v>41974</v>
      </c>
    </row>
    <row r="293" spans="1:8" ht="38.25">
      <c r="A293" s="144">
        <v>88428</v>
      </c>
      <c r="B293" s="141" t="s">
        <v>5664</v>
      </c>
      <c r="C293" s="140" t="s">
        <v>5609</v>
      </c>
      <c r="D293" s="140" t="s">
        <v>335</v>
      </c>
      <c r="E293" s="142">
        <v>23.71</v>
      </c>
      <c r="F293" s="142">
        <v>22.73</v>
      </c>
      <c r="G293" s="140" t="s">
        <v>308</v>
      </c>
      <c r="H293" s="143">
        <v>41974</v>
      </c>
    </row>
    <row r="294" spans="1:8" ht="38.25">
      <c r="A294" s="136">
        <v>88420</v>
      </c>
      <c r="B294" s="137" t="s">
        <v>5665</v>
      </c>
      <c r="C294" s="136" t="s">
        <v>5609</v>
      </c>
      <c r="D294" s="136" t="s">
        <v>335</v>
      </c>
      <c r="E294" s="138">
        <v>19.600000000000001</v>
      </c>
      <c r="F294" s="138">
        <v>19.03</v>
      </c>
      <c r="G294" s="136" t="s">
        <v>308</v>
      </c>
      <c r="H294" s="139">
        <v>41974</v>
      </c>
    </row>
    <row r="295" spans="1:8" ht="38.25">
      <c r="A295" s="140">
        <v>88429</v>
      </c>
      <c r="B295" s="141" t="s">
        <v>5666</v>
      </c>
      <c r="C295" s="140" t="s">
        <v>5609</v>
      </c>
      <c r="D295" s="140" t="s">
        <v>335</v>
      </c>
      <c r="E295" s="142">
        <v>25.32</v>
      </c>
      <c r="F295" s="142">
        <v>24.18</v>
      </c>
      <c r="G295" s="140" t="s">
        <v>308</v>
      </c>
      <c r="H295" s="143">
        <v>41974</v>
      </c>
    </row>
    <row r="296" spans="1:8" ht="38.25">
      <c r="A296" s="136">
        <v>88421</v>
      </c>
      <c r="B296" s="137" t="s">
        <v>5667</v>
      </c>
      <c r="C296" s="136" t="s">
        <v>5609</v>
      </c>
      <c r="D296" s="136" t="s">
        <v>335</v>
      </c>
      <c r="E296" s="138">
        <v>20.52</v>
      </c>
      <c r="F296" s="138">
        <v>19.86</v>
      </c>
      <c r="G296" s="136" t="s">
        <v>308</v>
      </c>
      <c r="H296" s="139">
        <v>41974</v>
      </c>
    </row>
    <row r="297" spans="1:8" ht="25.5">
      <c r="A297" s="140" t="s">
        <v>5668</v>
      </c>
      <c r="B297" s="141" t="s">
        <v>5669</v>
      </c>
      <c r="C297" s="140" t="s">
        <v>5670</v>
      </c>
      <c r="D297" s="140" t="s">
        <v>368</v>
      </c>
      <c r="E297" s="142">
        <v>389.03</v>
      </c>
      <c r="F297" s="142">
        <v>387.12</v>
      </c>
      <c r="G297" s="140" t="s">
        <v>308</v>
      </c>
      <c r="H297" s="143">
        <v>41974</v>
      </c>
    </row>
    <row r="298" spans="1:8" ht="25.5">
      <c r="A298" s="136" t="s">
        <v>5671</v>
      </c>
      <c r="B298" s="137" t="s">
        <v>5672</v>
      </c>
      <c r="C298" s="136" t="s">
        <v>5670</v>
      </c>
      <c r="D298" s="136" t="s">
        <v>368</v>
      </c>
      <c r="E298" s="138">
        <v>483.52</v>
      </c>
      <c r="F298" s="138">
        <v>479.36</v>
      </c>
      <c r="G298" s="136" t="s">
        <v>308</v>
      </c>
      <c r="H298" s="139">
        <v>41974</v>
      </c>
    </row>
    <row r="299" spans="1:8">
      <c r="A299" s="140">
        <v>84101</v>
      </c>
      <c r="B299" s="141" t="s">
        <v>5673</v>
      </c>
      <c r="C299" s="140" t="s">
        <v>5361</v>
      </c>
      <c r="D299" s="140" t="s">
        <v>368</v>
      </c>
      <c r="E299" s="142">
        <v>355.04</v>
      </c>
      <c r="F299" s="142">
        <v>343.87</v>
      </c>
      <c r="G299" s="140" t="s">
        <v>308</v>
      </c>
      <c r="H299" s="143">
        <v>41974</v>
      </c>
    </row>
    <row r="300" spans="1:8">
      <c r="A300" s="136">
        <v>84100</v>
      </c>
      <c r="B300" s="137" t="s">
        <v>5674</v>
      </c>
      <c r="C300" s="136" t="s">
        <v>5361</v>
      </c>
      <c r="D300" s="136" t="s">
        <v>368</v>
      </c>
      <c r="E300" s="138">
        <v>590.66</v>
      </c>
      <c r="F300" s="138">
        <v>562.83000000000004</v>
      </c>
      <c r="G300" s="136" t="s">
        <v>308</v>
      </c>
      <c r="H300" s="139">
        <v>41974</v>
      </c>
    </row>
    <row r="301" spans="1:8" ht="38.25">
      <c r="A301" s="140">
        <v>87382</v>
      </c>
      <c r="B301" s="141" t="s">
        <v>5675</v>
      </c>
      <c r="C301" s="140" t="s">
        <v>5361</v>
      </c>
      <c r="D301" s="140" t="s">
        <v>368</v>
      </c>
      <c r="E301" s="142">
        <v>1041.6400000000001</v>
      </c>
      <c r="F301" s="142">
        <v>1038.1500000000001</v>
      </c>
      <c r="G301" s="140" t="s">
        <v>308</v>
      </c>
      <c r="H301" s="143">
        <v>41974</v>
      </c>
    </row>
    <row r="302" spans="1:8" ht="38.25">
      <c r="A302" s="136">
        <v>87383</v>
      </c>
      <c r="B302" s="137" t="s">
        <v>5676</v>
      </c>
      <c r="C302" s="136" t="s">
        <v>5361</v>
      </c>
      <c r="D302" s="136" t="s">
        <v>368</v>
      </c>
      <c r="E302" s="138">
        <v>1040.67</v>
      </c>
      <c r="F302" s="138">
        <v>1037.96</v>
      </c>
      <c r="G302" s="136" t="s">
        <v>308</v>
      </c>
      <c r="H302" s="139">
        <v>41974</v>
      </c>
    </row>
    <row r="303" spans="1:8" ht="38.25">
      <c r="A303" s="140">
        <v>87384</v>
      </c>
      <c r="B303" s="141" t="s">
        <v>5677</v>
      </c>
      <c r="C303" s="140" t="s">
        <v>5361</v>
      </c>
      <c r="D303" s="140" t="s">
        <v>368</v>
      </c>
      <c r="E303" s="142">
        <v>1037.4100000000001</v>
      </c>
      <c r="F303" s="142">
        <v>1035.0999999999999</v>
      </c>
      <c r="G303" s="140" t="s">
        <v>308</v>
      </c>
      <c r="H303" s="143">
        <v>41974</v>
      </c>
    </row>
    <row r="304" spans="1:8" ht="25.5">
      <c r="A304" s="136">
        <v>87398</v>
      </c>
      <c r="B304" s="137" t="s">
        <v>5678</v>
      </c>
      <c r="C304" s="136" t="s">
        <v>5361</v>
      </c>
      <c r="D304" s="136" t="s">
        <v>368</v>
      </c>
      <c r="E304" s="138">
        <v>1167.29</v>
      </c>
      <c r="F304" s="138">
        <v>1152.05</v>
      </c>
      <c r="G304" s="136" t="s">
        <v>308</v>
      </c>
      <c r="H304" s="139">
        <v>41974</v>
      </c>
    </row>
    <row r="305" spans="1:8" ht="25.5">
      <c r="A305" s="140">
        <v>87395</v>
      </c>
      <c r="B305" s="141" t="s">
        <v>5679</v>
      </c>
      <c r="C305" s="140" t="s">
        <v>5361</v>
      </c>
      <c r="D305" s="140" t="s">
        <v>368</v>
      </c>
      <c r="E305" s="142">
        <v>4022.53</v>
      </c>
      <c r="F305" s="142">
        <v>4010.01</v>
      </c>
      <c r="G305" s="140" t="s">
        <v>308</v>
      </c>
      <c r="H305" s="143">
        <v>41974</v>
      </c>
    </row>
    <row r="306" spans="1:8" ht="25.5">
      <c r="A306" s="136">
        <v>87396</v>
      </c>
      <c r="B306" s="137" t="s">
        <v>5680</v>
      </c>
      <c r="C306" s="136" t="s">
        <v>5361</v>
      </c>
      <c r="D306" s="136" t="s">
        <v>368</v>
      </c>
      <c r="E306" s="138">
        <v>4072.32</v>
      </c>
      <c r="F306" s="138">
        <v>4060.6</v>
      </c>
      <c r="G306" s="136" t="s">
        <v>308</v>
      </c>
      <c r="H306" s="139">
        <v>41974</v>
      </c>
    </row>
    <row r="307" spans="1:8" ht="25.5">
      <c r="A307" s="140">
        <v>87397</v>
      </c>
      <c r="B307" s="141" t="s">
        <v>5681</v>
      </c>
      <c r="C307" s="140" t="s">
        <v>5361</v>
      </c>
      <c r="D307" s="140" t="s">
        <v>368</v>
      </c>
      <c r="E307" s="142">
        <v>4090</v>
      </c>
      <c r="F307" s="142">
        <v>4078.68</v>
      </c>
      <c r="G307" s="140" t="s">
        <v>308</v>
      </c>
      <c r="H307" s="143">
        <v>41974</v>
      </c>
    </row>
    <row r="308" spans="1:8" ht="25.5">
      <c r="A308" s="136">
        <v>87402</v>
      </c>
      <c r="B308" s="137" t="s">
        <v>5682</v>
      </c>
      <c r="C308" s="136" t="s">
        <v>5361</v>
      </c>
      <c r="D308" s="136" t="s">
        <v>368</v>
      </c>
      <c r="E308" s="138">
        <v>4228.3500000000004</v>
      </c>
      <c r="F308" s="138">
        <v>4200.17</v>
      </c>
      <c r="G308" s="136" t="s">
        <v>308</v>
      </c>
      <c r="H308" s="139">
        <v>41974</v>
      </c>
    </row>
    <row r="309" spans="1:8" ht="25.5">
      <c r="A309" s="140">
        <v>87391</v>
      </c>
      <c r="B309" s="141" t="s">
        <v>5683</v>
      </c>
      <c r="C309" s="140" t="s">
        <v>5361</v>
      </c>
      <c r="D309" s="140" t="s">
        <v>368</v>
      </c>
      <c r="E309" s="142">
        <v>5110.18</v>
      </c>
      <c r="F309" s="142">
        <v>5110.87</v>
      </c>
      <c r="G309" s="140" t="s">
        <v>308</v>
      </c>
      <c r="H309" s="143">
        <v>41974</v>
      </c>
    </row>
    <row r="310" spans="1:8" ht="25.5">
      <c r="A310" s="136">
        <v>87393</v>
      </c>
      <c r="B310" s="137" t="s">
        <v>5684</v>
      </c>
      <c r="C310" s="136" t="s">
        <v>5361</v>
      </c>
      <c r="D310" s="136" t="s">
        <v>368</v>
      </c>
      <c r="E310" s="138">
        <v>5175.62</v>
      </c>
      <c r="F310" s="138">
        <v>5177.41</v>
      </c>
      <c r="G310" s="136" t="s">
        <v>308</v>
      </c>
      <c r="H310" s="139">
        <v>41974</v>
      </c>
    </row>
    <row r="311" spans="1:8" ht="25.5">
      <c r="A311" s="140">
        <v>87394</v>
      </c>
      <c r="B311" s="141" t="s">
        <v>5685</v>
      </c>
      <c r="C311" s="140" t="s">
        <v>5361</v>
      </c>
      <c r="D311" s="140" t="s">
        <v>368</v>
      </c>
      <c r="E311" s="142">
        <v>5203.92</v>
      </c>
      <c r="F311" s="142">
        <v>5206.21</v>
      </c>
      <c r="G311" s="140" t="s">
        <v>308</v>
      </c>
      <c r="H311" s="143">
        <v>41974</v>
      </c>
    </row>
    <row r="312" spans="1:8" ht="25.5">
      <c r="A312" s="136">
        <v>87401</v>
      </c>
      <c r="B312" s="137" t="s">
        <v>5686</v>
      </c>
      <c r="C312" s="136" t="s">
        <v>5361</v>
      </c>
      <c r="D312" s="136" t="s">
        <v>368</v>
      </c>
      <c r="E312" s="138">
        <v>5325.6</v>
      </c>
      <c r="F312" s="138">
        <v>5311.05</v>
      </c>
      <c r="G312" s="136" t="s">
        <v>308</v>
      </c>
      <c r="H312" s="139">
        <v>41974</v>
      </c>
    </row>
    <row r="313" spans="1:8" ht="25.5">
      <c r="A313" s="140">
        <v>87407</v>
      </c>
      <c r="B313" s="141" t="s">
        <v>5687</v>
      </c>
      <c r="C313" s="140" t="s">
        <v>5361</v>
      </c>
      <c r="D313" s="140" t="s">
        <v>368</v>
      </c>
      <c r="E313" s="142">
        <v>1044.31</v>
      </c>
      <c r="F313" s="142">
        <v>1054.5899999999999</v>
      </c>
      <c r="G313" s="140" t="s">
        <v>308</v>
      </c>
      <c r="H313" s="143">
        <v>41974</v>
      </c>
    </row>
    <row r="314" spans="1:8" ht="25.5">
      <c r="A314" s="136">
        <v>87408</v>
      </c>
      <c r="B314" s="137" t="s">
        <v>5688</v>
      </c>
      <c r="C314" s="136" t="s">
        <v>5361</v>
      </c>
      <c r="D314" s="136" t="s">
        <v>368</v>
      </c>
      <c r="E314" s="138">
        <v>1036.6400000000001</v>
      </c>
      <c r="F314" s="138">
        <v>1048.1400000000001</v>
      </c>
      <c r="G314" s="136" t="s">
        <v>308</v>
      </c>
      <c r="H314" s="139">
        <v>41974</v>
      </c>
    </row>
    <row r="315" spans="1:8" ht="25.5">
      <c r="A315" s="140">
        <v>87385</v>
      </c>
      <c r="B315" s="141" t="s">
        <v>5689</v>
      </c>
      <c r="C315" s="140" t="s">
        <v>5361</v>
      </c>
      <c r="D315" s="140" t="s">
        <v>368</v>
      </c>
      <c r="E315" s="142">
        <v>1064.75</v>
      </c>
      <c r="F315" s="142">
        <v>1070.56</v>
      </c>
      <c r="G315" s="140" t="s">
        <v>308</v>
      </c>
      <c r="H315" s="143">
        <v>41974</v>
      </c>
    </row>
    <row r="316" spans="1:8" ht="25.5">
      <c r="A316" s="136">
        <v>87386</v>
      </c>
      <c r="B316" s="137" t="s">
        <v>5690</v>
      </c>
      <c r="C316" s="136" t="s">
        <v>5361</v>
      </c>
      <c r="D316" s="136" t="s">
        <v>368</v>
      </c>
      <c r="E316" s="138">
        <v>1060.29</v>
      </c>
      <c r="F316" s="138">
        <v>1066.97</v>
      </c>
      <c r="G316" s="136" t="s">
        <v>308</v>
      </c>
      <c r="H316" s="139">
        <v>41974</v>
      </c>
    </row>
    <row r="317" spans="1:8" ht="25.5">
      <c r="A317" s="140">
        <v>87387</v>
      </c>
      <c r="B317" s="141" t="s">
        <v>5691</v>
      </c>
      <c r="C317" s="140" t="s">
        <v>5361</v>
      </c>
      <c r="D317" s="140" t="s">
        <v>368</v>
      </c>
      <c r="E317" s="142">
        <v>1058.26</v>
      </c>
      <c r="F317" s="142">
        <v>1065.17</v>
      </c>
      <c r="G317" s="140" t="s">
        <v>308</v>
      </c>
      <c r="H317" s="143">
        <v>41974</v>
      </c>
    </row>
    <row r="318" spans="1:8">
      <c r="A318" s="136">
        <v>87399</v>
      </c>
      <c r="B318" s="137" t="s">
        <v>5692</v>
      </c>
      <c r="C318" s="136" t="s">
        <v>5361</v>
      </c>
      <c r="D318" s="136" t="s">
        <v>368</v>
      </c>
      <c r="E318" s="138">
        <v>1196.19</v>
      </c>
      <c r="F318" s="138">
        <v>1188.24</v>
      </c>
      <c r="G318" s="136" t="s">
        <v>308</v>
      </c>
      <c r="H318" s="139">
        <v>41974</v>
      </c>
    </row>
    <row r="319" spans="1:8">
      <c r="A319" s="140">
        <v>6022</v>
      </c>
      <c r="B319" s="141" t="s">
        <v>5693</v>
      </c>
      <c r="C319" s="140" t="s">
        <v>5361</v>
      </c>
      <c r="D319" s="140" t="s">
        <v>368</v>
      </c>
      <c r="E319" s="142">
        <v>523.11</v>
      </c>
      <c r="F319" s="142">
        <v>501.36</v>
      </c>
      <c r="G319" s="140" t="s">
        <v>308</v>
      </c>
      <c r="H319" s="143">
        <v>41974</v>
      </c>
    </row>
    <row r="320" spans="1:8" ht="25.5">
      <c r="A320" s="136">
        <v>73548</v>
      </c>
      <c r="B320" s="137" t="s">
        <v>5694</v>
      </c>
      <c r="C320" s="136" t="s">
        <v>5361</v>
      </c>
      <c r="D320" s="136" t="s">
        <v>368</v>
      </c>
      <c r="E320" s="138">
        <v>549.27</v>
      </c>
      <c r="F320" s="138">
        <v>535.34</v>
      </c>
      <c r="G320" s="136" t="s">
        <v>308</v>
      </c>
      <c r="H320" s="139">
        <v>41974</v>
      </c>
    </row>
    <row r="321" spans="1:8" ht="25.5">
      <c r="A321" s="140">
        <v>73549</v>
      </c>
      <c r="B321" s="141" t="s">
        <v>5695</v>
      </c>
      <c r="C321" s="140" t="s">
        <v>5361</v>
      </c>
      <c r="D321" s="140" t="s">
        <v>368</v>
      </c>
      <c r="E321" s="142">
        <v>511.01</v>
      </c>
      <c r="F321" s="142">
        <v>496.84</v>
      </c>
      <c r="G321" s="140" t="s">
        <v>308</v>
      </c>
      <c r="H321" s="143">
        <v>41974</v>
      </c>
    </row>
    <row r="322" spans="1:8">
      <c r="A322" s="136">
        <v>73551</v>
      </c>
      <c r="B322" s="137" t="s">
        <v>5696</v>
      </c>
      <c r="C322" s="136" t="s">
        <v>5361</v>
      </c>
      <c r="D322" s="136" t="s">
        <v>368</v>
      </c>
      <c r="E322" s="138">
        <v>433.07</v>
      </c>
      <c r="F322" s="138">
        <v>424.13</v>
      </c>
      <c r="G322" s="136" t="s">
        <v>308</v>
      </c>
      <c r="H322" s="139">
        <v>41974</v>
      </c>
    </row>
    <row r="323" spans="1:8" ht="25.5">
      <c r="A323" s="140">
        <v>88627</v>
      </c>
      <c r="B323" s="141" t="s">
        <v>5697</v>
      </c>
      <c r="C323" s="140" t="s">
        <v>5361</v>
      </c>
      <c r="D323" s="140" t="s">
        <v>368</v>
      </c>
      <c r="E323" s="142">
        <v>468.73</v>
      </c>
      <c r="F323" s="142">
        <v>454.48</v>
      </c>
      <c r="G323" s="140" t="s">
        <v>308</v>
      </c>
      <c r="H323" s="143">
        <v>41974</v>
      </c>
    </row>
    <row r="324" spans="1:8" ht="25.5">
      <c r="A324" s="136">
        <v>88626</v>
      </c>
      <c r="B324" s="137" t="s">
        <v>5698</v>
      </c>
      <c r="C324" s="136" t="s">
        <v>5361</v>
      </c>
      <c r="D324" s="136" t="s">
        <v>368</v>
      </c>
      <c r="E324" s="138">
        <v>394.9</v>
      </c>
      <c r="F324" s="138">
        <v>388.59</v>
      </c>
      <c r="G324" s="136" t="s">
        <v>308</v>
      </c>
      <c r="H324" s="139">
        <v>41974</v>
      </c>
    </row>
    <row r="325" spans="1:8" ht="38.25">
      <c r="A325" s="140">
        <v>87368</v>
      </c>
      <c r="B325" s="141" t="s">
        <v>5699</v>
      </c>
      <c r="C325" s="140" t="s">
        <v>5361</v>
      </c>
      <c r="D325" s="140" t="s">
        <v>368</v>
      </c>
      <c r="E325" s="142">
        <v>467.68</v>
      </c>
      <c r="F325" s="142">
        <v>454.83</v>
      </c>
      <c r="G325" s="140" t="s">
        <v>308</v>
      </c>
      <c r="H325" s="143">
        <v>41974</v>
      </c>
    </row>
    <row r="326" spans="1:8" ht="38.25">
      <c r="A326" s="136">
        <v>87289</v>
      </c>
      <c r="B326" s="137" t="s">
        <v>5700</v>
      </c>
      <c r="C326" s="136" t="s">
        <v>5361</v>
      </c>
      <c r="D326" s="136" t="s">
        <v>368</v>
      </c>
      <c r="E326" s="138">
        <v>396.56</v>
      </c>
      <c r="F326" s="138">
        <v>390.66</v>
      </c>
      <c r="G326" s="136" t="s">
        <v>308</v>
      </c>
      <c r="H326" s="139">
        <v>41974</v>
      </c>
    </row>
    <row r="327" spans="1:8" ht="38.25">
      <c r="A327" s="140">
        <v>87290</v>
      </c>
      <c r="B327" s="141" t="s">
        <v>5701</v>
      </c>
      <c r="C327" s="140" t="s">
        <v>5361</v>
      </c>
      <c r="D327" s="140" t="s">
        <v>368</v>
      </c>
      <c r="E327" s="142">
        <v>394.73</v>
      </c>
      <c r="F327" s="142">
        <v>389.54</v>
      </c>
      <c r="G327" s="140" t="s">
        <v>308</v>
      </c>
      <c r="H327" s="143">
        <v>41974</v>
      </c>
    </row>
    <row r="328" spans="1:8" ht="38.25">
      <c r="A328" s="136">
        <v>87333</v>
      </c>
      <c r="B328" s="137" t="s">
        <v>5702</v>
      </c>
      <c r="C328" s="136" t="s">
        <v>5361</v>
      </c>
      <c r="D328" s="136" t="s">
        <v>368</v>
      </c>
      <c r="E328" s="138">
        <v>395.18</v>
      </c>
      <c r="F328" s="138">
        <v>391.52</v>
      </c>
      <c r="G328" s="136" t="s">
        <v>308</v>
      </c>
      <c r="H328" s="139">
        <v>41974</v>
      </c>
    </row>
    <row r="329" spans="1:8" ht="38.25">
      <c r="A329" s="140">
        <v>87334</v>
      </c>
      <c r="B329" s="141" t="s">
        <v>5703</v>
      </c>
      <c r="C329" s="140" t="s">
        <v>5361</v>
      </c>
      <c r="D329" s="140" t="s">
        <v>368</v>
      </c>
      <c r="E329" s="142">
        <v>375.69</v>
      </c>
      <c r="F329" s="142">
        <v>373.15</v>
      </c>
      <c r="G329" s="140" t="s">
        <v>308</v>
      </c>
      <c r="H329" s="143">
        <v>41974</v>
      </c>
    </row>
    <row r="330" spans="1:8" ht="38.25">
      <c r="A330" s="136">
        <v>87367</v>
      </c>
      <c r="B330" s="137" t="s">
        <v>5704</v>
      </c>
      <c r="C330" s="136" t="s">
        <v>5361</v>
      </c>
      <c r="D330" s="136" t="s">
        <v>368</v>
      </c>
      <c r="E330" s="138">
        <v>475.7</v>
      </c>
      <c r="F330" s="138">
        <v>463.33</v>
      </c>
      <c r="G330" s="136" t="s">
        <v>308</v>
      </c>
      <c r="H330" s="139">
        <v>41974</v>
      </c>
    </row>
    <row r="331" spans="1:8" ht="38.25">
      <c r="A331" s="140">
        <v>87286</v>
      </c>
      <c r="B331" s="141" t="s">
        <v>5705</v>
      </c>
      <c r="C331" s="140" t="s">
        <v>5361</v>
      </c>
      <c r="D331" s="140" t="s">
        <v>368</v>
      </c>
      <c r="E331" s="142">
        <v>359.47</v>
      </c>
      <c r="F331" s="142">
        <v>358.21</v>
      </c>
      <c r="G331" s="140" t="s">
        <v>308</v>
      </c>
      <c r="H331" s="143">
        <v>41974</v>
      </c>
    </row>
    <row r="332" spans="1:8" ht="38.25">
      <c r="A332" s="136">
        <v>87287</v>
      </c>
      <c r="B332" s="137" t="s">
        <v>5706</v>
      </c>
      <c r="C332" s="136" t="s">
        <v>5361</v>
      </c>
      <c r="D332" s="136" t="s">
        <v>368</v>
      </c>
      <c r="E332" s="138">
        <v>410.35</v>
      </c>
      <c r="F332" s="138">
        <v>404.72</v>
      </c>
      <c r="G332" s="136" t="s">
        <v>308</v>
      </c>
      <c r="H332" s="139">
        <v>41974</v>
      </c>
    </row>
    <row r="333" spans="1:8" ht="38.25">
      <c r="A333" s="140">
        <v>87331</v>
      </c>
      <c r="B333" s="141" t="s">
        <v>5707</v>
      </c>
      <c r="C333" s="140" t="s">
        <v>5361</v>
      </c>
      <c r="D333" s="140" t="s">
        <v>368</v>
      </c>
      <c r="E333" s="142">
        <v>419.1</v>
      </c>
      <c r="F333" s="142">
        <v>414.83</v>
      </c>
      <c r="G333" s="140" t="s">
        <v>308</v>
      </c>
      <c r="H333" s="143">
        <v>41974</v>
      </c>
    </row>
    <row r="334" spans="1:8" ht="38.25">
      <c r="A334" s="136">
        <v>87332</v>
      </c>
      <c r="B334" s="137" t="s">
        <v>5708</v>
      </c>
      <c r="C334" s="136" t="s">
        <v>5361</v>
      </c>
      <c r="D334" s="136" t="s">
        <v>368</v>
      </c>
      <c r="E334" s="138">
        <v>391.94</v>
      </c>
      <c r="F334" s="138">
        <v>389.22</v>
      </c>
      <c r="G334" s="136" t="s">
        <v>308</v>
      </c>
      <c r="H334" s="139">
        <v>41974</v>
      </c>
    </row>
    <row r="335" spans="1:8" ht="38.25">
      <c r="A335" s="140">
        <v>87369</v>
      </c>
      <c r="B335" s="141" t="s">
        <v>5709</v>
      </c>
      <c r="C335" s="140" t="s">
        <v>5361</v>
      </c>
      <c r="D335" s="140" t="s">
        <v>368</v>
      </c>
      <c r="E335" s="142">
        <v>485.08</v>
      </c>
      <c r="F335" s="142">
        <v>472.37</v>
      </c>
      <c r="G335" s="140" t="s">
        <v>308</v>
      </c>
      <c r="H335" s="143">
        <v>41974</v>
      </c>
    </row>
    <row r="336" spans="1:8" ht="38.25">
      <c r="A336" s="136">
        <v>87292</v>
      </c>
      <c r="B336" s="137" t="s">
        <v>5710</v>
      </c>
      <c r="C336" s="136" t="s">
        <v>5361</v>
      </c>
      <c r="D336" s="136" t="s">
        <v>368</v>
      </c>
      <c r="E336" s="138">
        <v>417.84</v>
      </c>
      <c r="F336" s="138">
        <v>411.95</v>
      </c>
      <c r="G336" s="136" t="s">
        <v>308</v>
      </c>
      <c r="H336" s="139">
        <v>41974</v>
      </c>
    </row>
    <row r="337" spans="1:8" ht="38.25">
      <c r="A337" s="140">
        <v>87335</v>
      </c>
      <c r="B337" s="141" t="s">
        <v>5711</v>
      </c>
      <c r="C337" s="140" t="s">
        <v>5361</v>
      </c>
      <c r="D337" s="140" t="s">
        <v>368</v>
      </c>
      <c r="E337" s="142">
        <v>408.52</v>
      </c>
      <c r="F337" s="142">
        <v>405.14</v>
      </c>
      <c r="G337" s="140" t="s">
        <v>308</v>
      </c>
      <c r="H337" s="143">
        <v>41974</v>
      </c>
    </row>
    <row r="338" spans="1:8" ht="38.25">
      <c r="A338" s="136">
        <v>87336</v>
      </c>
      <c r="B338" s="137" t="s">
        <v>5712</v>
      </c>
      <c r="C338" s="136" t="s">
        <v>5361</v>
      </c>
      <c r="D338" s="136" t="s">
        <v>368</v>
      </c>
      <c r="E338" s="138">
        <v>394.83</v>
      </c>
      <c r="F338" s="138">
        <v>392.33</v>
      </c>
      <c r="G338" s="136" t="s">
        <v>308</v>
      </c>
      <c r="H338" s="139">
        <v>41974</v>
      </c>
    </row>
    <row r="339" spans="1:8" ht="38.25">
      <c r="A339" s="140">
        <v>87370</v>
      </c>
      <c r="B339" s="141" t="s">
        <v>5713</v>
      </c>
      <c r="C339" s="140" t="s">
        <v>5361</v>
      </c>
      <c r="D339" s="140" t="s">
        <v>368</v>
      </c>
      <c r="E339" s="142">
        <v>462.78</v>
      </c>
      <c r="F339" s="142">
        <v>450.04</v>
      </c>
      <c r="G339" s="140" t="s">
        <v>308</v>
      </c>
      <c r="H339" s="143">
        <v>41974</v>
      </c>
    </row>
    <row r="340" spans="1:8" ht="38.25">
      <c r="A340" s="136">
        <v>87294</v>
      </c>
      <c r="B340" s="137" t="s">
        <v>5714</v>
      </c>
      <c r="C340" s="136" t="s">
        <v>5361</v>
      </c>
      <c r="D340" s="136" t="s">
        <v>368</v>
      </c>
      <c r="E340" s="138">
        <v>393.52</v>
      </c>
      <c r="F340" s="138">
        <v>387.87</v>
      </c>
      <c r="G340" s="136" t="s">
        <v>308</v>
      </c>
      <c r="H340" s="139">
        <v>41974</v>
      </c>
    </row>
    <row r="341" spans="1:8" ht="38.25">
      <c r="A341" s="140">
        <v>87337</v>
      </c>
      <c r="B341" s="141" t="s">
        <v>5715</v>
      </c>
      <c r="C341" s="140" t="s">
        <v>5361</v>
      </c>
      <c r="D341" s="140" t="s">
        <v>368</v>
      </c>
      <c r="E341" s="142">
        <v>385.63</v>
      </c>
      <c r="F341" s="142">
        <v>382.31</v>
      </c>
      <c r="G341" s="140" t="s">
        <v>308</v>
      </c>
      <c r="H341" s="143">
        <v>41974</v>
      </c>
    </row>
    <row r="342" spans="1:8" ht="38.25">
      <c r="A342" s="136">
        <v>88715</v>
      </c>
      <c r="B342" s="137" t="s">
        <v>5716</v>
      </c>
      <c r="C342" s="136" t="s">
        <v>5361</v>
      </c>
      <c r="D342" s="136" t="s">
        <v>368</v>
      </c>
      <c r="E342" s="138">
        <v>393.31</v>
      </c>
      <c r="F342" s="138">
        <v>387.68</v>
      </c>
      <c r="G342" s="136" t="s">
        <v>308</v>
      </c>
      <c r="H342" s="139">
        <v>41974</v>
      </c>
    </row>
    <row r="343" spans="1:8" ht="25.5">
      <c r="A343" s="140">
        <v>87380</v>
      </c>
      <c r="B343" s="141" t="s">
        <v>5717</v>
      </c>
      <c r="C343" s="140" t="s">
        <v>5361</v>
      </c>
      <c r="D343" s="140" t="s">
        <v>368</v>
      </c>
      <c r="E343" s="142">
        <v>1796.71</v>
      </c>
      <c r="F343" s="142">
        <v>1784.71</v>
      </c>
      <c r="G343" s="140" t="s">
        <v>308</v>
      </c>
      <c r="H343" s="143">
        <v>41974</v>
      </c>
    </row>
    <row r="344" spans="1:8" ht="38.25">
      <c r="A344" s="136">
        <v>87322</v>
      </c>
      <c r="B344" s="137" t="s">
        <v>5718</v>
      </c>
      <c r="C344" s="136" t="s">
        <v>5361</v>
      </c>
      <c r="D344" s="136" t="s">
        <v>368</v>
      </c>
      <c r="E344" s="138">
        <v>1740.36</v>
      </c>
      <c r="F344" s="138">
        <v>1735</v>
      </c>
      <c r="G344" s="136" t="s">
        <v>308</v>
      </c>
      <c r="H344" s="139">
        <v>41974</v>
      </c>
    </row>
    <row r="345" spans="1:8" ht="38.25">
      <c r="A345" s="140">
        <v>87323</v>
      </c>
      <c r="B345" s="141" t="s">
        <v>5719</v>
      </c>
      <c r="C345" s="140" t="s">
        <v>5361</v>
      </c>
      <c r="D345" s="140" t="s">
        <v>368</v>
      </c>
      <c r="E345" s="142">
        <v>1731.37</v>
      </c>
      <c r="F345" s="142">
        <v>1726.79</v>
      </c>
      <c r="G345" s="140" t="s">
        <v>308</v>
      </c>
      <c r="H345" s="143">
        <v>41974</v>
      </c>
    </row>
    <row r="346" spans="1:8" ht="38.25">
      <c r="A346" s="136">
        <v>87360</v>
      </c>
      <c r="B346" s="137" t="s">
        <v>5720</v>
      </c>
      <c r="C346" s="136" t="s">
        <v>5361</v>
      </c>
      <c r="D346" s="136" t="s">
        <v>368</v>
      </c>
      <c r="E346" s="138">
        <v>1721.63</v>
      </c>
      <c r="F346" s="138">
        <v>1716.9</v>
      </c>
      <c r="G346" s="136" t="s">
        <v>308</v>
      </c>
      <c r="H346" s="139">
        <v>41974</v>
      </c>
    </row>
    <row r="347" spans="1:8" ht="38.25">
      <c r="A347" s="140">
        <v>87361</v>
      </c>
      <c r="B347" s="141" t="s">
        <v>5721</v>
      </c>
      <c r="C347" s="140" t="s">
        <v>5361</v>
      </c>
      <c r="D347" s="140" t="s">
        <v>368</v>
      </c>
      <c r="E347" s="142">
        <v>1702.46</v>
      </c>
      <c r="F347" s="142">
        <v>1699.62</v>
      </c>
      <c r="G347" s="140" t="s">
        <v>308</v>
      </c>
      <c r="H347" s="143">
        <v>41974</v>
      </c>
    </row>
    <row r="348" spans="1:8" ht="38.25">
      <c r="A348" s="136">
        <v>87362</v>
      </c>
      <c r="B348" s="137" t="s">
        <v>5722</v>
      </c>
      <c r="C348" s="136" t="s">
        <v>5361</v>
      </c>
      <c r="D348" s="136" t="s">
        <v>368</v>
      </c>
      <c r="E348" s="138">
        <v>1699.53</v>
      </c>
      <c r="F348" s="138">
        <v>1697.13</v>
      </c>
      <c r="G348" s="136" t="s">
        <v>308</v>
      </c>
      <c r="H348" s="139">
        <v>41974</v>
      </c>
    </row>
    <row r="349" spans="1:8" ht="25.5">
      <c r="A349" s="140">
        <v>87377</v>
      </c>
      <c r="B349" s="141" t="s">
        <v>5723</v>
      </c>
      <c r="C349" s="140" t="s">
        <v>5361</v>
      </c>
      <c r="D349" s="140" t="s">
        <v>368</v>
      </c>
      <c r="E349" s="142">
        <v>428.28</v>
      </c>
      <c r="F349" s="142">
        <v>416.11</v>
      </c>
      <c r="G349" s="140" t="s">
        <v>308</v>
      </c>
      <c r="H349" s="143">
        <v>41974</v>
      </c>
    </row>
    <row r="350" spans="1:8" ht="25.5">
      <c r="A350" s="136">
        <v>87313</v>
      </c>
      <c r="B350" s="137" t="s">
        <v>5724</v>
      </c>
      <c r="C350" s="136" t="s">
        <v>5361</v>
      </c>
      <c r="D350" s="136" t="s">
        <v>368</v>
      </c>
      <c r="E350" s="138">
        <v>355.44</v>
      </c>
      <c r="F350" s="138">
        <v>350.13</v>
      </c>
      <c r="G350" s="136" t="s">
        <v>308</v>
      </c>
      <c r="H350" s="139">
        <v>41974</v>
      </c>
    </row>
    <row r="351" spans="1:8" ht="25.5">
      <c r="A351" s="140">
        <v>87314</v>
      </c>
      <c r="B351" s="141" t="s">
        <v>5725</v>
      </c>
      <c r="C351" s="140" t="s">
        <v>5361</v>
      </c>
      <c r="D351" s="140" t="s">
        <v>368</v>
      </c>
      <c r="E351" s="142">
        <v>352.39</v>
      </c>
      <c r="F351" s="142">
        <v>347.81</v>
      </c>
      <c r="G351" s="140" t="s">
        <v>308</v>
      </c>
      <c r="H351" s="143">
        <v>41974</v>
      </c>
    </row>
    <row r="352" spans="1:8" ht="38.25">
      <c r="A352" s="136">
        <v>87352</v>
      </c>
      <c r="B352" s="137" t="s">
        <v>5726</v>
      </c>
      <c r="C352" s="136" t="s">
        <v>5361</v>
      </c>
      <c r="D352" s="136" t="s">
        <v>368</v>
      </c>
      <c r="E352" s="138">
        <v>390.81</v>
      </c>
      <c r="F352" s="138">
        <v>385.23</v>
      </c>
      <c r="G352" s="136" t="s">
        <v>308</v>
      </c>
      <c r="H352" s="139">
        <v>41974</v>
      </c>
    </row>
    <row r="353" spans="1:8" ht="38.25">
      <c r="A353" s="140">
        <v>87353</v>
      </c>
      <c r="B353" s="141" t="s">
        <v>5727</v>
      </c>
      <c r="C353" s="140" t="s">
        <v>5361</v>
      </c>
      <c r="D353" s="140" t="s">
        <v>368</v>
      </c>
      <c r="E353" s="142">
        <v>354.66</v>
      </c>
      <c r="F353" s="142">
        <v>351.37</v>
      </c>
      <c r="G353" s="140" t="s">
        <v>308</v>
      </c>
      <c r="H353" s="143">
        <v>41974</v>
      </c>
    </row>
    <row r="354" spans="1:8" ht="38.25">
      <c r="A354" s="136">
        <v>87354</v>
      </c>
      <c r="B354" s="137" t="s">
        <v>5728</v>
      </c>
      <c r="C354" s="136" t="s">
        <v>5361</v>
      </c>
      <c r="D354" s="136" t="s">
        <v>368</v>
      </c>
      <c r="E354" s="138">
        <v>338.64</v>
      </c>
      <c r="F354" s="138">
        <v>336.34</v>
      </c>
      <c r="G354" s="136" t="s">
        <v>308</v>
      </c>
      <c r="H354" s="139">
        <v>41974</v>
      </c>
    </row>
    <row r="355" spans="1:8" ht="25.5">
      <c r="A355" s="140">
        <v>87372</v>
      </c>
      <c r="B355" s="141" t="s">
        <v>5729</v>
      </c>
      <c r="C355" s="140" t="s">
        <v>5361</v>
      </c>
      <c r="D355" s="140" t="s">
        <v>368</v>
      </c>
      <c r="E355" s="142">
        <v>567.16</v>
      </c>
      <c r="F355" s="142">
        <v>554.28</v>
      </c>
      <c r="G355" s="140" t="s">
        <v>308</v>
      </c>
      <c r="H355" s="143">
        <v>41974</v>
      </c>
    </row>
    <row r="356" spans="1:8" ht="25.5">
      <c r="A356" s="136">
        <v>87298</v>
      </c>
      <c r="B356" s="137" t="s">
        <v>5730</v>
      </c>
      <c r="C356" s="136" t="s">
        <v>5361</v>
      </c>
      <c r="D356" s="136" t="s">
        <v>368</v>
      </c>
      <c r="E356" s="138">
        <v>501.79</v>
      </c>
      <c r="F356" s="138">
        <v>495.48</v>
      </c>
      <c r="G356" s="136" t="s">
        <v>308</v>
      </c>
      <c r="H356" s="139">
        <v>41974</v>
      </c>
    </row>
    <row r="357" spans="1:8" ht="25.5">
      <c r="A357" s="140">
        <v>87299</v>
      </c>
      <c r="B357" s="141" t="s">
        <v>5731</v>
      </c>
      <c r="C357" s="140" t="s">
        <v>5361</v>
      </c>
      <c r="D357" s="140" t="s">
        <v>368</v>
      </c>
      <c r="E357" s="142">
        <v>492.66</v>
      </c>
      <c r="F357" s="142">
        <v>487.66</v>
      </c>
      <c r="G357" s="140" t="s">
        <v>308</v>
      </c>
      <c r="H357" s="143">
        <v>41974</v>
      </c>
    </row>
    <row r="358" spans="1:8" ht="25.5">
      <c r="A358" s="136">
        <v>87339</v>
      </c>
      <c r="B358" s="137" t="s">
        <v>5732</v>
      </c>
      <c r="C358" s="136" t="s">
        <v>5361</v>
      </c>
      <c r="D358" s="136" t="s">
        <v>368</v>
      </c>
      <c r="E358" s="138">
        <v>548.13</v>
      </c>
      <c r="F358" s="138">
        <v>540.95000000000005</v>
      </c>
      <c r="G358" s="136" t="s">
        <v>308</v>
      </c>
      <c r="H358" s="139">
        <v>41974</v>
      </c>
    </row>
    <row r="359" spans="1:8" ht="25.5">
      <c r="A359" s="140">
        <v>87340</v>
      </c>
      <c r="B359" s="141" t="s">
        <v>5733</v>
      </c>
      <c r="C359" s="140" t="s">
        <v>5361</v>
      </c>
      <c r="D359" s="140" t="s">
        <v>368</v>
      </c>
      <c r="E359" s="142">
        <v>486.96</v>
      </c>
      <c r="F359" s="142">
        <v>483.63</v>
      </c>
      <c r="G359" s="140" t="s">
        <v>308</v>
      </c>
      <c r="H359" s="143">
        <v>41974</v>
      </c>
    </row>
    <row r="360" spans="1:8" ht="25.5">
      <c r="A360" s="136">
        <v>87341</v>
      </c>
      <c r="B360" s="137" t="s">
        <v>5734</v>
      </c>
      <c r="C360" s="136" t="s">
        <v>5361</v>
      </c>
      <c r="D360" s="136" t="s">
        <v>368</v>
      </c>
      <c r="E360" s="138">
        <v>476.1</v>
      </c>
      <c r="F360" s="138">
        <v>473.46</v>
      </c>
      <c r="G360" s="136" t="s">
        <v>308</v>
      </c>
      <c r="H360" s="139">
        <v>41974</v>
      </c>
    </row>
    <row r="361" spans="1:8" ht="25.5">
      <c r="A361" s="140">
        <v>88629</v>
      </c>
      <c r="B361" s="141" t="s">
        <v>5735</v>
      </c>
      <c r="C361" s="140" t="s">
        <v>5361</v>
      </c>
      <c r="D361" s="140" t="s">
        <v>368</v>
      </c>
      <c r="E361" s="142">
        <v>481.23</v>
      </c>
      <c r="F361" s="142">
        <v>467.3</v>
      </c>
      <c r="G361" s="140" t="s">
        <v>308</v>
      </c>
      <c r="H361" s="143">
        <v>41974</v>
      </c>
    </row>
    <row r="362" spans="1:8" ht="25.5">
      <c r="A362" s="136">
        <v>88628</v>
      </c>
      <c r="B362" s="137" t="s">
        <v>5736</v>
      </c>
      <c r="C362" s="136" t="s">
        <v>5361</v>
      </c>
      <c r="D362" s="136" t="s">
        <v>368</v>
      </c>
      <c r="E362" s="138">
        <v>403.61</v>
      </c>
      <c r="F362" s="138">
        <v>397.99</v>
      </c>
      <c r="G362" s="136" t="s">
        <v>308</v>
      </c>
      <c r="H362" s="139">
        <v>41974</v>
      </c>
    </row>
    <row r="363" spans="1:8" ht="38.25">
      <c r="A363" s="140">
        <v>87371</v>
      </c>
      <c r="B363" s="141" t="s">
        <v>5737</v>
      </c>
      <c r="C363" s="140" t="s">
        <v>5361</v>
      </c>
      <c r="D363" s="140" t="s">
        <v>368</v>
      </c>
      <c r="E363" s="142">
        <v>456.66</v>
      </c>
      <c r="F363" s="142">
        <v>444.09</v>
      </c>
      <c r="G363" s="140" t="s">
        <v>308</v>
      </c>
      <c r="H363" s="143">
        <v>41974</v>
      </c>
    </row>
    <row r="364" spans="1:8" ht="38.25">
      <c r="A364" s="136">
        <v>87295</v>
      </c>
      <c r="B364" s="137" t="s">
        <v>5738</v>
      </c>
      <c r="C364" s="136" t="s">
        <v>5361</v>
      </c>
      <c r="D364" s="136" t="s">
        <v>368</v>
      </c>
      <c r="E364" s="138">
        <v>396.24</v>
      </c>
      <c r="F364" s="138">
        <v>389.39</v>
      </c>
      <c r="G364" s="136" t="s">
        <v>308</v>
      </c>
      <c r="H364" s="139">
        <v>41974</v>
      </c>
    </row>
    <row r="365" spans="1:8" ht="38.25">
      <c r="A365" s="140">
        <v>87296</v>
      </c>
      <c r="B365" s="141" t="s">
        <v>5739</v>
      </c>
      <c r="C365" s="140" t="s">
        <v>5361</v>
      </c>
      <c r="D365" s="140" t="s">
        <v>368</v>
      </c>
      <c r="E365" s="142">
        <v>384.37</v>
      </c>
      <c r="F365" s="142">
        <v>379.38</v>
      </c>
      <c r="G365" s="140" t="s">
        <v>308</v>
      </c>
      <c r="H365" s="143">
        <v>41974</v>
      </c>
    </row>
    <row r="366" spans="1:8" ht="38.25">
      <c r="A366" s="136">
        <v>87338</v>
      </c>
      <c r="B366" s="137" t="s">
        <v>5740</v>
      </c>
      <c r="C366" s="136" t="s">
        <v>5361</v>
      </c>
      <c r="D366" s="136" t="s">
        <v>368</v>
      </c>
      <c r="E366" s="138">
        <v>375.38</v>
      </c>
      <c r="F366" s="138">
        <v>372.44</v>
      </c>
      <c r="G366" s="136" t="s">
        <v>308</v>
      </c>
      <c r="H366" s="139">
        <v>41974</v>
      </c>
    </row>
    <row r="367" spans="1:8" ht="25.5">
      <c r="A367" s="140">
        <v>87381</v>
      </c>
      <c r="B367" s="141" t="s">
        <v>5741</v>
      </c>
      <c r="C367" s="140" t="s">
        <v>5361</v>
      </c>
      <c r="D367" s="140" t="s">
        <v>368</v>
      </c>
      <c r="E367" s="142">
        <v>1754.41</v>
      </c>
      <c r="F367" s="142">
        <v>1742.31</v>
      </c>
      <c r="G367" s="140" t="s">
        <v>308</v>
      </c>
      <c r="H367" s="143">
        <v>41974</v>
      </c>
    </row>
    <row r="368" spans="1:8" ht="38.25">
      <c r="A368" s="136">
        <v>87325</v>
      </c>
      <c r="B368" s="137" t="s">
        <v>5742</v>
      </c>
      <c r="C368" s="136" t="s">
        <v>5361</v>
      </c>
      <c r="D368" s="136" t="s">
        <v>368</v>
      </c>
      <c r="E368" s="138">
        <v>1693.98</v>
      </c>
      <c r="F368" s="138">
        <v>1688.07</v>
      </c>
      <c r="G368" s="136" t="s">
        <v>308</v>
      </c>
      <c r="H368" s="139">
        <v>41974</v>
      </c>
    </row>
    <row r="369" spans="1:8" ht="38.25">
      <c r="A369" s="140">
        <v>87326</v>
      </c>
      <c r="B369" s="141" t="s">
        <v>5743</v>
      </c>
      <c r="C369" s="140" t="s">
        <v>5361</v>
      </c>
      <c r="D369" s="140" t="s">
        <v>368</v>
      </c>
      <c r="E369" s="142">
        <v>1690.95</v>
      </c>
      <c r="F369" s="142">
        <v>1686.05</v>
      </c>
      <c r="G369" s="140" t="s">
        <v>308</v>
      </c>
      <c r="H369" s="143">
        <v>41974</v>
      </c>
    </row>
    <row r="370" spans="1:8" ht="38.25">
      <c r="A370" s="136">
        <v>87363</v>
      </c>
      <c r="B370" s="137" t="s">
        <v>5744</v>
      </c>
      <c r="C370" s="136" t="s">
        <v>5361</v>
      </c>
      <c r="D370" s="136" t="s">
        <v>368</v>
      </c>
      <c r="E370" s="138">
        <v>1680.98</v>
      </c>
      <c r="F370" s="138">
        <v>1676.79</v>
      </c>
      <c r="G370" s="136" t="s">
        <v>308</v>
      </c>
      <c r="H370" s="139">
        <v>41974</v>
      </c>
    </row>
    <row r="371" spans="1:8" ht="38.25">
      <c r="A371" s="140">
        <v>87364</v>
      </c>
      <c r="B371" s="141" t="s">
        <v>5745</v>
      </c>
      <c r="C371" s="140" t="s">
        <v>5361</v>
      </c>
      <c r="D371" s="140" t="s">
        <v>368</v>
      </c>
      <c r="E371" s="142">
        <v>1654.74</v>
      </c>
      <c r="F371" s="142">
        <v>1652.19</v>
      </c>
      <c r="G371" s="140" t="s">
        <v>308</v>
      </c>
      <c r="H371" s="143">
        <v>41974</v>
      </c>
    </row>
    <row r="372" spans="1:8" ht="25.5">
      <c r="A372" s="136">
        <v>87378</v>
      </c>
      <c r="B372" s="137" t="s">
        <v>5746</v>
      </c>
      <c r="C372" s="136" t="s">
        <v>5361</v>
      </c>
      <c r="D372" s="136" t="s">
        <v>368</v>
      </c>
      <c r="E372" s="138">
        <v>381.16</v>
      </c>
      <c r="F372" s="138">
        <v>368.9</v>
      </c>
      <c r="G372" s="136" t="s">
        <v>308</v>
      </c>
      <c r="H372" s="139">
        <v>41974</v>
      </c>
    </row>
    <row r="373" spans="1:8" ht="25.5">
      <c r="A373" s="140">
        <v>87316</v>
      </c>
      <c r="B373" s="141" t="s">
        <v>5747</v>
      </c>
      <c r="C373" s="140" t="s">
        <v>5361</v>
      </c>
      <c r="D373" s="140" t="s">
        <v>368</v>
      </c>
      <c r="E373" s="142">
        <v>310.55</v>
      </c>
      <c r="F373" s="142">
        <v>304.88</v>
      </c>
      <c r="G373" s="140" t="s">
        <v>308</v>
      </c>
      <c r="H373" s="143">
        <v>41974</v>
      </c>
    </row>
    <row r="374" spans="1:8" ht="25.5">
      <c r="A374" s="136">
        <v>87317</v>
      </c>
      <c r="B374" s="137" t="s">
        <v>5748</v>
      </c>
      <c r="C374" s="136" t="s">
        <v>5361</v>
      </c>
      <c r="D374" s="136" t="s">
        <v>368</v>
      </c>
      <c r="E374" s="138">
        <v>303.93</v>
      </c>
      <c r="F374" s="138">
        <v>299.37</v>
      </c>
      <c r="G374" s="136" t="s">
        <v>308</v>
      </c>
      <c r="H374" s="139">
        <v>41974</v>
      </c>
    </row>
    <row r="375" spans="1:8" ht="38.25">
      <c r="A375" s="140">
        <v>87355</v>
      </c>
      <c r="B375" s="141" t="s">
        <v>5749</v>
      </c>
      <c r="C375" s="140" t="s">
        <v>5361</v>
      </c>
      <c r="D375" s="140" t="s">
        <v>368</v>
      </c>
      <c r="E375" s="142">
        <v>329.54</v>
      </c>
      <c r="F375" s="142">
        <v>324.77999999999997</v>
      </c>
      <c r="G375" s="140" t="s">
        <v>308</v>
      </c>
      <c r="H375" s="143">
        <v>41974</v>
      </c>
    </row>
    <row r="376" spans="1:8" ht="38.25">
      <c r="A376" s="136">
        <v>87356</v>
      </c>
      <c r="B376" s="137" t="s">
        <v>5750</v>
      </c>
      <c r="C376" s="136" t="s">
        <v>5361</v>
      </c>
      <c r="D376" s="136" t="s">
        <v>368</v>
      </c>
      <c r="E376" s="138">
        <v>300.32</v>
      </c>
      <c r="F376" s="138">
        <v>297.44</v>
      </c>
      <c r="G376" s="136" t="s">
        <v>308</v>
      </c>
      <c r="H376" s="139">
        <v>41974</v>
      </c>
    </row>
    <row r="377" spans="1:8" ht="38.25">
      <c r="A377" s="140">
        <v>87357</v>
      </c>
      <c r="B377" s="141" t="s">
        <v>5751</v>
      </c>
      <c r="C377" s="140" t="s">
        <v>5361</v>
      </c>
      <c r="D377" s="140" t="s">
        <v>368</v>
      </c>
      <c r="E377" s="142">
        <v>294.02</v>
      </c>
      <c r="F377" s="142">
        <v>291.57</v>
      </c>
      <c r="G377" s="140" t="s">
        <v>308</v>
      </c>
      <c r="H377" s="143">
        <v>41974</v>
      </c>
    </row>
    <row r="378" spans="1:8" ht="25.5">
      <c r="A378" s="136">
        <v>87373</v>
      </c>
      <c r="B378" s="137" t="s">
        <v>5752</v>
      </c>
      <c r="C378" s="136" t="s">
        <v>5361</v>
      </c>
      <c r="D378" s="136" t="s">
        <v>368</v>
      </c>
      <c r="E378" s="138">
        <v>504.73</v>
      </c>
      <c r="F378" s="138">
        <v>491.89</v>
      </c>
      <c r="G378" s="136" t="s">
        <v>308</v>
      </c>
      <c r="H378" s="139">
        <v>41974</v>
      </c>
    </row>
    <row r="379" spans="1:8" ht="25.5">
      <c r="A379" s="140">
        <v>87301</v>
      </c>
      <c r="B379" s="141" t="s">
        <v>5753</v>
      </c>
      <c r="C379" s="140" t="s">
        <v>5361</v>
      </c>
      <c r="D379" s="140" t="s">
        <v>368</v>
      </c>
      <c r="E379" s="142">
        <v>437.26</v>
      </c>
      <c r="F379" s="142">
        <v>431.03</v>
      </c>
      <c r="G379" s="140" t="s">
        <v>308</v>
      </c>
      <c r="H379" s="143">
        <v>41974</v>
      </c>
    </row>
    <row r="380" spans="1:8" ht="25.5">
      <c r="A380" s="136">
        <v>87302</v>
      </c>
      <c r="B380" s="137" t="s">
        <v>5754</v>
      </c>
      <c r="C380" s="136" t="s">
        <v>5361</v>
      </c>
      <c r="D380" s="136" t="s">
        <v>368</v>
      </c>
      <c r="E380" s="138">
        <v>429.91</v>
      </c>
      <c r="F380" s="138">
        <v>424.79</v>
      </c>
      <c r="G380" s="136" t="s">
        <v>308</v>
      </c>
      <c r="H380" s="139">
        <v>41974</v>
      </c>
    </row>
    <row r="381" spans="1:8" ht="25.5">
      <c r="A381" s="140">
        <v>87342</v>
      </c>
      <c r="B381" s="141" t="s">
        <v>5755</v>
      </c>
      <c r="C381" s="140" t="s">
        <v>5361</v>
      </c>
      <c r="D381" s="140" t="s">
        <v>368</v>
      </c>
      <c r="E381" s="142">
        <v>469.26</v>
      </c>
      <c r="F381" s="142">
        <v>463.12</v>
      </c>
      <c r="G381" s="140" t="s">
        <v>308</v>
      </c>
      <c r="H381" s="143">
        <v>41974</v>
      </c>
    </row>
    <row r="382" spans="1:8" ht="25.5">
      <c r="A382" s="136">
        <v>87343</v>
      </c>
      <c r="B382" s="137" t="s">
        <v>5756</v>
      </c>
      <c r="C382" s="136" t="s">
        <v>5361</v>
      </c>
      <c r="D382" s="136" t="s">
        <v>368</v>
      </c>
      <c r="E382" s="138">
        <v>429.47</v>
      </c>
      <c r="F382" s="138">
        <v>425.85</v>
      </c>
      <c r="G382" s="136" t="s">
        <v>308</v>
      </c>
      <c r="H382" s="139">
        <v>41974</v>
      </c>
    </row>
    <row r="383" spans="1:8" ht="25.5">
      <c r="A383" s="140">
        <v>87344</v>
      </c>
      <c r="B383" s="141" t="s">
        <v>5757</v>
      </c>
      <c r="C383" s="140" t="s">
        <v>5361</v>
      </c>
      <c r="D383" s="140" t="s">
        <v>368</v>
      </c>
      <c r="E383" s="142">
        <v>414.15</v>
      </c>
      <c r="F383" s="142">
        <v>411.52</v>
      </c>
      <c r="G383" s="140" t="s">
        <v>308</v>
      </c>
      <c r="H383" s="143">
        <v>41974</v>
      </c>
    </row>
    <row r="384" spans="1:8" ht="25.5">
      <c r="A384" s="136">
        <v>88631</v>
      </c>
      <c r="B384" s="137" t="s">
        <v>5758</v>
      </c>
      <c r="C384" s="136" t="s">
        <v>5361</v>
      </c>
      <c r="D384" s="136" t="s">
        <v>368</v>
      </c>
      <c r="E384" s="138">
        <v>432.21</v>
      </c>
      <c r="F384" s="138">
        <v>418.09</v>
      </c>
      <c r="G384" s="136" t="s">
        <v>308</v>
      </c>
      <c r="H384" s="139">
        <v>41974</v>
      </c>
    </row>
    <row r="385" spans="1:8" ht="25.5">
      <c r="A385" s="140">
        <v>88630</v>
      </c>
      <c r="B385" s="141" t="s">
        <v>5759</v>
      </c>
      <c r="C385" s="140" t="s">
        <v>5361</v>
      </c>
      <c r="D385" s="140" t="s">
        <v>368</v>
      </c>
      <c r="E385" s="142">
        <v>352.06</v>
      </c>
      <c r="F385" s="142">
        <v>346.52</v>
      </c>
      <c r="G385" s="140" t="s">
        <v>308</v>
      </c>
      <c r="H385" s="143">
        <v>41974</v>
      </c>
    </row>
    <row r="386" spans="1:8" ht="25.5">
      <c r="A386" s="136">
        <v>87379</v>
      </c>
      <c r="B386" s="137" t="s">
        <v>5760</v>
      </c>
      <c r="C386" s="136" t="s">
        <v>5361</v>
      </c>
      <c r="D386" s="136" t="s">
        <v>368</v>
      </c>
      <c r="E386" s="138">
        <v>1725.04</v>
      </c>
      <c r="F386" s="138">
        <v>1712.97</v>
      </c>
      <c r="G386" s="136" t="s">
        <v>308</v>
      </c>
      <c r="H386" s="139">
        <v>41974</v>
      </c>
    </row>
    <row r="387" spans="1:8" ht="38.25">
      <c r="A387" s="140">
        <v>87319</v>
      </c>
      <c r="B387" s="141" t="s">
        <v>5761</v>
      </c>
      <c r="C387" s="140" t="s">
        <v>5361</v>
      </c>
      <c r="D387" s="140" t="s">
        <v>368</v>
      </c>
      <c r="E387" s="142">
        <v>1663.9</v>
      </c>
      <c r="F387" s="142">
        <v>1658.62</v>
      </c>
      <c r="G387" s="140" t="s">
        <v>308</v>
      </c>
      <c r="H387" s="143">
        <v>41974</v>
      </c>
    </row>
    <row r="388" spans="1:8" ht="38.25">
      <c r="A388" s="136">
        <v>87320</v>
      </c>
      <c r="B388" s="137" t="s">
        <v>5762</v>
      </c>
      <c r="C388" s="136" t="s">
        <v>5361</v>
      </c>
      <c r="D388" s="136" t="s">
        <v>368</v>
      </c>
      <c r="E388" s="138">
        <v>1666.2</v>
      </c>
      <c r="F388" s="138">
        <v>1661.66</v>
      </c>
      <c r="G388" s="136" t="s">
        <v>308</v>
      </c>
      <c r="H388" s="139">
        <v>41974</v>
      </c>
    </row>
    <row r="389" spans="1:8" ht="38.25">
      <c r="A389" s="140">
        <v>87358</v>
      </c>
      <c r="B389" s="141" t="s">
        <v>5763</v>
      </c>
      <c r="C389" s="140" t="s">
        <v>5361</v>
      </c>
      <c r="D389" s="140" t="s">
        <v>368</v>
      </c>
      <c r="E389" s="142">
        <v>1638.69</v>
      </c>
      <c r="F389" s="142">
        <v>1635.19</v>
      </c>
      <c r="G389" s="140" t="s">
        <v>308</v>
      </c>
      <c r="H389" s="143">
        <v>41974</v>
      </c>
    </row>
    <row r="390" spans="1:8" ht="38.25">
      <c r="A390" s="136">
        <v>87359</v>
      </c>
      <c r="B390" s="137" t="s">
        <v>5764</v>
      </c>
      <c r="C390" s="136" t="s">
        <v>5361</v>
      </c>
      <c r="D390" s="136" t="s">
        <v>368</v>
      </c>
      <c r="E390" s="138">
        <v>1627.08</v>
      </c>
      <c r="F390" s="138">
        <v>1624.7</v>
      </c>
      <c r="G390" s="136" t="s">
        <v>308</v>
      </c>
      <c r="H390" s="139">
        <v>41974</v>
      </c>
    </row>
    <row r="391" spans="1:8" ht="25.5">
      <c r="A391" s="140">
        <v>87376</v>
      </c>
      <c r="B391" s="141" t="s">
        <v>5765</v>
      </c>
      <c r="C391" s="140" t="s">
        <v>5361</v>
      </c>
      <c r="D391" s="140" t="s">
        <v>368</v>
      </c>
      <c r="E391" s="142">
        <v>349.66</v>
      </c>
      <c r="F391" s="142">
        <v>337.34</v>
      </c>
      <c r="G391" s="140" t="s">
        <v>308</v>
      </c>
      <c r="H391" s="143">
        <v>41974</v>
      </c>
    </row>
    <row r="392" spans="1:8" ht="25.5">
      <c r="A392" s="136">
        <v>87310</v>
      </c>
      <c r="B392" s="137" t="s">
        <v>5766</v>
      </c>
      <c r="C392" s="136" t="s">
        <v>5361</v>
      </c>
      <c r="D392" s="136" t="s">
        <v>368</v>
      </c>
      <c r="E392" s="138">
        <v>274.89999999999998</v>
      </c>
      <c r="F392" s="138">
        <v>269.67</v>
      </c>
      <c r="G392" s="136" t="s">
        <v>308</v>
      </c>
      <c r="H392" s="139">
        <v>41974</v>
      </c>
    </row>
    <row r="393" spans="1:8" ht="25.5">
      <c r="A393" s="140">
        <v>87311</v>
      </c>
      <c r="B393" s="141" t="s">
        <v>5767</v>
      </c>
      <c r="C393" s="140" t="s">
        <v>5361</v>
      </c>
      <c r="D393" s="140" t="s">
        <v>368</v>
      </c>
      <c r="E393" s="142">
        <v>270.52999999999997</v>
      </c>
      <c r="F393" s="142">
        <v>265.99</v>
      </c>
      <c r="G393" s="140" t="s">
        <v>308</v>
      </c>
      <c r="H393" s="143">
        <v>41974</v>
      </c>
    </row>
    <row r="394" spans="1:8" ht="38.25">
      <c r="A394" s="136">
        <v>87350</v>
      </c>
      <c r="B394" s="137" t="s">
        <v>5768</v>
      </c>
      <c r="C394" s="136" t="s">
        <v>5361</v>
      </c>
      <c r="D394" s="136" t="s">
        <v>368</v>
      </c>
      <c r="E394" s="138">
        <v>292.69</v>
      </c>
      <c r="F394" s="138">
        <v>288.51</v>
      </c>
      <c r="G394" s="136" t="s">
        <v>308</v>
      </c>
      <c r="H394" s="139">
        <v>41974</v>
      </c>
    </row>
    <row r="395" spans="1:8" ht="38.25">
      <c r="A395" s="140">
        <v>87351</v>
      </c>
      <c r="B395" s="141" t="s">
        <v>5769</v>
      </c>
      <c r="C395" s="140" t="s">
        <v>5361</v>
      </c>
      <c r="D395" s="140" t="s">
        <v>368</v>
      </c>
      <c r="E395" s="142">
        <v>267.02999999999997</v>
      </c>
      <c r="F395" s="142">
        <v>264.32</v>
      </c>
      <c r="G395" s="140" t="s">
        <v>308</v>
      </c>
      <c r="H395" s="143">
        <v>41974</v>
      </c>
    </row>
    <row r="396" spans="1:8" ht="25.5">
      <c r="A396" s="136">
        <v>87374</v>
      </c>
      <c r="B396" s="137" t="s">
        <v>5770</v>
      </c>
      <c r="C396" s="136" t="s">
        <v>5361</v>
      </c>
      <c r="D396" s="136" t="s">
        <v>368</v>
      </c>
      <c r="E396" s="138">
        <v>462.79</v>
      </c>
      <c r="F396" s="138">
        <v>449.99</v>
      </c>
      <c r="G396" s="136" t="s">
        <v>308</v>
      </c>
      <c r="H396" s="139">
        <v>41974</v>
      </c>
    </row>
    <row r="397" spans="1:8" ht="25.5">
      <c r="A397" s="140">
        <v>87304</v>
      </c>
      <c r="B397" s="141" t="s">
        <v>5771</v>
      </c>
      <c r="C397" s="140" t="s">
        <v>5361</v>
      </c>
      <c r="D397" s="140" t="s">
        <v>368</v>
      </c>
      <c r="E397" s="142">
        <v>396.9</v>
      </c>
      <c r="F397" s="142">
        <v>390.35</v>
      </c>
      <c r="G397" s="140" t="s">
        <v>308</v>
      </c>
      <c r="H397" s="143">
        <v>41974</v>
      </c>
    </row>
    <row r="398" spans="1:8" ht="25.5">
      <c r="A398" s="136">
        <v>87305</v>
      </c>
      <c r="B398" s="137" t="s">
        <v>5772</v>
      </c>
      <c r="C398" s="136" t="s">
        <v>5361</v>
      </c>
      <c r="D398" s="136" t="s">
        <v>368</v>
      </c>
      <c r="E398" s="138">
        <v>389.87</v>
      </c>
      <c r="F398" s="138">
        <v>384.58</v>
      </c>
      <c r="G398" s="136" t="s">
        <v>308</v>
      </c>
      <c r="H398" s="139">
        <v>41974</v>
      </c>
    </row>
    <row r="399" spans="1:8" ht="25.5">
      <c r="A399" s="140">
        <v>87345</v>
      </c>
      <c r="B399" s="141" t="s">
        <v>5773</v>
      </c>
      <c r="C399" s="140" t="s">
        <v>5361</v>
      </c>
      <c r="D399" s="140" t="s">
        <v>368</v>
      </c>
      <c r="E399" s="142">
        <v>410.4</v>
      </c>
      <c r="F399" s="142">
        <v>405.26</v>
      </c>
      <c r="G399" s="140" t="s">
        <v>308</v>
      </c>
      <c r="H399" s="143">
        <v>41974</v>
      </c>
    </row>
    <row r="400" spans="1:8" ht="25.5">
      <c r="A400" s="136">
        <v>87346</v>
      </c>
      <c r="B400" s="137" t="s">
        <v>5774</v>
      </c>
      <c r="C400" s="136" t="s">
        <v>5361</v>
      </c>
      <c r="D400" s="136" t="s">
        <v>368</v>
      </c>
      <c r="E400" s="138">
        <v>383.6</v>
      </c>
      <c r="F400" s="138">
        <v>380.29</v>
      </c>
      <c r="G400" s="136" t="s">
        <v>308</v>
      </c>
      <c r="H400" s="139">
        <v>41974</v>
      </c>
    </row>
    <row r="401" spans="1:8" ht="25.5">
      <c r="A401" s="140">
        <v>87347</v>
      </c>
      <c r="B401" s="141" t="s">
        <v>5775</v>
      </c>
      <c r="C401" s="140" t="s">
        <v>5361</v>
      </c>
      <c r="D401" s="140" t="s">
        <v>368</v>
      </c>
      <c r="E401" s="142">
        <v>375.08</v>
      </c>
      <c r="F401" s="142">
        <v>372.33</v>
      </c>
      <c r="G401" s="140" t="s">
        <v>308</v>
      </c>
      <c r="H401" s="143">
        <v>41974</v>
      </c>
    </row>
    <row r="402" spans="1:8" ht="38.25">
      <c r="A402" s="136">
        <v>87366</v>
      </c>
      <c r="B402" s="137" t="s">
        <v>5776</v>
      </c>
      <c r="C402" s="136" t="s">
        <v>5361</v>
      </c>
      <c r="D402" s="136" t="s">
        <v>368</v>
      </c>
      <c r="E402" s="138">
        <v>391.53</v>
      </c>
      <c r="F402" s="138">
        <v>379.23</v>
      </c>
      <c r="G402" s="136" t="s">
        <v>308</v>
      </c>
      <c r="H402" s="139">
        <v>41974</v>
      </c>
    </row>
    <row r="403" spans="1:8" ht="38.25">
      <c r="A403" s="140">
        <v>87283</v>
      </c>
      <c r="B403" s="141" t="s">
        <v>5777</v>
      </c>
      <c r="C403" s="140" t="s">
        <v>5361</v>
      </c>
      <c r="D403" s="140" t="s">
        <v>368</v>
      </c>
      <c r="E403" s="142">
        <v>328.21</v>
      </c>
      <c r="F403" s="142">
        <v>321.70999999999998</v>
      </c>
      <c r="G403" s="140" t="s">
        <v>308</v>
      </c>
      <c r="H403" s="143">
        <v>41974</v>
      </c>
    </row>
    <row r="404" spans="1:8" ht="38.25">
      <c r="A404" s="136">
        <v>87284</v>
      </c>
      <c r="B404" s="137" t="s">
        <v>5778</v>
      </c>
      <c r="C404" s="136" t="s">
        <v>5361</v>
      </c>
      <c r="D404" s="136" t="s">
        <v>368</v>
      </c>
      <c r="E404" s="138">
        <v>315.83999999999997</v>
      </c>
      <c r="F404" s="138">
        <v>311.11</v>
      </c>
      <c r="G404" s="136" t="s">
        <v>308</v>
      </c>
      <c r="H404" s="139">
        <v>41974</v>
      </c>
    </row>
    <row r="405" spans="1:8" ht="51">
      <c r="A405" s="140">
        <v>87329</v>
      </c>
      <c r="B405" s="141" t="s">
        <v>5779</v>
      </c>
      <c r="C405" s="140" t="s">
        <v>5361</v>
      </c>
      <c r="D405" s="140" t="s">
        <v>368</v>
      </c>
      <c r="E405" s="142">
        <v>338.36</v>
      </c>
      <c r="F405" s="142">
        <v>333.96</v>
      </c>
      <c r="G405" s="140" t="s">
        <v>308</v>
      </c>
      <c r="H405" s="143">
        <v>41974</v>
      </c>
    </row>
    <row r="406" spans="1:8" ht="51">
      <c r="A406" s="136">
        <v>87330</v>
      </c>
      <c r="B406" s="137" t="s">
        <v>5780</v>
      </c>
      <c r="C406" s="136" t="s">
        <v>5361</v>
      </c>
      <c r="D406" s="136" t="s">
        <v>368</v>
      </c>
      <c r="E406" s="138">
        <v>310.8</v>
      </c>
      <c r="F406" s="138">
        <v>307.95999999999998</v>
      </c>
      <c r="G406" s="136" t="s">
        <v>308</v>
      </c>
      <c r="H406" s="139">
        <v>41974</v>
      </c>
    </row>
    <row r="407" spans="1:8" ht="25.5">
      <c r="A407" s="140">
        <v>87375</v>
      </c>
      <c r="B407" s="141" t="s">
        <v>5781</v>
      </c>
      <c r="C407" s="140" t="s">
        <v>5361</v>
      </c>
      <c r="D407" s="140" t="s">
        <v>368</v>
      </c>
      <c r="E407" s="142">
        <v>429.38</v>
      </c>
      <c r="F407" s="142">
        <v>416.9</v>
      </c>
      <c r="G407" s="140" t="s">
        <v>308</v>
      </c>
      <c r="H407" s="143">
        <v>41974</v>
      </c>
    </row>
    <row r="408" spans="1:8" ht="25.5">
      <c r="A408" s="144">
        <v>87307</v>
      </c>
      <c r="B408" s="137" t="s">
        <v>5782</v>
      </c>
      <c r="C408" s="136" t="s">
        <v>5361</v>
      </c>
      <c r="D408" s="136" t="s">
        <v>368</v>
      </c>
      <c r="E408" s="138">
        <v>364.74</v>
      </c>
      <c r="F408" s="138">
        <v>358.54</v>
      </c>
      <c r="G408" s="136" t="s">
        <v>308</v>
      </c>
      <c r="H408" s="139">
        <v>41974</v>
      </c>
    </row>
    <row r="409" spans="1:8" ht="25.5">
      <c r="A409" s="140">
        <v>87308</v>
      </c>
      <c r="B409" s="141" t="s">
        <v>5783</v>
      </c>
      <c r="C409" s="140" t="s">
        <v>5361</v>
      </c>
      <c r="D409" s="140" t="s">
        <v>368</v>
      </c>
      <c r="E409" s="142">
        <v>358.12</v>
      </c>
      <c r="F409" s="142">
        <v>352.86</v>
      </c>
      <c r="G409" s="140" t="s">
        <v>308</v>
      </c>
      <c r="H409" s="143">
        <v>41974</v>
      </c>
    </row>
    <row r="410" spans="1:8" ht="25.5">
      <c r="A410" s="136">
        <v>87348</v>
      </c>
      <c r="B410" s="137" t="s">
        <v>5784</v>
      </c>
      <c r="C410" s="136" t="s">
        <v>5361</v>
      </c>
      <c r="D410" s="136" t="s">
        <v>368</v>
      </c>
      <c r="E410" s="138">
        <v>377.17</v>
      </c>
      <c r="F410" s="138">
        <v>372.28</v>
      </c>
      <c r="G410" s="136" t="s">
        <v>308</v>
      </c>
      <c r="H410" s="139">
        <v>41974</v>
      </c>
    </row>
    <row r="411" spans="1:8" ht="25.5">
      <c r="A411" s="140">
        <v>87349</v>
      </c>
      <c r="B411" s="141" t="s">
        <v>5785</v>
      </c>
      <c r="C411" s="140" t="s">
        <v>5361</v>
      </c>
      <c r="D411" s="140" t="s">
        <v>368</v>
      </c>
      <c r="E411" s="142">
        <v>343.03</v>
      </c>
      <c r="F411" s="142">
        <v>340.41</v>
      </c>
      <c r="G411" s="140" t="s">
        <v>308</v>
      </c>
      <c r="H411" s="143">
        <v>41974</v>
      </c>
    </row>
    <row r="412" spans="1:8" ht="38.25">
      <c r="A412" s="136">
        <v>87365</v>
      </c>
      <c r="B412" s="137" t="s">
        <v>5786</v>
      </c>
      <c r="C412" s="136" t="s">
        <v>5361</v>
      </c>
      <c r="D412" s="136" t="s">
        <v>368</v>
      </c>
      <c r="E412" s="138">
        <v>371.26</v>
      </c>
      <c r="F412" s="138">
        <v>358.96</v>
      </c>
      <c r="G412" s="136" t="s">
        <v>308</v>
      </c>
      <c r="H412" s="139">
        <v>41974</v>
      </c>
    </row>
    <row r="413" spans="1:8" ht="38.25">
      <c r="A413" s="140">
        <v>87280</v>
      </c>
      <c r="B413" s="141" t="s">
        <v>5787</v>
      </c>
      <c r="C413" s="140" t="s">
        <v>5361</v>
      </c>
      <c r="D413" s="140" t="s">
        <v>368</v>
      </c>
      <c r="E413" s="142">
        <v>302.52</v>
      </c>
      <c r="F413" s="142">
        <v>296.57</v>
      </c>
      <c r="G413" s="140" t="s">
        <v>308</v>
      </c>
      <c r="H413" s="143">
        <v>41974</v>
      </c>
    </row>
    <row r="414" spans="1:8" ht="38.25">
      <c r="A414" s="136">
        <v>87281</v>
      </c>
      <c r="B414" s="137" t="s">
        <v>5788</v>
      </c>
      <c r="C414" s="136" t="s">
        <v>5361</v>
      </c>
      <c r="D414" s="136" t="s">
        <v>368</v>
      </c>
      <c r="E414" s="138">
        <v>301.04000000000002</v>
      </c>
      <c r="F414" s="138">
        <v>295.76</v>
      </c>
      <c r="G414" s="136" t="s">
        <v>308</v>
      </c>
      <c r="H414" s="139">
        <v>41974</v>
      </c>
    </row>
    <row r="415" spans="1:8" ht="51">
      <c r="A415" s="140">
        <v>87327</v>
      </c>
      <c r="B415" s="141" t="s">
        <v>5789</v>
      </c>
      <c r="C415" s="140" t="s">
        <v>5361</v>
      </c>
      <c r="D415" s="140" t="s">
        <v>368</v>
      </c>
      <c r="E415" s="142">
        <v>312.02999999999997</v>
      </c>
      <c r="F415" s="142">
        <v>307.99</v>
      </c>
      <c r="G415" s="140" t="s">
        <v>308</v>
      </c>
      <c r="H415" s="143">
        <v>41974</v>
      </c>
    </row>
    <row r="416" spans="1:8" ht="51">
      <c r="A416" s="144">
        <v>87328</v>
      </c>
      <c r="B416" s="137" t="s">
        <v>5790</v>
      </c>
      <c r="C416" s="136" t="s">
        <v>5361</v>
      </c>
      <c r="D416" s="136" t="s">
        <v>368</v>
      </c>
      <c r="E416" s="138">
        <v>286.58</v>
      </c>
      <c r="F416" s="138">
        <v>283.99</v>
      </c>
      <c r="G416" s="136" t="s">
        <v>308</v>
      </c>
      <c r="H416" s="139">
        <v>41974</v>
      </c>
    </row>
    <row r="417" spans="1:8" ht="25.5">
      <c r="A417" s="140">
        <v>87410</v>
      </c>
      <c r="B417" s="141" t="s">
        <v>5791</v>
      </c>
      <c r="C417" s="140" t="s">
        <v>5361</v>
      </c>
      <c r="D417" s="140" t="s">
        <v>368</v>
      </c>
      <c r="E417" s="142">
        <v>973.78</v>
      </c>
      <c r="F417" s="142">
        <v>998.33</v>
      </c>
      <c r="G417" s="140" t="s">
        <v>308</v>
      </c>
      <c r="H417" s="143">
        <v>41974</v>
      </c>
    </row>
    <row r="418" spans="1:8" ht="25.5">
      <c r="A418" s="136" t="s">
        <v>5792</v>
      </c>
      <c r="B418" s="137" t="s">
        <v>5793</v>
      </c>
      <c r="C418" s="136" t="s">
        <v>5418</v>
      </c>
      <c r="D418" s="136" t="s">
        <v>304</v>
      </c>
      <c r="E418" s="138">
        <v>5.47</v>
      </c>
      <c r="F418" s="138">
        <v>5.27</v>
      </c>
      <c r="G418" s="136" t="s">
        <v>308</v>
      </c>
      <c r="H418" s="139">
        <v>41974</v>
      </c>
    </row>
    <row r="419" spans="1:8" ht="25.5">
      <c r="A419" s="140" t="s">
        <v>5794</v>
      </c>
      <c r="B419" s="141" t="s">
        <v>5795</v>
      </c>
      <c r="C419" s="140" t="s">
        <v>5418</v>
      </c>
      <c r="D419" s="140" t="s">
        <v>83</v>
      </c>
      <c r="E419" s="142">
        <v>474.26</v>
      </c>
      <c r="F419" s="142">
        <v>455.67</v>
      </c>
      <c r="G419" s="140" t="s">
        <v>308</v>
      </c>
      <c r="H419" s="143">
        <v>41974</v>
      </c>
    </row>
    <row r="420" spans="1:8" ht="25.5">
      <c r="A420" s="136" t="s">
        <v>70</v>
      </c>
      <c r="B420" s="137" t="s">
        <v>71</v>
      </c>
      <c r="C420" s="136" t="s">
        <v>5418</v>
      </c>
      <c r="D420" s="136" t="s">
        <v>304</v>
      </c>
      <c r="E420" s="138">
        <v>6.72</v>
      </c>
      <c r="F420" s="138">
        <v>6.44</v>
      </c>
      <c r="G420" s="136" t="s">
        <v>308</v>
      </c>
      <c r="H420" s="139">
        <v>41974</v>
      </c>
    </row>
    <row r="421" spans="1:8" ht="25.5">
      <c r="A421" s="140" t="s">
        <v>72</v>
      </c>
      <c r="B421" s="141" t="s">
        <v>73</v>
      </c>
      <c r="C421" s="140" t="s">
        <v>5418</v>
      </c>
      <c r="D421" s="140" t="s">
        <v>304</v>
      </c>
      <c r="E421" s="142">
        <v>6.58</v>
      </c>
      <c r="F421" s="142">
        <v>6.31</v>
      </c>
      <c r="G421" s="140" t="s">
        <v>308</v>
      </c>
      <c r="H421" s="143">
        <v>41974</v>
      </c>
    </row>
    <row r="422" spans="1:8" ht="25.5">
      <c r="A422" s="136" t="s">
        <v>5796</v>
      </c>
      <c r="B422" s="137" t="s">
        <v>5797</v>
      </c>
      <c r="C422" s="136" t="s">
        <v>5418</v>
      </c>
      <c r="D422" s="136" t="s">
        <v>304</v>
      </c>
      <c r="E422" s="138">
        <v>5.9</v>
      </c>
      <c r="F422" s="138">
        <v>5.71</v>
      </c>
      <c r="G422" s="136" t="s">
        <v>308</v>
      </c>
      <c r="H422" s="139">
        <v>41974</v>
      </c>
    </row>
    <row r="423" spans="1:8" ht="25.5">
      <c r="A423" s="140" t="s">
        <v>5798</v>
      </c>
      <c r="B423" s="141" t="s">
        <v>5799</v>
      </c>
      <c r="C423" s="140" t="s">
        <v>5418</v>
      </c>
      <c r="D423" s="140" t="s">
        <v>304</v>
      </c>
      <c r="E423" s="142">
        <v>5.89</v>
      </c>
      <c r="F423" s="142">
        <v>5.81</v>
      </c>
      <c r="G423" s="140" t="s">
        <v>308</v>
      </c>
      <c r="H423" s="143">
        <v>41974</v>
      </c>
    </row>
    <row r="424" spans="1:8" ht="25.5">
      <c r="A424" s="136">
        <v>85662</v>
      </c>
      <c r="B424" s="137" t="s">
        <v>5800</v>
      </c>
      <c r="C424" s="136" t="s">
        <v>5418</v>
      </c>
      <c r="D424" s="136" t="s">
        <v>335</v>
      </c>
      <c r="E424" s="138">
        <v>8.8000000000000007</v>
      </c>
      <c r="F424" s="138">
        <v>8.69</v>
      </c>
      <c r="G424" s="136" t="s">
        <v>308</v>
      </c>
      <c r="H424" s="139">
        <v>41974</v>
      </c>
    </row>
    <row r="425" spans="1:8" ht="38.25">
      <c r="A425" s="140">
        <v>88544</v>
      </c>
      <c r="B425" s="141" t="s">
        <v>5801</v>
      </c>
      <c r="C425" s="140" t="s">
        <v>5368</v>
      </c>
      <c r="D425" s="140" t="s">
        <v>83</v>
      </c>
      <c r="E425" s="142">
        <v>82.18</v>
      </c>
      <c r="F425" s="142">
        <v>78.19</v>
      </c>
      <c r="G425" s="140" t="s">
        <v>308</v>
      </c>
      <c r="H425" s="143">
        <v>41974</v>
      </c>
    </row>
    <row r="426" spans="1:8" ht="38.25">
      <c r="A426" s="136">
        <v>88545</v>
      </c>
      <c r="B426" s="137" t="s">
        <v>5802</v>
      </c>
      <c r="C426" s="136" t="s">
        <v>5368</v>
      </c>
      <c r="D426" s="136" t="s">
        <v>83</v>
      </c>
      <c r="E426" s="138">
        <v>137</v>
      </c>
      <c r="F426" s="138">
        <v>131.68</v>
      </c>
      <c r="G426" s="136" t="s">
        <v>308</v>
      </c>
      <c r="H426" s="139">
        <v>41974</v>
      </c>
    </row>
    <row r="427" spans="1:8" ht="38.25">
      <c r="A427" s="140">
        <v>88543</v>
      </c>
      <c r="B427" s="141" t="s">
        <v>5803</v>
      </c>
      <c r="C427" s="140" t="s">
        <v>5368</v>
      </c>
      <c r="D427" s="140" t="s">
        <v>83</v>
      </c>
      <c r="E427" s="142">
        <v>123.63</v>
      </c>
      <c r="F427" s="142">
        <v>118.84</v>
      </c>
      <c r="G427" s="140" t="s">
        <v>308</v>
      </c>
      <c r="H427" s="143">
        <v>41974</v>
      </c>
    </row>
    <row r="428" spans="1:8">
      <c r="A428" s="136">
        <v>88245</v>
      </c>
      <c r="B428" s="137" t="s">
        <v>5804</v>
      </c>
      <c r="C428" s="136" t="s">
        <v>5361</v>
      </c>
      <c r="D428" s="136" t="s">
        <v>307</v>
      </c>
      <c r="E428" s="138">
        <v>15.32</v>
      </c>
      <c r="F428" s="138">
        <v>13.77</v>
      </c>
      <c r="G428" s="136" t="s">
        <v>308</v>
      </c>
      <c r="H428" s="139">
        <v>41974</v>
      </c>
    </row>
    <row r="429" spans="1:8" ht="25.5">
      <c r="A429" s="140" t="s">
        <v>5805</v>
      </c>
      <c r="B429" s="141" t="s">
        <v>5806</v>
      </c>
      <c r="C429" s="140" t="s">
        <v>5418</v>
      </c>
      <c r="D429" s="140" t="s">
        <v>83</v>
      </c>
      <c r="E429" s="142">
        <v>246.33</v>
      </c>
      <c r="F429" s="142">
        <v>238.33</v>
      </c>
      <c r="G429" s="140" t="s">
        <v>308</v>
      </c>
      <c r="H429" s="143">
        <v>41974</v>
      </c>
    </row>
    <row r="430" spans="1:8" ht="25.5">
      <c r="A430" s="136">
        <v>73713</v>
      </c>
      <c r="B430" s="137" t="s">
        <v>5807</v>
      </c>
      <c r="C430" s="136" t="s">
        <v>5418</v>
      </c>
      <c r="D430" s="136" t="s">
        <v>83</v>
      </c>
      <c r="E430" s="138">
        <v>369.5</v>
      </c>
      <c r="F430" s="138">
        <v>357.49</v>
      </c>
      <c r="G430" s="136" t="s">
        <v>308</v>
      </c>
      <c r="H430" s="139">
        <v>41974</v>
      </c>
    </row>
    <row r="431" spans="1:8" ht="25.5">
      <c r="A431" s="140" t="s">
        <v>5808</v>
      </c>
      <c r="B431" s="141" t="s">
        <v>5809</v>
      </c>
      <c r="C431" s="140" t="s">
        <v>5418</v>
      </c>
      <c r="D431" s="140" t="s">
        <v>83</v>
      </c>
      <c r="E431" s="142">
        <v>426.97</v>
      </c>
      <c r="F431" s="142">
        <v>413.1</v>
      </c>
      <c r="G431" s="140" t="s">
        <v>308</v>
      </c>
      <c r="H431" s="143">
        <v>41974</v>
      </c>
    </row>
    <row r="432" spans="1:8" ht="25.5">
      <c r="A432" s="136" t="s">
        <v>5810</v>
      </c>
      <c r="B432" s="137" t="s">
        <v>5811</v>
      </c>
      <c r="C432" s="136" t="s">
        <v>5418</v>
      </c>
      <c r="D432" s="136" t="s">
        <v>83</v>
      </c>
      <c r="E432" s="138">
        <v>492.66</v>
      </c>
      <c r="F432" s="138">
        <v>476.66</v>
      </c>
      <c r="G432" s="136" t="s">
        <v>308</v>
      </c>
      <c r="H432" s="139">
        <v>41974</v>
      </c>
    </row>
    <row r="433" spans="1:8" ht="25.5">
      <c r="A433" s="140" t="s">
        <v>5812</v>
      </c>
      <c r="B433" s="141" t="s">
        <v>5813</v>
      </c>
      <c r="C433" s="140" t="s">
        <v>5418</v>
      </c>
      <c r="D433" s="140" t="s">
        <v>83</v>
      </c>
      <c r="E433" s="142">
        <v>615.83000000000004</v>
      </c>
      <c r="F433" s="142">
        <v>595.82000000000005</v>
      </c>
      <c r="G433" s="140" t="s">
        <v>308</v>
      </c>
      <c r="H433" s="143">
        <v>41974</v>
      </c>
    </row>
    <row r="434" spans="1:8" ht="25.5">
      <c r="A434" s="136" t="s">
        <v>5814</v>
      </c>
      <c r="B434" s="137" t="s">
        <v>5815</v>
      </c>
      <c r="C434" s="136" t="s">
        <v>5418</v>
      </c>
      <c r="D434" s="136" t="s">
        <v>83</v>
      </c>
      <c r="E434" s="138">
        <v>763.62</v>
      </c>
      <c r="F434" s="138">
        <v>738.82</v>
      </c>
      <c r="G434" s="136" t="s">
        <v>308</v>
      </c>
      <c r="H434" s="139">
        <v>41974</v>
      </c>
    </row>
    <row r="435" spans="1:8">
      <c r="A435" s="140">
        <v>88246</v>
      </c>
      <c r="B435" s="141" t="s">
        <v>5816</v>
      </c>
      <c r="C435" s="140" t="s">
        <v>5361</v>
      </c>
      <c r="D435" s="140" t="s">
        <v>307</v>
      </c>
      <c r="E435" s="142">
        <v>18.88</v>
      </c>
      <c r="F435" s="142">
        <v>16.850000000000001</v>
      </c>
      <c r="G435" s="140" t="s">
        <v>308</v>
      </c>
      <c r="H435" s="143">
        <v>41974</v>
      </c>
    </row>
    <row r="436" spans="1:8" ht="25.5">
      <c r="A436" s="136">
        <v>73729</v>
      </c>
      <c r="B436" s="137" t="s">
        <v>5817</v>
      </c>
      <c r="C436" s="136" t="s">
        <v>5818</v>
      </c>
      <c r="D436" s="136" t="s">
        <v>370</v>
      </c>
      <c r="E436" s="138">
        <v>9.68</v>
      </c>
      <c r="F436" s="138">
        <v>8.84</v>
      </c>
      <c r="G436" s="136" t="s">
        <v>308</v>
      </c>
      <c r="H436" s="139">
        <v>41974</v>
      </c>
    </row>
    <row r="437" spans="1:8" ht="25.5">
      <c r="A437" s="140">
        <v>73728</v>
      </c>
      <c r="B437" s="141" t="s">
        <v>5819</v>
      </c>
      <c r="C437" s="140" t="s">
        <v>5818</v>
      </c>
      <c r="D437" s="140" t="s">
        <v>370</v>
      </c>
      <c r="E437" s="142">
        <v>13.19</v>
      </c>
      <c r="F437" s="142">
        <v>12.04</v>
      </c>
      <c r="G437" s="140" t="s">
        <v>308</v>
      </c>
      <c r="H437" s="143">
        <v>41974</v>
      </c>
    </row>
    <row r="438" spans="1:8" ht="25.5">
      <c r="A438" s="136">
        <v>73727</v>
      </c>
      <c r="B438" s="137" t="s">
        <v>5820</v>
      </c>
      <c r="C438" s="136" t="s">
        <v>5818</v>
      </c>
      <c r="D438" s="136" t="s">
        <v>370</v>
      </c>
      <c r="E438" s="138">
        <v>14.52</v>
      </c>
      <c r="F438" s="138">
        <v>13.24</v>
      </c>
      <c r="G438" s="136" t="s">
        <v>308</v>
      </c>
      <c r="H438" s="139">
        <v>41974</v>
      </c>
    </row>
    <row r="439" spans="1:8" ht="25.5">
      <c r="A439" s="140">
        <v>73731</v>
      </c>
      <c r="B439" s="141" t="s">
        <v>5821</v>
      </c>
      <c r="C439" s="140" t="s">
        <v>5818</v>
      </c>
      <c r="D439" s="140" t="s">
        <v>370</v>
      </c>
      <c r="E439" s="142">
        <v>5.58</v>
      </c>
      <c r="F439" s="142">
        <v>5.07</v>
      </c>
      <c r="G439" s="140" t="s">
        <v>308</v>
      </c>
      <c r="H439" s="143">
        <v>41974</v>
      </c>
    </row>
    <row r="440" spans="1:8" ht="38.25">
      <c r="A440" s="136">
        <v>83717</v>
      </c>
      <c r="B440" s="137" t="s">
        <v>5822</v>
      </c>
      <c r="C440" s="136" t="s">
        <v>5374</v>
      </c>
      <c r="D440" s="136" t="s">
        <v>370</v>
      </c>
      <c r="E440" s="138">
        <v>14.15</v>
      </c>
      <c r="F440" s="138">
        <v>13.01</v>
      </c>
      <c r="G440" s="136" t="s">
        <v>308</v>
      </c>
      <c r="H440" s="139">
        <v>41974</v>
      </c>
    </row>
    <row r="441" spans="1:8" ht="38.25">
      <c r="A441" s="140">
        <v>83725</v>
      </c>
      <c r="B441" s="141" t="s">
        <v>5823</v>
      </c>
      <c r="C441" s="140" t="s">
        <v>5818</v>
      </c>
      <c r="D441" s="140" t="s">
        <v>304</v>
      </c>
      <c r="E441" s="142">
        <v>0.86</v>
      </c>
      <c r="F441" s="142">
        <v>0.8</v>
      </c>
      <c r="G441" s="140" t="s">
        <v>308</v>
      </c>
      <c r="H441" s="143">
        <v>41974</v>
      </c>
    </row>
    <row r="442" spans="1:8" ht="38.25">
      <c r="A442" s="136">
        <v>83724</v>
      </c>
      <c r="B442" s="137" t="s">
        <v>5824</v>
      </c>
      <c r="C442" s="136" t="s">
        <v>5818</v>
      </c>
      <c r="D442" s="136" t="s">
        <v>304</v>
      </c>
      <c r="E442" s="138">
        <v>1.29</v>
      </c>
      <c r="F442" s="138">
        <v>1.1599999999999999</v>
      </c>
      <c r="G442" s="136" t="s">
        <v>308</v>
      </c>
      <c r="H442" s="139">
        <v>41974</v>
      </c>
    </row>
    <row r="443" spans="1:8" ht="38.25">
      <c r="A443" s="140">
        <v>83726</v>
      </c>
      <c r="B443" s="141" t="s">
        <v>5825</v>
      </c>
      <c r="C443" s="140" t="s">
        <v>5818</v>
      </c>
      <c r="D443" s="140" t="s">
        <v>304</v>
      </c>
      <c r="E443" s="142">
        <v>0.63</v>
      </c>
      <c r="F443" s="142">
        <v>0.56999999999999995</v>
      </c>
      <c r="G443" s="140" t="s">
        <v>308</v>
      </c>
      <c r="H443" s="143">
        <v>41974</v>
      </c>
    </row>
    <row r="444" spans="1:8" ht="25.5">
      <c r="A444" s="136">
        <v>40675</v>
      </c>
      <c r="B444" s="137" t="s">
        <v>5826</v>
      </c>
      <c r="C444" s="136" t="s">
        <v>5350</v>
      </c>
      <c r="D444" s="136" t="s">
        <v>370</v>
      </c>
      <c r="E444" s="138">
        <v>3.26</v>
      </c>
      <c r="F444" s="138">
        <v>2.94</v>
      </c>
      <c r="G444" s="136" t="s">
        <v>308</v>
      </c>
      <c r="H444" s="139">
        <v>41974</v>
      </c>
    </row>
    <row r="445" spans="1:8">
      <c r="A445" s="140">
        <v>84187</v>
      </c>
      <c r="B445" s="141" t="s">
        <v>5827</v>
      </c>
      <c r="C445" s="140" t="s">
        <v>5352</v>
      </c>
      <c r="D445" s="140" t="s">
        <v>335</v>
      </c>
      <c r="E445" s="142">
        <v>16.149999999999999</v>
      </c>
      <c r="F445" s="142">
        <v>15.69</v>
      </c>
      <c r="G445" s="140" t="s">
        <v>308</v>
      </c>
      <c r="H445" s="143">
        <v>41974</v>
      </c>
    </row>
    <row r="446" spans="1:8" ht="25.5">
      <c r="A446" s="136">
        <v>84193</v>
      </c>
      <c r="B446" s="137" t="s">
        <v>5828</v>
      </c>
      <c r="C446" s="136" t="s">
        <v>5352</v>
      </c>
      <c r="D446" s="136" t="s">
        <v>335</v>
      </c>
      <c r="E446" s="138">
        <v>20.5</v>
      </c>
      <c r="F446" s="138">
        <v>18.989999999999998</v>
      </c>
      <c r="G446" s="136" t="s">
        <v>308</v>
      </c>
      <c r="H446" s="139">
        <v>41974</v>
      </c>
    </row>
    <row r="447" spans="1:8" ht="25.5">
      <c r="A447" s="140">
        <v>73607</v>
      </c>
      <c r="B447" s="141" t="s">
        <v>5829</v>
      </c>
      <c r="C447" s="140" t="s">
        <v>5818</v>
      </c>
      <c r="D447" s="140" t="s">
        <v>83</v>
      </c>
      <c r="E447" s="142">
        <v>66.180000000000007</v>
      </c>
      <c r="F447" s="142">
        <v>60.86</v>
      </c>
      <c r="G447" s="140" t="s">
        <v>308</v>
      </c>
      <c r="H447" s="143">
        <v>41974</v>
      </c>
    </row>
    <row r="448" spans="1:8" ht="25.5">
      <c r="A448" s="136">
        <v>73606</v>
      </c>
      <c r="B448" s="137" t="s">
        <v>5830</v>
      </c>
      <c r="C448" s="136" t="s">
        <v>5818</v>
      </c>
      <c r="D448" s="136" t="s">
        <v>83</v>
      </c>
      <c r="E448" s="138">
        <v>99.27</v>
      </c>
      <c r="F448" s="138">
        <v>91.29</v>
      </c>
      <c r="G448" s="136" t="s">
        <v>308</v>
      </c>
      <c r="H448" s="139">
        <v>41974</v>
      </c>
    </row>
    <row r="449" spans="1:8" ht="25.5">
      <c r="A449" s="140" t="s">
        <v>5831</v>
      </c>
      <c r="B449" s="141" t="s">
        <v>5832</v>
      </c>
      <c r="C449" s="140" t="s">
        <v>5818</v>
      </c>
      <c r="D449" s="140" t="s">
        <v>370</v>
      </c>
      <c r="E449" s="142">
        <v>8.1</v>
      </c>
      <c r="F449" s="142">
        <v>7.38</v>
      </c>
      <c r="G449" s="140" t="s">
        <v>308</v>
      </c>
      <c r="H449" s="143">
        <v>41974</v>
      </c>
    </row>
    <row r="450" spans="1:8" ht="25.5">
      <c r="A450" s="136" t="s">
        <v>5833</v>
      </c>
      <c r="B450" s="137" t="s">
        <v>5834</v>
      </c>
      <c r="C450" s="136" t="s">
        <v>5818</v>
      </c>
      <c r="D450" s="136" t="s">
        <v>370</v>
      </c>
      <c r="E450" s="138">
        <v>147.1</v>
      </c>
      <c r="F450" s="138">
        <v>141.34</v>
      </c>
      <c r="G450" s="136" t="s">
        <v>308</v>
      </c>
      <c r="H450" s="139">
        <v>41974</v>
      </c>
    </row>
    <row r="451" spans="1:8" ht="25.5">
      <c r="A451" s="140" t="s">
        <v>5835</v>
      </c>
      <c r="B451" s="141" t="s">
        <v>5836</v>
      </c>
      <c r="C451" s="140" t="s">
        <v>5818</v>
      </c>
      <c r="D451" s="140" t="s">
        <v>370</v>
      </c>
      <c r="E451" s="142">
        <v>197.61</v>
      </c>
      <c r="F451" s="142">
        <v>189.87</v>
      </c>
      <c r="G451" s="140" t="s">
        <v>308</v>
      </c>
      <c r="H451" s="143">
        <v>41974</v>
      </c>
    </row>
    <row r="452" spans="1:8" ht="25.5">
      <c r="A452" s="136" t="s">
        <v>5837</v>
      </c>
      <c r="B452" s="137" t="s">
        <v>5838</v>
      </c>
      <c r="C452" s="136" t="s">
        <v>5818</v>
      </c>
      <c r="D452" s="136" t="s">
        <v>370</v>
      </c>
      <c r="E452" s="138">
        <v>29.64</v>
      </c>
      <c r="F452" s="138">
        <v>28.48</v>
      </c>
      <c r="G452" s="136" t="s">
        <v>308</v>
      </c>
      <c r="H452" s="139">
        <v>41974</v>
      </c>
    </row>
    <row r="453" spans="1:8" ht="25.5">
      <c r="A453" s="140" t="s">
        <v>5839</v>
      </c>
      <c r="B453" s="141" t="s">
        <v>5840</v>
      </c>
      <c r="C453" s="140" t="s">
        <v>5818</v>
      </c>
      <c r="D453" s="140" t="s">
        <v>370</v>
      </c>
      <c r="E453" s="142">
        <v>45.01</v>
      </c>
      <c r="F453" s="142">
        <v>43.25</v>
      </c>
      <c r="G453" s="140" t="s">
        <v>308</v>
      </c>
      <c r="H453" s="143">
        <v>41974</v>
      </c>
    </row>
    <row r="454" spans="1:8" ht="25.5">
      <c r="A454" s="136" t="s">
        <v>5841</v>
      </c>
      <c r="B454" s="137" t="s">
        <v>5842</v>
      </c>
      <c r="C454" s="136" t="s">
        <v>5818</v>
      </c>
      <c r="D454" s="136" t="s">
        <v>370</v>
      </c>
      <c r="E454" s="138">
        <v>58.18</v>
      </c>
      <c r="F454" s="138">
        <v>55.9</v>
      </c>
      <c r="G454" s="136" t="s">
        <v>308</v>
      </c>
      <c r="H454" s="139">
        <v>41974</v>
      </c>
    </row>
    <row r="455" spans="1:8" ht="25.5">
      <c r="A455" s="140" t="s">
        <v>5843</v>
      </c>
      <c r="B455" s="141" t="s">
        <v>5844</v>
      </c>
      <c r="C455" s="140" t="s">
        <v>5818</v>
      </c>
      <c r="D455" s="140" t="s">
        <v>370</v>
      </c>
      <c r="E455" s="142">
        <v>84.51</v>
      </c>
      <c r="F455" s="142">
        <v>81.34</v>
      </c>
      <c r="G455" s="140" t="s">
        <v>308</v>
      </c>
      <c r="H455" s="143">
        <v>41974</v>
      </c>
    </row>
    <row r="456" spans="1:8" ht="25.5">
      <c r="A456" s="136" t="s">
        <v>5845</v>
      </c>
      <c r="B456" s="137" t="s">
        <v>5846</v>
      </c>
      <c r="C456" s="136" t="s">
        <v>5818</v>
      </c>
      <c r="D456" s="136" t="s">
        <v>370</v>
      </c>
      <c r="E456" s="138">
        <v>94.14</v>
      </c>
      <c r="F456" s="138">
        <v>90.45</v>
      </c>
      <c r="G456" s="136" t="s">
        <v>308</v>
      </c>
      <c r="H456" s="139">
        <v>41974</v>
      </c>
    </row>
    <row r="457" spans="1:8" ht="25.5">
      <c r="A457" s="140" t="s">
        <v>5847</v>
      </c>
      <c r="B457" s="141" t="s">
        <v>5848</v>
      </c>
      <c r="C457" s="140" t="s">
        <v>5818</v>
      </c>
      <c r="D457" s="140" t="s">
        <v>370</v>
      </c>
      <c r="E457" s="142">
        <v>134.12</v>
      </c>
      <c r="F457" s="142">
        <v>129.11000000000001</v>
      </c>
      <c r="G457" s="140" t="s">
        <v>308</v>
      </c>
      <c r="H457" s="143">
        <v>41974</v>
      </c>
    </row>
    <row r="458" spans="1:8" ht="25.5">
      <c r="A458" s="136">
        <v>73684</v>
      </c>
      <c r="B458" s="137" t="s">
        <v>5849</v>
      </c>
      <c r="C458" s="136" t="s">
        <v>5818</v>
      </c>
      <c r="D458" s="136" t="s">
        <v>370</v>
      </c>
      <c r="E458" s="138">
        <v>21.73</v>
      </c>
      <c r="F458" s="138">
        <v>19.96</v>
      </c>
      <c r="G458" s="136" t="s">
        <v>308</v>
      </c>
      <c r="H458" s="139">
        <v>41974</v>
      </c>
    </row>
    <row r="459" spans="1:8" ht="25.5">
      <c r="A459" s="140" t="s">
        <v>5850</v>
      </c>
      <c r="B459" s="141" t="s">
        <v>5851</v>
      </c>
      <c r="C459" s="140" t="s">
        <v>5818</v>
      </c>
      <c r="D459" s="140" t="s">
        <v>370</v>
      </c>
      <c r="E459" s="142">
        <v>36.65</v>
      </c>
      <c r="F459" s="142">
        <v>34.130000000000003</v>
      </c>
      <c r="G459" s="140" t="s">
        <v>308</v>
      </c>
      <c r="H459" s="143">
        <v>41974</v>
      </c>
    </row>
    <row r="460" spans="1:8" ht="25.5">
      <c r="A460" s="136" t="s">
        <v>5852</v>
      </c>
      <c r="B460" s="137" t="s">
        <v>5853</v>
      </c>
      <c r="C460" s="136" t="s">
        <v>5818</v>
      </c>
      <c r="D460" s="136" t="s">
        <v>370</v>
      </c>
      <c r="E460" s="138">
        <v>43.5</v>
      </c>
      <c r="F460" s="138">
        <v>40.49</v>
      </c>
      <c r="G460" s="136" t="s">
        <v>308</v>
      </c>
      <c r="H460" s="139">
        <v>41974</v>
      </c>
    </row>
    <row r="461" spans="1:8" ht="25.5">
      <c r="A461" s="140" t="s">
        <v>5854</v>
      </c>
      <c r="B461" s="141" t="s">
        <v>5855</v>
      </c>
      <c r="C461" s="140" t="s">
        <v>5818</v>
      </c>
      <c r="D461" s="140" t="s">
        <v>370</v>
      </c>
      <c r="E461" s="142">
        <v>51.4</v>
      </c>
      <c r="F461" s="142">
        <v>47.9</v>
      </c>
      <c r="G461" s="140" t="s">
        <v>308</v>
      </c>
      <c r="H461" s="143">
        <v>41974</v>
      </c>
    </row>
    <row r="462" spans="1:8" ht="25.5">
      <c r="A462" s="136" t="s">
        <v>5856</v>
      </c>
      <c r="B462" s="137" t="s">
        <v>5857</v>
      </c>
      <c r="C462" s="136" t="s">
        <v>5818</v>
      </c>
      <c r="D462" s="136" t="s">
        <v>370</v>
      </c>
      <c r="E462" s="138">
        <v>5.86</v>
      </c>
      <c r="F462" s="138">
        <v>5.42</v>
      </c>
      <c r="G462" s="136" t="s">
        <v>308</v>
      </c>
      <c r="H462" s="139">
        <v>41974</v>
      </c>
    </row>
    <row r="463" spans="1:8" ht="25.5">
      <c r="A463" s="140" t="s">
        <v>5858</v>
      </c>
      <c r="B463" s="141" t="s">
        <v>5859</v>
      </c>
      <c r="C463" s="140" t="s">
        <v>5818</v>
      </c>
      <c r="D463" s="140" t="s">
        <v>370</v>
      </c>
      <c r="E463" s="142">
        <v>7.5</v>
      </c>
      <c r="F463" s="142">
        <v>6.93</v>
      </c>
      <c r="G463" s="140" t="s">
        <v>308</v>
      </c>
      <c r="H463" s="143">
        <v>41974</v>
      </c>
    </row>
    <row r="464" spans="1:8" ht="25.5">
      <c r="A464" s="136" t="s">
        <v>5860</v>
      </c>
      <c r="B464" s="137" t="s">
        <v>5861</v>
      </c>
      <c r="C464" s="136" t="s">
        <v>5818</v>
      </c>
      <c r="D464" s="136" t="s">
        <v>370</v>
      </c>
      <c r="E464" s="138">
        <v>9.0399999999999991</v>
      </c>
      <c r="F464" s="138">
        <v>8.36</v>
      </c>
      <c r="G464" s="136" t="s">
        <v>308</v>
      </c>
      <c r="H464" s="139">
        <v>41974</v>
      </c>
    </row>
    <row r="465" spans="1:8" ht="25.5">
      <c r="A465" s="140" t="s">
        <v>5862</v>
      </c>
      <c r="B465" s="141" t="s">
        <v>5863</v>
      </c>
      <c r="C465" s="140" t="s">
        <v>5818</v>
      </c>
      <c r="D465" s="140" t="s">
        <v>370</v>
      </c>
      <c r="E465" s="142">
        <v>10.19</v>
      </c>
      <c r="F465" s="142">
        <v>9.43</v>
      </c>
      <c r="G465" s="140" t="s">
        <v>308</v>
      </c>
      <c r="H465" s="143">
        <v>41974</v>
      </c>
    </row>
    <row r="466" spans="1:8" ht="25.5">
      <c r="A466" s="136" t="s">
        <v>5864</v>
      </c>
      <c r="B466" s="137" t="s">
        <v>5865</v>
      </c>
      <c r="C466" s="136" t="s">
        <v>5818</v>
      </c>
      <c r="D466" s="136" t="s">
        <v>370</v>
      </c>
      <c r="E466" s="138">
        <v>11.89</v>
      </c>
      <c r="F466" s="138">
        <v>11.02</v>
      </c>
      <c r="G466" s="136" t="s">
        <v>308</v>
      </c>
      <c r="H466" s="139">
        <v>41974</v>
      </c>
    </row>
    <row r="467" spans="1:8" ht="25.5">
      <c r="A467" s="140" t="s">
        <v>5866</v>
      </c>
      <c r="B467" s="141" t="s">
        <v>5867</v>
      </c>
      <c r="C467" s="140" t="s">
        <v>5818</v>
      </c>
      <c r="D467" s="140" t="s">
        <v>370</v>
      </c>
      <c r="E467" s="142">
        <v>13.58</v>
      </c>
      <c r="F467" s="142">
        <v>12.6</v>
      </c>
      <c r="G467" s="140" t="s">
        <v>308</v>
      </c>
      <c r="H467" s="143">
        <v>41974</v>
      </c>
    </row>
    <row r="468" spans="1:8" ht="25.5">
      <c r="A468" s="136" t="s">
        <v>5868</v>
      </c>
      <c r="B468" s="137" t="s">
        <v>5869</v>
      </c>
      <c r="C468" s="136" t="s">
        <v>5818</v>
      </c>
      <c r="D468" s="136" t="s">
        <v>370</v>
      </c>
      <c r="E468" s="138">
        <v>15.25</v>
      </c>
      <c r="F468" s="138">
        <v>14.15</v>
      </c>
      <c r="G468" s="136" t="s">
        <v>308</v>
      </c>
      <c r="H468" s="139">
        <v>41974</v>
      </c>
    </row>
    <row r="469" spans="1:8" ht="25.5">
      <c r="A469" s="140" t="s">
        <v>5870</v>
      </c>
      <c r="B469" s="141" t="s">
        <v>5871</v>
      </c>
      <c r="C469" s="140" t="s">
        <v>5818</v>
      </c>
      <c r="D469" s="140" t="s">
        <v>370</v>
      </c>
      <c r="E469" s="142">
        <v>16.89</v>
      </c>
      <c r="F469" s="142">
        <v>15.72</v>
      </c>
      <c r="G469" s="140" t="s">
        <v>308</v>
      </c>
      <c r="H469" s="143">
        <v>41974</v>
      </c>
    </row>
    <row r="470" spans="1:8" ht="25.5">
      <c r="A470" s="136" t="s">
        <v>5872</v>
      </c>
      <c r="B470" s="137" t="s">
        <v>5873</v>
      </c>
      <c r="C470" s="136" t="s">
        <v>5818</v>
      </c>
      <c r="D470" s="136" t="s">
        <v>370</v>
      </c>
      <c r="E470" s="138">
        <v>20.3</v>
      </c>
      <c r="F470" s="138">
        <v>18.91</v>
      </c>
      <c r="G470" s="136" t="s">
        <v>308</v>
      </c>
      <c r="H470" s="139">
        <v>41974</v>
      </c>
    </row>
    <row r="471" spans="1:8" ht="25.5">
      <c r="A471" s="140" t="s">
        <v>5874</v>
      </c>
      <c r="B471" s="141" t="s">
        <v>5875</v>
      </c>
      <c r="C471" s="140" t="s">
        <v>5818</v>
      </c>
      <c r="D471" s="140" t="s">
        <v>370</v>
      </c>
      <c r="E471" s="142">
        <v>25.59</v>
      </c>
      <c r="F471" s="142">
        <v>23.74</v>
      </c>
      <c r="G471" s="140" t="s">
        <v>308</v>
      </c>
      <c r="H471" s="143">
        <v>41974</v>
      </c>
    </row>
    <row r="472" spans="1:8" ht="25.5">
      <c r="A472" s="136" t="s">
        <v>5876</v>
      </c>
      <c r="B472" s="137" t="s">
        <v>5877</v>
      </c>
      <c r="C472" s="136" t="s">
        <v>5818</v>
      </c>
      <c r="D472" s="136" t="s">
        <v>370</v>
      </c>
      <c r="E472" s="138">
        <v>29.38</v>
      </c>
      <c r="F472" s="138">
        <v>27.29</v>
      </c>
      <c r="G472" s="136" t="s">
        <v>308</v>
      </c>
      <c r="H472" s="139">
        <v>41974</v>
      </c>
    </row>
    <row r="473" spans="1:8" ht="25.5">
      <c r="A473" s="140" t="s">
        <v>5878</v>
      </c>
      <c r="B473" s="141" t="s">
        <v>5879</v>
      </c>
      <c r="C473" s="140" t="s">
        <v>5818</v>
      </c>
      <c r="D473" s="140" t="s">
        <v>370</v>
      </c>
      <c r="E473" s="142">
        <v>34.270000000000003</v>
      </c>
      <c r="F473" s="142">
        <v>31.94</v>
      </c>
      <c r="G473" s="140" t="s">
        <v>308</v>
      </c>
      <c r="H473" s="143">
        <v>41974</v>
      </c>
    </row>
    <row r="474" spans="1:8" ht="25.5">
      <c r="A474" s="136" t="s">
        <v>5880</v>
      </c>
      <c r="B474" s="137" t="s">
        <v>5881</v>
      </c>
      <c r="C474" s="136" t="s">
        <v>5818</v>
      </c>
      <c r="D474" s="136" t="s">
        <v>370</v>
      </c>
      <c r="E474" s="138">
        <v>19.29</v>
      </c>
      <c r="F474" s="138">
        <v>18.510000000000002</v>
      </c>
      <c r="G474" s="136" t="s">
        <v>308</v>
      </c>
      <c r="H474" s="139">
        <v>41974</v>
      </c>
    </row>
    <row r="475" spans="1:8" ht="25.5">
      <c r="A475" s="140">
        <v>73721</v>
      </c>
      <c r="B475" s="141" t="s">
        <v>5882</v>
      </c>
      <c r="C475" s="140" t="s">
        <v>5818</v>
      </c>
      <c r="D475" s="140" t="s">
        <v>370</v>
      </c>
      <c r="E475" s="142">
        <v>122.92</v>
      </c>
      <c r="F475" s="142">
        <v>114.14</v>
      </c>
      <c r="G475" s="140" t="s">
        <v>308</v>
      </c>
      <c r="H475" s="143">
        <v>41974</v>
      </c>
    </row>
    <row r="476" spans="1:8" ht="25.5">
      <c r="A476" s="136">
        <v>73719</v>
      </c>
      <c r="B476" s="137" t="s">
        <v>5883</v>
      </c>
      <c r="C476" s="136" t="s">
        <v>5818</v>
      </c>
      <c r="D476" s="136" t="s">
        <v>370</v>
      </c>
      <c r="E476" s="138">
        <v>153.05000000000001</v>
      </c>
      <c r="F476" s="138">
        <v>142.22999999999999</v>
      </c>
      <c r="G476" s="136" t="s">
        <v>308</v>
      </c>
      <c r="H476" s="139">
        <v>41974</v>
      </c>
    </row>
    <row r="477" spans="1:8" ht="25.5">
      <c r="A477" s="140">
        <v>73718</v>
      </c>
      <c r="B477" s="141" t="s">
        <v>5884</v>
      </c>
      <c r="C477" s="140" t="s">
        <v>5818</v>
      </c>
      <c r="D477" s="140" t="s">
        <v>370</v>
      </c>
      <c r="E477" s="142">
        <v>238.73</v>
      </c>
      <c r="F477" s="142">
        <v>221.69</v>
      </c>
      <c r="G477" s="140" t="s">
        <v>308</v>
      </c>
      <c r="H477" s="143">
        <v>41974</v>
      </c>
    </row>
    <row r="478" spans="1:8" ht="25.5">
      <c r="A478" s="136">
        <v>73730</v>
      </c>
      <c r="B478" s="137" t="s">
        <v>5885</v>
      </c>
      <c r="C478" s="136" t="s">
        <v>5818</v>
      </c>
      <c r="D478" s="136" t="s">
        <v>370</v>
      </c>
      <c r="E478" s="138">
        <v>14.25</v>
      </c>
      <c r="F478" s="138">
        <v>13.19</v>
      </c>
      <c r="G478" s="136" t="s">
        <v>308</v>
      </c>
      <c r="H478" s="139">
        <v>41974</v>
      </c>
    </row>
    <row r="479" spans="1:8" ht="25.5">
      <c r="A479" s="140">
        <v>73724</v>
      </c>
      <c r="B479" s="141" t="s">
        <v>5886</v>
      </c>
      <c r="C479" s="140" t="s">
        <v>5818</v>
      </c>
      <c r="D479" s="140" t="s">
        <v>370</v>
      </c>
      <c r="E479" s="142">
        <v>20.260000000000002</v>
      </c>
      <c r="F479" s="142">
        <v>18.77</v>
      </c>
      <c r="G479" s="140" t="s">
        <v>308</v>
      </c>
      <c r="H479" s="143">
        <v>41974</v>
      </c>
    </row>
    <row r="480" spans="1:8" ht="25.5">
      <c r="A480" s="136">
        <v>73723</v>
      </c>
      <c r="B480" s="137" t="s">
        <v>5887</v>
      </c>
      <c r="C480" s="136" t="s">
        <v>5818</v>
      </c>
      <c r="D480" s="136" t="s">
        <v>370</v>
      </c>
      <c r="E480" s="138">
        <v>30.71</v>
      </c>
      <c r="F480" s="138">
        <v>28.43</v>
      </c>
      <c r="G480" s="136" t="s">
        <v>308</v>
      </c>
      <c r="H480" s="139">
        <v>41974</v>
      </c>
    </row>
    <row r="481" spans="1:8" ht="25.5">
      <c r="A481" s="140">
        <v>73722</v>
      </c>
      <c r="B481" s="141" t="s">
        <v>5888</v>
      </c>
      <c r="C481" s="140" t="s">
        <v>5818</v>
      </c>
      <c r="D481" s="140" t="s">
        <v>370</v>
      </c>
      <c r="E481" s="142">
        <v>39.42</v>
      </c>
      <c r="F481" s="142">
        <v>36.51</v>
      </c>
      <c r="G481" s="140" t="s">
        <v>308</v>
      </c>
      <c r="H481" s="143">
        <v>41974</v>
      </c>
    </row>
    <row r="482" spans="1:8" ht="25.5">
      <c r="A482" s="136">
        <v>73720</v>
      </c>
      <c r="B482" s="137" t="s">
        <v>5889</v>
      </c>
      <c r="C482" s="136" t="s">
        <v>5818</v>
      </c>
      <c r="D482" s="136" t="s">
        <v>370</v>
      </c>
      <c r="E482" s="138">
        <v>81.87</v>
      </c>
      <c r="F482" s="138">
        <v>75.930000000000007</v>
      </c>
      <c r="G482" s="136" t="s">
        <v>308</v>
      </c>
      <c r="H482" s="139">
        <v>41974</v>
      </c>
    </row>
    <row r="483" spans="1:8" ht="25.5">
      <c r="A483" s="140">
        <v>73726</v>
      </c>
      <c r="B483" s="141" t="s">
        <v>5890</v>
      </c>
      <c r="C483" s="140" t="s">
        <v>5818</v>
      </c>
      <c r="D483" s="140" t="s">
        <v>370</v>
      </c>
      <c r="E483" s="142">
        <v>19.84</v>
      </c>
      <c r="F483" s="142">
        <v>18.149999999999999</v>
      </c>
      <c r="G483" s="140" t="s">
        <v>308</v>
      </c>
      <c r="H483" s="143">
        <v>41974</v>
      </c>
    </row>
    <row r="484" spans="1:8" ht="25.5">
      <c r="A484" s="136">
        <v>73725</v>
      </c>
      <c r="B484" s="137" t="s">
        <v>5891</v>
      </c>
      <c r="C484" s="136" t="s">
        <v>5818</v>
      </c>
      <c r="D484" s="136" t="s">
        <v>370</v>
      </c>
      <c r="E484" s="138">
        <v>23.81</v>
      </c>
      <c r="F484" s="138">
        <v>21.79</v>
      </c>
      <c r="G484" s="136" t="s">
        <v>308</v>
      </c>
      <c r="H484" s="139">
        <v>41974</v>
      </c>
    </row>
    <row r="485" spans="1:8" ht="25.5">
      <c r="A485" s="140" t="s">
        <v>5892</v>
      </c>
      <c r="B485" s="141" t="s">
        <v>5893</v>
      </c>
      <c r="C485" s="140" t="s">
        <v>5818</v>
      </c>
      <c r="D485" s="140" t="s">
        <v>370</v>
      </c>
      <c r="E485" s="142">
        <v>10.55</v>
      </c>
      <c r="F485" s="142">
        <v>9.98</v>
      </c>
      <c r="G485" s="140" t="s">
        <v>308</v>
      </c>
      <c r="H485" s="143">
        <v>41974</v>
      </c>
    </row>
    <row r="486" spans="1:8" ht="25.5">
      <c r="A486" s="136" t="s">
        <v>5894</v>
      </c>
      <c r="B486" s="137" t="s">
        <v>5895</v>
      </c>
      <c r="C486" s="136" t="s">
        <v>5818</v>
      </c>
      <c r="D486" s="136" t="s">
        <v>370</v>
      </c>
      <c r="E486" s="138">
        <v>16.010000000000002</v>
      </c>
      <c r="F486" s="138">
        <v>15.06</v>
      </c>
      <c r="G486" s="136" t="s">
        <v>308</v>
      </c>
      <c r="H486" s="139">
        <v>41974</v>
      </c>
    </row>
    <row r="487" spans="1:8" ht="25.5">
      <c r="A487" s="140" t="s">
        <v>5896</v>
      </c>
      <c r="B487" s="141" t="s">
        <v>5897</v>
      </c>
      <c r="C487" s="140" t="s">
        <v>5818</v>
      </c>
      <c r="D487" s="140" t="s">
        <v>370</v>
      </c>
      <c r="E487" s="142">
        <v>19.3</v>
      </c>
      <c r="F487" s="142">
        <v>18.239999999999998</v>
      </c>
      <c r="G487" s="140" t="s">
        <v>308</v>
      </c>
      <c r="H487" s="143">
        <v>41974</v>
      </c>
    </row>
    <row r="488" spans="1:8" ht="25.5">
      <c r="A488" s="136" t="s">
        <v>5898</v>
      </c>
      <c r="B488" s="137" t="s">
        <v>5899</v>
      </c>
      <c r="C488" s="136" t="s">
        <v>5818</v>
      </c>
      <c r="D488" s="136" t="s">
        <v>370</v>
      </c>
      <c r="E488" s="138">
        <v>22.2</v>
      </c>
      <c r="F488" s="138">
        <v>21.06</v>
      </c>
      <c r="G488" s="136" t="s">
        <v>308</v>
      </c>
      <c r="H488" s="139">
        <v>41974</v>
      </c>
    </row>
    <row r="489" spans="1:8" ht="25.5">
      <c r="A489" s="140" t="s">
        <v>5900</v>
      </c>
      <c r="B489" s="141" t="s">
        <v>5901</v>
      </c>
      <c r="C489" s="140" t="s">
        <v>5818</v>
      </c>
      <c r="D489" s="140" t="s">
        <v>370</v>
      </c>
      <c r="E489" s="142">
        <v>25.5</v>
      </c>
      <c r="F489" s="142">
        <v>24.28</v>
      </c>
      <c r="G489" s="140" t="s">
        <v>308</v>
      </c>
      <c r="H489" s="143">
        <v>41974</v>
      </c>
    </row>
    <row r="490" spans="1:8" ht="25.5">
      <c r="A490" s="136" t="s">
        <v>5902</v>
      </c>
      <c r="B490" s="137" t="s">
        <v>5903</v>
      </c>
      <c r="C490" s="136" t="s">
        <v>5818</v>
      </c>
      <c r="D490" s="136" t="s">
        <v>370</v>
      </c>
      <c r="E490" s="138">
        <v>3.13</v>
      </c>
      <c r="F490" s="138">
        <v>2.82</v>
      </c>
      <c r="G490" s="136" t="s">
        <v>308</v>
      </c>
      <c r="H490" s="139">
        <v>41974</v>
      </c>
    </row>
    <row r="491" spans="1:8" ht="25.5">
      <c r="A491" s="140" t="s">
        <v>5904</v>
      </c>
      <c r="B491" s="141" t="s">
        <v>5905</v>
      </c>
      <c r="C491" s="140" t="s">
        <v>5818</v>
      </c>
      <c r="D491" s="140" t="s">
        <v>370</v>
      </c>
      <c r="E491" s="142">
        <v>34.409999999999997</v>
      </c>
      <c r="F491" s="142">
        <v>32.03</v>
      </c>
      <c r="G491" s="140" t="s">
        <v>308</v>
      </c>
      <c r="H491" s="143">
        <v>41974</v>
      </c>
    </row>
    <row r="492" spans="1:8" ht="25.5">
      <c r="A492" s="136" t="s">
        <v>5906</v>
      </c>
      <c r="B492" s="137" t="s">
        <v>5907</v>
      </c>
      <c r="C492" s="136" t="s">
        <v>5818</v>
      </c>
      <c r="D492" s="136" t="s">
        <v>370</v>
      </c>
      <c r="E492" s="138">
        <v>40.799999999999997</v>
      </c>
      <c r="F492" s="138">
        <v>37.96</v>
      </c>
      <c r="G492" s="136" t="s">
        <v>308</v>
      </c>
      <c r="H492" s="139">
        <v>41974</v>
      </c>
    </row>
    <row r="493" spans="1:8" ht="25.5">
      <c r="A493" s="140" t="s">
        <v>5908</v>
      </c>
      <c r="B493" s="141" t="s">
        <v>5909</v>
      </c>
      <c r="C493" s="140" t="s">
        <v>5818</v>
      </c>
      <c r="D493" s="140" t="s">
        <v>370</v>
      </c>
      <c r="E493" s="142">
        <v>48.18</v>
      </c>
      <c r="F493" s="142">
        <v>44.87</v>
      </c>
      <c r="G493" s="140" t="s">
        <v>308</v>
      </c>
      <c r="H493" s="143">
        <v>41974</v>
      </c>
    </row>
    <row r="494" spans="1:8" ht="25.5">
      <c r="A494" s="136" t="s">
        <v>5910</v>
      </c>
      <c r="B494" s="137" t="s">
        <v>5911</v>
      </c>
      <c r="C494" s="136" t="s">
        <v>5818</v>
      </c>
      <c r="D494" s="136" t="s">
        <v>370</v>
      </c>
      <c r="E494" s="138">
        <v>5.41</v>
      </c>
      <c r="F494" s="138">
        <v>5</v>
      </c>
      <c r="G494" s="136" t="s">
        <v>308</v>
      </c>
      <c r="H494" s="139">
        <v>41974</v>
      </c>
    </row>
    <row r="495" spans="1:8" ht="25.5">
      <c r="A495" s="140" t="s">
        <v>5912</v>
      </c>
      <c r="B495" s="141" t="s">
        <v>5913</v>
      </c>
      <c r="C495" s="140" t="s">
        <v>5818</v>
      </c>
      <c r="D495" s="140" t="s">
        <v>370</v>
      </c>
      <c r="E495" s="142">
        <v>6.93</v>
      </c>
      <c r="F495" s="142">
        <v>6.4</v>
      </c>
      <c r="G495" s="140" t="s">
        <v>308</v>
      </c>
      <c r="H495" s="143">
        <v>41974</v>
      </c>
    </row>
    <row r="496" spans="1:8" ht="25.5">
      <c r="A496" s="136" t="s">
        <v>5914</v>
      </c>
      <c r="B496" s="137" t="s">
        <v>5915</v>
      </c>
      <c r="C496" s="136" t="s">
        <v>5818</v>
      </c>
      <c r="D496" s="136" t="s">
        <v>370</v>
      </c>
      <c r="E496" s="138">
        <v>8.36</v>
      </c>
      <c r="F496" s="138">
        <v>7.73</v>
      </c>
      <c r="G496" s="136" t="s">
        <v>308</v>
      </c>
      <c r="H496" s="139">
        <v>41974</v>
      </c>
    </row>
    <row r="497" spans="1:8" ht="25.5">
      <c r="A497" s="140" t="s">
        <v>5916</v>
      </c>
      <c r="B497" s="141" t="s">
        <v>5917</v>
      </c>
      <c r="C497" s="140" t="s">
        <v>5818</v>
      </c>
      <c r="D497" s="140" t="s">
        <v>370</v>
      </c>
      <c r="E497" s="142">
        <v>9.4499999999999993</v>
      </c>
      <c r="F497" s="142">
        <v>8.73</v>
      </c>
      <c r="G497" s="140" t="s">
        <v>308</v>
      </c>
      <c r="H497" s="143">
        <v>41974</v>
      </c>
    </row>
    <row r="498" spans="1:8" ht="25.5">
      <c r="A498" s="136" t="s">
        <v>5918</v>
      </c>
      <c r="B498" s="137" t="s">
        <v>5919</v>
      </c>
      <c r="C498" s="136" t="s">
        <v>5818</v>
      </c>
      <c r="D498" s="136" t="s">
        <v>370</v>
      </c>
      <c r="E498" s="138">
        <v>11.03</v>
      </c>
      <c r="F498" s="138">
        <v>10.220000000000001</v>
      </c>
      <c r="G498" s="136" t="s">
        <v>308</v>
      </c>
      <c r="H498" s="139">
        <v>41974</v>
      </c>
    </row>
    <row r="499" spans="1:8" ht="25.5">
      <c r="A499" s="140" t="s">
        <v>5920</v>
      </c>
      <c r="B499" s="141" t="s">
        <v>5921</v>
      </c>
      <c r="C499" s="140" t="s">
        <v>5818</v>
      </c>
      <c r="D499" s="140" t="s">
        <v>370</v>
      </c>
      <c r="E499" s="142">
        <v>12.61</v>
      </c>
      <c r="F499" s="142">
        <v>11.7</v>
      </c>
      <c r="G499" s="140" t="s">
        <v>308</v>
      </c>
      <c r="H499" s="143">
        <v>41974</v>
      </c>
    </row>
    <row r="500" spans="1:8" ht="25.5">
      <c r="A500" s="136" t="s">
        <v>5922</v>
      </c>
      <c r="B500" s="137" t="s">
        <v>5923</v>
      </c>
      <c r="C500" s="136" t="s">
        <v>5818</v>
      </c>
      <c r="D500" s="136" t="s">
        <v>370</v>
      </c>
      <c r="E500" s="138">
        <v>14.18</v>
      </c>
      <c r="F500" s="138">
        <v>13.16</v>
      </c>
      <c r="G500" s="136" t="s">
        <v>308</v>
      </c>
      <c r="H500" s="139">
        <v>41974</v>
      </c>
    </row>
    <row r="501" spans="1:8" ht="25.5">
      <c r="A501" s="140" t="s">
        <v>5924</v>
      </c>
      <c r="B501" s="141" t="s">
        <v>5925</v>
      </c>
      <c r="C501" s="140" t="s">
        <v>5818</v>
      </c>
      <c r="D501" s="140" t="s">
        <v>370</v>
      </c>
      <c r="E501" s="142">
        <v>15.72</v>
      </c>
      <c r="F501" s="142">
        <v>14.62</v>
      </c>
      <c r="G501" s="140" t="s">
        <v>308</v>
      </c>
      <c r="H501" s="143">
        <v>41974</v>
      </c>
    </row>
    <row r="502" spans="1:8" ht="25.5">
      <c r="A502" s="136" t="s">
        <v>5926</v>
      </c>
      <c r="B502" s="137" t="s">
        <v>5927</v>
      </c>
      <c r="C502" s="136" t="s">
        <v>5818</v>
      </c>
      <c r="D502" s="136" t="s">
        <v>370</v>
      </c>
      <c r="E502" s="138">
        <v>18.940000000000001</v>
      </c>
      <c r="F502" s="138">
        <v>17.63</v>
      </c>
      <c r="G502" s="136" t="s">
        <v>308</v>
      </c>
      <c r="H502" s="139">
        <v>41974</v>
      </c>
    </row>
    <row r="503" spans="1:8" ht="25.5">
      <c r="A503" s="140" t="s">
        <v>5928</v>
      </c>
      <c r="B503" s="141" t="s">
        <v>5929</v>
      </c>
      <c r="C503" s="140" t="s">
        <v>5818</v>
      </c>
      <c r="D503" s="140" t="s">
        <v>370</v>
      </c>
      <c r="E503" s="142">
        <v>23.88</v>
      </c>
      <c r="F503" s="142">
        <v>22.15</v>
      </c>
      <c r="G503" s="140" t="s">
        <v>308</v>
      </c>
      <c r="H503" s="143">
        <v>41974</v>
      </c>
    </row>
    <row r="504" spans="1:8" ht="25.5">
      <c r="A504" s="136" t="s">
        <v>5930</v>
      </c>
      <c r="B504" s="137" t="s">
        <v>5931</v>
      </c>
      <c r="C504" s="136" t="s">
        <v>5818</v>
      </c>
      <c r="D504" s="136" t="s">
        <v>370</v>
      </c>
      <c r="E504" s="138">
        <v>2.6</v>
      </c>
      <c r="F504" s="138">
        <v>2.35</v>
      </c>
      <c r="G504" s="136" t="s">
        <v>308</v>
      </c>
      <c r="H504" s="139">
        <v>41974</v>
      </c>
    </row>
    <row r="505" spans="1:8" ht="25.5">
      <c r="A505" s="140" t="s">
        <v>5932</v>
      </c>
      <c r="B505" s="141" t="s">
        <v>5933</v>
      </c>
      <c r="C505" s="140" t="s">
        <v>5818</v>
      </c>
      <c r="D505" s="140" t="s">
        <v>370</v>
      </c>
      <c r="E505" s="142">
        <v>27.47</v>
      </c>
      <c r="F505" s="142">
        <v>25.51</v>
      </c>
      <c r="G505" s="140" t="s">
        <v>308</v>
      </c>
      <c r="H505" s="143">
        <v>41974</v>
      </c>
    </row>
    <row r="506" spans="1:8" ht="25.5">
      <c r="A506" s="136" t="s">
        <v>5934</v>
      </c>
      <c r="B506" s="137" t="s">
        <v>5935</v>
      </c>
      <c r="C506" s="136" t="s">
        <v>5818</v>
      </c>
      <c r="D506" s="136" t="s">
        <v>370</v>
      </c>
      <c r="E506" s="138">
        <v>32.07</v>
      </c>
      <c r="F506" s="138">
        <v>29.88</v>
      </c>
      <c r="G506" s="136" t="s">
        <v>308</v>
      </c>
      <c r="H506" s="139">
        <v>41974</v>
      </c>
    </row>
    <row r="507" spans="1:8" ht="25.5">
      <c r="A507" s="140">
        <v>83655</v>
      </c>
      <c r="B507" s="141" t="s">
        <v>5936</v>
      </c>
      <c r="C507" s="140" t="s">
        <v>5818</v>
      </c>
      <c r="D507" s="140" t="s">
        <v>370</v>
      </c>
      <c r="E507" s="142">
        <v>2.39</v>
      </c>
      <c r="F507" s="142">
        <v>2.2000000000000002</v>
      </c>
      <c r="G507" s="140" t="s">
        <v>308</v>
      </c>
      <c r="H507" s="143">
        <v>41974</v>
      </c>
    </row>
    <row r="508" spans="1:8" ht="38.25">
      <c r="A508" s="136">
        <v>83621</v>
      </c>
      <c r="B508" s="137" t="s">
        <v>5937</v>
      </c>
      <c r="C508" s="136" t="s">
        <v>5374</v>
      </c>
      <c r="D508" s="136" t="s">
        <v>83</v>
      </c>
      <c r="E508" s="138">
        <v>73.88</v>
      </c>
      <c r="F508" s="138">
        <v>66.92</v>
      </c>
      <c r="G508" s="136" t="s">
        <v>308</v>
      </c>
      <c r="H508" s="139">
        <v>41974</v>
      </c>
    </row>
    <row r="509" spans="1:8" ht="25.5">
      <c r="A509" s="140" t="s">
        <v>5938</v>
      </c>
      <c r="B509" s="141" t="s">
        <v>5939</v>
      </c>
      <c r="C509" s="140" t="s">
        <v>5818</v>
      </c>
      <c r="D509" s="140" t="s">
        <v>370</v>
      </c>
      <c r="E509" s="142">
        <v>3.02</v>
      </c>
      <c r="F509" s="142">
        <v>2.72</v>
      </c>
      <c r="G509" s="140" t="s">
        <v>308</v>
      </c>
      <c r="H509" s="143">
        <v>41974</v>
      </c>
    </row>
    <row r="510" spans="1:8" ht="25.5">
      <c r="A510" s="136" t="s">
        <v>264</v>
      </c>
      <c r="B510" s="137" t="s">
        <v>265</v>
      </c>
      <c r="C510" s="136" t="s">
        <v>5818</v>
      </c>
      <c r="D510" s="136" t="s">
        <v>370</v>
      </c>
      <c r="E510" s="138">
        <v>2.16</v>
      </c>
      <c r="F510" s="138">
        <v>1.94</v>
      </c>
      <c r="G510" s="136" t="s">
        <v>308</v>
      </c>
      <c r="H510" s="139">
        <v>41974</v>
      </c>
    </row>
    <row r="511" spans="1:8" ht="25.5">
      <c r="A511" s="140" t="s">
        <v>5940</v>
      </c>
      <c r="B511" s="141" t="s">
        <v>5941</v>
      </c>
      <c r="C511" s="140" t="s">
        <v>5818</v>
      </c>
      <c r="D511" s="140" t="s">
        <v>370</v>
      </c>
      <c r="E511" s="142">
        <v>10.95</v>
      </c>
      <c r="F511" s="142">
        <v>10.14</v>
      </c>
      <c r="G511" s="140" t="s">
        <v>308</v>
      </c>
      <c r="H511" s="143">
        <v>41974</v>
      </c>
    </row>
    <row r="512" spans="1:8" ht="25.5">
      <c r="A512" s="136" t="s">
        <v>5942</v>
      </c>
      <c r="B512" s="137" t="s">
        <v>5943</v>
      </c>
      <c r="C512" s="136" t="s">
        <v>5818</v>
      </c>
      <c r="D512" s="136" t="s">
        <v>370</v>
      </c>
      <c r="E512" s="138">
        <v>3.24</v>
      </c>
      <c r="F512" s="138">
        <v>2.91</v>
      </c>
      <c r="G512" s="136" t="s">
        <v>308</v>
      </c>
      <c r="H512" s="139">
        <v>41974</v>
      </c>
    </row>
    <row r="513" spans="1:8" ht="25.5">
      <c r="A513" s="140" t="s">
        <v>5944</v>
      </c>
      <c r="B513" s="141" t="s">
        <v>5945</v>
      </c>
      <c r="C513" s="140" t="s">
        <v>5818</v>
      </c>
      <c r="D513" s="140" t="s">
        <v>370</v>
      </c>
      <c r="E513" s="142">
        <v>3.45</v>
      </c>
      <c r="F513" s="142">
        <v>3.11</v>
      </c>
      <c r="G513" s="140" t="s">
        <v>308</v>
      </c>
      <c r="H513" s="143">
        <v>41974</v>
      </c>
    </row>
    <row r="514" spans="1:8" ht="25.5">
      <c r="A514" s="136" t="s">
        <v>5946</v>
      </c>
      <c r="B514" s="137" t="s">
        <v>5947</v>
      </c>
      <c r="C514" s="136" t="s">
        <v>5818</v>
      </c>
      <c r="D514" s="136" t="s">
        <v>370</v>
      </c>
      <c r="E514" s="138">
        <v>2.59</v>
      </c>
      <c r="F514" s="138">
        <v>2.33</v>
      </c>
      <c r="G514" s="136" t="s">
        <v>308</v>
      </c>
      <c r="H514" s="139">
        <v>41974</v>
      </c>
    </row>
    <row r="515" spans="1:8" ht="25.5">
      <c r="A515" s="140" t="s">
        <v>5948</v>
      </c>
      <c r="B515" s="141" t="s">
        <v>5949</v>
      </c>
      <c r="C515" s="140" t="s">
        <v>5818</v>
      </c>
      <c r="D515" s="140" t="s">
        <v>370</v>
      </c>
      <c r="E515" s="142">
        <v>3.88</v>
      </c>
      <c r="F515" s="142">
        <v>3.5</v>
      </c>
      <c r="G515" s="140" t="s">
        <v>308</v>
      </c>
      <c r="H515" s="143">
        <v>41974</v>
      </c>
    </row>
    <row r="516" spans="1:8" ht="25.5">
      <c r="A516" s="136" t="s">
        <v>5950</v>
      </c>
      <c r="B516" s="137" t="s">
        <v>5951</v>
      </c>
      <c r="C516" s="136" t="s">
        <v>5818</v>
      </c>
      <c r="D516" s="136" t="s">
        <v>370</v>
      </c>
      <c r="E516" s="138">
        <v>3.02</v>
      </c>
      <c r="F516" s="138">
        <v>2.72</v>
      </c>
      <c r="G516" s="136" t="s">
        <v>308</v>
      </c>
      <c r="H516" s="139">
        <v>41974</v>
      </c>
    </row>
    <row r="517" spans="1:8" ht="25.5">
      <c r="A517" s="140" t="s">
        <v>5952</v>
      </c>
      <c r="B517" s="141" t="s">
        <v>5953</v>
      </c>
      <c r="C517" s="140" t="s">
        <v>5818</v>
      </c>
      <c r="D517" s="140" t="s">
        <v>370</v>
      </c>
      <c r="E517" s="142">
        <v>4.32</v>
      </c>
      <c r="F517" s="142">
        <v>3.88</v>
      </c>
      <c r="G517" s="140" t="s">
        <v>308</v>
      </c>
      <c r="H517" s="143">
        <v>41974</v>
      </c>
    </row>
    <row r="518" spans="1:8" ht="25.5">
      <c r="A518" s="136" t="s">
        <v>5954</v>
      </c>
      <c r="B518" s="137" t="s">
        <v>5955</v>
      </c>
      <c r="C518" s="136" t="s">
        <v>5818</v>
      </c>
      <c r="D518" s="136" t="s">
        <v>370</v>
      </c>
      <c r="E518" s="138">
        <v>3.45</v>
      </c>
      <c r="F518" s="138">
        <v>3.11</v>
      </c>
      <c r="G518" s="136" t="s">
        <v>308</v>
      </c>
      <c r="H518" s="139">
        <v>41974</v>
      </c>
    </row>
    <row r="519" spans="1:8" ht="25.5">
      <c r="A519" s="140" t="s">
        <v>5956</v>
      </c>
      <c r="B519" s="141" t="s">
        <v>5957</v>
      </c>
      <c r="C519" s="140" t="s">
        <v>5818</v>
      </c>
      <c r="D519" s="140" t="s">
        <v>370</v>
      </c>
      <c r="E519" s="142">
        <v>4.75</v>
      </c>
      <c r="F519" s="142">
        <v>4.2699999999999996</v>
      </c>
      <c r="G519" s="140" t="s">
        <v>308</v>
      </c>
      <c r="H519" s="143">
        <v>41974</v>
      </c>
    </row>
    <row r="520" spans="1:8" ht="25.5">
      <c r="A520" s="136" t="s">
        <v>5958</v>
      </c>
      <c r="B520" s="137" t="s">
        <v>5959</v>
      </c>
      <c r="C520" s="136" t="s">
        <v>5818</v>
      </c>
      <c r="D520" s="136" t="s">
        <v>370</v>
      </c>
      <c r="E520" s="138">
        <v>4.32</v>
      </c>
      <c r="F520" s="138">
        <v>3.88</v>
      </c>
      <c r="G520" s="136" t="s">
        <v>308</v>
      </c>
      <c r="H520" s="139">
        <v>41974</v>
      </c>
    </row>
    <row r="521" spans="1:8" ht="25.5">
      <c r="A521" s="140" t="s">
        <v>5960</v>
      </c>
      <c r="B521" s="141" t="s">
        <v>5961</v>
      </c>
      <c r="C521" s="140" t="s">
        <v>5818</v>
      </c>
      <c r="D521" s="140" t="s">
        <v>370</v>
      </c>
      <c r="E521" s="142">
        <v>4.75</v>
      </c>
      <c r="F521" s="142">
        <v>4.2699999999999996</v>
      </c>
      <c r="G521" s="140" t="s">
        <v>308</v>
      </c>
      <c r="H521" s="143">
        <v>41974</v>
      </c>
    </row>
    <row r="522" spans="1:8" ht="25.5">
      <c r="A522" s="136" t="s">
        <v>5962</v>
      </c>
      <c r="B522" s="137" t="s">
        <v>5963</v>
      </c>
      <c r="C522" s="136" t="s">
        <v>5818</v>
      </c>
      <c r="D522" s="136" t="s">
        <v>370</v>
      </c>
      <c r="E522" s="138">
        <v>6.47</v>
      </c>
      <c r="F522" s="138">
        <v>5.94</v>
      </c>
      <c r="G522" s="136" t="s">
        <v>308</v>
      </c>
      <c r="H522" s="139">
        <v>41974</v>
      </c>
    </row>
    <row r="523" spans="1:8" ht="25.5">
      <c r="A523" s="140" t="s">
        <v>269</v>
      </c>
      <c r="B523" s="141" t="s">
        <v>270</v>
      </c>
      <c r="C523" s="140" t="s">
        <v>5818</v>
      </c>
      <c r="D523" s="140" t="s">
        <v>370</v>
      </c>
      <c r="E523" s="142">
        <v>1.29</v>
      </c>
      <c r="F523" s="142">
        <v>1.1599999999999999</v>
      </c>
      <c r="G523" s="140" t="s">
        <v>308</v>
      </c>
      <c r="H523" s="143">
        <v>41974</v>
      </c>
    </row>
    <row r="524" spans="1:8" ht="25.5">
      <c r="A524" s="136" t="s">
        <v>5964</v>
      </c>
      <c r="B524" s="137" t="s">
        <v>5965</v>
      </c>
      <c r="C524" s="136" t="s">
        <v>5818</v>
      </c>
      <c r="D524" s="136" t="s">
        <v>370</v>
      </c>
      <c r="E524" s="138">
        <v>7.14</v>
      </c>
      <c r="F524" s="138">
        <v>6.56</v>
      </c>
      <c r="G524" s="136" t="s">
        <v>308</v>
      </c>
      <c r="H524" s="139">
        <v>41974</v>
      </c>
    </row>
    <row r="525" spans="1:8" ht="25.5">
      <c r="A525" s="140" t="s">
        <v>5966</v>
      </c>
      <c r="B525" s="141" t="s">
        <v>5967</v>
      </c>
      <c r="C525" s="140" t="s">
        <v>5818</v>
      </c>
      <c r="D525" s="140" t="s">
        <v>370</v>
      </c>
      <c r="E525" s="142">
        <v>8</v>
      </c>
      <c r="F525" s="142">
        <v>7.37</v>
      </c>
      <c r="G525" s="140" t="s">
        <v>308</v>
      </c>
      <c r="H525" s="143">
        <v>41974</v>
      </c>
    </row>
    <row r="526" spans="1:8" ht="25.5">
      <c r="A526" s="136" t="s">
        <v>5968</v>
      </c>
      <c r="B526" s="137" t="s">
        <v>5969</v>
      </c>
      <c r="C526" s="136" t="s">
        <v>5818</v>
      </c>
      <c r="D526" s="136" t="s">
        <v>370</v>
      </c>
      <c r="E526" s="138">
        <v>8.7100000000000009</v>
      </c>
      <c r="F526" s="138">
        <v>8.0399999999999991</v>
      </c>
      <c r="G526" s="136" t="s">
        <v>308</v>
      </c>
      <c r="H526" s="139">
        <v>41974</v>
      </c>
    </row>
    <row r="527" spans="1:8" ht="25.5">
      <c r="A527" s="140" t="s">
        <v>266</v>
      </c>
      <c r="B527" s="141" t="s">
        <v>267</v>
      </c>
      <c r="C527" s="140" t="s">
        <v>5818</v>
      </c>
      <c r="D527" s="140" t="s">
        <v>370</v>
      </c>
      <c r="E527" s="142">
        <v>1.73</v>
      </c>
      <c r="F527" s="142">
        <v>1.55</v>
      </c>
      <c r="G527" s="140" t="s">
        <v>308</v>
      </c>
      <c r="H527" s="143">
        <v>41974</v>
      </c>
    </row>
    <row r="528" spans="1:8" ht="25.5">
      <c r="A528" s="136" t="s">
        <v>5970</v>
      </c>
      <c r="B528" s="137" t="s">
        <v>5971</v>
      </c>
      <c r="C528" s="136" t="s">
        <v>5818</v>
      </c>
      <c r="D528" s="136" t="s">
        <v>370</v>
      </c>
      <c r="E528" s="138">
        <v>9.52</v>
      </c>
      <c r="F528" s="138">
        <v>8.8000000000000007</v>
      </c>
      <c r="G528" s="136" t="s">
        <v>308</v>
      </c>
      <c r="H528" s="139">
        <v>41974</v>
      </c>
    </row>
    <row r="529" spans="1:8" ht="25.5">
      <c r="A529" s="140" t="s">
        <v>5972</v>
      </c>
      <c r="B529" s="141" t="s">
        <v>5973</v>
      </c>
      <c r="C529" s="140" t="s">
        <v>5818</v>
      </c>
      <c r="D529" s="140" t="s">
        <v>370</v>
      </c>
      <c r="E529" s="142">
        <v>10.28</v>
      </c>
      <c r="F529" s="142">
        <v>9.52</v>
      </c>
      <c r="G529" s="140" t="s">
        <v>308</v>
      </c>
      <c r="H529" s="143">
        <v>41974</v>
      </c>
    </row>
    <row r="530" spans="1:8" ht="25.5">
      <c r="A530" s="136">
        <v>83727</v>
      </c>
      <c r="B530" s="137" t="s">
        <v>5974</v>
      </c>
      <c r="C530" s="136" t="s">
        <v>5366</v>
      </c>
      <c r="D530" s="136" t="s">
        <v>370</v>
      </c>
      <c r="E530" s="138">
        <v>1.38</v>
      </c>
      <c r="F530" s="138">
        <v>1.28</v>
      </c>
      <c r="G530" s="136" t="s">
        <v>308</v>
      </c>
      <c r="H530" s="139">
        <v>41974</v>
      </c>
    </row>
    <row r="531" spans="1:8" ht="25.5">
      <c r="A531" s="140" t="s">
        <v>5975</v>
      </c>
      <c r="B531" s="141" t="s">
        <v>5976</v>
      </c>
      <c r="C531" s="140" t="s">
        <v>5604</v>
      </c>
      <c r="D531" s="140" t="s">
        <v>368</v>
      </c>
      <c r="E531" s="142">
        <v>72.45</v>
      </c>
      <c r="F531" s="142">
        <v>69.09</v>
      </c>
      <c r="G531" s="140" t="s">
        <v>308</v>
      </c>
      <c r="H531" s="143">
        <v>41974</v>
      </c>
    </row>
    <row r="532" spans="1:8">
      <c r="A532" s="136">
        <v>79482</v>
      </c>
      <c r="B532" s="137" t="s">
        <v>5977</v>
      </c>
      <c r="C532" s="136" t="s">
        <v>5604</v>
      </c>
      <c r="D532" s="136" t="s">
        <v>368</v>
      </c>
      <c r="E532" s="138">
        <v>40.26</v>
      </c>
      <c r="F532" s="138">
        <v>39.89</v>
      </c>
      <c r="G532" s="136" t="s">
        <v>308</v>
      </c>
      <c r="H532" s="139">
        <v>41974</v>
      </c>
    </row>
    <row r="533" spans="1:8">
      <c r="A533" s="140">
        <v>55835</v>
      </c>
      <c r="B533" s="141" t="s">
        <v>5978</v>
      </c>
      <c r="C533" s="140" t="s">
        <v>5604</v>
      </c>
      <c r="D533" s="140" t="s">
        <v>368</v>
      </c>
      <c r="E533" s="142">
        <v>42.49</v>
      </c>
      <c r="F533" s="142">
        <v>38.58</v>
      </c>
      <c r="G533" s="140" t="s">
        <v>308</v>
      </c>
      <c r="H533" s="143">
        <v>41974</v>
      </c>
    </row>
    <row r="534" spans="1:8">
      <c r="A534" s="136">
        <v>79481</v>
      </c>
      <c r="B534" s="137" t="s">
        <v>76</v>
      </c>
      <c r="C534" s="136" t="s">
        <v>5604</v>
      </c>
      <c r="D534" s="136" t="s">
        <v>368</v>
      </c>
      <c r="E534" s="138">
        <v>24.28</v>
      </c>
      <c r="F534" s="138">
        <v>22.04</v>
      </c>
      <c r="G534" s="136" t="s">
        <v>308</v>
      </c>
      <c r="H534" s="139">
        <v>41974</v>
      </c>
    </row>
    <row r="535" spans="1:8">
      <c r="A535" s="140">
        <v>79484</v>
      </c>
      <c r="B535" s="141" t="s">
        <v>5979</v>
      </c>
      <c r="C535" s="140" t="s">
        <v>5604</v>
      </c>
      <c r="D535" s="140" t="s">
        <v>368</v>
      </c>
      <c r="E535" s="142">
        <v>34.72</v>
      </c>
      <c r="F535" s="142">
        <v>34.700000000000003</v>
      </c>
      <c r="G535" s="140" t="s">
        <v>308</v>
      </c>
      <c r="H535" s="143">
        <v>41974</v>
      </c>
    </row>
    <row r="536" spans="1:8">
      <c r="A536" s="136">
        <v>88247</v>
      </c>
      <c r="B536" s="137" t="s">
        <v>5980</v>
      </c>
      <c r="C536" s="136" t="s">
        <v>5361</v>
      </c>
      <c r="D536" s="136" t="s">
        <v>307</v>
      </c>
      <c r="E536" s="138">
        <v>12.47</v>
      </c>
      <c r="F536" s="138">
        <v>11.3</v>
      </c>
      <c r="G536" s="136" t="s">
        <v>308</v>
      </c>
      <c r="H536" s="139">
        <v>41974</v>
      </c>
    </row>
    <row r="537" spans="1:8" ht="25.5">
      <c r="A537" s="140">
        <v>88248</v>
      </c>
      <c r="B537" s="141" t="s">
        <v>5981</v>
      </c>
      <c r="C537" s="140" t="s">
        <v>5361</v>
      </c>
      <c r="D537" s="140" t="s">
        <v>307</v>
      </c>
      <c r="E537" s="142">
        <v>12.48</v>
      </c>
      <c r="F537" s="142">
        <v>11.31</v>
      </c>
      <c r="G537" s="140" t="s">
        <v>308</v>
      </c>
      <c r="H537" s="143">
        <v>41974</v>
      </c>
    </row>
    <row r="538" spans="1:8">
      <c r="A538" s="136">
        <v>88249</v>
      </c>
      <c r="B538" s="137" t="s">
        <v>5982</v>
      </c>
      <c r="C538" s="136" t="s">
        <v>5361</v>
      </c>
      <c r="D538" s="136" t="s">
        <v>307</v>
      </c>
      <c r="E538" s="138">
        <v>12.66</v>
      </c>
      <c r="F538" s="138">
        <v>11.47</v>
      </c>
      <c r="G538" s="136" t="s">
        <v>308</v>
      </c>
      <c r="H538" s="139">
        <v>41974</v>
      </c>
    </row>
    <row r="539" spans="1:8">
      <c r="A539" s="140">
        <v>88250</v>
      </c>
      <c r="B539" s="141" t="s">
        <v>5983</v>
      </c>
      <c r="C539" s="140" t="s">
        <v>5361</v>
      </c>
      <c r="D539" s="140" t="s">
        <v>307</v>
      </c>
      <c r="E539" s="142">
        <v>10.62</v>
      </c>
      <c r="F539" s="142">
        <v>9.6999999999999993</v>
      </c>
      <c r="G539" s="140" t="s">
        <v>308</v>
      </c>
      <c r="H539" s="143">
        <v>41974</v>
      </c>
    </row>
    <row r="540" spans="1:8">
      <c r="A540" s="136">
        <v>88251</v>
      </c>
      <c r="B540" s="137" t="s">
        <v>5984</v>
      </c>
      <c r="C540" s="136" t="s">
        <v>5361</v>
      </c>
      <c r="D540" s="136" t="s">
        <v>307</v>
      </c>
      <c r="E540" s="138">
        <v>12.01</v>
      </c>
      <c r="F540" s="138">
        <v>10.91</v>
      </c>
      <c r="G540" s="136" t="s">
        <v>308</v>
      </c>
      <c r="H540" s="139">
        <v>41974</v>
      </c>
    </row>
    <row r="541" spans="1:8">
      <c r="A541" s="140">
        <v>88252</v>
      </c>
      <c r="B541" s="141" t="s">
        <v>5985</v>
      </c>
      <c r="C541" s="140" t="s">
        <v>5361</v>
      </c>
      <c r="D541" s="140" t="s">
        <v>307</v>
      </c>
      <c r="E541" s="142">
        <v>11.6</v>
      </c>
      <c r="F541" s="142">
        <v>10.55</v>
      </c>
      <c r="G541" s="140" t="s">
        <v>308</v>
      </c>
      <c r="H541" s="143">
        <v>41974</v>
      </c>
    </row>
    <row r="542" spans="1:8">
      <c r="A542" s="136">
        <v>88253</v>
      </c>
      <c r="B542" s="137" t="s">
        <v>5986</v>
      </c>
      <c r="C542" s="136" t="s">
        <v>5361</v>
      </c>
      <c r="D542" s="136" t="s">
        <v>307</v>
      </c>
      <c r="E542" s="138">
        <v>19.86</v>
      </c>
      <c r="F542" s="138">
        <v>17.690000000000001</v>
      </c>
      <c r="G542" s="136" t="s">
        <v>308</v>
      </c>
      <c r="H542" s="139">
        <v>41974</v>
      </c>
    </row>
    <row r="543" spans="1:8">
      <c r="A543" s="140">
        <v>88254</v>
      </c>
      <c r="B543" s="141" t="s">
        <v>5987</v>
      </c>
      <c r="C543" s="140" t="s">
        <v>5361</v>
      </c>
      <c r="D543" s="140" t="s">
        <v>307</v>
      </c>
      <c r="E543" s="142">
        <v>27.53</v>
      </c>
      <c r="F543" s="142">
        <v>24.33</v>
      </c>
      <c r="G543" s="140" t="s">
        <v>308</v>
      </c>
      <c r="H543" s="143">
        <v>41974</v>
      </c>
    </row>
    <row r="544" spans="1:8">
      <c r="A544" s="136">
        <v>88255</v>
      </c>
      <c r="B544" s="137" t="s">
        <v>5988</v>
      </c>
      <c r="C544" s="136" t="s">
        <v>5361</v>
      </c>
      <c r="D544" s="136" t="s">
        <v>307</v>
      </c>
      <c r="E544" s="138">
        <v>23.72</v>
      </c>
      <c r="F544" s="138">
        <v>21.03</v>
      </c>
      <c r="G544" s="136" t="s">
        <v>308</v>
      </c>
      <c r="H544" s="139">
        <v>41974</v>
      </c>
    </row>
    <row r="545" spans="1:8">
      <c r="A545" s="140">
        <v>88256</v>
      </c>
      <c r="B545" s="141" t="s">
        <v>5989</v>
      </c>
      <c r="C545" s="140" t="s">
        <v>5361</v>
      </c>
      <c r="D545" s="140" t="s">
        <v>307</v>
      </c>
      <c r="E545" s="142">
        <v>14.29</v>
      </c>
      <c r="F545" s="142">
        <v>12.87</v>
      </c>
      <c r="G545" s="140" t="s">
        <v>308</v>
      </c>
      <c r="H545" s="143">
        <v>41974</v>
      </c>
    </row>
    <row r="546" spans="1:8" ht="25.5">
      <c r="A546" s="136">
        <v>86896</v>
      </c>
      <c r="B546" s="137" t="s">
        <v>5990</v>
      </c>
      <c r="C546" s="136" t="s">
        <v>5366</v>
      </c>
      <c r="D546" s="136" t="s">
        <v>83</v>
      </c>
      <c r="E546" s="138">
        <v>175.23</v>
      </c>
      <c r="F546" s="138">
        <v>170.4</v>
      </c>
      <c r="G546" s="136" t="s">
        <v>308</v>
      </c>
      <c r="H546" s="139">
        <v>41974</v>
      </c>
    </row>
    <row r="547" spans="1:8" ht="25.5">
      <c r="A547" s="140">
        <v>86890</v>
      </c>
      <c r="B547" s="141" t="s">
        <v>5991</v>
      </c>
      <c r="C547" s="140" t="s">
        <v>5366</v>
      </c>
      <c r="D547" s="140" t="s">
        <v>83</v>
      </c>
      <c r="E547" s="142">
        <v>315.57</v>
      </c>
      <c r="F547" s="142">
        <v>311.39</v>
      </c>
      <c r="G547" s="140" t="s">
        <v>308</v>
      </c>
      <c r="H547" s="143">
        <v>41974</v>
      </c>
    </row>
    <row r="548" spans="1:8" ht="51">
      <c r="A548" s="136">
        <v>86944</v>
      </c>
      <c r="B548" s="137" t="s">
        <v>5992</v>
      </c>
      <c r="C548" s="136" t="s">
        <v>5366</v>
      </c>
      <c r="D548" s="136" t="s">
        <v>83</v>
      </c>
      <c r="E548" s="138">
        <v>460.43</v>
      </c>
      <c r="F548" s="138">
        <v>454.29</v>
      </c>
      <c r="G548" s="136" t="s">
        <v>308</v>
      </c>
      <c r="H548" s="139">
        <v>41974</v>
      </c>
    </row>
    <row r="549" spans="1:8" ht="25.5">
      <c r="A549" s="140">
        <v>86895</v>
      </c>
      <c r="B549" s="141" t="s">
        <v>5993</v>
      </c>
      <c r="C549" s="140" t="s">
        <v>5366</v>
      </c>
      <c r="D549" s="140" t="s">
        <v>83</v>
      </c>
      <c r="E549" s="142">
        <v>159.22999999999999</v>
      </c>
      <c r="F549" s="142">
        <v>154.4</v>
      </c>
      <c r="G549" s="140" t="s">
        <v>308</v>
      </c>
      <c r="H549" s="143">
        <v>41974</v>
      </c>
    </row>
    <row r="550" spans="1:8" ht="25.5">
      <c r="A550" s="136">
        <v>86889</v>
      </c>
      <c r="B550" s="137" t="s">
        <v>5994</v>
      </c>
      <c r="C550" s="136" t="s">
        <v>5366</v>
      </c>
      <c r="D550" s="136" t="s">
        <v>83</v>
      </c>
      <c r="E550" s="138">
        <v>272.92</v>
      </c>
      <c r="F550" s="138">
        <v>268.74</v>
      </c>
      <c r="G550" s="136" t="s">
        <v>308</v>
      </c>
      <c r="H550" s="139">
        <v>41974</v>
      </c>
    </row>
    <row r="551" spans="1:8" ht="51">
      <c r="A551" s="140">
        <v>86945</v>
      </c>
      <c r="B551" s="141" t="s">
        <v>5995</v>
      </c>
      <c r="C551" s="140" t="s">
        <v>5366</v>
      </c>
      <c r="D551" s="140" t="s">
        <v>83</v>
      </c>
      <c r="E551" s="142">
        <v>776.21</v>
      </c>
      <c r="F551" s="142">
        <v>769.33</v>
      </c>
      <c r="G551" s="140" t="s">
        <v>308</v>
      </c>
      <c r="H551" s="143">
        <v>41974</v>
      </c>
    </row>
    <row r="552" spans="1:8" ht="25.5">
      <c r="A552" s="136">
        <v>86897</v>
      </c>
      <c r="B552" s="137" t="s">
        <v>5996</v>
      </c>
      <c r="C552" s="136" t="s">
        <v>5366</v>
      </c>
      <c r="D552" s="136" t="s">
        <v>83</v>
      </c>
      <c r="E552" s="138">
        <v>193.25</v>
      </c>
      <c r="F552" s="138">
        <v>188.43</v>
      </c>
      <c r="G552" s="136" t="s">
        <v>308</v>
      </c>
      <c r="H552" s="139">
        <v>41974</v>
      </c>
    </row>
    <row r="553" spans="1:8" ht="25.5">
      <c r="A553" s="140">
        <v>86891</v>
      </c>
      <c r="B553" s="141" t="s">
        <v>5997</v>
      </c>
      <c r="C553" s="140" t="s">
        <v>5366</v>
      </c>
      <c r="D553" s="140" t="s">
        <v>83</v>
      </c>
      <c r="E553" s="142">
        <v>363.63</v>
      </c>
      <c r="F553" s="142">
        <v>359.45</v>
      </c>
      <c r="G553" s="140" t="s">
        <v>308</v>
      </c>
      <c r="H553" s="143">
        <v>41974</v>
      </c>
    </row>
    <row r="554" spans="1:8" ht="25.5">
      <c r="A554" s="136">
        <v>86898</v>
      </c>
      <c r="B554" s="137" t="s">
        <v>5998</v>
      </c>
      <c r="C554" s="136" t="s">
        <v>5366</v>
      </c>
      <c r="D554" s="136" t="s">
        <v>83</v>
      </c>
      <c r="E554" s="138">
        <v>237.55</v>
      </c>
      <c r="F554" s="138">
        <v>232.73</v>
      </c>
      <c r="G554" s="136" t="s">
        <v>308</v>
      </c>
      <c r="H554" s="139">
        <v>41974</v>
      </c>
    </row>
    <row r="555" spans="1:8" ht="25.5">
      <c r="A555" s="140">
        <v>86892</v>
      </c>
      <c r="B555" s="141" t="s">
        <v>5999</v>
      </c>
      <c r="C555" s="140" t="s">
        <v>5366</v>
      </c>
      <c r="D555" s="140" t="s">
        <v>83</v>
      </c>
      <c r="E555" s="142">
        <v>481.72</v>
      </c>
      <c r="F555" s="142">
        <v>477.53</v>
      </c>
      <c r="G555" s="140" t="s">
        <v>308</v>
      </c>
      <c r="H555" s="143">
        <v>41974</v>
      </c>
    </row>
    <row r="556" spans="1:8" ht="25.5">
      <c r="A556" s="136">
        <v>86899</v>
      </c>
      <c r="B556" s="137" t="s">
        <v>6000</v>
      </c>
      <c r="C556" s="136" t="s">
        <v>5366</v>
      </c>
      <c r="D556" s="136" t="s">
        <v>83</v>
      </c>
      <c r="E556" s="138">
        <v>263.82</v>
      </c>
      <c r="F556" s="138">
        <v>259</v>
      </c>
      <c r="G556" s="136" t="s">
        <v>308</v>
      </c>
      <c r="H556" s="139">
        <v>41974</v>
      </c>
    </row>
    <row r="557" spans="1:8" ht="25.5">
      <c r="A557" s="140">
        <v>86893</v>
      </c>
      <c r="B557" s="141" t="s">
        <v>6001</v>
      </c>
      <c r="C557" s="140" t="s">
        <v>5366</v>
      </c>
      <c r="D557" s="140" t="s">
        <v>83</v>
      </c>
      <c r="E557" s="142">
        <v>551.74</v>
      </c>
      <c r="F557" s="142">
        <v>547.55999999999995</v>
      </c>
      <c r="G557" s="140" t="s">
        <v>308</v>
      </c>
      <c r="H557" s="143">
        <v>41974</v>
      </c>
    </row>
    <row r="558" spans="1:8" ht="25.5">
      <c r="A558" s="136">
        <v>86894</v>
      </c>
      <c r="B558" s="137" t="s">
        <v>6002</v>
      </c>
      <c r="C558" s="136" t="s">
        <v>5366</v>
      </c>
      <c r="D558" s="136" t="s">
        <v>83</v>
      </c>
      <c r="E558" s="138">
        <v>127.93</v>
      </c>
      <c r="F558" s="138">
        <v>125.03</v>
      </c>
      <c r="G558" s="136" t="s">
        <v>308</v>
      </c>
      <c r="H558" s="139">
        <v>41974</v>
      </c>
    </row>
    <row r="559" spans="1:8" ht="51">
      <c r="A559" s="140">
        <v>86934</v>
      </c>
      <c r="B559" s="141" t="s">
        <v>6003</v>
      </c>
      <c r="C559" s="140" t="s">
        <v>5366</v>
      </c>
      <c r="D559" s="140" t="s">
        <v>83</v>
      </c>
      <c r="E559" s="142">
        <v>179.3</v>
      </c>
      <c r="F559" s="142">
        <v>175.78</v>
      </c>
      <c r="G559" s="140" t="s">
        <v>308</v>
      </c>
      <c r="H559" s="143">
        <v>41974</v>
      </c>
    </row>
    <row r="560" spans="1:8" ht="51">
      <c r="A560" s="136">
        <v>86933</v>
      </c>
      <c r="B560" s="137" t="s">
        <v>6004</v>
      </c>
      <c r="C560" s="136" t="s">
        <v>5366</v>
      </c>
      <c r="D560" s="136" t="s">
        <v>83</v>
      </c>
      <c r="E560" s="138">
        <v>172.35</v>
      </c>
      <c r="F560" s="138">
        <v>168.74</v>
      </c>
      <c r="G560" s="136" t="s">
        <v>308</v>
      </c>
      <c r="H560" s="139">
        <v>41974</v>
      </c>
    </row>
    <row r="561" spans="1:8" ht="25.5">
      <c r="A561" s="140" t="s">
        <v>6005</v>
      </c>
      <c r="B561" s="141" t="s">
        <v>6006</v>
      </c>
      <c r="C561" s="140" t="s">
        <v>5410</v>
      </c>
      <c r="D561" s="140" t="s">
        <v>83</v>
      </c>
      <c r="E561" s="142">
        <v>52.39</v>
      </c>
      <c r="F561" s="142">
        <v>49.59</v>
      </c>
      <c r="G561" s="140" t="s">
        <v>308</v>
      </c>
      <c r="H561" s="143">
        <v>41974</v>
      </c>
    </row>
    <row r="562" spans="1:8" ht="25.5">
      <c r="A562" s="136" t="s">
        <v>6007</v>
      </c>
      <c r="B562" s="137" t="s">
        <v>6008</v>
      </c>
      <c r="C562" s="136" t="s">
        <v>5410</v>
      </c>
      <c r="D562" s="136" t="s">
        <v>83</v>
      </c>
      <c r="E562" s="138">
        <v>46.72</v>
      </c>
      <c r="F562" s="138">
        <v>43.92</v>
      </c>
      <c r="G562" s="136" t="s">
        <v>308</v>
      </c>
      <c r="H562" s="139">
        <v>41974</v>
      </c>
    </row>
    <row r="563" spans="1:8" ht="25.5">
      <c r="A563" s="140">
        <v>84852</v>
      </c>
      <c r="B563" s="141" t="s">
        <v>6009</v>
      </c>
      <c r="C563" s="140" t="s">
        <v>5410</v>
      </c>
      <c r="D563" s="140" t="s">
        <v>83</v>
      </c>
      <c r="E563" s="142">
        <v>48.96</v>
      </c>
      <c r="F563" s="142">
        <v>46.15</v>
      </c>
      <c r="G563" s="140" t="s">
        <v>308</v>
      </c>
      <c r="H563" s="143">
        <v>41974</v>
      </c>
    </row>
    <row r="564" spans="1:8">
      <c r="A564" s="136">
        <v>72817</v>
      </c>
      <c r="B564" s="137" t="s">
        <v>6010</v>
      </c>
      <c r="C564" s="136" t="s">
        <v>5361</v>
      </c>
      <c r="D564" s="136" t="s">
        <v>370</v>
      </c>
      <c r="E564" s="138">
        <v>160.53</v>
      </c>
      <c r="F564" s="138">
        <v>156.58000000000001</v>
      </c>
      <c r="G564" s="136" t="s">
        <v>308</v>
      </c>
      <c r="H564" s="139">
        <v>41974</v>
      </c>
    </row>
    <row r="565" spans="1:8" ht="38.25">
      <c r="A565" s="140">
        <v>5991</v>
      </c>
      <c r="B565" s="141" t="s">
        <v>6011</v>
      </c>
      <c r="C565" s="140" t="s">
        <v>5350</v>
      </c>
      <c r="D565" s="140" t="s">
        <v>335</v>
      </c>
      <c r="E565" s="142">
        <v>33.33</v>
      </c>
      <c r="F565" s="142">
        <v>30.78</v>
      </c>
      <c r="G565" s="140" t="s">
        <v>308</v>
      </c>
      <c r="H565" s="143">
        <v>41974</v>
      </c>
    </row>
    <row r="566" spans="1:8" ht="25.5">
      <c r="A566" s="136">
        <v>5997</v>
      </c>
      <c r="B566" s="137" t="s">
        <v>6012</v>
      </c>
      <c r="C566" s="136" t="s">
        <v>5350</v>
      </c>
      <c r="D566" s="136" t="s">
        <v>335</v>
      </c>
      <c r="E566" s="138">
        <v>31.76</v>
      </c>
      <c r="F566" s="138">
        <v>29.2</v>
      </c>
      <c r="G566" s="136" t="s">
        <v>308</v>
      </c>
      <c r="H566" s="139">
        <v>41974</v>
      </c>
    </row>
    <row r="567" spans="1:8" ht="38.25">
      <c r="A567" s="140">
        <v>84072</v>
      </c>
      <c r="B567" s="141" t="s">
        <v>6013</v>
      </c>
      <c r="C567" s="140" t="s">
        <v>5350</v>
      </c>
      <c r="D567" s="140" t="s">
        <v>335</v>
      </c>
      <c r="E567" s="142">
        <v>25.35</v>
      </c>
      <c r="F567" s="142">
        <v>23.15</v>
      </c>
      <c r="G567" s="140" t="s">
        <v>308</v>
      </c>
      <c r="H567" s="143">
        <v>41974</v>
      </c>
    </row>
    <row r="568" spans="1:8" ht="25.5">
      <c r="A568" s="136">
        <v>84027</v>
      </c>
      <c r="B568" s="137" t="s">
        <v>6014</v>
      </c>
      <c r="C568" s="136" t="s">
        <v>5350</v>
      </c>
      <c r="D568" s="136" t="s">
        <v>335</v>
      </c>
      <c r="E568" s="138">
        <v>25.01</v>
      </c>
      <c r="F568" s="138">
        <v>22.81</v>
      </c>
      <c r="G568" s="136" t="s">
        <v>308</v>
      </c>
      <c r="H568" s="139">
        <v>41974</v>
      </c>
    </row>
    <row r="569" spans="1:8" ht="25.5">
      <c r="A569" s="140">
        <v>84024</v>
      </c>
      <c r="B569" s="141" t="s">
        <v>6015</v>
      </c>
      <c r="C569" s="140" t="s">
        <v>5350</v>
      </c>
      <c r="D569" s="140" t="s">
        <v>335</v>
      </c>
      <c r="E569" s="142">
        <v>30.17</v>
      </c>
      <c r="F569" s="142">
        <v>27.63</v>
      </c>
      <c r="G569" s="140" t="s">
        <v>308</v>
      </c>
      <c r="H569" s="143">
        <v>41974</v>
      </c>
    </row>
    <row r="570" spans="1:8" ht="25.5">
      <c r="A570" s="136">
        <v>84023</v>
      </c>
      <c r="B570" s="137" t="s">
        <v>6016</v>
      </c>
      <c r="C570" s="136" t="s">
        <v>5350</v>
      </c>
      <c r="D570" s="136" t="s">
        <v>335</v>
      </c>
      <c r="E570" s="138">
        <v>32.57</v>
      </c>
      <c r="F570" s="138">
        <v>29.96</v>
      </c>
      <c r="G570" s="136" t="s">
        <v>308</v>
      </c>
      <c r="H570" s="139">
        <v>41974</v>
      </c>
    </row>
    <row r="571" spans="1:8" ht="25.5">
      <c r="A571" s="140">
        <v>84028</v>
      </c>
      <c r="B571" s="141" t="s">
        <v>6017</v>
      </c>
      <c r="C571" s="140" t="s">
        <v>5350</v>
      </c>
      <c r="D571" s="140" t="s">
        <v>335</v>
      </c>
      <c r="E571" s="142">
        <v>42.53</v>
      </c>
      <c r="F571" s="142">
        <v>39.61</v>
      </c>
      <c r="G571" s="140" t="s">
        <v>308</v>
      </c>
      <c r="H571" s="143">
        <v>41974</v>
      </c>
    </row>
    <row r="572" spans="1:8" ht="25.5">
      <c r="A572" s="136">
        <v>84026</v>
      </c>
      <c r="B572" s="137" t="s">
        <v>6018</v>
      </c>
      <c r="C572" s="136" t="s">
        <v>5350</v>
      </c>
      <c r="D572" s="136" t="s">
        <v>335</v>
      </c>
      <c r="E572" s="138">
        <v>38.19</v>
      </c>
      <c r="F572" s="138">
        <v>35.270000000000003</v>
      </c>
      <c r="G572" s="136" t="s">
        <v>308</v>
      </c>
      <c r="H572" s="139">
        <v>41974</v>
      </c>
    </row>
    <row r="573" spans="1:8" ht="38.25">
      <c r="A573" s="140" t="s">
        <v>16</v>
      </c>
      <c r="B573" s="141" t="s">
        <v>6019</v>
      </c>
      <c r="C573" s="140" t="s">
        <v>5457</v>
      </c>
      <c r="D573" s="140" t="s">
        <v>335</v>
      </c>
      <c r="E573" s="142">
        <v>270.08</v>
      </c>
      <c r="F573" s="142">
        <v>249.53</v>
      </c>
      <c r="G573" s="140" t="s">
        <v>308</v>
      </c>
      <c r="H573" s="143">
        <v>41974</v>
      </c>
    </row>
    <row r="574" spans="1:8" ht="25.5">
      <c r="A574" s="136" t="s">
        <v>6020</v>
      </c>
      <c r="B574" s="137" t="s">
        <v>6021</v>
      </c>
      <c r="C574" s="136" t="s">
        <v>5457</v>
      </c>
      <c r="D574" s="136" t="s">
        <v>335</v>
      </c>
      <c r="E574" s="138">
        <v>289.72000000000003</v>
      </c>
      <c r="F574" s="138">
        <v>270.02</v>
      </c>
      <c r="G574" s="136" t="s">
        <v>308</v>
      </c>
      <c r="H574" s="139">
        <v>41974</v>
      </c>
    </row>
    <row r="575" spans="1:8" ht="25.5">
      <c r="A575" s="140" t="s">
        <v>6022</v>
      </c>
      <c r="B575" s="141" t="s">
        <v>6023</v>
      </c>
      <c r="C575" s="140" t="s">
        <v>5670</v>
      </c>
      <c r="D575" s="140" t="s">
        <v>370</v>
      </c>
      <c r="E575" s="142">
        <v>364.02</v>
      </c>
      <c r="F575" s="142">
        <v>349.81</v>
      </c>
      <c r="G575" s="140" t="s">
        <v>308</v>
      </c>
      <c r="H575" s="143">
        <v>41974</v>
      </c>
    </row>
    <row r="576" spans="1:8" ht="38.25">
      <c r="A576" s="136" t="s">
        <v>6024</v>
      </c>
      <c r="B576" s="137" t="s">
        <v>6025</v>
      </c>
      <c r="C576" s="136" t="s">
        <v>5670</v>
      </c>
      <c r="D576" s="136" t="s">
        <v>370</v>
      </c>
      <c r="E576" s="138">
        <v>456.9</v>
      </c>
      <c r="F576" s="138">
        <v>436.42</v>
      </c>
      <c r="G576" s="136" t="s">
        <v>308</v>
      </c>
      <c r="H576" s="139">
        <v>41974</v>
      </c>
    </row>
    <row r="577" spans="1:8" ht="25.5">
      <c r="A577" s="140">
        <v>84091</v>
      </c>
      <c r="B577" s="141" t="s">
        <v>6026</v>
      </c>
      <c r="C577" s="140" t="s">
        <v>5350</v>
      </c>
      <c r="D577" s="140" t="s">
        <v>335</v>
      </c>
      <c r="E577" s="142">
        <v>35.57</v>
      </c>
      <c r="F577" s="142">
        <v>33.409999999999997</v>
      </c>
      <c r="G577" s="140" t="s">
        <v>308</v>
      </c>
      <c r="H577" s="143">
        <v>41974</v>
      </c>
    </row>
    <row r="578" spans="1:8" ht="25.5">
      <c r="A578" s="136">
        <v>72923</v>
      </c>
      <c r="B578" s="137" t="s">
        <v>6027</v>
      </c>
      <c r="C578" s="136" t="s">
        <v>5670</v>
      </c>
      <c r="D578" s="136" t="s">
        <v>368</v>
      </c>
      <c r="E578" s="138">
        <v>112.07</v>
      </c>
      <c r="F578" s="138">
        <v>111.83</v>
      </c>
      <c r="G578" s="136" t="s">
        <v>308</v>
      </c>
      <c r="H578" s="139">
        <v>41974</v>
      </c>
    </row>
    <row r="579" spans="1:8" ht="25.5">
      <c r="A579" s="140">
        <v>72924</v>
      </c>
      <c r="B579" s="141" t="s">
        <v>6028</v>
      </c>
      <c r="C579" s="140" t="s">
        <v>5670</v>
      </c>
      <c r="D579" s="140" t="s">
        <v>368</v>
      </c>
      <c r="E579" s="142">
        <v>94.85</v>
      </c>
      <c r="F579" s="142">
        <v>94.61</v>
      </c>
      <c r="G579" s="140" t="s">
        <v>308</v>
      </c>
      <c r="H579" s="143">
        <v>41974</v>
      </c>
    </row>
    <row r="580" spans="1:8">
      <c r="A580" s="136">
        <v>72910</v>
      </c>
      <c r="B580" s="137" t="s">
        <v>6029</v>
      </c>
      <c r="C580" s="136" t="s">
        <v>5670</v>
      </c>
      <c r="D580" s="136" t="s">
        <v>368</v>
      </c>
      <c r="E580" s="138">
        <v>10.38</v>
      </c>
      <c r="F580" s="138">
        <v>10.06</v>
      </c>
      <c r="G580" s="136" t="s">
        <v>308</v>
      </c>
      <c r="H580" s="139">
        <v>41974</v>
      </c>
    </row>
    <row r="581" spans="1:8" ht="25.5">
      <c r="A581" s="140">
        <v>72912</v>
      </c>
      <c r="B581" s="141" t="s">
        <v>6030</v>
      </c>
      <c r="C581" s="140" t="s">
        <v>5670</v>
      </c>
      <c r="D581" s="140" t="s">
        <v>368</v>
      </c>
      <c r="E581" s="142">
        <v>33.79</v>
      </c>
      <c r="F581" s="142">
        <v>33.340000000000003</v>
      </c>
      <c r="G581" s="140" t="s">
        <v>308</v>
      </c>
      <c r="H581" s="143">
        <v>41974</v>
      </c>
    </row>
    <row r="582" spans="1:8" ht="25.5">
      <c r="A582" s="136">
        <v>72916</v>
      </c>
      <c r="B582" s="137" t="s">
        <v>6031</v>
      </c>
      <c r="C582" s="136" t="s">
        <v>5670</v>
      </c>
      <c r="D582" s="136" t="s">
        <v>368</v>
      </c>
      <c r="E582" s="138">
        <v>35.58</v>
      </c>
      <c r="F582" s="138">
        <v>35.25</v>
      </c>
      <c r="G582" s="136" t="s">
        <v>308</v>
      </c>
      <c r="H582" s="139">
        <v>41974</v>
      </c>
    </row>
    <row r="583" spans="1:8" ht="25.5">
      <c r="A583" s="140">
        <v>72913</v>
      </c>
      <c r="B583" s="141" t="s">
        <v>6032</v>
      </c>
      <c r="C583" s="140" t="s">
        <v>5670</v>
      </c>
      <c r="D583" s="140" t="s">
        <v>368</v>
      </c>
      <c r="E583" s="142">
        <v>54.59</v>
      </c>
      <c r="F583" s="142">
        <v>54.11</v>
      </c>
      <c r="G583" s="140" t="s">
        <v>308</v>
      </c>
      <c r="H583" s="143">
        <v>41974</v>
      </c>
    </row>
    <row r="584" spans="1:8" ht="25.5">
      <c r="A584" s="136">
        <v>72919</v>
      </c>
      <c r="B584" s="137" t="s">
        <v>6033</v>
      </c>
      <c r="C584" s="136" t="s">
        <v>5670</v>
      </c>
      <c r="D584" s="136" t="s">
        <v>368</v>
      </c>
      <c r="E584" s="138">
        <v>54.66</v>
      </c>
      <c r="F584" s="138">
        <v>54.42</v>
      </c>
      <c r="G584" s="136" t="s">
        <v>308</v>
      </c>
      <c r="H584" s="139">
        <v>41974</v>
      </c>
    </row>
    <row r="585" spans="1:8" ht="25.5">
      <c r="A585" s="140">
        <v>72922</v>
      </c>
      <c r="B585" s="141" t="s">
        <v>6034</v>
      </c>
      <c r="C585" s="140" t="s">
        <v>5670</v>
      </c>
      <c r="D585" s="140" t="s">
        <v>368</v>
      </c>
      <c r="E585" s="142">
        <v>76.42</v>
      </c>
      <c r="F585" s="142">
        <v>76.180000000000007</v>
      </c>
      <c r="G585" s="140" t="s">
        <v>308</v>
      </c>
      <c r="H585" s="143">
        <v>41974</v>
      </c>
    </row>
    <row r="586" spans="1:8" ht="25.5">
      <c r="A586" s="136">
        <v>72914</v>
      </c>
      <c r="B586" s="137" t="s">
        <v>6035</v>
      </c>
      <c r="C586" s="136" t="s">
        <v>5670</v>
      </c>
      <c r="D586" s="136" t="s">
        <v>368</v>
      </c>
      <c r="E586" s="138">
        <v>78.08</v>
      </c>
      <c r="F586" s="138">
        <v>77.47</v>
      </c>
      <c r="G586" s="136" t="s">
        <v>308</v>
      </c>
      <c r="H586" s="139">
        <v>41974</v>
      </c>
    </row>
    <row r="587" spans="1:8" ht="25.5">
      <c r="A587" s="140">
        <v>72911</v>
      </c>
      <c r="B587" s="141" t="s">
        <v>6036</v>
      </c>
      <c r="C587" s="140" t="s">
        <v>5670</v>
      </c>
      <c r="D587" s="140" t="s">
        <v>368</v>
      </c>
      <c r="E587" s="142">
        <v>8.5299999999999994</v>
      </c>
      <c r="F587" s="142">
        <v>8.26</v>
      </c>
      <c r="G587" s="140" t="s">
        <v>308</v>
      </c>
      <c r="H587" s="143">
        <v>41974</v>
      </c>
    </row>
    <row r="588" spans="1:8" ht="38.25">
      <c r="A588" s="136">
        <v>83487</v>
      </c>
      <c r="B588" s="137" t="s">
        <v>6037</v>
      </c>
      <c r="C588" s="136" t="s">
        <v>5368</v>
      </c>
      <c r="D588" s="136" t="s">
        <v>83</v>
      </c>
      <c r="E588" s="138">
        <v>72.959999999999994</v>
      </c>
      <c r="F588" s="138">
        <v>71.599999999999994</v>
      </c>
      <c r="G588" s="136" t="s">
        <v>308</v>
      </c>
      <c r="H588" s="139">
        <v>41974</v>
      </c>
    </row>
    <row r="589" spans="1:8">
      <c r="A589" s="140">
        <v>73711</v>
      </c>
      <c r="B589" s="141" t="s">
        <v>6038</v>
      </c>
      <c r="C589" s="140" t="s">
        <v>5670</v>
      </c>
      <c r="D589" s="140" t="s">
        <v>368</v>
      </c>
      <c r="E589" s="142">
        <v>139.91999999999999</v>
      </c>
      <c r="F589" s="142">
        <v>139.69</v>
      </c>
      <c r="G589" s="140" t="s">
        <v>308</v>
      </c>
      <c r="H589" s="143">
        <v>41974</v>
      </c>
    </row>
    <row r="590" spans="1:8">
      <c r="A590" s="136">
        <v>73710</v>
      </c>
      <c r="B590" s="137" t="s">
        <v>6039</v>
      </c>
      <c r="C590" s="136" t="s">
        <v>5670</v>
      </c>
      <c r="D590" s="136" t="s">
        <v>368</v>
      </c>
      <c r="E590" s="138">
        <v>180.96</v>
      </c>
      <c r="F590" s="138">
        <v>180.66</v>
      </c>
      <c r="G590" s="136" t="s">
        <v>308</v>
      </c>
      <c r="H590" s="139">
        <v>41974</v>
      </c>
    </row>
    <row r="591" spans="1:8" ht="25.5">
      <c r="A591" s="140" t="s">
        <v>6040</v>
      </c>
      <c r="B591" s="141" t="s">
        <v>6041</v>
      </c>
      <c r="C591" s="140" t="s">
        <v>5670</v>
      </c>
      <c r="D591" s="140" t="s">
        <v>368</v>
      </c>
      <c r="E591" s="142">
        <v>194.91</v>
      </c>
      <c r="F591" s="142">
        <v>193.66</v>
      </c>
      <c r="G591" s="140" t="s">
        <v>308</v>
      </c>
      <c r="H591" s="143">
        <v>41974</v>
      </c>
    </row>
    <row r="592" spans="1:8" ht="25.5">
      <c r="A592" s="136">
        <v>83772</v>
      </c>
      <c r="B592" s="137" t="s">
        <v>6042</v>
      </c>
      <c r="C592" s="136" t="s">
        <v>5670</v>
      </c>
      <c r="D592" s="136" t="s">
        <v>368</v>
      </c>
      <c r="E592" s="138">
        <v>11.89</v>
      </c>
      <c r="F592" s="138">
        <v>11.57</v>
      </c>
      <c r="G592" s="136" t="s">
        <v>308</v>
      </c>
      <c r="H592" s="139">
        <v>41974</v>
      </c>
    </row>
    <row r="593" spans="1:8" ht="25.5">
      <c r="A593" s="140">
        <v>89218</v>
      </c>
      <c r="B593" s="141" t="s">
        <v>6043</v>
      </c>
      <c r="C593" s="140" t="s">
        <v>5450</v>
      </c>
      <c r="D593" s="140" t="s">
        <v>6044</v>
      </c>
      <c r="E593" s="142">
        <v>32.99</v>
      </c>
      <c r="F593" s="142">
        <v>31.89</v>
      </c>
      <c r="G593" s="140" t="s">
        <v>308</v>
      </c>
      <c r="H593" s="143">
        <v>41974</v>
      </c>
    </row>
    <row r="594" spans="1:8" ht="25.5">
      <c r="A594" s="136">
        <v>89843</v>
      </c>
      <c r="B594" s="137" t="s">
        <v>6045</v>
      </c>
      <c r="C594" s="136" t="s">
        <v>5450</v>
      </c>
      <c r="D594" s="136" t="s">
        <v>6046</v>
      </c>
      <c r="E594" s="138">
        <v>124.63</v>
      </c>
      <c r="F594" s="138">
        <v>123.53</v>
      </c>
      <c r="G594" s="136" t="s">
        <v>308</v>
      </c>
      <c r="H594" s="139">
        <v>41974</v>
      </c>
    </row>
    <row r="595" spans="1:8" ht="25.5">
      <c r="A595" s="140">
        <v>89212</v>
      </c>
      <c r="B595" s="141" t="s">
        <v>6047</v>
      </c>
      <c r="C595" s="140" t="s">
        <v>5450</v>
      </c>
      <c r="D595" s="140" t="s">
        <v>307</v>
      </c>
      <c r="E595" s="142">
        <v>15.39</v>
      </c>
      <c r="F595" s="142">
        <v>15.39</v>
      </c>
      <c r="G595" s="140" t="s">
        <v>308</v>
      </c>
      <c r="H595" s="143">
        <v>41974</v>
      </c>
    </row>
    <row r="596" spans="1:8" ht="25.5">
      <c r="A596" s="136">
        <v>89213</v>
      </c>
      <c r="B596" s="137" t="s">
        <v>6048</v>
      </c>
      <c r="C596" s="136" t="s">
        <v>5450</v>
      </c>
      <c r="D596" s="136" t="s">
        <v>307</v>
      </c>
      <c r="E596" s="138">
        <v>5.98</v>
      </c>
      <c r="F596" s="138">
        <v>5.98</v>
      </c>
      <c r="G596" s="136" t="s">
        <v>308</v>
      </c>
      <c r="H596" s="139">
        <v>41974</v>
      </c>
    </row>
    <row r="597" spans="1:8" ht="25.5">
      <c r="A597" s="140">
        <v>89214</v>
      </c>
      <c r="B597" s="141" t="s">
        <v>6049</v>
      </c>
      <c r="C597" s="140" t="s">
        <v>5450</v>
      </c>
      <c r="D597" s="140" t="s">
        <v>307</v>
      </c>
      <c r="E597" s="142">
        <v>18.11</v>
      </c>
      <c r="F597" s="142">
        <v>18.11</v>
      </c>
      <c r="G597" s="140" t="s">
        <v>308</v>
      </c>
      <c r="H597" s="143">
        <v>41974</v>
      </c>
    </row>
    <row r="598" spans="1:8" ht="25.5">
      <c r="A598" s="136">
        <v>89215</v>
      </c>
      <c r="B598" s="137" t="s">
        <v>6050</v>
      </c>
      <c r="C598" s="136" t="s">
        <v>5450</v>
      </c>
      <c r="D598" s="136" t="s">
        <v>307</v>
      </c>
      <c r="E598" s="138">
        <v>73.53</v>
      </c>
      <c r="F598" s="138">
        <v>73.52</v>
      </c>
      <c r="G598" s="136" t="s">
        <v>308</v>
      </c>
      <c r="H598" s="139">
        <v>41974</v>
      </c>
    </row>
    <row r="599" spans="1:8" ht="25.5">
      <c r="A599" s="140">
        <v>84854</v>
      </c>
      <c r="B599" s="141" t="s">
        <v>6051</v>
      </c>
      <c r="C599" s="140" t="s">
        <v>5410</v>
      </c>
      <c r="D599" s="140" t="s">
        <v>370</v>
      </c>
      <c r="E599" s="142">
        <v>24.68</v>
      </c>
      <c r="F599" s="142">
        <v>22.58</v>
      </c>
      <c r="G599" s="140" t="s">
        <v>308</v>
      </c>
      <c r="H599" s="143">
        <v>41974</v>
      </c>
    </row>
    <row r="600" spans="1:8" ht="25.5">
      <c r="A600" s="136">
        <v>4877</v>
      </c>
      <c r="B600" s="137" t="s">
        <v>6052</v>
      </c>
      <c r="C600" s="136" t="s">
        <v>5361</v>
      </c>
      <c r="D600" s="136" t="s">
        <v>307</v>
      </c>
      <c r="E600" s="138">
        <v>16.71</v>
      </c>
      <c r="F600" s="138">
        <v>15.15</v>
      </c>
      <c r="G600" s="136" t="s">
        <v>308</v>
      </c>
      <c r="H600" s="139">
        <v>41974</v>
      </c>
    </row>
    <row r="601" spans="1:8" ht="25.5">
      <c r="A601" s="140">
        <v>87446</v>
      </c>
      <c r="B601" s="141" t="s">
        <v>6053</v>
      </c>
      <c r="C601" s="140" t="s">
        <v>5450</v>
      </c>
      <c r="D601" s="140" t="s">
        <v>6044</v>
      </c>
      <c r="E601" s="142">
        <v>0.36</v>
      </c>
      <c r="F601" s="142">
        <v>0.36</v>
      </c>
      <c r="G601" s="140" t="s">
        <v>308</v>
      </c>
      <c r="H601" s="143">
        <v>41974</v>
      </c>
    </row>
    <row r="602" spans="1:8" ht="25.5">
      <c r="A602" s="136">
        <v>87445</v>
      </c>
      <c r="B602" s="137" t="s">
        <v>6054</v>
      </c>
      <c r="C602" s="136" t="s">
        <v>5450</v>
      </c>
      <c r="D602" s="136" t="s">
        <v>6046</v>
      </c>
      <c r="E602" s="138">
        <v>2.71</v>
      </c>
      <c r="F602" s="138">
        <v>2.7</v>
      </c>
      <c r="G602" s="136" t="s">
        <v>308</v>
      </c>
      <c r="H602" s="139">
        <v>41974</v>
      </c>
    </row>
    <row r="603" spans="1:8" ht="25.5">
      <c r="A603" s="140">
        <v>87441</v>
      </c>
      <c r="B603" s="141" t="s">
        <v>6055</v>
      </c>
      <c r="C603" s="140" t="s">
        <v>5450</v>
      </c>
      <c r="D603" s="140" t="s">
        <v>307</v>
      </c>
      <c r="E603" s="142">
        <v>0.28999999999999998</v>
      </c>
      <c r="F603" s="142">
        <v>0.28999999999999998</v>
      </c>
      <c r="G603" s="140" t="s">
        <v>308</v>
      </c>
      <c r="H603" s="143">
        <v>41974</v>
      </c>
    </row>
    <row r="604" spans="1:8" ht="25.5">
      <c r="A604" s="136">
        <v>87442</v>
      </c>
      <c r="B604" s="137" t="s">
        <v>6056</v>
      </c>
      <c r="C604" s="136" t="s">
        <v>5450</v>
      </c>
      <c r="D604" s="136" t="s">
        <v>307</v>
      </c>
      <c r="E604" s="138">
        <v>7.0000000000000007E-2</v>
      </c>
      <c r="F604" s="138">
        <v>0.06</v>
      </c>
      <c r="G604" s="136" t="s">
        <v>308</v>
      </c>
      <c r="H604" s="139">
        <v>41974</v>
      </c>
    </row>
    <row r="605" spans="1:8" ht="25.5">
      <c r="A605" s="140">
        <v>87443</v>
      </c>
      <c r="B605" s="141" t="s">
        <v>6057</v>
      </c>
      <c r="C605" s="140" t="s">
        <v>5450</v>
      </c>
      <c r="D605" s="140" t="s">
        <v>307</v>
      </c>
      <c r="E605" s="142">
        <v>0.25</v>
      </c>
      <c r="F605" s="142">
        <v>0.24</v>
      </c>
      <c r="G605" s="140" t="s">
        <v>308</v>
      </c>
      <c r="H605" s="143">
        <v>41974</v>
      </c>
    </row>
    <row r="606" spans="1:8" ht="38.25">
      <c r="A606" s="136">
        <v>87444</v>
      </c>
      <c r="B606" s="137" t="s">
        <v>6058</v>
      </c>
      <c r="C606" s="136" t="s">
        <v>5450</v>
      </c>
      <c r="D606" s="136" t="s">
        <v>307</v>
      </c>
      <c r="E606" s="138">
        <v>2.1</v>
      </c>
      <c r="F606" s="138">
        <v>2.1</v>
      </c>
      <c r="G606" s="136" t="s">
        <v>308</v>
      </c>
      <c r="H606" s="139">
        <v>41974</v>
      </c>
    </row>
    <row r="607" spans="1:8" ht="38.25">
      <c r="A607" s="140">
        <v>88831</v>
      </c>
      <c r="B607" s="141" t="s">
        <v>6059</v>
      </c>
      <c r="C607" s="140" t="s">
        <v>5450</v>
      </c>
      <c r="D607" s="140" t="s">
        <v>6044</v>
      </c>
      <c r="E607" s="142">
        <v>0.27</v>
      </c>
      <c r="F607" s="142">
        <v>0.26</v>
      </c>
      <c r="G607" s="140" t="s">
        <v>308</v>
      </c>
      <c r="H607" s="143">
        <v>41974</v>
      </c>
    </row>
    <row r="608" spans="1:8" ht="38.25">
      <c r="A608" s="136">
        <v>88830</v>
      </c>
      <c r="B608" s="137" t="s">
        <v>6060</v>
      </c>
      <c r="C608" s="136" t="s">
        <v>5450</v>
      </c>
      <c r="D608" s="136" t="s">
        <v>6046</v>
      </c>
      <c r="E608" s="138">
        <v>1.1499999999999999</v>
      </c>
      <c r="F608" s="138">
        <v>1.1399999999999999</v>
      </c>
      <c r="G608" s="136" t="s">
        <v>308</v>
      </c>
      <c r="H608" s="139">
        <v>41974</v>
      </c>
    </row>
    <row r="609" spans="1:8" ht="38.25">
      <c r="A609" s="140">
        <v>88826</v>
      </c>
      <c r="B609" s="141" t="s">
        <v>6061</v>
      </c>
      <c r="C609" s="140" t="s">
        <v>5450</v>
      </c>
      <c r="D609" s="140" t="s">
        <v>307</v>
      </c>
      <c r="E609" s="142">
        <v>0.22</v>
      </c>
      <c r="F609" s="142">
        <v>0.21</v>
      </c>
      <c r="G609" s="140" t="s">
        <v>308</v>
      </c>
      <c r="H609" s="143">
        <v>41974</v>
      </c>
    </row>
    <row r="610" spans="1:8" ht="38.25">
      <c r="A610" s="136">
        <v>88827</v>
      </c>
      <c r="B610" s="137" t="s">
        <v>6062</v>
      </c>
      <c r="C610" s="136" t="s">
        <v>5450</v>
      </c>
      <c r="D610" s="136" t="s">
        <v>307</v>
      </c>
      <c r="E610" s="138">
        <v>0.05</v>
      </c>
      <c r="F610" s="138">
        <v>0.05</v>
      </c>
      <c r="G610" s="136" t="s">
        <v>308</v>
      </c>
      <c r="H610" s="139">
        <v>41974</v>
      </c>
    </row>
    <row r="611" spans="1:8" ht="38.25">
      <c r="A611" s="140">
        <v>88828</v>
      </c>
      <c r="B611" s="141" t="s">
        <v>6063</v>
      </c>
      <c r="C611" s="140" t="s">
        <v>5450</v>
      </c>
      <c r="D611" s="140" t="s">
        <v>307</v>
      </c>
      <c r="E611" s="142">
        <v>0.18</v>
      </c>
      <c r="F611" s="142">
        <v>0.17</v>
      </c>
      <c r="G611" s="140" t="s">
        <v>308</v>
      </c>
      <c r="H611" s="143">
        <v>41974</v>
      </c>
    </row>
    <row r="612" spans="1:8" ht="38.25">
      <c r="A612" s="136">
        <v>88829</v>
      </c>
      <c r="B612" s="137" t="s">
        <v>6064</v>
      </c>
      <c r="C612" s="136" t="s">
        <v>5450</v>
      </c>
      <c r="D612" s="136" t="s">
        <v>307</v>
      </c>
      <c r="E612" s="138">
        <v>0.7</v>
      </c>
      <c r="F612" s="138">
        <v>0.7</v>
      </c>
      <c r="G612" s="136" t="s">
        <v>308</v>
      </c>
      <c r="H612" s="139">
        <v>41974</v>
      </c>
    </row>
    <row r="613" spans="1:8" ht="38.25">
      <c r="A613" s="140">
        <v>89226</v>
      </c>
      <c r="B613" s="141" t="s">
        <v>6065</v>
      </c>
      <c r="C613" s="140" t="s">
        <v>5450</v>
      </c>
      <c r="D613" s="140" t="s">
        <v>6044</v>
      </c>
      <c r="E613" s="142">
        <v>1.0900000000000001</v>
      </c>
      <c r="F613" s="142">
        <v>1.08</v>
      </c>
      <c r="G613" s="140" t="s">
        <v>308</v>
      </c>
      <c r="H613" s="143">
        <v>41974</v>
      </c>
    </row>
    <row r="614" spans="1:8" ht="38.25">
      <c r="A614" s="136">
        <v>89225</v>
      </c>
      <c r="B614" s="137" t="s">
        <v>6066</v>
      </c>
      <c r="C614" s="136" t="s">
        <v>5450</v>
      </c>
      <c r="D614" s="136" t="s">
        <v>6046</v>
      </c>
      <c r="E614" s="138">
        <v>3.2</v>
      </c>
      <c r="F614" s="138">
        <v>3.19</v>
      </c>
      <c r="G614" s="136" t="s">
        <v>308</v>
      </c>
      <c r="H614" s="139">
        <v>41974</v>
      </c>
    </row>
    <row r="615" spans="1:8" ht="38.25">
      <c r="A615" s="140">
        <v>89221</v>
      </c>
      <c r="B615" s="141" t="s">
        <v>6067</v>
      </c>
      <c r="C615" s="140" t="s">
        <v>5450</v>
      </c>
      <c r="D615" s="140" t="s">
        <v>307</v>
      </c>
      <c r="E615" s="142">
        <v>0.88</v>
      </c>
      <c r="F615" s="142">
        <v>0.87</v>
      </c>
      <c r="G615" s="140" t="s">
        <v>308</v>
      </c>
      <c r="H615" s="143">
        <v>41974</v>
      </c>
    </row>
    <row r="616" spans="1:8" ht="38.25">
      <c r="A616" s="136">
        <v>89222</v>
      </c>
      <c r="B616" s="137" t="s">
        <v>6068</v>
      </c>
      <c r="C616" s="136" t="s">
        <v>5450</v>
      </c>
      <c r="D616" s="136" t="s">
        <v>307</v>
      </c>
      <c r="E616" s="138">
        <v>0.21</v>
      </c>
      <c r="F616" s="138">
        <v>0.2</v>
      </c>
      <c r="G616" s="136" t="s">
        <v>308</v>
      </c>
      <c r="H616" s="139">
        <v>41974</v>
      </c>
    </row>
    <row r="617" spans="1:8" ht="38.25">
      <c r="A617" s="140">
        <v>89223</v>
      </c>
      <c r="B617" s="141" t="s">
        <v>6069</v>
      </c>
      <c r="C617" s="140" t="s">
        <v>5450</v>
      </c>
      <c r="D617" s="140" t="s">
        <v>307</v>
      </c>
      <c r="E617" s="142">
        <v>0.73</v>
      </c>
      <c r="F617" s="142">
        <v>0.73</v>
      </c>
      <c r="G617" s="140" t="s">
        <v>308</v>
      </c>
      <c r="H617" s="143">
        <v>41974</v>
      </c>
    </row>
    <row r="618" spans="1:8" ht="38.25">
      <c r="A618" s="136">
        <v>89224</v>
      </c>
      <c r="B618" s="137" t="s">
        <v>6070</v>
      </c>
      <c r="C618" s="136" t="s">
        <v>5450</v>
      </c>
      <c r="D618" s="136" t="s">
        <v>307</v>
      </c>
      <c r="E618" s="138">
        <v>1.38</v>
      </c>
      <c r="F618" s="138">
        <v>1.38</v>
      </c>
      <c r="G618" s="136" t="s">
        <v>308</v>
      </c>
      <c r="H618" s="139">
        <v>41974</v>
      </c>
    </row>
    <row r="619" spans="1:8" ht="25.5">
      <c r="A619" s="140">
        <v>89279</v>
      </c>
      <c r="B619" s="141" t="s">
        <v>6071</v>
      </c>
      <c r="C619" s="140" t="s">
        <v>5450</v>
      </c>
      <c r="D619" s="140" t="s">
        <v>6044</v>
      </c>
      <c r="E619" s="142">
        <v>1.32</v>
      </c>
      <c r="F619" s="142">
        <v>1.31</v>
      </c>
      <c r="G619" s="140" t="s">
        <v>308</v>
      </c>
      <c r="H619" s="143">
        <v>41974</v>
      </c>
    </row>
    <row r="620" spans="1:8" ht="25.5">
      <c r="A620" s="136">
        <v>89278</v>
      </c>
      <c r="B620" s="137" t="s">
        <v>6072</v>
      </c>
      <c r="C620" s="136" t="s">
        <v>5450</v>
      </c>
      <c r="D620" s="136" t="s">
        <v>6046</v>
      </c>
      <c r="E620" s="138">
        <v>6.38</v>
      </c>
      <c r="F620" s="138">
        <v>6.37</v>
      </c>
      <c r="G620" s="136" t="s">
        <v>308</v>
      </c>
      <c r="H620" s="139">
        <v>41974</v>
      </c>
    </row>
    <row r="621" spans="1:8" ht="38.25">
      <c r="A621" s="140">
        <v>89274</v>
      </c>
      <c r="B621" s="141" t="s">
        <v>6073</v>
      </c>
      <c r="C621" s="140" t="s">
        <v>5450</v>
      </c>
      <c r="D621" s="140" t="s">
        <v>307</v>
      </c>
      <c r="E621" s="142">
        <v>1.07</v>
      </c>
      <c r="F621" s="142">
        <v>1.06</v>
      </c>
      <c r="G621" s="140" t="s">
        <v>308</v>
      </c>
      <c r="H621" s="143">
        <v>41974</v>
      </c>
    </row>
    <row r="622" spans="1:8" ht="25.5">
      <c r="A622" s="136">
        <v>89275</v>
      </c>
      <c r="B622" s="137" t="s">
        <v>6074</v>
      </c>
      <c r="C622" s="136" t="s">
        <v>5450</v>
      </c>
      <c r="D622" s="136" t="s">
        <v>307</v>
      </c>
      <c r="E622" s="138">
        <v>0.25</v>
      </c>
      <c r="F622" s="138">
        <v>0.24</v>
      </c>
      <c r="G622" s="136" t="s">
        <v>308</v>
      </c>
      <c r="H622" s="139">
        <v>41974</v>
      </c>
    </row>
    <row r="623" spans="1:8" ht="38.25">
      <c r="A623" s="140">
        <v>89276</v>
      </c>
      <c r="B623" s="141" t="s">
        <v>6075</v>
      </c>
      <c r="C623" s="140" t="s">
        <v>5450</v>
      </c>
      <c r="D623" s="140" t="s">
        <v>307</v>
      </c>
      <c r="E623" s="142">
        <v>0.89</v>
      </c>
      <c r="F623" s="142">
        <v>0.88</v>
      </c>
      <c r="G623" s="140" t="s">
        <v>308</v>
      </c>
      <c r="H623" s="143">
        <v>41974</v>
      </c>
    </row>
    <row r="624" spans="1:8" ht="38.25">
      <c r="A624" s="136">
        <v>89277</v>
      </c>
      <c r="B624" s="137" t="s">
        <v>6076</v>
      </c>
      <c r="C624" s="136" t="s">
        <v>5450</v>
      </c>
      <c r="D624" s="136" t="s">
        <v>307</v>
      </c>
      <c r="E624" s="138">
        <v>4.17</v>
      </c>
      <c r="F624" s="138">
        <v>4.17</v>
      </c>
      <c r="G624" s="136" t="s">
        <v>308</v>
      </c>
      <c r="H624" s="139">
        <v>41974</v>
      </c>
    </row>
    <row r="625" spans="1:8" ht="25.5">
      <c r="A625" s="140" t="s">
        <v>6077</v>
      </c>
      <c r="B625" s="141" t="s">
        <v>6078</v>
      </c>
      <c r="C625" s="140" t="s">
        <v>5450</v>
      </c>
      <c r="D625" s="140" t="s">
        <v>307</v>
      </c>
      <c r="E625" s="142">
        <v>14.64</v>
      </c>
      <c r="F625" s="142">
        <v>14.63</v>
      </c>
      <c r="G625" s="140" t="s">
        <v>308</v>
      </c>
      <c r="H625" s="143">
        <v>41974</v>
      </c>
    </row>
    <row r="626" spans="1:8" ht="25.5">
      <c r="A626" s="136" t="s">
        <v>6079</v>
      </c>
      <c r="B626" s="137" t="s">
        <v>6080</v>
      </c>
      <c r="C626" s="136" t="s">
        <v>5450</v>
      </c>
      <c r="D626" s="136" t="s">
        <v>307</v>
      </c>
      <c r="E626" s="138">
        <v>4.72</v>
      </c>
      <c r="F626" s="138">
        <v>4.71</v>
      </c>
      <c r="G626" s="136" t="s">
        <v>308</v>
      </c>
      <c r="H626" s="139">
        <v>41974</v>
      </c>
    </row>
    <row r="627" spans="1:8">
      <c r="A627" s="140">
        <v>88257</v>
      </c>
      <c r="B627" s="141" t="s">
        <v>6081</v>
      </c>
      <c r="C627" s="140" t="s">
        <v>5361</v>
      </c>
      <c r="D627" s="140" t="s">
        <v>307</v>
      </c>
      <c r="E627" s="142">
        <v>16.87</v>
      </c>
      <c r="F627" s="142">
        <v>15.11</v>
      </c>
      <c r="G627" s="140" t="s">
        <v>308</v>
      </c>
      <c r="H627" s="143">
        <v>41974</v>
      </c>
    </row>
    <row r="628" spans="1:8" ht="38.25">
      <c r="A628" s="136">
        <v>72139</v>
      </c>
      <c r="B628" s="137" t="s">
        <v>6082</v>
      </c>
      <c r="C628" s="136" t="s">
        <v>5343</v>
      </c>
      <c r="D628" s="136" t="s">
        <v>335</v>
      </c>
      <c r="E628" s="138">
        <v>495.42</v>
      </c>
      <c r="F628" s="138">
        <v>484.66</v>
      </c>
      <c r="G628" s="136" t="s">
        <v>308</v>
      </c>
      <c r="H628" s="139">
        <v>41974</v>
      </c>
    </row>
    <row r="629" spans="1:8" ht="38.25">
      <c r="A629" s="140">
        <v>72176</v>
      </c>
      <c r="B629" s="141" t="s">
        <v>6083</v>
      </c>
      <c r="C629" s="140" t="s">
        <v>5343</v>
      </c>
      <c r="D629" s="140" t="s">
        <v>335</v>
      </c>
      <c r="E629" s="142">
        <v>503.67</v>
      </c>
      <c r="F629" s="142">
        <v>492.88</v>
      </c>
      <c r="G629" s="140" t="s">
        <v>308</v>
      </c>
      <c r="H629" s="143">
        <v>41974</v>
      </c>
    </row>
    <row r="630" spans="1:8" ht="38.25">
      <c r="A630" s="136">
        <v>72175</v>
      </c>
      <c r="B630" s="137" t="s">
        <v>6084</v>
      </c>
      <c r="C630" s="136" t="s">
        <v>5343</v>
      </c>
      <c r="D630" s="136" t="s">
        <v>335</v>
      </c>
      <c r="E630" s="138">
        <v>499.67</v>
      </c>
      <c r="F630" s="138">
        <v>488.87</v>
      </c>
      <c r="G630" s="136" t="s">
        <v>308</v>
      </c>
      <c r="H630" s="139">
        <v>41974</v>
      </c>
    </row>
    <row r="631" spans="1:8" ht="38.25">
      <c r="A631" s="140">
        <v>83659</v>
      </c>
      <c r="B631" s="141" t="s">
        <v>6085</v>
      </c>
      <c r="C631" s="140" t="s">
        <v>5374</v>
      </c>
      <c r="D631" s="140" t="s">
        <v>83</v>
      </c>
      <c r="E631" s="142">
        <v>622.6</v>
      </c>
      <c r="F631" s="142">
        <v>586.97</v>
      </c>
      <c r="G631" s="140" t="s">
        <v>308</v>
      </c>
      <c r="H631" s="143">
        <v>41974</v>
      </c>
    </row>
    <row r="632" spans="1:8" ht="38.25">
      <c r="A632" s="136" t="s">
        <v>6086</v>
      </c>
      <c r="B632" s="137" t="s">
        <v>6087</v>
      </c>
      <c r="C632" s="136" t="s">
        <v>5374</v>
      </c>
      <c r="D632" s="136" t="s">
        <v>83</v>
      </c>
      <c r="E632" s="138">
        <v>339.05</v>
      </c>
      <c r="F632" s="138">
        <v>319.85000000000002</v>
      </c>
      <c r="G632" s="136" t="s">
        <v>308</v>
      </c>
      <c r="H632" s="139">
        <v>41974</v>
      </c>
    </row>
    <row r="633" spans="1:8" ht="38.25">
      <c r="A633" s="140" t="s">
        <v>6088</v>
      </c>
      <c r="B633" s="141" t="s">
        <v>6089</v>
      </c>
      <c r="C633" s="140" t="s">
        <v>5374</v>
      </c>
      <c r="D633" s="140" t="s">
        <v>83</v>
      </c>
      <c r="E633" s="142">
        <v>490.59</v>
      </c>
      <c r="F633" s="142">
        <v>463.21</v>
      </c>
      <c r="G633" s="140" t="s">
        <v>308</v>
      </c>
      <c r="H633" s="143">
        <v>41974</v>
      </c>
    </row>
    <row r="634" spans="1:8" ht="38.25">
      <c r="A634" s="136" t="s">
        <v>6090</v>
      </c>
      <c r="B634" s="137" t="s">
        <v>6091</v>
      </c>
      <c r="C634" s="136" t="s">
        <v>5374</v>
      </c>
      <c r="D634" s="136" t="s">
        <v>83</v>
      </c>
      <c r="E634" s="138">
        <v>833.6</v>
      </c>
      <c r="F634" s="138">
        <v>788.06</v>
      </c>
      <c r="G634" s="136" t="s">
        <v>308</v>
      </c>
      <c r="H634" s="139">
        <v>41974</v>
      </c>
    </row>
    <row r="635" spans="1:8" ht="38.25">
      <c r="A635" s="140" t="s">
        <v>6092</v>
      </c>
      <c r="B635" s="141" t="s">
        <v>6093</v>
      </c>
      <c r="C635" s="140" t="s">
        <v>5374</v>
      </c>
      <c r="D635" s="140" t="s">
        <v>83</v>
      </c>
      <c r="E635" s="142">
        <v>1281.1500000000001</v>
      </c>
      <c r="F635" s="142">
        <v>1212.31</v>
      </c>
      <c r="G635" s="140" t="s">
        <v>308</v>
      </c>
      <c r="H635" s="143">
        <v>41974</v>
      </c>
    </row>
    <row r="636" spans="1:8" ht="38.25">
      <c r="A636" s="136" t="s">
        <v>6094</v>
      </c>
      <c r="B636" s="137" t="s">
        <v>6095</v>
      </c>
      <c r="C636" s="136" t="s">
        <v>5374</v>
      </c>
      <c r="D636" s="136" t="s">
        <v>83</v>
      </c>
      <c r="E636" s="138">
        <v>1619.73</v>
      </c>
      <c r="F636" s="138">
        <v>1536.24</v>
      </c>
      <c r="G636" s="136" t="s">
        <v>308</v>
      </c>
      <c r="H636" s="139">
        <v>41974</v>
      </c>
    </row>
    <row r="637" spans="1:8" ht="38.25">
      <c r="A637" s="140" t="s">
        <v>6096</v>
      </c>
      <c r="B637" s="141" t="s">
        <v>6097</v>
      </c>
      <c r="C637" s="140" t="s">
        <v>5374</v>
      </c>
      <c r="D637" s="140" t="s">
        <v>83</v>
      </c>
      <c r="E637" s="142">
        <v>2520.4</v>
      </c>
      <c r="F637" s="142">
        <v>2388.29</v>
      </c>
      <c r="G637" s="140" t="s">
        <v>308</v>
      </c>
      <c r="H637" s="143">
        <v>41974</v>
      </c>
    </row>
    <row r="638" spans="1:8" ht="38.25">
      <c r="A638" s="136" t="s">
        <v>6098</v>
      </c>
      <c r="B638" s="137" t="s">
        <v>6099</v>
      </c>
      <c r="C638" s="136" t="s">
        <v>5374</v>
      </c>
      <c r="D638" s="136" t="s">
        <v>83</v>
      </c>
      <c r="E638" s="138">
        <v>574.55999999999995</v>
      </c>
      <c r="F638" s="138">
        <v>542.80999999999995</v>
      </c>
      <c r="G638" s="136" t="s">
        <v>308</v>
      </c>
      <c r="H638" s="139">
        <v>41974</v>
      </c>
    </row>
    <row r="639" spans="1:8" ht="38.25">
      <c r="A639" s="140" t="s">
        <v>6100</v>
      </c>
      <c r="B639" s="141" t="s">
        <v>6101</v>
      </c>
      <c r="C639" s="140" t="s">
        <v>5374</v>
      </c>
      <c r="D639" s="140" t="s">
        <v>83</v>
      </c>
      <c r="E639" s="142">
        <v>884.28</v>
      </c>
      <c r="F639" s="142">
        <v>836.32</v>
      </c>
      <c r="G639" s="140" t="s">
        <v>308</v>
      </c>
      <c r="H639" s="143">
        <v>41974</v>
      </c>
    </row>
    <row r="640" spans="1:8" ht="38.25">
      <c r="A640" s="136" t="s">
        <v>6102</v>
      </c>
      <c r="B640" s="137" t="s">
        <v>6103</v>
      </c>
      <c r="C640" s="136" t="s">
        <v>5374</v>
      </c>
      <c r="D640" s="136" t="s">
        <v>83</v>
      </c>
      <c r="E640" s="138">
        <v>1275.21</v>
      </c>
      <c r="F640" s="138">
        <v>1207.1300000000001</v>
      </c>
      <c r="G640" s="136" t="s">
        <v>308</v>
      </c>
      <c r="H640" s="139">
        <v>41974</v>
      </c>
    </row>
    <row r="641" spans="1:8" ht="38.25">
      <c r="A641" s="140" t="s">
        <v>6104</v>
      </c>
      <c r="B641" s="141" t="s">
        <v>6105</v>
      </c>
      <c r="C641" s="140" t="s">
        <v>5374</v>
      </c>
      <c r="D641" s="140" t="s">
        <v>83</v>
      </c>
      <c r="E641" s="142">
        <v>1752.88</v>
      </c>
      <c r="F641" s="142">
        <v>1660.54</v>
      </c>
      <c r="G641" s="140" t="s">
        <v>308</v>
      </c>
      <c r="H641" s="143">
        <v>41974</v>
      </c>
    </row>
    <row r="642" spans="1:8" ht="38.25">
      <c r="A642" s="136" t="s">
        <v>6106</v>
      </c>
      <c r="B642" s="137" t="s">
        <v>6107</v>
      </c>
      <c r="C642" s="136" t="s">
        <v>5374</v>
      </c>
      <c r="D642" s="136" t="s">
        <v>83</v>
      </c>
      <c r="E642" s="138">
        <v>641.69000000000005</v>
      </c>
      <c r="F642" s="138">
        <v>606.15</v>
      </c>
      <c r="G642" s="136" t="s">
        <v>308</v>
      </c>
      <c r="H642" s="139">
        <v>41974</v>
      </c>
    </row>
    <row r="643" spans="1:8" ht="38.25">
      <c r="A643" s="140" t="s">
        <v>6108</v>
      </c>
      <c r="B643" s="141" t="s">
        <v>6109</v>
      </c>
      <c r="C643" s="140" t="s">
        <v>5374</v>
      </c>
      <c r="D643" s="140" t="s">
        <v>83</v>
      </c>
      <c r="E643" s="142">
        <v>1092.1600000000001</v>
      </c>
      <c r="F643" s="142">
        <v>1032.8699999999999</v>
      </c>
      <c r="G643" s="140" t="s">
        <v>308</v>
      </c>
      <c r="H643" s="143">
        <v>41974</v>
      </c>
    </row>
    <row r="644" spans="1:8" ht="38.25">
      <c r="A644" s="136" t="s">
        <v>6110</v>
      </c>
      <c r="B644" s="137" t="s">
        <v>6111</v>
      </c>
      <c r="C644" s="136" t="s">
        <v>5374</v>
      </c>
      <c r="D644" s="136" t="s">
        <v>83</v>
      </c>
      <c r="E644" s="138">
        <v>1677.63</v>
      </c>
      <c r="F644" s="138">
        <v>1587.92</v>
      </c>
      <c r="G644" s="136" t="s">
        <v>308</v>
      </c>
      <c r="H644" s="139">
        <v>41974</v>
      </c>
    </row>
    <row r="645" spans="1:8" ht="38.25">
      <c r="A645" s="140" t="s">
        <v>6112</v>
      </c>
      <c r="B645" s="141" t="s">
        <v>6113</v>
      </c>
      <c r="C645" s="140" t="s">
        <v>5374</v>
      </c>
      <c r="D645" s="140" t="s">
        <v>83</v>
      </c>
      <c r="E645" s="142">
        <v>2406.79</v>
      </c>
      <c r="F645" s="142">
        <v>2279.65</v>
      </c>
      <c r="G645" s="140" t="s">
        <v>308</v>
      </c>
      <c r="H645" s="143">
        <v>41974</v>
      </c>
    </row>
    <row r="646" spans="1:8" ht="38.25">
      <c r="A646" s="136" t="s">
        <v>6114</v>
      </c>
      <c r="B646" s="137" t="s">
        <v>6115</v>
      </c>
      <c r="C646" s="136" t="s">
        <v>5374</v>
      </c>
      <c r="D646" s="136" t="s">
        <v>83</v>
      </c>
      <c r="E646" s="138">
        <v>3287.99</v>
      </c>
      <c r="F646" s="138">
        <v>3116.1</v>
      </c>
      <c r="G646" s="136" t="s">
        <v>308</v>
      </c>
      <c r="H646" s="139">
        <v>41974</v>
      </c>
    </row>
    <row r="647" spans="1:8">
      <c r="A647" s="140">
        <v>83486</v>
      </c>
      <c r="B647" s="141" t="s">
        <v>6116</v>
      </c>
      <c r="C647" s="140" t="s">
        <v>5371</v>
      </c>
      <c r="D647" s="140" t="s">
        <v>83</v>
      </c>
      <c r="E647" s="142">
        <v>1061.9000000000001</v>
      </c>
      <c r="F647" s="142">
        <v>1040.24</v>
      </c>
      <c r="G647" s="140" t="s">
        <v>308</v>
      </c>
      <c r="H647" s="143">
        <v>41974</v>
      </c>
    </row>
    <row r="648" spans="1:8">
      <c r="A648" s="136">
        <v>83646</v>
      </c>
      <c r="B648" s="137" t="s">
        <v>6117</v>
      </c>
      <c r="C648" s="136" t="s">
        <v>5371</v>
      </c>
      <c r="D648" s="136" t="s">
        <v>83</v>
      </c>
      <c r="E648" s="138">
        <v>1690.82</v>
      </c>
      <c r="F648" s="138">
        <v>1670.53</v>
      </c>
      <c r="G648" s="136" t="s">
        <v>308</v>
      </c>
      <c r="H648" s="139">
        <v>41974</v>
      </c>
    </row>
    <row r="649" spans="1:8">
      <c r="A649" s="140">
        <v>83650</v>
      </c>
      <c r="B649" s="141" t="s">
        <v>6118</v>
      </c>
      <c r="C649" s="140" t="s">
        <v>5371</v>
      </c>
      <c r="D649" s="140" t="s">
        <v>83</v>
      </c>
      <c r="E649" s="142">
        <v>3470.72</v>
      </c>
      <c r="F649" s="142">
        <v>3386.54</v>
      </c>
      <c r="G649" s="140" t="s">
        <v>308</v>
      </c>
      <c r="H649" s="143">
        <v>41974</v>
      </c>
    </row>
    <row r="650" spans="1:8">
      <c r="A650" s="136">
        <v>83649</v>
      </c>
      <c r="B650" s="137" t="s">
        <v>6119</v>
      </c>
      <c r="C650" s="136" t="s">
        <v>5371</v>
      </c>
      <c r="D650" s="136" t="s">
        <v>83</v>
      </c>
      <c r="E650" s="138">
        <v>4182.24</v>
      </c>
      <c r="F650" s="138">
        <v>4098.0600000000004</v>
      </c>
      <c r="G650" s="136" t="s">
        <v>308</v>
      </c>
      <c r="H650" s="139">
        <v>41974</v>
      </c>
    </row>
    <row r="651" spans="1:8">
      <c r="A651" s="140">
        <v>83648</v>
      </c>
      <c r="B651" s="141" t="s">
        <v>6120</v>
      </c>
      <c r="C651" s="140" t="s">
        <v>5371</v>
      </c>
      <c r="D651" s="140" t="s">
        <v>83</v>
      </c>
      <c r="E651" s="142">
        <v>695.42</v>
      </c>
      <c r="F651" s="142">
        <v>675.13</v>
      </c>
      <c r="G651" s="140" t="s">
        <v>308</v>
      </c>
      <c r="H651" s="143">
        <v>41974</v>
      </c>
    </row>
    <row r="652" spans="1:8">
      <c r="A652" s="136">
        <v>83647</v>
      </c>
      <c r="B652" s="137" t="s">
        <v>6121</v>
      </c>
      <c r="C652" s="136" t="s">
        <v>5371</v>
      </c>
      <c r="D652" s="136" t="s">
        <v>83</v>
      </c>
      <c r="E652" s="138">
        <v>1097.3399999999999</v>
      </c>
      <c r="F652" s="138">
        <v>1077.05</v>
      </c>
      <c r="G652" s="136" t="s">
        <v>308</v>
      </c>
      <c r="H652" s="139">
        <v>41974</v>
      </c>
    </row>
    <row r="653" spans="1:8">
      <c r="A653" s="140">
        <v>83644</v>
      </c>
      <c r="B653" s="141" t="s">
        <v>6122</v>
      </c>
      <c r="C653" s="140" t="s">
        <v>5371</v>
      </c>
      <c r="D653" s="140" t="s">
        <v>83</v>
      </c>
      <c r="E653" s="142">
        <v>4626.0600000000004</v>
      </c>
      <c r="F653" s="142">
        <v>4605.7700000000004</v>
      </c>
      <c r="G653" s="140" t="s">
        <v>308</v>
      </c>
      <c r="H653" s="143">
        <v>41974</v>
      </c>
    </row>
    <row r="654" spans="1:8">
      <c r="A654" s="136">
        <v>83645</v>
      </c>
      <c r="B654" s="137" t="s">
        <v>6123</v>
      </c>
      <c r="C654" s="136" t="s">
        <v>5371</v>
      </c>
      <c r="D654" s="136" t="s">
        <v>83</v>
      </c>
      <c r="E654" s="138">
        <v>1453.1</v>
      </c>
      <c r="F654" s="138">
        <v>1432.81</v>
      </c>
      <c r="G654" s="136" t="s">
        <v>308</v>
      </c>
      <c r="H654" s="139">
        <v>41974</v>
      </c>
    </row>
    <row r="655" spans="1:8" ht="25.5">
      <c r="A655" s="140">
        <v>83643</v>
      </c>
      <c r="B655" s="141" t="s">
        <v>6124</v>
      </c>
      <c r="C655" s="140" t="s">
        <v>5371</v>
      </c>
      <c r="D655" s="140" t="s">
        <v>83</v>
      </c>
      <c r="E655" s="142">
        <v>1928</v>
      </c>
      <c r="F655" s="142">
        <v>1908.03</v>
      </c>
      <c r="G655" s="140" t="s">
        <v>308</v>
      </c>
      <c r="H655" s="143">
        <v>41974</v>
      </c>
    </row>
    <row r="656" spans="1:8" ht="38.25">
      <c r="A656" s="136">
        <v>89022</v>
      </c>
      <c r="B656" s="137" t="s">
        <v>6125</v>
      </c>
      <c r="C656" s="136" t="s">
        <v>5450</v>
      </c>
      <c r="D656" s="136" t="s">
        <v>6044</v>
      </c>
      <c r="E656" s="138">
        <v>0.2</v>
      </c>
      <c r="F656" s="138">
        <v>0.2</v>
      </c>
      <c r="G656" s="136" t="s">
        <v>308</v>
      </c>
      <c r="H656" s="139">
        <v>41974</v>
      </c>
    </row>
    <row r="657" spans="1:8" ht="38.25">
      <c r="A657" s="140">
        <v>89021</v>
      </c>
      <c r="B657" s="141" t="s">
        <v>6126</v>
      </c>
      <c r="C657" s="140" t="s">
        <v>5450</v>
      </c>
      <c r="D657" s="140" t="s">
        <v>6046</v>
      </c>
      <c r="E657" s="142">
        <v>1.58</v>
      </c>
      <c r="F657" s="142">
        <v>1.58</v>
      </c>
      <c r="G657" s="140" t="s">
        <v>308</v>
      </c>
      <c r="H657" s="143">
        <v>41974</v>
      </c>
    </row>
    <row r="658" spans="1:8" ht="38.25">
      <c r="A658" s="136">
        <v>89019</v>
      </c>
      <c r="B658" s="137" t="s">
        <v>6127</v>
      </c>
      <c r="C658" s="136" t="s">
        <v>5450</v>
      </c>
      <c r="D658" s="136" t="s">
        <v>307</v>
      </c>
      <c r="E658" s="138">
        <v>0.16</v>
      </c>
      <c r="F658" s="138">
        <v>0.15</v>
      </c>
      <c r="G658" s="136" t="s">
        <v>308</v>
      </c>
      <c r="H658" s="139">
        <v>41974</v>
      </c>
    </row>
    <row r="659" spans="1:8" ht="38.25">
      <c r="A659" s="140">
        <v>89020</v>
      </c>
      <c r="B659" s="141" t="s">
        <v>6128</v>
      </c>
      <c r="C659" s="140" t="s">
        <v>5450</v>
      </c>
      <c r="D659" s="140" t="s">
        <v>307</v>
      </c>
      <c r="E659" s="142">
        <v>0.04</v>
      </c>
      <c r="F659" s="142">
        <v>0.04</v>
      </c>
      <c r="G659" s="140" t="s">
        <v>308</v>
      </c>
      <c r="H659" s="143">
        <v>41974</v>
      </c>
    </row>
    <row r="660" spans="1:8" ht="38.25">
      <c r="A660" s="136">
        <v>5800</v>
      </c>
      <c r="B660" s="137" t="s">
        <v>6129</v>
      </c>
      <c r="C660" s="136" t="s">
        <v>5450</v>
      </c>
      <c r="D660" s="136" t="s">
        <v>307</v>
      </c>
      <c r="E660" s="138">
        <v>0.1</v>
      </c>
      <c r="F660" s="138">
        <v>0.1</v>
      </c>
      <c r="G660" s="136" t="s">
        <v>308</v>
      </c>
      <c r="H660" s="139">
        <v>41974</v>
      </c>
    </row>
    <row r="661" spans="1:8" ht="38.25">
      <c r="A661" s="140">
        <v>53866</v>
      </c>
      <c r="B661" s="141" t="s">
        <v>6130</v>
      </c>
      <c r="C661" s="140" t="s">
        <v>5450</v>
      </c>
      <c r="D661" s="140" t="s">
        <v>307</v>
      </c>
      <c r="E661" s="142">
        <v>1.28</v>
      </c>
      <c r="F661" s="142">
        <v>1.27</v>
      </c>
      <c r="G661" s="140" t="s">
        <v>308</v>
      </c>
      <c r="H661" s="143">
        <v>41974</v>
      </c>
    </row>
    <row r="662" spans="1:8" ht="38.25">
      <c r="A662" s="136">
        <v>83400</v>
      </c>
      <c r="B662" s="137" t="s">
        <v>6131</v>
      </c>
      <c r="C662" s="136" t="s">
        <v>5368</v>
      </c>
      <c r="D662" s="136" t="s">
        <v>83</v>
      </c>
      <c r="E662" s="138">
        <v>73.73</v>
      </c>
      <c r="F662" s="138">
        <v>69.69</v>
      </c>
      <c r="G662" s="136" t="s">
        <v>308</v>
      </c>
      <c r="H662" s="139">
        <v>41974</v>
      </c>
    </row>
    <row r="663" spans="1:8" ht="38.25">
      <c r="A663" s="140">
        <v>83401</v>
      </c>
      <c r="B663" s="141" t="s">
        <v>6132</v>
      </c>
      <c r="C663" s="140" t="s">
        <v>5368</v>
      </c>
      <c r="D663" s="140" t="s">
        <v>83</v>
      </c>
      <c r="E663" s="142">
        <v>152.51</v>
      </c>
      <c r="F663" s="142">
        <v>148.47</v>
      </c>
      <c r="G663" s="140" t="s">
        <v>308</v>
      </c>
      <c r="H663" s="143">
        <v>41974</v>
      </c>
    </row>
    <row r="664" spans="1:8">
      <c r="A664" s="136">
        <v>84159</v>
      </c>
      <c r="B664" s="137" t="s">
        <v>6133</v>
      </c>
      <c r="C664" s="136" t="s">
        <v>5361</v>
      </c>
      <c r="D664" s="136" t="s">
        <v>630</v>
      </c>
      <c r="E664" s="138">
        <v>2.94</v>
      </c>
      <c r="F664" s="138">
        <v>2.86</v>
      </c>
      <c r="G664" s="136" t="s">
        <v>308</v>
      </c>
      <c r="H664" s="139">
        <v>41974</v>
      </c>
    </row>
    <row r="665" spans="1:8">
      <c r="A665" s="140">
        <v>84158</v>
      </c>
      <c r="B665" s="141" t="s">
        <v>6134</v>
      </c>
      <c r="C665" s="140" t="s">
        <v>5361</v>
      </c>
      <c r="D665" s="140" t="s">
        <v>630</v>
      </c>
      <c r="E665" s="142">
        <v>1.65</v>
      </c>
      <c r="F665" s="142">
        <v>1.62</v>
      </c>
      <c r="G665" s="140" t="s">
        <v>308</v>
      </c>
      <c r="H665" s="143">
        <v>41974</v>
      </c>
    </row>
    <row r="666" spans="1:8">
      <c r="A666" s="136">
        <v>73543</v>
      </c>
      <c r="B666" s="137" t="s">
        <v>6135</v>
      </c>
      <c r="C666" s="136" t="s">
        <v>5361</v>
      </c>
      <c r="D666" s="136" t="s">
        <v>630</v>
      </c>
      <c r="E666" s="138">
        <v>1.01</v>
      </c>
      <c r="F666" s="138">
        <v>0.98</v>
      </c>
      <c r="G666" s="136" t="s">
        <v>308</v>
      </c>
      <c r="H666" s="139">
        <v>41974</v>
      </c>
    </row>
    <row r="667" spans="1:8">
      <c r="A667" s="140">
        <v>73542</v>
      </c>
      <c r="B667" s="141" t="s">
        <v>6136</v>
      </c>
      <c r="C667" s="140" t="s">
        <v>5361</v>
      </c>
      <c r="D667" s="140" t="s">
        <v>630</v>
      </c>
      <c r="E667" s="142">
        <v>1.21</v>
      </c>
      <c r="F667" s="142">
        <v>1.17</v>
      </c>
      <c r="G667" s="140" t="s">
        <v>308</v>
      </c>
      <c r="H667" s="143">
        <v>41974</v>
      </c>
    </row>
    <row r="668" spans="1:8" ht="38.25">
      <c r="A668" s="136" t="s">
        <v>6137</v>
      </c>
      <c r="B668" s="137" t="s">
        <v>6138</v>
      </c>
      <c r="C668" s="136" t="s">
        <v>5368</v>
      </c>
      <c r="D668" s="136" t="s">
        <v>370</v>
      </c>
      <c r="E668" s="138">
        <v>2.0299999999999998</v>
      </c>
      <c r="F668" s="138">
        <v>1.92</v>
      </c>
      <c r="G668" s="136" t="s">
        <v>308</v>
      </c>
      <c r="H668" s="139">
        <v>41974</v>
      </c>
    </row>
    <row r="669" spans="1:8" ht="38.25">
      <c r="A669" s="140" t="s">
        <v>6139</v>
      </c>
      <c r="B669" s="141" t="s">
        <v>6140</v>
      </c>
      <c r="C669" s="140" t="s">
        <v>5368</v>
      </c>
      <c r="D669" s="140" t="s">
        <v>370</v>
      </c>
      <c r="E669" s="142">
        <v>8.01</v>
      </c>
      <c r="F669" s="142">
        <v>7.79</v>
      </c>
      <c r="G669" s="140" t="s">
        <v>308</v>
      </c>
      <c r="H669" s="143">
        <v>41974</v>
      </c>
    </row>
    <row r="670" spans="1:8" ht="38.25">
      <c r="A670" s="136" t="s">
        <v>6141</v>
      </c>
      <c r="B670" s="137" t="s">
        <v>6142</v>
      </c>
      <c r="C670" s="136" t="s">
        <v>5368</v>
      </c>
      <c r="D670" s="136" t="s">
        <v>370</v>
      </c>
      <c r="E670" s="138">
        <v>56.05</v>
      </c>
      <c r="F670" s="138">
        <v>55.11</v>
      </c>
      <c r="G670" s="136" t="s">
        <v>308</v>
      </c>
      <c r="H670" s="139">
        <v>41974</v>
      </c>
    </row>
    <row r="671" spans="1:8" ht="38.25">
      <c r="A671" s="140" t="s">
        <v>6143</v>
      </c>
      <c r="B671" s="141" t="s">
        <v>6144</v>
      </c>
      <c r="C671" s="140" t="s">
        <v>5368</v>
      </c>
      <c r="D671" s="140" t="s">
        <v>370</v>
      </c>
      <c r="E671" s="142">
        <v>67.08</v>
      </c>
      <c r="F671" s="142">
        <v>66.02</v>
      </c>
      <c r="G671" s="140" t="s">
        <v>308</v>
      </c>
      <c r="H671" s="143">
        <v>41974</v>
      </c>
    </row>
    <row r="672" spans="1:8" ht="38.25">
      <c r="A672" s="136" t="s">
        <v>6145</v>
      </c>
      <c r="B672" s="137" t="s">
        <v>6146</v>
      </c>
      <c r="C672" s="136" t="s">
        <v>5368</v>
      </c>
      <c r="D672" s="136" t="s">
        <v>370</v>
      </c>
      <c r="E672" s="138">
        <v>9.1999999999999993</v>
      </c>
      <c r="F672" s="138">
        <v>8.9600000000000009</v>
      </c>
      <c r="G672" s="136" t="s">
        <v>308</v>
      </c>
      <c r="H672" s="139">
        <v>41974</v>
      </c>
    </row>
    <row r="673" spans="1:8" ht="38.25">
      <c r="A673" s="140" t="s">
        <v>6147</v>
      </c>
      <c r="B673" s="141" t="s">
        <v>6148</v>
      </c>
      <c r="C673" s="140" t="s">
        <v>5368</v>
      </c>
      <c r="D673" s="140" t="s">
        <v>370</v>
      </c>
      <c r="E673" s="142">
        <v>82.54</v>
      </c>
      <c r="F673" s="142">
        <v>81.33</v>
      </c>
      <c r="G673" s="140" t="s">
        <v>308</v>
      </c>
      <c r="H673" s="143">
        <v>41974</v>
      </c>
    </row>
    <row r="674" spans="1:8" ht="38.25">
      <c r="A674" s="136" t="s">
        <v>6149</v>
      </c>
      <c r="B674" s="137" t="s">
        <v>6150</v>
      </c>
      <c r="C674" s="136" t="s">
        <v>5368</v>
      </c>
      <c r="D674" s="136" t="s">
        <v>370</v>
      </c>
      <c r="E674" s="138">
        <v>2.67</v>
      </c>
      <c r="F674" s="138">
        <v>2.5299999999999998</v>
      </c>
      <c r="G674" s="136" t="s">
        <v>308</v>
      </c>
      <c r="H674" s="139">
        <v>41974</v>
      </c>
    </row>
    <row r="675" spans="1:8" ht="38.25">
      <c r="A675" s="140" t="s">
        <v>6151</v>
      </c>
      <c r="B675" s="141" t="s">
        <v>6152</v>
      </c>
      <c r="C675" s="140" t="s">
        <v>5368</v>
      </c>
      <c r="D675" s="140" t="s">
        <v>370</v>
      </c>
      <c r="E675" s="142">
        <v>105.07</v>
      </c>
      <c r="F675" s="142">
        <v>103.74</v>
      </c>
      <c r="G675" s="140" t="s">
        <v>308</v>
      </c>
      <c r="H675" s="143">
        <v>41974</v>
      </c>
    </row>
    <row r="676" spans="1:8" ht="38.25">
      <c r="A676" s="136" t="s">
        <v>6153</v>
      </c>
      <c r="B676" s="137" t="s">
        <v>6154</v>
      </c>
      <c r="C676" s="136" t="s">
        <v>5368</v>
      </c>
      <c r="D676" s="136" t="s">
        <v>370</v>
      </c>
      <c r="E676" s="138">
        <v>13.27</v>
      </c>
      <c r="F676" s="138">
        <v>13</v>
      </c>
      <c r="G676" s="136" t="s">
        <v>308</v>
      </c>
      <c r="H676" s="139">
        <v>41974</v>
      </c>
    </row>
    <row r="677" spans="1:8" ht="38.25">
      <c r="A677" s="140" t="s">
        <v>6155</v>
      </c>
      <c r="B677" s="141" t="s">
        <v>6156</v>
      </c>
      <c r="C677" s="140" t="s">
        <v>5368</v>
      </c>
      <c r="D677" s="140" t="s">
        <v>370</v>
      </c>
      <c r="E677" s="142">
        <v>126.15</v>
      </c>
      <c r="F677" s="142">
        <v>124.68</v>
      </c>
      <c r="G677" s="140" t="s">
        <v>308</v>
      </c>
      <c r="H677" s="143">
        <v>41974</v>
      </c>
    </row>
    <row r="678" spans="1:8" ht="38.25">
      <c r="A678" s="136" t="s">
        <v>6157</v>
      </c>
      <c r="B678" s="137" t="s">
        <v>6158</v>
      </c>
      <c r="C678" s="136" t="s">
        <v>5368</v>
      </c>
      <c r="D678" s="136" t="s">
        <v>370</v>
      </c>
      <c r="E678" s="138">
        <v>18.07</v>
      </c>
      <c r="F678" s="138">
        <v>17.66</v>
      </c>
      <c r="G678" s="136" t="s">
        <v>308</v>
      </c>
      <c r="H678" s="139">
        <v>41974</v>
      </c>
    </row>
    <row r="679" spans="1:8" ht="38.25">
      <c r="A679" s="140" t="s">
        <v>6159</v>
      </c>
      <c r="B679" s="141" t="s">
        <v>6160</v>
      </c>
      <c r="C679" s="140" t="s">
        <v>5368</v>
      </c>
      <c r="D679" s="140" t="s">
        <v>370</v>
      </c>
      <c r="E679" s="142">
        <v>3.89</v>
      </c>
      <c r="F679" s="142">
        <v>3.72</v>
      </c>
      <c r="G679" s="140" t="s">
        <v>308</v>
      </c>
      <c r="H679" s="143">
        <v>41974</v>
      </c>
    </row>
    <row r="680" spans="1:8" ht="38.25">
      <c r="A680" s="136" t="s">
        <v>6161</v>
      </c>
      <c r="B680" s="137" t="s">
        <v>6162</v>
      </c>
      <c r="C680" s="136" t="s">
        <v>5368</v>
      </c>
      <c r="D680" s="136" t="s">
        <v>370</v>
      </c>
      <c r="E680" s="138">
        <v>24.33</v>
      </c>
      <c r="F680" s="138">
        <v>23.8</v>
      </c>
      <c r="G680" s="136" t="s">
        <v>308</v>
      </c>
      <c r="H680" s="139">
        <v>41974</v>
      </c>
    </row>
    <row r="681" spans="1:8" ht="38.25">
      <c r="A681" s="140" t="s">
        <v>6163</v>
      </c>
      <c r="B681" s="141" t="s">
        <v>6164</v>
      </c>
      <c r="C681" s="140" t="s">
        <v>5368</v>
      </c>
      <c r="D681" s="140" t="s">
        <v>370</v>
      </c>
      <c r="E681" s="142">
        <v>5.24</v>
      </c>
      <c r="F681" s="142">
        <v>5.05</v>
      </c>
      <c r="G681" s="140" t="s">
        <v>308</v>
      </c>
      <c r="H681" s="143">
        <v>41974</v>
      </c>
    </row>
    <row r="682" spans="1:8" ht="38.25">
      <c r="A682" s="136" t="s">
        <v>6165</v>
      </c>
      <c r="B682" s="137" t="s">
        <v>6166</v>
      </c>
      <c r="C682" s="136" t="s">
        <v>5368</v>
      </c>
      <c r="D682" s="136" t="s">
        <v>370</v>
      </c>
      <c r="E682" s="138">
        <v>34.520000000000003</v>
      </c>
      <c r="F682" s="138">
        <v>33.85</v>
      </c>
      <c r="G682" s="136" t="s">
        <v>308</v>
      </c>
      <c r="H682" s="139">
        <v>41974</v>
      </c>
    </row>
    <row r="683" spans="1:8" ht="38.25">
      <c r="A683" s="140" t="s">
        <v>6167</v>
      </c>
      <c r="B683" s="141" t="s">
        <v>6168</v>
      </c>
      <c r="C683" s="140" t="s">
        <v>5368</v>
      </c>
      <c r="D683" s="140" t="s">
        <v>370</v>
      </c>
      <c r="E683" s="142">
        <v>45.5</v>
      </c>
      <c r="F683" s="142">
        <v>44.69</v>
      </c>
      <c r="G683" s="140" t="s">
        <v>308</v>
      </c>
      <c r="H683" s="143">
        <v>41974</v>
      </c>
    </row>
    <row r="684" spans="1:8" ht="38.25">
      <c r="A684" s="136">
        <v>83416</v>
      </c>
      <c r="B684" s="137" t="s">
        <v>6169</v>
      </c>
      <c r="C684" s="136" t="s">
        <v>5368</v>
      </c>
      <c r="D684" s="136" t="s">
        <v>370</v>
      </c>
      <c r="E684" s="138">
        <v>2.4</v>
      </c>
      <c r="F684" s="138">
        <v>2.29</v>
      </c>
      <c r="G684" s="136" t="s">
        <v>308</v>
      </c>
      <c r="H684" s="139">
        <v>41974</v>
      </c>
    </row>
    <row r="685" spans="1:8" ht="38.25">
      <c r="A685" s="140">
        <v>83420</v>
      </c>
      <c r="B685" s="141" t="s">
        <v>6170</v>
      </c>
      <c r="C685" s="140" t="s">
        <v>5368</v>
      </c>
      <c r="D685" s="140" t="s">
        <v>370</v>
      </c>
      <c r="E685" s="142">
        <v>7.48</v>
      </c>
      <c r="F685" s="142">
        <v>7.26</v>
      </c>
      <c r="G685" s="140" t="s">
        <v>308</v>
      </c>
      <c r="H685" s="143">
        <v>41974</v>
      </c>
    </row>
    <row r="686" spans="1:8" ht="38.25">
      <c r="A686" s="136">
        <v>83432</v>
      </c>
      <c r="B686" s="137" t="s">
        <v>6171</v>
      </c>
      <c r="C686" s="136" t="s">
        <v>5368</v>
      </c>
      <c r="D686" s="136" t="s">
        <v>370</v>
      </c>
      <c r="E686" s="138">
        <v>58.86</v>
      </c>
      <c r="F686" s="138">
        <v>57.9</v>
      </c>
      <c r="G686" s="136" t="s">
        <v>308</v>
      </c>
      <c r="H686" s="139">
        <v>41974</v>
      </c>
    </row>
    <row r="687" spans="1:8" ht="38.25">
      <c r="A687" s="140">
        <v>83433</v>
      </c>
      <c r="B687" s="141" t="s">
        <v>6172</v>
      </c>
      <c r="C687" s="140" t="s">
        <v>5368</v>
      </c>
      <c r="D687" s="140" t="s">
        <v>370</v>
      </c>
      <c r="E687" s="142">
        <v>73.53</v>
      </c>
      <c r="F687" s="142">
        <v>72.430000000000007</v>
      </c>
      <c r="G687" s="140" t="s">
        <v>308</v>
      </c>
      <c r="H687" s="143">
        <v>41974</v>
      </c>
    </row>
    <row r="688" spans="1:8" ht="38.25">
      <c r="A688" s="136">
        <v>83421</v>
      </c>
      <c r="B688" s="137" t="s">
        <v>6173</v>
      </c>
      <c r="C688" s="136" t="s">
        <v>5368</v>
      </c>
      <c r="D688" s="136" t="s">
        <v>370</v>
      </c>
      <c r="E688" s="138">
        <v>10.39</v>
      </c>
      <c r="F688" s="138">
        <v>10.15</v>
      </c>
      <c r="G688" s="136" t="s">
        <v>308</v>
      </c>
      <c r="H688" s="139">
        <v>41974</v>
      </c>
    </row>
    <row r="689" spans="1:8" ht="38.25">
      <c r="A689" s="140">
        <v>83434</v>
      </c>
      <c r="B689" s="141" t="s">
        <v>6174</v>
      </c>
      <c r="C689" s="140" t="s">
        <v>5368</v>
      </c>
      <c r="D689" s="140" t="s">
        <v>370</v>
      </c>
      <c r="E689" s="142">
        <v>88.99</v>
      </c>
      <c r="F689" s="142">
        <v>87.76</v>
      </c>
      <c r="G689" s="140" t="s">
        <v>308</v>
      </c>
      <c r="H689" s="143">
        <v>41974</v>
      </c>
    </row>
    <row r="690" spans="1:8" ht="38.25">
      <c r="A690" s="136">
        <v>83417</v>
      </c>
      <c r="B690" s="137" t="s">
        <v>6175</v>
      </c>
      <c r="C690" s="136" t="s">
        <v>5368</v>
      </c>
      <c r="D690" s="136" t="s">
        <v>370</v>
      </c>
      <c r="E690" s="138">
        <v>3.05</v>
      </c>
      <c r="F690" s="138">
        <v>2.91</v>
      </c>
      <c r="G690" s="136" t="s">
        <v>308</v>
      </c>
      <c r="H690" s="139">
        <v>41974</v>
      </c>
    </row>
    <row r="691" spans="1:8" ht="38.25">
      <c r="A691" s="140">
        <v>83435</v>
      </c>
      <c r="B691" s="141" t="s">
        <v>6176</v>
      </c>
      <c r="C691" s="140" t="s">
        <v>5368</v>
      </c>
      <c r="D691" s="140" t="s">
        <v>370</v>
      </c>
      <c r="E691" s="142">
        <v>117.48</v>
      </c>
      <c r="F691" s="142">
        <v>116.12</v>
      </c>
      <c r="G691" s="140" t="s">
        <v>308</v>
      </c>
      <c r="H691" s="143">
        <v>41974</v>
      </c>
    </row>
    <row r="692" spans="1:8" ht="38.25">
      <c r="A692" s="136">
        <v>83422</v>
      </c>
      <c r="B692" s="137" t="s">
        <v>6177</v>
      </c>
      <c r="C692" s="136" t="s">
        <v>5368</v>
      </c>
      <c r="D692" s="136" t="s">
        <v>370</v>
      </c>
      <c r="E692" s="138">
        <v>14.96</v>
      </c>
      <c r="F692" s="138">
        <v>14.68</v>
      </c>
      <c r="G692" s="136" t="s">
        <v>308</v>
      </c>
      <c r="H692" s="139">
        <v>41974</v>
      </c>
    </row>
    <row r="693" spans="1:8" ht="38.25">
      <c r="A693" s="140">
        <v>83436</v>
      </c>
      <c r="B693" s="141" t="s">
        <v>6178</v>
      </c>
      <c r="C693" s="140" t="s">
        <v>5368</v>
      </c>
      <c r="D693" s="140" t="s">
        <v>370</v>
      </c>
      <c r="E693" s="142">
        <v>138.5</v>
      </c>
      <c r="F693" s="142">
        <v>137.01</v>
      </c>
      <c r="G693" s="140" t="s">
        <v>308</v>
      </c>
      <c r="H693" s="143">
        <v>41974</v>
      </c>
    </row>
    <row r="694" spans="1:8" ht="38.25">
      <c r="A694" s="136">
        <v>83423</v>
      </c>
      <c r="B694" s="137" t="s">
        <v>6179</v>
      </c>
      <c r="C694" s="136" t="s">
        <v>5368</v>
      </c>
      <c r="D694" s="136" t="s">
        <v>370</v>
      </c>
      <c r="E694" s="138">
        <v>20.2</v>
      </c>
      <c r="F694" s="138">
        <v>19.79</v>
      </c>
      <c r="G694" s="136" t="s">
        <v>308</v>
      </c>
      <c r="H694" s="139">
        <v>41974</v>
      </c>
    </row>
    <row r="695" spans="1:8" ht="38.25">
      <c r="A695" s="140">
        <v>83418</v>
      </c>
      <c r="B695" s="141" t="s">
        <v>6180</v>
      </c>
      <c r="C695" s="140" t="s">
        <v>5368</v>
      </c>
      <c r="D695" s="140" t="s">
        <v>370</v>
      </c>
      <c r="E695" s="142">
        <v>4.45</v>
      </c>
      <c r="F695" s="142">
        <v>4.28</v>
      </c>
      <c r="G695" s="140" t="s">
        <v>308</v>
      </c>
      <c r="H695" s="143">
        <v>41974</v>
      </c>
    </row>
    <row r="696" spans="1:8" ht="38.25">
      <c r="A696" s="136">
        <v>83424</v>
      </c>
      <c r="B696" s="137" t="s">
        <v>6181</v>
      </c>
      <c r="C696" s="136" t="s">
        <v>5368</v>
      </c>
      <c r="D696" s="136" t="s">
        <v>370</v>
      </c>
      <c r="E696" s="138">
        <v>27.28</v>
      </c>
      <c r="F696" s="138">
        <v>26.73</v>
      </c>
      <c r="G696" s="136" t="s">
        <v>308</v>
      </c>
      <c r="H696" s="139">
        <v>41974</v>
      </c>
    </row>
    <row r="697" spans="1:8" ht="38.25">
      <c r="A697" s="140">
        <v>83419</v>
      </c>
      <c r="B697" s="141" t="s">
        <v>6182</v>
      </c>
      <c r="C697" s="140" t="s">
        <v>5368</v>
      </c>
      <c r="D697" s="140" t="s">
        <v>370</v>
      </c>
      <c r="E697" s="142">
        <v>5.38</v>
      </c>
      <c r="F697" s="142">
        <v>5.18</v>
      </c>
      <c r="G697" s="140" t="s">
        <v>308</v>
      </c>
      <c r="H697" s="143">
        <v>41974</v>
      </c>
    </row>
    <row r="698" spans="1:8" ht="38.25">
      <c r="A698" s="136">
        <v>83425</v>
      </c>
      <c r="B698" s="137" t="s">
        <v>6183</v>
      </c>
      <c r="C698" s="136" t="s">
        <v>5368</v>
      </c>
      <c r="D698" s="136" t="s">
        <v>370</v>
      </c>
      <c r="E698" s="138">
        <v>37.299999999999997</v>
      </c>
      <c r="F698" s="138">
        <v>36.61</v>
      </c>
      <c r="G698" s="136" t="s">
        <v>308</v>
      </c>
      <c r="H698" s="139">
        <v>41974</v>
      </c>
    </row>
    <row r="699" spans="1:8" ht="38.25">
      <c r="A699" s="140">
        <v>83431</v>
      </c>
      <c r="B699" s="141" t="s">
        <v>6184</v>
      </c>
      <c r="C699" s="140" t="s">
        <v>5368</v>
      </c>
      <c r="D699" s="140" t="s">
        <v>370</v>
      </c>
      <c r="E699" s="142">
        <v>50.86</v>
      </c>
      <c r="F699" s="142">
        <v>50.04</v>
      </c>
      <c r="G699" s="140" t="s">
        <v>308</v>
      </c>
      <c r="H699" s="143">
        <v>41974</v>
      </c>
    </row>
    <row r="700" spans="1:8" ht="38.25">
      <c r="A700" s="136">
        <v>72250</v>
      </c>
      <c r="B700" s="137" t="s">
        <v>6185</v>
      </c>
      <c r="C700" s="136" t="s">
        <v>5368</v>
      </c>
      <c r="D700" s="136" t="s">
        <v>370</v>
      </c>
      <c r="E700" s="138">
        <v>7.71</v>
      </c>
      <c r="F700" s="138">
        <v>7.43</v>
      </c>
      <c r="G700" s="136" t="s">
        <v>308</v>
      </c>
      <c r="H700" s="139">
        <v>41974</v>
      </c>
    </row>
    <row r="701" spans="1:8" ht="38.25">
      <c r="A701" s="140">
        <v>72257</v>
      </c>
      <c r="B701" s="141" t="s">
        <v>6186</v>
      </c>
      <c r="C701" s="140" t="s">
        <v>5368</v>
      </c>
      <c r="D701" s="140" t="s">
        <v>370</v>
      </c>
      <c r="E701" s="142">
        <v>58.64</v>
      </c>
      <c r="F701" s="142">
        <v>57.4</v>
      </c>
      <c r="G701" s="140" t="s">
        <v>308</v>
      </c>
      <c r="H701" s="143">
        <v>41974</v>
      </c>
    </row>
    <row r="702" spans="1:8" ht="38.25">
      <c r="A702" s="136">
        <v>72251</v>
      </c>
      <c r="B702" s="137" t="s">
        <v>6187</v>
      </c>
      <c r="C702" s="136" t="s">
        <v>5368</v>
      </c>
      <c r="D702" s="136" t="s">
        <v>370</v>
      </c>
      <c r="E702" s="138">
        <v>9.93</v>
      </c>
      <c r="F702" s="138">
        <v>9.57</v>
      </c>
      <c r="G702" s="136" t="s">
        <v>308</v>
      </c>
      <c r="H702" s="139">
        <v>41974</v>
      </c>
    </row>
    <row r="703" spans="1:8" ht="38.25">
      <c r="A703" s="140">
        <v>72252</v>
      </c>
      <c r="B703" s="141" t="s">
        <v>6188</v>
      </c>
      <c r="C703" s="140" t="s">
        <v>5368</v>
      </c>
      <c r="D703" s="140" t="s">
        <v>370</v>
      </c>
      <c r="E703" s="142">
        <v>15.96</v>
      </c>
      <c r="F703" s="142">
        <v>15.5</v>
      </c>
      <c r="G703" s="140" t="s">
        <v>308</v>
      </c>
      <c r="H703" s="143">
        <v>41974</v>
      </c>
    </row>
    <row r="704" spans="1:8" ht="38.25">
      <c r="A704" s="136">
        <v>72253</v>
      </c>
      <c r="B704" s="137" t="s">
        <v>6189</v>
      </c>
      <c r="C704" s="136" t="s">
        <v>5368</v>
      </c>
      <c r="D704" s="136" t="s">
        <v>370</v>
      </c>
      <c r="E704" s="138">
        <v>20.27</v>
      </c>
      <c r="F704" s="138">
        <v>19.690000000000001</v>
      </c>
      <c r="G704" s="136" t="s">
        <v>308</v>
      </c>
      <c r="H704" s="139">
        <v>41974</v>
      </c>
    </row>
    <row r="705" spans="1:8" ht="38.25">
      <c r="A705" s="140">
        <v>72254</v>
      </c>
      <c r="B705" s="141" t="s">
        <v>6190</v>
      </c>
      <c r="C705" s="140" t="s">
        <v>5368</v>
      </c>
      <c r="D705" s="140" t="s">
        <v>370</v>
      </c>
      <c r="E705" s="142">
        <v>27.41</v>
      </c>
      <c r="F705" s="142">
        <v>26.57</v>
      </c>
      <c r="G705" s="140" t="s">
        <v>308</v>
      </c>
      <c r="H705" s="143">
        <v>41974</v>
      </c>
    </row>
    <row r="706" spans="1:8" ht="38.25">
      <c r="A706" s="136">
        <v>72249</v>
      </c>
      <c r="B706" s="137" t="s">
        <v>6191</v>
      </c>
      <c r="C706" s="136" t="s">
        <v>5368</v>
      </c>
      <c r="D706" s="136" t="s">
        <v>370</v>
      </c>
      <c r="E706" s="138">
        <v>5.34</v>
      </c>
      <c r="F706" s="138">
        <v>5.12</v>
      </c>
      <c r="G706" s="136" t="s">
        <v>308</v>
      </c>
      <c r="H706" s="139">
        <v>41974</v>
      </c>
    </row>
    <row r="707" spans="1:8" ht="38.25">
      <c r="A707" s="140">
        <v>72255</v>
      </c>
      <c r="B707" s="141" t="s">
        <v>6192</v>
      </c>
      <c r="C707" s="140" t="s">
        <v>5368</v>
      </c>
      <c r="D707" s="140" t="s">
        <v>370</v>
      </c>
      <c r="E707" s="142">
        <v>37.200000000000003</v>
      </c>
      <c r="F707" s="142">
        <v>36.28</v>
      </c>
      <c r="G707" s="140" t="s">
        <v>308</v>
      </c>
      <c r="H707" s="143">
        <v>41974</v>
      </c>
    </row>
    <row r="708" spans="1:8" ht="38.25">
      <c r="A708" s="136">
        <v>72256</v>
      </c>
      <c r="B708" s="137" t="s">
        <v>6193</v>
      </c>
      <c r="C708" s="136" t="s">
        <v>5368</v>
      </c>
      <c r="D708" s="136" t="s">
        <v>370</v>
      </c>
      <c r="E708" s="138">
        <v>46.85</v>
      </c>
      <c r="F708" s="138">
        <v>45.87</v>
      </c>
      <c r="G708" s="136" t="s">
        <v>308</v>
      </c>
      <c r="H708" s="139">
        <v>41974</v>
      </c>
    </row>
    <row r="709" spans="1:8" ht="25.5">
      <c r="A709" s="140" t="s">
        <v>6194</v>
      </c>
      <c r="B709" s="141" t="s">
        <v>6195</v>
      </c>
      <c r="C709" s="140" t="s">
        <v>5371</v>
      </c>
      <c r="D709" s="140" t="s">
        <v>370</v>
      </c>
      <c r="E709" s="142">
        <v>0.94</v>
      </c>
      <c r="F709" s="142">
        <v>0.88</v>
      </c>
      <c r="G709" s="140" t="s">
        <v>308</v>
      </c>
      <c r="H709" s="143">
        <v>41974</v>
      </c>
    </row>
    <row r="710" spans="1:8" ht="25.5">
      <c r="A710" s="136" t="s">
        <v>6196</v>
      </c>
      <c r="B710" s="137" t="s">
        <v>6197</v>
      </c>
      <c r="C710" s="136" t="s">
        <v>5371</v>
      </c>
      <c r="D710" s="136" t="s">
        <v>370</v>
      </c>
      <c r="E710" s="138">
        <v>1.18</v>
      </c>
      <c r="F710" s="138">
        <v>1.1200000000000001</v>
      </c>
      <c r="G710" s="136" t="s">
        <v>308</v>
      </c>
      <c r="H710" s="139">
        <v>41974</v>
      </c>
    </row>
    <row r="711" spans="1:8" ht="25.5">
      <c r="A711" s="140" t="s">
        <v>6198</v>
      </c>
      <c r="B711" s="141" t="s">
        <v>6199</v>
      </c>
      <c r="C711" s="140" t="s">
        <v>5371</v>
      </c>
      <c r="D711" s="140" t="s">
        <v>370</v>
      </c>
      <c r="E711" s="142">
        <v>1.48</v>
      </c>
      <c r="F711" s="142">
        <v>1.42</v>
      </c>
      <c r="G711" s="140" t="s">
        <v>308</v>
      </c>
      <c r="H711" s="143">
        <v>41974</v>
      </c>
    </row>
    <row r="712" spans="1:8" ht="25.5">
      <c r="A712" s="136" t="s">
        <v>6200</v>
      </c>
      <c r="B712" s="137" t="s">
        <v>6201</v>
      </c>
      <c r="C712" s="136" t="s">
        <v>5371</v>
      </c>
      <c r="D712" s="136" t="s">
        <v>370</v>
      </c>
      <c r="E712" s="138">
        <v>1.77</v>
      </c>
      <c r="F712" s="138">
        <v>1.69</v>
      </c>
      <c r="G712" s="136" t="s">
        <v>308</v>
      </c>
      <c r="H712" s="139">
        <v>41974</v>
      </c>
    </row>
    <row r="713" spans="1:8" ht="25.5">
      <c r="A713" s="140" t="s">
        <v>6202</v>
      </c>
      <c r="B713" s="141" t="s">
        <v>6203</v>
      </c>
      <c r="C713" s="140" t="s">
        <v>5371</v>
      </c>
      <c r="D713" s="140" t="s">
        <v>370</v>
      </c>
      <c r="E713" s="142">
        <v>2.12</v>
      </c>
      <c r="F713" s="142">
        <v>2.0099999999999998</v>
      </c>
      <c r="G713" s="140" t="s">
        <v>308</v>
      </c>
      <c r="H713" s="143">
        <v>41974</v>
      </c>
    </row>
    <row r="714" spans="1:8" ht="25.5">
      <c r="A714" s="136" t="s">
        <v>6204</v>
      </c>
      <c r="B714" s="137" t="s">
        <v>6205</v>
      </c>
      <c r="C714" s="136" t="s">
        <v>5371</v>
      </c>
      <c r="D714" s="136" t="s">
        <v>370</v>
      </c>
      <c r="E714" s="138">
        <v>2.97</v>
      </c>
      <c r="F714" s="138">
        <v>2.8</v>
      </c>
      <c r="G714" s="136" t="s">
        <v>308</v>
      </c>
      <c r="H714" s="139">
        <v>41974</v>
      </c>
    </row>
    <row r="715" spans="1:8" ht="25.5">
      <c r="A715" s="140" t="s">
        <v>6206</v>
      </c>
      <c r="B715" s="141" t="s">
        <v>6207</v>
      </c>
      <c r="C715" s="140" t="s">
        <v>5371</v>
      </c>
      <c r="D715" s="140" t="s">
        <v>370</v>
      </c>
      <c r="E715" s="142">
        <v>4.55</v>
      </c>
      <c r="F715" s="142">
        <v>4.38</v>
      </c>
      <c r="G715" s="140" t="s">
        <v>308</v>
      </c>
      <c r="H715" s="143">
        <v>41974</v>
      </c>
    </row>
    <row r="716" spans="1:8" ht="25.5">
      <c r="A716" s="136" t="s">
        <v>6208</v>
      </c>
      <c r="B716" s="137" t="s">
        <v>6209</v>
      </c>
      <c r="C716" s="136" t="s">
        <v>5371</v>
      </c>
      <c r="D716" s="136" t="s">
        <v>370</v>
      </c>
      <c r="E716" s="138">
        <v>48.32</v>
      </c>
      <c r="F716" s="138">
        <v>47.78</v>
      </c>
      <c r="G716" s="136" t="s">
        <v>308</v>
      </c>
      <c r="H716" s="139">
        <v>41974</v>
      </c>
    </row>
    <row r="717" spans="1:8" ht="25.5">
      <c r="A717" s="140" t="s">
        <v>6210</v>
      </c>
      <c r="B717" s="141" t="s">
        <v>6211</v>
      </c>
      <c r="C717" s="140" t="s">
        <v>5371</v>
      </c>
      <c r="D717" s="140" t="s">
        <v>370</v>
      </c>
      <c r="E717" s="142">
        <v>6.58</v>
      </c>
      <c r="F717" s="142">
        <v>6.39</v>
      </c>
      <c r="G717" s="140" t="s">
        <v>308</v>
      </c>
      <c r="H717" s="143">
        <v>41974</v>
      </c>
    </row>
    <row r="718" spans="1:8" ht="25.5">
      <c r="A718" s="136" t="s">
        <v>6212</v>
      </c>
      <c r="B718" s="137" t="s">
        <v>6213</v>
      </c>
      <c r="C718" s="136" t="s">
        <v>5371</v>
      </c>
      <c r="D718" s="136" t="s">
        <v>370</v>
      </c>
      <c r="E718" s="138">
        <v>8.7100000000000009</v>
      </c>
      <c r="F718" s="138">
        <v>8.49</v>
      </c>
      <c r="G718" s="136" t="s">
        <v>308</v>
      </c>
      <c r="H718" s="139">
        <v>41974</v>
      </c>
    </row>
    <row r="719" spans="1:8" ht="25.5">
      <c r="A719" s="140" t="s">
        <v>6214</v>
      </c>
      <c r="B719" s="141" t="s">
        <v>6215</v>
      </c>
      <c r="C719" s="140" t="s">
        <v>5371</v>
      </c>
      <c r="D719" s="140" t="s">
        <v>370</v>
      </c>
      <c r="E719" s="142">
        <v>14.11</v>
      </c>
      <c r="F719" s="142">
        <v>13.83</v>
      </c>
      <c r="G719" s="140" t="s">
        <v>308</v>
      </c>
      <c r="H719" s="143">
        <v>41974</v>
      </c>
    </row>
    <row r="720" spans="1:8" ht="25.5">
      <c r="A720" s="136" t="s">
        <v>6216</v>
      </c>
      <c r="B720" s="137" t="s">
        <v>6217</v>
      </c>
      <c r="C720" s="136" t="s">
        <v>5371</v>
      </c>
      <c r="D720" s="136" t="s">
        <v>370</v>
      </c>
      <c r="E720" s="138">
        <v>17.27</v>
      </c>
      <c r="F720" s="138">
        <v>16.940000000000001</v>
      </c>
      <c r="G720" s="136" t="s">
        <v>308</v>
      </c>
      <c r="H720" s="139">
        <v>41974</v>
      </c>
    </row>
    <row r="721" spans="1:8" ht="25.5">
      <c r="A721" s="140">
        <v>83639</v>
      </c>
      <c r="B721" s="141" t="s">
        <v>6218</v>
      </c>
      <c r="C721" s="140" t="s">
        <v>5371</v>
      </c>
      <c r="D721" s="140" t="s">
        <v>370</v>
      </c>
      <c r="E721" s="142">
        <v>22.56</v>
      </c>
      <c r="F721" s="142">
        <v>22.19</v>
      </c>
      <c r="G721" s="140" t="s">
        <v>308</v>
      </c>
      <c r="H721" s="143">
        <v>41974</v>
      </c>
    </row>
    <row r="722" spans="1:8" ht="25.5">
      <c r="A722" s="136">
        <v>73690</v>
      </c>
      <c r="B722" s="137" t="s">
        <v>6219</v>
      </c>
      <c r="C722" s="136" t="s">
        <v>5371</v>
      </c>
      <c r="D722" s="136" t="s">
        <v>370</v>
      </c>
      <c r="E722" s="138">
        <v>6.02</v>
      </c>
      <c r="F722" s="138">
        <v>5.78</v>
      </c>
      <c r="G722" s="136" t="s">
        <v>308</v>
      </c>
      <c r="H722" s="139">
        <v>41974</v>
      </c>
    </row>
    <row r="723" spans="1:8" ht="25.5">
      <c r="A723" s="140">
        <v>73689</v>
      </c>
      <c r="B723" s="141" t="s">
        <v>6220</v>
      </c>
      <c r="C723" s="140" t="s">
        <v>5371</v>
      </c>
      <c r="D723" s="140" t="s">
        <v>370</v>
      </c>
      <c r="E723" s="142">
        <v>9.14</v>
      </c>
      <c r="F723" s="142">
        <v>8.84</v>
      </c>
      <c r="G723" s="140" t="s">
        <v>308</v>
      </c>
      <c r="H723" s="143">
        <v>41974</v>
      </c>
    </row>
    <row r="724" spans="1:8" ht="25.5">
      <c r="A724" s="136">
        <v>73688</v>
      </c>
      <c r="B724" s="137" t="s">
        <v>6221</v>
      </c>
      <c r="C724" s="136" t="s">
        <v>5371</v>
      </c>
      <c r="D724" s="136" t="s">
        <v>370</v>
      </c>
      <c r="E724" s="138">
        <v>11.62</v>
      </c>
      <c r="F724" s="138">
        <v>11.2</v>
      </c>
      <c r="G724" s="136" t="s">
        <v>308</v>
      </c>
      <c r="H724" s="139">
        <v>41974</v>
      </c>
    </row>
    <row r="725" spans="1:8" ht="25.5">
      <c r="A725" s="140" t="s">
        <v>6222</v>
      </c>
      <c r="B725" s="141" t="s">
        <v>6223</v>
      </c>
      <c r="C725" s="140" t="s">
        <v>5371</v>
      </c>
      <c r="D725" s="140" t="s">
        <v>370</v>
      </c>
      <c r="E725" s="142">
        <v>2.44</v>
      </c>
      <c r="F725" s="142">
        <v>2.33</v>
      </c>
      <c r="G725" s="140" t="s">
        <v>308</v>
      </c>
      <c r="H725" s="143">
        <v>41974</v>
      </c>
    </row>
    <row r="726" spans="1:8">
      <c r="A726" s="136">
        <v>88258</v>
      </c>
      <c r="B726" s="137" t="s">
        <v>6224</v>
      </c>
      <c r="C726" s="136" t="s">
        <v>5361</v>
      </c>
      <c r="D726" s="136" t="s">
        <v>307</v>
      </c>
      <c r="E726" s="138">
        <v>21.27</v>
      </c>
      <c r="F726" s="138">
        <v>18.86</v>
      </c>
      <c r="G726" s="136" t="s">
        <v>308</v>
      </c>
      <c r="H726" s="139">
        <v>41974</v>
      </c>
    </row>
    <row r="727" spans="1:8" ht="25.5">
      <c r="A727" s="140">
        <v>73678</v>
      </c>
      <c r="B727" s="141" t="s">
        <v>6225</v>
      </c>
      <c r="C727" s="140" t="s">
        <v>6226</v>
      </c>
      <c r="D727" s="140" t="s">
        <v>370</v>
      </c>
      <c r="E727" s="142">
        <v>2.68</v>
      </c>
      <c r="F727" s="142">
        <v>2.4500000000000002</v>
      </c>
      <c r="G727" s="140" t="s">
        <v>308</v>
      </c>
      <c r="H727" s="143">
        <v>41974</v>
      </c>
    </row>
    <row r="728" spans="1:8">
      <c r="A728" s="136">
        <v>73677</v>
      </c>
      <c r="B728" s="137" t="s">
        <v>6227</v>
      </c>
      <c r="C728" s="136" t="s">
        <v>6226</v>
      </c>
      <c r="D728" s="136" t="s">
        <v>83</v>
      </c>
      <c r="E728" s="138">
        <v>7.56</v>
      </c>
      <c r="F728" s="138">
        <v>6.82</v>
      </c>
      <c r="G728" s="136" t="s">
        <v>308</v>
      </c>
      <c r="H728" s="139">
        <v>41974</v>
      </c>
    </row>
    <row r="729" spans="1:8">
      <c r="A729" s="140">
        <v>73682</v>
      </c>
      <c r="B729" s="141" t="s">
        <v>280</v>
      </c>
      <c r="C729" s="140" t="s">
        <v>6226</v>
      </c>
      <c r="D729" s="140" t="s">
        <v>370</v>
      </c>
      <c r="E729" s="142">
        <v>1.18</v>
      </c>
      <c r="F729" s="142">
        <v>1.07</v>
      </c>
      <c r="G729" s="140" t="s">
        <v>308</v>
      </c>
      <c r="H729" s="143">
        <v>41974</v>
      </c>
    </row>
    <row r="730" spans="1:8">
      <c r="A730" s="136">
        <v>83693</v>
      </c>
      <c r="B730" s="137" t="s">
        <v>6228</v>
      </c>
      <c r="C730" s="136" t="s">
        <v>5670</v>
      </c>
      <c r="D730" s="136" t="s">
        <v>335</v>
      </c>
      <c r="E730" s="138">
        <v>2.54</v>
      </c>
      <c r="F730" s="138">
        <v>2.29</v>
      </c>
      <c r="G730" s="136" t="s">
        <v>308</v>
      </c>
      <c r="H730" s="139">
        <v>41974</v>
      </c>
    </row>
    <row r="731" spans="1:8" ht="25.5">
      <c r="A731" s="140">
        <v>73445</v>
      </c>
      <c r="B731" s="141" t="s">
        <v>6229</v>
      </c>
      <c r="C731" s="140" t="s">
        <v>5450</v>
      </c>
      <c r="D731" s="140" t="s">
        <v>335</v>
      </c>
      <c r="E731" s="142">
        <v>6.35</v>
      </c>
      <c r="F731" s="142">
        <v>5.74</v>
      </c>
      <c r="G731" s="140" t="s">
        <v>308</v>
      </c>
      <c r="H731" s="143">
        <v>41974</v>
      </c>
    </row>
    <row r="732" spans="1:8" ht="25.5">
      <c r="A732" s="136">
        <v>84022</v>
      </c>
      <c r="B732" s="137" t="s">
        <v>6230</v>
      </c>
      <c r="C732" s="136" t="s">
        <v>6231</v>
      </c>
      <c r="D732" s="136" t="s">
        <v>370</v>
      </c>
      <c r="E732" s="138">
        <v>13.76</v>
      </c>
      <c r="F732" s="138">
        <v>13.19</v>
      </c>
      <c r="G732" s="136" t="s">
        <v>308</v>
      </c>
      <c r="H732" s="139">
        <v>41974</v>
      </c>
    </row>
    <row r="733" spans="1:8" ht="25.5">
      <c r="A733" s="140">
        <v>84019</v>
      </c>
      <c r="B733" s="141" t="s">
        <v>6232</v>
      </c>
      <c r="C733" s="140" t="s">
        <v>6231</v>
      </c>
      <c r="D733" s="140" t="s">
        <v>370</v>
      </c>
      <c r="E733" s="142">
        <v>14.91</v>
      </c>
      <c r="F733" s="142">
        <v>14.42</v>
      </c>
      <c r="G733" s="140" t="s">
        <v>308</v>
      </c>
      <c r="H733" s="143">
        <v>41974</v>
      </c>
    </row>
    <row r="734" spans="1:8" ht="25.5">
      <c r="A734" s="136">
        <v>84025</v>
      </c>
      <c r="B734" s="137" t="s">
        <v>6233</v>
      </c>
      <c r="C734" s="136" t="s">
        <v>6231</v>
      </c>
      <c r="D734" s="136" t="s">
        <v>370</v>
      </c>
      <c r="E734" s="138">
        <v>28.22</v>
      </c>
      <c r="F734" s="138">
        <v>27.68</v>
      </c>
      <c r="G734" s="136" t="s">
        <v>308</v>
      </c>
      <c r="H734" s="139">
        <v>41974</v>
      </c>
    </row>
    <row r="735" spans="1:8" ht="38.25">
      <c r="A735" s="144" t="s">
        <v>6234</v>
      </c>
      <c r="B735" s="141" t="s">
        <v>6235</v>
      </c>
      <c r="C735" s="140" t="s">
        <v>5374</v>
      </c>
      <c r="D735" s="140" t="s">
        <v>83</v>
      </c>
      <c r="E735" s="142">
        <v>643.51</v>
      </c>
      <c r="F735" s="142">
        <v>601.1</v>
      </c>
      <c r="G735" s="140" t="s">
        <v>308</v>
      </c>
      <c r="H735" s="143">
        <v>41974</v>
      </c>
    </row>
    <row r="736" spans="1:8" ht="38.25">
      <c r="A736" s="136" t="s">
        <v>6236</v>
      </c>
      <c r="B736" s="137" t="s">
        <v>6237</v>
      </c>
      <c r="C736" s="136" t="s">
        <v>5374</v>
      </c>
      <c r="D736" s="136" t="s">
        <v>83</v>
      </c>
      <c r="E736" s="138">
        <v>1189.1600000000001</v>
      </c>
      <c r="F736" s="138">
        <v>1126.18</v>
      </c>
      <c r="G736" s="136" t="s">
        <v>308</v>
      </c>
      <c r="H736" s="139">
        <v>41974</v>
      </c>
    </row>
    <row r="737" spans="1:8" ht="25.5">
      <c r="A737" s="140">
        <v>72285</v>
      </c>
      <c r="B737" s="141" t="s">
        <v>6238</v>
      </c>
      <c r="C737" s="140" t="s">
        <v>5366</v>
      </c>
      <c r="D737" s="140" t="s">
        <v>83</v>
      </c>
      <c r="E737" s="142">
        <v>74.81</v>
      </c>
      <c r="F737" s="142">
        <v>70.98</v>
      </c>
      <c r="G737" s="140" t="s">
        <v>308</v>
      </c>
      <c r="H737" s="143">
        <v>41974</v>
      </c>
    </row>
    <row r="738" spans="1:8" ht="25.5">
      <c r="A738" s="136">
        <v>72286</v>
      </c>
      <c r="B738" s="137" t="s">
        <v>6239</v>
      </c>
      <c r="C738" s="136" t="s">
        <v>5366</v>
      </c>
      <c r="D738" s="136" t="s">
        <v>83</v>
      </c>
      <c r="E738" s="138">
        <v>138.78</v>
      </c>
      <c r="F738" s="138">
        <v>130.82</v>
      </c>
      <c r="G738" s="136" t="s">
        <v>308</v>
      </c>
      <c r="H738" s="139">
        <v>41974</v>
      </c>
    </row>
    <row r="739" spans="1:8" ht="38.25">
      <c r="A739" s="140" t="s">
        <v>6240</v>
      </c>
      <c r="B739" s="141" t="s">
        <v>6241</v>
      </c>
      <c r="C739" s="140" t="s">
        <v>5374</v>
      </c>
      <c r="D739" s="140" t="s">
        <v>83</v>
      </c>
      <c r="E739" s="142">
        <v>85.59</v>
      </c>
      <c r="F739" s="142">
        <v>82.55</v>
      </c>
      <c r="G739" s="140" t="s">
        <v>308</v>
      </c>
      <c r="H739" s="143">
        <v>41974</v>
      </c>
    </row>
    <row r="740" spans="1:8" ht="25.5">
      <c r="A740" s="136" t="s">
        <v>6242</v>
      </c>
      <c r="B740" s="137" t="s">
        <v>6243</v>
      </c>
      <c r="C740" s="136" t="s">
        <v>5366</v>
      </c>
      <c r="D740" s="136" t="s">
        <v>83</v>
      </c>
      <c r="E740" s="138">
        <v>139.74</v>
      </c>
      <c r="F740" s="138">
        <v>134.41999999999999</v>
      </c>
      <c r="G740" s="136" t="s">
        <v>308</v>
      </c>
      <c r="H740" s="139">
        <v>41974</v>
      </c>
    </row>
    <row r="741" spans="1:8" ht="25.5">
      <c r="A741" s="140" t="s">
        <v>6244</v>
      </c>
      <c r="B741" s="141" t="s">
        <v>6245</v>
      </c>
      <c r="C741" s="140" t="s">
        <v>5366</v>
      </c>
      <c r="D741" s="140" t="s">
        <v>83</v>
      </c>
      <c r="E741" s="142">
        <v>94.67</v>
      </c>
      <c r="F741" s="142">
        <v>89.35</v>
      </c>
      <c r="G741" s="140" t="s">
        <v>308</v>
      </c>
      <c r="H741" s="143">
        <v>41974</v>
      </c>
    </row>
    <row r="742" spans="1:8">
      <c r="A742" s="136">
        <v>72287</v>
      </c>
      <c r="B742" s="137" t="s">
        <v>6246</v>
      </c>
      <c r="C742" s="136" t="s">
        <v>5371</v>
      </c>
      <c r="D742" s="136" t="s">
        <v>83</v>
      </c>
      <c r="E742" s="138">
        <v>198.13</v>
      </c>
      <c r="F742" s="138">
        <v>196.24</v>
      </c>
      <c r="G742" s="136" t="s">
        <v>308</v>
      </c>
      <c r="H742" s="139">
        <v>41974</v>
      </c>
    </row>
    <row r="743" spans="1:8">
      <c r="A743" s="140">
        <v>72288</v>
      </c>
      <c r="B743" s="141" t="s">
        <v>6247</v>
      </c>
      <c r="C743" s="140" t="s">
        <v>5371</v>
      </c>
      <c r="D743" s="140" t="s">
        <v>83</v>
      </c>
      <c r="E743" s="142">
        <v>252.06</v>
      </c>
      <c r="F743" s="142">
        <v>249.95</v>
      </c>
      <c r="G743" s="140" t="s">
        <v>308</v>
      </c>
      <c r="H743" s="143">
        <v>41974</v>
      </c>
    </row>
    <row r="744" spans="1:8" ht="38.25">
      <c r="A744" s="136" t="s">
        <v>6248</v>
      </c>
      <c r="B744" s="137" t="s">
        <v>6249</v>
      </c>
      <c r="C744" s="136" t="s">
        <v>5366</v>
      </c>
      <c r="D744" s="136" t="s">
        <v>83</v>
      </c>
      <c r="E744" s="138">
        <v>131.94999999999999</v>
      </c>
      <c r="F744" s="138">
        <v>127.61</v>
      </c>
      <c r="G744" s="136" t="s">
        <v>308</v>
      </c>
      <c r="H744" s="139">
        <v>41974</v>
      </c>
    </row>
    <row r="745" spans="1:8" ht="25.5">
      <c r="A745" s="140">
        <v>72289</v>
      </c>
      <c r="B745" s="141" t="s">
        <v>6250</v>
      </c>
      <c r="C745" s="140" t="s">
        <v>5366</v>
      </c>
      <c r="D745" s="140" t="s">
        <v>83</v>
      </c>
      <c r="E745" s="142">
        <v>314.8</v>
      </c>
      <c r="F745" s="142">
        <v>296.91000000000003</v>
      </c>
      <c r="G745" s="140" t="s">
        <v>308</v>
      </c>
      <c r="H745" s="143">
        <v>41974</v>
      </c>
    </row>
    <row r="746" spans="1:8" ht="25.5">
      <c r="A746" s="136">
        <v>72290</v>
      </c>
      <c r="B746" s="137" t="s">
        <v>6251</v>
      </c>
      <c r="C746" s="136" t="s">
        <v>5366</v>
      </c>
      <c r="D746" s="136" t="s">
        <v>83</v>
      </c>
      <c r="E746" s="138">
        <v>356.44</v>
      </c>
      <c r="F746" s="138">
        <v>336.7</v>
      </c>
      <c r="G746" s="136" t="s">
        <v>308</v>
      </c>
      <c r="H746" s="139">
        <v>41974</v>
      </c>
    </row>
    <row r="747" spans="1:8" ht="51">
      <c r="A747" s="140" t="s">
        <v>6252</v>
      </c>
      <c r="B747" s="141" t="s">
        <v>6253</v>
      </c>
      <c r="C747" s="140" t="s">
        <v>5366</v>
      </c>
      <c r="D747" s="140" t="s">
        <v>83</v>
      </c>
      <c r="E747" s="142">
        <v>122.52</v>
      </c>
      <c r="F747" s="142">
        <v>116.28</v>
      </c>
      <c r="G747" s="140" t="s">
        <v>308</v>
      </c>
      <c r="H747" s="143">
        <v>41974</v>
      </c>
    </row>
    <row r="748" spans="1:8" ht="25.5">
      <c r="A748" s="136" t="s">
        <v>6254</v>
      </c>
      <c r="B748" s="137" t="s">
        <v>6255</v>
      </c>
      <c r="C748" s="136" t="s">
        <v>5366</v>
      </c>
      <c r="D748" s="136" t="s">
        <v>83</v>
      </c>
      <c r="E748" s="138">
        <v>143.5</v>
      </c>
      <c r="F748" s="138">
        <v>136.79</v>
      </c>
      <c r="G748" s="136" t="s">
        <v>308</v>
      </c>
      <c r="H748" s="139">
        <v>41974</v>
      </c>
    </row>
    <row r="749" spans="1:8" ht="18" customHeight="1">
      <c r="A749" s="140">
        <v>83372</v>
      </c>
      <c r="B749" s="141" t="s">
        <v>6256</v>
      </c>
      <c r="C749" s="140" t="s">
        <v>5368</v>
      </c>
      <c r="D749" s="140" t="s">
        <v>83</v>
      </c>
      <c r="E749" s="142">
        <v>597.62</v>
      </c>
      <c r="F749" s="142">
        <v>581.66</v>
      </c>
      <c r="G749" s="140" t="s">
        <v>308</v>
      </c>
      <c r="H749" s="143">
        <v>41974</v>
      </c>
    </row>
    <row r="750" spans="1:8" ht="18" customHeight="1">
      <c r="A750" s="136">
        <v>83443</v>
      </c>
      <c r="B750" s="137" t="s">
        <v>6257</v>
      </c>
      <c r="C750" s="136" t="s">
        <v>5368</v>
      </c>
      <c r="D750" s="136" t="s">
        <v>83</v>
      </c>
      <c r="E750" s="138">
        <v>39.06</v>
      </c>
      <c r="F750" s="138">
        <v>36.9</v>
      </c>
      <c r="G750" s="136" t="s">
        <v>308</v>
      </c>
      <c r="H750" s="139">
        <v>41974</v>
      </c>
    </row>
    <row r="751" spans="1:8" ht="18" customHeight="1">
      <c r="A751" s="140">
        <v>83446</v>
      </c>
      <c r="B751" s="141" t="s">
        <v>6258</v>
      </c>
      <c r="C751" s="140" t="s">
        <v>5368</v>
      </c>
      <c r="D751" s="140" t="s">
        <v>83</v>
      </c>
      <c r="E751" s="142">
        <v>127.33</v>
      </c>
      <c r="F751" s="142">
        <v>119.89</v>
      </c>
      <c r="G751" s="140" t="s">
        <v>308</v>
      </c>
      <c r="H751" s="143">
        <v>41974</v>
      </c>
    </row>
    <row r="752" spans="1:8" ht="18" customHeight="1">
      <c r="A752" s="136">
        <v>83447</v>
      </c>
      <c r="B752" s="137" t="s">
        <v>6259</v>
      </c>
      <c r="C752" s="136" t="s">
        <v>5368</v>
      </c>
      <c r="D752" s="136" t="s">
        <v>83</v>
      </c>
      <c r="E752" s="138">
        <v>137.13</v>
      </c>
      <c r="F752" s="138">
        <v>129.06</v>
      </c>
      <c r="G752" s="136" t="s">
        <v>308</v>
      </c>
      <c r="H752" s="139">
        <v>41974</v>
      </c>
    </row>
    <row r="753" spans="1:8" ht="18" customHeight="1">
      <c r="A753" s="140">
        <v>83440</v>
      </c>
      <c r="B753" s="141" t="s">
        <v>6260</v>
      </c>
      <c r="C753" s="140" t="s">
        <v>5368</v>
      </c>
      <c r="D753" s="140" t="s">
        <v>83</v>
      </c>
      <c r="E753" s="142">
        <v>5.27</v>
      </c>
      <c r="F753" s="142">
        <v>4.8600000000000003</v>
      </c>
      <c r="G753" s="140" t="s">
        <v>308</v>
      </c>
      <c r="H753" s="143">
        <v>41974</v>
      </c>
    </row>
    <row r="754" spans="1:8" ht="18" customHeight="1">
      <c r="A754" s="136">
        <v>83442</v>
      </c>
      <c r="B754" s="137" t="s">
        <v>6261</v>
      </c>
      <c r="C754" s="136" t="s">
        <v>5368</v>
      </c>
      <c r="D754" s="136" t="s">
        <v>83</v>
      </c>
      <c r="E754" s="138">
        <v>6.01</v>
      </c>
      <c r="F754" s="138">
        <v>5.59</v>
      </c>
      <c r="G754" s="136" t="s">
        <v>308</v>
      </c>
      <c r="H754" s="139">
        <v>41974</v>
      </c>
    </row>
    <row r="755" spans="1:8" ht="18" customHeight="1">
      <c r="A755" s="140">
        <v>83449</v>
      </c>
      <c r="B755" s="141" t="s">
        <v>6262</v>
      </c>
      <c r="C755" s="140" t="s">
        <v>5368</v>
      </c>
      <c r="D755" s="140" t="s">
        <v>83</v>
      </c>
      <c r="E755" s="142">
        <v>291.72000000000003</v>
      </c>
      <c r="F755" s="142">
        <v>274.69</v>
      </c>
      <c r="G755" s="140" t="s">
        <v>308</v>
      </c>
      <c r="H755" s="143">
        <v>41974</v>
      </c>
    </row>
    <row r="756" spans="1:8" ht="18" customHeight="1">
      <c r="A756" s="136">
        <v>83450</v>
      </c>
      <c r="B756" s="137" t="s">
        <v>6263</v>
      </c>
      <c r="C756" s="136" t="s">
        <v>5368</v>
      </c>
      <c r="D756" s="136" t="s">
        <v>83</v>
      </c>
      <c r="E756" s="138">
        <v>348.27</v>
      </c>
      <c r="F756" s="138">
        <v>328.14</v>
      </c>
      <c r="G756" s="136" t="s">
        <v>308</v>
      </c>
      <c r="H756" s="139">
        <v>41974</v>
      </c>
    </row>
    <row r="757" spans="1:8" ht="25.5">
      <c r="A757" s="140">
        <v>83366</v>
      </c>
      <c r="B757" s="141" t="s">
        <v>6264</v>
      </c>
      <c r="C757" s="140" t="s">
        <v>5371</v>
      </c>
      <c r="D757" s="140" t="s">
        <v>83</v>
      </c>
      <c r="E757" s="142">
        <v>45.69</v>
      </c>
      <c r="F757" s="142">
        <v>42.3</v>
      </c>
      <c r="G757" s="140" t="s">
        <v>308</v>
      </c>
      <c r="H757" s="143">
        <v>41974</v>
      </c>
    </row>
    <row r="758" spans="1:8" ht="25.5">
      <c r="A758" s="136">
        <v>83368</v>
      </c>
      <c r="B758" s="137" t="s">
        <v>6265</v>
      </c>
      <c r="C758" s="136" t="s">
        <v>5371</v>
      </c>
      <c r="D758" s="136" t="s">
        <v>83</v>
      </c>
      <c r="E758" s="138">
        <v>1214.2</v>
      </c>
      <c r="F758" s="138">
        <v>1192.55</v>
      </c>
      <c r="G758" s="136" t="s">
        <v>308</v>
      </c>
      <c r="H758" s="139">
        <v>41974</v>
      </c>
    </row>
    <row r="759" spans="1:8" ht="25.5">
      <c r="A759" s="140">
        <v>83367</v>
      </c>
      <c r="B759" s="141" t="s">
        <v>6266</v>
      </c>
      <c r="C759" s="140" t="s">
        <v>5371</v>
      </c>
      <c r="D759" s="140" t="s">
        <v>83</v>
      </c>
      <c r="E759" s="142">
        <v>334.34</v>
      </c>
      <c r="F759" s="142">
        <v>328.25</v>
      </c>
      <c r="G759" s="140" t="s">
        <v>308</v>
      </c>
      <c r="H759" s="143">
        <v>41974</v>
      </c>
    </row>
    <row r="760" spans="1:8" ht="16.5" customHeight="1">
      <c r="A760" s="136">
        <v>83388</v>
      </c>
      <c r="B760" s="137" t="s">
        <v>6267</v>
      </c>
      <c r="C760" s="136" t="s">
        <v>5368</v>
      </c>
      <c r="D760" s="136" t="s">
        <v>83</v>
      </c>
      <c r="E760" s="138">
        <v>9.33</v>
      </c>
      <c r="F760" s="138">
        <v>8.92</v>
      </c>
      <c r="G760" s="136" t="s">
        <v>308</v>
      </c>
      <c r="H760" s="139">
        <v>41974</v>
      </c>
    </row>
    <row r="761" spans="1:8" ht="16.5" customHeight="1">
      <c r="A761" s="140">
        <v>83387</v>
      </c>
      <c r="B761" s="141" t="s">
        <v>6268</v>
      </c>
      <c r="C761" s="140" t="s">
        <v>5368</v>
      </c>
      <c r="D761" s="140" t="s">
        <v>83</v>
      </c>
      <c r="E761" s="142">
        <v>6.07</v>
      </c>
      <c r="F761" s="142">
        <v>5.66</v>
      </c>
      <c r="G761" s="140" t="s">
        <v>308</v>
      </c>
      <c r="H761" s="143">
        <v>41974</v>
      </c>
    </row>
    <row r="762" spans="1:8" ht="16.5" customHeight="1">
      <c r="A762" s="136">
        <v>83386</v>
      </c>
      <c r="B762" s="137" t="s">
        <v>6269</v>
      </c>
      <c r="C762" s="136" t="s">
        <v>5368</v>
      </c>
      <c r="D762" s="136" t="s">
        <v>83</v>
      </c>
      <c r="E762" s="138">
        <v>7.19</v>
      </c>
      <c r="F762" s="138">
        <v>6.78</v>
      </c>
      <c r="G762" s="136" t="s">
        <v>308</v>
      </c>
      <c r="H762" s="139">
        <v>41974</v>
      </c>
    </row>
    <row r="763" spans="1:8" ht="16.5" customHeight="1">
      <c r="A763" s="140">
        <v>83448</v>
      </c>
      <c r="B763" s="141" t="s">
        <v>6270</v>
      </c>
      <c r="C763" s="140" t="s">
        <v>5368</v>
      </c>
      <c r="D763" s="140" t="s">
        <v>83</v>
      </c>
      <c r="E763" s="142">
        <v>206.92</v>
      </c>
      <c r="F763" s="142">
        <v>194.68</v>
      </c>
      <c r="G763" s="140" t="s">
        <v>308</v>
      </c>
      <c r="H763" s="143">
        <v>41974</v>
      </c>
    </row>
    <row r="764" spans="1:8" ht="16.5" customHeight="1">
      <c r="A764" s="136">
        <v>68066</v>
      </c>
      <c r="B764" s="137" t="s">
        <v>6271</v>
      </c>
      <c r="C764" s="136" t="s">
        <v>5368</v>
      </c>
      <c r="D764" s="136" t="s">
        <v>83</v>
      </c>
      <c r="E764" s="138">
        <v>104.31</v>
      </c>
      <c r="F764" s="138">
        <v>100.74</v>
      </c>
      <c r="G764" s="136" t="s">
        <v>308</v>
      </c>
      <c r="H764" s="139">
        <v>41974</v>
      </c>
    </row>
    <row r="765" spans="1:8" ht="16.5" customHeight="1">
      <c r="A765" s="140">
        <v>88504</v>
      </c>
      <c r="B765" s="141" t="s">
        <v>6272</v>
      </c>
      <c r="C765" s="140" t="s">
        <v>5366</v>
      </c>
      <c r="D765" s="140" t="s">
        <v>83</v>
      </c>
      <c r="E765" s="142">
        <v>471.18</v>
      </c>
      <c r="F765" s="142">
        <v>450.32</v>
      </c>
      <c r="G765" s="140" t="s">
        <v>308</v>
      </c>
      <c r="H765" s="143">
        <v>41974</v>
      </c>
    </row>
    <row r="766" spans="1:8" ht="16.5" customHeight="1">
      <c r="A766" s="136">
        <v>88503</v>
      </c>
      <c r="B766" s="137" t="s">
        <v>6273</v>
      </c>
      <c r="C766" s="136" t="s">
        <v>5366</v>
      </c>
      <c r="D766" s="136" t="s">
        <v>83</v>
      </c>
      <c r="E766" s="138">
        <v>590.41999999999996</v>
      </c>
      <c r="F766" s="138">
        <v>569.55999999999995</v>
      </c>
      <c r="G766" s="136" t="s">
        <v>308</v>
      </c>
      <c r="H766" s="139">
        <v>41974</v>
      </c>
    </row>
    <row r="767" spans="1:8" ht="25.5">
      <c r="A767" s="140" t="s">
        <v>6274</v>
      </c>
      <c r="B767" s="141" t="s">
        <v>6275</v>
      </c>
      <c r="C767" s="140" t="s">
        <v>5371</v>
      </c>
      <c r="D767" s="140" t="s">
        <v>83</v>
      </c>
      <c r="E767" s="142">
        <v>163.75</v>
      </c>
      <c r="F767" s="142">
        <v>156.65</v>
      </c>
      <c r="G767" s="140" t="s">
        <v>308</v>
      </c>
      <c r="H767" s="143">
        <v>41974</v>
      </c>
    </row>
    <row r="768" spans="1:8" ht="25.5">
      <c r="A768" s="136" t="s">
        <v>6276</v>
      </c>
      <c r="B768" s="137" t="s">
        <v>6277</v>
      </c>
      <c r="C768" s="136" t="s">
        <v>5371</v>
      </c>
      <c r="D768" s="136" t="s">
        <v>83</v>
      </c>
      <c r="E768" s="138">
        <v>302.20999999999998</v>
      </c>
      <c r="F768" s="138">
        <v>289.99</v>
      </c>
      <c r="G768" s="136" t="s">
        <v>308</v>
      </c>
      <c r="H768" s="139">
        <v>41974</v>
      </c>
    </row>
    <row r="769" spans="1:8" ht="25.5">
      <c r="A769" s="140" t="s">
        <v>6278</v>
      </c>
      <c r="B769" s="141" t="s">
        <v>6279</v>
      </c>
      <c r="C769" s="140" t="s">
        <v>5371</v>
      </c>
      <c r="D769" s="140" t="s">
        <v>83</v>
      </c>
      <c r="E769" s="142">
        <v>977.57</v>
      </c>
      <c r="F769" s="142">
        <v>960.12</v>
      </c>
      <c r="G769" s="140" t="s">
        <v>308</v>
      </c>
      <c r="H769" s="143">
        <v>41974</v>
      </c>
    </row>
    <row r="770" spans="1:8" ht="25.5">
      <c r="A770" s="136">
        <v>84849</v>
      </c>
      <c r="B770" s="137" t="s">
        <v>6280</v>
      </c>
      <c r="C770" s="136" t="s">
        <v>5410</v>
      </c>
      <c r="D770" s="136" t="s">
        <v>83</v>
      </c>
      <c r="E770" s="138">
        <v>56.98</v>
      </c>
      <c r="F770" s="138">
        <v>54.77</v>
      </c>
      <c r="G770" s="136" t="s">
        <v>308</v>
      </c>
      <c r="H770" s="139">
        <v>41974</v>
      </c>
    </row>
    <row r="771" spans="1:8" ht="15.75" customHeight="1">
      <c r="A771" s="140">
        <v>83438</v>
      </c>
      <c r="B771" s="141" t="s">
        <v>6281</v>
      </c>
      <c r="C771" s="140" t="s">
        <v>5368</v>
      </c>
      <c r="D771" s="140" t="s">
        <v>83</v>
      </c>
      <c r="E771" s="142">
        <v>6.37</v>
      </c>
      <c r="F771" s="142">
        <v>5.96</v>
      </c>
      <c r="G771" s="140" t="s">
        <v>308</v>
      </c>
      <c r="H771" s="143">
        <v>41974</v>
      </c>
    </row>
    <row r="772" spans="1:8" ht="15.75" customHeight="1">
      <c r="A772" s="136">
        <v>83439</v>
      </c>
      <c r="B772" s="137" t="s">
        <v>6282</v>
      </c>
      <c r="C772" s="136" t="s">
        <v>5368</v>
      </c>
      <c r="D772" s="136" t="s">
        <v>83</v>
      </c>
      <c r="E772" s="138">
        <v>6.01</v>
      </c>
      <c r="F772" s="138">
        <v>5.59</v>
      </c>
      <c r="G772" s="136" t="s">
        <v>308</v>
      </c>
      <c r="H772" s="139">
        <v>41974</v>
      </c>
    </row>
    <row r="773" spans="1:8" ht="14.25" customHeight="1">
      <c r="A773" s="140" t="s">
        <v>6283</v>
      </c>
      <c r="B773" s="141" t="s">
        <v>6284</v>
      </c>
      <c r="C773" s="140" t="s">
        <v>6285</v>
      </c>
      <c r="D773" s="140" t="s">
        <v>83</v>
      </c>
      <c r="E773" s="142">
        <v>126.69</v>
      </c>
      <c r="F773" s="142">
        <v>118.7</v>
      </c>
      <c r="G773" s="140" t="s">
        <v>308</v>
      </c>
      <c r="H773" s="143">
        <v>41974</v>
      </c>
    </row>
    <row r="774" spans="1:8" ht="51">
      <c r="A774" s="136">
        <v>73714</v>
      </c>
      <c r="B774" s="137" t="s">
        <v>6286</v>
      </c>
      <c r="C774" s="136" t="s">
        <v>5361</v>
      </c>
      <c r="D774" s="136" t="s">
        <v>83</v>
      </c>
      <c r="E774" s="138">
        <v>1347.99</v>
      </c>
      <c r="F774" s="138">
        <v>1303.77</v>
      </c>
      <c r="G774" s="136" t="s">
        <v>308</v>
      </c>
      <c r="H774" s="139">
        <v>41974</v>
      </c>
    </row>
    <row r="775" spans="1:8" ht="25.5">
      <c r="A775" s="140">
        <v>89482</v>
      </c>
      <c r="B775" s="141" t="s">
        <v>6287</v>
      </c>
      <c r="C775" s="140" t="s">
        <v>5366</v>
      </c>
      <c r="D775" s="140" t="s">
        <v>83</v>
      </c>
      <c r="E775" s="142">
        <v>15.92</v>
      </c>
      <c r="F775" s="142">
        <v>15.54</v>
      </c>
      <c r="G775" s="140" t="s">
        <v>308</v>
      </c>
      <c r="H775" s="143">
        <v>41974</v>
      </c>
    </row>
    <row r="776" spans="1:8" ht="38.25">
      <c r="A776" s="136">
        <v>89707</v>
      </c>
      <c r="B776" s="137" t="s">
        <v>6288</v>
      </c>
      <c r="C776" s="136" t="s">
        <v>5366</v>
      </c>
      <c r="D776" s="136" t="s">
        <v>83</v>
      </c>
      <c r="E776" s="138">
        <v>19.23</v>
      </c>
      <c r="F776" s="138">
        <v>18.55</v>
      </c>
      <c r="G776" s="136" t="s">
        <v>308</v>
      </c>
      <c r="H776" s="139">
        <v>41974</v>
      </c>
    </row>
    <row r="777" spans="1:8" ht="25.5">
      <c r="A777" s="140">
        <v>89491</v>
      </c>
      <c r="B777" s="141" t="s">
        <v>6289</v>
      </c>
      <c r="C777" s="140" t="s">
        <v>5366</v>
      </c>
      <c r="D777" s="140" t="s">
        <v>83</v>
      </c>
      <c r="E777" s="142">
        <v>39.03</v>
      </c>
      <c r="F777" s="142">
        <v>38.46</v>
      </c>
      <c r="G777" s="140" t="s">
        <v>308</v>
      </c>
      <c r="H777" s="143">
        <v>41974</v>
      </c>
    </row>
    <row r="778" spans="1:8" ht="38.25">
      <c r="A778" s="136">
        <v>89708</v>
      </c>
      <c r="B778" s="137" t="s">
        <v>6290</v>
      </c>
      <c r="C778" s="136" t="s">
        <v>5366</v>
      </c>
      <c r="D778" s="136" t="s">
        <v>83</v>
      </c>
      <c r="E778" s="138">
        <v>43.57</v>
      </c>
      <c r="F778" s="138">
        <v>42.54</v>
      </c>
      <c r="G778" s="136" t="s">
        <v>308</v>
      </c>
      <c r="H778" s="139">
        <v>41974</v>
      </c>
    </row>
    <row r="779" spans="1:8" ht="25.5">
      <c r="A779" s="140">
        <v>85014</v>
      </c>
      <c r="B779" s="141" t="s">
        <v>6291</v>
      </c>
      <c r="C779" s="140" t="s">
        <v>5410</v>
      </c>
      <c r="D779" s="140" t="s">
        <v>335</v>
      </c>
      <c r="E779" s="142">
        <v>380.72</v>
      </c>
      <c r="F779" s="142">
        <v>375.41</v>
      </c>
      <c r="G779" s="140" t="s">
        <v>308</v>
      </c>
      <c r="H779" s="143">
        <v>41974</v>
      </c>
    </row>
    <row r="780" spans="1:8" ht="25.5">
      <c r="A780" s="136">
        <v>85010</v>
      </c>
      <c r="B780" s="137" t="s">
        <v>6292</v>
      </c>
      <c r="C780" s="136" t="s">
        <v>5410</v>
      </c>
      <c r="D780" s="136" t="s">
        <v>335</v>
      </c>
      <c r="E780" s="138">
        <v>313.69</v>
      </c>
      <c r="F780" s="138">
        <v>310.62</v>
      </c>
      <c r="G780" s="136" t="s">
        <v>308</v>
      </c>
      <c r="H780" s="139">
        <v>41974</v>
      </c>
    </row>
    <row r="781" spans="1:8">
      <c r="A781" s="140">
        <v>88259</v>
      </c>
      <c r="B781" s="141" t="s">
        <v>6293</v>
      </c>
      <c r="C781" s="140" t="s">
        <v>5361</v>
      </c>
      <c r="D781" s="140" t="s">
        <v>307</v>
      </c>
      <c r="E781" s="142">
        <v>14.6</v>
      </c>
      <c r="F781" s="142">
        <v>13.15</v>
      </c>
      <c r="G781" s="140" t="s">
        <v>308</v>
      </c>
      <c r="H781" s="143">
        <v>41974</v>
      </c>
    </row>
    <row r="782" spans="1:8">
      <c r="A782" s="136">
        <v>88260</v>
      </c>
      <c r="B782" s="137" t="s">
        <v>6294</v>
      </c>
      <c r="C782" s="136" t="s">
        <v>5361</v>
      </c>
      <c r="D782" s="136" t="s">
        <v>307</v>
      </c>
      <c r="E782" s="138">
        <v>14.42</v>
      </c>
      <c r="F782" s="138">
        <v>12.99</v>
      </c>
      <c r="G782" s="136" t="s">
        <v>308</v>
      </c>
      <c r="H782" s="139">
        <v>41974</v>
      </c>
    </row>
    <row r="783" spans="1:8" ht="38.25">
      <c r="A783" s="140">
        <v>84044</v>
      </c>
      <c r="B783" s="141" t="s">
        <v>6295</v>
      </c>
      <c r="C783" s="140" t="s">
        <v>6231</v>
      </c>
      <c r="D783" s="140" t="s">
        <v>370</v>
      </c>
      <c r="E783" s="142">
        <v>46.21</v>
      </c>
      <c r="F783" s="142">
        <v>45.02</v>
      </c>
      <c r="G783" s="140" t="s">
        <v>308</v>
      </c>
      <c r="H783" s="143">
        <v>41974</v>
      </c>
    </row>
    <row r="784" spans="1:8">
      <c r="A784" s="136">
        <v>84046</v>
      </c>
      <c r="B784" s="137" t="s">
        <v>6296</v>
      </c>
      <c r="C784" s="136" t="s">
        <v>6231</v>
      </c>
      <c r="D784" s="136" t="s">
        <v>370</v>
      </c>
      <c r="E784" s="138">
        <v>9.83</v>
      </c>
      <c r="F784" s="138">
        <v>9.6300000000000008</v>
      </c>
      <c r="G784" s="136" t="s">
        <v>308</v>
      </c>
      <c r="H784" s="139">
        <v>41974</v>
      </c>
    </row>
    <row r="785" spans="1:8" ht="38.25">
      <c r="A785" s="140">
        <v>84043</v>
      </c>
      <c r="B785" s="141" t="s">
        <v>6297</v>
      </c>
      <c r="C785" s="140" t="s">
        <v>6231</v>
      </c>
      <c r="D785" s="140" t="s">
        <v>370</v>
      </c>
      <c r="E785" s="142">
        <v>106.82</v>
      </c>
      <c r="F785" s="142">
        <v>99.63</v>
      </c>
      <c r="G785" s="140" t="s">
        <v>308</v>
      </c>
      <c r="H785" s="143">
        <v>41974</v>
      </c>
    </row>
    <row r="786" spans="1:8" ht="38.25">
      <c r="A786" s="136">
        <v>84042</v>
      </c>
      <c r="B786" s="137" t="s">
        <v>6298</v>
      </c>
      <c r="C786" s="136" t="s">
        <v>6231</v>
      </c>
      <c r="D786" s="136" t="s">
        <v>370</v>
      </c>
      <c r="E786" s="138">
        <v>118.42</v>
      </c>
      <c r="F786" s="138">
        <v>110.49</v>
      </c>
      <c r="G786" s="136" t="s">
        <v>308</v>
      </c>
      <c r="H786" s="139">
        <v>41974</v>
      </c>
    </row>
    <row r="787" spans="1:8" ht="12.75" customHeight="1">
      <c r="A787" s="140">
        <v>72104</v>
      </c>
      <c r="B787" s="141" t="s">
        <v>6299</v>
      </c>
      <c r="C787" s="140" t="s">
        <v>6231</v>
      </c>
      <c r="D787" s="140" t="s">
        <v>370</v>
      </c>
      <c r="E787" s="142">
        <v>28.45</v>
      </c>
      <c r="F787" s="142">
        <v>27.59</v>
      </c>
      <c r="G787" s="140" t="s">
        <v>308</v>
      </c>
      <c r="H787" s="143">
        <v>41974</v>
      </c>
    </row>
    <row r="788" spans="1:8" ht="12.75" customHeight="1">
      <c r="A788" s="136">
        <v>72105</v>
      </c>
      <c r="B788" s="137" t="s">
        <v>6300</v>
      </c>
      <c r="C788" s="136" t="s">
        <v>6231</v>
      </c>
      <c r="D788" s="136" t="s">
        <v>370</v>
      </c>
      <c r="E788" s="138">
        <v>42.89</v>
      </c>
      <c r="F788" s="138">
        <v>41.53</v>
      </c>
      <c r="G788" s="136" t="s">
        <v>308</v>
      </c>
      <c r="H788" s="139">
        <v>41974</v>
      </c>
    </row>
    <row r="789" spans="1:8" ht="12.75" customHeight="1">
      <c r="A789" s="140" t="s">
        <v>6301</v>
      </c>
      <c r="B789" s="141" t="s">
        <v>6302</v>
      </c>
      <c r="C789" s="140" t="s">
        <v>5374</v>
      </c>
      <c r="D789" s="140" t="s">
        <v>370</v>
      </c>
      <c r="E789" s="142">
        <v>38.6</v>
      </c>
      <c r="F789" s="142">
        <v>37.47</v>
      </c>
      <c r="G789" s="140" t="s">
        <v>308</v>
      </c>
      <c r="H789" s="143">
        <v>41974</v>
      </c>
    </row>
    <row r="790" spans="1:8" ht="12.75" customHeight="1">
      <c r="A790" s="136" t="s">
        <v>6303</v>
      </c>
      <c r="B790" s="137" t="s">
        <v>6304</v>
      </c>
      <c r="C790" s="136" t="s">
        <v>5374</v>
      </c>
      <c r="D790" s="136" t="s">
        <v>370</v>
      </c>
      <c r="E790" s="138">
        <v>60.07</v>
      </c>
      <c r="F790" s="138">
        <v>58.07</v>
      </c>
      <c r="G790" s="136" t="s">
        <v>308</v>
      </c>
      <c r="H790" s="139">
        <v>41974</v>
      </c>
    </row>
    <row r="791" spans="1:8" ht="12.75" customHeight="1">
      <c r="A791" s="140" t="s">
        <v>6305</v>
      </c>
      <c r="B791" s="141" t="s">
        <v>6306</v>
      </c>
      <c r="C791" s="140" t="s">
        <v>5374</v>
      </c>
      <c r="D791" s="140" t="s">
        <v>370</v>
      </c>
      <c r="E791" s="142">
        <v>74.92</v>
      </c>
      <c r="F791" s="142">
        <v>72.64</v>
      </c>
      <c r="G791" s="140" t="s">
        <v>308</v>
      </c>
      <c r="H791" s="143">
        <v>41974</v>
      </c>
    </row>
    <row r="792" spans="1:8" ht="12.75" customHeight="1">
      <c r="A792" s="136" t="s">
        <v>6307</v>
      </c>
      <c r="B792" s="137" t="s">
        <v>6308</v>
      </c>
      <c r="C792" s="136" t="s">
        <v>5374</v>
      </c>
      <c r="D792" s="136" t="s">
        <v>370</v>
      </c>
      <c r="E792" s="138">
        <v>24.03</v>
      </c>
      <c r="F792" s="138">
        <v>23.27</v>
      </c>
      <c r="G792" s="136" t="s">
        <v>308</v>
      </c>
      <c r="H792" s="139">
        <v>41974</v>
      </c>
    </row>
    <row r="793" spans="1:8" ht="12.75" customHeight="1">
      <c r="A793" s="140" t="s">
        <v>6309</v>
      </c>
      <c r="B793" s="141" t="s">
        <v>6310</v>
      </c>
      <c r="C793" s="140" t="s">
        <v>5374</v>
      </c>
      <c r="D793" s="140" t="s">
        <v>370</v>
      </c>
      <c r="E793" s="142">
        <v>30</v>
      </c>
      <c r="F793" s="142">
        <v>29.05</v>
      </c>
      <c r="G793" s="140" t="s">
        <v>308</v>
      </c>
      <c r="H793" s="143">
        <v>41974</v>
      </c>
    </row>
    <row r="794" spans="1:8" ht="12.75" customHeight="1">
      <c r="A794" s="136">
        <v>83689</v>
      </c>
      <c r="B794" s="137" t="s">
        <v>6311</v>
      </c>
      <c r="C794" s="136" t="s">
        <v>5374</v>
      </c>
      <c r="D794" s="136" t="s">
        <v>370</v>
      </c>
      <c r="E794" s="138">
        <v>33.549999999999997</v>
      </c>
      <c r="F794" s="138">
        <v>32.42</v>
      </c>
      <c r="G794" s="136" t="s">
        <v>308</v>
      </c>
      <c r="H794" s="139">
        <v>41974</v>
      </c>
    </row>
    <row r="795" spans="1:8" ht="38.25">
      <c r="A795" s="140">
        <v>83685</v>
      </c>
      <c r="B795" s="141" t="s">
        <v>6312</v>
      </c>
      <c r="C795" s="140" t="s">
        <v>5374</v>
      </c>
      <c r="D795" s="140" t="s">
        <v>370</v>
      </c>
      <c r="E795" s="142">
        <v>54.9</v>
      </c>
      <c r="F795" s="142">
        <v>53.49</v>
      </c>
      <c r="G795" s="140" t="s">
        <v>308</v>
      </c>
      <c r="H795" s="143">
        <v>41974</v>
      </c>
    </row>
    <row r="796" spans="1:8" ht="38.25">
      <c r="A796" s="136">
        <v>83684</v>
      </c>
      <c r="B796" s="137" t="s">
        <v>6313</v>
      </c>
      <c r="C796" s="136" t="s">
        <v>5374</v>
      </c>
      <c r="D796" s="136" t="s">
        <v>370</v>
      </c>
      <c r="E796" s="138">
        <v>31.39</v>
      </c>
      <c r="F796" s="138">
        <v>30.64</v>
      </c>
      <c r="G796" s="136" t="s">
        <v>308</v>
      </c>
      <c r="H796" s="139">
        <v>41974</v>
      </c>
    </row>
    <row r="797" spans="1:8" ht="38.25">
      <c r="A797" s="140">
        <v>83686</v>
      </c>
      <c r="B797" s="141" t="s">
        <v>6314</v>
      </c>
      <c r="C797" s="140" t="s">
        <v>5374</v>
      </c>
      <c r="D797" s="140" t="s">
        <v>370</v>
      </c>
      <c r="E797" s="142">
        <v>34.35</v>
      </c>
      <c r="F797" s="142">
        <v>33.69</v>
      </c>
      <c r="G797" s="140" t="s">
        <v>308</v>
      </c>
      <c r="H797" s="143">
        <v>41974</v>
      </c>
    </row>
    <row r="798" spans="1:8" ht="38.25">
      <c r="A798" s="136">
        <v>83687</v>
      </c>
      <c r="B798" s="137" t="s">
        <v>6315</v>
      </c>
      <c r="C798" s="136" t="s">
        <v>5374</v>
      </c>
      <c r="D798" s="136" t="s">
        <v>370</v>
      </c>
      <c r="E798" s="138">
        <v>26.25</v>
      </c>
      <c r="F798" s="138">
        <v>25.6</v>
      </c>
      <c r="G798" s="136" t="s">
        <v>308</v>
      </c>
      <c r="H798" s="139">
        <v>41974</v>
      </c>
    </row>
    <row r="799" spans="1:8" ht="14.25" customHeight="1">
      <c r="A799" s="140">
        <v>83667</v>
      </c>
      <c r="B799" s="141" t="s">
        <v>6316</v>
      </c>
      <c r="C799" s="140" t="s">
        <v>5374</v>
      </c>
      <c r="D799" s="140" t="s">
        <v>368</v>
      </c>
      <c r="E799" s="142">
        <v>92.99</v>
      </c>
      <c r="F799" s="142">
        <v>90.25</v>
      </c>
      <c r="G799" s="140" t="s">
        <v>308</v>
      </c>
      <c r="H799" s="143">
        <v>41974</v>
      </c>
    </row>
    <row r="800" spans="1:8" ht="14.25" customHeight="1">
      <c r="A800" s="136">
        <v>83668</v>
      </c>
      <c r="B800" s="137" t="s">
        <v>6317</v>
      </c>
      <c r="C800" s="136" t="s">
        <v>5374</v>
      </c>
      <c r="D800" s="136" t="s">
        <v>368</v>
      </c>
      <c r="E800" s="138">
        <v>145.24</v>
      </c>
      <c r="F800" s="138">
        <v>142.5</v>
      </c>
      <c r="G800" s="136" t="s">
        <v>308</v>
      </c>
      <c r="H800" s="139">
        <v>41974</v>
      </c>
    </row>
    <row r="801" spans="1:8" ht="14.25" customHeight="1">
      <c r="A801" s="140" t="s">
        <v>6318</v>
      </c>
      <c r="B801" s="141" t="s">
        <v>6319</v>
      </c>
      <c r="C801" s="140" t="s">
        <v>5374</v>
      </c>
      <c r="D801" s="140" t="s">
        <v>368</v>
      </c>
      <c r="E801" s="142">
        <v>145.85</v>
      </c>
      <c r="F801" s="142">
        <v>143.05000000000001</v>
      </c>
      <c r="G801" s="140" t="s">
        <v>308</v>
      </c>
      <c r="H801" s="143">
        <v>41974</v>
      </c>
    </row>
    <row r="802" spans="1:8" ht="14.25" customHeight="1">
      <c r="A802" s="136">
        <v>83683</v>
      </c>
      <c r="B802" s="137" t="s">
        <v>6320</v>
      </c>
      <c r="C802" s="136" t="s">
        <v>5374</v>
      </c>
      <c r="D802" s="136" t="s">
        <v>368</v>
      </c>
      <c r="E802" s="138">
        <v>162.96</v>
      </c>
      <c r="F802" s="138">
        <v>159.6</v>
      </c>
      <c r="G802" s="136" t="s">
        <v>308</v>
      </c>
      <c r="H802" s="139">
        <v>41974</v>
      </c>
    </row>
    <row r="803" spans="1:8" ht="14.25" customHeight="1">
      <c r="A803" s="140">
        <v>83682</v>
      </c>
      <c r="B803" s="141" t="s">
        <v>6321</v>
      </c>
      <c r="C803" s="140" t="s">
        <v>5374</v>
      </c>
      <c r="D803" s="140" t="s">
        <v>368</v>
      </c>
      <c r="E803" s="142">
        <v>152.44999999999999</v>
      </c>
      <c r="F803" s="142">
        <v>149.65</v>
      </c>
      <c r="G803" s="140" t="s">
        <v>308</v>
      </c>
      <c r="H803" s="143">
        <v>41974</v>
      </c>
    </row>
    <row r="804" spans="1:8" ht="14.25" customHeight="1">
      <c r="A804" s="136">
        <v>73306</v>
      </c>
      <c r="B804" s="137" t="s">
        <v>6322</v>
      </c>
      <c r="C804" s="136" t="s">
        <v>5450</v>
      </c>
      <c r="D804" s="136" t="s">
        <v>307</v>
      </c>
      <c r="E804" s="138">
        <v>94.37</v>
      </c>
      <c r="F804" s="138">
        <v>92.67</v>
      </c>
      <c r="G804" s="136" t="s">
        <v>308</v>
      </c>
      <c r="H804" s="139">
        <v>41974</v>
      </c>
    </row>
    <row r="805" spans="1:8" ht="14.25" customHeight="1">
      <c r="A805" s="140">
        <v>73326</v>
      </c>
      <c r="B805" s="141" t="s">
        <v>6323</v>
      </c>
      <c r="C805" s="140" t="s">
        <v>5450</v>
      </c>
      <c r="D805" s="140" t="s">
        <v>307</v>
      </c>
      <c r="E805" s="142">
        <v>33.79</v>
      </c>
      <c r="F805" s="142">
        <v>32.1</v>
      </c>
      <c r="G805" s="140" t="s">
        <v>308</v>
      </c>
      <c r="H805" s="143">
        <v>41974</v>
      </c>
    </row>
    <row r="806" spans="1:8" ht="14.25" customHeight="1">
      <c r="A806" s="136">
        <v>53792</v>
      </c>
      <c r="B806" s="137" t="s">
        <v>6324</v>
      </c>
      <c r="C806" s="136" t="s">
        <v>5450</v>
      </c>
      <c r="D806" s="136" t="s">
        <v>307</v>
      </c>
      <c r="E806" s="138">
        <v>65.52</v>
      </c>
      <c r="F806" s="138">
        <v>65.52</v>
      </c>
      <c r="G806" s="136" t="s">
        <v>308</v>
      </c>
      <c r="H806" s="139">
        <v>41974</v>
      </c>
    </row>
    <row r="807" spans="1:8" ht="14.25" customHeight="1">
      <c r="A807" s="140">
        <v>53793</v>
      </c>
      <c r="B807" s="141" t="s">
        <v>6325</v>
      </c>
      <c r="C807" s="140" t="s">
        <v>5450</v>
      </c>
      <c r="D807" s="140" t="s">
        <v>307</v>
      </c>
      <c r="E807" s="142">
        <v>12.95</v>
      </c>
      <c r="F807" s="142">
        <v>11.47</v>
      </c>
      <c r="G807" s="140" t="s">
        <v>308</v>
      </c>
      <c r="H807" s="143">
        <v>41974</v>
      </c>
    </row>
    <row r="808" spans="1:8" ht="14.25" customHeight="1">
      <c r="A808" s="136">
        <v>53881</v>
      </c>
      <c r="B808" s="137" t="s">
        <v>6326</v>
      </c>
      <c r="C808" s="136" t="s">
        <v>5450</v>
      </c>
      <c r="D808" s="136" t="s">
        <v>307</v>
      </c>
      <c r="E808" s="138">
        <v>30.02</v>
      </c>
      <c r="F808" s="138">
        <v>30.02</v>
      </c>
      <c r="G808" s="136" t="s">
        <v>308</v>
      </c>
      <c r="H808" s="139">
        <v>41974</v>
      </c>
    </row>
    <row r="809" spans="1:8" ht="14.25" customHeight="1">
      <c r="A809" s="140">
        <v>6174</v>
      </c>
      <c r="B809" s="141" t="s">
        <v>6327</v>
      </c>
      <c r="C809" s="140" t="s">
        <v>5450</v>
      </c>
      <c r="D809" s="140" t="s">
        <v>6046</v>
      </c>
      <c r="E809" s="142">
        <v>136.65</v>
      </c>
      <c r="F809" s="142">
        <v>136.63999999999999</v>
      </c>
      <c r="G809" s="140" t="s">
        <v>308</v>
      </c>
      <c r="H809" s="143">
        <v>41974</v>
      </c>
    </row>
    <row r="810" spans="1:8" ht="14.25" customHeight="1">
      <c r="A810" s="136">
        <v>6175</v>
      </c>
      <c r="B810" s="137" t="s">
        <v>6328</v>
      </c>
      <c r="C810" s="136" t="s">
        <v>5450</v>
      </c>
      <c r="D810" s="136" t="s">
        <v>6044</v>
      </c>
      <c r="E810" s="138">
        <v>39.6</v>
      </c>
      <c r="F810" s="138">
        <v>39.590000000000003</v>
      </c>
      <c r="G810" s="136" t="s">
        <v>308</v>
      </c>
      <c r="H810" s="139">
        <v>41974</v>
      </c>
    </row>
    <row r="811" spans="1:8" ht="14.25" customHeight="1">
      <c r="A811" s="140">
        <v>67826</v>
      </c>
      <c r="B811" s="141" t="s">
        <v>6329</v>
      </c>
      <c r="C811" s="140" t="s">
        <v>5450</v>
      </c>
      <c r="D811" s="140" t="s">
        <v>6046</v>
      </c>
      <c r="E811" s="142">
        <v>130</v>
      </c>
      <c r="F811" s="142">
        <v>128.52000000000001</v>
      </c>
      <c r="G811" s="140" t="s">
        <v>308</v>
      </c>
      <c r="H811" s="143">
        <v>41974</v>
      </c>
    </row>
    <row r="812" spans="1:8" ht="14.25" customHeight="1">
      <c r="A812" s="136">
        <v>84151</v>
      </c>
      <c r="B812" s="137" t="s">
        <v>6330</v>
      </c>
      <c r="C812" s="136" t="s">
        <v>5450</v>
      </c>
      <c r="D812" s="136" t="s">
        <v>6046</v>
      </c>
      <c r="E812" s="138">
        <v>150.21</v>
      </c>
      <c r="F812" s="138">
        <v>148.72999999999999</v>
      </c>
      <c r="G812" s="136" t="s">
        <v>308</v>
      </c>
      <c r="H812" s="139">
        <v>41974</v>
      </c>
    </row>
    <row r="813" spans="1:8" ht="14.25" customHeight="1">
      <c r="A813" s="140">
        <v>6253</v>
      </c>
      <c r="B813" s="141" t="s">
        <v>6331</v>
      </c>
      <c r="C813" s="140" t="s">
        <v>5450</v>
      </c>
      <c r="D813" s="140" t="s">
        <v>307</v>
      </c>
      <c r="E813" s="142">
        <v>16.57</v>
      </c>
      <c r="F813" s="142">
        <v>16.57</v>
      </c>
      <c r="G813" s="140" t="s">
        <v>308</v>
      </c>
      <c r="H813" s="143">
        <v>41974</v>
      </c>
    </row>
    <row r="814" spans="1:8" ht="14.25" customHeight="1">
      <c r="A814" s="136">
        <v>6257</v>
      </c>
      <c r="B814" s="137" t="s">
        <v>6332</v>
      </c>
      <c r="C814" s="136" t="s">
        <v>5450</v>
      </c>
      <c r="D814" s="136" t="s">
        <v>6044</v>
      </c>
      <c r="E814" s="138">
        <v>41.2</v>
      </c>
      <c r="F814" s="138">
        <v>39.72</v>
      </c>
      <c r="G814" s="136" t="s">
        <v>308</v>
      </c>
      <c r="H814" s="139">
        <v>41974</v>
      </c>
    </row>
    <row r="815" spans="1:8" ht="14.25" customHeight="1">
      <c r="A815" s="140">
        <v>6256</v>
      </c>
      <c r="B815" s="141" t="s">
        <v>6333</v>
      </c>
      <c r="C815" s="140" t="s">
        <v>5450</v>
      </c>
      <c r="D815" s="140" t="s">
        <v>6046</v>
      </c>
      <c r="E815" s="142">
        <v>160.59</v>
      </c>
      <c r="F815" s="142">
        <v>159.1</v>
      </c>
      <c r="G815" s="140" t="s">
        <v>308</v>
      </c>
      <c r="H815" s="143">
        <v>41974</v>
      </c>
    </row>
    <row r="816" spans="1:8" ht="14.25" customHeight="1">
      <c r="A816" s="136">
        <v>6254</v>
      </c>
      <c r="B816" s="137" t="s">
        <v>6334</v>
      </c>
      <c r="C816" s="136" t="s">
        <v>5450</v>
      </c>
      <c r="D816" s="136" t="s">
        <v>307</v>
      </c>
      <c r="E816" s="138">
        <v>102.82</v>
      </c>
      <c r="F816" s="138">
        <v>102.81</v>
      </c>
      <c r="G816" s="136" t="s">
        <v>308</v>
      </c>
      <c r="H816" s="139">
        <v>41974</v>
      </c>
    </row>
    <row r="817" spans="1:8" ht="14.25" customHeight="1">
      <c r="A817" s="140">
        <v>6255</v>
      </c>
      <c r="B817" s="141" t="s">
        <v>6335</v>
      </c>
      <c r="C817" s="140" t="s">
        <v>5450</v>
      </c>
      <c r="D817" s="140" t="s">
        <v>307</v>
      </c>
      <c r="E817" s="142">
        <v>12.95</v>
      </c>
      <c r="F817" s="142">
        <v>11.47</v>
      </c>
      <c r="G817" s="140" t="s">
        <v>308</v>
      </c>
      <c r="H817" s="143">
        <v>41974</v>
      </c>
    </row>
    <row r="818" spans="1:8" ht="14.25" customHeight="1">
      <c r="A818" s="136">
        <v>7058</v>
      </c>
      <c r="B818" s="137" t="s">
        <v>6336</v>
      </c>
      <c r="C818" s="136" t="s">
        <v>5450</v>
      </c>
      <c r="D818" s="136" t="s">
        <v>307</v>
      </c>
      <c r="E818" s="138">
        <v>20.92</v>
      </c>
      <c r="F818" s="138">
        <v>20.91</v>
      </c>
      <c r="G818" s="136" t="s">
        <v>308</v>
      </c>
      <c r="H818" s="139">
        <v>41974</v>
      </c>
    </row>
    <row r="819" spans="1:8" ht="14.25" customHeight="1">
      <c r="A819" s="140">
        <v>7061</v>
      </c>
      <c r="B819" s="141" t="s">
        <v>6337</v>
      </c>
      <c r="C819" s="140" t="s">
        <v>5450</v>
      </c>
      <c r="D819" s="140" t="s">
        <v>307</v>
      </c>
      <c r="E819" s="142">
        <v>76.61</v>
      </c>
      <c r="F819" s="142">
        <v>76.599999999999994</v>
      </c>
      <c r="G819" s="140" t="s">
        <v>308</v>
      </c>
      <c r="H819" s="143">
        <v>41974</v>
      </c>
    </row>
    <row r="820" spans="1:8" ht="14.25" customHeight="1">
      <c r="A820" s="136">
        <v>7059</v>
      </c>
      <c r="B820" s="137" t="s">
        <v>6338</v>
      </c>
      <c r="C820" s="136" t="s">
        <v>5450</v>
      </c>
      <c r="D820" s="136" t="s">
        <v>307</v>
      </c>
      <c r="E820" s="138">
        <v>6.67</v>
      </c>
      <c r="F820" s="138">
        <v>6.67</v>
      </c>
      <c r="G820" s="136" t="s">
        <v>308</v>
      </c>
      <c r="H820" s="139">
        <v>41974</v>
      </c>
    </row>
    <row r="821" spans="1:8" ht="14.25" customHeight="1">
      <c r="A821" s="140">
        <v>7060</v>
      </c>
      <c r="B821" s="141" t="s">
        <v>6339</v>
      </c>
      <c r="C821" s="140" t="s">
        <v>5450</v>
      </c>
      <c r="D821" s="140" t="s">
        <v>307</v>
      </c>
      <c r="E821" s="142">
        <v>20.92</v>
      </c>
      <c r="F821" s="142">
        <v>20.91</v>
      </c>
      <c r="G821" s="140" t="s">
        <v>308</v>
      </c>
      <c r="H821" s="143">
        <v>41974</v>
      </c>
    </row>
    <row r="822" spans="1:8" ht="14.25" customHeight="1">
      <c r="A822" s="136">
        <v>7062</v>
      </c>
      <c r="B822" s="137" t="s">
        <v>6340</v>
      </c>
      <c r="C822" s="136" t="s">
        <v>5450</v>
      </c>
      <c r="D822" s="136" t="s">
        <v>307</v>
      </c>
      <c r="E822" s="138">
        <v>12.95</v>
      </c>
      <c r="F822" s="138">
        <v>11.47</v>
      </c>
      <c r="G822" s="136" t="s">
        <v>308</v>
      </c>
      <c r="H822" s="139">
        <v>41974</v>
      </c>
    </row>
    <row r="823" spans="1:8" ht="14.25" customHeight="1">
      <c r="A823" s="140">
        <v>6156</v>
      </c>
      <c r="B823" s="141" t="s">
        <v>6341</v>
      </c>
      <c r="C823" s="140" t="s">
        <v>5450</v>
      </c>
      <c r="D823" s="140" t="s">
        <v>6044</v>
      </c>
      <c r="E823" s="142">
        <v>34.83</v>
      </c>
      <c r="F823" s="142">
        <v>33.35</v>
      </c>
      <c r="G823" s="140" t="s">
        <v>308</v>
      </c>
      <c r="H823" s="143">
        <v>41974</v>
      </c>
    </row>
    <row r="824" spans="1:8" ht="14.25" customHeight="1">
      <c r="A824" s="136">
        <v>6878</v>
      </c>
      <c r="B824" s="137" t="s">
        <v>6342</v>
      </c>
      <c r="C824" s="136" t="s">
        <v>5450</v>
      </c>
      <c r="D824" s="136" t="s">
        <v>6046</v>
      </c>
      <c r="E824" s="138">
        <v>119.35</v>
      </c>
      <c r="F824" s="138">
        <v>118.08</v>
      </c>
      <c r="G824" s="136" t="s">
        <v>308</v>
      </c>
      <c r="H824" s="139">
        <v>41974</v>
      </c>
    </row>
    <row r="825" spans="1:8" ht="14.25" customHeight="1">
      <c r="A825" s="140">
        <v>53781</v>
      </c>
      <c r="B825" s="141" t="s">
        <v>6343</v>
      </c>
      <c r="C825" s="140" t="s">
        <v>5450</v>
      </c>
      <c r="D825" s="140" t="s">
        <v>307</v>
      </c>
      <c r="E825" s="142">
        <v>16.59</v>
      </c>
      <c r="F825" s="142">
        <v>16.579999999999998</v>
      </c>
      <c r="G825" s="140" t="s">
        <v>308</v>
      </c>
      <c r="H825" s="143">
        <v>41974</v>
      </c>
    </row>
    <row r="826" spans="1:8" ht="14.25" customHeight="1">
      <c r="A826" s="136">
        <v>5623</v>
      </c>
      <c r="B826" s="137" t="s">
        <v>6344</v>
      </c>
      <c r="C826" s="136" t="s">
        <v>5450</v>
      </c>
      <c r="D826" s="136" t="s">
        <v>307</v>
      </c>
      <c r="E826" s="138">
        <v>5.29</v>
      </c>
      <c r="F826" s="138">
        <v>5.29</v>
      </c>
      <c r="G826" s="136" t="s">
        <v>308</v>
      </c>
      <c r="H826" s="139">
        <v>41974</v>
      </c>
    </row>
    <row r="827" spans="1:8" ht="14.25" customHeight="1">
      <c r="A827" s="140">
        <v>53782</v>
      </c>
      <c r="B827" s="141" t="s">
        <v>6345</v>
      </c>
      <c r="C827" s="140" t="s">
        <v>5450</v>
      </c>
      <c r="D827" s="140" t="s">
        <v>307</v>
      </c>
      <c r="E827" s="142">
        <v>16.59</v>
      </c>
      <c r="F827" s="142">
        <v>16.579999999999998</v>
      </c>
      <c r="G827" s="140" t="s">
        <v>308</v>
      </c>
      <c r="H827" s="143">
        <v>41974</v>
      </c>
    </row>
    <row r="828" spans="1:8" ht="25.5">
      <c r="A828" s="136">
        <v>53785</v>
      </c>
      <c r="B828" s="137" t="s">
        <v>6346</v>
      </c>
      <c r="C828" s="136" t="s">
        <v>5450</v>
      </c>
      <c r="D828" s="136" t="s">
        <v>307</v>
      </c>
      <c r="E828" s="138">
        <v>12.95</v>
      </c>
      <c r="F828" s="138">
        <v>11.47</v>
      </c>
      <c r="G828" s="136" t="s">
        <v>308</v>
      </c>
      <c r="H828" s="139">
        <v>41974</v>
      </c>
    </row>
    <row r="829" spans="1:8" ht="14.25" customHeight="1">
      <c r="A829" s="140">
        <v>5624</v>
      </c>
      <c r="B829" s="141" t="s">
        <v>6347</v>
      </c>
      <c r="C829" s="140" t="s">
        <v>5450</v>
      </c>
      <c r="D829" s="140" t="s">
        <v>307</v>
      </c>
      <c r="E829" s="142">
        <v>71.569999999999993</v>
      </c>
      <c r="F829" s="142">
        <v>71.56</v>
      </c>
      <c r="G829" s="140" t="s">
        <v>308</v>
      </c>
      <c r="H829" s="143">
        <v>41974</v>
      </c>
    </row>
    <row r="830" spans="1:8" ht="25.5">
      <c r="A830" s="136">
        <v>67825</v>
      </c>
      <c r="B830" s="137" t="s">
        <v>6348</v>
      </c>
      <c r="C830" s="136" t="s">
        <v>5450</v>
      </c>
      <c r="D830" s="136" t="s">
        <v>307</v>
      </c>
      <c r="E830" s="138">
        <v>68.540000000000006</v>
      </c>
      <c r="F830" s="138">
        <v>68.540000000000006</v>
      </c>
      <c r="G830" s="136" t="s">
        <v>308</v>
      </c>
      <c r="H830" s="139">
        <v>41974</v>
      </c>
    </row>
    <row r="831" spans="1:8" ht="14.25" customHeight="1">
      <c r="A831" s="140">
        <v>5961</v>
      </c>
      <c r="B831" s="141" t="s">
        <v>6349</v>
      </c>
      <c r="C831" s="140" t="s">
        <v>5450</v>
      </c>
      <c r="D831" s="140" t="s">
        <v>6044</v>
      </c>
      <c r="E831" s="142">
        <v>37.46</v>
      </c>
      <c r="F831" s="142">
        <v>35.979999999999997</v>
      </c>
      <c r="G831" s="140" t="s">
        <v>308</v>
      </c>
      <c r="H831" s="143">
        <v>41974</v>
      </c>
    </row>
    <row r="832" spans="1:8" ht="14.25" customHeight="1">
      <c r="A832" s="136">
        <v>5694</v>
      </c>
      <c r="B832" s="137" t="s">
        <v>6350</v>
      </c>
      <c r="C832" s="136" t="s">
        <v>5450</v>
      </c>
      <c r="D832" s="136" t="s">
        <v>307</v>
      </c>
      <c r="E832" s="138">
        <v>24.51</v>
      </c>
      <c r="F832" s="138">
        <v>24.5</v>
      </c>
      <c r="G832" s="136" t="s">
        <v>308</v>
      </c>
      <c r="H832" s="139">
        <v>41974</v>
      </c>
    </row>
    <row r="833" spans="1:8" ht="14.25" customHeight="1">
      <c r="A833" s="140">
        <v>5695</v>
      </c>
      <c r="B833" s="141" t="s">
        <v>6351</v>
      </c>
      <c r="C833" s="140" t="s">
        <v>5450</v>
      </c>
      <c r="D833" s="140" t="s">
        <v>307</v>
      </c>
      <c r="E833" s="142">
        <v>21.35</v>
      </c>
      <c r="F833" s="142">
        <v>21.34</v>
      </c>
      <c r="G833" s="140" t="s">
        <v>308</v>
      </c>
      <c r="H833" s="143">
        <v>41974</v>
      </c>
    </row>
    <row r="834" spans="1:8" ht="14.25" customHeight="1">
      <c r="A834" s="136">
        <v>5701</v>
      </c>
      <c r="B834" s="137" t="s">
        <v>6352</v>
      </c>
      <c r="C834" s="136" t="s">
        <v>5450</v>
      </c>
      <c r="D834" s="136" t="s">
        <v>307</v>
      </c>
      <c r="E834" s="138">
        <v>11.17</v>
      </c>
      <c r="F834" s="138">
        <v>9.65</v>
      </c>
      <c r="G834" s="136" t="s">
        <v>308</v>
      </c>
      <c r="H834" s="139">
        <v>41974</v>
      </c>
    </row>
    <row r="835" spans="1:8" ht="14.25" customHeight="1">
      <c r="A835" s="140">
        <v>6177</v>
      </c>
      <c r="B835" s="141" t="s">
        <v>6353</v>
      </c>
      <c r="C835" s="140" t="s">
        <v>5450</v>
      </c>
      <c r="D835" s="140" t="s">
        <v>307</v>
      </c>
      <c r="E835" s="142">
        <v>9.58</v>
      </c>
      <c r="F835" s="142">
        <v>9.57</v>
      </c>
      <c r="G835" s="140" t="s">
        <v>308</v>
      </c>
      <c r="H835" s="143">
        <v>41974</v>
      </c>
    </row>
    <row r="836" spans="1:8" ht="14.25" customHeight="1">
      <c r="A836" s="136">
        <v>5822</v>
      </c>
      <c r="B836" s="137" t="s">
        <v>6354</v>
      </c>
      <c r="C836" s="136" t="s">
        <v>5450</v>
      </c>
      <c r="D836" s="136" t="s">
        <v>6355</v>
      </c>
      <c r="E836" s="138">
        <v>35.68</v>
      </c>
      <c r="F836" s="138">
        <v>34.159999999999997</v>
      </c>
      <c r="G836" s="136" t="s">
        <v>308</v>
      </c>
      <c r="H836" s="139">
        <v>41974</v>
      </c>
    </row>
    <row r="837" spans="1:8" ht="14.25" customHeight="1">
      <c r="A837" s="140">
        <v>5811</v>
      </c>
      <c r="B837" s="141" t="s">
        <v>6356</v>
      </c>
      <c r="C837" s="140" t="s">
        <v>5450</v>
      </c>
      <c r="D837" s="140" t="s">
        <v>6046</v>
      </c>
      <c r="E837" s="142">
        <v>124.33</v>
      </c>
      <c r="F837" s="142">
        <v>122.85</v>
      </c>
      <c r="G837" s="140" t="s">
        <v>308</v>
      </c>
      <c r="H837" s="143">
        <v>41974</v>
      </c>
    </row>
    <row r="838" spans="1:8" ht="14.25" customHeight="1">
      <c r="A838" s="136">
        <v>5812</v>
      </c>
      <c r="B838" s="137" t="s">
        <v>6357</v>
      </c>
      <c r="C838" s="136" t="s">
        <v>5450</v>
      </c>
      <c r="D838" s="136" t="s">
        <v>6358</v>
      </c>
      <c r="E838" s="138">
        <v>122.55</v>
      </c>
      <c r="F838" s="138">
        <v>121.03</v>
      </c>
      <c r="G838" s="136" t="s">
        <v>308</v>
      </c>
      <c r="H838" s="139">
        <v>41974</v>
      </c>
    </row>
    <row r="839" spans="1:8" ht="14.25" customHeight="1">
      <c r="A839" s="140">
        <v>6176</v>
      </c>
      <c r="B839" s="141" t="s">
        <v>6359</v>
      </c>
      <c r="C839" s="140" t="s">
        <v>5450</v>
      </c>
      <c r="D839" s="140" t="s">
        <v>307</v>
      </c>
      <c r="E839" s="142">
        <v>30.02</v>
      </c>
      <c r="F839" s="142">
        <v>30.02</v>
      </c>
      <c r="G839" s="140" t="s">
        <v>308</v>
      </c>
      <c r="H839" s="143">
        <v>41974</v>
      </c>
    </row>
    <row r="840" spans="1:8" ht="14.25" customHeight="1">
      <c r="A840" s="136">
        <v>6252</v>
      </c>
      <c r="B840" s="137" t="s">
        <v>6360</v>
      </c>
      <c r="C840" s="136" t="s">
        <v>5450</v>
      </c>
      <c r="D840" s="136" t="s">
        <v>307</v>
      </c>
      <c r="E840" s="138">
        <v>28.25</v>
      </c>
      <c r="F840" s="138">
        <v>28.24</v>
      </c>
      <c r="G840" s="136" t="s">
        <v>308</v>
      </c>
      <c r="H840" s="139">
        <v>41974</v>
      </c>
    </row>
    <row r="841" spans="1:8" ht="25.5">
      <c r="A841" s="140">
        <v>6178</v>
      </c>
      <c r="B841" s="141" t="s">
        <v>6361</v>
      </c>
      <c r="C841" s="140" t="s">
        <v>5450</v>
      </c>
      <c r="D841" s="140" t="s">
        <v>307</v>
      </c>
      <c r="E841" s="142">
        <v>67.03</v>
      </c>
      <c r="F841" s="142">
        <v>67.03</v>
      </c>
      <c r="G841" s="140" t="s">
        <v>308</v>
      </c>
      <c r="H841" s="143">
        <v>41974</v>
      </c>
    </row>
    <row r="842" spans="1:8" ht="25.5">
      <c r="A842" s="136">
        <v>5826</v>
      </c>
      <c r="B842" s="137" t="s">
        <v>6362</v>
      </c>
      <c r="C842" s="136" t="s">
        <v>5450</v>
      </c>
      <c r="D842" s="136" t="s">
        <v>6044</v>
      </c>
      <c r="E842" s="138">
        <v>34.04</v>
      </c>
      <c r="F842" s="138">
        <v>32.43</v>
      </c>
      <c r="G842" s="136" t="s">
        <v>308</v>
      </c>
      <c r="H842" s="139">
        <v>41974</v>
      </c>
    </row>
    <row r="843" spans="1:8" ht="25.5">
      <c r="A843" s="140">
        <v>53799</v>
      </c>
      <c r="B843" s="141" t="s">
        <v>6363</v>
      </c>
      <c r="C843" s="140" t="s">
        <v>5450</v>
      </c>
      <c r="D843" s="140" t="s">
        <v>307</v>
      </c>
      <c r="E843" s="142">
        <v>11.17</v>
      </c>
      <c r="F843" s="142">
        <v>9.65</v>
      </c>
      <c r="G843" s="140" t="s">
        <v>308</v>
      </c>
      <c r="H843" s="143">
        <v>41974</v>
      </c>
    </row>
    <row r="844" spans="1:8" ht="25.5">
      <c r="A844" s="136">
        <v>5827</v>
      </c>
      <c r="B844" s="137" t="s">
        <v>6364</v>
      </c>
      <c r="C844" s="136" t="s">
        <v>5450</v>
      </c>
      <c r="D844" s="136" t="s">
        <v>6355</v>
      </c>
      <c r="E844" s="138">
        <v>31.34</v>
      </c>
      <c r="F844" s="138">
        <v>29.82</v>
      </c>
      <c r="G844" s="136" t="s">
        <v>308</v>
      </c>
      <c r="H844" s="139">
        <v>41974</v>
      </c>
    </row>
    <row r="845" spans="1:8" ht="25.5">
      <c r="A845" s="140">
        <v>5825</v>
      </c>
      <c r="B845" s="141" t="s">
        <v>6365</v>
      </c>
      <c r="C845" s="140" t="s">
        <v>5450</v>
      </c>
      <c r="D845" s="140" t="s">
        <v>6358</v>
      </c>
      <c r="E845" s="142">
        <v>101.87</v>
      </c>
      <c r="F845" s="142">
        <v>100.35</v>
      </c>
      <c r="G845" s="140" t="s">
        <v>308</v>
      </c>
      <c r="H845" s="143">
        <v>41974</v>
      </c>
    </row>
    <row r="846" spans="1:8" ht="25.5">
      <c r="A846" s="136">
        <v>5824</v>
      </c>
      <c r="B846" s="137" t="s">
        <v>6366</v>
      </c>
      <c r="C846" s="136" t="s">
        <v>5450</v>
      </c>
      <c r="D846" s="136" t="s">
        <v>6046</v>
      </c>
      <c r="E846" s="138">
        <v>104.57</v>
      </c>
      <c r="F846" s="138">
        <v>102.96</v>
      </c>
      <c r="G846" s="136" t="s">
        <v>308</v>
      </c>
      <c r="H846" s="139">
        <v>41974</v>
      </c>
    </row>
    <row r="847" spans="1:8" ht="25.5">
      <c r="A847" s="140">
        <v>89264</v>
      </c>
      <c r="B847" s="141" t="s">
        <v>6367</v>
      </c>
      <c r="C847" s="140" t="s">
        <v>5450</v>
      </c>
      <c r="D847" s="140" t="s">
        <v>307</v>
      </c>
      <c r="E847" s="142">
        <v>9.6999999999999993</v>
      </c>
      <c r="F847" s="142">
        <v>9.69</v>
      </c>
      <c r="G847" s="140" t="s">
        <v>308</v>
      </c>
      <c r="H847" s="143">
        <v>41974</v>
      </c>
    </row>
    <row r="848" spans="1:8" ht="25.5">
      <c r="A848" s="136">
        <v>89266</v>
      </c>
      <c r="B848" s="137" t="s">
        <v>6368</v>
      </c>
      <c r="C848" s="136" t="s">
        <v>5450</v>
      </c>
      <c r="D848" s="136" t="s">
        <v>307</v>
      </c>
      <c r="E848" s="138">
        <v>0.51</v>
      </c>
      <c r="F848" s="138">
        <v>0.5</v>
      </c>
      <c r="G848" s="136" t="s">
        <v>308</v>
      </c>
      <c r="H848" s="139">
        <v>41974</v>
      </c>
    </row>
    <row r="849" spans="1:8" ht="25.5">
      <c r="A849" s="140">
        <v>89265</v>
      </c>
      <c r="B849" s="141" t="s">
        <v>6369</v>
      </c>
      <c r="C849" s="140" t="s">
        <v>5450</v>
      </c>
      <c r="D849" s="140" t="s">
        <v>307</v>
      </c>
      <c r="E849" s="142">
        <v>2.48</v>
      </c>
      <c r="F849" s="142">
        <v>2.4700000000000002</v>
      </c>
      <c r="G849" s="140" t="s">
        <v>308</v>
      </c>
      <c r="H849" s="143">
        <v>41974</v>
      </c>
    </row>
    <row r="850" spans="1:8" ht="25.5">
      <c r="A850" s="136">
        <v>5705</v>
      </c>
      <c r="B850" s="137" t="s">
        <v>6370</v>
      </c>
      <c r="C850" s="136" t="s">
        <v>5450</v>
      </c>
      <c r="D850" s="136" t="s">
        <v>307</v>
      </c>
      <c r="E850" s="138">
        <v>12.12</v>
      </c>
      <c r="F850" s="138">
        <v>12.12</v>
      </c>
      <c r="G850" s="136" t="s">
        <v>308</v>
      </c>
      <c r="H850" s="139">
        <v>41974</v>
      </c>
    </row>
    <row r="851" spans="1:8" ht="25.5">
      <c r="A851" s="140">
        <v>53798</v>
      </c>
      <c r="B851" s="141" t="s">
        <v>6371</v>
      </c>
      <c r="C851" s="140" t="s">
        <v>5450</v>
      </c>
      <c r="D851" s="140" t="s">
        <v>307</v>
      </c>
      <c r="E851" s="142">
        <v>13.87</v>
      </c>
      <c r="F851" s="142">
        <v>12.27</v>
      </c>
      <c r="G851" s="140" t="s">
        <v>308</v>
      </c>
      <c r="H851" s="143">
        <v>41974</v>
      </c>
    </row>
    <row r="852" spans="1:8" ht="25.5">
      <c r="A852" s="136">
        <v>53797</v>
      </c>
      <c r="B852" s="137" t="s">
        <v>6372</v>
      </c>
      <c r="C852" s="136" t="s">
        <v>5450</v>
      </c>
      <c r="D852" s="136" t="s">
        <v>307</v>
      </c>
      <c r="E852" s="138">
        <v>58.41</v>
      </c>
      <c r="F852" s="138">
        <v>58.4</v>
      </c>
      <c r="G852" s="136" t="s">
        <v>308</v>
      </c>
      <c r="H852" s="139">
        <v>41974</v>
      </c>
    </row>
    <row r="853" spans="1:8" ht="25.5">
      <c r="A853" s="140">
        <v>73585</v>
      </c>
      <c r="B853" s="141" t="s">
        <v>6373</v>
      </c>
      <c r="C853" s="140" t="s">
        <v>5450</v>
      </c>
      <c r="D853" s="140" t="s">
        <v>6046</v>
      </c>
      <c r="E853" s="142">
        <v>117.32</v>
      </c>
      <c r="F853" s="142">
        <v>115.72</v>
      </c>
      <c r="G853" s="140" t="s">
        <v>308</v>
      </c>
      <c r="H853" s="143">
        <v>41974</v>
      </c>
    </row>
    <row r="854" spans="1:8" ht="25.5">
      <c r="A854" s="136">
        <v>83362</v>
      </c>
      <c r="B854" s="137" t="s">
        <v>6374</v>
      </c>
      <c r="C854" s="136" t="s">
        <v>5450</v>
      </c>
      <c r="D854" s="136" t="s">
        <v>6046</v>
      </c>
      <c r="E854" s="138">
        <v>161.35</v>
      </c>
      <c r="F854" s="138">
        <v>159.74</v>
      </c>
      <c r="G854" s="136" t="s">
        <v>308</v>
      </c>
      <c r="H854" s="139">
        <v>41974</v>
      </c>
    </row>
    <row r="855" spans="1:8" ht="38.25">
      <c r="A855" s="140">
        <v>53831</v>
      </c>
      <c r="B855" s="141" t="s">
        <v>6375</v>
      </c>
      <c r="C855" s="140" t="s">
        <v>5450</v>
      </c>
      <c r="D855" s="140" t="s">
        <v>307</v>
      </c>
      <c r="E855" s="142">
        <v>65.66</v>
      </c>
      <c r="F855" s="142">
        <v>65.650000000000006</v>
      </c>
      <c r="G855" s="140" t="s">
        <v>308</v>
      </c>
      <c r="H855" s="143">
        <v>41974</v>
      </c>
    </row>
    <row r="856" spans="1:8" ht="38.25">
      <c r="A856" s="136">
        <v>5903</v>
      </c>
      <c r="B856" s="137" t="s">
        <v>6376</v>
      </c>
      <c r="C856" s="136" t="s">
        <v>5450</v>
      </c>
      <c r="D856" s="136" t="s">
        <v>6044</v>
      </c>
      <c r="E856" s="138">
        <v>42.92</v>
      </c>
      <c r="F856" s="138">
        <v>41.32</v>
      </c>
      <c r="G856" s="136" t="s">
        <v>308</v>
      </c>
      <c r="H856" s="139">
        <v>41974</v>
      </c>
    </row>
    <row r="857" spans="1:8" ht="38.25">
      <c r="A857" s="140">
        <v>5904</v>
      </c>
      <c r="B857" s="141" t="s">
        <v>6377</v>
      </c>
      <c r="C857" s="140" t="s">
        <v>5450</v>
      </c>
      <c r="D857" s="140" t="s">
        <v>6355</v>
      </c>
      <c r="E857" s="142">
        <v>45.69</v>
      </c>
      <c r="F857" s="142">
        <v>43.77</v>
      </c>
      <c r="G857" s="140" t="s">
        <v>308</v>
      </c>
      <c r="H857" s="143">
        <v>41974</v>
      </c>
    </row>
    <row r="858" spans="1:8" ht="38.25">
      <c r="A858" s="136">
        <v>5901</v>
      </c>
      <c r="B858" s="137" t="s">
        <v>6378</v>
      </c>
      <c r="C858" s="136" t="s">
        <v>5450</v>
      </c>
      <c r="D858" s="136" t="s">
        <v>6046</v>
      </c>
      <c r="E858" s="138">
        <v>125.38</v>
      </c>
      <c r="F858" s="138">
        <v>123.77</v>
      </c>
      <c r="G858" s="136" t="s">
        <v>308</v>
      </c>
      <c r="H858" s="139">
        <v>41974</v>
      </c>
    </row>
    <row r="859" spans="1:8" ht="38.25">
      <c r="A859" s="140">
        <v>5902</v>
      </c>
      <c r="B859" s="141" t="s">
        <v>6379</v>
      </c>
      <c r="C859" s="140" t="s">
        <v>5450</v>
      </c>
      <c r="D859" s="140" t="s">
        <v>6358</v>
      </c>
      <c r="E859" s="142">
        <v>128.15</v>
      </c>
      <c r="F859" s="142">
        <v>126.22</v>
      </c>
      <c r="G859" s="140" t="s">
        <v>308</v>
      </c>
      <c r="H859" s="143">
        <v>41974</v>
      </c>
    </row>
    <row r="860" spans="1:8" ht="38.25">
      <c r="A860" s="136">
        <v>5762</v>
      </c>
      <c r="B860" s="137" t="s">
        <v>6380</v>
      </c>
      <c r="C860" s="136" t="s">
        <v>5450</v>
      </c>
      <c r="D860" s="136" t="s">
        <v>307</v>
      </c>
      <c r="E860" s="138">
        <v>29.05</v>
      </c>
      <c r="F860" s="138">
        <v>29.05</v>
      </c>
      <c r="G860" s="136" t="s">
        <v>308</v>
      </c>
      <c r="H860" s="139">
        <v>41974</v>
      </c>
    </row>
    <row r="861" spans="1:8" ht="38.25">
      <c r="A861" s="140">
        <v>5763</v>
      </c>
      <c r="B861" s="141" t="s">
        <v>6381</v>
      </c>
      <c r="C861" s="140" t="s">
        <v>5450</v>
      </c>
      <c r="D861" s="140" t="s">
        <v>307</v>
      </c>
      <c r="E861" s="142">
        <v>16.8</v>
      </c>
      <c r="F861" s="142">
        <v>16.79</v>
      </c>
      <c r="G861" s="140" t="s">
        <v>308</v>
      </c>
      <c r="H861" s="143">
        <v>41974</v>
      </c>
    </row>
    <row r="862" spans="1:8" ht="38.25">
      <c r="A862" s="136">
        <v>53832</v>
      </c>
      <c r="B862" s="137" t="s">
        <v>6382</v>
      </c>
      <c r="C862" s="136" t="s">
        <v>5450</v>
      </c>
      <c r="D862" s="136" t="s">
        <v>307</v>
      </c>
      <c r="E862" s="138">
        <v>13.87</v>
      </c>
      <c r="F862" s="138">
        <v>12.27</v>
      </c>
      <c r="G862" s="136" t="s">
        <v>308</v>
      </c>
      <c r="H862" s="139">
        <v>41974</v>
      </c>
    </row>
    <row r="863" spans="1:8" ht="38.25">
      <c r="A863" s="140">
        <v>5764</v>
      </c>
      <c r="B863" s="141" t="s">
        <v>6383</v>
      </c>
      <c r="C863" s="140" t="s">
        <v>5450</v>
      </c>
      <c r="D863" s="140" t="s">
        <v>307</v>
      </c>
      <c r="E863" s="142">
        <v>16.64</v>
      </c>
      <c r="F863" s="142">
        <v>14.72</v>
      </c>
      <c r="G863" s="140" t="s">
        <v>308</v>
      </c>
      <c r="H863" s="143">
        <v>41974</v>
      </c>
    </row>
    <row r="864" spans="1:8" ht="25.5">
      <c r="A864" s="136">
        <v>5745</v>
      </c>
      <c r="B864" s="137" t="s">
        <v>6384</v>
      </c>
      <c r="C864" s="136" t="s">
        <v>5450</v>
      </c>
      <c r="D864" s="136" t="s">
        <v>307</v>
      </c>
      <c r="E864" s="138">
        <v>30.22</v>
      </c>
      <c r="F864" s="138">
        <v>30.21</v>
      </c>
      <c r="G864" s="136" t="s">
        <v>308</v>
      </c>
      <c r="H864" s="139">
        <v>41974</v>
      </c>
    </row>
    <row r="865" spans="1:8" ht="25.5">
      <c r="A865" s="140">
        <v>5746</v>
      </c>
      <c r="B865" s="141" t="s">
        <v>6385</v>
      </c>
      <c r="C865" s="140" t="s">
        <v>5450</v>
      </c>
      <c r="D865" s="140" t="s">
        <v>307</v>
      </c>
      <c r="E865" s="142">
        <v>18.239999999999998</v>
      </c>
      <c r="F865" s="142">
        <v>18.23</v>
      </c>
      <c r="G865" s="140" t="s">
        <v>308</v>
      </c>
      <c r="H865" s="143">
        <v>41974</v>
      </c>
    </row>
    <row r="866" spans="1:8" ht="38.25">
      <c r="A866" s="136">
        <v>5758</v>
      </c>
      <c r="B866" s="137" t="s">
        <v>6386</v>
      </c>
      <c r="C866" s="136" t="s">
        <v>5450</v>
      </c>
      <c r="D866" s="136" t="s">
        <v>307</v>
      </c>
      <c r="E866" s="138">
        <v>74.22</v>
      </c>
      <c r="F866" s="138">
        <v>74.22</v>
      </c>
      <c r="G866" s="136" t="s">
        <v>308</v>
      </c>
      <c r="H866" s="139">
        <v>41974</v>
      </c>
    </row>
    <row r="867" spans="1:8" ht="38.25">
      <c r="A867" s="140">
        <v>5761</v>
      </c>
      <c r="B867" s="141" t="s">
        <v>6387</v>
      </c>
      <c r="C867" s="140" t="s">
        <v>5450</v>
      </c>
      <c r="D867" s="140" t="s">
        <v>6046</v>
      </c>
      <c r="E867" s="142">
        <v>129.66999999999999</v>
      </c>
      <c r="F867" s="142">
        <v>128.08000000000001</v>
      </c>
      <c r="G867" s="140" t="s">
        <v>308</v>
      </c>
      <c r="H867" s="143">
        <v>41974</v>
      </c>
    </row>
    <row r="868" spans="1:8" ht="38.25">
      <c r="A868" s="136">
        <v>5756</v>
      </c>
      <c r="B868" s="137" t="s">
        <v>6388</v>
      </c>
      <c r="C868" s="136" t="s">
        <v>5450</v>
      </c>
      <c r="D868" s="136" t="s">
        <v>307</v>
      </c>
      <c r="E868" s="138">
        <v>26.35</v>
      </c>
      <c r="F868" s="138">
        <v>26.35</v>
      </c>
      <c r="G868" s="136" t="s">
        <v>308</v>
      </c>
      <c r="H868" s="139">
        <v>41974</v>
      </c>
    </row>
    <row r="869" spans="1:8" ht="38.25">
      <c r="A869" s="140">
        <v>5757</v>
      </c>
      <c r="B869" s="141" t="s">
        <v>6389</v>
      </c>
      <c r="C869" s="140" t="s">
        <v>5450</v>
      </c>
      <c r="D869" s="140" t="s">
        <v>307</v>
      </c>
      <c r="E869" s="142">
        <v>15.23</v>
      </c>
      <c r="F869" s="142">
        <v>15.23</v>
      </c>
      <c r="G869" s="140" t="s">
        <v>308</v>
      </c>
      <c r="H869" s="143">
        <v>41974</v>
      </c>
    </row>
    <row r="870" spans="1:8" ht="38.25">
      <c r="A870" s="136">
        <v>5748</v>
      </c>
      <c r="B870" s="137" t="s">
        <v>6390</v>
      </c>
      <c r="C870" s="136" t="s">
        <v>5450</v>
      </c>
      <c r="D870" s="136" t="s">
        <v>307</v>
      </c>
      <c r="E870" s="138">
        <v>13.87</v>
      </c>
      <c r="F870" s="138">
        <v>12.27</v>
      </c>
      <c r="G870" s="136" t="s">
        <v>308</v>
      </c>
      <c r="H870" s="139">
        <v>41974</v>
      </c>
    </row>
    <row r="871" spans="1:8" ht="25.5">
      <c r="A871" s="140">
        <v>5747</v>
      </c>
      <c r="B871" s="141" t="s">
        <v>6391</v>
      </c>
      <c r="C871" s="140" t="s">
        <v>5450</v>
      </c>
      <c r="D871" s="140" t="s">
        <v>307</v>
      </c>
      <c r="E871" s="142">
        <v>46.87</v>
      </c>
      <c r="F871" s="142">
        <v>46.87</v>
      </c>
      <c r="G871" s="140" t="s">
        <v>308</v>
      </c>
      <c r="H871" s="143">
        <v>41974</v>
      </c>
    </row>
    <row r="872" spans="1:8" ht="25.5">
      <c r="A872" s="136">
        <v>6260</v>
      </c>
      <c r="B872" s="137" t="s">
        <v>6392</v>
      </c>
      <c r="C872" s="136" t="s">
        <v>5450</v>
      </c>
      <c r="D872" s="136" t="s">
        <v>6044</v>
      </c>
      <c r="E872" s="138">
        <v>36.61</v>
      </c>
      <c r="F872" s="138">
        <v>35.01</v>
      </c>
      <c r="G872" s="136" t="s">
        <v>308</v>
      </c>
      <c r="H872" s="139">
        <v>41974</v>
      </c>
    </row>
    <row r="873" spans="1:8" ht="25.5">
      <c r="A873" s="140">
        <v>6259</v>
      </c>
      <c r="B873" s="141" t="s">
        <v>6393</v>
      </c>
      <c r="C873" s="140" t="s">
        <v>5450</v>
      </c>
      <c r="D873" s="140" t="s">
        <v>6046</v>
      </c>
      <c r="E873" s="142">
        <v>90.21</v>
      </c>
      <c r="F873" s="142">
        <v>88.95</v>
      </c>
      <c r="G873" s="140" t="s">
        <v>308</v>
      </c>
      <c r="H873" s="143">
        <v>41974</v>
      </c>
    </row>
    <row r="874" spans="1:8" ht="25.5">
      <c r="A874" s="136">
        <v>6258</v>
      </c>
      <c r="B874" s="137" t="s">
        <v>6394</v>
      </c>
      <c r="C874" s="136" t="s">
        <v>5450</v>
      </c>
      <c r="D874" s="136" t="s">
        <v>307</v>
      </c>
      <c r="E874" s="138">
        <v>22.74</v>
      </c>
      <c r="F874" s="138">
        <v>22.74</v>
      </c>
      <c r="G874" s="136" t="s">
        <v>308</v>
      </c>
      <c r="H874" s="139">
        <v>41974</v>
      </c>
    </row>
    <row r="875" spans="1:8" ht="25.5">
      <c r="A875" s="140">
        <v>53882</v>
      </c>
      <c r="B875" s="141" t="s">
        <v>6395</v>
      </c>
      <c r="C875" s="140" t="s">
        <v>5450</v>
      </c>
      <c r="D875" s="140" t="s">
        <v>307</v>
      </c>
      <c r="E875" s="142">
        <v>11.29</v>
      </c>
      <c r="F875" s="142">
        <v>11.29</v>
      </c>
      <c r="G875" s="140" t="s">
        <v>308</v>
      </c>
      <c r="H875" s="143">
        <v>41974</v>
      </c>
    </row>
    <row r="876" spans="1:8" ht="25.5">
      <c r="A876" s="136">
        <v>5760</v>
      </c>
      <c r="B876" s="137" t="s">
        <v>6396</v>
      </c>
      <c r="C876" s="136" t="s">
        <v>5450</v>
      </c>
      <c r="D876" s="136" t="s">
        <v>307</v>
      </c>
      <c r="E876" s="138">
        <v>16.64</v>
      </c>
      <c r="F876" s="138">
        <v>14.72</v>
      </c>
      <c r="G876" s="136" t="s">
        <v>308</v>
      </c>
      <c r="H876" s="139">
        <v>41974</v>
      </c>
    </row>
    <row r="877" spans="1:8" ht="12.75" customHeight="1">
      <c r="A877" s="140">
        <v>5759</v>
      </c>
      <c r="B877" s="141" t="s">
        <v>6397</v>
      </c>
      <c r="C877" s="140" t="s">
        <v>5450</v>
      </c>
      <c r="D877" s="140" t="s">
        <v>307</v>
      </c>
      <c r="E877" s="142">
        <v>9.31</v>
      </c>
      <c r="F877" s="142">
        <v>8.0399999999999991</v>
      </c>
      <c r="G877" s="140" t="s">
        <v>308</v>
      </c>
      <c r="H877" s="143">
        <v>41974</v>
      </c>
    </row>
    <row r="878" spans="1:8" ht="12.75" customHeight="1">
      <c r="A878" s="136">
        <v>5888</v>
      </c>
      <c r="B878" s="137" t="s">
        <v>6398</v>
      </c>
      <c r="C878" s="136" t="s">
        <v>5450</v>
      </c>
      <c r="D878" s="136" t="s">
        <v>6044</v>
      </c>
      <c r="E878" s="138">
        <v>44.09</v>
      </c>
      <c r="F878" s="138">
        <v>42.48</v>
      </c>
      <c r="G878" s="136" t="s">
        <v>308</v>
      </c>
      <c r="H878" s="139">
        <v>41974</v>
      </c>
    </row>
    <row r="879" spans="1:8" ht="12.75" customHeight="1">
      <c r="A879" s="140">
        <v>5886</v>
      </c>
      <c r="B879" s="141" t="s">
        <v>6399</v>
      </c>
      <c r="C879" s="140" t="s">
        <v>5450</v>
      </c>
      <c r="D879" s="140" t="s">
        <v>6046</v>
      </c>
      <c r="E879" s="142">
        <v>109.2</v>
      </c>
      <c r="F879" s="142">
        <v>107.59</v>
      </c>
      <c r="G879" s="140" t="s">
        <v>308</v>
      </c>
      <c r="H879" s="143">
        <v>41974</v>
      </c>
    </row>
    <row r="880" spans="1:8" ht="12.75" customHeight="1">
      <c r="A880" s="136">
        <v>83445</v>
      </c>
      <c r="B880" s="137" t="s">
        <v>6400</v>
      </c>
      <c r="C880" s="136" t="s">
        <v>5604</v>
      </c>
      <c r="D880" s="136" t="s">
        <v>6046</v>
      </c>
      <c r="E880" s="138">
        <v>105.64</v>
      </c>
      <c r="F880" s="138">
        <v>103.95</v>
      </c>
      <c r="G880" s="136" t="s">
        <v>308</v>
      </c>
      <c r="H880" s="139">
        <v>41974</v>
      </c>
    </row>
    <row r="881" spans="1:8" ht="12.75" customHeight="1">
      <c r="A881" s="140">
        <v>73429</v>
      </c>
      <c r="B881" s="141" t="s">
        <v>6401</v>
      </c>
      <c r="C881" s="140" t="s">
        <v>5450</v>
      </c>
      <c r="D881" s="140" t="s">
        <v>307</v>
      </c>
      <c r="E881" s="142">
        <v>40.75</v>
      </c>
      <c r="F881" s="142">
        <v>39.049999999999997</v>
      </c>
      <c r="G881" s="140" t="s">
        <v>308</v>
      </c>
      <c r="H881" s="143">
        <v>41974</v>
      </c>
    </row>
    <row r="882" spans="1:8" ht="12.75" customHeight="1">
      <c r="A882" s="136">
        <v>67827</v>
      </c>
      <c r="B882" s="137" t="s">
        <v>6402</v>
      </c>
      <c r="C882" s="136" t="s">
        <v>5450</v>
      </c>
      <c r="D882" s="136" t="s">
        <v>6044</v>
      </c>
      <c r="E882" s="138">
        <v>40.54</v>
      </c>
      <c r="F882" s="138">
        <v>39.06</v>
      </c>
      <c r="G882" s="136" t="s">
        <v>308</v>
      </c>
      <c r="H882" s="139">
        <v>41974</v>
      </c>
    </row>
    <row r="883" spans="1:8" ht="25.5">
      <c r="A883" s="140">
        <v>53829</v>
      </c>
      <c r="B883" s="141" t="s">
        <v>6403</v>
      </c>
      <c r="C883" s="140" t="s">
        <v>5450</v>
      </c>
      <c r="D883" s="140" t="s">
        <v>307</v>
      </c>
      <c r="E883" s="142">
        <v>65.52</v>
      </c>
      <c r="F883" s="142">
        <v>65.52</v>
      </c>
      <c r="G883" s="140" t="s">
        <v>308</v>
      </c>
      <c r="H883" s="143">
        <v>41974</v>
      </c>
    </row>
    <row r="884" spans="1:8" ht="25.5">
      <c r="A884" s="136">
        <v>5896</v>
      </c>
      <c r="B884" s="137" t="s">
        <v>6404</v>
      </c>
      <c r="C884" s="136" t="s">
        <v>5450</v>
      </c>
      <c r="D884" s="136" t="s">
        <v>6044</v>
      </c>
      <c r="E884" s="138">
        <v>33.18</v>
      </c>
      <c r="F884" s="138">
        <v>31.58</v>
      </c>
      <c r="G884" s="136" t="s">
        <v>308</v>
      </c>
      <c r="H884" s="139">
        <v>41974</v>
      </c>
    </row>
    <row r="885" spans="1:8" ht="25.5">
      <c r="A885" s="140">
        <v>5897</v>
      </c>
      <c r="B885" s="141" t="s">
        <v>6405</v>
      </c>
      <c r="C885" s="140" t="s">
        <v>5450</v>
      </c>
      <c r="D885" s="140" t="s">
        <v>6355</v>
      </c>
      <c r="E885" s="142">
        <v>35.950000000000003</v>
      </c>
      <c r="F885" s="142">
        <v>34.04</v>
      </c>
      <c r="G885" s="140" t="s">
        <v>308</v>
      </c>
      <c r="H885" s="143">
        <v>41974</v>
      </c>
    </row>
    <row r="886" spans="1:8" ht="25.5">
      <c r="A886" s="136">
        <v>5894</v>
      </c>
      <c r="B886" s="137" t="s">
        <v>6406</v>
      </c>
      <c r="C886" s="136" t="s">
        <v>5450</v>
      </c>
      <c r="D886" s="136" t="s">
        <v>6046</v>
      </c>
      <c r="E886" s="138">
        <v>109.92</v>
      </c>
      <c r="F886" s="138">
        <v>108.32</v>
      </c>
      <c r="G886" s="136" t="s">
        <v>308</v>
      </c>
      <c r="H886" s="139">
        <v>41974</v>
      </c>
    </row>
    <row r="887" spans="1:8" ht="25.5">
      <c r="A887" s="140">
        <v>5895</v>
      </c>
      <c r="B887" s="141" t="s">
        <v>6407</v>
      </c>
      <c r="C887" s="140" t="s">
        <v>5450</v>
      </c>
      <c r="D887" s="140" t="s">
        <v>6358</v>
      </c>
      <c r="E887" s="142">
        <v>112.69</v>
      </c>
      <c r="F887" s="142">
        <v>110.78</v>
      </c>
      <c r="G887" s="140" t="s">
        <v>308</v>
      </c>
      <c r="H887" s="143">
        <v>41974</v>
      </c>
    </row>
    <row r="888" spans="1:8" ht="25.5">
      <c r="A888" s="136">
        <v>5753</v>
      </c>
      <c r="B888" s="137" t="s">
        <v>6408</v>
      </c>
      <c r="C888" s="136" t="s">
        <v>5450</v>
      </c>
      <c r="D888" s="136" t="s">
        <v>307</v>
      </c>
      <c r="E888" s="138">
        <v>19.309999999999999</v>
      </c>
      <c r="F888" s="138">
        <v>19.309999999999999</v>
      </c>
      <c r="G888" s="136" t="s">
        <v>308</v>
      </c>
      <c r="H888" s="139">
        <v>41974</v>
      </c>
    </row>
    <row r="889" spans="1:8" ht="25.5">
      <c r="A889" s="140">
        <v>5754</v>
      </c>
      <c r="B889" s="141" t="s">
        <v>6409</v>
      </c>
      <c r="C889" s="140" t="s">
        <v>5450</v>
      </c>
      <c r="D889" s="140" t="s">
        <v>307</v>
      </c>
      <c r="E889" s="142">
        <v>11.22</v>
      </c>
      <c r="F889" s="142">
        <v>11.22</v>
      </c>
      <c r="G889" s="140" t="s">
        <v>308</v>
      </c>
      <c r="H889" s="143">
        <v>41974</v>
      </c>
    </row>
    <row r="890" spans="1:8" ht="25.5">
      <c r="A890" s="136">
        <v>5755</v>
      </c>
      <c r="B890" s="137" t="s">
        <v>6410</v>
      </c>
      <c r="C890" s="136" t="s">
        <v>5450</v>
      </c>
      <c r="D890" s="136" t="s">
        <v>307</v>
      </c>
      <c r="E890" s="138">
        <v>13.87</v>
      </c>
      <c r="F890" s="138">
        <v>12.27</v>
      </c>
      <c r="G890" s="136" t="s">
        <v>308</v>
      </c>
      <c r="H890" s="139">
        <v>41974</v>
      </c>
    </row>
    <row r="891" spans="1:8" ht="25.5">
      <c r="A891" s="140">
        <v>53830</v>
      </c>
      <c r="B891" s="141" t="s">
        <v>6411</v>
      </c>
      <c r="C891" s="140" t="s">
        <v>5450</v>
      </c>
      <c r="D891" s="140" t="s">
        <v>307</v>
      </c>
      <c r="E891" s="142">
        <v>16.64</v>
      </c>
      <c r="F891" s="142">
        <v>14.72</v>
      </c>
      <c r="G891" s="140" t="s">
        <v>308</v>
      </c>
      <c r="H891" s="143">
        <v>41974</v>
      </c>
    </row>
    <row r="892" spans="1:8" ht="25.5">
      <c r="A892" s="136">
        <v>53827</v>
      </c>
      <c r="B892" s="137" t="s">
        <v>6412</v>
      </c>
      <c r="C892" s="136" t="s">
        <v>5450</v>
      </c>
      <c r="D892" s="136" t="s">
        <v>307</v>
      </c>
      <c r="E892" s="138">
        <v>66.53</v>
      </c>
      <c r="F892" s="138">
        <v>66.52</v>
      </c>
      <c r="G892" s="136" t="s">
        <v>308</v>
      </c>
      <c r="H892" s="139">
        <v>41974</v>
      </c>
    </row>
    <row r="893" spans="1:8" ht="25.5">
      <c r="A893" s="140">
        <v>5892</v>
      </c>
      <c r="B893" s="141" t="s">
        <v>6413</v>
      </c>
      <c r="C893" s="140" t="s">
        <v>5450</v>
      </c>
      <c r="D893" s="140" t="s">
        <v>6044</v>
      </c>
      <c r="E893" s="142">
        <v>33.56</v>
      </c>
      <c r="F893" s="142">
        <v>31.95</v>
      </c>
      <c r="G893" s="140" t="s">
        <v>308</v>
      </c>
      <c r="H893" s="143">
        <v>41974</v>
      </c>
    </row>
    <row r="894" spans="1:8" ht="25.5">
      <c r="A894" s="136">
        <v>5893</v>
      </c>
      <c r="B894" s="137" t="s">
        <v>6414</v>
      </c>
      <c r="C894" s="136" t="s">
        <v>5450</v>
      </c>
      <c r="D894" s="136" t="s">
        <v>6355</v>
      </c>
      <c r="E894" s="138">
        <v>36.33</v>
      </c>
      <c r="F894" s="138">
        <v>34.409999999999997</v>
      </c>
      <c r="G894" s="136" t="s">
        <v>308</v>
      </c>
      <c r="H894" s="139">
        <v>41974</v>
      </c>
    </row>
    <row r="895" spans="1:8" ht="25.5">
      <c r="A895" s="140">
        <v>5890</v>
      </c>
      <c r="B895" s="141" t="s">
        <v>6415</v>
      </c>
      <c r="C895" s="140" t="s">
        <v>5450</v>
      </c>
      <c r="D895" s="140" t="s">
        <v>6046</v>
      </c>
      <c r="E895" s="142">
        <v>114.38</v>
      </c>
      <c r="F895" s="142">
        <v>112.77</v>
      </c>
      <c r="G895" s="140" t="s">
        <v>308</v>
      </c>
      <c r="H895" s="143">
        <v>41974</v>
      </c>
    </row>
    <row r="896" spans="1:8" ht="25.5">
      <c r="A896" s="136">
        <v>5891</v>
      </c>
      <c r="B896" s="137" t="s">
        <v>6416</v>
      </c>
      <c r="C896" s="136" t="s">
        <v>5450</v>
      </c>
      <c r="D896" s="136" t="s">
        <v>6358</v>
      </c>
      <c r="E896" s="138">
        <v>117.15</v>
      </c>
      <c r="F896" s="138">
        <v>115.22</v>
      </c>
      <c r="G896" s="136" t="s">
        <v>308</v>
      </c>
      <c r="H896" s="139">
        <v>41974</v>
      </c>
    </row>
    <row r="897" spans="1:8" ht="25.5">
      <c r="A897" s="140">
        <v>5750</v>
      </c>
      <c r="B897" s="141" t="s">
        <v>6417</v>
      </c>
      <c r="C897" s="140" t="s">
        <v>5450</v>
      </c>
      <c r="D897" s="140" t="s">
        <v>307</v>
      </c>
      <c r="E897" s="142">
        <v>19.690000000000001</v>
      </c>
      <c r="F897" s="142">
        <v>19.68</v>
      </c>
      <c r="G897" s="140" t="s">
        <v>308</v>
      </c>
      <c r="H897" s="143">
        <v>41974</v>
      </c>
    </row>
    <row r="898" spans="1:8" ht="25.5">
      <c r="A898" s="136">
        <v>5751</v>
      </c>
      <c r="B898" s="137" t="s">
        <v>6418</v>
      </c>
      <c r="C898" s="136" t="s">
        <v>5450</v>
      </c>
      <c r="D898" s="136" t="s">
        <v>307</v>
      </c>
      <c r="E898" s="138">
        <v>14.29</v>
      </c>
      <c r="F898" s="138">
        <v>14.28</v>
      </c>
      <c r="G898" s="136" t="s">
        <v>308</v>
      </c>
      <c r="H898" s="139">
        <v>41974</v>
      </c>
    </row>
    <row r="899" spans="1:8" ht="25.5">
      <c r="A899" s="140">
        <v>53828</v>
      </c>
      <c r="B899" s="141" t="s">
        <v>6419</v>
      </c>
      <c r="C899" s="140" t="s">
        <v>5450</v>
      </c>
      <c r="D899" s="140" t="s">
        <v>307</v>
      </c>
      <c r="E899" s="142">
        <v>13.87</v>
      </c>
      <c r="F899" s="142">
        <v>12.27</v>
      </c>
      <c r="G899" s="140" t="s">
        <v>308</v>
      </c>
      <c r="H899" s="143">
        <v>41974</v>
      </c>
    </row>
    <row r="900" spans="1:8" ht="25.5">
      <c r="A900" s="136">
        <v>5752</v>
      </c>
      <c r="B900" s="137" t="s">
        <v>6420</v>
      </c>
      <c r="C900" s="136" t="s">
        <v>5450</v>
      </c>
      <c r="D900" s="136" t="s">
        <v>307</v>
      </c>
      <c r="E900" s="138">
        <v>16.64</v>
      </c>
      <c r="F900" s="138">
        <v>14.72</v>
      </c>
      <c r="G900" s="136" t="s">
        <v>308</v>
      </c>
      <c r="H900" s="139">
        <v>41974</v>
      </c>
    </row>
    <row r="901" spans="1:8" ht="38.25">
      <c r="A901" s="140">
        <v>89877</v>
      </c>
      <c r="B901" s="141" t="s">
        <v>6421</v>
      </c>
      <c r="C901" s="140" t="s">
        <v>5450</v>
      </c>
      <c r="D901" s="140" t="s">
        <v>6044</v>
      </c>
      <c r="E901" s="142">
        <v>32.549999999999997</v>
      </c>
      <c r="F901" s="142">
        <v>31.08</v>
      </c>
      <c r="G901" s="140" t="s">
        <v>308</v>
      </c>
      <c r="H901" s="143">
        <v>41974</v>
      </c>
    </row>
    <row r="902" spans="1:8" ht="38.25">
      <c r="A902" s="136">
        <v>89876</v>
      </c>
      <c r="B902" s="137" t="s">
        <v>6422</v>
      </c>
      <c r="C902" s="136" t="s">
        <v>5450</v>
      </c>
      <c r="D902" s="136" t="s">
        <v>6046</v>
      </c>
      <c r="E902" s="138">
        <v>142.4</v>
      </c>
      <c r="F902" s="138">
        <v>140.93</v>
      </c>
      <c r="G902" s="136" t="s">
        <v>308</v>
      </c>
      <c r="H902" s="139">
        <v>41974</v>
      </c>
    </row>
    <row r="903" spans="1:8" ht="38.25">
      <c r="A903" s="140">
        <v>89870</v>
      </c>
      <c r="B903" s="141" t="s">
        <v>6423</v>
      </c>
      <c r="C903" s="140" t="s">
        <v>5450</v>
      </c>
      <c r="D903" s="140" t="s">
        <v>307</v>
      </c>
      <c r="E903" s="142">
        <v>15.26</v>
      </c>
      <c r="F903" s="142">
        <v>15.26</v>
      </c>
      <c r="G903" s="140" t="s">
        <v>308</v>
      </c>
      <c r="H903" s="143">
        <v>41974</v>
      </c>
    </row>
    <row r="904" spans="1:8" ht="38.25">
      <c r="A904" s="136">
        <v>89872</v>
      </c>
      <c r="B904" s="137" t="s">
        <v>6424</v>
      </c>
      <c r="C904" s="136" t="s">
        <v>5450</v>
      </c>
      <c r="D904" s="136" t="s">
        <v>307</v>
      </c>
      <c r="E904" s="138">
        <v>0.73</v>
      </c>
      <c r="F904" s="138">
        <v>0.73</v>
      </c>
      <c r="G904" s="136" t="s">
        <v>308</v>
      </c>
      <c r="H904" s="139">
        <v>41974</v>
      </c>
    </row>
    <row r="905" spans="1:8" ht="38.25">
      <c r="A905" s="140">
        <v>89871</v>
      </c>
      <c r="B905" s="141" t="s">
        <v>6425</v>
      </c>
      <c r="C905" s="140" t="s">
        <v>5450</v>
      </c>
      <c r="D905" s="140" t="s">
        <v>307</v>
      </c>
      <c r="E905" s="142">
        <v>3.61</v>
      </c>
      <c r="F905" s="142">
        <v>3.61</v>
      </c>
      <c r="G905" s="140" t="s">
        <v>308</v>
      </c>
      <c r="H905" s="143">
        <v>41974</v>
      </c>
    </row>
    <row r="906" spans="1:8" ht="38.25">
      <c r="A906" s="136">
        <v>89873</v>
      </c>
      <c r="B906" s="137" t="s">
        <v>6426</v>
      </c>
      <c r="C906" s="136" t="s">
        <v>5450</v>
      </c>
      <c r="D906" s="136" t="s">
        <v>307</v>
      </c>
      <c r="E906" s="138">
        <v>21.45</v>
      </c>
      <c r="F906" s="138">
        <v>21.45</v>
      </c>
      <c r="G906" s="136" t="s">
        <v>308</v>
      </c>
      <c r="H906" s="139">
        <v>41974</v>
      </c>
    </row>
    <row r="907" spans="1:8" ht="38.25">
      <c r="A907" s="140">
        <v>89874</v>
      </c>
      <c r="B907" s="141" t="s">
        <v>6427</v>
      </c>
      <c r="C907" s="140" t="s">
        <v>5450</v>
      </c>
      <c r="D907" s="140" t="s">
        <v>307</v>
      </c>
      <c r="E907" s="142">
        <v>88.4</v>
      </c>
      <c r="F907" s="142">
        <v>88.39</v>
      </c>
      <c r="G907" s="140" t="s">
        <v>308</v>
      </c>
      <c r="H907" s="143">
        <v>41974</v>
      </c>
    </row>
    <row r="908" spans="1:8" ht="38.25">
      <c r="A908" s="136">
        <v>89884</v>
      </c>
      <c r="B908" s="137" t="s">
        <v>6428</v>
      </c>
      <c r="C908" s="136" t="s">
        <v>5450</v>
      </c>
      <c r="D908" s="136" t="s">
        <v>6044</v>
      </c>
      <c r="E908" s="138">
        <v>39.5</v>
      </c>
      <c r="F908" s="138">
        <v>38.03</v>
      </c>
      <c r="G908" s="136" t="s">
        <v>308</v>
      </c>
      <c r="H908" s="139">
        <v>41974</v>
      </c>
    </row>
    <row r="909" spans="1:8" ht="38.25">
      <c r="A909" s="140">
        <v>89883</v>
      </c>
      <c r="B909" s="141" t="s">
        <v>6429</v>
      </c>
      <c r="C909" s="140" t="s">
        <v>5450</v>
      </c>
      <c r="D909" s="140" t="s">
        <v>6046</v>
      </c>
      <c r="E909" s="142">
        <v>170.56</v>
      </c>
      <c r="F909" s="142">
        <v>169.1</v>
      </c>
      <c r="G909" s="140" t="s">
        <v>308</v>
      </c>
      <c r="H909" s="143">
        <v>41974</v>
      </c>
    </row>
    <row r="910" spans="1:8" ht="38.25">
      <c r="A910" s="136">
        <v>89878</v>
      </c>
      <c r="B910" s="137" t="s">
        <v>6430</v>
      </c>
      <c r="C910" s="136" t="s">
        <v>5450</v>
      </c>
      <c r="D910" s="136" t="s">
        <v>307</v>
      </c>
      <c r="E910" s="138">
        <v>20.67</v>
      </c>
      <c r="F910" s="138">
        <v>20.67</v>
      </c>
      <c r="G910" s="136" t="s">
        <v>308</v>
      </c>
      <c r="H910" s="139">
        <v>41974</v>
      </c>
    </row>
    <row r="911" spans="1:8" ht="38.25">
      <c r="A911" s="140">
        <v>89880</v>
      </c>
      <c r="B911" s="141" t="s">
        <v>6431</v>
      </c>
      <c r="C911" s="140" t="s">
        <v>5450</v>
      </c>
      <c r="D911" s="140" t="s">
        <v>307</v>
      </c>
      <c r="E911" s="142">
        <v>0.99</v>
      </c>
      <c r="F911" s="142">
        <v>0.99</v>
      </c>
      <c r="G911" s="140" t="s">
        <v>308</v>
      </c>
      <c r="H911" s="143">
        <v>41974</v>
      </c>
    </row>
    <row r="912" spans="1:8" ht="38.25">
      <c r="A912" s="136">
        <v>89879</v>
      </c>
      <c r="B912" s="137" t="s">
        <v>6432</v>
      </c>
      <c r="C912" s="136" t="s">
        <v>5450</v>
      </c>
      <c r="D912" s="136" t="s">
        <v>307</v>
      </c>
      <c r="E912" s="138">
        <v>4.8899999999999997</v>
      </c>
      <c r="F912" s="138">
        <v>4.8899999999999997</v>
      </c>
      <c r="G912" s="136" t="s">
        <v>308</v>
      </c>
      <c r="H912" s="139">
        <v>41974</v>
      </c>
    </row>
    <row r="913" spans="1:8" ht="38.25">
      <c r="A913" s="140">
        <v>89881</v>
      </c>
      <c r="B913" s="141" t="s">
        <v>6433</v>
      </c>
      <c r="C913" s="140" t="s">
        <v>5450</v>
      </c>
      <c r="D913" s="140" t="s">
        <v>307</v>
      </c>
      <c r="E913" s="142">
        <v>29.06</v>
      </c>
      <c r="F913" s="142">
        <v>29.06</v>
      </c>
      <c r="G913" s="140" t="s">
        <v>308</v>
      </c>
      <c r="H913" s="143">
        <v>41974</v>
      </c>
    </row>
    <row r="914" spans="1:8" ht="38.25">
      <c r="A914" s="136">
        <v>89882</v>
      </c>
      <c r="B914" s="137" t="s">
        <v>6434</v>
      </c>
      <c r="C914" s="136" t="s">
        <v>5450</v>
      </c>
      <c r="D914" s="136" t="s">
        <v>307</v>
      </c>
      <c r="E914" s="138">
        <v>102</v>
      </c>
      <c r="F914" s="138">
        <v>102</v>
      </c>
      <c r="G914" s="136" t="s">
        <v>308</v>
      </c>
      <c r="H914" s="139">
        <v>41974</v>
      </c>
    </row>
    <row r="915" spans="1:8" ht="25.5">
      <c r="A915" s="140" t="s">
        <v>6435</v>
      </c>
      <c r="B915" s="141" t="s">
        <v>6436</v>
      </c>
      <c r="C915" s="140" t="s">
        <v>5450</v>
      </c>
      <c r="D915" s="140" t="s">
        <v>307</v>
      </c>
      <c r="E915" s="142">
        <v>94.37</v>
      </c>
      <c r="F915" s="142">
        <v>92.67</v>
      </c>
      <c r="G915" s="140" t="s">
        <v>308</v>
      </c>
      <c r="H915" s="143">
        <v>41974</v>
      </c>
    </row>
    <row r="916" spans="1:8" ht="38.25">
      <c r="A916" s="136">
        <v>84141</v>
      </c>
      <c r="B916" s="137" t="s">
        <v>6437</v>
      </c>
      <c r="C916" s="136" t="s">
        <v>5450</v>
      </c>
      <c r="D916" s="136" t="s">
        <v>6046</v>
      </c>
      <c r="E916" s="138">
        <v>109.32</v>
      </c>
      <c r="F916" s="138">
        <v>107.59</v>
      </c>
      <c r="G916" s="136" t="s">
        <v>308</v>
      </c>
      <c r="H916" s="139">
        <v>41974</v>
      </c>
    </row>
    <row r="917" spans="1:8" ht="25.5">
      <c r="A917" s="140">
        <v>83999</v>
      </c>
      <c r="B917" s="141" t="s">
        <v>6438</v>
      </c>
      <c r="C917" s="140" t="s">
        <v>5450</v>
      </c>
      <c r="D917" s="140" t="s">
        <v>6046</v>
      </c>
      <c r="E917" s="142">
        <v>93.7</v>
      </c>
      <c r="F917" s="142">
        <v>92.01</v>
      </c>
      <c r="G917" s="140" t="s">
        <v>308</v>
      </c>
      <c r="H917" s="143">
        <v>41974</v>
      </c>
    </row>
    <row r="918" spans="1:8" ht="25.5">
      <c r="A918" s="136">
        <v>83998</v>
      </c>
      <c r="B918" s="137" t="s">
        <v>6439</v>
      </c>
      <c r="C918" s="136" t="s">
        <v>5450</v>
      </c>
      <c r="D918" s="136" t="s">
        <v>6044</v>
      </c>
      <c r="E918" s="138">
        <v>34.93</v>
      </c>
      <c r="F918" s="138">
        <v>33.24</v>
      </c>
      <c r="G918" s="136" t="s">
        <v>308</v>
      </c>
      <c r="H918" s="139">
        <v>41974</v>
      </c>
    </row>
    <row r="919" spans="1:8" ht="38.25">
      <c r="A919" s="140">
        <v>83688</v>
      </c>
      <c r="B919" s="141" t="s">
        <v>6440</v>
      </c>
      <c r="C919" s="140" t="s">
        <v>5374</v>
      </c>
      <c r="D919" s="140" t="s">
        <v>370</v>
      </c>
      <c r="E919" s="142">
        <v>180.17</v>
      </c>
      <c r="F919" s="142">
        <v>167.26</v>
      </c>
      <c r="G919" s="140" t="s">
        <v>308</v>
      </c>
      <c r="H919" s="143">
        <v>41974</v>
      </c>
    </row>
    <row r="920" spans="1:8" ht="25.5">
      <c r="A920" s="136" t="s">
        <v>6441</v>
      </c>
      <c r="B920" s="137" t="s">
        <v>6442</v>
      </c>
      <c r="C920" s="136" t="s">
        <v>5410</v>
      </c>
      <c r="D920" s="136" t="s">
        <v>370</v>
      </c>
      <c r="E920" s="138">
        <v>29.48</v>
      </c>
      <c r="F920" s="138">
        <v>28.18</v>
      </c>
      <c r="G920" s="136" t="s">
        <v>308</v>
      </c>
      <c r="H920" s="139">
        <v>41974</v>
      </c>
    </row>
    <row r="921" spans="1:8" ht="25.5">
      <c r="A921" s="140" t="s">
        <v>6443</v>
      </c>
      <c r="B921" s="141" t="s">
        <v>6444</v>
      </c>
      <c r="C921" s="140" t="s">
        <v>5410</v>
      </c>
      <c r="D921" s="140" t="s">
        <v>370</v>
      </c>
      <c r="E921" s="142">
        <v>40.54</v>
      </c>
      <c r="F921" s="142">
        <v>39.24</v>
      </c>
      <c r="G921" s="140" t="s">
        <v>308</v>
      </c>
      <c r="H921" s="143">
        <v>41974</v>
      </c>
    </row>
    <row r="922" spans="1:8" ht="25.5">
      <c r="A922" s="136">
        <v>85015</v>
      </c>
      <c r="B922" s="137" t="s">
        <v>6445</v>
      </c>
      <c r="C922" s="136" t="s">
        <v>5410</v>
      </c>
      <c r="D922" s="136" t="s">
        <v>370</v>
      </c>
      <c r="E922" s="138">
        <v>15.55</v>
      </c>
      <c r="F922" s="138">
        <v>14.2</v>
      </c>
      <c r="G922" s="136" t="s">
        <v>308</v>
      </c>
      <c r="H922" s="139">
        <v>41974</v>
      </c>
    </row>
    <row r="923" spans="1:8" ht="25.5">
      <c r="A923" s="140">
        <v>85016</v>
      </c>
      <c r="B923" s="141" t="s">
        <v>6446</v>
      </c>
      <c r="C923" s="140" t="s">
        <v>5410</v>
      </c>
      <c r="D923" s="140" t="s">
        <v>370</v>
      </c>
      <c r="E923" s="142">
        <v>18.72</v>
      </c>
      <c r="F923" s="142">
        <v>17.329999999999998</v>
      </c>
      <c r="G923" s="140" t="s">
        <v>308</v>
      </c>
      <c r="H923" s="143">
        <v>41974</v>
      </c>
    </row>
    <row r="924" spans="1:8" ht="25.5">
      <c r="A924" s="136">
        <v>72295</v>
      </c>
      <c r="B924" s="137" t="s">
        <v>6447</v>
      </c>
      <c r="C924" s="136" t="s">
        <v>5366</v>
      </c>
      <c r="D924" s="136" t="s">
        <v>83</v>
      </c>
      <c r="E924" s="138">
        <v>9.8800000000000008</v>
      </c>
      <c r="F924" s="138">
        <v>9.58</v>
      </c>
      <c r="G924" s="136" t="s">
        <v>308</v>
      </c>
      <c r="H924" s="139">
        <v>41974</v>
      </c>
    </row>
    <row r="925" spans="1:8" ht="25.5">
      <c r="A925" s="140">
        <v>72293</v>
      </c>
      <c r="B925" s="141" t="s">
        <v>6448</v>
      </c>
      <c r="C925" s="140" t="s">
        <v>5366</v>
      </c>
      <c r="D925" s="140" t="s">
        <v>83</v>
      </c>
      <c r="E925" s="142">
        <v>4.7300000000000004</v>
      </c>
      <c r="F925" s="142">
        <v>4.55</v>
      </c>
      <c r="G925" s="140" t="s">
        <v>308</v>
      </c>
      <c r="H925" s="143">
        <v>41974</v>
      </c>
    </row>
    <row r="926" spans="1:8" ht="25.5">
      <c r="A926" s="136">
        <v>72294</v>
      </c>
      <c r="B926" s="137" t="s">
        <v>6449</v>
      </c>
      <c r="C926" s="136" t="s">
        <v>5366</v>
      </c>
      <c r="D926" s="136" t="s">
        <v>83</v>
      </c>
      <c r="E926" s="138">
        <v>7.23</v>
      </c>
      <c r="F926" s="138">
        <v>7.01</v>
      </c>
      <c r="G926" s="136" t="s">
        <v>308</v>
      </c>
      <c r="H926" s="139">
        <v>41974</v>
      </c>
    </row>
    <row r="927" spans="1:8" ht="51">
      <c r="A927" s="140" t="s">
        <v>6450</v>
      </c>
      <c r="B927" s="141" t="s">
        <v>6451</v>
      </c>
      <c r="C927" s="140" t="s">
        <v>5670</v>
      </c>
      <c r="D927" s="140" t="s">
        <v>335</v>
      </c>
      <c r="E927" s="142">
        <v>3.04</v>
      </c>
      <c r="F927" s="142">
        <v>3.03</v>
      </c>
      <c r="G927" s="140" t="s">
        <v>308</v>
      </c>
      <c r="H927" s="143">
        <v>41974</v>
      </c>
    </row>
    <row r="928" spans="1:8" ht="25.5">
      <c r="A928" s="136" t="s">
        <v>6452</v>
      </c>
      <c r="B928" s="137" t="s">
        <v>6453</v>
      </c>
      <c r="C928" s="136" t="s">
        <v>6454</v>
      </c>
      <c r="D928" s="136" t="s">
        <v>335</v>
      </c>
      <c r="E928" s="138">
        <v>0.97</v>
      </c>
      <c r="F928" s="138">
        <v>0.88</v>
      </c>
      <c r="G928" s="136" t="s">
        <v>308</v>
      </c>
      <c r="H928" s="139">
        <v>41974</v>
      </c>
    </row>
    <row r="929" spans="1:8" ht="25.5">
      <c r="A929" s="140" t="s">
        <v>6455</v>
      </c>
      <c r="B929" s="141" t="s">
        <v>6456</v>
      </c>
      <c r="C929" s="140" t="s">
        <v>6454</v>
      </c>
      <c r="D929" s="140" t="s">
        <v>335</v>
      </c>
      <c r="E929" s="142">
        <v>3.64</v>
      </c>
      <c r="F929" s="142">
        <v>3.3</v>
      </c>
      <c r="G929" s="140" t="s">
        <v>308</v>
      </c>
      <c r="H929" s="143">
        <v>41974</v>
      </c>
    </row>
    <row r="930" spans="1:8">
      <c r="A930" s="136">
        <v>72976</v>
      </c>
      <c r="B930" s="137" t="s">
        <v>6457</v>
      </c>
      <c r="C930" s="136" t="s">
        <v>5670</v>
      </c>
      <c r="D930" s="136" t="s">
        <v>370</v>
      </c>
      <c r="E930" s="138">
        <v>0.4</v>
      </c>
      <c r="F930" s="138">
        <v>0.36</v>
      </c>
      <c r="G930" s="136" t="s">
        <v>308</v>
      </c>
      <c r="H930" s="139">
        <v>41974</v>
      </c>
    </row>
    <row r="931" spans="1:8">
      <c r="A931" s="140">
        <v>72969</v>
      </c>
      <c r="B931" s="141" t="s">
        <v>6458</v>
      </c>
      <c r="C931" s="140" t="s">
        <v>5670</v>
      </c>
      <c r="D931" s="140" t="s">
        <v>335</v>
      </c>
      <c r="E931" s="142">
        <v>0.81</v>
      </c>
      <c r="F931" s="142">
        <v>0.73</v>
      </c>
      <c r="G931" s="140" t="s">
        <v>308</v>
      </c>
      <c r="H931" s="143">
        <v>41974</v>
      </c>
    </row>
    <row r="932" spans="1:8" ht="25.5">
      <c r="A932" s="136" t="s">
        <v>6459</v>
      </c>
      <c r="B932" s="137" t="s">
        <v>6460</v>
      </c>
      <c r="C932" s="136" t="s">
        <v>5604</v>
      </c>
      <c r="D932" s="136" t="s">
        <v>368</v>
      </c>
      <c r="E932" s="138">
        <v>1.02</v>
      </c>
      <c r="F932" s="138">
        <v>1.01</v>
      </c>
      <c r="G932" s="136" t="s">
        <v>308</v>
      </c>
      <c r="H932" s="139">
        <v>41974</v>
      </c>
    </row>
    <row r="933" spans="1:8" ht="25.5">
      <c r="A933" s="140">
        <v>72898</v>
      </c>
      <c r="B933" s="141" t="s">
        <v>6461</v>
      </c>
      <c r="C933" s="140" t="s">
        <v>5604</v>
      </c>
      <c r="D933" s="140" t="s">
        <v>368</v>
      </c>
      <c r="E933" s="142">
        <v>0.87</v>
      </c>
      <c r="F933" s="142">
        <v>0.85</v>
      </c>
      <c r="G933" s="140" t="s">
        <v>308</v>
      </c>
      <c r="H933" s="143">
        <v>41974</v>
      </c>
    </row>
    <row r="934" spans="1:8">
      <c r="A934" s="136">
        <v>72897</v>
      </c>
      <c r="B934" s="137" t="s">
        <v>6462</v>
      </c>
      <c r="C934" s="136" t="s">
        <v>5604</v>
      </c>
      <c r="D934" s="136" t="s">
        <v>368</v>
      </c>
      <c r="E934" s="138">
        <v>17.86</v>
      </c>
      <c r="F934" s="138">
        <v>16.71</v>
      </c>
      <c r="G934" s="136" t="s">
        <v>308</v>
      </c>
      <c r="H934" s="139">
        <v>41974</v>
      </c>
    </row>
    <row r="935" spans="1:8" ht="25.5">
      <c r="A935" s="140" t="s">
        <v>6463</v>
      </c>
      <c r="B935" s="141" t="s">
        <v>6464</v>
      </c>
      <c r="C935" s="140" t="s">
        <v>5604</v>
      </c>
      <c r="D935" s="140" t="s">
        <v>368</v>
      </c>
      <c r="E935" s="142">
        <v>22.76</v>
      </c>
      <c r="F935" s="142">
        <v>21.36</v>
      </c>
      <c r="G935" s="140" t="s">
        <v>308</v>
      </c>
      <c r="H935" s="143">
        <v>41974</v>
      </c>
    </row>
    <row r="936" spans="1:8">
      <c r="A936" s="136">
        <v>79492</v>
      </c>
      <c r="B936" s="137" t="s">
        <v>6465</v>
      </c>
      <c r="C936" s="136" t="s">
        <v>5604</v>
      </c>
      <c r="D936" s="136" t="s">
        <v>368</v>
      </c>
      <c r="E936" s="138">
        <v>20.67</v>
      </c>
      <c r="F936" s="138">
        <v>19.829999999999998</v>
      </c>
      <c r="G936" s="136" t="s">
        <v>308</v>
      </c>
      <c r="H936" s="139">
        <v>41974</v>
      </c>
    </row>
    <row r="937" spans="1:8" ht="25.5">
      <c r="A937" s="140" t="s">
        <v>281</v>
      </c>
      <c r="B937" s="141" t="s">
        <v>6466</v>
      </c>
      <c r="C937" s="140" t="s">
        <v>5604</v>
      </c>
      <c r="D937" s="140" t="s">
        <v>368</v>
      </c>
      <c r="E937" s="142">
        <v>7.28</v>
      </c>
      <c r="F937" s="142">
        <v>6.61</v>
      </c>
      <c r="G937" s="140" t="s">
        <v>308</v>
      </c>
      <c r="H937" s="143">
        <v>41974</v>
      </c>
    </row>
    <row r="938" spans="1:8">
      <c r="A938" s="136">
        <v>72896</v>
      </c>
      <c r="B938" s="137" t="s">
        <v>6467</v>
      </c>
      <c r="C938" s="136" t="s">
        <v>5604</v>
      </c>
      <c r="D938" s="136" t="s">
        <v>368</v>
      </c>
      <c r="E938" s="138">
        <v>14.78</v>
      </c>
      <c r="F938" s="138">
        <v>13.81</v>
      </c>
      <c r="G938" s="136" t="s">
        <v>308</v>
      </c>
      <c r="H938" s="139">
        <v>41974</v>
      </c>
    </row>
    <row r="939" spans="1:8" ht="25.5">
      <c r="A939" s="140">
        <v>72209</v>
      </c>
      <c r="B939" s="141" t="s">
        <v>6468</v>
      </c>
      <c r="C939" s="140" t="s">
        <v>6454</v>
      </c>
      <c r="D939" s="140" t="s">
        <v>368</v>
      </c>
      <c r="E939" s="142">
        <v>18.27</v>
      </c>
      <c r="F939" s="142">
        <v>16.88</v>
      </c>
      <c r="G939" s="140" t="s">
        <v>308</v>
      </c>
      <c r="H939" s="143">
        <v>41974</v>
      </c>
    </row>
    <row r="940" spans="1:8">
      <c r="A940" s="136">
        <v>72208</v>
      </c>
      <c r="B940" s="137" t="s">
        <v>6469</v>
      </c>
      <c r="C940" s="136" t="s">
        <v>6454</v>
      </c>
      <c r="D940" s="136" t="s">
        <v>368</v>
      </c>
      <c r="E940" s="138">
        <v>5.5</v>
      </c>
      <c r="F940" s="138">
        <v>5.43</v>
      </c>
      <c r="G940" s="136" t="s">
        <v>308</v>
      </c>
      <c r="H940" s="139">
        <v>41974</v>
      </c>
    </row>
    <row r="941" spans="1:8" ht="25.5">
      <c r="A941" s="140">
        <v>72888</v>
      </c>
      <c r="B941" s="141" t="s">
        <v>6470</v>
      </c>
      <c r="C941" s="140" t="s">
        <v>5604</v>
      </c>
      <c r="D941" s="140" t="s">
        <v>368</v>
      </c>
      <c r="E941" s="142">
        <v>0.87</v>
      </c>
      <c r="F941" s="142">
        <v>0.85</v>
      </c>
      <c r="G941" s="140" t="s">
        <v>308</v>
      </c>
      <c r="H941" s="143">
        <v>41974</v>
      </c>
    </row>
    <row r="942" spans="1:8" ht="25.5">
      <c r="A942" s="136">
        <v>72844</v>
      </c>
      <c r="B942" s="137" t="s">
        <v>6470</v>
      </c>
      <c r="C942" s="136" t="s">
        <v>5604</v>
      </c>
      <c r="D942" s="136" t="s">
        <v>1512</v>
      </c>
      <c r="E942" s="138">
        <v>0.57999999999999996</v>
      </c>
      <c r="F942" s="138">
        <v>0.56999999999999995</v>
      </c>
      <c r="G942" s="136" t="s">
        <v>308</v>
      </c>
      <c r="H942" s="139">
        <v>41974</v>
      </c>
    </row>
    <row r="943" spans="1:8" ht="25.5">
      <c r="A943" s="140">
        <v>72848</v>
      </c>
      <c r="B943" s="141" t="s">
        <v>6471</v>
      </c>
      <c r="C943" s="140" t="s">
        <v>5604</v>
      </c>
      <c r="D943" s="140" t="s">
        <v>1512</v>
      </c>
      <c r="E943" s="142">
        <v>1.55</v>
      </c>
      <c r="F943" s="142">
        <v>1.53</v>
      </c>
      <c r="G943" s="140" t="s">
        <v>308</v>
      </c>
      <c r="H943" s="143">
        <v>41974</v>
      </c>
    </row>
    <row r="944" spans="1:8" ht="25.5">
      <c r="A944" s="136">
        <v>72893</v>
      </c>
      <c r="B944" s="137" t="s">
        <v>6472</v>
      </c>
      <c r="C944" s="136" t="s">
        <v>5604</v>
      </c>
      <c r="D944" s="136" t="s">
        <v>368</v>
      </c>
      <c r="E944" s="138">
        <v>2.3199999999999998</v>
      </c>
      <c r="F944" s="138">
        <v>2.29</v>
      </c>
      <c r="G944" s="136" t="s">
        <v>308</v>
      </c>
      <c r="H944" s="139">
        <v>41974</v>
      </c>
    </row>
    <row r="945" spans="1:8" ht="25.5">
      <c r="A945" s="140">
        <v>72845</v>
      </c>
      <c r="B945" s="141" t="s">
        <v>6473</v>
      </c>
      <c r="C945" s="140" t="s">
        <v>5604</v>
      </c>
      <c r="D945" s="140" t="s">
        <v>1512</v>
      </c>
      <c r="E945" s="142">
        <v>3.49</v>
      </c>
      <c r="F945" s="142">
        <v>3.45</v>
      </c>
      <c r="G945" s="140" t="s">
        <v>308</v>
      </c>
      <c r="H945" s="143">
        <v>41974</v>
      </c>
    </row>
    <row r="946" spans="1:8" ht="25.5">
      <c r="A946" s="136">
        <v>72890</v>
      </c>
      <c r="B946" s="137" t="s">
        <v>6474</v>
      </c>
      <c r="C946" s="136" t="s">
        <v>5604</v>
      </c>
      <c r="D946" s="136" t="s">
        <v>368</v>
      </c>
      <c r="E946" s="138">
        <v>5.25</v>
      </c>
      <c r="F946" s="138">
        <v>5.18</v>
      </c>
      <c r="G946" s="136" t="s">
        <v>308</v>
      </c>
      <c r="H946" s="139">
        <v>41974</v>
      </c>
    </row>
    <row r="947" spans="1:8" ht="25.5">
      <c r="A947" s="140">
        <v>72892</v>
      </c>
      <c r="B947" s="141" t="s">
        <v>6475</v>
      </c>
      <c r="C947" s="140" t="s">
        <v>5604</v>
      </c>
      <c r="D947" s="140" t="s">
        <v>368</v>
      </c>
      <c r="E947" s="142">
        <v>9.32</v>
      </c>
      <c r="F947" s="142">
        <v>9.2100000000000009</v>
      </c>
      <c r="G947" s="140" t="s">
        <v>308</v>
      </c>
      <c r="H947" s="143">
        <v>41974</v>
      </c>
    </row>
    <row r="948" spans="1:8" ht="25.5">
      <c r="A948" s="136">
        <v>72895</v>
      </c>
      <c r="B948" s="137" t="s">
        <v>6476</v>
      </c>
      <c r="C948" s="136" t="s">
        <v>5604</v>
      </c>
      <c r="D948" s="136" t="s">
        <v>368</v>
      </c>
      <c r="E948" s="138">
        <v>15.73</v>
      </c>
      <c r="F948" s="138">
        <v>15.54</v>
      </c>
      <c r="G948" s="136" t="s">
        <v>308</v>
      </c>
      <c r="H948" s="139">
        <v>41974</v>
      </c>
    </row>
    <row r="949" spans="1:8" ht="25.5">
      <c r="A949" s="140">
        <v>72850</v>
      </c>
      <c r="B949" s="141" t="s">
        <v>6477</v>
      </c>
      <c r="C949" s="140" t="s">
        <v>5604</v>
      </c>
      <c r="D949" s="140" t="s">
        <v>1512</v>
      </c>
      <c r="E949" s="142">
        <v>8.82</v>
      </c>
      <c r="F949" s="142">
        <v>8.68</v>
      </c>
      <c r="G949" s="140" t="s">
        <v>308</v>
      </c>
      <c r="H949" s="143">
        <v>41974</v>
      </c>
    </row>
    <row r="950" spans="1:8" ht="25.5">
      <c r="A950" s="136">
        <v>72847</v>
      </c>
      <c r="B950" s="137" t="s">
        <v>6478</v>
      </c>
      <c r="C950" s="136" t="s">
        <v>5604</v>
      </c>
      <c r="D950" s="136" t="s">
        <v>1512</v>
      </c>
      <c r="E950" s="138">
        <v>6.22</v>
      </c>
      <c r="F950" s="138">
        <v>6.14</v>
      </c>
      <c r="G950" s="136" t="s">
        <v>308</v>
      </c>
      <c r="H950" s="139">
        <v>41974</v>
      </c>
    </row>
    <row r="951" spans="1:8" ht="25.5">
      <c r="A951" s="140">
        <v>72846</v>
      </c>
      <c r="B951" s="141" t="s">
        <v>6479</v>
      </c>
      <c r="C951" s="140" t="s">
        <v>5604</v>
      </c>
      <c r="D951" s="140" t="s">
        <v>1512</v>
      </c>
      <c r="E951" s="142">
        <v>2.88</v>
      </c>
      <c r="F951" s="142">
        <v>2.85</v>
      </c>
      <c r="G951" s="140" t="s">
        <v>308</v>
      </c>
      <c r="H951" s="143">
        <v>41974</v>
      </c>
    </row>
    <row r="952" spans="1:8" ht="25.5">
      <c r="A952" s="136">
        <v>72891</v>
      </c>
      <c r="B952" s="137" t="s">
        <v>6480</v>
      </c>
      <c r="C952" s="136" t="s">
        <v>5604</v>
      </c>
      <c r="D952" s="136" t="s">
        <v>368</v>
      </c>
      <c r="E952" s="138">
        <v>4.33</v>
      </c>
      <c r="F952" s="138">
        <v>4.2699999999999996</v>
      </c>
      <c r="G952" s="136" t="s">
        <v>308</v>
      </c>
      <c r="H952" s="139">
        <v>41974</v>
      </c>
    </row>
    <row r="953" spans="1:8" ht="25.5">
      <c r="A953" s="140">
        <v>72849</v>
      </c>
      <c r="B953" s="141" t="s">
        <v>6481</v>
      </c>
      <c r="C953" s="140" t="s">
        <v>5604</v>
      </c>
      <c r="D953" s="140" t="s">
        <v>1512</v>
      </c>
      <c r="E953" s="142">
        <v>1.99</v>
      </c>
      <c r="F953" s="142">
        <v>1.96</v>
      </c>
      <c r="G953" s="140" t="s">
        <v>308</v>
      </c>
      <c r="H953" s="143">
        <v>41974</v>
      </c>
    </row>
    <row r="954" spans="1:8" ht="25.5">
      <c r="A954" s="136">
        <v>72894</v>
      </c>
      <c r="B954" s="137" t="s">
        <v>6482</v>
      </c>
      <c r="C954" s="136" t="s">
        <v>5604</v>
      </c>
      <c r="D954" s="136" t="s">
        <v>368</v>
      </c>
      <c r="E954" s="138">
        <v>2.98</v>
      </c>
      <c r="F954" s="138">
        <v>2.94</v>
      </c>
      <c r="G954" s="136" t="s">
        <v>308</v>
      </c>
      <c r="H954" s="139">
        <v>41974</v>
      </c>
    </row>
    <row r="955" spans="1:8" ht="25.5">
      <c r="A955" s="140">
        <v>84179</v>
      </c>
      <c r="B955" s="141" t="s">
        <v>6483</v>
      </c>
      <c r="C955" s="140" t="s">
        <v>5352</v>
      </c>
      <c r="D955" s="140" t="s">
        <v>335</v>
      </c>
      <c r="E955" s="142">
        <v>80.040000000000006</v>
      </c>
      <c r="F955" s="142">
        <v>79.34</v>
      </c>
      <c r="G955" s="140" t="s">
        <v>308</v>
      </c>
      <c r="H955" s="143">
        <v>41974</v>
      </c>
    </row>
    <row r="956" spans="1:8">
      <c r="A956" s="136">
        <v>88261</v>
      </c>
      <c r="B956" s="137" t="s">
        <v>6484</v>
      </c>
      <c r="C956" s="136" t="s">
        <v>5361</v>
      </c>
      <c r="D956" s="136" t="s">
        <v>307</v>
      </c>
      <c r="E956" s="138">
        <v>15.16</v>
      </c>
      <c r="F956" s="138">
        <v>13.63</v>
      </c>
      <c r="G956" s="136" t="s">
        <v>308</v>
      </c>
      <c r="H956" s="139">
        <v>41974</v>
      </c>
    </row>
    <row r="957" spans="1:8">
      <c r="A957" s="140">
        <v>88262</v>
      </c>
      <c r="B957" s="141" t="s">
        <v>6485</v>
      </c>
      <c r="C957" s="140" t="s">
        <v>5361</v>
      </c>
      <c r="D957" s="140" t="s">
        <v>307</v>
      </c>
      <c r="E957" s="142">
        <v>15.32</v>
      </c>
      <c r="F957" s="142">
        <v>13.77</v>
      </c>
      <c r="G957" s="140" t="s">
        <v>308</v>
      </c>
      <c r="H957" s="143">
        <v>41974</v>
      </c>
    </row>
    <row r="958" spans="1:8" ht="25.5">
      <c r="A958" s="136">
        <v>84896</v>
      </c>
      <c r="B958" s="137" t="s">
        <v>6486</v>
      </c>
      <c r="C958" s="136" t="s">
        <v>5410</v>
      </c>
      <c r="D958" s="136" t="s">
        <v>83</v>
      </c>
      <c r="E958" s="138">
        <v>46.97</v>
      </c>
      <c r="F958" s="138">
        <v>45.4</v>
      </c>
      <c r="G958" s="136" t="s">
        <v>308</v>
      </c>
      <c r="H958" s="139">
        <v>41974</v>
      </c>
    </row>
    <row r="959" spans="1:8" ht="25.5">
      <c r="A959" s="140" t="s">
        <v>6487</v>
      </c>
      <c r="B959" s="141" t="s">
        <v>6488</v>
      </c>
      <c r="C959" s="140" t="s">
        <v>5450</v>
      </c>
      <c r="D959" s="140" t="s">
        <v>307</v>
      </c>
      <c r="E959" s="142">
        <v>124.74</v>
      </c>
      <c r="F959" s="142">
        <v>123.09</v>
      </c>
      <c r="G959" s="140" t="s">
        <v>308</v>
      </c>
      <c r="H959" s="143">
        <v>41974</v>
      </c>
    </row>
    <row r="960" spans="1:8" ht="25.5">
      <c r="A960" s="136">
        <v>88263</v>
      </c>
      <c r="B960" s="137" t="s">
        <v>6489</v>
      </c>
      <c r="C960" s="136" t="s">
        <v>5361</v>
      </c>
      <c r="D960" s="136" t="s">
        <v>307</v>
      </c>
      <c r="E960" s="138">
        <v>11.08</v>
      </c>
      <c r="F960" s="138">
        <v>10.1</v>
      </c>
      <c r="G960" s="136" t="s">
        <v>308</v>
      </c>
      <c r="H960" s="139">
        <v>41974</v>
      </c>
    </row>
    <row r="961" spans="1:8" ht="38.25">
      <c r="A961" s="140" t="s">
        <v>6490</v>
      </c>
      <c r="B961" s="141" t="s">
        <v>6491</v>
      </c>
      <c r="C961" s="140" t="s">
        <v>5429</v>
      </c>
      <c r="D961" s="140" t="s">
        <v>370</v>
      </c>
      <c r="E961" s="142">
        <v>46.56</v>
      </c>
      <c r="F961" s="142">
        <v>45.09</v>
      </c>
      <c r="G961" s="140" t="s">
        <v>308</v>
      </c>
      <c r="H961" s="143">
        <v>41974</v>
      </c>
    </row>
    <row r="962" spans="1:8" ht="38.25">
      <c r="A962" s="136" t="s">
        <v>6492</v>
      </c>
      <c r="B962" s="137" t="s">
        <v>6493</v>
      </c>
      <c r="C962" s="136" t="s">
        <v>5429</v>
      </c>
      <c r="D962" s="136" t="s">
        <v>370</v>
      </c>
      <c r="E962" s="138">
        <v>45.31</v>
      </c>
      <c r="F962" s="138">
        <v>43.85</v>
      </c>
      <c r="G962" s="136" t="s">
        <v>308</v>
      </c>
      <c r="H962" s="139">
        <v>41974</v>
      </c>
    </row>
    <row r="963" spans="1:8" ht="25.5">
      <c r="A963" s="140" t="s">
        <v>6494</v>
      </c>
      <c r="B963" s="141" t="s">
        <v>6495</v>
      </c>
      <c r="C963" s="140" t="s">
        <v>5429</v>
      </c>
      <c r="D963" s="140" t="s">
        <v>370</v>
      </c>
      <c r="E963" s="142">
        <v>39.19</v>
      </c>
      <c r="F963" s="142">
        <v>37.72</v>
      </c>
      <c r="G963" s="140" t="s">
        <v>308</v>
      </c>
      <c r="H963" s="143">
        <v>41974</v>
      </c>
    </row>
    <row r="964" spans="1:8" ht="25.5">
      <c r="A964" s="136" t="s">
        <v>6496</v>
      </c>
      <c r="B964" s="137" t="s">
        <v>6497</v>
      </c>
      <c r="C964" s="136" t="s">
        <v>5429</v>
      </c>
      <c r="D964" s="136" t="s">
        <v>370</v>
      </c>
      <c r="E964" s="138">
        <v>46.58</v>
      </c>
      <c r="F964" s="138">
        <v>45.25</v>
      </c>
      <c r="G964" s="136" t="s">
        <v>308</v>
      </c>
      <c r="H964" s="139">
        <v>41974</v>
      </c>
    </row>
    <row r="965" spans="1:8" ht="38.25">
      <c r="A965" s="140" t="s">
        <v>6498</v>
      </c>
      <c r="B965" s="141" t="s">
        <v>6499</v>
      </c>
      <c r="C965" s="140" t="s">
        <v>5429</v>
      </c>
      <c r="D965" s="140" t="s">
        <v>370</v>
      </c>
      <c r="E965" s="142">
        <v>20.07</v>
      </c>
      <c r="F965" s="142">
        <v>18.8</v>
      </c>
      <c r="G965" s="140" t="s">
        <v>308</v>
      </c>
      <c r="H965" s="143">
        <v>41974</v>
      </c>
    </row>
    <row r="966" spans="1:8" ht="38.25">
      <c r="A966" s="136" t="s">
        <v>6500</v>
      </c>
      <c r="B966" s="137" t="s">
        <v>6501</v>
      </c>
      <c r="C966" s="136" t="s">
        <v>5429</v>
      </c>
      <c r="D966" s="136" t="s">
        <v>370</v>
      </c>
      <c r="E966" s="138">
        <v>15.91</v>
      </c>
      <c r="F966" s="138">
        <v>15.28</v>
      </c>
      <c r="G966" s="136" t="s">
        <v>308</v>
      </c>
      <c r="H966" s="139">
        <v>41974</v>
      </c>
    </row>
    <row r="967" spans="1:8" ht="38.25">
      <c r="A967" s="140" t="s">
        <v>6502</v>
      </c>
      <c r="B967" s="141" t="s">
        <v>6503</v>
      </c>
      <c r="C967" s="140" t="s">
        <v>5429</v>
      </c>
      <c r="D967" s="140" t="s">
        <v>370</v>
      </c>
      <c r="E967" s="142">
        <v>24.33</v>
      </c>
      <c r="F967" s="142">
        <v>23.06</v>
      </c>
      <c r="G967" s="140" t="s">
        <v>308</v>
      </c>
      <c r="H967" s="143">
        <v>41974</v>
      </c>
    </row>
    <row r="968" spans="1:8" ht="38.25">
      <c r="A968" s="136">
        <v>83715</v>
      </c>
      <c r="B968" s="137" t="s">
        <v>6504</v>
      </c>
      <c r="C968" s="136" t="s">
        <v>5374</v>
      </c>
      <c r="D968" s="136" t="s">
        <v>370</v>
      </c>
      <c r="E968" s="138">
        <v>526.05999999999995</v>
      </c>
      <c r="F968" s="138">
        <v>500.71</v>
      </c>
      <c r="G968" s="136" t="s">
        <v>308</v>
      </c>
      <c r="H968" s="139">
        <v>41974</v>
      </c>
    </row>
    <row r="969" spans="1:8" ht="25.5">
      <c r="A969" s="140">
        <v>84126</v>
      </c>
      <c r="B969" s="141" t="s">
        <v>6505</v>
      </c>
      <c r="C969" s="140" t="s">
        <v>6454</v>
      </c>
      <c r="D969" s="140" t="s">
        <v>335</v>
      </c>
      <c r="E969" s="142">
        <v>23.93</v>
      </c>
      <c r="F969" s="142">
        <v>22.24</v>
      </c>
      <c r="G969" s="140" t="s">
        <v>308</v>
      </c>
      <c r="H969" s="143">
        <v>41974</v>
      </c>
    </row>
    <row r="970" spans="1:8" ht="25.5">
      <c r="A970" s="136">
        <v>71623</v>
      </c>
      <c r="B970" s="137" t="s">
        <v>6506</v>
      </c>
      <c r="C970" s="136" t="s">
        <v>5418</v>
      </c>
      <c r="D970" s="136" t="s">
        <v>370</v>
      </c>
      <c r="E970" s="138">
        <v>23.63</v>
      </c>
      <c r="F970" s="138">
        <v>22.36</v>
      </c>
      <c r="G970" s="136" t="s">
        <v>308</v>
      </c>
      <c r="H970" s="139">
        <v>41974</v>
      </c>
    </row>
    <row r="971" spans="1:8" ht="25.5">
      <c r="A971" s="140">
        <v>87887</v>
      </c>
      <c r="B971" s="141" t="s">
        <v>6507</v>
      </c>
      <c r="C971" s="140" t="s">
        <v>5350</v>
      </c>
      <c r="D971" s="140" t="s">
        <v>335</v>
      </c>
      <c r="E971" s="142">
        <v>6.58</v>
      </c>
      <c r="F971" s="142">
        <v>18.82</v>
      </c>
      <c r="G971" s="140" t="s">
        <v>308</v>
      </c>
      <c r="H971" s="143">
        <v>41974</v>
      </c>
    </row>
    <row r="972" spans="1:8" ht="25.5">
      <c r="A972" s="136">
        <v>87886</v>
      </c>
      <c r="B972" s="137" t="s">
        <v>6508</v>
      </c>
      <c r="C972" s="136" t="s">
        <v>5350</v>
      </c>
      <c r="D972" s="136" t="s">
        <v>335</v>
      </c>
      <c r="E972" s="138">
        <v>7.05</v>
      </c>
      <c r="F972" s="138">
        <v>19.28</v>
      </c>
      <c r="G972" s="136" t="s">
        <v>308</v>
      </c>
      <c r="H972" s="139">
        <v>41974</v>
      </c>
    </row>
    <row r="973" spans="1:8" ht="25.5">
      <c r="A973" s="140">
        <v>87884</v>
      </c>
      <c r="B973" s="141" t="s">
        <v>6509</v>
      </c>
      <c r="C973" s="140" t="s">
        <v>5350</v>
      </c>
      <c r="D973" s="140" t="s">
        <v>335</v>
      </c>
      <c r="E973" s="142">
        <v>0.95</v>
      </c>
      <c r="F973" s="142">
        <v>8.4700000000000006</v>
      </c>
      <c r="G973" s="140" t="s">
        <v>308</v>
      </c>
      <c r="H973" s="143">
        <v>41974</v>
      </c>
    </row>
    <row r="974" spans="1:8" ht="38.25">
      <c r="A974" s="136">
        <v>87882</v>
      </c>
      <c r="B974" s="137" t="s">
        <v>6510</v>
      </c>
      <c r="C974" s="136" t="s">
        <v>5350</v>
      </c>
      <c r="D974" s="136" t="s">
        <v>335</v>
      </c>
      <c r="E974" s="138">
        <v>3.16</v>
      </c>
      <c r="F974" s="138">
        <v>3.08</v>
      </c>
      <c r="G974" s="136" t="s">
        <v>308</v>
      </c>
      <c r="H974" s="139">
        <v>41974</v>
      </c>
    </row>
    <row r="975" spans="1:8" ht="38.25">
      <c r="A975" s="140">
        <v>87883</v>
      </c>
      <c r="B975" s="141" t="s">
        <v>6511</v>
      </c>
      <c r="C975" s="140" t="s">
        <v>5350</v>
      </c>
      <c r="D975" s="140" t="s">
        <v>335</v>
      </c>
      <c r="E975" s="142">
        <v>3.13</v>
      </c>
      <c r="F975" s="142">
        <v>3.06</v>
      </c>
      <c r="G975" s="140" t="s">
        <v>308</v>
      </c>
      <c r="H975" s="143">
        <v>41974</v>
      </c>
    </row>
    <row r="976" spans="1:8" ht="38.25">
      <c r="A976" s="136">
        <v>87881</v>
      </c>
      <c r="B976" s="137" t="s">
        <v>6512</v>
      </c>
      <c r="C976" s="136" t="s">
        <v>5350</v>
      </c>
      <c r="D976" s="136" t="s">
        <v>335</v>
      </c>
      <c r="E976" s="138">
        <v>3.24</v>
      </c>
      <c r="F976" s="138">
        <v>3.16</v>
      </c>
      <c r="G976" s="136" t="s">
        <v>308</v>
      </c>
      <c r="H976" s="139">
        <v>41974</v>
      </c>
    </row>
    <row r="977" spans="1:8" ht="38.25">
      <c r="A977" s="140">
        <v>87866</v>
      </c>
      <c r="B977" s="141" t="s">
        <v>6513</v>
      </c>
      <c r="C977" s="140" t="s">
        <v>5350</v>
      </c>
      <c r="D977" s="140" t="s">
        <v>335</v>
      </c>
      <c r="E977" s="142">
        <v>1.17</v>
      </c>
      <c r="F977" s="142">
        <v>8.67</v>
      </c>
      <c r="G977" s="140" t="s">
        <v>308</v>
      </c>
      <c r="H977" s="143">
        <v>41974</v>
      </c>
    </row>
    <row r="978" spans="1:8" ht="38.25">
      <c r="A978" s="136">
        <v>87869</v>
      </c>
      <c r="B978" s="137" t="s">
        <v>6514</v>
      </c>
      <c r="C978" s="136" t="s">
        <v>5350</v>
      </c>
      <c r="D978" s="136" t="s">
        <v>335</v>
      </c>
      <c r="E978" s="138">
        <v>2.99</v>
      </c>
      <c r="F978" s="138">
        <v>2.8</v>
      </c>
      <c r="G978" s="136" t="s">
        <v>308</v>
      </c>
      <c r="H978" s="139">
        <v>41974</v>
      </c>
    </row>
    <row r="979" spans="1:8" ht="38.25">
      <c r="A979" s="140">
        <v>87870</v>
      </c>
      <c r="B979" s="141" t="s">
        <v>6515</v>
      </c>
      <c r="C979" s="140" t="s">
        <v>5350</v>
      </c>
      <c r="D979" s="140" t="s">
        <v>335</v>
      </c>
      <c r="E979" s="142">
        <v>2.98</v>
      </c>
      <c r="F979" s="142">
        <v>2.81</v>
      </c>
      <c r="G979" s="140" t="s">
        <v>308</v>
      </c>
      <c r="H979" s="143">
        <v>41974</v>
      </c>
    </row>
    <row r="980" spans="1:8" ht="38.25">
      <c r="A980" s="136">
        <v>87868</v>
      </c>
      <c r="B980" s="137" t="s">
        <v>6516</v>
      </c>
      <c r="C980" s="136" t="s">
        <v>5350</v>
      </c>
      <c r="D980" s="136" t="s">
        <v>335</v>
      </c>
      <c r="E980" s="138">
        <v>3.29</v>
      </c>
      <c r="F980" s="138">
        <v>3.08</v>
      </c>
      <c r="G980" s="136" t="s">
        <v>308</v>
      </c>
      <c r="H980" s="139">
        <v>41974</v>
      </c>
    </row>
    <row r="981" spans="1:8" ht="38.25">
      <c r="A981" s="140">
        <v>87872</v>
      </c>
      <c r="B981" s="141" t="s">
        <v>6517</v>
      </c>
      <c r="C981" s="140" t="s">
        <v>5350</v>
      </c>
      <c r="D981" s="140" t="s">
        <v>335</v>
      </c>
      <c r="E981" s="142">
        <v>2.56</v>
      </c>
      <c r="F981" s="142">
        <v>15.21</v>
      </c>
      <c r="G981" s="140" t="s">
        <v>308</v>
      </c>
      <c r="H981" s="143">
        <v>41974</v>
      </c>
    </row>
    <row r="982" spans="1:8" ht="38.25">
      <c r="A982" s="136">
        <v>87871</v>
      </c>
      <c r="B982" s="137" t="s">
        <v>6518</v>
      </c>
      <c r="C982" s="136" t="s">
        <v>5350</v>
      </c>
      <c r="D982" s="136" t="s">
        <v>335</v>
      </c>
      <c r="E982" s="138">
        <v>3.04</v>
      </c>
      <c r="F982" s="138">
        <v>15.66</v>
      </c>
      <c r="G982" s="136" t="s">
        <v>308</v>
      </c>
      <c r="H982" s="139">
        <v>41974</v>
      </c>
    </row>
    <row r="983" spans="1:8" ht="38.25">
      <c r="A983" s="140">
        <v>87885</v>
      </c>
      <c r="B983" s="141" t="s">
        <v>6519</v>
      </c>
      <c r="C983" s="140" t="s">
        <v>5350</v>
      </c>
      <c r="D983" s="140" t="s">
        <v>335</v>
      </c>
      <c r="E983" s="142">
        <v>0.74</v>
      </c>
      <c r="F983" s="142">
        <v>8.27</v>
      </c>
      <c r="G983" s="140" t="s">
        <v>308</v>
      </c>
      <c r="H983" s="143">
        <v>41974</v>
      </c>
    </row>
    <row r="984" spans="1:8" ht="38.25">
      <c r="A984" s="136">
        <v>87867</v>
      </c>
      <c r="B984" s="137" t="s">
        <v>6519</v>
      </c>
      <c r="C984" s="136" t="s">
        <v>5350</v>
      </c>
      <c r="D984" s="136" t="s">
        <v>335</v>
      </c>
      <c r="E984" s="138">
        <v>0.95</v>
      </c>
      <c r="F984" s="138">
        <v>8.4700000000000006</v>
      </c>
      <c r="G984" s="136" t="s">
        <v>308</v>
      </c>
      <c r="H984" s="139">
        <v>41974</v>
      </c>
    </row>
    <row r="985" spans="1:8" ht="38.25">
      <c r="A985" s="140">
        <v>87864</v>
      </c>
      <c r="B985" s="141" t="s">
        <v>6520</v>
      </c>
      <c r="C985" s="140" t="s">
        <v>5350</v>
      </c>
      <c r="D985" s="140" t="s">
        <v>335</v>
      </c>
      <c r="E985" s="142">
        <v>3.37</v>
      </c>
      <c r="F985" s="142">
        <v>3.27</v>
      </c>
      <c r="G985" s="140" t="s">
        <v>308</v>
      </c>
      <c r="H985" s="143">
        <v>41974</v>
      </c>
    </row>
    <row r="986" spans="1:8" ht="38.25">
      <c r="A986" s="136">
        <v>87865</v>
      </c>
      <c r="B986" s="137" t="s">
        <v>6521</v>
      </c>
      <c r="C986" s="136" t="s">
        <v>5350</v>
      </c>
      <c r="D986" s="136" t="s">
        <v>335</v>
      </c>
      <c r="E986" s="138">
        <v>3.35</v>
      </c>
      <c r="F986" s="138">
        <v>3.25</v>
      </c>
      <c r="G986" s="136" t="s">
        <v>308</v>
      </c>
      <c r="H986" s="139">
        <v>41974</v>
      </c>
    </row>
    <row r="987" spans="1:8" ht="38.25">
      <c r="A987" s="140">
        <v>87863</v>
      </c>
      <c r="B987" s="141" t="s">
        <v>6522</v>
      </c>
      <c r="C987" s="140" t="s">
        <v>5350</v>
      </c>
      <c r="D987" s="140" t="s">
        <v>335</v>
      </c>
      <c r="E987" s="142">
        <v>3.46</v>
      </c>
      <c r="F987" s="142">
        <v>3.35</v>
      </c>
      <c r="G987" s="140" t="s">
        <v>308</v>
      </c>
      <c r="H987" s="143">
        <v>41974</v>
      </c>
    </row>
    <row r="988" spans="1:8" ht="38.25">
      <c r="A988" s="136">
        <v>87911</v>
      </c>
      <c r="B988" s="137" t="s">
        <v>6523</v>
      </c>
      <c r="C988" s="136" t="s">
        <v>5350</v>
      </c>
      <c r="D988" s="136" t="s">
        <v>335</v>
      </c>
      <c r="E988" s="138">
        <v>6.47</v>
      </c>
      <c r="F988" s="138">
        <v>18.739999999999998</v>
      </c>
      <c r="G988" s="136" t="s">
        <v>308</v>
      </c>
      <c r="H988" s="139">
        <v>41974</v>
      </c>
    </row>
    <row r="989" spans="1:8" ht="38.25">
      <c r="A989" s="140">
        <v>87910</v>
      </c>
      <c r="B989" s="141" t="s">
        <v>6524</v>
      </c>
      <c r="C989" s="140" t="s">
        <v>5350</v>
      </c>
      <c r="D989" s="140" t="s">
        <v>335</v>
      </c>
      <c r="E989" s="142">
        <v>6.95</v>
      </c>
      <c r="F989" s="142">
        <v>19.190000000000001</v>
      </c>
      <c r="G989" s="140" t="s">
        <v>308</v>
      </c>
      <c r="H989" s="143">
        <v>41974</v>
      </c>
    </row>
    <row r="990" spans="1:8" ht="51">
      <c r="A990" s="136">
        <v>87903</v>
      </c>
      <c r="B990" s="137" t="s">
        <v>6525</v>
      </c>
      <c r="C990" s="136" t="s">
        <v>5350</v>
      </c>
      <c r="D990" s="136" t="s">
        <v>335</v>
      </c>
      <c r="E990" s="138">
        <v>2.42</v>
      </c>
      <c r="F990" s="138">
        <v>9.7899999999999991</v>
      </c>
      <c r="G990" s="136" t="s">
        <v>308</v>
      </c>
      <c r="H990" s="139">
        <v>41974</v>
      </c>
    </row>
    <row r="991" spans="1:8" ht="38.25">
      <c r="A991" s="140">
        <v>87902</v>
      </c>
      <c r="B991" s="141" t="s">
        <v>6526</v>
      </c>
      <c r="C991" s="140" t="s">
        <v>5350</v>
      </c>
      <c r="D991" s="140" t="s">
        <v>335</v>
      </c>
      <c r="E991" s="142">
        <v>10.25</v>
      </c>
      <c r="F991" s="142">
        <v>9.99</v>
      </c>
      <c r="G991" s="140" t="s">
        <v>308</v>
      </c>
      <c r="H991" s="143">
        <v>41974</v>
      </c>
    </row>
    <row r="992" spans="1:8" ht="51">
      <c r="A992" s="136">
        <v>87900</v>
      </c>
      <c r="B992" s="137" t="s">
        <v>6527</v>
      </c>
      <c r="C992" s="136" t="s">
        <v>5350</v>
      </c>
      <c r="D992" s="136" t="s">
        <v>335</v>
      </c>
      <c r="E992" s="138">
        <v>4.84</v>
      </c>
      <c r="F992" s="138">
        <v>4.59</v>
      </c>
      <c r="G992" s="136" t="s">
        <v>308</v>
      </c>
      <c r="H992" s="139">
        <v>41974</v>
      </c>
    </row>
    <row r="993" spans="1:8" ht="51">
      <c r="A993" s="140">
        <v>87901</v>
      </c>
      <c r="B993" s="141" t="s">
        <v>6528</v>
      </c>
      <c r="C993" s="140" t="s">
        <v>5350</v>
      </c>
      <c r="D993" s="140" t="s">
        <v>335</v>
      </c>
      <c r="E993" s="142">
        <v>4.8099999999999996</v>
      </c>
      <c r="F993" s="142">
        <v>4.58</v>
      </c>
      <c r="G993" s="140" t="s">
        <v>308</v>
      </c>
      <c r="H993" s="143">
        <v>41974</v>
      </c>
    </row>
    <row r="994" spans="1:8" ht="51">
      <c r="A994" s="136">
        <v>87899</v>
      </c>
      <c r="B994" s="137" t="s">
        <v>6529</v>
      </c>
      <c r="C994" s="136" t="s">
        <v>5350</v>
      </c>
      <c r="D994" s="136" t="s">
        <v>335</v>
      </c>
      <c r="E994" s="138">
        <v>4.92</v>
      </c>
      <c r="F994" s="138">
        <v>4.67</v>
      </c>
      <c r="G994" s="136" t="s">
        <v>308</v>
      </c>
      <c r="H994" s="139">
        <v>41974</v>
      </c>
    </row>
    <row r="995" spans="1:8" ht="51">
      <c r="A995" s="140">
        <v>87892</v>
      </c>
      <c r="B995" s="141" t="s">
        <v>6530</v>
      </c>
      <c r="C995" s="140" t="s">
        <v>5350</v>
      </c>
      <c r="D995" s="140" t="s">
        <v>335</v>
      </c>
      <c r="E995" s="142">
        <v>1.66</v>
      </c>
      <c r="F995" s="142">
        <v>9.11</v>
      </c>
      <c r="G995" s="140" t="s">
        <v>308</v>
      </c>
      <c r="H995" s="143">
        <v>41974</v>
      </c>
    </row>
    <row r="996" spans="1:8" ht="38.25">
      <c r="A996" s="136">
        <v>87891</v>
      </c>
      <c r="B996" s="137" t="s">
        <v>6531</v>
      </c>
      <c r="C996" s="136" t="s">
        <v>5350</v>
      </c>
      <c r="D996" s="136" t="s">
        <v>335</v>
      </c>
      <c r="E996" s="138">
        <v>1.88</v>
      </c>
      <c r="F996" s="138">
        <v>9.31</v>
      </c>
      <c r="G996" s="136" t="s">
        <v>308</v>
      </c>
      <c r="H996" s="139">
        <v>41974</v>
      </c>
    </row>
    <row r="997" spans="1:8" ht="51">
      <c r="A997" s="140">
        <v>87889</v>
      </c>
      <c r="B997" s="141" t="s">
        <v>6532</v>
      </c>
      <c r="C997" s="140" t="s">
        <v>5350</v>
      </c>
      <c r="D997" s="140" t="s">
        <v>335</v>
      </c>
      <c r="E997" s="142">
        <v>4.08</v>
      </c>
      <c r="F997" s="142">
        <v>3.91</v>
      </c>
      <c r="G997" s="140" t="s">
        <v>308</v>
      </c>
      <c r="H997" s="143">
        <v>41974</v>
      </c>
    </row>
    <row r="998" spans="1:8" ht="51">
      <c r="A998" s="136">
        <v>87888</v>
      </c>
      <c r="B998" s="137" t="s">
        <v>6533</v>
      </c>
      <c r="C998" s="136" t="s">
        <v>5350</v>
      </c>
      <c r="D998" s="136" t="s">
        <v>335</v>
      </c>
      <c r="E998" s="138">
        <v>4.17</v>
      </c>
      <c r="F998" s="138">
        <v>3.99</v>
      </c>
      <c r="G998" s="136" t="s">
        <v>308</v>
      </c>
      <c r="H998" s="139">
        <v>41974</v>
      </c>
    </row>
    <row r="999" spans="1:8" ht="38.25">
      <c r="A999" s="140">
        <v>87905</v>
      </c>
      <c r="B999" s="141" t="s">
        <v>6534</v>
      </c>
      <c r="C999" s="140" t="s">
        <v>5350</v>
      </c>
      <c r="D999" s="140" t="s">
        <v>335</v>
      </c>
      <c r="E999" s="142">
        <v>5.41</v>
      </c>
      <c r="F999" s="142">
        <v>4.99</v>
      </c>
      <c r="G999" s="140" t="s">
        <v>308</v>
      </c>
      <c r="H999" s="143">
        <v>41974</v>
      </c>
    </row>
    <row r="1000" spans="1:8" ht="38.25">
      <c r="A1000" s="136">
        <v>87906</v>
      </c>
      <c r="B1000" s="137" t="s">
        <v>6535</v>
      </c>
      <c r="C1000" s="136" t="s">
        <v>5350</v>
      </c>
      <c r="D1000" s="136" t="s">
        <v>335</v>
      </c>
      <c r="E1000" s="138">
        <v>5.4</v>
      </c>
      <c r="F1000" s="138">
        <v>5</v>
      </c>
      <c r="G1000" s="136" t="s">
        <v>308</v>
      </c>
      <c r="H1000" s="139">
        <v>41974</v>
      </c>
    </row>
    <row r="1001" spans="1:8" ht="38.25">
      <c r="A1001" s="140">
        <v>87904</v>
      </c>
      <c r="B1001" s="141" t="s">
        <v>6536</v>
      </c>
      <c r="C1001" s="140" t="s">
        <v>5350</v>
      </c>
      <c r="D1001" s="140" t="s">
        <v>335</v>
      </c>
      <c r="E1001" s="142">
        <v>5.71</v>
      </c>
      <c r="F1001" s="142">
        <v>5.27</v>
      </c>
      <c r="G1001" s="140" t="s">
        <v>308</v>
      </c>
      <c r="H1001" s="143">
        <v>41974</v>
      </c>
    </row>
    <row r="1002" spans="1:8" ht="38.25">
      <c r="A1002" s="136">
        <v>87894</v>
      </c>
      <c r="B1002" s="137" t="s">
        <v>6537</v>
      </c>
      <c r="C1002" s="136" t="s">
        <v>5350</v>
      </c>
      <c r="D1002" s="136" t="s">
        <v>335</v>
      </c>
      <c r="E1002" s="138">
        <v>4.1500000000000004</v>
      </c>
      <c r="F1002" s="138">
        <v>3.86</v>
      </c>
      <c r="G1002" s="136" t="s">
        <v>308</v>
      </c>
      <c r="H1002" s="139">
        <v>41974</v>
      </c>
    </row>
    <row r="1003" spans="1:8" ht="38.25">
      <c r="A1003" s="140">
        <v>87895</v>
      </c>
      <c r="B1003" s="141" t="s">
        <v>6538</v>
      </c>
      <c r="C1003" s="140" t="s">
        <v>5350</v>
      </c>
      <c r="D1003" s="140" t="s">
        <v>335</v>
      </c>
      <c r="E1003" s="142">
        <v>4.1399999999999997</v>
      </c>
      <c r="F1003" s="142">
        <v>3.86</v>
      </c>
      <c r="G1003" s="140" t="s">
        <v>308</v>
      </c>
      <c r="H1003" s="143">
        <v>41974</v>
      </c>
    </row>
    <row r="1004" spans="1:8" ht="38.25">
      <c r="A1004" s="136">
        <v>87893</v>
      </c>
      <c r="B1004" s="137" t="s">
        <v>6539</v>
      </c>
      <c r="C1004" s="136" t="s">
        <v>5350</v>
      </c>
      <c r="D1004" s="136" t="s">
        <v>335</v>
      </c>
      <c r="E1004" s="138">
        <v>4.45</v>
      </c>
      <c r="F1004" s="138">
        <v>4.13</v>
      </c>
      <c r="G1004" s="136" t="s">
        <v>308</v>
      </c>
      <c r="H1004" s="139">
        <v>41974</v>
      </c>
    </row>
    <row r="1005" spans="1:8" ht="51">
      <c r="A1005" s="140">
        <v>87890</v>
      </c>
      <c r="B1005" s="141" t="s">
        <v>6540</v>
      </c>
      <c r="C1005" s="140" t="s">
        <v>5350</v>
      </c>
      <c r="D1005" s="140" t="s">
        <v>335</v>
      </c>
      <c r="E1005" s="142">
        <v>4.0599999999999996</v>
      </c>
      <c r="F1005" s="142">
        <v>3.9</v>
      </c>
      <c r="G1005" s="140" t="s">
        <v>308</v>
      </c>
      <c r="H1005" s="143">
        <v>41974</v>
      </c>
    </row>
    <row r="1006" spans="1:8" ht="38.25">
      <c r="A1006" s="136">
        <v>87879</v>
      </c>
      <c r="B1006" s="137" t="s">
        <v>6541</v>
      </c>
      <c r="C1006" s="136" t="s">
        <v>5350</v>
      </c>
      <c r="D1006" s="136" t="s">
        <v>335</v>
      </c>
      <c r="E1006" s="138">
        <v>2.66</v>
      </c>
      <c r="F1006" s="138">
        <v>2.5099999999999998</v>
      </c>
      <c r="G1006" s="136" t="s">
        <v>308</v>
      </c>
      <c r="H1006" s="139">
        <v>41974</v>
      </c>
    </row>
    <row r="1007" spans="1:8" ht="38.25">
      <c r="A1007" s="140">
        <v>87880</v>
      </c>
      <c r="B1007" s="141" t="s">
        <v>6542</v>
      </c>
      <c r="C1007" s="140" t="s">
        <v>5350</v>
      </c>
      <c r="D1007" s="140" t="s">
        <v>335</v>
      </c>
      <c r="E1007" s="142">
        <v>2.65</v>
      </c>
      <c r="F1007" s="142">
        <v>2.5099999999999998</v>
      </c>
      <c r="G1007" s="140" t="s">
        <v>308</v>
      </c>
      <c r="H1007" s="143">
        <v>41974</v>
      </c>
    </row>
    <row r="1008" spans="1:8" ht="38.25">
      <c r="A1008" s="136">
        <v>87878</v>
      </c>
      <c r="B1008" s="137" t="s">
        <v>6543</v>
      </c>
      <c r="C1008" s="136" t="s">
        <v>5350</v>
      </c>
      <c r="D1008" s="136" t="s">
        <v>335</v>
      </c>
      <c r="E1008" s="138">
        <v>2.96</v>
      </c>
      <c r="F1008" s="138">
        <v>2.78</v>
      </c>
      <c r="G1008" s="136" t="s">
        <v>308</v>
      </c>
      <c r="H1008" s="139">
        <v>41974</v>
      </c>
    </row>
    <row r="1009" spans="1:8" ht="51">
      <c r="A1009" s="140">
        <v>87877</v>
      </c>
      <c r="B1009" s="141" t="s">
        <v>6544</v>
      </c>
      <c r="C1009" s="140" t="s">
        <v>5350</v>
      </c>
      <c r="D1009" s="140" t="s">
        <v>335</v>
      </c>
      <c r="E1009" s="142">
        <v>0.8</v>
      </c>
      <c r="F1009" s="142">
        <v>8.33</v>
      </c>
      <c r="G1009" s="140" t="s">
        <v>308</v>
      </c>
      <c r="H1009" s="143">
        <v>41974</v>
      </c>
    </row>
    <row r="1010" spans="1:8" ht="38.25">
      <c r="A1010" s="136">
        <v>87876</v>
      </c>
      <c r="B1010" s="137" t="s">
        <v>6545</v>
      </c>
      <c r="C1010" s="136" t="s">
        <v>5350</v>
      </c>
      <c r="D1010" s="136" t="s">
        <v>335</v>
      </c>
      <c r="E1010" s="138">
        <v>1.02</v>
      </c>
      <c r="F1010" s="138">
        <v>8.5299999999999994</v>
      </c>
      <c r="G1010" s="136" t="s">
        <v>308</v>
      </c>
      <c r="H1010" s="139">
        <v>41974</v>
      </c>
    </row>
    <row r="1011" spans="1:8" ht="51">
      <c r="A1011" s="140">
        <v>87874</v>
      </c>
      <c r="B1011" s="141" t="s">
        <v>6546</v>
      </c>
      <c r="C1011" s="140" t="s">
        <v>5350</v>
      </c>
      <c r="D1011" s="140" t="s">
        <v>335</v>
      </c>
      <c r="E1011" s="142">
        <v>3.22</v>
      </c>
      <c r="F1011" s="142">
        <v>3.14</v>
      </c>
      <c r="G1011" s="140" t="s">
        <v>308</v>
      </c>
      <c r="H1011" s="143">
        <v>41974</v>
      </c>
    </row>
    <row r="1012" spans="1:8" ht="51">
      <c r="A1012" s="136">
        <v>87875</v>
      </c>
      <c r="B1012" s="137" t="s">
        <v>6547</v>
      </c>
      <c r="C1012" s="136" t="s">
        <v>5350</v>
      </c>
      <c r="D1012" s="136" t="s">
        <v>335</v>
      </c>
      <c r="E1012" s="138">
        <v>0.81</v>
      </c>
      <c r="F1012" s="138">
        <v>3.12</v>
      </c>
      <c r="G1012" s="136" t="s">
        <v>308</v>
      </c>
      <c r="H1012" s="139">
        <v>41974</v>
      </c>
    </row>
    <row r="1013" spans="1:8" ht="51">
      <c r="A1013" s="140">
        <v>87873</v>
      </c>
      <c r="B1013" s="141" t="s">
        <v>6548</v>
      </c>
      <c r="C1013" s="140" t="s">
        <v>5350</v>
      </c>
      <c r="D1013" s="140" t="s">
        <v>335</v>
      </c>
      <c r="E1013" s="142">
        <v>3.31</v>
      </c>
      <c r="F1013" s="142">
        <v>3.22</v>
      </c>
      <c r="G1013" s="140" t="s">
        <v>308</v>
      </c>
      <c r="H1013" s="143">
        <v>41974</v>
      </c>
    </row>
    <row r="1014" spans="1:8" ht="25.5">
      <c r="A1014" s="136" t="s">
        <v>6549</v>
      </c>
      <c r="B1014" s="137" t="s">
        <v>6550</v>
      </c>
      <c r="C1014" s="136" t="s">
        <v>5350</v>
      </c>
      <c r="D1014" s="136" t="s">
        <v>335</v>
      </c>
      <c r="E1014" s="138">
        <v>25.04</v>
      </c>
      <c r="F1014" s="138">
        <v>23.2</v>
      </c>
      <c r="G1014" s="136" t="s">
        <v>308</v>
      </c>
      <c r="H1014" s="139">
        <v>41974</v>
      </c>
    </row>
    <row r="1015" spans="1:8" ht="38.25">
      <c r="A1015" s="140" t="s">
        <v>6551</v>
      </c>
      <c r="B1015" s="141" t="s">
        <v>6552</v>
      </c>
      <c r="C1015" s="140" t="s">
        <v>5368</v>
      </c>
      <c r="D1015" s="140" t="s">
        <v>83</v>
      </c>
      <c r="E1015" s="142">
        <v>655.27</v>
      </c>
      <c r="F1015" s="142">
        <v>654.20000000000005</v>
      </c>
      <c r="G1015" s="140" t="s">
        <v>308</v>
      </c>
      <c r="H1015" s="143">
        <v>41974</v>
      </c>
    </row>
    <row r="1016" spans="1:8" ht="38.25">
      <c r="A1016" s="136" t="s">
        <v>6553</v>
      </c>
      <c r="B1016" s="137" t="s">
        <v>6554</v>
      </c>
      <c r="C1016" s="136" t="s">
        <v>5368</v>
      </c>
      <c r="D1016" s="136" t="s">
        <v>83</v>
      </c>
      <c r="E1016" s="138">
        <v>182.79</v>
      </c>
      <c r="F1016" s="138">
        <v>181.73</v>
      </c>
      <c r="G1016" s="136" t="s">
        <v>308</v>
      </c>
      <c r="H1016" s="139">
        <v>41974</v>
      </c>
    </row>
    <row r="1017" spans="1:8" ht="38.25">
      <c r="A1017" s="140" t="s">
        <v>6555</v>
      </c>
      <c r="B1017" s="141" t="s">
        <v>6556</v>
      </c>
      <c r="C1017" s="140" t="s">
        <v>5368</v>
      </c>
      <c r="D1017" s="140" t="s">
        <v>83</v>
      </c>
      <c r="E1017" s="142">
        <v>291.25</v>
      </c>
      <c r="F1017" s="142">
        <v>290.18</v>
      </c>
      <c r="G1017" s="140" t="s">
        <v>308</v>
      </c>
      <c r="H1017" s="143">
        <v>41974</v>
      </c>
    </row>
    <row r="1018" spans="1:8" ht="38.25">
      <c r="A1018" s="136">
        <v>85195</v>
      </c>
      <c r="B1018" s="137" t="s">
        <v>6557</v>
      </c>
      <c r="C1018" s="136" t="s">
        <v>5368</v>
      </c>
      <c r="D1018" s="136" t="s">
        <v>83</v>
      </c>
      <c r="E1018" s="138">
        <v>59.48</v>
      </c>
      <c r="F1018" s="138">
        <v>57.31</v>
      </c>
      <c r="G1018" s="136" t="s">
        <v>308</v>
      </c>
      <c r="H1018" s="139">
        <v>41974</v>
      </c>
    </row>
    <row r="1019" spans="1:8" ht="38.25">
      <c r="A1019" s="140">
        <v>88547</v>
      </c>
      <c r="B1019" s="141" t="s">
        <v>6558</v>
      </c>
      <c r="C1019" s="140" t="s">
        <v>5368</v>
      </c>
      <c r="D1019" s="140" t="s">
        <v>83</v>
      </c>
      <c r="E1019" s="142">
        <v>61.24</v>
      </c>
      <c r="F1019" s="142">
        <v>58.53</v>
      </c>
      <c r="G1019" s="140" t="s">
        <v>308</v>
      </c>
      <c r="H1019" s="143">
        <v>41974</v>
      </c>
    </row>
    <row r="1020" spans="1:8" ht="38.25">
      <c r="A1020" s="136">
        <v>83490</v>
      </c>
      <c r="B1020" s="137" t="s">
        <v>6559</v>
      </c>
      <c r="C1020" s="136" t="s">
        <v>5368</v>
      </c>
      <c r="D1020" s="136" t="s">
        <v>83</v>
      </c>
      <c r="E1020" s="138">
        <v>180.15</v>
      </c>
      <c r="F1020" s="138">
        <v>179.33</v>
      </c>
      <c r="G1020" s="136" t="s">
        <v>308</v>
      </c>
      <c r="H1020" s="139">
        <v>41974</v>
      </c>
    </row>
    <row r="1021" spans="1:8" ht="38.25">
      <c r="A1021" s="140" t="s">
        <v>6560</v>
      </c>
      <c r="B1021" s="141" t="s">
        <v>6561</v>
      </c>
      <c r="C1021" s="140" t="s">
        <v>5368</v>
      </c>
      <c r="D1021" s="140" t="s">
        <v>83</v>
      </c>
      <c r="E1021" s="142">
        <v>290.83</v>
      </c>
      <c r="F1021" s="142">
        <v>288.17</v>
      </c>
      <c r="G1021" s="140" t="s">
        <v>308</v>
      </c>
      <c r="H1021" s="143">
        <v>41974</v>
      </c>
    </row>
    <row r="1022" spans="1:8" ht="38.25">
      <c r="A1022" s="136">
        <v>83491</v>
      </c>
      <c r="B1022" s="137" t="s">
        <v>6562</v>
      </c>
      <c r="C1022" s="136" t="s">
        <v>5368</v>
      </c>
      <c r="D1022" s="136" t="s">
        <v>83</v>
      </c>
      <c r="E1022" s="138">
        <v>710.48</v>
      </c>
      <c r="F1022" s="138">
        <v>707.77</v>
      </c>
      <c r="G1022" s="136" t="s">
        <v>308</v>
      </c>
      <c r="H1022" s="139">
        <v>41974</v>
      </c>
    </row>
    <row r="1023" spans="1:8" ht="38.25">
      <c r="A1023" s="140">
        <v>83492</v>
      </c>
      <c r="B1023" s="141" t="s">
        <v>6563</v>
      </c>
      <c r="C1023" s="140" t="s">
        <v>5368</v>
      </c>
      <c r="D1023" s="140" t="s">
        <v>83</v>
      </c>
      <c r="E1023" s="142">
        <v>690.3</v>
      </c>
      <c r="F1023" s="142">
        <v>687.59</v>
      </c>
      <c r="G1023" s="140" t="s">
        <v>308</v>
      </c>
      <c r="H1023" s="143">
        <v>41974</v>
      </c>
    </row>
    <row r="1024" spans="1:8" ht="38.25">
      <c r="A1024" s="136">
        <v>72322</v>
      </c>
      <c r="B1024" s="137" t="s">
        <v>6564</v>
      </c>
      <c r="C1024" s="136" t="s">
        <v>5368</v>
      </c>
      <c r="D1024" s="136" t="s">
        <v>83</v>
      </c>
      <c r="E1024" s="138">
        <v>315.95</v>
      </c>
      <c r="F1024" s="138">
        <v>310.52999999999997</v>
      </c>
      <c r="G1024" s="136" t="s">
        <v>308</v>
      </c>
      <c r="H1024" s="139">
        <v>41974</v>
      </c>
    </row>
    <row r="1025" spans="1:8" ht="38.25">
      <c r="A1025" s="140">
        <v>72326</v>
      </c>
      <c r="B1025" s="141" t="s">
        <v>6565</v>
      </c>
      <c r="C1025" s="140" t="s">
        <v>5368</v>
      </c>
      <c r="D1025" s="140" t="s">
        <v>83</v>
      </c>
      <c r="E1025" s="142">
        <v>381.33</v>
      </c>
      <c r="F1025" s="142">
        <v>375.93</v>
      </c>
      <c r="G1025" s="140" t="s">
        <v>308</v>
      </c>
      <c r="H1025" s="143">
        <v>41974</v>
      </c>
    </row>
    <row r="1026" spans="1:8" ht="25.5">
      <c r="A1026" s="136">
        <v>83766</v>
      </c>
      <c r="B1026" s="137" t="s">
        <v>6566</v>
      </c>
      <c r="C1026" s="136" t="s">
        <v>5450</v>
      </c>
      <c r="D1026" s="136" t="s">
        <v>6044</v>
      </c>
      <c r="E1026" s="138">
        <v>33.53</v>
      </c>
      <c r="F1026" s="138">
        <v>31.98</v>
      </c>
      <c r="G1026" s="136" t="s">
        <v>308</v>
      </c>
      <c r="H1026" s="139">
        <v>41974</v>
      </c>
    </row>
    <row r="1027" spans="1:8" ht="25.5">
      <c r="A1027" s="140">
        <v>83760</v>
      </c>
      <c r="B1027" s="141" t="s">
        <v>6567</v>
      </c>
      <c r="C1027" s="140" t="s">
        <v>5450</v>
      </c>
      <c r="D1027" s="140" t="s">
        <v>6044</v>
      </c>
      <c r="E1027" s="142">
        <v>81.81</v>
      </c>
      <c r="F1027" s="142">
        <v>80.099999999999994</v>
      </c>
      <c r="G1027" s="140" t="s">
        <v>308</v>
      </c>
      <c r="H1027" s="143">
        <v>41974</v>
      </c>
    </row>
    <row r="1028" spans="1:8" ht="25.5">
      <c r="A1028" s="136">
        <v>73432</v>
      </c>
      <c r="B1028" s="137" t="s">
        <v>6568</v>
      </c>
      <c r="C1028" s="136" t="s">
        <v>5450</v>
      </c>
      <c r="D1028" s="136" t="s">
        <v>307</v>
      </c>
      <c r="E1028" s="138">
        <v>15.56</v>
      </c>
      <c r="F1028" s="138">
        <v>14.34</v>
      </c>
      <c r="G1028" s="136" t="s">
        <v>308</v>
      </c>
      <c r="H1028" s="139">
        <v>41974</v>
      </c>
    </row>
    <row r="1029" spans="1:8" ht="25.5">
      <c r="A1029" s="140">
        <v>83353</v>
      </c>
      <c r="B1029" s="141" t="s">
        <v>6569</v>
      </c>
      <c r="C1029" s="140" t="s">
        <v>5450</v>
      </c>
      <c r="D1029" s="140" t="s">
        <v>6046</v>
      </c>
      <c r="E1029" s="142">
        <v>152.81</v>
      </c>
      <c r="F1029" s="142">
        <v>151.34</v>
      </c>
      <c r="G1029" s="140" t="s">
        <v>308</v>
      </c>
      <c r="H1029" s="143">
        <v>41974</v>
      </c>
    </row>
    <row r="1030" spans="1:8" ht="25.5">
      <c r="A1030" s="136">
        <v>73535</v>
      </c>
      <c r="B1030" s="137" t="s">
        <v>6570</v>
      </c>
      <c r="C1030" s="136" t="s">
        <v>5450</v>
      </c>
      <c r="D1030" s="136" t="s">
        <v>307</v>
      </c>
      <c r="E1030" s="138">
        <v>105.77</v>
      </c>
      <c r="F1030" s="138">
        <v>105.77</v>
      </c>
      <c r="G1030" s="136" t="s">
        <v>308</v>
      </c>
      <c r="H1030" s="139">
        <v>41974</v>
      </c>
    </row>
    <row r="1031" spans="1:8" ht="25.5">
      <c r="A1031" s="140">
        <v>73497</v>
      </c>
      <c r="B1031" s="141" t="s">
        <v>6571</v>
      </c>
      <c r="C1031" s="140" t="s">
        <v>5450</v>
      </c>
      <c r="D1031" s="140" t="s">
        <v>307</v>
      </c>
      <c r="E1031" s="142">
        <v>153.38999999999999</v>
      </c>
      <c r="F1031" s="142">
        <v>153.38</v>
      </c>
      <c r="G1031" s="140" t="s">
        <v>308</v>
      </c>
      <c r="H1031" s="143">
        <v>41974</v>
      </c>
    </row>
    <row r="1032" spans="1:8" ht="25.5">
      <c r="A1032" s="136">
        <v>73464</v>
      </c>
      <c r="B1032" s="137" t="s">
        <v>6572</v>
      </c>
      <c r="C1032" s="136" t="s">
        <v>5450</v>
      </c>
      <c r="D1032" s="136" t="s">
        <v>307</v>
      </c>
      <c r="E1032" s="138">
        <v>15.56</v>
      </c>
      <c r="F1032" s="138">
        <v>14.34</v>
      </c>
      <c r="G1032" s="136" t="s">
        <v>308</v>
      </c>
      <c r="H1032" s="139">
        <v>41974</v>
      </c>
    </row>
    <row r="1033" spans="1:8" ht="25.5">
      <c r="A1033" s="140">
        <v>83765</v>
      </c>
      <c r="B1033" s="141" t="s">
        <v>6573</v>
      </c>
      <c r="C1033" s="140" t="s">
        <v>5450</v>
      </c>
      <c r="D1033" s="140" t="s">
        <v>6046</v>
      </c>
      <c r="E1033" s="142">
        <v>54.04</v>
      </c>
      <c r="F1033" s="142">
        <v>52.49</v>
      </c>
      <c r="G1033" s="140" t="s">
        <v>308</v>
      </c>
      <c r="H1033" s="143">
        <v>41974</v>
      </c>
    </row>
    <row r="1034" spans="1:8" ht="25.5">
      <c r="A1034" s="136">
        <v>83759</v>
      </c>
      <c r="B1034" s="137" t="s">
        <v>6574</v>
      </c>
      <c r="C1034" s="136" t="s">
        <v>5450</v>
      </c>
      <c r="D1034" s="136" t="s">
        <v>6046</v>
      </c>
      <c r="E1034" s="138">
        <v>165.19</v>
      </c>
      <c r="F1034" s="138">
        <v>163.47</v>
      </c>
      <c r="G1034" s="136" t="s">
        <v>308</v>
      </c>
      <c r="H1034" s="139">
        <v>41974</v>
      </c>
    </row>
    <row r="1035" spans="1:8" ht="38.25">
      <c r="A1035" s="140" t="s">
        <v>6575</v>
      </c>
      <c r="B1035" s="141" t="s">
        <v>6576</v>
      </c>
      <c r="C1035" s="140" t="s">
        <v>5368</v>
      </c>
      <c r="D1035" s="140" t="s">
        <v>83</v>
      </c>
      <c r="E1035" s="142">
        <v>415.04</v>
      </c>
      <c r="F1035" s="142">
        <v>402.71</v>
      </c>
      <c r="G1035" s="140" t="s">
        <v>308</v>
      </c>
      <c r="H1035" s="143">
        <v>41974</v>
      </c>
    </row>
    <row r="1036" spans="1:8" ht="38.25">
      <c r="A1036" s="136">
        <v>9535</v>
      </c>
      <c r="B1036" s="137" t="s">
        <v>6577</v>
      </c>
      <c r="C1036" s="136" t="s">
        <v>5368</v>
      </c>
      <c r="D1036" s="136" t="s">
        <v>83</v>
      </c>
      <c r="E1036" s="138">
        <v>52.33</v>
      </c>
      <c r="F1036" s="138">
        <v>51.3</v>
      </c>
      <c r="G1036" s="136" t="s">
        <v>308</v>
      </c>
      <c r="H1036" s="139">
        <v>41974</v>
      </c>
    </row>
    <row r="1037" spans="1:8">
      <c r="A1037" s="140">
        <v>68049</v>
      </c>
      <c r="B1037" s="141" t="s">
        <v>6578</v>
      </c>
      <c r="C1037" s="140" t="s">
        <v>5343</v>
      </c>
      <c r="D1037" s="140" t="s">
        <v>335</v>
      </c>
      <c r="E1037" s="142">
        <v>90.08</v>
      </c>
      <c r="F1037" s="142">
        <v>85.51</v>
      </c>
      <c r="G1037" s="140" t="s">
        <v>308</v>
      </c>
      <c r="H1037" s="143">
        <v>41974</v>
      </c>
    </row>
    <row r="1038" spans="1:8">
      <c r="A1038" s="136">
        <v>84033</v>
      </c>
      <c r="B1038" s="137" t="s">
        <v>6579</v>
      </c>
      <c r="C1038" s="136" t="s">
        <v>6231</v>
      </c>
      <c r="D1038" s="136" t="s">
        <v>335</v>
      </c>
      <c r="E1038" s="138">
        <v>24.17</v>
      </c>
      <c r="F1038" s="138">
        <v>23.33</v>
      </c>
      <c r="G1038" s="136" t="s">
        <v>308</v>
      </c>
      <c r="H1038" s="139">
        <v>41974</v>
      </c>
    </row>
    <row r="1039" spans="1:8" ht="25.5">
      <c r="A1039" s="140">
        <v>84040</v>
      </c>
      <c r="B1039" s="141" t="s">
        <v>6580</v>
      </c>
      <c r="C1039" s="140" t="s">
        <v>6231</v>
      </c>
      <c r="D1039" s="140" t="s">
        <v>335</v>
      </c>
      <c r="E1039" s="142">
        <v>28.16</v>
      </c>
      <c r="F1039" s="142">
        <v>27.97</v>
      </c>
      <c r="G1039" s="140" t="s">
        <v>308</v>
      </c>
      <c r="H1039" s="143">
        <v>41974</v>
      </c>
    </row>
    <row r="1040" spans="1:8" ht="25.5">
      <c r="A1040" s="136" t="s">
        <v>6581</v>
      </c>
      <c r="B1040" s="137" t="s">
        <v>6582</v>
      </c>
      <c r="C1040" s="136" t="s">
        <v>6231</v>
      </c>
      <c r="D1040" s="136" t="s">
        <v>335</v>
      </c>
      <c r="E1040" s="138">
        <v>31.54</v>
      </c>
      <c r="F1040" s="138">
        <v>30.85</v>
      </c>
      <c r="G1040" s="136" t="s">
        <v>308</v>
      </c>
      <c r="H1040" s="139">
        <v>41974</v>
      </c>
    </row>
    <row r="1041" spans="1:8" ht="25.5">
      <c r="A1041" s="140">
        <v>41619</v>
      </c>
      <c r="B1041" s="141" t="s">
        <v>6583</v>
      </c>
      <c r="C1041" s="140" t="s">
        <v>6231</v>
      </c>
      <c r="D1041" s="140" t="s">
        <v>335</v>
      </c>
      <c r="E1041" s="142">
        <v>35.4</v>
      </c>
      <c r="F1041" s="142">
        <v>34.86</v>
      </c>
      <c r="G1041" s="140" t="s">
        <v>308</v>
      </c>
      <c r="H1041" s="143">
        <v>41974</v>
      </c>
    </row>
    <row r="1042" spans="1:8" ht="25.5">
      <c r="A1042" s="136">
        <v>73633</v>
      </c>
      <c r="B1042" s="137" t="s">
        <v>6584</v>
      </c>
      <c r="C1042" s="136" t="s">
        <v>6231</v>
      </c>
      <c r="D1042" s="136" t="s">
        <v>335</v>
      </c>
      <c r="E1042" s="138">
        <v>60.19</v>
      </c>
      <c r="F1042" s="138">
        <v>58.78</v>
      </c>
      <c r="G1042" s="136" t="s">
        <v>308</v>
      </c>
      <c r="H1042" s="139">
        <v>41974</v>
      </c>
    </row>
    <row r="1043" spans="1:8" ht="38.25">
      <c r="A1043" s="140">
        <v>73634</v>
      </c>
      <c r="B1043" s="141" t="s">
        <v>6585</v>
      </c>
      <c r="C1043" s="140" t="s">
        <v>6231</v>
      </c>
      <c r="D1043" s="140" t="s">
        <v>335</v>
      </c>
      <c r="E1043" s="142">
        <v>82.94</v>
      </c>
      <c r="F1043" s="142">
        <v>81.81</v>
      </c>
      <c r="G1043" s="140" t="s">
        <v>308</v>
      </c>
      <c r="H1043" s="143">
        <v>41974</v>
      </c>
    </row>
    <row r="1044" spans="1:8" ht="25.5">
      <c r="A1044" s="136">
        <v>84036</v>
      </c>
      <c r="B1044" s="137" t="s">
        <v>6586</v>
      </c>
      <c r="C1044" s="136" t="s">
        <v>6231</v>
      </c>
      <c r="D1044" s="136" t="s">
        <v>335</v>
      </c>
      <c r="E1044" s="138">
        <v>25.61</v>
      </c>
      <c r="F1044" s="138">
        <v>24.81</v>
      </c>
      <c r="G1044" s="136" t="s">
        <v>308</v>
      </c>
      <c r="H1044" s="139">
        <v>41974</v>
      </c>
    </row>
    <row r="1045" spans="1:8" ht="38.25">
      <c r="A1045" s="140">
        <v>84037</v>
      </c>
      <c r="B1045" s="141" t="s">
        <v>6587</v>
      </c>
      <c r="C1045" s="140" t="s">
        <v>6231</v>
      </c>
      <c r="D1045" s="140" t="s">
        <v>335</v>
      </c>
      <c r="E1045" s="142">
        <v>37.44</v>
      </c>
      <c r="F1045" s="142">
        <v>36.880000000000003</v>
      </c>
      <c r="G1045" s="140" t="s">
        <v>308</v>
      </c>
      <c r="H1045" s="143">
        <v>41974</v>
      </c>
    </row>
    <row r="1046" spans="1:8" ht="25.5">
      <c r="A1046" s="136">
        <v>84035</v>
      </c>
      <c r="B1046" s="137" t="s">
        <v>6588</v>
      </c>
      <c r="C1046" s="136" t="s">
        <v>6231</v>
      </c>
      <c r="D1046" s="136" t="s">
        <v>335</v>
      </c>
      <c r="E1046" s="138">
        <v>50.35</v>
      </c>
      <c r="F1046" s="138">
        <v>49.71</v>
      </c>
      <c r="G1046" s="136" t="s">
        <v>308</v>
      </c>
      <c r="H1046" s="139">
        <v>41974</v>
      </c>
    </row>
    <row r="1047" spans="1:8">
      <c r="A1047" s="140">
        <v>84038</v>
      </c>
      <c r="B1047" s="141" t="s">
        <v>6589</v>
      </c>
      <c r="C1047" s="140" t="s">
        <v>6231</v>
      </c>
      <c r="D1047" s="140" t="s">
        <v>335</v>
      </c>
      <c r="E1047" s="142">
        <v>45.74</v>
      </c>
      <c r="F1047" s="142">
        <v>44.97</v>
      </c>
      <c r="G1047" s="140" t="s">
        <v>308</v>
      </c>
      <c r="H1047" s="143">
        <v>41974</v>
      </c>
    </row>
    <row r="1048" spans="1:8">
      <c r="A1048" s="136">
        <v>84039</v>
      </c>
      <c r="B1048" s="137" t="s">
        <v>6590</v>
      </c>
      <c r="C1048" s="136" t="s">
        <v>6231</v>
      </c>
      <c r="D1048" s="136" t="s">
        <v>335</v>
      </c>
      <c r="E1048" s="138">
        <v>60.97</v>
      </c>
      <c r="F1048" s="138">
        <v>59.81</v>
      </c>
      <c r="G1048" s="136" t="s">
        <v>308</v>
      </c>
      <c r="H1048" s="139">
        <v>41974</v>
      </c>
    </row>
    <row r="1049" spans="1:8">
      <c r="A1049" s="140">
        <v>84041</v>
      </c>
      <c r="B1049" s="141" t="s">
        <v>6591</v>
      </c>
      <c r="C1049" s="140" t="s">
        <v>6231</v>
      </c>
      <c r="D1049" s="140" t="s">
        <v>335</v>
      </c>
      <c r="E1049" s="142">
        <v>33.799999999999997</v>
      </c>
      <c r="F1049" s="142">
        <v>33.200000000000003</v>
      </c>
      <c r="G1049" s="140" t="s">
        <v>308</v>
      </c>
      <c r="H1049" s="143">
        <v>41974</v>
      </c>
    </row>
    <row r="1050" spans="1:8" ht="25.5">
      <c r="A1050" s="136" t="s">
        <v>6592</v>
      </c>
      <c r="B1050" s="137" t="s">
        <v>6593</v>
      </c>
      <c r="C1050" s="136" t="s">
        <v>6231</v>
      </c>
      <c r="D1050" s="136" t="s">
        <v>335</v>
      </c>
      <c r="E1050" s="138">
        <v>60.9</v>
      </c>
      <c r="F1050" s="138">
        <v>56.63</v>
      </c>
      <c r="G1050" s="136" t="s">
        <v>308</v>
      </c>
      <c r="H1050" s="139">
        <v>41974</v>
      </c>
    </row>
    <row r="1051" spans="1:8" ht="25.5">
      <c r="A1051" s="140" t="s">
        <v>6594</v>
      </c>
      <c r="B1051" s="141" t="s">
        <v>6595</v>
      </c>
      <c r="C1051" s="140" t="s">
        <v>6231</v>
      </c>
      <c r="D1051" s="140" t="s">
        <v>335</v>
      </c>
      <c r="E1051" s="142">
        <v>61.4</v>
      </c>
      <c r="F1051" s="142">
        <v>57</v>
      </c>
      <c r="G1051" s="140" t="s">
        <v>308</v>
      </c>
      <c r="H1051" s="143">
        <v>41974</v>
      </c>
    </row>
    <row r="1052" spans="1:8" ht="25.5">
      <c r="A1052" s="136" t="s">
        <v>6596</v>
      </c>
      <c r="B1052" s="137" t="s">
        <v>6597</v>
      </c>
      <c r="C1052" s="136" t="s">
        <v>6231</v>
      </c>
      <c r="D1052" s="136" t="s">
        <v>335</v>
      </c>
      <c r="E1052" s="138">
        <v>34.39</v>
      </c>
      <c r="F1052" s="138">
        <v>32.549999999999997</v>
      </c>
      <c r="G1052" s="136" t="s">
        <v>308</v>
      </c>
      <c r="H1052" s="139">
        <v>41974</v>
      </c>
    </row>
    <row r="1053" spans="1:8" ht="25.5">
      <c r="A1053" s="140" t="s">
        <v>6598</v>
      </c>
      <c r="B1053" s="141" t="s">
        <v>6599</v>
      </c>
      <c r="C1053" s="140" t="s">
        <v>6231</v>
      </c>
      <c r="D1053" s="140" t="s">
        <v>335</v>
      </c>
      <c r="E1053" s="142">
        <v>73.45</v>
      </c>
      <c r="F1053" s="142">
        <v>70.67</v>
      </c>
      <c r="G1053" s="140" t="s">
        <v>308</v>
      </c>
      <c r="H1053" s="143">
        <v>41974</v>
      </c>
    </row>
    <row r="1054" spans="1:8" ht="25.5">
      <c r="A1054" s="136" t="s">
        <v>6600</v>
      </c>
      <c r="B1054" s="137" t="s">
        <v>6601</v>
      </c>
      <c r="C1054" s="136" t="s">
        <v>6231</v>
      </c>
      <c r="D1054" s="136" t="s">
        <v>335</v>
      </c>
      <c r="E1054" s="138">
        <v>76.67</v>
      </c>
      <c r="F1054" s="138">
        <v>72.400000000000006</v>
      </c>
      <c r="G1054" s="136" t="s">
        <v>308</v>
      </c>
      <c r="H1054" s="139">
        <v>41974</v>
      </c>
    </row>
    <row r="1055" spans="1:8" ht="25.5">
      <c r="A1055" s="140" t="s">
        <v>6602</v>
      </c>
      <c r="B1055" s="141" t="s">
        <v>6603</v>
      </c>
      <c r="C1055" s="140" t="s">
        <v>6231</v>
      </c>
      <c r="D1055" s="140" t="s">
        <v>335</v>
      </c>
      <c r="E1055" s="142">
        <v>42.59</v>
      </c>
      <c r="F1055" s="142">
        <v>39.86</v>
      </c>
      <c r="G1055" s="140" t="s">
        <v>308</v>
      </c>
      <c r="H1055" s="143">
        <v>41974</v>
      </c>
    </row>
    <row r="1056" spans="1:8">
      <c r="A1056" s="136">
        <v>84047</v>
      </c>
      <c r="B1056" s="137" t="s">
        <v>6604</v>
      </c>
      <c r="C1056" s="136" t="s">
        <v>6231</v>
      </c>
      <c r="D1056" s="136" t="s">
        <v>335</v>
      </c>
      <c r="E1056" s="138">
        <v>634.95000000000005</v>
      </c>
      <c r="F1056" s="138">
        <v>630.70000000000005</v>
      </c>
      <c r="G1056" s="136" t="s">
        <v>308</v>
      </c>
      <c r="H1056" s="139">
        <v>41974</v>
      </c>
    </row>
    <row r="1057" spans="1:8" ht="25.5">
      <c r="A1057" s="140">
        <v>9875</v>
      </c>
      <c r="B1057" s="141" t="s">
        <v>6605</v>
      </c>
      <c r="C1057" s="140" t="s">
        <v>5343</v>
      </c>
      <c r="D1057" s="140" t="s">
        <v>335</v>
      </c>
      <c r="E1057" s="142">
        <v>109.22</v>
      </c>
      <c r="F1057" s="142">
        <v>106.43</v>
      </c>
      <c r="G1057" s="140" t="s">
        <v>308</v>
      </c>
      <c r="H1057" s="143">
        <v>41974</v>
      </c>
    </row>
    <row r="1058" spans="1:8" ht="38.25">
      <c r="A1058" s="136" t="s">
        <v>6606</v>
      </c>
      <c r="B1058" s="137" t="s">
        <v>6607</v>
      </c>
      <c r="C1058" s="136" t="s">
        <v>5343</v>
      </c>
      <c r="D1058" s="136" t="s">
        <v>335</v>
      </c>
      <c r="E1058" s="138">
        <v>203.51</v>
      </c>
      <c r="F1058" s="138">
        <v>200.74</v>
      </c>
      <c r="G1058" s="136" t="s">
        <v>308</v>
      </c>
      <c r="H1058" s="139">
        <v>41974</v>
      </c>
    </row>
    <row r="1059" spans="1:8" ht="25.5">
      <c r="A1059" s="140" t="s">
        <v>6608</v>
      </c>
      <c r="B1059" s="141" t="s">
        <v>6609</v>
      </c>
      <c r="C1059" s="140" t="s">
        <v>5343</v>
      </c>
      <c r="D1059" s="140" t="s">
        <v>335</v>
      </c>
      <c r="E1059" s="142">
        <v>113.16</v>
      </c>
      <c r="F1059" s="142">
        <v>109.09</v>
      </c>
      <c r="G1059" s="140" t="s">
        <v>308</v>
      </c>
      <c r="H1059" s="143">
        <v>41974</v>
      </c>
    </row>
    <row r="1060" spans="1:8" ht="25.5">
      <c r="A1060" s="136" t="s">
        <v>6610</v>
      </c>
      <c r="B1060" s="137" t="s">
        <v>6611</v>
      </c>
      <c r="C1060" s="136" t="s">
        <v>5343</v>
      </c>
      <c r="D1060" s="136" t="s">
        <v>335</v>
      </c>
      <c r="E1060" s="138">
        <v>105.6</v>
      </c>
      <c r="F1060" s="138">
        <v>102.82</v>
      </c>
      <c r="G1060" s="136" t="s">
        <v>308</v>
      </c>
      <c r="H1060" s="139">
        <v>41974</v>
      </c>
    </row>
    <row r="1061" spans="1:8" ht="25.5">
      <c r="A1061" s="140" t="s">
        <v>6612</v>
      </c>
      <c r="B1061" s="141" t="s">
        <v>6613</v>
      </c>
      <c r="C1061" s="140" t="s">
        <v>5343</v>
      </c>
      <c r="D1061" s="140" t="s">
        <v>335</v>
      </c>
      <c r="E1061" s="142">
        <v>111.18</v>
      </c>
      <c r="F1061" s="142">
        <v>108.9</v>
      </c>
      <c r="G1061" s="140" t="s">
        <v>308</v>
      </c>
      <c r="H1061" s="143">
        <v>41974</v>
      </c>
    </row>
    <row r="1062" spans="1:8" ht="25.5">
      <c r="A1062" s="136" t="s">
        <v>6614</v>
      </c>
      <c r="B1062" s="137" t="s">
        <v>6615</v>
      </c>
      <c r="C1062" s="136" t="s">
        <v>5343</v>
      </c>
      <c r="D1062" s="136" t="s">
        <v>335</v>
      </c>
      <c r="E1062" s="138">
        <v>113.1</v>
      </c>
      <c r="F1062" s="138">
        <v>110.75</v>
      </c>
      <c r="G1062" s="136" t="s">
        <v>308</v>
      </c>
      <c r="H1062" s="139">
        <v>41974</v>
      </c>
    </row>
    <row r="1063" spans="1:8" ht="25.5">
      <c r="A1063" s="140">
        <v>72948</v>
      </c>
      <c r="B1063" s="141" t="s">
        <v>6616</v>
      </c>
      <c r="C1063" s="140" t="s">
        <v>5670</v>
      </c>
      <c r="D1063" s="140" t="s">
        <v>368</v>
      </c>
      <c r="E1063" s="142">
        <v>70.98</v>
      </c>
      <c r="F1063" s="142">
        <v>70.53</v>
      </c>
      <c r="G1063" s="140" t="s">
        <v>308</v>
      </c>
      <c r="H1063" s="143">
        <v>41974</v>
      </c>
    </row>
    <row r="1064" spans="1:8" ht="38.25">
      <c r="A1064" s="136">
        <v>83656</v>
      </c>
      <c r="B1064" s="137" t="s">
        <v>6617</v>
      </c>
      <c r="C1064" s="136" t="s">
        <v>5374</v>
      </c>
      <c r="D1064" s="136" t="s">
        <v>335</v>
      </c>
      <c r="E1064" s="138">
        <v>51.64</v>
      </c>
      <c r="F1064" s="138">
        <v>51.47</v>
      </c>
      <c r="G1064" s="136" t="s">
        <v>308</v>
      </c>
      <c r="H1064" s="139">
        <v>41974</v>
      </c>
    </row>
    <row r="1065" spans="1:8">
      <c r="A1065" s="140">
        <v>73541</v>
      </c>
      <c r="B1065" s="141" t="s">
        <v>6618</v>
      </c>
      <c r="C1065" s="140" t="s">
        <v>5361</v>
      </c>
      <c r="D1065" s="140" t="s">
        <v>370</v>
      </c>
      <c r="E1065" s="142">
        <v>57.09</v>
      </c>
      <c r="F1065" s="142">
        <v>51.7</v>
      </c>
      <c r="G1065" s="140" t="s">
        <v>308</v>
      </c>
      <c r="H1065" s="143">
        <v>41974</v>
      </c>
    </row>
    <row r="1066" spans="1:8">
      <c r="A1066" s="136">
        <v>73540</v>
      </c>
      <c r="B1066" s="137" t="s">
        <v>6619</v>
      </c>
      <c r="C1066" s="136" t="s">
        <v>5361</v>
      </c>
      <c r="D1066" s="136" t="s">
        <v>83</v>
      </c>
      <c r="E1066" s="138">
        <v>27.8</v>
      </c>
      <c r="F1066" s="138">
        <v>25.09</v>
      </c>
      <c r="G1066" s="136" t="s">
        <v>308</v>
      </c>
      <c r="H1066" s="139">
        <v>41974</v>
      </c>
    </row>
    <row r="1067" spans="1:8">
      <c r="A1067" s="140">
        <v>72971</v>
      </c>
      <c r="B1067" s="141" t="s">
        <v>6620</v>
      </c>
      <c r="C1067" s="140" t="s">
        <v>5670</v>
      </c>
      <c r="D1067" s="140" t="s">
        <v>335</v>
      </c>
      <c r="E1067" s="142">
        <v>0.3</v>
      </c>
      <c r="F1067" s="142">
        <v>0.28999999999999998</v>
      </c>
      <c r="G1067" s="140" t="s">
        <v>308</v>
      </c>
      <c r="H1067" s="143">
        <v>41974</v>
      </c>
    </row>
    <row r="1068" spans="1:8" ht="25.5">
      <c r="A1068" s="136">
        <v>41722</v>
      </c>
      <c r="B1068" s="137" t="s">
        <v>6621</v>
      </c>
      <c r="C1068" s="136" t="s">
        <v>5604</v>
      </c>
      <c r="D1068" s="136" t="s">
        <v>368</v>
      </c>
      <c r="E1068" s="138">
        <v>3.7</v>
      </c>
      <c r="F1068" s="138">
        <v>3.6</v>
      </c>
      <c r="G1068" s="136" t="s">
        <v>308</v>
      </c>
      <c r="H1068" s="139">
        <v>41974</v>
      </c>
    </row>
    <row r="1069" spans="1:8" ht="25.5">
      <c r="A1069" s="140">
        <v>41721</v>
      </c>
      <c r="B1069" s="141" t="s">
        <v>6622</v>
      </c>
      <c r="C1069" s="140" t="s">
        <v>5604</v>
      </c>
      <c r="D1069" s="140" t="s">
        <v>368</v>
      </c>
      <c r="E1069" s="142">
        <v>2.48</v>
      </c>
      <c r="F1069" s="142">
        <v>2.42</v>
      </c>
      <c r="G1069" s="140" t="s">
        <v>308</v>
      </c>
      <c r="H1069" s="143">
        <v>41974</v>
      </c>
    </row>
    <row r="1070" spans="1:8" ht="25.5">
      <c r="A1070" s="136" t="s">
        <v>6623</v>
      </c>
      <c r="B1070" s="137" t="s">
        <v>6624</v>
      </c>
      <c r="C1070" s="136" t="s">
        <v>5604</v>
      </c>
      <c r="D1070" s="136" t="s">
        <v>368</v>
      </c>
      <c r="E1070" s="138">
        <v>3.28</v>
      </c>
      <c r="F1070" s="138">
        <v>3.25</v>
      </c>
      <c r="G1070" s="136" t="s">
        <v>308</v>
      </c>
      <c r="H1070" s="139">
        <v>41974</v>
      </c>
    </row>
    <row r="1071" spans="1:8" ht="25.5">
      <c r="A1071" s="140" t="s">
        <v>6625</v>
      </c>
      <c r="B1071" s="141" t="s">
        <v>6626</v>
      </c>
      <c r="C1071" s="140" t="s">
        <v>5604</v>
      </c>
      <c r="D1071" s="140" t="s">
        <v>368</v>
      </c>
      <c r="E1071" s="142">
        <v>11.12</v>
      </c>
      <c r="F1071" s="142">
        <v>10.220000000000001</v>
      </c>
      <c r="G1071" s="140" t="s">
        <v>308</v>
      </c>
      <c r="H1071" s="143">
        <v>41974</v>
      </c>
    </row>
    <row r="1072" spans="1:8" ht="38.25">
      <c r="A1072" s="136" t="s">
        <v>6627</v>
      </c>
      <c r="B1072" s="137" t="s">
        <v>6628</v>
      </c>
      <c r="C1072" s="136" t="s">
        <v>5604</v>
      </c>
      <c r="D1072" s="136" t="s">
        <v>368</v>
      </c>
      <c r="E1072" s="138">
        <v>15.79</v>
      </c>
      <c r="F1072" s="138">
        <v>14.61</v>
      </c>
      <c r="G1072" s="136" t="s">
        <v>308</v>
      </c>
      <c r="H1072" s="139">
        <v>41974</v>
      </c>
    </row>
    <row r="1073" spans="1:8" ht="25.5">
      <c r="A1073" s="140" t="s">
        <v>258</v>
      </c>
      <c r="B1073" s="141" t="s">
        <v>259</v>
      </c>
      <c r="C1073" s="140" t="s">
        <v>5604</v>
      </c>
      <c r="D1073" s="140" t="s">
        <v>368</v>
      </c>
      <c r="E1073" s="142">
        <v>3.48</v>
      </c>
      <c r="F1073" s="142">
        <v>3.19</v>
      </c>
      <c r="G1073" s="140" t="s">
        <v>308</v>
      </c>
      <c r="H1073" s="143">
        <v>41974</v>
      </c>
    </row>
    <row r="1074" spans="1:8" ht="25.5">
      <c r="A1074" s="136">
        <v>73353</v>
      </c>
      <c r="B1074" s="137" t="s">
        <v>6629</v>
      </c>
      <c r="C1074" s="136" t="s">
        <v>5450</v>
      </c>
      <c r="D1074" s="136" t="s">
        <v>307</v>
      </c>
      <c r="E1074" s="138">
        <v>47.75</v>
      </c>
      <c r="F1074" s="138">
        <v>46.1</v>
      </c>
      <c r="G1074" s="136" t="s">
        <v>308</v>
      </c>
      <c r="H1074" s="139">
        <v>41974</v>
      </c>
    </row>
    <row r="1075" spans="1:8" ht="25.5">
      <c r="A1075" s="140">
        <v>73390</v>
      </c>
      <c r="B1075" s="141" t="s">
        <v>6630</v>
      </c>
      <c r="C1075" s="140" t="s">
        <v>5450</v>
      </c>
      <c r="D1075" s="140" t="s">
        <v>307</v>
      </c>
      <c r="E1075" s="142">
        <v>93.95</v>
      </c>
      <c r="F1075" s="142">
        <v>92.3</v>
      </c>
      <c r="G1075" s="140" t="s">
        <v>308</v>
      </c>
      <c r="H1075" s="143">
        <v>41974</v>
      </c>
    </row>
    <row r="1076" spans="1:8" ht="38.25">
      <c r="A1076" s="136">
        <v>5803</v>
      </c>
      <c r="B1076" s="137" t="s">
        <v>6631</v>
      </c>
      <c r="C1076" s="136" t="s">
        <v>5361</v>
      </c>
      <c r="D1076" s="136" t="s">
        <v>307</v>
      </c>
      <c r="E1076" s="138">
        <v>2.02</v>
      </c>
      <c r="F1076" s="138">
        <v>2.0099999999999998</v>
      </c>
      <c r="G1076" s="136" t="s">
        <v>308</v>
      </c>
      <c r="H1076" s="139">
        <v>41974</v>
      </c>
    </row>
    <row r="1077" spans="1:8" ht="25.5">
      <c r="A1077" s="140">
        <v>5959</v>
      </c>
      <c r="B1077" s="141" t="s">
        <v>6632</v>
      </c>
      <c r="C1077" s="140" t="s">
        <v>5450</v>
      </c>
      <c r="D1077" s="140" t="s">
        <v>6044</v>
      </c>
      <c r="E1077" s="142">
        <v>15.62</v>
      </c>
      <c r="F1077" s="142">
        <v>14.5</v>
      </c>
      <c r="G1077" s="140" t="s">
        <v>308</v>
      </c>
      <c r="H1077" s="143">
        <v>41974</v>
      </c>
    </row>
    <row r="1078" spans="1:8" ht="25.5">
      <c r="A1078" s="136">
        <v>5960</v>
      </c>
      <c r="B1078" s="137" t="s">
        <v>6633</v>
      </c>
      <c r="C1078" s="136" t="s">
        <v>5450</v>
      </c>
      <c r="D1078" s="136" t="s">
        <v>6355</v>
      </c>
      <c r="E1078" s="138">
        <v>18.05</v>
      </c>
      <c r="F1078" s="138">
        <v>16.7</v>
      </c>
      <c r="G1078" s="136" t="s">
        <v>308</v>
      </c>
      <c r="H1078" s="139">
        <v>41974</v>
      </c>
    </row>
    <row r="1079" spans="1:8" ht="25.5">
      <c r="A1079" s="140">
        <v>5957</v>
      </c>
      <c r="B1079" s="141" t="s">
        <v>6634</v>
      </c>
      <c r="C1079" s="140" t="s">
        <v>5450</v>
      </c>
      <c r="D1079" s="140" t="s">
        <v>6046</v>
      </c>
      <c r="E1079" s="142">
        <v>19.02</v>
      </c>
      <c r="F1079" s="142">
        <v>17.89</v>
      </c>
      <c r="G1079" s="140" t="s">
        <v>308</v>
      </c>
      <c r="H1079" s="143">
        <v>41974</v>
      </c>
    </row>
    <row r="1080" spans="1:8" ht="25.5">
      <c r="A1080" s="136">
        <v>5958</v>
      </c>
      <c r="B1080" s="137" t="s">
        <v>6635</v>
      </c>
      <c r="C1080" s="136" t="s">
        <v>5450</v>
      </c>
      <c r="D1080" s="136" t="s">
        <v>6358</v>
      </c>
      <c r="E1080" s="138">
        <v>21.45</v>
      </c>
      <c r="F1080" s="138">
        <v>20.100000000000001</v>
      </c>
      <c r="G1080" s="136" t="s">
        <v>308</v>
      </c>
      <c r="H1080" s="139">
        <v>41974</v>
      </c>
    </row>
    <row r="1081" spans="1:8" ht="25.5">
      <c r="A1081" s="140">
        <v>5801</v>
      </c>
      <c r="B1081" s="141" t="s">
        <v>6636</v>
      </c>
      <c r="C1081" s="140" t="s">
        <v>5450</v>
      </c>
      <c r="D1081" s="140" t="s">
        <v>307</v>
      </c>
      <c r="E1081" s="142">
        <v>3.48</v>
      </c>
      <c r="F1081" s="142">
        <v>3.48</v>
      </c>
      <c r="G1081" s="140" t="s">
        <v>308</v>
      </c>
      <c r="H1081" s="143">
        <v>41974</v>
      </c>
    </row>
    <row r="1082" spans="1:8" ht="25.5">
      <c r="A1082" s="136">
        <v>5802</v>
      </c>
      <c r="B1082" s="137" t="s">
        <v>6637</v>
      </c>
      <c r="C1082" s="136" t="s">
        <v>5450</v>
      </c>
      <c r="D1082" s="136" t="s">
        <v>307</v>
      </c>
      <c r="E1082" s="138">
        <v>1.38</v>
      </c>
      <c r="F1082" s="138">
        <v>1.37</v>
      </c>
      <c r="G1082" s="136" t="s">
        <v>308</v>
      </c>
      <c r="H1082" s="139">
        <v>41974</v>
      </c>
    </row>
    <row r="1083" spans="1:8" ht="25.5">
      <c r="A1083" s="140">
        <v>5804</v>
      </c>
      <c r="B1083" s="141" t="s">
        <v>6638</v>
      </c>
      <c r="C1083" s="140" t="s">
        <v>5450</v>
      </c>
      <c r="D1083" s="140" t="s">
        <v>307</v>
      </c>
      <c r="E1083" s="142">
        <v>12.14</v>
      </c>
      <c r="F1083" s="142">
        <v>11.02</v>
      </c>
      <c r="G1083" s="140" t="s">
        <v>308</v>
      </c>
      <c r="H1083" s="143">
        <v>41974</v>
      </c>
    </row>
    <row r="1084" spans="1:8" ht="25.5">
      <c r="A1084" s="136">
        <v>53867</v>
      </c>
      <c r="B1084" s="137" t="s">
        <v>6639</v>
      </c>
      <c r="C1084" s="136" t="s">
        <v>5450</v>
      </c>
      <c r="D1084" s="136" t="s">
        <v>307</v>
      </c>
      <c r="E1084" s="138">
        <v>14.57</v>
      </c>
      <c r="F1084" s="138">
        <v>13.22</v>
      </c>
      <c r="G1084" s="136" t="s">
        <v>308</v>
      </c>
      <c r="H1084" s="139">
        <v>41974</v>
      </c>
    </row>
    <row r="1085" spans="1:8">
      <c r="A1085" s="140">
        <v>79490</v>
      </c>
      <c r="B1085" s="141" t="s">
        <v>6640</v>
      </c>
      <c r="C1085" s="140" t="s">
        <v>5604</v>
      </c>
      <c r="D1085" s="140" t="s">
        <v>368</v>
      </c>
      <c r="E1085" s="142">
        <v>1.64</v>
      </c>
      <c r="F1085" s="142">
        <v>1.5</v>
      </c>
      <c r="G1085" s="140" t="s">
        <v>308</v>
      </c>
      <c r="H1085" s="143">
        <v>41974</v>
      </c>
    </row>
    <row r="1086" spans="1:8" ht="25.5">
      <c r="A1086" s="136">
        <v>73401</v>
      </c>
      <c r="B1086" s="137" t="s">
        <v>6641</v>
      </c>
      <c r="C1086" s="136" t="s">
        <v>5450</v>
      </c>
      <c r="D1086" s="136" t="s">
        <v>307</v>
      </c>
      <c r="E1086" s="138">
        <v>12.96</v>
      </c>
      <c r="F1086" s="138">
        <v>12.96</v>
      </c>
      <c r="G1086" s="136" t="s">
        <v>308</v>
      </c>
      <c r="H1086" s="139">
        <v>41974</v>
      </c>
    </row>
    <row r="1087" spans="1:8" ht="25.5">
      <c r="A1087" s="140">
        <v>73338</v>
      </c>
      <c r="B1087" s="141" t="s">
        <v>6642</v>
      </c>
      <c r="C1087" s="140" t="s">
        <v>5450</v>
      </c>
      <c r="D1087" s="140" t="s">
        <v>307</v>
      </c>
      <c r="E1087" s="142">
        <v>8.07</v>
      </c>
      <c r="F1087" s="142">
        <v>8.06</v>
      </c>
      <c r="G1087" s="140" t="s">
        <v>308</v>
      </c>
      <c r="H1087" s="143">
        <v>41974</v>
      </c>
    </row>
    <row r="1088" spans="1:8" ht="25.5">
      <c r="A1088" s="136">
        <v>73388</v>
      </c>
      <c r="B1088" s="137" t="s">
        <v>6643</v>
      </c>
      <c r="C1088" s="136" t="s">
        <v>5450</v>
      </c>
      <c r="D1088" s="136" t="s">
        <v>307</v>
      </c>
      <c r="E1088" s="138">
        <v>52.85</v>
      </c>
      <c r="F1088" s="138">
        <v>52.84</v>
      </c>
      <c r="G1088" s="136" t="s">
        <v>308</v>
      </c>
      <c r="H1088" s="139">
        <v>41974</v>
      </c>
    </row>
    <row r="1089" spans="1:8" ht="38.25">
      <c r="A1089" s="140">
        <v>53865</v>
      </c>
      <c r="B1089" s="141" t="s">
        <v>6644</v>
      </c>
      <c r="C1089" s="140" t="s">
        <v>5450</v>
      </c>
      <c r="D1089" s="140" t="s">
        <v>307</v>
      </c>
      <c r="E1089" s="142">
        <v>40.32</v>
      </c>
      <c r="F1089" s="142">
        <v>40.32</v>
      </c>
      <c r="G1089" s="140" t="s">
        <v>308</v>
      </c>
      <c r="H1089" s="143">
        <v>41974</v>
      </c>
    </row>
    <row r="1090" spans="1:8" ht="38.25">
      <c r="A1090" s="136">
        <v>5954</v>
      </c>
      <c r="B1090" s="137" t="s">
        <v>6645</v>
      </c>
      <c r="C1090" s="136" t="s">
        <v>5450</v>
      </c>
      <c r="D1090" s="136" t="s">
        <v>6044</v>
      </c>
      <c r="E1090" s="138">
        <v>25.17</v>
      </c>
      <c r="F1090" s="138">
        <v>24.05</v>
      </c>
      <c r="G1090" s="136" t="s">
        <v>308</v>
      </c>
      <c r="H1090" s="139">
        <v>41974</v>
      </c>
    </row>
    <row r="1091" spans="1:8" ht="38.25">
      <c r="A1091" s="140">
        <v>5953</v>
      </c>
      <c r="B1091" s="141" t="s">
        <v>6646</v>
      </c>
      <c r="C1091" s="140" t="s">
        <v>5450</v>
      </c>
      <c r="D1091" s="140" t="s">
        <v>6046</v>
      </c>
      <c r="E1091" s="142">
        <v>68.14</v>
      </c>
      <c r="F1091" s="142">
        <v>67.02</v>
      </c>
      <c r="G1091" s="140" t="s">
        <v>308</v>
      </c>
      <c r="H1091" s="143">
        <v>41974</v>
      </c>
    </row>
    <row r="1092" spans="1:8" ht="25.5">
      <c r="A1092" s="136">
        <v>53864</v>
      </c>
      <c r="B1092" s="137" t="s">
        <v>6647</v>
      </c>
      <c r="C1092" s="136" t="s">
        <v>5450</v>
      </c>
      <c r="D1092" s="136" t="s">
        <v>307</v>
      </c>
      <c r="E1092" s="138">
        <v>13.03</v>
      </c>
      <c r="F1092" s="138">
        <v>13.03</v>
      </c>
      <c r="G1092" s="136" t="s">
        <v>308</v>
      </c>
      <c r="H1092" s="139">
        <v>41974</v>
      </c>
    </row>
    <row r="1093" spans="1:8" ht="25.5">
      <c r="A1093" s="140">
        <v>5797</v>
      </c>
      <c r="B1093" s="141" t="s">
        <v>6648</v>
      </c>
      <c r="C1093" s="140" t="s">
        <v>5450</v>
      </c>
      <c r="D1093" s="140" t="s">
        <v>307</v>
      </c>
      <c r="E1093" s="142">
        <v>2.65</v>
      </c>
      <c r="F1093" s="142">
        <v>2.64</v>
      </c>
      <c r="G1093" s="140" t="s">
        <v>308</v>
      </c>
      <c r="H1093" s="143">
        <v>41974</v>
      </c>
    </row>
    <row r="1094" spans="1:8" ht="38.25">
      <c r="A1094" s="136">
        <v>5798</v>
      </c>
      <c r="B1094" s="137" t="s">
        <v>6649</v>
      </c>
      <c r="C1094" s="136" t="s">
        <v>5450</v>
      </c>
      <c r="D1094" s="136" t="s">
        <v>307</v>
      </c>
      <c r="E1094" s="138">
        <v>12.14</v>
      </c>
      <c r="F1094" s="138">
        <v>11.02</v>
      </c>
      <c r="G1094" s="136" t="s">
        <v>308</v>
      </c>
      <c r="H1094" s="139">
        <v>41974</v>
      </c>
    </row>
    <row r="1095" spans="1:8" ht="51">
      <c r="A1095" s="140">
        <v>73346</v>
      </c>
      <c r="B1095" s="141" t="s">
        <v>6650</v>
      </c>
      <c r="C1095" s="140" t="s">
        <v>5361</v>
      </c>
      <c r="D1095" s="140" t="s">
        <v>368</v>
      </c>
      <c r="E1095" s="142">
        <v>1621.62</v>
      </c>
      <c r="F1095" s="142">
        <v>1542.04</v>
      </c>
      <c r="G1095" s="140" t="s">
        <v>308</v>
      </c>
      <c r="H1095" s="143">
        <v>41974</v>
      </c>
    </row>
    <row r="1096" spans="1:8" ht="25.5">
      <c r="A1096" s="136">
        <v>72964</v>
      </c>
      <c r="B1096" s="137" t="s">
        <v>6651</v>
      </c>
      <c r="C1096" s="136" t="s">
        <v>5670</v>
      </c>
      <c r="D1096" s="136" t="s">
        <v>1512</v>
      </c>
      <c r="E1096" s="138">
        <v>186.48</v>
      </c>
      <c r="F1096" s="138">
        <v>185.99</v>
      </c>
      <c r="G1096" s="136" t="s">
        <v>308</v>
      </c>
      <c r="H1096" s="139">
        <v>41974</v>
      </c>
    </row>
    <row r="1097" spans="1:8">
      <c r="A1097" s="140">
        <v>73361</v>
      </c>
      <c r="B1097" s="141" t="s">
        <v>6652</v>
      </c>
      <c r="C1097" s="140" t="s">
        <v>5361</v>
      </c>
      <c r="D1097" s="140" t="s">
        <v>368</v>
      </c>
      <c r="E1097" s="142">
        <v>395.06</v>
      </c>
      <c r="F1097" s="142">
        <v>379.51</v>
      </c>
      <c r="G1097" s="140" t="s">
        <v>308</v>
      </c>
      <c r="H1097" s="143">
        <v>41974</v>
      </c>
    </row>
    <row r="1098" spans="1:8" ht="25.5">
      <c r="A1098" s="136">
        <v>73406</v>
      </c>
      <c r="B1098" s="137" t="s">
        <v>6653</v>
      </c>
      <c r="C1098" s="136" t="s">
        <v>5418</v>
      </c>
      <c r="D1098" s="136" t="s">
        <v>368</v>
      </c>
      <c r="E1098" s="138">
        <v>502.99</v>
      </c>
      <c r="F1098" s="138">
        <v>486.76</v>
      </c>
      <c r="G1098" s="136" t="s">
        <v>308</v>
      </c>
      <c r="H1098" s="139">
        <v>41974</v>
      </c>
    </row>
    <row r="1099" spans="1:8" ht="25.5">
      <c r="A1099" s="140">
        <v>6045</v>
      </c>
      <c r="B1099" s="141" t="s">
        <v>6654</v>
      </c>
      <c r="C1099" s="140" t="s">
        <v>5418</v>
      </c>
      <c r="D1099" s="140" t="s">
        <v>368</v>
      </c>
      <c r="E1099" s="142">
        <v>385.69</v>
      </c>
      <c r="F1099" s="142">
        <v>378.98</v>
      </c>
      <c r="G1099" s="140" t="s">
        <v>308</v>
      </c>
      <c r="H1099" s="143">
        <v>41974</v>
      </c>
    </row>
    <row r="1100" spans="1:8" ht="25.5">
      <c r="A1100" s="136" t="s">
        <v>6655</v>
      </c>
      <c r="B1100" s="137" t="s">
        <v>6656</v>
      </c>
      <c r="C1100" s="136" t="s">
        <v>5418</v>
      </c>
      <c r="D1100" s="136" t="s">
        <v>368</v>
      </c>
      <c r="E1100" s="138">
        <v>415.93</v>
      </c>
      <c r="F1100" s="138">
        <v>409.22</v>
      </c>
      <c r="G1100" s="136" t="s">
        <v>308</v>
      </c>
      <c r="H1100" s="139">
        <v>41974</v>
      </c>
    </row>
    <row r="1101" spans="1:8" ht="25.5">
      <c r="A1101" s="140" t="s">
        <v>6657</v>
      </c>
      <c r="B1101" s="141" t="s">
        <v>6658</v>
      </c>
      <c r="C1101" s="140" t="s">
        <v>5418</v>
      </c>
      <c r="D1101" s="140" t="s">
        <v>368</v>
      </c>
      <c r="E1101" s="142">
        <v>430.34</v>
      </c>
      <c r="F1101" s="142">
        <v>423.71</v>
      </c>
      <c r="G1101" s="140" t="s">
        <v>308</v>
      </c>
      <c r="H1101" s="143">
        <v>41974</v>
      </c>
    </row>
    <row r="1102" spans="1:8" ht="25.5">
      <c r="A1102" s="136" t="s">
        <v>68</v>
      </c>
      <c r="B1102" s="137" t="s">
        <v>69</v>
      </c>
      <c r="C1102" s="136" t="s">
        <v>5418</v>
      </c>
      <c r="D1102" s="136" t="s">
        <v>368</v>
      </c>
      <c r="E1102" s="138">
        <v>443.88</v>
      </c>
      <c r="F1102" s="138">
        <v>437.42</v>
      </c>
      <c r="G1102" s="136" t="s">
        <v>308</v>
      </c>
      <c r="H1102" s="139">
        <v>41974</v>
      </c>
    </row>
    <row r="1103" spans="1:8" ht="25.5">
      <c r="A1103" s="140" t="s">
        <v>6659</v>
      </c>
      <c r="B1103" s="141" t="s">
        <v>6660</v>
      </c>
      <c r="C1103" s="140" t="s">
        <v>5418</v>
      </c>
      <c r="D1103" s="140" t="s">
        <v>368</v>
      </c>
      <c r="E1103" s="142">
        <v>497.04</v>
      </c>
      <c r="F1103" s="142">
        <v>478.15</v>
      </c>
      <c r="G1103" s="140" t="s">
        <v>308</v>
      </c>
      <c r="H1103" s="143">
        <v>41974</v>
      </c>
    </row>
    <row r="1104" spans="1:8" ht="25.5">
      <c r="A1104" s="136">
        <v>5652</v>
      </c>
      <c r="B1104" s="137" t="s">
        <v>6661</v>
      </c>
      <c r="C1104" s="136" t="s">
        <v>5418</v>
      </c>
      <c r="D1104" s="136" t="s">
        <v>368</v>
      </c>
      <c r="E1104" s="138">
        <v>301.69</v>
      </c>
      <c r="F1104" s="138">
        <v>294.98</v>
      </c>
      <c r="G1104" s="136" t="s">
        <v>308</v>
      </c>
      <c r="H1104" s="139">
        <v>41974</v>
      </c>
    </row>
    <row r="1105" spans="1:8" ht="25.5">
      <c r="A1105" s="140">
        <v>6042</v>
      </c>
      <c r="B1105" s="141" t="s">
        <v>6662</v>
      </c>
      <c r="C1105" s="140" t="s">
        <v>5418</v>
      </c>
      <c r="D1105" s="140" t="s">
        <v>368</v>
      </c>
      <c r="E1105" s="142">
        <v>329.56</v>
      </c>
      <c r="F1105" s="142">
        <v>322.85000000000002</v>
      </c>
      <c r="G1105" s="140" t="s">
        <v>308</v>
      </c>
      <c r="H1105" s="143">
        <v>41974</v>
      </c>
    </row>
    <row r="1106" spans="1:8" ht="25.5">
      <c r="A1106" s="136">
        <v>73533</v>
      </c>
      <c r="B1106" s="137" t="s">
        <v>6663</v>
      </c>
      <c r="C1106" s="136" t="s">
        <v>5361</v>
      </c>
      <c r="D1106" s="136" t="s">
        <v>368</v>
      </c>
      <c r="E1106" s="138">
        <v>238.71</v>
      </c>
      <c r="F1106" s="138">
        <v>238.7</v>
      </c>
      <c r="G1106" s="136" t="s">
        <v>308</v>
      </c>
      <c r="H1106" s="139">
        <v>41974</v>
      </c>
    </row>
    <row r="1107" spans="1:8" ht="25.5">
      <c r="A1107" s="140" t="s">
        <v>6664</v>
      </c>
      <c r="B1107" s="141" t="s">
        <v>6665</v>
      </c>
      <c r="C1107" s="140" t="s">
        <v>5418</v>
      </c>
      <c r="D1107" s="140" t="s">
        <v>368</v>
      </c>
      <c r="E1107" s="142">
        <v>429.39</v>
      </c>
      <c r="F1107" s="142">
        <v>424.82</v>
      </c>
      <c r="G1107" s="140" t="s">
        <v>308</v>
      </c>
      <c r="H1107" s="143">
        <v>41974</v>
      </c>
    </row>
    <row r="1108" spans="1:8" ht="25.5">
      <c r="A1108" s="136" t="s">
        <v>6666</v>
      </c>
      <c r="B1108" s="137" t="s">
        <v>6667</v>
      </c>
      <c r="C1108" s="136" t="s">
        <v>5418</v>
      </c>
      <c r="D1108" s="136" t="s">
        <v>368</v>
      </c>
      <c r="E1108" s="138">
        <v>488.51</v>
      </c>
      <c r="F1108" s="138">
        <v>483.94</v>
      </c>
      <c r="G1108" s="136" t="s">
        <v>308</v>
      </c>
      <c r="H1108" s="139">
        <v>41974</v>
      </c>
    </row>
    <row r="1109" spans="1:8" ht="25.5">
      <c r="A1109" s="140" t="s">
        <v>6668</v>
      </c>
      <c r="B1109" s="141" t="s">
        <v>6669</v>
      </c>
      <c r="C1109" s="140" t="s">
        <v>5418</v>
      </c>
      <c r="D1109" s="140" t="s">
        <v>368</v>
      </c>
      <c r="E1109" s="142">
        <v>507.07</v>
      </c>
      <c r="F1109" s="142">
        <v>502.51</v>
      </c>
      <c r="G1109" s="140" t="s">
        <v>308</v>
      </c>
      <c r="H1109" s="143">
        <v>41974</v>
      </c>
    </row>
    <row r="1110" spans="1:8" ht="25.5">
      <c r="A1110" s="136" t="s">
        <v>6670</v>
      </c>
      <c r="B1110" s="137" t="s">
        <v>6671</v>
      </c>
      <c r="C1110" s="136" t="s">
        <v>5418</v>
      </c>
      <c r="D1110" s="136" t="s">
        <v>368</v>
      </c>
      <c r="E1110" s="138">
        <v>522.54999999999995</v>
      </c>
      <c r="F1110" s="138">
        <v>517.98</v>
      </c>
      <c r="G1110" s="136" t="s">
        <v>308</v>
      </c>
      <c r="H1110" s="139">
        <v>41974</v>
      </c>
    </row>
    <row r="1111" spans="1:8" ht="25.5">
      <c r="A1111" s="140" t="s">
        <v>6672</v>
      </c>
      <c r="B1111" s="141" t="s">
        <v>6673</v>
      </c>
      <c r="C1111" s="140" t="s">
        <v>5418</v>
      </c>
      <c r="D1111" s="140" t="s">
        <v>368</v>
      </c>
      <c r="E1111" s="142">
        <v>539.57000000000005</v>
      </c>
      <c r="F1111" s="142">
        <v>535</v>
      </c>
      <c r="G1111" s="140" t="s">
        <v>308</v>
      </c>
      <c r="H1111" s="143">
        <v>41974</v>
      </c>
    </row>
    <row r="1112" spans="1:8" ht="38.25">
      <c r="A1112" s="136" t="s">
        <v>6674</v>
      </c>
      <c r="B1112" s="137" t="s">
        <v>6675</v>
      </c>
      <c r="C1112" s="136" t="s">
        <v>5368</v>
      </c>
      <c r="D1112" s="136" t="s">
        <v>83</v>
      </c>
      <c r="E1112" s="138">
        <v>15.06</v>
      </c>
      <c r="F1112" s="138">
        <v>14.59</v>
      </c>
      <c r="G1112" s="136" t="s">
        <v>308</v>
      </c>
      <c r="H1112" s="139">
        <v>41974</v>
      </c>
    </row>
    <row r="1113" spans="1:8" ht="38.25">
      <c r="A1113" s="140" t="s">
        <v>6676</v>
      </c>
      <c r="B1113" s="141" t="s">
        <v>6677</v>
      </c>
      <c r="C1113" s="140" t="s">
        <v>5368</v>
      </c>
      <c r="D1113" s="140" t="s">
        <v>83</v>
      </c>
      <c r="E1113" s="142">
        <v>16.93</v>
      </c>
      <c r="F1113" s="142">
        <v>16.47</v>
      </c>
      <c r="G1113" s="140" t="s">
        <v>308</v>
      </c>
      <c r="H1113" s="143">
        <v>41974</v>
      </c>
    </row>
    <row r="1114" spans="1:8" ht="38.25">
      <c r="A1114" s="136" t="s">
        <v>6678</v>
      </c>
      <c r="B1114" s="137" t="s">
        <v>6679</v>
      </c>
      <c r="C1114" s="136" t="s">
        <v>5368</v>
      </c>
      <c r="D1114" s="136" t="s">
        <v>83</v>
      </c>
      <c r="E1114" s="138">
        <v>15.28</v>
      </c>
      <c r="F1114" s="138">
        <v>14.81</v>
      </c>
      <c r="G1114" s="136" t="s">
        <v>308</v>
      </c>
      <c r="H1114" s="139">
        <v>41974</v>
      </c>
    </row>
    <row r="1115" spans="1:8" ht="38.25">
      <c r="A1115" s="140" t="s">
        <v>6680</v>
      </c>
      <c r="B1115" s="141" t="s">
        <v>6681</v>
      </c>
      <c r="C1115" s="140" t="s">
        <v>5368</v>
      </c>
      <c r="D1115" s="140" t="s">
        <v>83</v>
      </c>
      <c r="E1115" s="142">
        <v>16.73</v>
      </c>
      <c r="F1115" s="142">
        <v>16.27</v>
      </c>
      <c r="G1115" s="140" t="s">
        <v>308</v>
      </c>
      <c r="H1115" s="143">
        <v>41974</v>
      </c>
    </row>
    <row r="1116" spans="1:8" ht="38.25">
      <c r="A1116" s="136" t="s">
        <v>6682</v>
      </c>
      <c r="B1116" s="137" t="s">
        <v>6683</v>
      </c>
      <c r="C1116" s="136" t="s">
        <v>5368</v>
      </c>
      <c r="D1116" s="136" t="s">
        <v>83</v>
      </c>
      <c r="E1116" s="138">
        <v>16.73</v>
      </c>
      <c r="F1116" s="138">
        <v>16.27</v>
      </c>
      <c r="G1116" s="136" t="s">
        <v>308</v>
      </c>
      <c r="H1116" s="139">
        <v>41974</v>
      </c>
    </row>
    <row r="1117" spans="1:8" ht="38.25">
      <c r="A1117" s="140" t="s">
        <v>6684</v>
      </c>
      <c r="B1117" s="141" t="s">
        <v>6685</v>
      </c>
      <c r="C1117" s="140" t="s">
        <v>5368</v>
      </c>
      <c r="D1117" s="140" t="s">
        <v>83</v>
      </c>
      <c r="E1117" s="142">
        <v>19.78</v>
      </c>
      <c r="F1117" s="142">
        <v>19.32</v>
      </c>
      <c r="G1117" s="140" t="s">
        <v>308</v>
      </c>
      <c r="H1117" s="143">
        <v>41974</v>
      </c>
    </row>
    <row r="1118" spans="1:8" ht="38.25">
      <c r="A1118" s="136" t="s">
        <v>6686</v>
      </c>
      <c r="B1118" s="137" t="s">
        <v>6687</v>
      </c>
      <c r="C1118" s="136" t="s">
        <v>5368</v>
      </c>
      <c r="D1118" s="136" t="s">
        <v>83</v>
      </c>
      <c r="E1118" s="138">
        <v>22.14</v>
      </c>
      <c r="F1118" s="138">
        <v>21.68</v>
      </c>
      <c r="G1118" s="136" t="s">
        <v>308</v>
      </c>
      <c r="H1118" s="139">
        <v>41974</v>
      </c>
    </row>
    <row r="1119" spans="1:8" ht="38.25">
      <c r="A1119" s="140" t="s">
        <v>6688</v>
      </c>
      <c r="B1119" s="141" t="s">
        <v>6689</v>
      </c>
      <c r="C1119" s="140" t="s">
        <v>5368</v>
      </c>
      <c r="D1119" s="140" t="s">
        <v>83</v>
      </c>
      <c r="E1119" s="142">
        <v>9.4499999999999993</v>
      </c>
      <c r="F1119" s="142">
        <v>9.14</v>
      </c>
      <c r="G1119" s="140" t="s">
        <v>308</v>
      </c>
      <c r="H1119" s="143">
        <v>41974</v>
      </c>
    </row>
    <row r="1120" spans="1:8" ht="38.25">
      <c r="A1120" s="136" t="s">
        <v>6690</v>
      </c>
      <c r="B1120" s="137" t="s">
        <v>6691</v>
      </c>
      <c r="C1120" s="136" t="s">
        <v>5368</v>
      </c>
      <c r="D1120" s="136" t="s">
        <v>83</v>
      </c>
      <c r="E1120" s="138">
        <v>10.64</v>
      </c>
      <c r="F1120" s="138">
        <v>10.34</v>
      </c>
      <c r="G1120" s="136" t="s">
        <v>308</v>
      </c>
      <c r="H1120" s="139">
        <v>41974</v>
      </c>
    </row>
    <row r="1121" spans="1:8" ht="38.25">
      <c r="A1121" s="140" t="s">
        <v>6692</v>
      </c>
      <c r="B1121" s="141" t="s">
        <v>6693</v>
      </c>
      <c r="C1121" s="140" t="s">
        <v>5368</v>
      </c>
      <c r="D1121" s="140" t="s">
        <v>83</v>
      </c>
      <c r="E1121" s="142">
        <v>8.98</v>
      </c>
      <c r="F1121" s="142">
        <v>8.68</v>
      </c>
      <c r="G1121" s="140" t="s">
        <v>308</v>
      </c>
      <c r="H1121" s="143">
        <v>41974</v>
      </c>
    </row>
    <row r="1122" spans="1:8" ht="38.25">
      <c r="A1122" s="136" t="s">
        <v>6694</v>
      </c>
      <c r="B1122" s="137" t="s">
        <v>6695</v>
      </c>
      <c r="C1122" s="136" t="s">
        <v>5368</v>
      </c>
      <c r="D1122" s="136" t="s">
        <v>83</v>
      </c>
      <c r="E1122" s="138">
        <v>10.14</v>
      </c>
      <c r="F1122" s="138">
        <v>9.83</v>
      </c>
      <c r="G1122" s="136" t="s">
        <v>308</v>
      </c>
      <c r="H1122" s="139">
        <v>41974</v>
      </c>
    </row>
    <row r="1123" spans="1:8" ht="38.25">
      <c r="A1123" s="140" t="s">
        <v>6696</v>
      </c>
      <c r="B1123" s="141" t="s">
        <v>6697</v>
      </c>
      <c r="C1123" s="140" t="s">
        <v>5368</v>
      </c>
      <c r="D1123" s="140" t="s">
        <v>83</v>
      </c>
      <c r="E1123" s="142">
        <v>10.14</v>
      </c>
      <c r="F1123" s="142">
        <v>9.83</v>
      </c>
      <c r="G1123" s="140" t="s">
        <v>308</v>
      </c>
      <c r="H1123" s="143">
        <v>41974</v>
      </c>
    </row>
    <row r="1124" spans="1:8" ht="38.25">
      <c r="A1124" s="136" t="s">
        <v>6698</v>
      </c>
      <c r="B1124" s="137" t="s">
        <v>6699</v>
      </c>
      <c r="C1124" s="136" t="s">
        <v>5368</v>
      </c>
      <c r="D1124" s="136" t="s">
        <v>83</v>
      </c>
      <c r="E1124" s="138">
        <v>11.71</v>
      </c>
      <c r="F1124" s="138">
        <v>11.42</v>
      </c>
      <c r="G1124" s="136" t="s">
        <v>308</v>
      </c>
      <c r="H1124" s="139">
        <v>41974</v>
      </c>
    </row>
    <row r="1125" spans="1:8" ht="38.25">
      <c r="A1125" s="140" t="s">
        <v>6700</v>
      </c>
      <c r="B1125" s="141" t="s">
        <v>6701</v>
      </c>
      <c r="C1125" s="140" t="s">
        <v>5368</v>
      </c>
      <c r="D1125" s="140" t="s">
        <v>83</v>
      </c>
      <c r="E1125" s="142">
        <v>12.4</v>
      </c>
      <c r="F1125" s="142">
        <v>12.11</v>
      </c>
      <c r="G1125" s="140" t="s">
        <v>308</v>
      </c>
      <c r="H1125" s="143">
        <v>41974</v>
      </c>
    </row>
    <row r="1126" spans="1:8" ht="38.25">
      <c r="A1126" s="136" t="s">
        <v>6702</v>
      </c>
      <c r="B1126" s="137" t="s">
        <v>6703</v>
      </c>
      <c r="C1126" s="136" t="s">
        <v>5368</v>
      </c>
      <c r="D1126" s="136" t="s">
        <v>83</v>
      </c>
      <c r="E1126" s="138">
        <v>10.96</v>
      </c>
      <c r="F1126" s="138">
        <v>10.57</v>
      </c>
      <c r="G1126" s="136" t="s">
        <v>308</v>
      </c>
      <c r="H1126" s="139">
        <v>41974</v>
      </c>
    </row>
    <row r="1127" spans="1:8" ht="38.25">
      <c r="A1127" s="140" t="s">
        <v>6704</v>
      </c>
      <c r="B1127" s="141" t="s">
        <v>6705</v>
      </c>
      <c r="C1127" s="140" t="s">
        <v>5368</v>
      </c>
      <c r="D1127" s="140" t="s">
        <v>83</v>
      </c>
      <c r="E1127" s="142">
        <v>11.71</v>
      </c>
      <c r="F1127" s="142">
        <v>11.31</v>
      </c>
      <c r="G1127" s="140" t="s">
        <v>308</v>
      </c>
      <c r="H1127" s="143">
        <v>41974</v>
      </c>
    </row>
    <row r="1128" spans="1:8" ht="38.25">
      <c r="A1128" s="136" t="s">
        <v>6706</v>
      </c>
      <c r="B1128" s="137" t="s">
        <v>6707</v>
      </c>
      <c r="C1128" s="136" t="s">
        <v>5368</v>
      </c>
      <c r="D1128" s="136" t="s">
        <v>83</v>
      </c>
      <c r="E1128" s="138">
        <v>10.38</v>
      </c>
      <c r="F1128" s="138">
        <v>9.98</v>
      </c>
      <c r="G1128" s="136" t="s">
        <v>308</v>
      </c>
      <c r="H1128" s="139">
        <v>41974</v>
      </c>
    </row>
    <row r="1129" spans="1:8" ht="38.25">
      <c r="A1129" s="140" t="s">
        <v>6708</v>
      </c>
      <c r="B1129" s="141" t="s">
        <v>6709</v>
      </c>
      <c r="C1129" s="140" t="s">
        <v>5368</v>
      </c>
      <c r="D1129" s="140" t="s">
        <v>83</v>
      </c>
      <c r="E1129" s="142">
        <v>11.75</v>
      </c>
      <c r="F1129" s="142">
        <v>11.35</v>
      </c>
      <c r="G1129" s="140" t="s">
        <v>308</v>
      </c>
      <c r="H1129" s="143">
        <v>41974</v>
      </c>
    </row>
    <row r="1130" spans="1:8" ht="38.25">
      <c r="A1130" s="136" t="s">
        <v>6710</v>
      </c>
      <c r="B1130" s="137" t="s">
        <v>6711</v>
      </c>
      <c r="C1130" s="136" t="s">
        <v>5368</v>
      </c>
      <c r="D1130" s="136" t="s">
        <v>83</v>
      </c>
      <c r="E1130" s="138">
        <v>11.75</v>
      </c>
      <c r="F1130" s="138">
        <v>11.35</v>
      </c>
      <c r="G1130" s="136" t="s">
        <v>308</v>
      </c>
      <c r="H1130" s="139">
        <v>41974</v>
      </c>
    </row>
    <row r="1131" spans="1:8" ht="38.25">
      <c r="A1131" s="140" t="s">
        <v>6712</v>
      </c>
      <c r="B1131" s="141" t="s">
        <v>6713</v>
      </c>
      <c r="C1131" s="140" t="s">
        <v>5368</v>
      </c>
      <c r="D1131" s="140" t="s">
        <v>83</v>
      </c>
      <c r="E1131" s="142">
        <v>13.1</v>
      </c>
      <c r="F1131" s="142">
        <v>12.7</v>
      </c>
      <c r="G1131" s="140" t="s">
        <v>308</v>
      </c>
      <c r="H1131" s="143">
        <v>41974</v>
      </c>
    </row>
    <row r="1132" spans="1:8" ht="38.25">
      <c r="A1132" s="136" t="s">
        <v>6714</v>
      </c>
      <c r="B1132" s="137" t="s">
        <v>6715</v>
      </c>
      <c r="C1132" s="136" t="s">
        <v>5368</v>
      </c>
      <c r="D1132" s="136" t="s">
        <v>83</v>
      </c>
      <c r="E1132" s="138">
        <v>14.42</v>
      </c>
      <c r="F1132" s="138">
        <v>14.01</v>
      </c>
      <c r="G1132" s="136" t="s">
        <v>308</v>
      </c>
      <c r="H1132" s="139">
        <v>41974</v>
      </c>
    </row>
    <row r="1133" spans="1:8" ht="38.25">
      <c r="A1133" s="140">
        <v>83471</v>
      </c>
      <c r="B1133" s="141" t="s">
        <v>6716</v>
      </c>
      <c r="C1133" s="140" t="s">
        <v>5368</v>
      </c>
      <c r="D1133" s="140" t="s">
        <v>83</v>
      </c>
      <c r="E1133" s="142">
        <v>38.159999999999997</v>
      </c>
      <c r="F1133" s="142">
        <v>37.380000000000003</v>
      </c>
      <c r="G1133" s="140" t="s">
        <v>308</v>
      </c>
      <c r="H1133" s="143">
        <v>41974</v>
      </c>
    </row>
    <row r="1134" spans="1:8" ht="38.25">
      <c r="A1134" s="136">
        <v>83472</v>
      </c>
      <c r="B1134" s="137" t="s">
        <v>6717</v>
      </c>
      <c r="C1134" s="136" t="s">
        <v>5368</v>
      </c>
      <c r="D1134" s="136" t="s">
        <v>83</v>
      </c>
      <c r="E1134" s="138">
        <v>73.55</v>
      </c>
      <c r="F1134" s="138">
        <v>72.77</v>
      </c>
      <c r="G1134" s="136" t="s">
        <v>308</v>
      </c>
      <c r="H1134" s="139">
        <v>41974</v>
      </c>
    </row>
    <row r="1135" spans="1:8" ht="38.25">
      <c r="A1135" s="140">
        <v>83452</v>
      </c>
      <c r="B1135" s="141" t="s">
        <v>6718</v>
      </c>
      <c r="C1135" s="140" t="s">
        <v>5368</v>
      </c>
      <c r="D1135" s="140" t="s">
        <v>83</v>
      </c>
      <c r="E1135" s="142">
        <v>17.73</v>
      </c>
      <c r="F1135" s="142">
        <v>16.91</v>
      </c>
      <c r="G1135" s="140" t="s">
        <v>308</v>
      </c>
      <c r="H1135" s="143">
        <v>41974</v>
      </c>
    </row>
    <row r="1136" spans="1:8" ht="38.25">
      <c r="A1136" s="136">
        <v>83451</v>
      </c>
      <c r="B1136" s="137" t="s">
        <v>6719</v>
      </c>
      <c r="C1136" s="136" t="s">
        <v>5368</v>
      </c>
      <c r="D1136" s="136" t="s">
        <v>83</v>
      </c>
      <c r="E1136" s="138">
        <v>14.4</v>
      </c>
      <c r="F1136" s="138">
        <v>13.58</v>
      </c>
      <c r="G1136" s="136" t="s">
        <v>308</v>
      </c>
      <c r="H1136" s="139">
        <v>41974</v>
      </c>
    </row>
    <row r="1137" spans="1:8" ht="38.25">
      <c r="A1137" s="140" t="s">
        <v>6720</v>
      </c>
      <c r="B1137" s="141" t="s">
        <v>6721</v>
      </c>
      <c r="C1137" s="140" t="s">
        <v>5368</v>
      </c>
      <c r="D1137" s="140" t="s">
        <v>83</v>
      </c>
      <c r="E1137" s="142">
        <v>21.42</v>
      </c>
      <c r="F1137" s="142">
        <v>20.61</v>
      </c>
      <c r="G1137" s="140" t="s">
        <v>308</v>
      </c>
      <c r="H1137" s="143">
        <v>41974</v>
      </c>
    </row>
    <row r="1138" spans="1:8" ht="38.25">
      <c r="A1138" s="136">
        <v>83455</v>
      </c>
      <c r="B1138" s="137" t="s">
        <v>6722</v>
      </c>
      <c r="C1138" s="136" t="s">
        <v>5368</v>
      </c>
      <c r="D1138" s="136" t="s">
        <v>83</v>
      </c>
      <c r="E1138" s="138">
        <v>16.329999999999998</v>
      </c>
      <c r="F1138" s="138">
        <v>15.51</v>
      </c>
      <c r="G1138" s="136" t="s">
        <v>308</v>
      </c>
      <c r="H1138" s="139">
        <v>41974</v>
      </c>
    </row>
    <row r="1139" spans="1:8" ht="38.25">
      <c r="A1139" s="140">
        <v>83456</v>
      </c>
      <c r="B1139" s="141" t="s">
        <v>6723</v>
      </c>
      <c r="C1139" s="140" t="s">
        <v>5368</v>
      </c>
      <c r="D1139" s="140" t="s">
        <v>83</v>
      </c>
      <c r="E1139" s="142">
        <v>13.64</v>
      </c>
      <c r="F1139" s="142">
        <v>12.82</v>
      </c>
      <c r="G1139" s="140" t="s">
        <v>308</v>
      </c>
      <c r="H1139" s="143">
        <v>41974</v>
      </c>
    </row>
    <row r="1140" spans="1:8" ht="38.25">
      <c r="A1140" s="136">
        <v>83457</v>
      </c>
      <c r="B1140" s="137" t="s">
        <v>6724</v>
      </c>
      <c r="C1140" s="136" t="s">
        <v>5368</v>
      </c>
      <c r="D1140" s="136" t="s">
        <v>83</v>
      </c>
      <c r="E1140" s="138">
        <v>13.7</v>
      </c>
      <c r="F1140" s="138">
        <v>12.88</v>
      </c>
      <c r="G1140" s="136" t="s">
        <v>308</v>
      </c>
      <c r="H1140" s="139">
        <v>41974</v>
      </c>
    </row>
    <row r="1141" spans="1:8" ht="38.25">
      <c r="A1141" s="140">
        <v>83458</v>
      </c>
      <c r="B1141" s="141" t="s">
        <v>6725</v>
      </c>
      <c r="C1141" s="140" t="s">
        <v>5368</v>
      </c>
      <c r="D1141" s="140" t="s">
        <v>83</v>
      </c>
      <c r="E1141" s="142">
        <v>13.91</v>
      </c>
      <c r="F1141" s="142">
        <v>13.09</v>
      </c>
      <c r="G1141" s="140" t="s">
        <v>308</v>
      </c>
      <c r="H1141" s="143">
        <v>41974</v>
      </c>
    </row>
    <row r="1142" spans="1:8" ht="38.25">
      <c r="A1142" s="136">
        <v>83460</v>
      </c>
      <c r="B1142" s="137" t="s">
        <v>6726</v>
      </c>
      <c r="C1142" s="136" t="s">
        <v>5368</v>
      </c>
      <c r="D1142" s="136" t="s">
        <v>83</v>
      </c>
      <c r="E1142" s="138">
        <v>23.78</v>
      </c>
      <c r="F1142" s="138">
        <v>22.96</v>
      </c>
      <c r="G1142" s="136" t="s">
        <v>308</v>
      </c>
      <c r="H1142" s="139">
        <v>41974</v>
      </c>
    </row>
    <row r="1143" spans="1:8" ht="38.25">
      <c r="A1143" s="140">
        <v>83461</v>
      </c>
      <c r="B1143" s="141" t="s">
        <v>6727</v>
      </c>
      <c r="C1143" s="140" t="s">
        <v>5368</v>
      </c>
      <c r="D1143" s="140" t="s">
        <v>83</v>
      </c>
      <c r="E1143" s="142">
        <v>21.25</v>
      </c>
      <c r="F1143" s="142">
        <v>20.43</v>
      </c>
      <c r="G1143" s="140" t="s">
        <v>308</v>
      </c>
      <c r="H1143" s="143">
        <v>41974</v>
      </c>
    </row>
    <row r="1144" spans="1:8" ht="38.25">
      <c r="A1144" s="136">
        <v>83462</v>
      </c>
      <c r="B1144" s="137" t="s">
        <v>6728</v>
      </c>
      <c r="C1144" s="136" t="s">
        <v>5368</v>
      </c>
      <c r="D1144" s="136" t="s">
        <v>83</v>
      </c>
      <c r="E1144" s="138">
        <v>21.73</v>
      </c>
      <c r="F1144" s="138">
        <v>20.91</v>
      </c>
      <c r="G1144" s="136" t="s">
        <v>308</v>
      </c>
      <c r="H1144" s="139">
        <v>41974</v>
      </c>
    </row>
    <row r="1145" spans="1:8" ht="38.25">
      <c r="A1145" s="140" t="s">
        <v>6729</v>
      </c>
      <c r="B1145" s="141" t="s">
        <v>6730</v>
      </c>
      <c r="C1145" s="140" t="s">
        <v>5368</v>
      </c>
      <c r="D1145" s="140" t="s">
        <v>83</v>
      </c>
      <c r="E1145" s="142">
        <v>16.27</v>
      </c>
      <c r="F1145" s="142">
        <v>15.45</v>
      </c>
      <c r="G1145" s="140" t="s">
        <v>308</v>
      </c>
      <c r="H1145" s="143">
        <v>41974</v>
      </c>
    </row>
    <row r="1146" spans="1:8" ht="38.25">
      <c r="A1146" s="136" t="s">
        <v>6731</v>
      </c>
      <c r="B1146" s="137" t="s">
        <v>6732</v>
      </c>
      <c r="C1146" s="136" t="s">
        <v>5368</v>
      </c>
      <c r="D1146" s="136" t="s">
        <v>83</v>
      </c>
      <c r="E1146" s="138">
        <v>13.74</v>
      </c>
      <c r="F1146" s="138">
        <v>12.92</v>
      </c>
      <c r="G1146" s="136" t="s">
        <v>308</v>
      </c>
      <c r="H1146" s="139">
        <v>41974</v>
      </c>
    </row>
    <row r="1147" spans="1:8" ht="25.5">
      <c r="A1147" s="140">
        <v>84045</v>
      </c>
      <c r="B1147" s="141" t="s">
        <v>6733</v>
      </c>
      <c r="C1147" s="140" t="s">
        <v>6231</v>
      </c>
      <c r="D1147" s="140" t="s">
        <v>370</v>
      </c>
      <c r="E1147" s="142">
        <v>24.38</v>
      </c>
      <c r="F1147" s="142">
        <v>23.86</v>
      </c>
      <c r="G1147" s="140" t="s">
        <v>308</v>
      </c>
      <c r="H1147" s="143">
        <v>41974</v>
      </c>
    </row>
    <row r="1148" spans="1:8" ht="38.25">
      <c r="A1148" s="136">
        <v>83377</v>
      </c>
      <c r="B1148" s="137" t="s">
        <v>6734</v>
      </c>
      <c r="C1148" s="136" t="s">
        <v>5368</v>
      </c>
      <c r="D1148" s="136" t="s">
        <v>83</v>
      </c>
      <c r="E1148" s="138">
        <v>7.98</v>
      </c>
      <c r="F1148" s="138">
        <v>7.87</v>
      </c>
      <c r="G1148" s="136" t="s">
        <v>308</v>
      </c>
      <c r="H1148" s="139">
        <v>41974</v>
      </c>
    </row>
    <row r="1149" spans="1:8" ht="38.25">
      <c r="A1149" s="140">
        <v>72271</v>
      </c>
      <c r="B1149" s="141" t="s">
        <v>6735</v>
      </c>
      <c r="C1149" s="140" t="s">
        <v>5368</v>
      </c>
      <c r="D1149" s="140" t="s">
        <v>83</v>
      </c>
      <c r="E1149" s="142">
        <v>7.93</v>
      </c>
      <c r="F1149" s="142">
        <v>7.38</v>
      </c>
      <c r="G1149" s="140" t="s">
        <v>308</v>
      </c>
      <c r="H1149" s="143">
        <v>41974</v>
      </c>
    </row>
    <row r="1150" spans="1:8" ht="38.25">
      <c r="A1150" s="136">
        <v>72272</v>
      </c>
      <c r="B1150" s="137" t="s">
        <v>6736</v>
      </c>
      <c r="C1150" s="136" t="s">
        <v>5368</v>
      </c>
      <c r="D1150" s="136" t="s">
        <v>83</v>
      </c>
      <c r="E1150" s="138">
        <v>8.42</v>
      </c>
      <c r="F1150" s="138">
        <v>7.87</v>
      </c>
      <c r="G1150" s="136" t="s">
        <v>308</v>
      </c>
      <c r="H1150" s="139">
        <v>41974</v>
      </c>
    </row>
    <row r="1151" spans="1:8" ht="25.5">
      <c r="A1151" s="140">
        <v>89668</v>
      </c>
      <c r="B1151" s="141" t="s">
        <v>6737</v>
      </c>
      <c r="C1151" s="140" t="s">
        <v>5366</v>
      </c>
      <c r="D1151" s="140" t="s">
        <v>83</v>
      </c>
      <c r="E1151" s="142">
        <v>18.11</v>
      </c>
      <c r="F1151" s="142">
        <v>17.86</v>
      </c>
      <c r="G1151" s="140" t="s">
        <v>308</v>
      </c>
      <c r="H1151" s="143">
        <v>41974</v>
      </c>
    </row>
    <row r="1152" spans="1:8" ht="25.5">
      <c r="A1152" s="136">
        <v>41879</v>
      </c>
      <c r="B1152" s="137" t="s">
        <v>6738</v>
      </c>
      <c r="C1152" s="136" t="s">
        <v>5670</v>
      </c>
      <c r="D1152" s="136" t="s">
        <v>335</v>
      </c>
      <c r="E1152" s="138">
        <v>0.11</v>
      </c>
      <c r="F1152" s="138">
        <v>0.11</v>
      </c>
      <c r="G1152" s="136" t="s">
        <v>308</v>
      </c>
      <c r="H1152" s="139">
        <v>41974</v>
      </c>
    </row>
    <row r="1153" spans="1:8" ht="38.25">
      <c r="A1153" s="140" t="s">
        <v>6739</v>
      </c>
      <c r="B1153" s="141" t="s">
        <v>6740</v>
      </c>
      <c r="C1153" s="140" t="s">
        <v>5410</v>
      </c>
      <c r="D1153" s="140" t="s">
        <v>83</v>
      </c>
      <c r="E1153" s="142">
        <v>425.84</v>
      </c>
      <c r="F1153" s="142">
        <v>422.33</v>
      </c>
      <c r="G1153" s="140" t="s">
        <v>308</v>
      </c>
      <c r="H1153" s="143">
        <v>41974</v>
      </c>
    </row>
    <row r="1154" spans="1:8" ht="25.5">
      <c r="A1154" s="136">
        <v>71516</v>
      </c>
      <c r="B1154" s="137" t="s">
        <v>6741</v>
      </c>
      <c r="C1154" s="136" t="s">
        <v>5361</v>
      </c>
      <c r="D1154" s="136" t="s">
        <v>83</v>
      </c>
      <c r="E1154" s="138">
        <v>390</v>
      </c>
      <c r="F1154" s="138">
        <v>390</v>
      </c>
      <c r="G1154" s="136" t="s">
        <v>308</v>
      </c>
      <c r="H1154" s="139">
        <v>41974</v>
      </c>
    </row>
    <row r="1155" spans="1:8" ht="51">
      <c r="A1155" s="140" t="s">
        <v>6742</v>
      </c>
      <c r="B1155" s="141" t="s">
        <v>6743</v>
      </c>
      <c r="C1155" s="140" t="s">
        <v>5374</v>
      </c>
      <c r="D1155" s="140" t="s">
        <v>370</v>
      </c>
      <c r="E1155" s="142">
        <v>71.400000000000006</v>
      </c>
      <c r="F1155" s="142">
        <v>69.17</v>
      </c>
      <c r="G1155" s="140" t="s">
        <v>308</v>
      </c>
      <c r="H1155" s="143">
        <v>41974</v>
      </c>
    </row>
    <row r="1156" spans="1:8" ht="38.25">
      <c r="A1156" s="136">
        <v>72345</v>
      </c>
      <c r="B1156" s="137" t="s">
        <v>6744</v>
      </c>
      <c r="C1156" s="136" t="s">
        <v>5368</v>
      </c>
      <c r="D1156" s="136" t="s">
        <v>83</v>
      </c>
      <c r="E1156" s="138">
        <v>1504.04</v>
      </c>
      <c r="F1156" s="138">
        <v>1490.67</v>
      </c>
      <c r="G1156" s="136" t="s">
        <v>308</v>
      </c>
      <c r="H1156" s="139">
        <v>41974</v>
      </c>
    </row>
    <row r="1157" spans="1:8" ht="38.25">
      <c r="A1157" s="140">
        <v>72341</v>
      </c>
      <c r="B1157" s="141" t="s">
        <v>6745</v>
      </c>
      <c r="C1157" s="140" t="s">
        <v>5368</v>
      </c>
      <c r="D1157" s="140" t="s">
        <v>83</v>
      </c>
      <c r="E1157" s="142">
        <v>227.11</v>
      </c>
      <c r="F1157" s="142">
        <v>217.8</v>
      </c>
      <c r="G1157" s="140" t="s">
        <v>308</v>
      </c>
      <c r="H1157" s="143">
        <v>41974</v>
      </c>
    </row>
    <row r="1158" spans="1:8" ht="38.25">
      <c r="A1158" s="136">
        <v>72343</v>
      </c>
      <c r="B1158" s="137" t="s">
        <v>6746</v>
      </c>
      <c r="C1158" s="136" t="s">
        <v>5368</v>
      </c>
      <c r="D1158" s="136" t="s">
        <v>83</v>
      </c>
      <c r="E1158" s="138">
        <v>287.75</v>
      </c>
      <c r="F1158" s="138">
        <v>277.08</v>
      </c>
      <c r="G1158" s="136" t="s">
        <v>308</v>
      </c>
      <c r="H1158" s="139">
        <v>41974</v>
      </c>
    </row>
    <row r="1159" spans="1:8" ht="38.25">
      <c r="A1159" s="140">
        <v>72344</v>
      </c>
      <c r="B1159" s="141" t="s">
        <v>6747</v>
      </c>
      <c r="C1159" s="140" t="s">
        <v>5368</v>
      </c>
      <c r="D1159" s="140" t="s">
        <v>83</v>
      </c>
      <c r="E1159" s="142">
        <v>548.38</v>
      </c>
      <c r="F1159" s="142">
        <v>536.91</v>
      </c>
      <c r="G1159" s="140" t="s">
        <v>308</v>
      </c>
      <c r="H1159" s="143">
        <v>41974</v>
      </c>
    </row>
    <row r="1160" spans="1:8">
      <c r="A1160" s="136">
        <v>72972</v>
      </c>
      <c r="B1160" s="137" t="s">
        <v>6748</v>
      </c>
      <c r="C1160" s="136" t="s">
        <v>5670</v>
      </c>
      <c r="D1160" s="136" t="s">
        <v>335</v>
      </c>
      <c r="E1160" s="138">
        <v>0.65</v>
      </c>
      <c r="F1160" s="138">
        <v>0.57999999999999996</v>
      </c>
      <c r="G1160" s="136" t="s">
        <v>308</v>
      </c>
      <c r="H1160" s="139">
        <v>41974</v>
      </c>
    </row>
    <row r="1161" spans="1:8" ht="25.5">
      <c r="A1161" s="140">
        <v>88479</v>
      </c>
      <c r="B1161" s="141" t="s">
        <v>6749</v>
      </c>
      <c r="C1161" s="140" t="s">
        <v>5352</v>
      </c>
      <c r="D1161" s="140" t="s">
        <v>335</v>
      </c>
      <c r="E1161" s="142">
        <v>17.03</v>
      </c>
      <c r="F1161" s="142">
        <v>16.829999999999998</v>
      </c>
      <c r="G1161" s="140" t="s">
        <v>308</v>
      </c>
      <c r="H1161" s="143">
        <v>41974</v>
      </c>
    </row>
    <row r="1162" spans="1:8" ht="25.5">
      <c r="A1162" s="136">
        <v>88480</v>
      </c>
      <c r="B1162" s="137" t="s">
        <v>6750</v>
      </c>
      <c r="C1162" s="136" t="s">
        <v>5352</v>
      </c>
      <c r="D1162" s="136" t="s">
        <v>335</v>
      </c>
      <c r="E1162" s="138">
        <v>23.33</v>
      </c>
      <c r="F1162" s="138">
        <v>23.03</v>
      </c>
      <c r="G1162" s="136" t="s">
        <v>308</v>
      </c>
      <c r="H1162" s="139">
        <v>41974</v>
      </c>
    </row>
    <row r="1163" spans="1:8" ht="25.5">
      <c r="A1163" s="140">
        <v>88481</v>
      </c>
      <c r="B1163" s="141" t="s">
        <v>6751</v>
      </c>
      <c r="C1163" s="140" t="s">
        <v>5352</v>
      </c>
      <c r="D1163" s="140" t="s">
        <v>335</v>
      </c>
      <c r="E1163" s="142">
        <v>28.44</v>
      </c>
      <c r="F1163" s="142">
        <v>28.06</v>
      </c>
      <c r="G1163" s="140" t="s">
        <v>308</v>
      </c>
      <c r="H1163" s="143">
        <v>41974</v>
      </c>
    </row>
    <row r="1164" spans="1:8" ht="25.5">
      <c r="A1164" s="136">
        <v>88473</v>
      </c>
      <c r="B1164" s="137" t="s">
        <v>6752</v>
      </c>
      <c r="C1164" s="136" t="s">
        <v>5352</v>
      </c>
      <c r="D1164" s="136" t="s">
        <v>335</v>
      </c>
      <c r="E1164" s="138">
        <v>21.44</v>
      </c>
      <c r="F1164" s="138">
        <v>21.17</v>
      </c>
      <c r="G1164" s="136" t="s">
        <v>308</v>
      </c>
      <c r="H1164" s="139">
        <v>41974</v>
      </c>
    </row>
    <row r="1165" spans="1:8" ht="25.5">
      <c r="A1165" s="140">
        <v>88474</v>
      </c>
      <c r="B1165" s="141" t="s">
        <v>6753</v>
      </c>
      <c r="C1165" s="140" t="s">
        <v>5352</v>
      </c>
      <c r="D1165" s="140" t="s">
        <v>335</v>
      </c>
      <c r="E1165" s="142">
        <v>26.41</v>
      </c>
      <c r="F1165" s="142">
        <v>26.08</v>
      </c>
      <c r="G1165" s="140" t="s">
        <v>308</v>
      </c>
      <c r="H1165" s="143">
        <v>41974</v>
      </c>
    </row>
    <row r="1166" spans="1:8" ht="25.5">
      <c r="A1166" s="136">
        <v>88475</v>
      </c>
      <c r="B1166" s="137" t="s">
        <v>6754</v>
      </c>
      <c r="C1166" s="136" t="s">
        <v>5352</v>
      </c>
      <c r="D1166" s="136" t="s">
        <v>335</v>
      </c>
      <c r="E1166" s="138">
        <v>30.32</v>
      </c>
      <c r="F1166" s="138">
        <v>29.94</v>
      </c>
      <c r="G1166" s="136" t="s">
        <v>308</v>
      </c>
      <c r="H1166" s="139">
        <v>41974</v>
      </c>
    </row>
    <row r="1167" spans="1:8" ht="25.5">
      <c r="A1167" s="140">
        <v>88476</v>
      </c>
      <c r="B1167" s="141" t="s">
        <v>6755</v>
      </c>
      <c r="C1167" s="140" t="s">
        <v>5352</v>
      </c>
      <c r="D1167" s="140" t="s">
        <v>335</v>
      </c>
      <c r="E1167" s="142">
        <v>17.23</v>
      </c>
      <c r="F1167" s="142">
        <v>17.010000000000002</v>
      </c>
      <c r="G1167" s="140" t="s">
        <v>308</v>
      </c>
      <c r="H1167" s="143">
        <v>41974</v>
      </c>
    </row>
    <row r="1168" spans="1:8" ht="25.5">
      <c r="A1168" s="136">
        <v>88477</v>
      </c>
      <c r="B1168" s="137" t="s">
        <v>6756</v>
      </c>
      <c r="C1168" s="136" t="s">
        <v>5352</v>
      </c>
      <c r="D1168" s="136" t="s">
        <v>335</v>
      </c>
      <c r="E1168" s="138">
        <v>23.7</v>
      </c>
      <c r="F1168" s="138">
        <v>23.37</v>
      </c>
      <c r="G1168" s="136" t="s">
        <v>308</v>
      </c>
      <c r="H1168" s="139">
        <v>41974</v>
      </c>
    </row>
    <row r="1169" spans="1:8" ht="25.5">
      <c r="A1169" s="140">
        <v>88478</v>
      </c>
      <c r="B1169" s="141" t="s">
        <v>6757</v>
      </c>
      <c r="C1169" s="140" t="s">
        <v>5352</v>
      </c>
      <c r="D1169" s="140" t="s">
        <v>335</v>
      </c>
      <c r="E1169" s="142">
        <v>28.95</v>
      </c>
      <c r="F1169" s="142">
        <v>28.52</v>
      </c>
      <c r="G1169" s="140" t="s">
        <v>308</v>
      </c>
      <c r="H1169" s="143">
        <v>41974</v>
      </c>
    </row>
    <row r="1170" spans="1:8" ht="25.5">
      <c r="A1170" s="136">
        <v>88470</v>
      </c>
      <c r="B1170" s="137" t="s">
        <v>6758</v>
      </c>
      <c r="C1170" s="136" t="s">
        <v>5352</v>
      </c>
      <c r="D1170" s="136" t="s">
        <v>335</v>
      </c>
      <c r="E1170" s="138">
        <v>21.75</v>
      </c>
      <c r="F1170" s="138">
        <v>21.45</v>
      </c>
      <c r="G1170" s="136" t="s">
        <v>308</v>
      </c>
      <c r="H1170" s="139">
        <v>41974</v>
      </c>
    </row>
    <row r="1171" spans="1:8" ht="25.5">
      <c r="A1171" s="140">
        <v>88471</v>
      </c>
      <c r="B1171" s="141" t="s">
        <v>6759</v>
      </c>
      <c r="C1171" s="140" t="s">
        <v>5352</v>
      </c>
      <c r="D1171" s="140" t="s">
        <v>335</v>
      </c>
      <c r="E1171" s="142">
        <v>26.84</v>
      </c>
      <c r="F1171" s="142">
        <v>26.46</v>
      </c>
      <c r="G1171" s="140" t="s">
        <v>308</v>
      </c>
      <c r="H1171" s="143">
        <v>41974</v>
      </c>
    </row>
    <row r="1172" spans="1:8" ht="25.5">
      <c r="A1172" s="136">
        <v>88472</v>
      </c>
      <c r="B1172" s="137" t="s">
        <v>6760</v>
      </c>
      <c r="C1172" s="136" t="s">
        <v>5352</v>
      </c>
      <c r="D1172" s="136" t="s">
        <v>335</v>
      </c>
      <c r="E1172" s="138">
        <v>30.83</v>
      </c>
      <c r="F1172" s="138">
        <v>30.4</v>
      </c>
      <c r="G1172" s="136" t="s">
        <v>308</v>
      </c>
      <c r="H1172" s="139">
        <v>41974</v>
      </c>
    </row>
    <row r="1173" spans="1:8" ht="38.25">
      <c r="A1173" s="140">
        <v>87759</v>
      </c>
      <c r="B1173" s="141" t="s">
        <v>6761</v>
      </c>
      <c r="C1173" s="140" t="s">
        <v>5352</v>
      </c>
      <c r="D1173" s="140" t="s">
        <v>335</v>
      </c>
      <c r="E1173" s="142">
        <v>65.989999999999995</v>
      </c>
      <c r="F1173" s="142">
        <v>64.260000000000005</v>
      </c>
      <c r="G1173" s="140" t="s">
        <v>308</v>
      </c>
      <c r="H1173" s="143">
        <v>41974</v>
      </c>
    </row>
    <row r="1174" spans="1:8" ht="38.25">
      <c r="A1174" s="136">
        <v>87764</v>
      </c>
      <c r="B1174" s="137" t="s">
        <v>6762</v>
      </c>
      <c r="C1174" s="136" t="s">
        <v>5352</v>
      </c>
      <c r="D1174" s="136" t="s">
        <v>335</v>
      </c>
      <c r="E1174" s="138">
        <v>66.739999999999995</v>
      </c>
      <c r="F1174" s="138">
        <v>64.959999999999994</v>
      </c>
      <c r="G1174" s="136" t="s">
        <v>308</v>
      </c>
      <c r="H1174" s="139">
        <v>41974</v>
      </c>
    </row>
    <row r="1175" spans="1:8" ht="38.25">
      <c r="A1175" s="140">
        <v>87769</v>
      </c>
      <c r="B1175" s="141" t="s">
        <v>6763</v>
      </c>
      <c r="C1175" s="140" t="s">
        <v>5352</v>
      </c>
      <c r="D1175" s="140" t="s">
        <v>335</v>
      </c>
      <c r="E1175" s="142">
        <v>78.48</v>
      </c>
      <c r="F1175" s="142">
        <v>76.599999999999994</v>
      </c>
      <c r="G1175" s="140" t="s">
        <v>308</v>
      </c>
      <c r="H1175" s="143">
        <v>41974</v>
      </c>
    </row>
    <row r="1176" spans="1:8" ht="38.25">
      <c r="A1176" s="136">
        <v>87774</v>
      </c>
      <c r="B1176" s="137" t="s">
        <v>6764</v>
      </c>
      <c r="C1176" s="136" t="s">
        <v>5352</v>
      </c>
      <c r="D1176" s="136" t="s">
        <v>335</v>
      </c>
      <c r="E1176" s="138">
        <v>79.22</v>
      </c>
      <c r="F1176" s="138">
        <v>77.31</v>
      </c>
      <c r="G1176" s="136" t="s">
        <v>308</v>
      </c>
      <c r="H1176" s="139">
        <v>41974</v>
      </c>
    </row>
    <row r="1177" spans="1:8" ht="38.25">
      <c r="A1177" s="140">
        <v>87739</v>
      </c>
      <c r="B1177" s="141" t="s">
        <v>6765</v>
      </c>
      <c r="C1177" s="140" t="s">
        <v>5352</v>
      </c>
      <c r="D1177" s="140" t="s">
        <v>335</v>
      </c>
      <c r="E1177" s="142">
        <v>53.37</v>
      </c>
      <c r="F1177" s="142">
        <v>51.88</v>
      </c>
      <c r="G1177" s="140" t="s">
        <v>308</v>
      </c>
      <c r="H1177" s="143">
        <v>41974</v>
      </c>
    </row>
    <row r="1178" spans="1:8" ht="38.25">
      <c r="A1178" s="136">
        <v>87744</v>
      </c>
      <c r="B1178" s="137" t="s">
        <v>6766</v>
      </c>
      <c r="C1178" s="136" t="s">
        <v>5352</v>
      </c>
      <c r="D1178" s="136" t="s">
        <v>335</v>
      </c>
      <c r="E1178" s="138">
        <v>54.33</v>
      </c>
      <c r="F1178" s="138">
        <v>52.78</v>
      </c>
      <c r="G1178" s="136" t="s">
        <v>308</v>
      </c>
      <c r="H1178" s="139">
        <v>41974</v>
      </c>
    </row>
    <row r="1179" spans="1:8" ht="38.25">
      <c r="A1179" s="140">
        <v>87749</v>
      </c>
      <c r="B1179" s="141" t="s">
        <v>6767</v>
      </c>
      <c r="C1179" s="140" t="s">
        <v>5352</v>
      </c>
      <c r="D1179" s="140" t="s">
        <v>335</v>
      </c>
      <c r="E1179" s="142">
        <v>68.7</v>
      </c>
      <c r="F1179" s="142">
        <v>67.03</v>
      </c>
      <c r="G1179" s="140" t="s">
        <v>308</v>
      </c>
      <c r="H1179" s="143">
        <v>41974</v>
      </c>
    </row>
    <row r="1180" spans="1:8" ht="38.25">
      <c r="A1180" s="136">
        <v>87754</v>
      </c>
      <c r="B1180" s="137" t="s">
        <v>6768</v>
      </c>
      <c r="C1180" s="136" t="s">
        <v>5352</v>
      </c>
      <c r="D1180" s="136" t="s">
        <v>335</v>
      </c>
      <c r="E1180" s="138">
        <v>69.45</v>
      </c>
      <c r="F1180" s="138">
        <v>67.739999999999995</v>
      </c>
      <c r="G1180" s="136" t="s">
        <v>308</v>
      </c>
      <c r="H1180" s="139">
        <v>41974</v>
      </c>
    </row>
    <row r="1181" spans="1:8" ht="38.25">
      <c r="A1181" s="140">
        <v>87654</v>
      </c>
      <c r="B1181" s="141" t="s">
        <v>6769</v>
      </c>
      <c r="C1181" s="140" t="s">
        <v>5352</v>
      </c>
      <c r="D1181" s="140" t="s">
        <v>335</v>
      </c>
      <c r="E1181" s="142">
        <v>45.88</v>
      </c>
      <c r="F1181" s="142">
        <v>45.13</v>
      </c>
      <c r="G1181" s="140" t="s">
        <v>308</v>
      </c>
      <c r="H1181" s="143">
        <v>41974</v>
      </c>
    </row>
    <row r="1182" spans="1:8" ht="38.25">
      <c r="A1182" s="136">
        <v>87649</v>
      </c>
      <c r="B1182" s="137" t="s">
        <v>6770</v>
      </c>
      <c r="C1182" s="136" t="s">
        <v>5352</v>
      </c>
      <c r="D1182" s="136" t="s">
        <v>335</v>
      </c>
      <c r="E1182" s="138">
        <v>46.85</v>
      </c>
      <c r="F1182" s="138">
        <v>46.03</v>
      </c>
      <c r="G1182" s="136" t="s">
        <v>308</v>
      </c>
      <c r="H1182" s="139">
        <v>41974</v>
      </c>
    </row>
    <row r="1183" spans="1:8" ht="38.25">
      <c r="A1183" s="140">
        <v>87664</v>
      </c>
      <c r="B1183" s="141" t="s">
        <v>6771</v>
      </c>
      <c r="C1183" s="140" t="s">
        <v>5352</v>
      </c>
      <c r="D1183" s="140" t="s">
        <v>335</v>
      </c>
      <c r="E1183" s="142">
        <v>61</v>
      </c>
      <c r="F1183" s="142">
        <v>60.09</v>
      </c>
      <c r="G1183" s="140" t="s">
        <v>308</v>
      </c>
      <c r="H1183" s="143">
        <v>41974</v>
      </c>
    </row>
    <row r="1184" spans="1:8" ht="38.25">
      <c r="A1184" s="136">
        <v>87659</v>
      </c>
      <c r="B1184" s="137" t="s">
        <v>6772</v>
      </c>
      <c r="C1184" s="136" t="s">
        <v>5352</v>
      </c>
      <c r="D1184" s="136" t="s">
        <v>335</v>
      </c>
      <c r="E1184" s="138">
        <v>61.96</v>
      </c>
      <c r="F1184" s="138">
        <v>60.98</v>
      </c>
      <c r="G1184" s="136" t="s">
        <v>308</v>
      </c>
      <c r="H1184" s="139">
        <v>41974</v>
      </c>
    </row>
    <row r="1185" spans="1:8" ht="38.25">
      <c r="A1185" s="140">
        <v>87674</v>
      </c>
      <c r="B1185" s="141" t="s">
        <v>6773</v>
      </c>
      <c r="C1185" s="140" t="s">
        <v>5352</v>
      </c>
      <c r="D1185" s="140" t="s">
        <v>335</v>
      </c>
      <c r="E1185" s="142">
        <v>73.48</v>
      </c>
      <c r="F1185" s="142">
        <v>72.73</v>
      </c>
      <c r="G1185" s="140" t="s">
        <v>308</v>
      </c>
      <c r="H1185" s="143">
        <v>41974</v>
      </c>
    </row>
    <row r="1186" spans="1:8" ht="38.25">
      <c r="A1186" s="136">
        <v>87669</v>
      </c>
      <c r="B1186" s="137" t="s">
        <v>6774</v>
      </c>
      <c r="C1186" s="136" t="s">
        <v>5352</v>
      </c>
      <c r="D1186" s="136" t="s">
        <v>335</v>
      </c>
      <c r="E1186" s="138">
        <v>74.45</v>
      </c>
      <c r="F1186" s="138">
        <v>73.33</v>
      </c>
      <c r="G1186" s="136" t="s">
        <v>308</v>
      </c>
      <c r="H1186" s="139">
        <v>41974</v>
      </c>
    </row>
    <row r="1187" spans="1:8" ht="38.25">
      <c r="A1187" s="140">
        <v>87714</v>
      </c>
      <c r="B1187" s="141" t="s">
        <v>6775</v>
      </c>
      <c r="C1187" s="140" t="s">
        <v>5352</v>
      </c>
      <c r="D1187" s="140" t="s">
        <v>335</v>
      </c>
      <c r="E1187" s="142">
        <v>68.75</v>
      </c>
      <c r="F1187" s="142">
        <v>67.790000000000006</v>
      </c>
      <c r="G1187" s="140" t="s">
        <v>308</v>
      </c>
      <c r="H1187" s="143">
        <v>41974</v>
      </c>
    </row>
    <row r="1188" spans="1:8" ht="38.25">
      <c r="A1188" s="136">
        <v>87709</v>
      </c>
      <c r="B1188" s="137" t="s">
        <v>6776</v>
      </c>
      <c r="C1188" s="136" t="s">
        <v>5352</v>
      </c>
      <c r="D1188" s="136" t="s">
        <v>335</v>
      </c>
      <c r="E1188" s="138">
        <v>69.709999999999994</v>
      </c>
      <c r="F1188" s="138">
        <v>68.69</v>
      </c>
      <c r="G1188" s="136" t="s">
        <v>308</v>
      </c>
      <c r="H1188" s="139">
        <v>41974</v>
      </c>
    </row>
    <row r="1189" spans="1:8" ht="38.25">
      <c r="A1189" s="140">
        <v>87724</v>
      </c>
      <c r="B1189" s="141" t="s">
        <v>6777</v>
      </c>
      <c r="C1189" s="140" t="s">
        <v>5352</v>
      </c>
      <c r="D1189" s="140" t="s">
        <v>335</v>
      </c>
      <c r="E1189" s="142">
        <v>79.03</v>
      </c>
      <c r="F1189" s="142">
        <v>77.91</v>
      </c>
      <c r="G1189" s="140" t="s">
        <v>308</v>
      </c>
      <c r="H1189" s="143">
        <v>41974</v>
      </c>
    </row>
    <row r="1190" spans="1:8" ht="38.25">
      <c r="A1190" s="136">
        <v>87719</v>
      </c>
      <c r="B1190" s="137" t="s">
        <v>6778</v>
      </c>
      <c r="C1190" s="136" t="s">
        <v>5352</v>
      </c>
      <c r="D1190" s="136" t="s">
        <v>335</v>
      </c>
      <c r="E1190" s="138">
        <v>79.989999999999995</v>
      </c>
      <c r="F1190" s="138">
        <v>78.81</v>
      </c>
      <c r="G1190" s="136" t="s">
        <v>308</v>
      </c>
      <c r="H1190" s="139">
        <v>41974</v>
      </c>
    </row>
    <row r="1191" spans="1:8" ht="38.25">
      <c r="A1191" s="140">
        <v>87734</v>
      </c>
      <c r="B1191" s="141" t="s">
        <v>6779</v>
      </c>
      <c r="C1191" s="140" t="s">
        <v>5352</v>
      </c>
      <c r="D1191" s="140" t="s">
        <v>335</v>
      </c>
      <c r="E1191" s="142">
        <v>85.91</v>
      </c>
      <c r="F1191" s="142">
        <v>84.71</v>
      </c>
      <c r="G1191" s="140" t="s">
        <v>308</v>
      </c>
      <c r="H1191" s="143">
        <v>41974</v>
      </c>
    </row>
    <row r="1192" spans="1:8" ht="38.25">
      <c r="A1192" s="136">
        <v>87729</v>
      </c>
      <c r="B1192" s="137" t="s">
        <v>6780</v>
      </c>
      <c r="C1192" s="136" t="s">
        <v>5352</v>
      </c>
      <c r="D1192" s="136" t="s">
        <v>335</v>
      </c>
      <c r="E1192" s="138">
        <v>86.66</v>
      </c>
      <c r="F1192" s="138">
        <v>85.42</v>
      </c>
      <c r="G1192" s="136" t="s">
        <v>308</v>
      </c>
      <c r="H1192" s="139">
        <v>41974</v>
      </c>
    </row>
    <row r="1193" spans="1:8" ht="38.25">
      <c r="A1193" s="140">
        <v>87624</v>
      </c>
      <c r="B1193" s="141" t="s">
        <v>6781</v>
      </c>
      <c r="C1193" s="140" t="s">
        <v>5352</v>
      </c>
      <c r="D1193" s="140" t="s">
        <v>335</v>
      </c>
      <c r="E1193" s="142">
        <v>46.95</v>
      </c>
      <c r="F1193" s="142">
        <v>46.09</v>
      </c>
      <c r="G1193" s="140" t="s">
        <v>308</v>
      </c>
      <c r="H1193" s="143">
        <v>41974</v>
      </c>
    </row>
    <row r="1194" spans="1:8" ht="38.25">
      <c r="A1194" s="136">
        <v>87075</v>
      </c>
      <c r="B1194" s="137" t="s">
        <v>6782</v>
      </c>
      <c r="C1194" s="136" t="s">
        <v>5352</v>
      </c>
      <c r="D1194" s="136" t="s">
        <v>335</v>
      </c>
      <c r="E1194" s="138">
        <v>47.92</v>
      </c>
      <c r="F1194" s="138">
        <v>46.99</v>
      </c>
      <c r="G1194" s="136" t="s">
        <v>308</v>
      </c>
      <c r="H1194" s="139">
        <v>41974</v>
      </c>
    </row>
    <row r="1195" spans="1:8" ht="38.25">
      <c r="A1195" s="140">
        <v>87634</v>
      </c>
      <c r="B1195" s="141" t="s">
        <v>6783</v>
      </c>
      <c r="C1195" s="140" t="s">
        <v>5352</v>
      </c>
      <c r="D1195" s="140" t="s">
        <v>335</v>
      </c>
      <c r="E1195" s="142">
        <v>62.28</v>
      </c>
      <c r="F1195" s="142">
        <v>61.24</v>
      </c>
      <c r="G1195" s="140" t="s">
        <v>308</v>
      </c>
      <c r="H1195" s="143">
        <v>41974</v>
      </c>
    </row>
    <row r="1196" spans="1:8" ht="38.25">
      <c r="A1196" s="136">
        <v>87629</v>
      </c>
      <c r="B1196" s="137" t="s">
        <v>6784</v>
      </c>
      <c r="C1196" s="136" t="s">
        <v>5352</v>
      </c>
      <c r="D1196" s="136" t="s">
        <v>335</v>
      </c>
      <c r="E1196" s="138">
        <v>63.03</v>
      </c>
      <c r="F1196" s="138">
        <v>61.95</v>
      </c>
      <c r="G1196" s="136" t="s">
        <v>308</v>
      </c>
      <c r="H1196" s="139">
        <v>41974</v>
      </c>
    </row>
    <row r="1197" spans="1:8" ht="38.25">
      <c r="A1197" s="140">
        <v>87644</v>
      </c>
      <c r="B1197" s="141" t="s">
        <v>6785</v>
      </c>
      <c r="C1197" s="140" t="s">
        <v>5352</v>
      </c>
      <c r="D1197" s="140" t="s">
        <v>335</v>
      </c>
      <c r="E1197" s="142">
        <v>74.77</v>
      </c>
      <c r="F1197" s="142">
        <v>73.59</v>
      </c>
      <c r="G1197" s="140" t="s">
        <v>308</v>
      </c>
      <c r="H1197" s="143">
        <v>41974</v>
      </c>
    </row>
    <row r="1198" spans="1:8" ht="38.25">
      <c r="A1198" s="136">
        <v>87639</v>
      </c>
      <c r="B1198" s="137" t="s">
        <v>6786</v>
      </c>
      <c r="C1198" s="136" t="s">
        <v>5352</v>
      </c>
      <c r="D1198" s="136" t="s">
        <v>335</v>
      </c>
      <c r="E1198" s="138">
        <v>75.52</v>
      </c>
      <c r="F1198" s="138">
        <v>74.290000000000006</v>
      </c>
      <c r="G1198" s="136" t="s">
        <v>308</v>
      </c>
      <c r="H1198" s="139">
        <v>41974</v>
      </c>
    </row>
    <row r="1199" spans="1:8" ht="38.25">
      <c r="A1199" s="140">
        <v>87684</v>
      </c>
      <c r="B1199" s="141" t="s">
        <v>6787</v>
      </c>
      <c r="C1199" s="140" t="s">
        <v>5352</v>
      </c>
      <c r="D1199" s="140" t="s">
        <v>335</v>
      </c>
      <c r="E1199" s="142">
        <v>69.599999999999994</v>
      </c>
      <c r="F1199" s="142">
        <v>68.569999999999993</v>
      </c>
      <c r="G1199" s="140" t="s">
        <v>308</v>
      </c>
      <c r="H1199" s="143">
        <v>41974</v>
      </c>
    </row>
    <row r="1200" spans="1:8" ht="38.25">
      <c r="A1200" s="136">
        <v>87679</v>
      </c>
      <c r="B1200" s="137" t="s">
        <v>6788</v>
      </c>
      <c r="C1200" s="136" t="s">
        <v>5352</v>
      </c>
      <c r="D1200" s="136" t="s">
        <v>335</v>
      </c>
      <c r="E1200" s="138">
        <v>70.56</v>
      </c>
      <c r="F1200" s="138">
        <v>69.459999999999994</v>
      </c>
      <c r="G1200" s="136" t="s">
        <v>308</v>
      </c>
      <c r="H1200" s="139">
        <v>41974</v>
      </c>
    </row>
    <row r="1201" spans="1:8" ht="38.25">
      <c r="A1201" s="140">
        <v>87694</v>
      </c>
      <c r="B1201" s="141" t="s">
        <v>6789</v>
      </c>
      <c r="C1201" s="140" t="s">
        <v>5352</v>
      </c>
      <c r="D1201" s="140" t="s">
        <v>335</v>
      </c>
      <c r="E1201" s="142">
        <v>80.099999999999994</v>
      </c>
      <c r="F1201" s="142">
        <v>78.87</v>
      </c>
      <c r="G1201" s="140" t="s">
        <v>308</v>
      </c>
      <c r="H1201" s="143">
        <v>41974</v>
      </c>
    </row>
    <row r="1202" spans="1:8" ht="38.25">
      <c r="A1202" s="136">
        <v>87689</v>
      </c>
      <c r="B1202" s="137" t="s">
        <v>6790</v>
      </c>
      <c r="C1202" s="136" t="s">
        <v>5352</v>
      </c>
      <c r="D1202" s="136" t="s">
        <v>335</v>
      </c>
      <c r="E1202" s="138">
        <v>81.06</v>
      </c>
      <c r="F1202" s="138">
        <v>79.77</v>
      </c>
      <c r="G1202" s="136" t="s">
        <v>308</v>
      </c>
      <c r="H1202" s="139">
        <v>41974</v>
      </c>
    </row>
    <row r="1203" spans="1:8" ht="38.25">
      <c r="A1203" s="140">
        <v>87704</v>
      </c>
      <c r="B1203" s="141" t="s">
        <v>6791</v>
      </c>
      <c r="C1203" s="140" t="s">
        <v>5352</v>
      </c>
      <c r="D1203" s="140" t="s">
        <v>335</v>
      </c>
      <c r="E1203" s="142">
        <v>86.98</v>
      </c>
      <c r="F1203" s="142">
        <v>85.68</v>
      </c>
      <c r="G1203" s="140" t="s">
        <v>308</v>
      </c>
      <c r="H1203" s="143">
        <v>41974</v>
      </c>
    </row>
    <row r="1204" spans="1:8" ht="38.25">
      <c r="A1204" s="136">
        <v>87699</v>
      </c>
      <c r="B1204" s="137" t="s">
        <v>6792</v>
      </c>
      <c r="C1204" s="136" t="s">
        <v>5352</v>
      </c>
      <c r="D1204" s="136" t="s">
        <v>335</v>
      </c>
      <c r="E1204" s="138">
        <v>87.73</v>
      </c>
      <c r="F1204" s="138">
        <v>86.38</v>
      </c>
      <c r="G1204" s="136" t="s">
        <v>308</v>
      </c>
      <c r="H1204" s="139">
        <v>41974</v>
      </c>
    </row>
    <row r="1205" spans="1:8" ht="38.25">
      <c r="A1205" s="140">
        <v>87758</v>
      </c>
      <c r="B1205" s="141" t="s">
        <v>6793</v>
      </c>
      <c r="C1205" s="140" t="s">
        <v>5352</v>
      </c>
      <c r="D1205" s="140" t="s">
        <v>335</v>
      </c>
      <c r="E1205" s="142">
        <v>60.14</v>
      </c>
      <c r="F1205" s="142">
        <v>59.03</v>
      </c>
      <c r="G1205" s="140" t="s">
        <v>308</v>
      </c>
      <c r="H1205" s="143">
        <v>41974</v>
      </c>
    </row>
    <row r="1206" spans="1:8" ht="38.25">
      <c r="A1206" s="136">
        <v>87763</v>
      </c>
      <c r="B1206" s="137" t="s">
        <v>6794</v>
      </c>
      <c r="C1206" s="136" t="s">
        <v>5352</v>
      </c>
      <c r="D1206" s="136" t="s">
        <v>335</v>
      </c>
      <c r="E1206" s="138">
        <v>60.88</v>
      </c>
      <c r="F1206" s="138">
        <v>59.74</v>
      </c>
      <c r="G1206" s="136" t="s">
        <v>308</v>
      </c>
      <c r="H1206" s="139">
        <v>41974</v>
      </c>
    </row>
    <row r="1207" spans="1:8" ht="38.25">
      <c r="A1207" s="140">
        <v>87768</v>
      </c>
      <c r="B1207" s="141" t="s">
        <v>6795</v>
      </c>
      <c r="C1207" s="140" t="s">
        <v>5352</v>
      </c>
      <c r="D1207" s="140" t="s">
        <v>335</v>
      </c>
      <c r="E1207" s="142">
        <v>71.27</v>
      </c>
      <c r="F1207" s="142">
        <v>70.17</v>
      </c>
      <c r="G1207" s="140" t="s">
        <v>308</v>
      </c>
      <c r="H1207" s="143">
        <v>41974</v>
      </c>
    </row>
    <row r="1208" spans="1:8" ht="38.25">
      <c r="A1208" s="136">
        <v>87773</v>
      </c>
      <c r="B1208" s="137" t="s">
        <v>6796</v>
      </c>
      <c r="C1208" s="136" t="s">
        <v>5352</v>
      </c>
      <c r="D1208" s="136" t="s">
        <v>335</v>
      </c>
      <c r="E1208" s="138">
        <v>72.02</v>
      </c>
      <c r="F1208" s="138">
        <v>70.88</v>
      </c>
      <c r="G1208" s="136" t="s">
        <v>308</v>
      </c>
      <c r="H1208" s="139">
        <v>41974</v>
      </c>
    </row>
    <row r="1209" spans="1:8" ht="38.25">
      <c r="A1209" s="140">
        <v>87738</v>
      </c>
      <c r="B1209" s="141" t="s">
        <v>6797</v>
      </c>
      <c r="C1209" s="140" t="s">
        <v>5352</v>
      </c>
      <c r="D1209" s="140" t="s">
        <v>335</v>
      </c>
      <c r="E1209" s="142">
        <v>49.16</v>
      </c>
      <c r="F1209" s="142">
        <v>48.12</v>
      </c>
      <c r="G1209" s="140" t="s">
        <v>308</v>
      </c>
      <c r="H1209" s="143">
        <v>41974</v>
      </c>
    </row>
    <row r="1210" spans="1:8" ht="38.25">
      <c r="A1210" s="136">
        <v>87743</v>
      </c>
      <c r="B1210" s="137" t="s">
        <v>6798</v>
      </c>
      <c r="C1210" s="136" t="s">
        <v>5352</v>
      </c>
      <c r="D1210" s="136" t="s">
        <v>335</v>
      </c>
      <c r="E1210" s="138">
        <v>50.12</v>
      </c>
      <c r="F1210" s="138">
        <v>49.02</v>
      </c>
      <c r="G1210" s="136" t="s">
        <v>308</v>
      </c>
      <c r="H1210" s="139">
        <v>41974</v>
      </c>
    </row>
    <row r="1211" spans="1:8" ht="38.25">
      <c r="A1211" s="140">
        <v>87748</v>
      </c>
      <c r="B1211" s="141" t="s">
        <v>6799</v>
      </c>
      <c r="C1211" s="140" t="s">
        <v>5352</v>
      </c>
      <c r="D1211" s="140" t="s">
        <v>335</v>
      </c>
      <c r="E1211" s="142">
        <v>62.84</v>
      </c>
      <c r="F1211" s="142">
        <v>61.8</v>
      </c>
      <c r="G1211" s="140" t="s">
        <v>308</v>
      </c>
      <c r="H1211" s="143">
        <v>41974</v>
      </c>
    </row>
    <row r="1212" spans="1:8" ht="38.25">
      <c r="A1212" s="136">
        <v>87753</v>
      </c>
      <c r="B1212" s="137" t="s">
        <v>6800</v>
      </c>
      <c r="C1212" s="136" t="s">
        <v>5352</v>
      </c>
      <c r="D1212" s="136" t="s">
        <v>335</v>
      </c>
      <c r="E1212" s="138">
        <v>63.59</v>
      </c>
      <c r="F1212" s="138">
        <v>62.51</v>
      </c>
      <c r="G1212" s="136" t="s">
        <v>308</v>
      </c>
      <c r="H1212" s="139">
        <v>41974</v>
      </c>
    </row>
    <row r="1213" spans="1:8" ht="38.25">
      <c r="A1213" s="140">
        <v>87653</v>
      </c>
      <c r="B1213" s="141" t="s">
        <v>6801</v>
      </c>
      <c r="C1213" s="140" t="s">
        <v>5352</v>
      </c>
      <c r="D1213" s="140" t="s">
        <v>335</v>
      </c>
      <c r="E1213" s="142">
        <v>41.67</v>
      </c>
      <c r="F1213" s="142">
        <v>41.37</v>
      </c>
      <c r="G1213" s="140" t="s">
        <v>308</v>
      </c>
      <c r="H1213" s="143">
        <v>41974</v>
      </c>
    </row>
    <row r="1214" spans="1:8" ht="38.25">
      <c r="A1214" s="136">
        <v>87648</v>
      </c>
      <c r="B1214" s="137" t="s">
        <v>6802</v>
      </c>
      <c r="C1214" s="136" t="s">
        <v>5352</v>
      </c>
      <c r="D1214" s="136" t="s">
        <v>335</v>
      </c>
      <c r="E1214" s="138">
        <v>42.63</v>
      </c>
      <c r="F1214" s="138">
        <v>42.27</v>
      </c>
      <c r="G1214" s="136" t="s">
        <v>308</v>
      </c>
      <c r="H1214" s="139">
        <v>41974</v>
      </c>
    </row>
    <row r="1215" spans="1:8" ht="38.25">
      <c r="A1215" s="140">
        <v>87663</v>
      </c>
      <c r="B1215" s="141" t="s">
        <v>6803</v>
      </c>
      <c r="C1215" s="140" t="s">
        <v>5352</v>
      </c>
      <c r="D1215" s="140" t="s">
        <v>335</v>
      </c>
      <c r="E1215" s="142">
        <v>55.14</v>
      </c>
      <c r="F1215" s="142">
        <v>54.86</v>
      </c>
      <c r="G1215" s="140" t="s">
        <v>308</v>
      </c>
      <c r="H1215" s="143">
        <v>41974</v>
      </c>
    </row>
    <row r="1216" spans="1:8" ht="38.25">
      <c r="A1216" s="136">
        <v>87658</v>
      </c>
      <c r="B1216" s="137" t="s">
        <v>6804</v>
      </c>
      <c r="C1216" s="136" t="s">
        <v>5352</v>
      </c>
      <c r="D1216" s="136" t="s">
        <v>335</v>
      </c>
      <c r="E1216" s="138">
        <v>56.1</v>
      </c>
      <c r="F1216" s="138">
        <v>55.76</v>
      </c>
      <c r="G1216" s="136" t="s">
        <v>308</v>
      </c>
      <c r="H1216" s="139">
        <v>41974</v>
      </c>
    </row>
    <row r="1217" spans="1:8" ht="38.25">
      <c r="A1217" s="140">
        <v>87673</v>
      </c>
      <c r="B1217" s="141" t="s">
        <v>6805</v>
      </c>
      <c r="C1217" s="140" t="s">
        <v>5352</v>
      </c>
      <c r="D1217" s="140" t="s">
        <v>335</v>
      </c>
      <c r="E1217" s="142">
        <v>66.28</v>
      </c>
      <c r="F1217" s="142">
        <v>66</v>
      </c>
      <c r="G1217" s="140" t="s">
        <v>308</v>
      </c>
      <c r="H1217" s="143">
        <v>41974</v>
      </c>
    </row>
    <row r="1218" spans="1:8" ht="38.25">
      <c r="A1218" s="136">
        <v>87668</v>
      </c>
      <c r="B1218" s="137" t="s">
        <v>6806</v>
      </c>
      <c r="C1218" s="136" t="s">
        <v>5352</v>
      </c>
      <c r="D1218" s="136" t="s">
        <v>335</v>
      </c>
      <c r="E1218" s="138">
        <v>67.239999999999995</v>
      </c>
      <c r="F1218" s="138">
        <v>66.900000000000006</v>
      </c>
      <c r="G1218" s="136" t="s">
        <v>308</v>
      </c>
      <c r="H1218" s="139">
        <v>41974</v>
      </c>
    </row>
    <row r="1219" spans="1:8" ht="38.25">
      <c r="A1219" s="140">
        <v>87713</v>
      </c>
      <c r="B1219" s="141" t="s">
        <v>6807</v>
      </c>
      <c r="C1219" s="140" t="s">
        <v>5352</v>
      </c>
      <c r="D1219" s="140" t="s">
        <v>335</v>
      </c>
      <c r="E1219" s="142">
        <v>61.54</v>
      </c>
      <c r="F1219" s="142">
        <v>61.37</v>
      </c>
      <c r="G1219" s="140" t="s">
        <v>308</v>
      </c>
      <c r="H1219" s="143">
        <v>41974</v>
      </c>
    </row>
    <row r="1220" spans="1:8" ht="38.25">
      <c r="A1220" s="136">
        <v>87708</v>
      </c>
      <c r="B1220" s="137" t="s">
        <v>6808</v>
      </c>
      <c r="C1220" s="136" t="s">
        <v>5352</v>
      </c>
      <c r="D1220" s="136" t="s">
        <v>335</v>
      </c>
      <c r="E1220" s="138">
        <v>62.5</v>
      </c>
      <c r="F1220" s="138">
        <v>62.27</v>
      </c>
      <c r="G1220" s="136" t="s">
        <v>308</v>
      </c>
      <c r="H1220" s="139">
        <v>41974</v>
      </c>
    </row>
    <row r="1221" spans="1:8" ht="38.25">
      <c r="A1221" s="140">
        <v>87723</v>
      </c>
      <c r="B1221" s="141" t="s">
        <v>6809</v>
      </c>
      <c r="C1221" s="140" t="s">
        <v>5352</v>
      </c>
      <c r="D1221" s="140" t="s">
        <v>335</v>
      </c>
      <c r="E1221" s="142">
        <v>70.78</v>
      </c>
      <c r="F1221" s="142">
        <v>70.55</v>
      </c>
      <c r="G1221" s="140" t="s">
        <v>308</v>
      </c>
      <c r="H1221" s="143">
        <v>41974</v>
      </c>
    </row>
    <row r="1222" spans="1:8" ht="38.25">
      <c r="A1222" s="136">
        <v>87718</v>
      </c>
      <c r="B1222" s="137" t="s">
        <v>6810</v>
      </c>
      <c r="C1222" s="136" t="s">
        <v>5352</v>
      </c>
      <c r="D1222" s="136" t="s">
        <v>335</v>
      </c>
      <c r="E1222" s="138">
        <v>71.739999999999995</v>
      </c>
      <c r="F1222" s="138">
        <v>71.45</v>
      </c>
      <c r="G1222" s="136" t="s">
        <v>308</v>
      </c>
      <c r="H1222" s="139">
        <v>41974</v>
      </c>
    </row>
    <row r="1223" spans="1:8" ht="38.25">
      <c r="A1223" s="140">
        <v>87733</v>
      </c>
      <c r="B1223" s="141" t="s">
        <v>6811</v>
      </c>
      <c r="C1223" s="140" t="s">
        <v>5352</v>
      </c>
      <c r="D1223" s="140" t="s">
        <v>335</v>
      </c>
      <c r="E1223" s="142">
        <v>76.930000000000007</v>
      </c>
      <c r="F1223" s="142">
        <v>76.69</v>
      </c>
      <c r="G1223" s="140" t="s">
        <v>308</v>
      </c>
      <c r="H1223" s="143">
        <v>41974</v>
      </c>
    </row>
    <row r="1224" spans="1:8" ht="38.25">
      <c r="A1224" s="136">
        <v>87728</v>
      </c>
      <c r="B1224" s="137" t="s">
        <v>6812</v>
      </c>
      <c r="C1224" s="136" t="s">
        <v>5352</v>
      </c>
      <c r="D1224" s="136" t="s">
        <v>335</v>
      </c>
      <c r="E1224" s="138">
        <v>77.680000000000007</v>
      </c>
      <c r="F1224" s="138">
        <v>77.400000000000006</v>
      </c>
      <c r="G1224" s="136" t="s">
        <v>308</v>
      </c>
      <c r="H1224" s="139">
        <v>41974</v>
      </c>
    </row>
    <row r="1225" spans="1:8" ht="38.25">
      <c r="A1225" s="140">
        <v>87623</v>
      </c>
      <c r="B1225" s="141" t="s">
        <v>6813</v>
      </c>
      <c r="C1225" s="140" t="s">
        <v>5352</v>
      </c>
      <c r="D1225" s="140" t="s">
        <v>335</v>
      </c>
      <c r="E1225" s="142">
        <v>42.74</v>
      </c>
      <c r="F1225" s="142">
        <v>42.33</v>
      </c>
      <c r="G1225" s="140" t="s">
        <v>308</v>
      </c>
      <c r="H1225" s="143">
        <v>41974</v>
      </c>
    </row>
    <row r="1226" spans="1:8" ht="38.25">
      <c r="A1226" s="136">
        <v>87074</v>
      </c>
      <c r="B1226" s="137" t="s">
        <v>6814</v>
      </c>
      <c r="C1226" s="136" t="s">
        <v>5352</v>
      </c>
      <c r="D1226" s="136" t="s">
        <v>335</v>
      </c>
      <c r="E1226" s="138">
        <v>43.7</v>
      </c>
      <c r="F1226" s="138">
        <v>43.23</v>
      </c>
      <c r="G1226" s="136" t="s">
        <v>308</v>
      </c>
      <c r="H1226" s="139">
        <v>41974</v>
      </c>
    </row>
    <row r="1227" spans="1:8" ht="38.25">
      <c r="A1227" s="140">
        <v>87633</v>
      </c>
      <c r="B1227" s="141" t="s">
        <v>6815</v>
      </c>
      <c r="C1227" s="140" t="s">
        <v>5352</v>
      </c>
      <c r="D1227" s="140" t="s">
        <v>335</v>
      </c>
      <c r="E1227" s="142">
        <v>56.43</v>
      </c>
      <c r="F1227" s="142">
        <v>56.02</v>
      </c>
      <c r="G1227" s="140" t="s">
        <v>308</v>
      </c>
      <c r="H1227" s="143">
        <v>41974</v>
      </c>
    </row>
    <row r="1228" spans="1:8" ht="38.25">
      <c r="A1228" s="136">
        <v>87628</v>
      </c>
      <c r="B1228" s="137" t="s">
        <v>6816</v>
      </c>
      <c r="C1228" s="136" t="s">
        <v>5352</v>
      </c>
      <c r="D1228" s="136" t="s">
        <v>335</v>
      </c>
      <c r="E1228" s="138">
        <v>57.17</v>
      </c>
      <c r="F1228" s="138">
        <v>56.72</v>
      </c>
      <c r="G1228" s="136" t="s">
        <v>308</v>
      </c>
      <c r="H1228" s="139">
        <v>41974</v>
      </c>
    </row>
    <row r="1229" spans="1:8" ht="38.25">
      <c r="A1229" s="140">
        <v>87643</v>
      </c>
      <c r="B1229" s="141" t="s">
        <v>6817</v>
      </c>
      <c r="C1229" s="140" t="s">
        <v>5352</v>
      </c>
      <c r="D1229" s="140" t="s">
        <v>335</v>
      </c>
      <c r="E1229" s="142">
        <v>67.569999999999993</v>
      </c>
      <c r="F1229" s="142">
        <v>67.16</v>
      </c>
      <c r="G1229" s="140" t="s">
        <v>308</v>
      </c>
      <c r="H1229" s="143">
        <v>41974</v>
      </c>
    </row>
    <row r="1230" spans="1:8" ht="38.25">
      <c r="A1230" s="136">
        <v>87638</v>
      </c>
      <c r="B1230" s="137" t="s">
        <v>6818</v>
      </c>
      <c r="C1230" s="136" t="s">
        <v>5352</v>
      </c>
      <c r="D1230" s="136" t="s">
        <v>335</v>
      </c>
      <c r="E1230" s="138">
        <v>68.31</v>
      </c>
      <c r="F1230" s="138">
        <v>67.86</v>
      </c>
      <c r="G1230" s="136" t="s">
        <v>308</v>
      </c>
      <c r="H1230" s="139">
        <v>41974</v>
      </c>
    </row>
    <row r="1231" spans="1:8" ht="38.25">
      <c r="A1231" s="140">
        <v>87683</v>
      </c>
      <c r="B1231" s="141" t="s">
        <v>6819</v>
      </c>
      <c r="C1231" s="140" t="s">
        <v>5352</v>
      </c>
      <c r="D1231" s="140" t="s">
        <v>335</v>
      </c>
      <c r="E1231" s="142">
        <v>62.4</v>
      </c>
      <c r="F1231" s="142">
        <v>62.14</v>
      </c>
      <c r="G1231" s="140" t="s">
        <v>308</v>
      </c>
      <c r="H1231" s="143">
        <v>41974</v>
      </c>
    </row>
    <row r="1232" spans="1:8" ht="38.25">
      <c r="A1232" s="136">
        <v>87678</v>
      </c>
      <c r="B1232" s="137" t="s">
        <v>6820</v>
      </c>
      <c r="C1232" s="136" t="s">
        <v>5352</v>
      </c>
      <c r="D1232" s="136" t="s">
        <v>335</v>
      </c>
      <c r="E1232" s="138">
        <v>63.36</v>
      </c>
      <c r="F1232" s="138">
        <v>63.04</v>
      </c>
      <c r="G1232" s="136" t="s">
        <v>308</v>
      </c>
      <c r="H1232" s="139">
        <v>41974</v>
      </c>
    </row>
    <row r="1233" spans="1:8" ht="38.25">
      <c r="A1233" s="140">
        <v>87693</v>
      </c>
      <c r="B1233" s="141" t="s">
        <v>6821</v>
      </c>
      <c r="C1233" s="140" t="s">
        <v>5352</v>
      </c>
      <c r="D1233" s="140" t="s">
        <v>335</v>
      </c>
      <c r="E1233" s="142">
        <v>71.849999999999994</v>
      </c>
      <c r="F1233" s="142">
        <v>71.510000000000005</v>
      </c>
      <c r="G1233" s="140" t="s">
        <v>308</v>
      </c>
      <c r="H1233" s="143">
        <v>41974</v>
      </c>
    </row>
    <row r="1234" spans="1:8" ht="38.25">
      <c r="A1234" s="136">
        <v>87688</v>
      </c>
      <c r="B1234" s="137" t="s">
        <v>6822</v>
      </c>
      <c r="C1234" s="136" t="s">
        <v>5352</v>
      </c>
      <c r="D1234" s="136" t="s">
        <v>335</v>
      </c>
      <c r="E1234" s="138">
        <v>72.81</v>
      </c>
      <c r="F1234" s="138">
        <v>72.41</v>
      </c>
      <c r="G1234" s="136" t="s">
        <v>308</v>
      </c>
      <c r="H1234" s="139">
        <v>41974</v>
      </c>
    </row>
    <row r="1235" spans="1:8" ht="38.25">
      <c r="A1235" s="140">
        <v>87703</v>
      </c>
      <c r="B1235" s="141" t="s">
        <v>6823</v>
      </c>
      <c r="C1235" s="140" t="s">
        <v>5352</v>
      </c>
      <c r="D1235" s="140" t="s">
        <v>335</v>
      </c>
      <c r="E1235" s="142">
        <v>78</v>
      </c>
      <c r="F1235" s="142">
        <v>77.66</v>
      </c>
      <c r="G1235" s="140" t="s">
        <v>308</v>
      </c>
      <c r="H1235" s="143">
        <v>41974</v>
      </c>
    </row>
    <row r="1236" spans="1:8" ht="38.25">
      <c r="A1236" s="136">
        <v>87698</v>
      </c>
      <c r="B1236" s="137" t="s">
        <v>6824</v>
      </c>
      <c r="C1236" s="136" t="s">
        <v>5352</v>
      </c>
      <c r="D1236" s="136" t="s">
        <v>335</v>
      </c>
      <c r="E1236" s="138">
        <v>78.75</v>
      </c>
      <c r="F1236" s="138">
        <v>78.36</v>
      </c>
      <c r="G1236" s="136" t="s">
        <v>308</v>
      </c>
      <c r="H1236" s="139">
        <v>41974</v>
      </c>
    </row>
    <row r="1237" spans="1:8" ht="38.25">
      <c r="A1237" s="140">
        <v>87757</v>
      </c>
      <c r="B1237" s="141" t="s">
        <v>6825</v>
      </c>
      <c r="C1237" s="140" t="s">
        <v>5352</v>
      </c>
      <c r="D1237" s="140" t="s">
        <v>335</v>
      </c>
      <c r="E1237" s="142">
        <v>36.19</v>
      </c>
      <c r="F1237" s="142">
        <v>34.25</v>
      </c>
      <c r="G1237" s="140" t="s">
        <v>308</v>
      </c>
      <c r="H1237" s="143">
        <v>41974</v>
      </c>
    </row>
    <row r="1238" spans="1:8" ht="38.25">
      <c r="A1238" s="136">
        <v>87762</v>
      </c>
      <c r="B1238" s="137" t="s">
        <v>6826</v>
      </c>
      <c r="C1238" s="136" t="s">
        <v>5352</v>
      </c>
      <c r="D1238" s="136" t="s">
        <v>335</v>
      </c>
      <c r="E1238" s="138">
        <v>36.94</v>
      </c>
      <c r="F1238" s="138">
        <v>34.950000000000003</v>
      </c>
      <c r="G1238" s="136" t="s">
        <v>308</v>
      </c>
      <c r="H1238" s="139">
        <v>41974</v>
      </c>
    </row>
    <row r="1239" spans="1:8" ht="38.25">
      <c r="A1239" s="140">
        <v>87767</v>
      </c>
      <c r="B1239" s="141" t="s">
        <v>6827</v>
      </c>
      <c r="C1239" s="140" t="s">
        <v>5352</v>
      </c>
      <c r="D1239" s="140" t="s">
        <v>335</v>
      </c>
      <c r="E1239" s="142">
        <v>41.83</v>
      </c>
      <c r="F1239" s="142">
        <v>39.69</v>
      </c>
      <c r="G1239" s="140" t="s">
        <v>308</v>
      </c>
      <c r="H1239" s="143">
        <v>41974</v>
      </c>
    </row>
    <row r="1240" spans="1:8" ht="38.25">
      <c r="A1240" s="136">
        <v>87772</v>
      </c>
      <c r="B1240" s="137" t="s">
        <v>6828</v>
      </c>
      <c r="C1240" s="136" t="s">
        <v>5352</v>
      </c>
      <c r="D1240" s="136" t="s">
        <v>335</v>
      </c>
      <c r="E1240" s="138">
        <v>42.58</v>
      </c>
      <c r="F1240" s="138">
        <v>40.4</v>
      </c>
      <c r="G1240" s="136" t="s">
        <v>308</v>
      </c>
      <c r="H1240" s="139">
        <v>41974</v>
      </c>
    </row>
    <row r="1241" spans="1:8" ht="38.25">
      <c r="A1241" s="140">
        <v>87737</v>
      </c>
      <c r="B1241" s="141" t="s">
        <v>6829</v>
      </c>
      <c r="C1241" s="140" t="s">
        <v>5352</v>
      </c>
      <c r="D1241" s="140" t="s">
        <v>335</v>
      </c>
      <c r="E1241" s="142">
        <v>31.94</v>
      </c>
      <c r="F1241" s="142">
        <v>30.29</v>
      </c>
      <c r="G1241" s="140" t="s">
        <v>308</v>
      </c>
      <c r="H1241" s="143">
        <v>41974</v>
      </c>
    </row>
    <row r="1242" spans="1:8" ht="38.25">
      <c r="A1242" s="136">
        <v>87742</v>
      </c>
      <c r="B1242" s="137" t="s">
        <v>6830</v>
      </c>
      <c r="C1242" s="136" t="s">
        <v>5352</v>
      </c>
      <c r="D1242" s="136" t="s">
        <v>335</v>
      </c>
      <c r="E1242" s="138">
        <v>32.9</v>
      </c>
      <c r="F1242" s="138">
        <v>31.19</v>
      </c>
      <c r="G1242" s="136" t="s">
        <v>308</v>
      </c>
      <c r="H1242" s="139">
        <v>41974</v>
      </c>
    </row>
    <row r="1243" spans="1:8" ht="38.25">
      <c r="A1243" s="140">
        <v>87747</v>
      </c>
      <c r="B1243" s="141" t="s">
        <v>6831</v>
      </c>
      <c r="C1243" s="140" t="s">
        <v>5352</v>
      </c>
      <c r="D1243" s="140" t="s">
        <v>335</v>
      </c>
      <c r="E1243" s="142">
        <v>38.9</v>
      </c>
      <c r="F1243" s="142">
        <v>37.020000000000003</v>
      </c>
      <c r="G1243" s="140" t="s">
        <v>308</v>
      </c>
      <c r="H1243" s="143">
        <v>41974</v>
      </c>
    </row>
    <row r="1244" spans="1:8" ht="38.25">
      <c r="A1244" s="136">
        <v>87752</v>
      </c>
      <c r="B1244" s="137" t="s">
        <v>6832</v>
      </c>
      <c r="C1244" s="136" t="s">
        <v>5352</v>
      </c>
      <c r="D1244" s="136" t="s">
        <v>335</v>
      </c>
      <c r="E1244" s="138">
        <v>39.65</v>
      </c>
      <c r="F1244" s="138">
        <v>37.72</v>
      </c>
      <c r="G1244" s="136" t="s">
        <v>308</v>
      </c>
      <c r="H1244" s="139">
        <v>41974</v>
      </c>
    </row>
    <row r="1245" spans="1:8" ht="38.25">
      <c r="A1245" s="140">
        <v>87652</v>
      </c>
      <c r="B1245" s="141" t="s">
        <v>6833</v>
      </c>
      <c r="C1245" s="140" t="s">
        <v>5352</v>
      </c>
      <c r="D1245" s="140" t="s">
        <v>335</v>
      </c>
      <c r="E1245" s="142">
        <v>24.45</v>
      </c>
      <c r="F1245" s="142">
        <v>23.54</v>
      </c>
      <c r="G1245" s="140" t="s">
        <v>308</v>
      </c>
      <c r="H1245" s="143">
        <v>41974</v>
      </c>
    </row>
    <row r="1246" spans="1:8" ht="38.25">
      <c r="A1246" s="136">
        <v>87647</v>
      </c>
      <c r="B1246" s="137" t="s">
        <v>6834</v>
      </c>
      <c r="C1246" s="136" t="s">
        <v>5352</v>
      </c>
      <c r="D1246" s="136" t="s">
        <v>335</v>
      </c>
      <c r="E1246" s="138">
        <v>25.41</v>
      </c>
      <c r="F1246" s="138">
        <v>24.44</v>
      </c>
      <c r="G1246" s="136" t="s">
        <v>308</v>
      </c>
      <c r="H1246" s="139">
        <v>41974</v>
      </c>
    </row>
    <row r="1247" spans="1:8" ht="38.25">
      <c r="A1247" s="140">
        <v>87662</v>
      </c>
      <c r="B1247" s="141" t="s">
        <v>6835</v>
      </c>
      <c r="C1247" s="140" t="s">
        <v>5352</v>
      </c>
      <c r="D1247" s="140" t="s">
        <v>335</v>
      </c>
      <c r="E1247" s="142">
        <v>31.2</v>
      </c>
      <c r="F1247" s="142">
        <v>30.07</v>
      </c>
      <c r="G1247" s="140" t="s">
        <v>308</v>
      </c>
      <c r="H1247" s="143">
        <v>41974</v>
      </c>
    </row>
    <row r="1248" spans="1:8" ht="38.25">
      <c r="A1248" s="136">
        <v>87657</v>
      </c>
      <c r="B1248" s="137" t="s">
        <v>6836</v>
      </c>
      <c r="C1248" s="136" t="s">
        <v>5352</v>
      </c>
      <c r="D1248" s="136" t="s">
        <v>335</v>
      </c>
      <c r="E1248" s="138">
        <v>32.159999999999997</v>
      </c>
      <c r="F1248" s="138">
        <v>30.97</v>
      </c>
      <c r="G1248" s="136" t="s">
        <v>308</v>
      </c>
      <c r="H1248" s="139">
        <v>41974</v>
      </c>
    </row>
    <row r="1249" spans="1:8" ht="38.25">
      <c r="A1249" s="140">
        <v>87672</v>
      </c>
      <c r="B1249" s="141" t="s">
        <v>6837</v>
      </c>
      <c r="C1249" s="140" t="s">
        <v>5352</v>
      </c>
      <c r="D1249" s="140" t="s">
        <v>335</v>
      </c>
      <c r="E1249" s="142">
        <v>36.840000000000003</v>
      </c>
      <c r="F1249" s="142">
        <v>35.520000000000003</v>
      </c>
      <c r="G1249" s="140" t="s">
        <v>308</v>
      </c>
      <c r="H1249" s="143">
        <v>41974</v>
      </c>
    </row>
    <row r="1250" spans="1:8" ht="38.25">
      <c r="A1250" s="136">
        <v>87667</v>
      </c>
      <c r="B1250" s="137" t="s">
        <v>6838</v>
      </c>
      <c r="C1250" s="136" t="s">
        <v>5352</v>
      </c>
      <c r="D1250" s="136" t="s">
        <v>335</v>
      </c>
      <c r="E1250" s="138">
        <v>37.799999999999997</v>
      </c>
      <c r="F1250" s="138">
        <v>36.42</v>
      </c>
      <c r="G1250" s="136" t="s">
        <v>308</v>
      </c>
      <c r="H1250" s="139">
        <v>41974</v>
      </c>
    </row>
    <row r="1251" spans="1:8" ht="38.25">
      <c r="A1251" s="140">
        <v>87712</v>
      </c>
      <c r="B1251" s="141" t="s">
        <v>6839</v>
      </c>
      <c r="C1251" s="140" t="s">
        <v>5352</v>
      </c>
      <c r="D1251" s="140" t="s">
        <v>335</v>
      </c>
      <c r="E1251" s="142">
        <v>32.1</v>
      </c>
      <c r="F1251" s="142">
        <v>30.89</v>
      </c>
      <c r="G1251" s="140" t="s">
        <v>308</v>
      </c>
      <c r="H1251" s="143">
        <v>41974</v>
      </c>
    </row>
    <row r="1252" spans="1:8" ht="38.25">
      <c r="A1252" s="136">
        <v>87707</v>
      </c>
      <c r="B1252" s="137" t="s">
        <v>6840</v>
      </c>
      <c r="C1252" s="136" t="s">
        <v>5352</v>
      </c>
      <c r="D1252" s="136" t="s">
        <v>335</v>
      </c>
      <c r="E1252" s="138">
        <v>33.06</v>
      </c>
      <c r="F1252" s="138">
        <v>31.79</v>
      </c>
      <c r="G1252" s="136" t="s">
        <v>308</v>
      </c>
      <c r="H1252" s="139">
        <v>41974</v>
      </c>
    </row>
    <row r="1253" spans="1:8" ht="38.25">
      <c r="A1253" s="140">
        <v>87722</v>
      </c>
      <c r="B1253" s="141" t="s">
        <v>6841</v>
      </c>
      <c r="C1253" s="140" t="s">
        <v>5352</v>
      </c>
      <c r="D1253" s="140" t="s">
        <v>335</v>
      </c>
      <c r="E1253" s="142">
        <v>37.049999999999997</v>
      </c>
      <c r="F1253" s="142">
        <v>35.64</v>
      </c>
      <c r="G1253" s="140" t="s">
        <v>308</v>
      </c>
      <c r="H1253" s="143">
        <v>41974</v>
      </c>
    </row>
    <row r="1254" spans="1:8" ht="38.25">
      <c r="A1254" s="136">
        <v>87717</v>
      </c>
      <c r="B1254" s="137" t="s">
        <v>6842</v>
      </c>
      <c r="C1254" s="136" t="s">
        <v>5352</v>
      </c>
      <c r="D1254" s="136" t="s">
        <v>335</v>
      </c>
      <c r="E1254" s="138">
        <v>38.020000000000003</v>
      </c>
      <c r="F1254" s="138">
        <v>36.54</v>
      </c>
      <c r="G1254" s="136" t="s">
        <v>308</v>
      </c>
      <c r="H1254" s="139">
        <v>41974</v>
      </c>
    </row>
    <row r="1255" spans="1:8" ht="38.25">
      <c r="A1255" s="140">
        <v>88469</v>
      </c>
      <c r="B1255" s="141" t="s">
        <v>6843</v>
      </c>
      <c r="C1255" s="140" t="s">
        <v>5352</v>
      </c>
      <c r="D1255" s="140" t="s">
        <v>335</v>
      </c>
      <c r="E1255" s="142">
        <v>40.21</v>
      </c>
      <c r="F1255" s="142">
        <v>38.68</v>
      </c>
      <c r="G1255" s="140" t="s">
        <v>308</v>
      </c>
      <c r="H1255" s="143">
        <v>41974</v>
      </c>
    </row>
    <row r="1256" spans="1:8" ht="38.25">
      <c r="A1256" s="136">
        <v>87727</v>
      </c>
      <c r="B1256" s="137" t="s">
        <v>6844</v>
      </c>
      <c r="C1256" s="136" t="s">
        <v>5352</v>
      </c>
      <c r="D1256" s="136" t="s">
        <v>335</v>
      </c>
      <c r="E1256" s="138">
        <v>40.96</v>
      </c>
      <c r="F1256" s="138">
        <v>39.39</v>
      </c>
      <c r="G1256" s="136" t="s">
        <v>308</v>
      </c>
      <c r="H1256" s="139">
        <v>41974</v>
      </c>
    </row>
    <row r="1257" spans="1:8" ht="38.25">
      <c r="A1257" s="140">
        <v>87622</v>
      </c>
      <c r="B1257" s="141" t="s">
        <v>6845</v>
      </c>
      <c r="C1257" s="140" t="s">
        <v>5352</v>
      </c>
      <c r="D1257" s="140" t="s">
        <v>335</v>
      </c>
      <c r="E1257" s="142">
        <v>25.52</v>
      </c>
      <c r="F1257" s="142">
        <v>24.51</v>
      </c>
      <c r="G1257" s="140" t="s">
        <v>308</v>
      </c>
      <c r="H1257" s="143">
        <v>41974</v>
      </c>
    </row>
    <row r="1258" spans="1:8" ht="38.25">
      <c r="A1258" s="136">
        <v>87073</v>
      </c>
      <c r="B1258" s="137" t="s">
        <v>6846</v>
      </c>
      <c r="C1258" s="136" t="s">
        <v>5352</v>
      </c>
      <c r="D1258" s="136" t="s">
        <v>335</v>
      </c>
      <c r="E1258" s="138">
        <v>26.48</v>
      </c>
      <c r="F1258" s="138">
        <v>25.41</v>
      </c>
      <c r="G1258" s="136" t="s">
        <v>308</v>
      </c>
      <c r="H1258" s="139">
        <v>41974</v>
      </c>
    </row>
    <row r="1259" spans="1:8" ht="38.25">
      <c r="A1259" s="140">
        <v>87632</v>
      </c>
      <c r="B1259" s="141" t="s">
        <v>6847</v>
      </c>
      <c r="C1259" s="140" t="s">
        <v>5352</v>
      </c>
      <c r="D1259" s="140" t="s">
        <v>335</v>
      </c>
      <c r="E1259" s="142">
        <v>32.479999999999997</v>
      </c>
      <c r="F1259" s="142">
        <v>31.23</v>
      </c>
      <c r="G1259" s="140" t="s">
        <v>308</v>
      </c>
      <c r="H1259" s="143">
        <v>41974</v>
      </c>
    </row>
    <row r="1260" spans="1:8" ht="38.25">
      <c r="A1260" s="136">
        <v>87627</v>
      </c>
      <c r="B1260" s="137" t="s">
        <v>6848</v>
      </c>
      <c r="C1260" s="136" t="s">
        <v>5352</v>
      </c>
      <c r="D1260" s="136" t="s">
        <v>335</v>
      </c>
      <c r="E1260" s="138">
        <v>33.229999999999997</v>
      </c>
      <c r="F1260" s="138">
        <v>31.94</v>
      </c>
      <c r="G1260" s="136" t="s">
        <v>308</v>
      </c>
      <c r="H1260" s="139">
        <v>41974</v>
      </c>
    </row>
    <row r="1261" spans="1:8" ht="38.25">
      <c r="A1261" s="140">
        <v>87642</v>
      </c>
      <c r="B1261" s="141" t="s">
        <v>6849</v>
      </c>
      <c r="C1261" s="140" t="s">
        <v>5352</v>
      </c>
      <c r="D1261" s="140" t="s">
        <v>335</v>
      </c>
      <c r="E1261" s="142">
        <v>38.119999999999997</v>
      </c>
      <c r="F1261" s="142">
        <v>36.68</v>
      </c>
      <c r="G1261" s="140" t="s">
        <v>308</v>
      </c>
      <c r="H1261" s="143">
        <v>41974</v>
      </c>
    </row>
    <row r="1262" spans="1:8" ht="38.25">
      <c r="A1262" s="136">
        <v>87637</v>
      </c>
      <c r="B1262" s="137" t="s">
        <v>6850</v>
      </c>
      <c r="C1262" s="136" t="s">
        <v>5352</v>
      </c>
      <c r="D1262" s="136" t="s">
        <v>335</v>
      </c>
      <c r="E1262" s="138">
        <v>38.869999999999997</v>
      </c>
      <c r="F1262" s="138">
        <v>37.380000000000003</v>
      </c>
      <c r="G1262" s="136" t="s">
        <v>308</v>
      </c>
      <c r="H1262" s="139">
        <v>41974</v>
      </c>
    </row>
    <row r="1263" spans="1:8" ht="38.25">
      <c r="A1263" s="140">
        <v>87682</v>
      </c>
      <c r="B1263" s="141" t="s">
        <v>6851</v>
      </c>
      <c r="C1263" s="140" t="s">
        <v>5352</v>
      </c>
      <c r="D1263" s="140" t="s">
        <v>335</v>
      </c>
      <c r="E1263" s="142">
        <v>32.950000000000003</v>
      </c>
      <c r="F1263" s="142">
        <v>31.66</v>
      </c>
      <c r="G1263" s="140" t="s">
        <v>308</v>
      </c>
      <c r="H1263" s="143">
        <v>41974</v>
      </c>
    </row>
    <row r="1264" spans="1:8" ht="38.25">
      <c r="A1264" s="136">
        <v>87677</v>
      </c>
      <c r="B1264" s="137" t="s">
        <v>6852</v>
      </c>
      <c r="C1264" s="136" t="s">
        <v>5352</v>
      </c>
      <c r="D1264" s="136" t="s">
        <v>335</v>
      </c>
      <c r="E1264" s="138">
        <v>33.92</v>
      </c>
      <c r="F1264" s="138">
        <v>32.56</v>
      </c>
      <c r="G1264" s="136" t="s">
        <v>308</v>
      </c>
      <c r="H1264" s="139">
        <v>41974</v>
      </c>
    </row>
    <row r="1265" spans="1:8" ht="38.25">
      <c r="A1265" s="140">
        <v>87692</v>
      </c>
      <c r="B1265" s="141" t="s">
        <v>6853</v>
      </c>
      <c r="C1265" s="140" t="s">
        <v>5352</v>
      </c>
      <c r="D1265" s="140" t="s">
        <v>335</v>
      </c>
      <c r="E1265" s="142">
        <v>38.119999999999997</v>
      </c>
      <c r="F1265" s="142">
        <v>36.6</v>
      </c>
      <c r="G1265" s="140" t="s">
        <v>308</v>
      </c>
      <c r="H1265" s="143">
        <v>41974</v>
      </c>
    </row>
    <row r="1266" spans="1:8" ht="38.25">
      <c r="A1266" s="136">
        <v>87687</v>
      </c>
      <c r="B1266" s="137" t="s">
        <v>6854</v>
      </c>
      <c r="C1266" s="136" t="s">
        <v>5352</v>
      </c>
      <c r="D1266" s="136" t="s">
        <v>335</v>
      </c>
      <c r="E1266" s="138">
        <v>39.090000000000003</v>
      </c>
      <c r="F1266" s="138">
        <v>37.5</v>
      </c>
      <c r="G1266" s="136" t="s">
        <v>308</v>
      </c>
      <c r="H1266" s="139">
        <v>41974</v>
      </c>
    </row>
    <row r="1267" spans="1:8" ht="38.25">
      <c r="A1267" s="140">
        <v>87702</v>
      </c>
      <c r="B1267" s="141" t="s">
        <v>6855</v>
      </c>
      <c r="C1267" s="140" t="s">
        <v>5352</v>
      </c>
      <c r="D1267" s="140" t="s">
        <v>335</v>
      </c>
      <c r="E1267" s="142">
        <v>41.28</v>
      </c>
      <c r="F1267" s="142">
        <v>39.65</v>
      </c>
      <c r="G1267" s="140" t="s">
        <v>308</v>
      </c>
      <c r="H1267" s="143">
        <v>41974</v>
      </c>
    </row>
    <row r="1268" spans="1:8" ht="38.25">
      <c r="A1268" s="136">
        <v>87697</v>
      </c>
      <c r="B1268" s="137" t="s">
        <v>6856</v>
      </c>
      <c r="C1268" s="136" t="s">
        <v>5352</v>
      </c>
      <c r="D1268" s="136" t="s">
        <v>335</v>
      </c>
      <c r="E1268" s="138">
        <v>42.02</v>
      </c>
      <c r="F1268" s="138">
        <v>40.35</v>
      </c>
      <c r="G1268" s="136" t="s">
        <v>308</v>
      </c>
      <c r="H1268" s="139">
        <v>41974</v>
      </c>
    </row>
    <row r="1269" spans="1:8" ht="51">
      <c r="A1269" s="140">
        <v>87755</v>
      </c>
      <c r="B1269" s="141" t="s">
        <v>6857</v>
      </c>
      <c r="C1269" s="140" t="s">
        <v>5352</v>
      </c>
      <c r="D1269" s="140" t="s">
        <v>335</v>
      </c>
      <c r="E1269" s="142">
        <v>33.28</v>
      </c>
      <c r="F1269" s="142">
        <v>31.62</v>
      </c>
      <c r="G1269" s="140" t="s">
        <v>308</v>
      </c>
      <c r="H1269" s="143">
        <v>41974</v>
      </c>
    </row>
    <row r="1270" spans="1:8" ht="38.25">
      <c r="A1270" s="136">
        <v>87760</v>
      </c>
      <c r="B1270" s="137" t="s">
        <v>6858</v>
      </c>
      <c r="C1270" s="136" t="s">
        <v>5352</v>
      </c>
      <c r="D1270" s="136" t="s">
        <v>335</v>
      </c>
      <c r="E1270" s="138">
        <v>34.03</v>
      </c>
      <c r="F1270" s="138">
        <v>32.33</v>
      </c>
      <c r="G1270" s="136" t="s">
        <v>308</v>
      </c>
      <c r="H1270" s="139">
        <v>41974</v>
      </c>
    </row>
    <row r="1271" spans="1:8" ht="51">
      <c r="A1271" s="140">
        <v>87765</v>
      </c>
      <c r="B1271" s="141" t="s">
        <v>6859</v>
      </c>
      <c r="C1271" s="140" t="s">
        <v>5352</v>
      </c>
      <c r="D1271" s="140" t="s">
        <v>335</v>
      </c>
      <c r="E1271" s="142">
        <v>38.25</v>
      </c>
      <c r="F1271" s="142">
        <v>36.47</v>
      </c>
      <c r="G1271" s="140" t="s">
        <v>308</v>
      </c>
      <c r="H1271" s="143">
        <v>41974</v>
      </c>
    </row>
    <row r="1272" spans="1:8" ht="38.25">
      <c r="A1272" s="136">
        <v>87770</v>
      </c>
      <c r="B1272" s="137" t="s">
        <v>6860</v>
      </c>
      <c r="C1272" s="136" t="s">
        <v>5352</v>
      </c>
      <c r="D1272" s="136" t="s">
        <v>335</v>
      </c>
      <c r="E1272" s="138">
        <v>39</v>
      </c>
      <c r="F1272" s="138">
        <v>37.18</v>
      </c>
      <c r="G1272" s="136" t="s">
        <v>308</v>
      </c>
      <c r="H1272" s="139">
        <v>41974</v>
      </c>
    </row>
    <row r="1273" spans="1:8" ht="38.25">
      <c r="A1273" s="140">
        <v>87735</v>
      </c>
      <c r="B1273" s="141" t="s">
        <v>6861</v>
      </c>
      <c r="C1273" s="140" t="s">
        <v>5352</v>
      </c>
      <c r="D1273" s="140" t="s">
        <v>335</v>
      </c>
      <c r="E1273" s="142">
        <v>29.84</v>
      </c>
      <c r="F1273" s="142">
        <v>28.41</v>
      </c>
      <c r="G1273" s="140" t="s">
        <v>308</v>
      </c>
      <c r="H1273" s="143">
        <v>41974</v>
      </c>
    </row>
    <row r="1274" spans="1:8" ht="38.25">
      <c r="A1274" s="136">
        <v>87740</v>
      </c>
      <c r="B1274" s="137" t="s">
        <v>6862</v>
      </c>
      <c r="C1274" s="136" t="s">
        <v>5352</v>
      </c>
      <c r="D1274" s="136" t="s">
        <v>335</v>
      </c>
      <c r="E1274" s="138">
        <v>30.81</v>
      </c>
      <c r="F1274" s="138">
        <v>29.31</v>
      </c>
      <c r="G1274" s="136" t="s">
        <v>308</v>
      </c>
      <c r="H1274" s="139">
        <v>41974</v>
      </c>
    </row>
    <row r="1275" spans="1:8" ht="38.25">
      <c r="A1275" s="140">
        <v>87745</v>
      </c>
      <c r="B1275" s="141" t="s">
        <v>6863</v>
      </c>
      <c r="C1275" s="140" t="s">
        <v>5352</v>
      </c>
      <c r="D1275" s="140" t="s">
        <v>335</v>
      </c>
      <c r="E1275" s="142">
        <v>35.99</v>
      </c>
      <c r="F1275" s="142">
        <v>34.39</v>
      </c>
      <c r="G1275" s="140" t="s">
        <v>308</v>
      </c>
      <c r="H1275" s="143">
        <v>41974</v>
      </c>
    </row>
    <row r="1276" spans="1:8" ht="38.25">
      <c r="A1276" s="136">
        <v>87750</v>
      </c>
      <c r="B1276" s="137" t="s">
        <v>6864</v>
      </c>
      <c r="C1276" s="136" t="s">
        <v>5352</v>
      </c>
      <c r="D1276" s="136" t="s">
        <v>335</v>
      </c>
      <c r="E1276" s="138">
        <v>36.74</v>
      </c>
      <c r="F1276" s="138">
        <v>35.1</v>
      </c>
      <c r="G1276" s="136" t="s">
        <v>308</v>
      </c>
      <c r="H1276" s="139">
        <v>41974</v>
      </c>
    </row>
    <row r="1277" spans="1:8" ht="51">
      <c r="A1277" s="140">
        <v>87650</v>
      </c>
      <c r="B1277" s="141" t="s">
        <v>6865</v>
      </c>
      <c r="C1277" s="140" t="s">
        <v>5352</v>
      </c>
      <c r="D1277" s="140" t="s">
        <v>335</v>
      </c>
      <c r="E1277" s="142">
        <v>22.36</v>
      </c>
      <c r="F1277" s="142">
        <v>21.66</v>
      </c>
      <c r="G1277" s="140" t="s">
        <v>308</v>
      </c>
      <c r="H1277" s="143">
        <v>41974</v>
      </c>
    </row>
    <row r="1278" spans="1:8" ht="51">
      <c r="A1278" s="136">
        <v>87645</v>
      </c>
      <c r="B1278" s="137" t="s">
        <v>6866</v>
      </c>
      <c r="C1278" s="136" t="s">
        <v>5352</v>
      </c>
      <c r="D1278" s="136" t="s">
        <v>335</v>
      </c>
      <c r="E1278" s="138">
        <v>23.32</v>
      </c>
      <c r="F1278" s="138">
        <v>22.55</v>
      </c>
      <c r="G1278" s="136" t="s">
        <v>308</v>
      </c>
      <c r="H1278" s="139">
        <v>41974</v>
      </c>
    </row>
    <row r="1279" spans="1:8" ht="51">
      <c r="A1279" s="140">
        <v>87660</v>
      </c>
      <c r="B1279" s="141" t="s">
        <v>6867</v>
      </c>
      <c r="C1279" s="140" t="s">
        <v>5352</v>
      </c>
      <c r="D1279" s="140" t="s">
        <v>335</v>
      </c>
      <c r="E1279" s="142">
        <v>28.29</v>
      </c>
      <c r="F1279" s="142">
        <v>27.45</v>
      </c>
      <c r="G1279" s="140" t="s">
        <v>308</v>
      </c>
      <c r="H1279" s="143">
        <v>41974</v>
      </c>
    </row>
    <row r="1280" spans="1:8" ht="51">
      <c r="A1280" s="136">
        <v>87655</v>
      </c>
      <c r="B1280" s="137" t="s">
        <v>6868</v>
      </c>
      <c r="C1280" s="136" t="s">
        <v>5352</v>
      </c>
      <c r="D1280" s="136" t="s">
        <v>335</v>
      </c>
      <c r="E1280" s="138">
        <v>29.25</v>
      </c>
      <c r="F1280" s="138">
        <v>28.35</v>
      </c>
      <c r="G1280" s="136" t="s">
        <v>308</v>
      </c>
      <c r="H1280" s="139">
        <v>41974</v>
      </c>
    </row>
    <row r="1281" spans="1:8" ht="51">
      <c r="A1281" s="140">
        <v>87670</v>
      </c>
      <c r="B1281" s="141" t="s">
        <v>6869</v>
      </c>
      <c r="C1281" s="140" t="s">
        <v>5352</v>
      </c>
      <c r="D1281" s="140" t="s">
        <v>335</v>
      </c>
      <c r="E1281" s="142">
        <v>33.26</v>
      </c>
      <c r="F1281" s="142">
        <v>32.299999999999997</v>
      </c>
      <c r="G1281" s="140" t="s">
        <v>308</v>
      </c>
      <c r="H1281" s="143">
        <v>41974</v>
      </c>
    </row>
    <row r="1282" spans="1:8" ht="51">
      <c r="A1282" s="136">
        <v>87665</v>
      </c>
      <c r="B1282" s="137" t="s">
        <v>6870</v>
      </c>
      <c r="C1282" s="136" t="s">
        <v>5352</v>
      </c>
      <c r="D1282" s="136" t="s">
        <v>335</v>
      </c>
      <c r="E1282" s="138">
        <v>33.86</v>
      </c>
      <c r="F1282" s="138">
        <v>32.86</v>
      </c>
      <c r="G1282" s="136" t="s">
        <v>308</v>
      </c>
      <c r="H1282" s="139">
        <v>41974</v>
      </c>
    </row>
    <row r="1283" spans="1:8" ht="51">
      <c r="A1283" s="140">
        <v>87710</v>
      </c>
      <c r="B1283" s="141" t="s">
        <v>6871</v>
      </c>
      <c r="C1283" s="140" t="s">
        <v>5352</v>
      </c>
      <c r="D1283" s="140" t="s">
        <v>335</v>
      </c>
      <c r="E1283" s="142">
        <v>28.52</v>
      </c>
      <c r="F1283" s="142">
        <v>27.66</v>
      </c>
      <c r="G1283" s="140" t="s">
        <v>308</v>
      </c>
      <c r="H1283" s="143">
        <v>41974</v>
      </c>
    </row>
    <row r="1284" spans="1:8" ht="51">
      <c r="A1284" s="136">
        <v>87705</v>
      </c>
      <c r="B1284" s="137" t="s">
        <v>6872</v>
      </c>
      <c r="C1284" s="136" t="s">
        <v>5352</v>
      </c>
      <c r="D1284" s="136" t="s">
        <v>335</v>
      </c>
      <c r="E1284" s="138">
        <v>29.48</v>
      </c>
      <c r="F1284" s="138">
        <v>28.56</v>
      </c>
      <c r="G1284" s="136" t="s">
        <v>308</v>
      </c>
      <c r="H1284" s="139">
        <v>41974</v>
      </c>
    </row>
    <row r="1285" spans="1:8" ht="51">
      <c r="A1285" s="140">
        <v>87720</v>
      </c>
      <c r="B1285" s="141" t="s">
        <v>6873</v>
      </c>
      <c r="C1285" s="140" t="s">
        <v>5352</v>
      </c>
      <c r="D1285" s="140" t="s">
        <v>335</v>
      </c>
      <c r="E1285" s="142">
        <v>32.96</v>
      </c>
      <c r="F1285" s="142">
        <v>31.95</v>
      </c>
      <c r="G1285" s="140" t="s">
        <v>308</v>
      </c>
      <c r="H1285" s="143">
        <v>41974</v>
      </c>
    </row>
    <row r="1286" spans="1:8" ht="51">
      <c r="A1286" s="136">
        <v>87715</v>
      </c>
      <c r="B1286" s="137" t="s">
        <v>6874</v>
      </c>
      <c r="C1286" s="136" t="s">
        <v>5352</v>
      </c>
      <c r="D1286" s="136" t="s">
        <v>335</v>
      </c>
      <c r="E1286" s="138">
        <v>33.92</v>
      </c>
      <c r="F1286" s="138">
        <v>32.840000000000003</v>
      </c>
      <c r="G1286" s="136" t="s">
        <v>308</v>
      </c>
      <c r="H1286" s="139">
        <v>41974</v>
      </c>
    </row>
    <row r="1287" spans="1:8" ht="51">
      <c r="A1287" s="140">
        <v>87730</v>
      </c>
      <c r="B1287" s="141" t="s">
        <v>6875</v>
      </c>
      <c r="C1287" s="140" t="s">
        <v>5352</v>
      </c>
      <c r="D1287" s="140" t="s">
        <v>335</v>
      </c>
      <c r="E1287" s="142">
        <v>35.75</v>
      </c>
      <c r="F1287" s="142">
        <v>34.659999999999997</v>
      </c>
      <c r="G1287" s="140" t="s">
        <v>308</v>
      </c>
      <c r="H1287" s="143">
        <v>41974</v>
      </c>
    </row>
    <row r="1288" spans="1:8" ht="51">
      <c r="A1288" s="136">
        <v>87725</v>
      </c>
      <c r="B1288" s="137" t="s">
        <v>6876</v>
      </c>
      <c r="C1288" s="136" t="s">
        <v>5352</v>
      </c>
      <c r="D1288" s="136" t="s">
        <v>335</v>
      </c>
      <c r="E1288" s="138">
        <v>36.5</v>
      </c>
      <c r="F1288" s="138">
        <v>35.36</v>
      </c>
      <c r="G1288" s="136" t="s">
        <v>308</v>
      </c>
      <c r="H1288" s="139">
        <v>41974</v>
      </c>
    </row>
    <row r="1289" spans="1:8" ht="51">
      <c r="A1289" s="140">
        <v>87620</v>
      </c>
      <c r="B1289" s="141" t="s">
        <v>6877</v>
      </c>
      <c r="C1289" s="140" t="s">
        <v>5352</v>
      </c>
      <c r="D1289" s="140" t="s">
        <v>335</v>
      </c>
      <c r="E1289" s="142">
        <v>23.43</v>
      </c>
      <c r="F1289" s="142">
        <v>22.62</v>
      </c>
      <c r="G1289" s="140" t="s">
        <v>308</v>
      </c>
      <c r="H1289" s="143">
        <v>41974</v>
      </c>
    </row>
    <row r="1290" spans="1:8" ht="51">
      <c r="A1290" s="136">
        <v>87071</v>
      </c>
      <c r="B1290" s="137" t="s">
        <v>6878</v>
      </c>
      <c r="C1290" s="136" t="s">
        <v>5352</v>
      </c>
      <c r="D1290" s="136" t="s">
        <v>335</v>
      </c>
      <c r="E1290" s="138">
        <v>24.39</v>
      </c>
      <c r="F1290" s="138">
        <v>23.52</v>
      </c>
      <c r="G1290" s="136" t="s">
        <v>308</v>
      </c>
      <c r="H1290" s="139">
        <v>41974</v>
      </c>
    </row>
    <row r="1291" spans="1:8" ht="51">
      <c r="A1291" s="140">
        <v>87630</v>
      </c>
      <c r="B1291" s="141" t="s">
        <v>6879</v>
      </c>
      <c r="C1291" s="140" t="s">
        <v>5352</v>
      </c>
      <c r="D1291" s="140" t="s">
        <v>335</v>
      </c>
      <c r="E1291" s="142">
        <v>29.57</v>
      </c>
      <c r="F1291" s="142">
        <v>28.61</v>
      </c>
      <c r="G1291" s="140" t="s">
        <v>308</v>
      </c>
      <c r="H1291" s="143">
        <v>41974</v>
      </c>
    </row>
    <row r="1292" spans="1:8" ht="51">
      <c r="A1292" s="136">
        <v>87625</v>
      </c>
      <c r="B1292" s="137" t="s">
        <v>6880</v>
      </c>
      <c r="C1292" s="136" t="s">
        <v>5352</v>
      </c>
      <c r="D1292" s="136" t="s">
        <v>335</v>
      </c>
      <c r="E1292" s="138">
        <v>30.32</v>
      </c>
      <c r="F1292" s="138">
        <v>29.31</v>
      </c>
      <c r="G1292" s="136" t="s">
        <v>308</v>
      </c>
      <c r="H1292" s="139">
        <v>41974</v>
      </c>
    </row>
    <row r="1293" spans="1:8" ht="51">
      <c r="A1293" s="140">
        <v>87640</v>
      </c>
      <c r="B1293" s="141" t="s">
        <v>6881</v>
      </c>
      <c r="C1293" s="140" t="s">
        <v>5352</v>
      </c>
      <c r="D1293" s="140" t="s">
        <v>335</v>
      </c>
      <c r="E1293" s="142">
        <v>34.54</v>
      </c>
      <c r="F1293" s="142">
        <v>33.450000000000003</v>
      </c>
      <c r="G1293" s="140" t="s">
        <v>308</v>
      </c>
      <c r="H1293" s="143">
        <v>41974</v>
      </c>
    </row>
    <row r="1294" spans="1:8" ht="51">
      <c r="A1294" s="136">
        <v>87635</v>
      </c>
      <c r="B1294" s="137" t="s">
        <v>6882</v>
      </c>
      <c r="C1294" s="136" t="s">
        <v>5352</v>
      </c>
      <c r="D1294" s="136" t="s">
        <v>335</v>
      </c>
      <c r="E1294" s="138">
        <v>35.29</v>
      </c>
      <c r="F1294" s="138">
        <v>34.159999999999997</v>
      </c>
      <c r="G1294" s="136" t="s">
        <v>308</v>
      </c>
      <c r="H1294" s="139">
        <v>41974</v>
      </c>
    </row>
    <row r="1295" spans="1:8" ht="51">
      <c r="A1295" s="140">
        <v>87680</v>
      </c>
      <c r="B1295" s="141" t="s">
        <v>6883</v>
      </c>
      <c r="C1295" s="140" t="s">
        <v>5352</v>
      </c>
      <c r="D1295" s="140" t="s">
        <v>335</v>
      </c>
      <c r="E1295" s="142">
        <v>29.38</v>
      </c>
      <c r="F1295" s="142">
        <v>28.43</v>
      </c>
      <c r="G1295" s="140" t="s">
        <v>308</v>
      </c>
      <c r="H1295" s="143">
        <v>41974</v>
      </c>
    </row>
    <row r="1296" spans="1:8" ht="51">
      <c r="A1296" s="136">
        <v>87675</v>
      </c>
      <c r="B1296" s="137" t="s">
        <v>6884</v>
      </c>
      <c r="C1296" s="136" t="s">
        <v>5352</v>
      </c>
      <c r="D1296" s="136" t="s">
        <v>335</v>
      </c>
      <c r="E1296" s="138">
        <v>30.34</v>
      </c>
      <c r="F1296" s="138">
        <v>29.33</v>
      </c>
      <c r="G1296" s="136" t="s">
        <v>308</v>
      </c>
      <c r="H1296" s="139">
        <v>41974</v>
      </c>
    </row>
    <row r="1297" spans="1:8" ht="51">
      <c r="A1297" s="140">
        <v>87690</v>
      </c>
      <c r="B1297" s="141" t="s">
        <v>6885</v>
      </c>
      <c r="C1297" s="140" t="s">
        <v>5352</v>
      </c>
      <c r="D1297" s="140" t="s">
        <v>335</v>
      </c>
      <c r="E1297" s="142">
        <v>34.03</v>
      </c>
      <c r="F1297" s="142">
        <v>32.909999999999997</v>
      </c>
      <c r="G1297" s="140" t="s">
        <v>308</v>
      </c>
      <c r="H1297" s="143">
        <v>41974</v>
      </c>
    </row>
    <row r="1298" spans="1:8" ht="51">
      <c r="A1298" s="136">
        <v>87685</v>
      </c>
      <c r="B1298" s="137" t="s">
        <v>6886</v>
      </c>
      <c r="C1298" s="136" t="s">
        <v>5352</v>
      </c>
      <c r="D1298" s="136" t="s">
        <v>335</v>
      </c>
      <c r="E1298" s="138">
        <v>34.99</v>
      </c>
      <c r="F1298" s="138">
        <v>33.81</v>
      </c>
      <c r="G1298" s="136" t="s">
        <v>308</v>
      </c>
      <c r="H1298" s="139">
        <v>41974</v>
      </c>
    </row>
    <row r="1299" spans="1:8" ht="51">
      <c r="A1299" s="140">
        <v>87700</v>
      </c>
      <c r="B1299" s="141" t="s">
        <v>6887</v>
      </c>
      <c r="C1299" s="140" t="s">
        <v>5352</v>
      </c>
      <c r="D1299" s="140" t="s">
        <v>335</v>
      </c>
      <c r="E1299" s="142">
        <v>36.82</v>
      </c>
      <c r="F1299" s="142">
        <v>35.619999999999997</v>
      </c>
      <c r="G1299" s="140" t="s">
        <v>308</v>
      </c>
      <c r="H1299" s="143">
        <v>41974</v>
      </c>
    </row>
    <row r="1300" spans="1:8" ht="51">
      <c r="A1300" s="136">
        <v>87695</v>
      </c>
      <c r="B1300" s="137" t="s">
        <v>6888</v>
      </c>
      <c r="C1300" s="136" t="s">
        <v>5352</v>
      </c>
      <c r="D1300" s="136" t="s">
        <v>335</v>
      </c>
      <c r="E1300" s="138">
        <v>37.56</v>
      </c>
      <c r="F1300" s="138">
        <v>36.33</v>
      </c>
      <c r="G1300" s="136" t="s">
        <v>308</v>
      </c>
      <c r="H1300" s="139">
        <v>41974</v>
      </c>
    </row>
    <row r="1301" spans="1:8" ht="51">
      <c r="A1301" s="140">
        <v>87756</v>
      </c>
      <c r="B1301" s="141" t="s">
        <v>6889</v>
      </c>
      <c r="C1301" s="140" t="s">
        <v>5352</v>
      </c>
      <c r="D1301" s="140" t="s">
        <v>335</v>
      </c>
      <c r="E1301" s="142">
        <v>17.43</v>
      </c>
      <c r="F1301" s="142">
        <v>31.4</v>
      </c>
      <c r="G1301" s="140" t="s">
        <v>308</v>
      </c>
      <c r="H1301" s="143">
        <v>41974</v>
      </c>
    </row>
    <row r="1302" spans="1:8" ht="38.25">
      <c r="A1302" s="136">
        <v>87761</v>
      </c>
      <c r="B1302" s="137" t="s">
        <v>6890</v>
      </c>
      <c r="C1302" s="136" t="s">
        <v>5352</v>
      </c>
      <c r="D1302" s="136" t="s">
        <v>335</v>
      </c>
      <c r="E1302" s="138">
        <v>18.170000000000002</v>
      </c>
      <c r="F1302" s="138">
        <v>32.11</v>
      </c>
      <c r="G1302" s="136" t="s">
        <v>308</v>
      </c>
      <c r="H1302" s="139">
        <v>41974</v>
      </c>
    </row>
    <row r="1303" spans="1:8" ht="51">
      <c r="A1303" s="140">
        <v>87766</v>
      </c>
      <c r="B1303" s="141" t="s">
        <v>6891</v>
      </c>
      <c r="C1303" s="140" t="s">
        <v>5352</v>
      </c>
      <c r="D1303" s="140" t="s">
        <v>335</v>
      </c>
      <c r="E1303" s="142">
        <v>18.760000000000002</v>
      </c>
      <c r="F1303" s="142">
        <v>36.19</v>
      </c>
      <c r="G1303" s="140" t="s">
        <v>308</v>
      </c>
      <c r="H1303" s="143">
        <v>41974</v>
      </c>
    </row>
    <row r="1304" spans="1:8" ht="38.25">
      <c r="A1304" s="136">
        <v>87771</v>
      </c>
      <c r="B1304" s="137" t="s">
        <v>6892</v>
      </c>
      <c r="C1304" s="136" t="s">
        <v>5352</v>
      </c>
      <c r="D1304" s="136" t="s">
        <v>335</v>
      </c>
      <c r="E1304" s="138">
        <v>19.5</v>
      </c>
      <c r="F1304" s="138">
        <v>36.9</v>
      </c>
      <c r="G1304" s="136" t="s">
        <v>308</v>
      </c>
      <c r="H1304" s="139">
        <v>41974</v>
      </c>
    </row>
    <row r="1305" spans="1:8" ht="38.25">
      <c r="A1305" s="140">
        <v>87736</v>
      </c>
      <c r="B1305" s="141" t="s">
        <v>6893</v>
      </c>
      <c r="C1305" s="140" t="s">
        <v>5352</v>
      </c>
      <c r="D1305" s="140" t="s">
        <v>335</v>
      </c>
      <c r="E1305" s="142">
        <v>18.440000000000001</v>
      </c>
      <c r="F1305" s="142">
        <v>28.25</v>
      </c>
      <c r="G1305" s="140" t="s">
        <v>308</v>
      </c>
      <c r="H1305" s="143">
        <v>41974</v>
      </c>
    </row>
    <row r="1306" spans="1:8" ht="38.25">
      <c r="A1306" s="136">
        <v>87741</v>
      </c>
      <c r="B1306" s="137" t="s">
        <v>6894</v>
      </c>
      <c r="C1306" s="136" t="s">
        <v>5352</v>
      </c>
      <c r="D1306" s="136" t="s">
        <v>335</v>
      </c>
      <c r="E1306" s="138">
        <v>19.399999999999999</v>
      </c>
      <c r="F1306" s="138">
        <v>29.15</v>
      </c>
      <c r="G1306" s="136" t="s">
        <v>308</v>
      </c>
      <c r="H1306" s="139">
        <v>41974</v>
      </c>
    </row>
    <row r="1307" spans="1:8" ht="38.25">
      <c r="A1307" s="140">
        <v>87746</v>
      </c>
      <c r="B1307" s="141" t="s">
        <v>6895</v>
      </c>
      <c r="C1307" s="140" t="s">
        <v>5352</v>
      </c>
      <c r="D1307" s="140" t="s">
        <v>335</v>
      </c>
      <c r="E1307" s="142">
        <v>20.13</v>
      </c>
      <c r="F1307" s="142">
        <v>34.17</v>
      </c>
      <c r="G1307" s="140" t="s">
        <v>308</v>
      </c>
      <c r="H1307" s="143">
        <v>41974</v>
      </c>
    </row>
    <row r="1308" spans="1:8" ht="38.25">
      <c r="A1308" s="136">
        <v>87751</v>
      </c>
      <c r="B1308" s="137" t="s">
        <v>6896</v>
      </c>
      <c r="C1308" s="136" t="s">
        <v>5352</v>
      </c>
      <c r="D1308" s="136" t="s">
        <v>335</v>
      </c>
      <c r="E1308" s="138">
        <v>20.88</v>
      </c>
      <c r="F1308" s="138">
        <v>34.880000000000003</v>
      </c>
      <c r="G1308" s="136" t="s">
        <v>308</v>
      </c>
      <c r="H1308" s="139">
        <v>41974</v>
      </c>
    </row>
    <row r="1309" spans="1:8" ht="51">
      <c r="A1309" s="140">
        <v>87651</v>
      </c>
      <c r="B1309" s="141" t="s">
        <v>6897</v>
      </c>
      <c r="C1309" s="140" t="s">
        <v>5352</v>
      </c>
      <c r="D1309" s="140" t="s">
        <v>335</v>
      </c>
      <c r="E1309" s="142">
        <v>10.95</v>
      </c>
      <c r="F1309" s="142">
        <v>21.5</v>
      </c>
      <c r="G1309" s="140" t="s">
        <v>308</v>
      </c>
      <c r="H1309" s="143">
        <v>41974</v>
      </c>
    </row>
    <row r="1310" spans="1:8" ht="51">
      <c r="A1310" s="136">
        <v>87646</v>
      </c>
      <c r="B1310" s="137" t="s">
        <v>6898</v>
      </c>
      <c r="C1310" s="136" t="s">
        <v>5352</v>
      </c>
      <c r="D1310" s="136" t="s">
        <v>335</v>
      </c>
      <c r="E1310" s="138">
        <v>11.91</v>
      </c>
      <c r="F1310" s="138">
        <v>22.39</v>
      </c>
      <c r="G1310" s="136" t="s">
        <v>308</v>
      </c>
      <c r="H1310" s="139">
        <v>41974</v>
      </c>
    </row>
    <row r="1311" spans="1:8" ht="51">
      <c r="A1311" s="140">
        <v>87661</v>
      </c>
      <c r="B1311" s="141" t="s">
        <v>6899</v>
      </c>
      <c r="C1311" s="140" t="s">
        <v>5352</v>
      </c>
      <c r="D1311" s="140" t="s">
        <v>335</v>
      </c>
      <c r="E1311" s="142">
        <v>12.43</v>
      </c>
      <c r="F1311" s="142">
        <v>27.23</v>
      </c>
      <c r="G1311" s="140" t="s">
        <v>308</v>
      </c>
      <c r="H1311" s="143">
        <v>41974</v>
      </c>
    </row>
    <row r="1312" spans="1:8" ht="51">
      <c r="A1312" s="136">
        <v>87656</v>
      </c>
      <c r="B1312" s="137" t="s">
        <v>6900</v>
      </c>
      <c r="C1312" s="136" t="s">
        <v>5352</v>
      </c>
      <c r="D1312" s="136" t="s">
        <v>335</v>
      </c>
      <c r="E1312" s="138">
        <v>13.4</v>
      </c>
      <c r="F1312" s="138">
        <v>28.13</v>
      </c>
      <c r="G1312" s="136" t="s">
        <v>308</v>
      </c>
      <c r="H1312" s="139">
        <v>41974</v>
      </c>
    </row>
    <row r="1313" spans="1:8" ht="51">
      <c r="A1313" s="140">
        <v>87671</v>
      </c>
      <c r="B1313" s="141" t="s">
        <v>6901</v>
      </c>
      <c r="C1313" s="140" t="s">
        <v>5352</v>
      </c>
      <c r="D1313" s="140" t="s">
        <v>335</v>
      </c>
      <c r="E1313" s="142">
        <v>13.76</v>
      </c>
      <c r="F1313" s="142">
        <v>32.020000000000003</v>
      </c>
      <c r="G1313" s="140" t="s">
        <v>308</v>
      </c>
      <c r="H1313" s="143">
        <v>41974</v>
      </c>
    </row>
    <row r="1314" spans="1:8" ht="51">
      <c r="A1314" s="136">
        <v>87666</v>
      </c>
      <c r="B1314" s="137" t="s">
        <v>6902</v>
      </c>
      <c r="C1314" s="136" t="s">
        <v>5352</v>
      </c>
      <c r="D1314" s="136" t="s">
        <v>335</v>
      </c>
      <c r="E1314" s="138">
        <v>14.72</v>
      </c>
      <c r="F1314" s="138">
        <v>32.92</v>
      </c>
      <c r="G1314" s="136" t="s">
        <v>308</v>
      </c>
      <c r="H1314" s="139">
        <v>41974</v>
      </c>
    </row>
    <row r="1315" spans="1:8" ht="51">
      <c r="A1315" s="140">
        <v>87711</v>
      </c>
      <c r="B1315" s="141" t="s">
        <v>6903</v>
      </c>
      <c r="C1315" s="140" t="s">
        <v>5352</v>
      </c>
      <c r="D1315" s="140" t="s">
        <v>335</v>
      </c>
      <c r="E1315" s="142">
        <v>9.02</v>
      </c>
      <c r="F1315" s="142">
        <v>27.39</v>
      </c>
      <c r="G1315" s="140" t="s">
        <v>308</v>
      </c>
      <c r="H1315" s="143">
        <v>41974</v>
      </c>
    </row>
    <row r="1316" spans="1:8" ht="51">
      <c r="A1316" s="136">
        <v>87706</v>
      </c>
      <c r="B1316" s="137" t="s">
        <v>6904</v>
      </c>
      <c r="C1316" s="136" t="s">
        <v>5352</v>
      </c>
      <c r="D1316" s="136" t="s">
        <v>335</v>
      </c>
      <c r="E1316" s="138">
        <v>9.99</v>
      </c>
      <c r="F1316" s="138">
        <v>28.29</v>
      </c>
      <c r="G1316" s="136" t="s">
        <v>308</v>
      </c>
      <c r="H1316" s="139">
        <v>41974</v>
      </c>
    </row>
    <row r="1317" spans="1:8" ht="51">
      <c r="A1317" s="140">
        <v>87721</v>
      </c>
      <c r="B1317" s="141" t="s">
        <v>6905</v>
      </c>
      <c r="C1317" s="140" t="s">
        <v>5352</v>
      </c>
      <c r="D1317" s="140" t="s">
        <v>335</v>
      </c>
      <c r="E1317" s="142">
        <v>10.63</v>
      </c>
      <c r="F1317" s="142">
        <v>31.63</v>
      </c>
      <c r="G1317" s="140" t="s">
        <v>308</v>
      </c>
      <c r="H1317" s="143">
        <v>41974</v>
      </c>
    </row>
    <row r="1318" spans="1:8" ht="51">
      <c r="A1318" s="136">
        <v>87716</v>
      </c>
      <c r="B1318" s="137" t="s">
        <v>6906</v>
      </c>
      <c r="C1318" s="136" t="s">
        <v>5352</v>
      </c>
      <c r="D1318" s="136" t="s">
        <v>335</v>
      </c>
      <c r="E1318" s="138">
        <v>11.59</v>
      </c>
      <c r="F1318" s="138">
        <v>32.53</v>
      </c>
      <c r="G1318" s="136" t="s">
        <v>308</v>
      </c>
      <c r="H1318" s="139">
        <v>41974</v>
      </c>
    </row>
    <row r="1319" spans="1:8" ht="51">
      <c r="A1319" s="140">
        <v>87731</v>
      </c>
      <c r="B1319" s="141" t="s">
        <v>6907</v>
      </c>
      <c r="C1319" s="140" t="s">
        <v>5352</v>
      </c>
      <c r="D1319" s="140" t="s">
        <v>335</v>
      </c>
      <c r="E1319" s="142">
        <v>11.43</v>
      </c>
      <c r="F1319" s="142">
        <v>34.32</v>
      </c>
      <c r="G1319" s="140" t="s">
        <v>308</v>
      </c>
      <c r="H1319" s="143">
        <v>41974</v>
      </c>
    </row>
    <row r="1320" spans="1:8" ht="51">
      <c r="A1320" s="136">
        <v>87726</v>
      </c>
      <c r="B1320" s="137" t="s">
        <v>6908</v>
      </c>
      <c r="C1320" s="136" t="s">
        <v>5352</v>
      </c>
      <c r="D1320" s="136" t="s">
        <v>335</v>
      </c>
      <c r="E1320" s="138">
        <v>12.18</v>
      </c>
      <c r="F1320" s="138">
        <v>35.020000000000003</v>
      </c>
      <c r="G1320" s="136" t="s">
        <v>308</v>
      </c>
      <c r="H1320" s="139">
        <v>41974</v>
      </c>
    </row>
    <row r="1321" spans="1:8" ht="51">
      <c r="A1321" s="140">
        <v>87621</v>
      </c>
      <c r="B1321" s="141" t="s">
        <v>6909</v>
      </c>
      <c r="C1321" s="140" t="s">
        <v>5352</v>
      </c>
      <c r="D1321" s="140" t="s">
        <v>335</v>
      </c>
      <c r="E1321" s="142">
        <v>12.02</v>
      </c>
      <c r="F1321" s="142">
        <v>22.46</v>
      </c>
      <c r="G1321" s="140" t="s">
        <v>308</v>
      </c>
      <c r="H1321" s="143">
        <v>41974</v>
      </c>
    </row>
    <row r="1322" spans="1:8" ht="51">
      <c r="A1322" s="136">
        <v>87072</v>
      </c>
      <c r="B1322" s="137" t="s">
        <v>6910</v>
      </c>
      <c r="C1322" s="136" t="s">
        <v>5352</v>
      </c>
      <c r="D1322" s="136" t="s">
        <v>335</v>
      </c>
      <c r="E1322" s="138">
        <v>12.98</v>
      </c>
      <c r="F1322" s="138">
        <v>23.36</v>
      </c>
      <c r="G1322" s="136" t="s">
        <v>308</v>
      </c>
      <c r="H1322" s="139">
        <v>41974</v>
      </c>
    </row>
    <row r="1323" spans="1:8" ht="51">
      <c r="A1323" s="140">
        <v>87631</v>
      </c>
      <c r="B1323" s="141" t="s">
        <v>6911</v>
      </c>
      <c r="C1323" s="140" t="s">
        <v>5352</v>
      </c>
      <c r="D1323" s="140" t="s">
        <v>335</v>
      </c>
      <c r="E1323" s="142">
        <v>13.72</v>
      </c>
      <c r="F1323" s="142">
        <v>28.38</v>
      </c>
      <c r="G1323" s="140" t="s">
        <v>308</v>
      </c>
      <c r="H1323" s="143">
        <v>41974</v>
      </c>
    </row>
    <row r="1324" spans="1:8" ht="51">
      <c r="A1324" s="136">
        <v>87626</v>
      </c>
      <c r="B1324" s="137" t="s">
        <v>6912</v>
      </c>
      <c r="C1324" s="136" t="s">
        <v>5352</v>
      </c>
      <c r="D1324" s="136" t="s">
        <v>335</v>
      </c>
      <c r="E1324" s="138">
        <v>14.47</v>
      </c>
      <c r="F1324" s="138">
        <v>29.09</v>
      </c>
      <c r="G1324" s="136" t="s">
        <v>308</v>
      </c>
      <c r="H1324" s="139">
        <v>41974</v>
      </c>
    </row>
    <row r="1325" spans="1:8" ht="51">
      <c r="A1325" s="140">
        <v>87641</v>
      </c>
      <c r="B1325" s="141" t="s">
        <v>6913</v>
      </c>
      <c r="C1325" s="140" t="s">
        <v>5352</v>
      </c>
      <c r="D1325" s="140" t="s">
        <v>335</v>
      </c>
      <c r="E1325" s="142">
        <v>15.05</v>
      </c>
      <c r="F1325" s="142">
        <v>33.18</v>
      </c>
      <c r="G1325" s="140" t="s">
        <v>308</v>
      </c>
      <c r="H1325" s="143">
        <v>41974</v>
      </c>
    </row>
    <row r="1326" spans="1:8" ht="51">
      <c r="A1326" s="136">
        <v>87636</v>
      </c>
      <c r="B1326" s="137" t="s">
        <v>6914</v>
      </c>
      <c r="C1326" s="136" t="s">
        <v>5352</v>
      </c>
      <c r="D1326" s="136" t="s">
        <v>335</v>
      </c>
      <c r="E1326" s="138">
        <v>15.79</v>
      </c>
      <c r="F1326" s="138">
        <v>33.880000000000003</v>
      </c>
      <c r="G1326" s="136" t="s">
        <v>308</v>
      </c>
      <c r="H1326" s="139">
        <v>41974</v>
      </c>
    </row>
    <row r="1327" spans="1:8" ht="51">
      <c r="A1327" s="140">
        <v>87681</v>
      </c>
      <c r="B1327" s="141" t="s">
        <v>6915</v>
      </c>
      <c r="C1327" s="140" t="s">
        <v>5352</v>
      </c>
      <c r="D1327" s="140" t="s">
        <v>335</v>
      </c>
      <c r="E1327" s="142">
        <v>9.8800000000000008</v>
      </c>
      <c r="F1327" s="142">
        <v>28.16</v>
      </c>
      <c r="G1327" s="140" t="s">
        <v>308</v>
      </c>
      <c r="H1327" s="143">
        <v>41974</v>
      </c>
    </row>
    <row r="1328" spans="1:8" ht="51">
      <c r="A1328" s="136">
        <v>87676</v>
      </c>
      <c r="B1328" s="137" t="s">
        <v>6916</v>
      </c>
      <c r="C1328" s="136" t="s">
        <v>5352</v>
      </c>
      <c r="D1328" s="136" t="s">
        <v>335</v>
      </c>
      <c r="E1328" s="138">
        <v>10.84</v>
      </c>
      <c r="F1328" s="138">
        <v>29.06</v>
      </c>
      <c r="G1328" s="136" t="s">
        <v>308</v>
      </c>
      <c r="H1328" s="139">
        <v>41974</v>
      </c>
    </row>
    <row r="1329" spans="1:8" ht="51">
      <c r="A1329" s="140">
        <v>87691</v>
      </c>
      <c r="B1329" s="141" t="s">
        <v>6917</v>
      </c>
      <c r="C1329" s="140" t="s">
        <v>5352</v>
      </c>
      <c r="D1329" s="140" t="s">
        <v>335</v>
      </c>
      <c r="E1329" s="142">
        <v>11.7</v>
      </c>
      <c r="F1329" s="142">
        <v>32.6</v>
      </c>
      <c r="G1329" s="140" t="s">
        <v>308</v>
      </c>
      <c r="H1329" s="143">
        <v>41974</v>
      </c>
    </row>
    <row r="1330" spans="1:8" ht="51">
      <c r="A1330" s="136">
        <v>87686</v>
      </c>
      <c r="B1330" s="137" t="s">
        <v>6918</v>
      </c>
      <c r="C1330" s="136" t="s">
        <v>5352</v>
      </c>
      <c r="D1330" s="136" t="s">
        <v>335</v>
      </c>
      <c r="E1330" s="138">
        <v>12.66</v>
      </c>
      <c r="F1330" s="138">
        <v>33.49</v>
      </c>
      <c r="G1330" s="136" t="s">
        <v>308</v>
      </c>
      <c r="H1330" s="139">
        <v>41974</v>
      </c>
    </row>
    <row r="1331" spans="1:8" ht="51">
      <c r="A1331" s="140">
        <v>87701</v>
      </c>
      <c r="B1331" s="141" t="s">
        <v>6919</v>
      </c>
      <c r="C1331" s="140" t="s">
        <v>5352</v>
      </c>
      <c r="D1331" s="140" t="s">
        <v>335</v>
      </c>
      <c r="E1331" s="142">
        <v>12.5</v>
      </c>
      <c r="F1331" s="142">
        <v>35.28</v>
      </c>
      <c r="G1331" s="140" t="s">
        <v>308</v>
      </c>
      <c r="H1331" s="143">
        <v>41974</v>
      </c>
    </row>
    <row r="1332" spans="1:8" ht="51">
      <c r="A1332" s="136">
        <v>87696</v>
      </c>
      <c r="B1332" s="137" t="s">
        <v>6920</v>
      </c>
      <c r="C1332" s="136" t="s">
        <v>5352</v>
      </c>
      <c r="D1332" s="136" t="s">
        <v>335</v>
      </c>
      <c r="E1332" s="138">
        <v>13.25</v>
      </c>
      <c r="F1332" s="138">
        <v>35.99</v>
      </c>
      <c r="G1332" s="136" t="s">
        <v>308</v>
      </c>
      <c r="H1332" s="139">
        <v>41974</v>
      </c>
    </row>
    <row r="1333" spans="1:8" ht="25.5">
      <c r="A1333" s="140" t="s">
        <v>6921</v>
      </c>
      <c r="B1333" s="141" t="s">
        <v>6922</v>
      </c>
      <c r="C1333" s="140" t="s">
        <v>5352</v>
      </c>
      <c r="D1333" s="140" t="s">
        <v>335</v>
      </c>
      <c r="E1333" s="142">
        <v>28.94</v>
      </c>
      <c r="F1333" s="142">
        <v>27.28</v>
      </c>
      <c r="G1333" s="140" t="s">
        <v>308</v>
      </c>
      <c r="H1333" s="143">
        <v>41974</v>
      </c>
    </row>
    <row r="1334" spans="1:8" ht="25.5">
      <c r="A1334" s="136" t="s">
        <v>6923</v>
      </c>
      <c r="B1334" s="137" t="s">
        <v>6924</v>
      </c>
      <c r="C1334" s="136" t="s">
        <v>6231</v>
      </c>
      <c r="D1334" s="136" t="s">
        <v>370</v>
      </c>
      <c r="E1334" s="138">
        <v>16.28</v>
      </c>
      <c r="F1334" s="138">
        <v>14.93</v>
      </c>
      <c r="G1334" s="136" t="s">
        <v>308</v>
      </c>
      <c r="H1334" s="139">
        <v>41974</v>
      </c>
    </row>
    <row r="1335" spans="1:8" ht="25.5">
      <c r="A1335" s="140" t="s">
        <v>6925</v>
      </c>
      <c r="B1335" s="141" t="s">
        <v>6926</v>
      </c>
      <c r="C1335" s="140" t="s">
        <v>6231</v>
      </c>
      <c r="D1335" s="140" t="s">
        <v>370</v>
      </c>
      <c r="E1335" s="142">
        <v>16.489999999999998</v>
      </c>
      <c r="F1335" s="142">
        <v>15.14</v>
      </c>
      <c r="G1335" s="140" t="s">
        <v>308</v>
      </c>
      <c r="H1335" s="143">
        <v>41974</v>
      </c>
    </row>
    <row r="1336" spans="1:8" ht="38.25">
      <c r="A1336" s="136">
        <v>72927</v>
      </c>
      <c r="B1336" s="137" t="s">
        <v>6927</v>
      </c>
      <c r="C1336" s="136" t="s">
        <v>5368</v>
      </c>
      <c r="D1336" s="136" t="s">
        <v>370</v>
      </c>
      <c r="E1336" s="138">
        <v>26.95</v>
      </c>
      <c r="F1336" s="138">
        <v>25.16</v>
      </c>
      <c r="G1336" s="136" t="s">
        <v>308</v>
      </c>
      <c r="H1336" s="139">
        <v>41974</v>
      </c>
    </row>
    <row r="1337" spans="1:8" ht="38.25">
      <c r="A1337" s="140">
        <v>72928</v>
      </c>
      <c r="B1337" s="141" t="s">
        <v>6928</v>
      </c>
      <c r="C1337" s="140" t="s">
        <v>5368</v>
      </c>
      <c r="D1337" s="140" t="s">
        <v>370</v>
      </c>
      <c r="E1337" s="142">
        <v>32.200000000000003</v>
      </c>
      <c r="F1337" s="142">
        <v>30.38</v>
      </c>
      <c r="G1337" s="140" t="s">
        <v>308</v>
      </c>
      <c r="H1337" s="143">
        <v>41974</v>
      </c>
    </row>
    <row r="1338" spans="1:8" ht="38.25">
      <c r="A1338" s="136">
        <v>72929</v>
      </c>
      <c r="B1338" s="137" t="s">
        <v>6929</v>
      </c>
      <c r="C1338" s="136" t="s">
        <v>5368</v>
      </c>
      <c r="D1338" s="136" t="s">
        <v>370</v>
      </c>
      <c r="E1338" s="138">
        <v>36.54</v>
      </c>
      <c r="F1338" s="138">
        <v>34.61</v>
      </c>
      <c r="G1338" s="136" t="s">
        <v>308</v>
      </c>
      <c r="H1338" s="139">
        <v>41974</v>
      </c>
    </row>
    <row r="1339" spans="1:8" ht="38.25">
      <c r="A1339" s="140">
        <v>72930</v>
      </c>
      <c r="B1339" s="141" t="s">
        <v>6930</v>
      </c>
      <c r="C1339" s="140" t="s">
        <v>5368</v>
      </c>
      <c r="D1339" s="140" t="s">
        <v>370</v>
      </c>
      <c r="E1339" s="142">
        <v>43.72</v>
      </c>
      <c r="F1339" s="142">
        <v>41.53</v>
      </c>
      <c r="G1339" s="140" t="s">
        <v>308</v>
      </c>
      <c r="H1339" s="143">
        <v>41974</v>
      </c>
    </row>
    <row r="1340" spans="1:8" ht="38.25">
      <c r="A1340" s="136">
        <v>72931</v>
      </c>
      <c r="B1340" s="137" t="s">
        <v>6931</v>
      </c>
      <c r="C1340" s="136" t="s">
        <v>5368</v>
      </c>
      <c r="D1340" s="136" t="s">
        <v>370</v>
      </c>
      <c r="E1340" s="138">
        <v>53.6</v>
      </c>
      <c r="F1340" s="138">
        <v>51.32</v>
      </c>
      <c r="G1340" s="136" t="s">
        <v>308</v>
      </c>
      <c r="H1340" s="139">
        <v>41974</v>
      </c>
    </row>
    <row r="1341" spans="1:8" ht="38.25">
      <c r="A1341" s="140">
        <v>72932</v>
      </c>
      <c r="B1341" s="141" t="s">
        <v>6932</v>
      </c>
      <c r="C1341" s="140" t="s">
        <v>5368</v>
      </c>
      <c r="D1341" s="140" t="s">
        <v>370</v>
      </c>
      <c r="E1341" s="142">
        <v>63.33</v>
      </c>
      <c r="F1341" s="142">
        <v>61</v>
      </c>
      <c r="G1341" s="140" t="s">
        <v>308</v>
      </c>
      <c r="H1341" s="143">
        <v>41974</v>
      </c>
    </row>
    <row r="1342" spans="1:8" ht="25.5">
      <c r="A1342" s="136">
        <v>73669</v>
      </c>
      <c r="B1342" s="137" t="s">
        <v>6933</v>
      </c>
      <c r="C1342" s="136" t="s">
        <v>5410</v>
      </c>
      <c r="D1342" s="136" t="s">
        <v>370</v>
      </c>
      <c r="E1342" s="138">
        <v>56.53</v>
      </c>
      <c r="F1342" s="138">
        <v>53.62</v>
      </c>
      <c r="G1342" s="136" t="s">
        <v>308</v>
      </c>
      <c r="H1342" s="139">
        <v>41974</v>
      </c>
    </row>
    <row r="1343" spans="1:8" ht="25.5">
      <c r="A1343" s="140" t="s">
        <v>6934</v>
      </c>
      <c r="B1343" s="141" t="s">
        <v>6935</v>
      </c>
      <c r="C1343" s="140" t="s">
        <v>5350</v>
      </c>
      <c r="D1343" s="140" t="s">
        <v>370</v>
      </c>
      <c r="E1343" s="142">
        <v>75.38</v>
      </c>
      <c r="F1343" s="142">
        <v>69.33</v>
      </c>
      <c r="G1343" s="140" t="s">
        <v>308</v>
      </c>
      <c r="H1343" s="143">
        <v>41974</v>
      </c>
    </row>
    <row r="1344" spans="1:8" ht="25.5">
      <c r="A1344" s="136" t="s">
        <v>6936</v>
      </c>
      <c r="B1344" s="137" t="s">
        <v>6937</v>
      </c>
      <c r="C1344" s="136" t="s">
        <v>5410</v>
      </c>
      <c r="D1344" s="136" t="s">
        <v>370</v>
      </c>
      <c r="E1344" s="138">
        <v>70.83</v>
      </c>
      <c r="F1344" s="138">
        <v>67.09</v>
      </c>
      <c r="G1344" s="136" t="s">
        <v>308</v>
      </c>
      <c r="H1344" s="139">
        <v>41974</v>
      </c>
    </row>
    <row r="1345" spans="1:8" ht="25.5">
      <c r="A1345" s="140" t="s">
        <v>6938</v>
      </c>
      <c r="B1345" s="141" t="s">
        <v>6939</v>
      </c>
      <c r="C1345" s="140" t="s">
        <v>5410</v>
      </c>
      <c r="D1345" s="140" t="s">
        <v>370</v>
      </c>
      <c r="E1345" s="142">
        <v>96.88</v>
      </c>
      <c r="F1345" s="142">
        <v>93.15</v>
      </c>
      <c r="G1345" s="140" t="s">
        <v>308</v>
      </c>
      <c r="H1345" s="143">
        <v>41974</v>
      </c>
    </row>
    <row r="1346" spans="1:8" ht="25.5">
      <c r="A1346" s="136" t="s">
        <v>6940</v>
      </c>
      <c r="B1346" s="137" t="s">
        <v>6941</v>
      </c>
      <c r="C1346" s="136" t="s">
        <v>5410</v>
      </c>
      <c r="D1346" s="136" t="s">
        <v>370</v>
      </c>
      <c r="E1346" s="138">
        <v>57.67</v>
      </c>
      <c r="F1346" s="138">
        <v>53.94</v>
      </c>
      <c r="G1346" s="136" t="s">
        <v>308</v>
      </c>
      <c r="H1346" s="139">
        <v>41974</v>
      </c>
    </row>
    <row r="1347" spans="1:8">
      <c r="A1347" s="140">
        <v>85331</v>
      </c>
      <c r="B1347" s="141" t="s">
        <v>6942</v>
      </c>
      <c r="C1347" s="140" t="s">
        <v>6454</v>
      </c>
      <c r="D1347" s="140" t="s">
        <v>335</v>
      </c>
      <c r="E1347" s="142">
        <v>0.94</v>
      </c>
      <c r="F1347" s="142">
        <v>0.85</v>
      </c>
      <c r="G1347" s="140" t="s">
        <v>308</v>
      </c>
      <c r="H1347" s="143">
        <v>41974</v>
      </c>
    </row>
    <row r="1348" spans="1:8">
      <c r="A1348" s="136">
        <v>79473</v>
      </c>
      <c r="B1348" s="137" t="s">
        <v>6943</v>
      </c>
      <c r="C1348" s="136" t="s">
        <v>5604</v>
      </c>
      <c r="D1348" s="136" t="s">
        <v>368</v>
      </c>
      <c r="E1348" s="138">
        <v>7.03</v>
      </c>
      <c r="F1348" s="138">
        <v>7.03</v>
      </c>
      <c r="G1348" s="136" t="s">
        <v>308</v>
      </c>
      <c r="H1348" s="139">
        <v>41974</v>
      </c>
    </row>
    <row r="1349" spans="1:8">
      <c r="A1349" s="140">
        <v>72973</v>
      </c>
      <c r="B1349" s="141" t="s">
        <v>6944</v>
      </c>
      <c r="C1349" s="140" t="s">
        <v>5670</v>
      </c>
      <c r="D1349" s="140" t="s">
        <v>370</v>
      </c>
      <c r="E1349" s="142">
        <v>1.21</v>
      </c>
      <c r="F1349" s="142">
        <v>1.1000000000000001</v>
      </c>
      <c r="G1349" s="140" t="s">
        <v>308</v>
      </c>
      <c r="H1349" s="143">
        <v>41974</v>
      </c>
    </row>
    <row r="1350" spans="1:8">
      <c r="A1350" s="136">
        <v>72974</v>
      </c>
      <c r="B1350" s="137" t="s">
        <v>6945</v>
      </c>
      <c r="C1350" s="136" t="s">
        <v>5670</v>
      </c>
      <c r="D1350" s="136" t="s">
        <v>335</v>
      </c>
      <c r="E1350" s="138">
        <v>4.05</v>
      </c>
      <c r="F1350" s="138">
        <v>3.67</v>
      </c>
      <c r="G1350" s="136" t="s">
        <v>308</v>
      </c>
      <c r="H1350" s="139">
        <v>41974</v>
      </c>
    </row>
    <row r="1351" spans="1:8" ht="25.5">
      <c r="A1351" s="140">
        <v>72820</v>
      </c>
      <c r="B1351" s="141" t="s">
        <v>6946</v>
      </c>
      <c r="C1351" s="140" t="s">
        <v>5418</v>
      </c>
      <c r="D1351" s="140" t="s">
        <v>83</v>
      </c>
      <c r="E1351" s="142">
        <v>34.18</v>
      </c>
      <c r="F1351" s="142">
        <v>31</v>
      </c>
      <c r="G1351" s="140" t="s">
        <v>308</v>
      </c>
      <c r="H1351" s="143">
        <v>41974</v>
      </c>
    </row>
    <row r="1352" spans="1:8" ht="25.5">
      <c r="A1352" s="136">
        <v>73564</v>
      </c>
      <c r="B1352" s="137" t="s">
        <v>6947</v>
      </c>
      <c r="C1352" s="136" t="s">
        <v>5361</v>
      </c>
      <c r="D1352" s="136" t="s">
        <v>370</v>
      </c>
      <c r="E1352" s="138">
        <v>243.61</v>
      </c>
      <c r="F1352" s="138">
        <v>236.69</v>
      </c>
      <c r="G1352" s="136" t="s">
        <v>308</v>
      </c>
      <c r="H1352" s="139">
        <v>41974</v>
      </c>
    </row>
    <row r="1353" spans="1:8" ht="25.5">
      <c r="A1353" s="140">
        <v>73393</v>
      </c>
      <c r="B1353" s="141" t="s">
        <v>6948</v>
      </c>
      <c r="C1353" s="140" t="s">
        <v>5361</v>
      </c>
      <c r="D1353" s="140" t="s">
        <v>304</v>
      </c>
      <c r="E1353" s="142">
        <v>3.02</v>
      </c>
      <c r="F1353" s="142">
        <v>2.72</v>
      </c>
      <c r="G1353" s="140" t="s">
        <v>308</v>
      </c>
      <c r="H1353" s="143">
        <v>41974</v>
      </c>
    </row>
    <row r="1354" spans="1:8" ht="25.5">
      <c r="A1354" s="136">
        <v>73347</v>
      </c>
      <c r="B1354" s="137" t="s">
        <v>6949</v>
      </c>
      <c r="C1354" s="136" t="s">
        <v>5361</v>
      </c>
      <c r="D1354" s="136" t="s">
        <v>304</v>
      </c>
      <c r="E1354" s="138">
        <v>2.88</v>
      </c>
      <c r="F1354" s="138">
        <v>2.6</v>
      </c>
      <c r="G1354" s="136" t="s">
        <v>308</v>
      </c>
      <c r="H1354" s="139">
        <v>41974</v>
      </c>
    </row>
    <row r="1355" spans="1:8" ht="25.5">
      <c r="A1355" s="140">
        <v>73375</v>
      </c>
      <c r="B1355" s="141" t="s">
        <v>6950</v>
      </c>
      <c r="C1355" s="140" t="s">
        <v>5361</v>
      </c>
      <c r="D1355" s="140" t="s">
        <v>304</v>
      </c>
      <c r="E1355" s="142">
        <v>2.4700000000000002</v>
      </c>
      <c r="F1355" s="142">
        <v>2.23</v>
      </c>
      <c r="G1355" s="140" t="s">
        <v>308</v>
      </c>
      <c r="H1355" s="143">
        <v>41974</v>
      </c>
    </row>
    <row r="1356" spans="1:8" ht="25.5">
      <c r="A1356" s="136">
        <v>73525</v>
      </c>
      <c r="B1356" s="137" t="s">
        <v>6951</v>
      </c>
      <c r="C1356" s="136" t="s">
        <v>5361</v>
      </c>
      <c r="D1356" s="136" t="s">
        <v>304</v>
      </c>
      <c r="E1356" s="138">
        <v>2.88</v>
      </c>
      <c r="F1356" s="138">
        <v>2.6</v>
      </c>
      <c r="G1356" s="136" t="s">
        <v>308</v>
      </c>
      <c r="H1356" s="139">
        <v>41974</v>
      </c>
    </row>
    <row r="1357" spans="1:8" ht="25.5">
      <c r="A1357" s="140">
        <v>72300</v>
      </c>
      <c r="B1357" s="141" t="s">
        <v>6952</v>
      </c>
      <c r="C1357" s="140" t="s">
        <v>5366</v>
      </c>
      <c r="D1357" s="140" t="s">
        <v>83</v>
      </c>
      <c r="E1357" s="142">
        <v>18.13</v>
      </c>
      <c r="F1357" s="142">
        <v>17.12</v>
      </c>
      <c r="G1357" s="140" t="s">
        <v>308</v>
      </c>
      <c r="H1357" s="143">
        <v>41974</v>
      </c>
    </row>
    <row r="1358" spans="1:8" ht="25.5">
      <c r="A1358" s="136">
        <v>72297</v>
      </c>
      <c r="B1358" s="137" t="s">
        <v>6953</v>
      </c>
      <c r="C1358" s="136" t="s">
        <v>5366</v>
      </c>
      <c r="D1358" s="136" t="s">
        <v>83</v>
      </c>
      <c r="E1358" s="138">
        <v>34.729999999999997</v>
      </c>
      <c r="F1358" s="138">
        <v>33</v>
      </c>
      <c r="G1358" s="136" t="s">
        <v>308</v>
      </c>
      <c r="H1358" s="139">
        <v>41974</v>
      </c>
    </row>
    <row r="1359" spans="1:8" ht="25.5">
      <c r="A1359" s="140">
        <v>72298</v>
      </c>
      <c r="B1359" s="141" t="s">
        <v>6954</v>
      </c>
      <c r="C1359" s="140" t="s">
        <v>5366</v>
      </c>
      <c r="D1359" s="140" t="s">
        <v>83</v>
      </c>
      <c r="E1359" s="142">
        <v>28.29</v>
      </c>
      <c r="F1359" s="142">
        <v>26.69</v>
      </c>
      <c r="G1359" s="140" t="s">
        <v>308</v>
      </c>
      <c r="H1359" s="143">
        <v>41974</v>
      </c>
    </row>
    <row r="1360" spans="1:8" ht="25.5">
      <c r="A1360" s="136">
        <v>72301</v>
      </c>
      <c r="B1360" s="137" t="s">
        <v>6955</v>
      </c>
      <c r="C1360" s="136" t="s">
        <v>5366</v>
      </c>
      <c r="D1360" s="136" t="s">
        <v>83</v>
      </c>
      <c r="E1360" s="138">
        <v>15.1</v>
      </c>
      <c r="F1360" s="138">
        <v>13.93</v>
      </c>
      <c r="G1360" s="136" t="s">
        <v>308</v>
      </c>
      <c r="H1360" s="139">
        <v>41974</v>
      </c>
    </row>
    <row r="1361" spans="1:8" ht="25.5">
      <c r="A1361" s="140">
        <v>72303</v>
      </c>
      <c r="B1361" s="141" t="s">
        <v>6956</v>
      </c>
      <c r="C1361" s="140" t="s">
        <v>5366</v>
      </c>
      <c r="D1361" s="140" t="s">
        <v>83</v>
      </c>
      <c r="E1361" s="142">
        <v>45.08</v>
      </c>
      <c r="F1361" s="142">
        <v>43.22</v>
      </c>
      <c r="G1361" s="140" t="s">
        <v>308</v>
      </c>
      <c r="H1361" s="143">
        <v>41974</v>
      </c>
    </row>
    <row r="1362" spans="1:8" ht="25.5">
      <c r="A1362" s="136">
        <v>72302</v>
      </c>
      <c r="B1362" s="137" t="s">
        <v>6957</v>
      </c>
      <c r="C1362" s="136" t="s">
        <v>5366</v>
      </c>
      <c r="D1362" s="136" t="s">
        <v>83</v>
      </c>
      <c r="E1362" s="138">
        <v>70.41</v>
      </c>
      <c r="F1362" s="138">
        <v>68.41</v>
      </c>
      <c r="G1362" s="136" t="s">
        <v>308</v>
      </c>
      <c r="H1362" s="139">
        <v>41974</v>
      </c>
    </row>
    <row r="1363" spans="1:8" ht="25.5">
      <c r="A1363" s="140">
        <v>72304</v>
      </c>
      <c r="B1363" s="141" t="s">
        <v>6958</v>
      </c>
      <c r="C1363" s="140" t="s">
        <v>5366</v>
      </c>
      <c r="D1363" s="140" t="s">
        <v>83</v>
      </c>
      <c r="E1363" s="142">
        <v>89.54</v>
      </c>
      <c r="F1363" s="142">
        <v>87.41</v>
      </c>
      <c r="G1363" s="140" t="s">
        <v>308</v>
      </c>
      <c r="H1363" s="143">
        <v>41974</v>
      </c>
    </row>
    <row r="1364" spans="1:8" ht="25.5">
      <c r="A1364" s="136">
        <v>72305</v>
      </c>
      <c r="B1364" s="137" t="s">
        <v>6959</v>
      </c>
      <c r="C1364" s="136" t="s">
        <v>5366</v>
      </c>
      <c r="D1364" s="136" t="s">
        <v>83</v>
      </c>
      <c r="E1364" s="138">
        <v>15.56</v>
      </c>
      <c r="F1364" s="138">
        <v>14.59</v>
      </c>
      <c r="G1364" s="136" t="s">
        <v>308</v>
      </c>
      <c r="H1364" s="139">
        <v>41974</v>
      </c>
    </row>
    <row r="1365" spans="1:8" ht="25.5">
      <c r="A1365" s="140">
        <v>72306</v>
      </c>
      <c r="B1365" s="141" t="s">
        <v>6960</v>
      </c>
      <c r="C1365" s="140" t="s">
        <v>5366</v>
      </c>
      <c r="D1365" s="140" t="s">
        <v>83</v>
      </c>
      <c r="E1365" s="142">
        <v>144.94999999999999</v>
      </c>
      <c r="F1365" s="142">
        <v>142.41999999999999</v>
      </c>
      <c r="G1365" s="140" t="s">
        <v>308</v>
      </c>
      <c r="H1365" s="143">
        <v>41974</v>
      </c>
    </row>
    <row r="1366" spans="1:8" ht="25.5">
      <c r="A1366" s="136">
        <v>72307</v>
      </c>
      <c r="B1366" s="137" t="s">
        <v>6961</v>
      </c>
      <c r="C1366" s="136" t="s">
        <v>5366</v>
      </c>
      <c r="D1366" s="136" t="s">
        <v>83</v>
      </c>
      <c r="E1366" s="138">
        <v>329.92</v>
      </c>
      <c r="F1366" s="138">
        <v>326.98</v>
      </c>
      <c r="G1366" s="136" t="s">
        <v>308</v>
      </c>
      <c r="H1366" s="139">
        <v>41974</v>
      </c>
    </row>
    <row r="1367" spans="1:8" ht="25.5">
      <c r="A1367" s="140">
        <v>72313</v>
      </c>
      <c r="B1367" s="141" t="s">
        <v>6962</v>
      </c>
      <c r="C1367" s="140" t="s">
        <v>5366</v>
      </c>
      <c r="D1367" s="140" t="s">
        <v>83</v>
      </c>
      <c r="E1367" s="142">
        <v>407.84</v>
      </c>
      <c r="F1367" s="142">
        <v>404.5</v>
      </c>
      <c r="G1367" s="140" t="s">
        <v>308</v>
      </c>
      <c r="H1367" s="143">
        <v>41974</v>
      </c>
    </row>
    <row r="1368" spans="1:8" ht="25.5">
      <c r="A1368" s="136">
        <v>72314</v>
      </c>
      <c r="B1368" s="137" t="s">
        <v>6963</v>
      </c>
      <c r="C1368" s="136" t="s">
        <v>5366</v>
      </c>
      <c r="D1368" s="136" t="s">
        <v>83</v>
      </c>
      <c r="E1368" s="138">
        <v>39.86</v>
      </c>
      <c r="F1368" s="138">
        <v>39.14</v>
      </c>
      <c r="G1368" s="136" t="s">
        <v>308</v>
      </c>
      <c r="H1368" s="139">
        <v>41974</v>
      </c>
    </row>
    <row r="1369" spans="1:8" ht="25.5">
      <c r="A1369" s="140">
        <v>72317</v>
      </c>
      <c r="B1369" s="141" t="s">
        <v>6964</v>
      </c>
      <c r="C1369" s="140" t="s">
        <v>5366</v>
      </c>
      <c r="D1369" s="140" t="s">
        <v>83</v>
      </c>
      <c r="E1369" s="142">
        <v>55.71</v>
      </c>
      <c r="F1369" s="142">
        <v>54.94</v>
      </c>
      <c r="G1369" s="140" t="s">
        <v>308</v>
      </c>
      <c r="H1369" s="143">
        <v>41974</v>
      </c>
    </row>
    <row r="1370" spans="1:8" ht="25.5">
      <c r="A1370" s="136">
        <v>72318</v>
      </c>
      <c r="B1370" s="137" t="s">
        <v>6965</v>
      </c>
      <c r="C1370" s="136" t="s">
        <v>5366</v>
      </c>
      <c r="D1370" s="136" t="s">
        <v>83</v>
      </c>
      <c r="E1370" s="138">
        <v>149.76</v>
      </c>
      <c r="F1370" s="138">
        <v>148.9</v>
      </c>
      <c r="G1370" s="136" t="s">
        <v>308</v>
      </c>
      <c r="H1370" s="139">
        <v>41974</v>
      </c>
    </row>
    <row r="1371" spans="1:8" ht="25.5">
      <c r="A1371" s="140">
        <v>72320</v>
      </c>
      <c r="B1371" s="141" t="s">
        <v>6966</v>
      </c>
      <c r="C1371" s="140" t="s">
        <v>5366</v>
      </c>
      <c r="D1371" s="140" t="s">
        <v>83</v>
      </c>
      <c r="E1371" s="142">
        <v>177.66</v>
      </c>
      <c r="F1371" s="142">
        <v>176.75</v>
      </c>
      <c r="G1371" s="140" t="s">
        <v>308</v>
      </c>
      <c r="H1371" s="143">
        <v>41974</v>
      </c>
    </row>
    <row r="1372" spans="1:8" ht="25.5">
      <c r="A1372" s="136" t="s">
        <v>6967</v>
      </c>
      <c r="B1372" s="137" t="s">
        <v>6968</v>
      </c>
      <c r="C1372" s="136" t="s">
        <v>5366</v>
      </c>
      <c r="D1372" s="136" t="s">
        <v>83</v>
      </c>
      <c r="E1372" s="138">
        <v>7.41</v>
      </c>
      <c r="F1372" s="138">
        <v>6.92</v>
      </c>
      <c r="G1372" s="136" t="s">
        <v>308</v>
      </c>
      <c r="H1372" s="139">
        <v>41974</v>
      </c>
    </row>
    <row r="1373" spans="1:8" ht="25.5">
      <c r="A1373" s="140" t="s">
        <v>6969</v>
      </c>
      <c r="B1373" s="141" t="s">
        <v>6970</v>
      </c>
      <c r="C1373" s="140" t="s">
        <v>5366</v>
      </c>
      <c r="D1373" s="140" t="s">
        <v>83</v>
      </c>
      <c r="E1373" s="142">
        <v>10.79</v>
      </c>
      <c r="F1373" s="142">
        <v>10.3</v>
      </c>
      <c r="G1373" s="140" t="s">
        <v>308</v>
      </c>
      <c r="H1373" s="143">
        <v>41974</v>
      </c>
    </row>
    <row r="1374" spans="1:8" ht="25.5">
      <c r="A1374" s="136" t="s">
        <v>6971</v>
      </c>
      <c r="B1374" s="137" t="s">
        <v>6972</v>
      </c>
      <c r="C1374" s="136" t="s">
        <v>5366</v>
      </c>
      <c r="D1374" s="136" t="s">
        <v>83</v>
      </c>
      <c r="E1374" s="138">
        <v>12.96</v>
      </c>
      <c r="F1374" s="138">
        <v>12.46</v>
      </c>
      <c r="G1374" s="136" t="s">
        <v>308</v>
      </c>
      <c r="H1374" s="139">
        <v>41974</v>
      </c>
    </row>
    <row r="1375" spans="1:8" ht="25.5">
      <c r="A1375" s="140" t="s">
        <v>6973</v>
      </c>
      <c r="B1375" s="141" t="s">
        <v>6974</v>
      </c>
      <c r="C1375" s="140" t="s">
        <v>5366</v>
      </c>
      <c r="D1375" s="140" t="s">
        <v>83</v>
      </c>
      <c r="E1375" s="142">
        <v>29.28</v>
      </c>
      <c r="F1375" s="142">
        <v>28.5</v>
      </c>
      <c r="G1375" s="140" t="s">
        <v>308</v>
      </c>
      <c r="H1375" s="143">
        <v>41974</v>
      </c>
    </row>
    <row r="1376" spans="1:8" ht="25.5">
      <c r="A1376" s="136">
        <v>84891</v>
      </c>
      <c r="B1376" s="137" t="s">
        <v>6975</v>
      </c>
      <c r="C1376" s="136" t="s">
        <v>5410</v>
      </c>
      <c r="D1376" s="136" t="s">
        <v>83</v>
      </c>
      <c r="E1376" s="138">
        <v>138.03</v>
      </c>
      <c r="F1376" s="138">
        <v>128.61000000000001</v>
      </c>
      <c r="G1376" s="136" t="s">
        <v>308</v>
      </c>
      <c r="H1376" s="139">
        <v>41974</v>
      </c>
    </row>
    <row r="1377" spans="1:8" ht="25.5">
      <c r="A1377" s="140">
        <v>86900</v>
      </c>
      <c r="B1377" s="141" t="s">
        <v>6976</v>
      </c>
      <c r="C1377" s="140" t="s">
        <v>5366</v>
      </c>
      <c r="D1377" s="140" t="s">
        <v>83</v>
      </c>
      <c r="E1377" s="142">
        <v>65.489999999999995</v>
      </c>
      <c r="F1377" s="142">
        <v>64.62</v>
      </c>
      <c r="G1377" s="140" t="s">
        <v>308</v>
      </c>
      <c r="H1377" s="143">
        <v>41974</v>
      </c>
    </row>
    <row r="1378" spans="1:8" ht="38.25">
      <c r="A1378" s="136">
        <v>86936</v>
      </c>
      <c r="B1378" s="137" t="s">
        <v>6977</v>
      </c>
      <c r="C1378" s="136" t="s">
        <v>5366</v>
      </c>
      <c r="D1378" s="136" t="s">
        <v>83</v>
      </c>
      <c r="E1378" s="138">
        <v>224.26</v>
      </c>
      <c r="F1378" s="138">
        <v>222.55</v>
      </c>
      <c r="G1378" s="136" t="s">
        <v>308</v>
      </c>
      <c r="H1378" s="139">
        <v>41974</v>
      </c>
    </row>
    <row r="1379" spans="1:8" ht="38.25">
      <c r="A1379" s="140">
        <v>86935</v>
      </c>
      <c r="B1379" s="141" t="s">
        <v>6978</v>
      </c>
      <c r="C1379" s="140" t="s">
        <v>5366</v>
      </c>
      <c r="D1379" s="140" t="s">
        <v>83</v>
      </c>
      <c r="E1379" s="142">
        <v>132.75</v>
      </c>
      <c r="F1379" s="142">
        <v>131.4</v>
      </c>
      <c r="G1379" s="140" t="s">
        <v>308</v>
      </c>
      <c r="H1379" s="143">
        <v>41974</v>
      </c>
    </row>
    <row r="1380" spans="1:8" ht="25.5">
      <c r="A1380" s="136">
        <v>86901</v>
      </c>
      <c r="B1380" s="137" t="s">
        <v>6979</v>
      </c>
      <c r="C1380" s="136" t="s">
        <v>5366</v>
      </c>
      <c r="D1380" s="136" t="s">
        <v>83</v>
      </c>
      <c r="E1380" s="138">
        <v>90.42</v>
      </c>
      <c r="F1380" s="138">
        <v>88.88</v>
      </c>
      <c r="G1380" s="136" t="s">
        <v>308</v>
      </c>
      <c r="H1380" s="139">
        <v>41974</v>
      </c>
    </row>
    <row r="1381" spans="1:8" ht="25.5">
      <c r="A1381" s="140">
        <v>6058</v>
      </c>
      <c r="B1381" s="141" t="s">
        <v>6980</v>
      </c>
      <c r="C1381" s="140" t="s">
        <v>6231</v>
      </c>
      <c r="D1381" s="140" t="s">
        <v>370</v>
      </c>
      <c r="E1381" s="142">
        <v>19.309999999999999</v>
      </c>
      <c r="F1381" s="142">
        <v>17.98</v>
      </c>
      <c r="G1381" s="140" t="s">
        <v>308</v>
      </c>
      <c r="H1381" s="143">
        <v>41974</v>
      </c>
    </row>
    <row r="1382" spans="1:8">
      <c r="A1382" s="136">
        <v>75220</v>
      </c>
      <c r="B1382" s="137" t="s">
        <v>6981</v>
      </c>
      <c r="C1382" s="136" t="s">
        <v>6231</v>
      </c>
      <c r="D1382" s="136" t="s">
        <v>370</v>
      </c>
      <c r="E1382" s="138">
        <v>37.07</v>
      </c>
      <c r="F1382" s="138">
        <v>36.770000000000003</v>
      </c>
      <c r="G1382" s="136" t="s">
        <v>308</v>
      </c>
      <c r="H1382" s="139">
        <v>41974</v>
      </c>
    </row>
    <row r="1383" spans="1:8" ht="25.5">
      <c r="A1383" s="140" t="s">
        <v>6982</v>
      </c>
      <c r="B1383" s="141" t="s">
        <v>6983</v>
      </c>
      <c r="C1383" s="140" t="s">
        <v>6231</v>
      </c>
      <c r="D1383" s="140" t="s">
        <v>370</v>
      </c>
      <c r="E1383" s="142">
        <v>102.95</v>
      </c>
      <c r="F1383" s="142">
        <v>102.68</v>
      </c>
      <c r="G1383" s="140" t="s">
        <v>308</v>
      </c>
      <c r="H1383" s="143">
        <v>41974</v>
      </c>
    </row>
    <row r="1384" spans="1:8" ht="25.5">
      <c r="A1384" s="136" t="s">
        <v>6984</v>
      </c>
      <c r="B1384" s="137" t="s">
        <v>6985</v>
      </c>
      <c r="C1384" s="136" t="s">
        <v>6231</v>
      </c>
      <c r="D1384" s="136" t="s">
        <v>370</v>
      </c>
      <c r="E1384" s="138">
        <v>34.020000000000003</v>
      </c>
      <c r="F1384" s="138">
        <v>33.72</v>
      </c>
      <c r="G1384" s="136" t="s">
        <v>308</v>
      </c>
      <c r="H1384" s="139">
        <v>41974</v>
      </c>
    </row>
    <row r="1385" spans="1:8" ht="25.5">
      <c r="A1385" s="140" t="s">
        <v>6986</v>
      </c>
      <c r="B1385" s="141" t="s">
        <v>6987</v>
      </c>
      <c r="C1385" s="140" t="s">
        <v>6231</v>
      </c>
      <c r="D1385" s="140" t="s">
        <v>370</v>
      </c>
      <c r="E1385" s="142">
        <v>45.85</v>
      </c>
      <c r="F1385" s="142">
        <v>45.55</v>
      </c>
      <c r="G1385" s="140" t="s">
        <v>308</v>
      </c>
      <c r="H1385" s="143">
        <v>41974</v>
      </c>
    </row>
    <row r="1386" spans="1:8" ht="25.5">
      <c r="A1386" s="136">
        <v>89407</v>
      </c>
      <c r="B1386" s="137" t="s">
        <v>6988</v>
      </c>
      <c r="C1386" s="136" t="s">
        <v>5366</v>
      </c>
      <c r="D1386" s="136" t="s">
        <v>83</v>
      </c>
      <c r="E1386" s="138">
        <v>3.02</v>
      </c>
      <c r="F1386" s="138">
        <v>2.8</v>
      </c>
      <c r="G1386" s="136" t="s">
        <v>308</v>
      </c>
      <c r="H1386" s="139">
        <v>41974</v>
      </c>
    </row>
    <row r="1387" spans="1:8" ht="25.5">
      <c r="A1387" s="140">
        <v>89361</v>
      </c>
      <c r="B1387" s="141" t="s">
        <v>6989</v>
      </c>
      <c r="C1387" s="140" t="s">
        <v>5366</v>
      </c>
      <c r="D1387" s="140" t="s">
        <v>83</v>
      </c>
      <c r="E1387" s="142">
        <v>4.4800000000000004</v>
      </c>
      <c r="F1387" s="142">
        <v>4.12</v>
      </c>
      <c r="G1387" s="140" t="s">
        <v>308</v>
      </c>
      <c r="H1387" s="143">
        <v>41974</v>
      </c>
    </row>
    <row r="1388" spans="1:8" ht="25.5">
      <c r="A1388" s="136">
        <v>89490</v>
      </c>
      <c r="B1388" s="137" t="s">
        <v>6990</v>
      </c>
      <c r="C1388" s="136" t="s">
        <v>5366</v>
      </c>
      <c r="D1388" s="136" t="s">
        <v>83</v>
      </c>
      <c r="E1388" s="138">
        <v>2.94</v>
      </c>
      <c r="F1388" s="138">
        <v>2.78</v>
      </c>
      <c r="G1388" s="136" t="s">
        <v>308</v>
      </c>
      <c r="H1388" s="139">
        <v>41974</v>
      </c>
    </row>
    <row r="1389" spans="1:8" ht="25.5">
      <c r="A1389" s="140">
        <v>89411</v>
      </c>
      <c r="B1389" s="141" t="s">
        <v>6991</v>
      </c>
      <c r="C1389" s="140" t="s">
        <v>5366</v>
      </c>
      <c r="D1389" s="140" t="s">
        <v>83</v>
      </c>
      <c r="E1389" s="142">
        <v>3.79</v>
      </c>
      <c r="F1389" s="142">
        <v>3.54</v>
      </c>
      <c r="G1389" s="140" t="s">
        <v>308</v>
      </c>
      <c r="H1389" s="143">
        <v>41974</v>
      </c>
    </row>
    <row r="1390" spans="1:8" ht="25.5">
      <c r="A1390" s="136">
        <v>89365</v>
      </c>
      <c r="B1390" s="137" t="s">
        <v>6992</v>
      </c>
      <c r="C1390" s="136" t="s">
        <v>5366</v>
      </c>
      <c r="D1390" s="136" t="s">
        <v>83</v>
      </c>
      <c r="E1390" s="138">
        <v>5.47</v>
      </c>
      <c r="F1390" s="138">
        <v>5.0599999999999996</v>
      </c>
      <c r="G1390" s="136" t="s">
        <v>308</v>
      </c>
      <c r="H1390" s="139">
        <v>41974</v>
      </c>
    </row>
    <row r="1391" spans="1:8" ht="25.5">
      <c r="A1391" s="140">
        <v>89496</v>
      </c>
      <c r="B1391" s="141" t="s">
        <v>6993</v>
      </c>
      <c r="C1391" s="140" t="s">
        <v>5366</v>
      </c>
      <c r="D1391" s="140" t="s">
        <v>83</v>
      </c>
      <c r="E1391" s="142">
        <v>4.13</v>
      </c>
      <c r="F1391" s="142">
        <v>3.93</v>
      </c>
      <c r="G1391" s="140" t="s">
        <v>308</v>
      </c>
      <c r="H1391" s="143">
        <v>41974</v>
      </c>
    </row>
    <row r="1392" spans="1:8" ht="25.5">
      <c r="A1392" s="136">
        <v>89416</v>
      </c>
      <c r="B1392" s="137" t="s">
        <v>6994</v>
      </c>
      <c r="C1392" s="136" t="s">
        <v>5366</v>
      </c>
      <c r="D1392" s="136" t="s">
        <v>83</v>
      </c>
      <c r="E1392" s="138">
        <v>5.09</v>
      </c>
      <c r="F1392" s="138">
        <v>4.8</v>
      </c>
      <c r="G1392" s="136" t="s">
        <v>308</v>
      </c>
      <c r="H1392" s="139">
        <v>41974</v>
      </c>
    </row>
    <row r="1393" spans="1:8" ht="25.5">
      <c r="A1393" s="140">
        <v>89370</v>
      </c>
      <c r="B1393" s="141" t="s">
        <v>6995</v>
      </c>
      <c r="C1393" s="140" t="s">
        <v>5366</v>
      </c>
      <c r="D1393" s="140" t="s">
        <v>83</v>
      </c>
      <c r="E1393" s="142">
        <v>7.1</v>
      </c>
      <c r="F1393" s="142">
        <v>6.62</v>
      </c>
      <c r="G1393" s="140" t="s">
        <v>308</v>
      </c>
      <c r="H1393" s="143">
        <v>41974</v>
      </c>
    </row>
    <row r="1394" spans="1:8" ht="25.5">
      <c r="A1394" s="136">
        <v>89500</v>
      </c>
      <c r="B1394" s="137" t="s">
        <v>6996</v>
      </c>
      <c r="C1394" s="136" t="s">
        <v>5366</v>
      </c>
      <c r="D1394" s="136" t="s">
        <v>83</v>
      </c>
      <c r="E1394" s="138">
        <v>6</v>
      </c>
      <c r="F1394" s="138">
        <v>5.75</v>
      </c>
      <c r="G1394" s="136" t="s">
        <v>308</v>
      </c>
      <c r="H1394" s="139">
        <v>41974</v>
      </c>
    </row>
    <row r="1395" spans="1:8" ht="25.5">
      <c r="A1395" s="140">
        <v>89504</v>
      </c>
      <c r="B1395" s="141" t="s">
        <v>6997</v>
      </c>
      <c r="C1395" s="140" t="s">
        <v>5366</v>
      </c>
      <c r="D1395" s="140" t="s">
        <v>83</v>
      </c>
      <c r="E1395" s="142">
        <v>9.7200000000000006</v>
      </c>
      <c r="F1395" s="142">
        <v>9.43</v>
      </c>
      <c r="G1395" s="140" t="s">
        <v>308</v>
      </c>
      <c r="H1395" s="143">
        <v>41974</v>
      </c>
    </row>
    <row r="1396" spans="1:8" ht="25.5">
      <c r="A1396" s="136">
        <v>89510</v>
      </c>
      <c r="B1396" s="137" t="s">
        <v>6998</v>
      </c>
      <c r="C1396" s="136" t="s">
        <v>5366</v>
      </c>
      <c r="D1396" s="136" t="s">
        <v>83</v>
      </c>
      <c r="E1396" s="138">
        <v>14.25</v>
      </c>
      <c r="F1396" s="138">
        <v>13.9</v>
      </c>
      <c r="G1396" s="136" t="s">
        <v>308</v>
      </c>
      <c r="H1396" s="139">
        <v>41974</v>
      </c>
    </row>
    <row r="1397" spans="1:8" ht="25.5">
      <c r="A1397" s="140">
        <v>89519</v>
      </c>
      <c r="B1397" s="141" t="s">
        <v>6999</v>
      </c>
      <c r="C1397" s="140" t="s">
        <v>5366</v>
      </c>
      <c r="D1397" s="140" t="s">
        <v>83</v>
      </c>
      <c r="E1397" s="142">
        <v>23.45</v>
      </c>
      <c r="F1397" s="142">
        <v>23.02</v>
      </c>
      <c r="G1397" s="140" t="s">
        <v>308</v>
      </c>
      <c r="H1397" s="143">
        <v>41974</v>
      </c>
    </row>
    <row r="1398" spans="1:8" ht="25.5">
      <c r="A1398" s="136">
        <v>89527</v>
      </c>
      <c r="B1398" s="137" t="s">
        <v>7000</v>
      </c>
      <c r="C1398" s="136" t="s">
        <v>5366</v>
      </c>
      <c r="D1398" s="136" t="s">
        <v>83</v>
      </c>
      <c r="E1398" s="138">
        <v>33.82</v>
      </c>
      <c r="F1398" s="138">
        <v>33.340000000000003</v>
      </c>
      <c r="G1398" s="136" t="s">
        <v>308</v>
      </c>
      <c r="H1398" s="139">
        <v>41974</v>
      </c>
    </row>
    <row r="1399" spans="1:8" ht="25.5">
      <c r="A1399" s="140">
        <v>89406</v>
      </c>
      <c r="B1399" s="141" t="s">
        <v>7001</v>
      </c>
      <c r="C1399" s="140" t="s">
        <v>5366</v>
      </c>
      <c r="D1399" s="140" t="s">
        <v>83</v>
      </c>
      <c r="E1399" s="142">
        <v>3.7</v>
      </c>
      <c r="F1399" s="142">
        <v>3.49</v>
      </c>
      <c r="G1399" s="140" t="s">
        <v>308</v>
      </c>
      <c r="H1399" s="143">
        <v>41974</v>
      </c>
    </row>
    <row r="1400" spans="1:8" ht="25.5">
      <c r="A1400" s="136">
        <v>89360</v>
      </c>
      <c r="B1400" s="137" t="s">
        <v>7002</v>
      </c>
      <c r="C1400" s="136" t="s">
        <v>5366</v>
      </c>
      <c r="D1400" s="136" t="s">
        <v>83</v>
      </c>
      <c r="E1400" s="138">
        <v>5.16</v>
      </c>
      <c r="F1400" s="138">
        <v>4.8</v>
      </c>
      <c r="G1400" s="136" t="s">
        <v>308</v>
      </c>
      <c r="H1400" s="139">
        <v>41974</v>
      </c>
    </row>
    <row r="1401" spans="1:8" ht="25.5">
      <c r="A1401" s="140">
        <v>89489</v>
      </c>
      <c r="B1401" s="141" t="s">
        <v>7003</v>
      </c>
      <c r="C1401" s="140" t="s">
        <v>5366</v>
      </c>
      <c r="D1401" s="140" t="s">
        <v>83</v>
      </c>
      <c r="E1401" s="142">
        <v>3.71</v>
      </c>
      <c r="F1401" s="142">
        <v>3.55</v>
      </c>
      <c r="G1401" s="140" t="s">
        <v>308</v>
      </c>
      <c r="H1401" s="143">
        <v>41974</v>
      </c>
    </row>
    <row r="1402" spans="1:8" ht="25.5">
      <c r="A1402" s="136">
        <v>89410</v>
      </c>
      <c r="B1402" s="137" t="s">
        <v>7004</v>
      </c>
      <c r="C1402" s="136" t="s">
        <v>5366</v>
      </c>
      <c r="D1402" s="136" t="s">
        <v>83</v>
      </c>
      <c r="E1402" s="138">
        <v>4.5599999999999996</v>
      </c>
      <c r="F1402" s="138">
        <v>4.3099999999999996</v>
      </c>
      <c r="G1402" s="136" t="s">
        <v>308</v>
      </c>
      <c r="H1402" s="139">
        <v>41974</v>
      </c>
    </row>
    <row r="1403" spans="1:8" ht="25.5">
      <c r="A1403" s="144">
        <v>89364</v>
      </c>
      <c r="B1403" s="141" t="s">
        <v>7005</v>
      </c>
      <c r="C1403" s="140" t="s">
        <v>5366</v>
      </c>
      <c r="D1403" s="140" t="s">
        <v>83</v>
      </c>
      <c r="E1403" s="142">
        <v>6.24</v>
      </c>
      <c r="F1403" s="142">
        <v>5.83</v>
      </c>
      <c r="G1403" s="140" t="s">
        <v>308</v>
      </c>
      <c r="H1403" s="143">
        <v>41974</v>
      </c>
    </row>
    <row r="1404" spans="1:8" ht="25.5">
      <c r="A1404" s="136">
        <v>89494</v>
      </c>
      <c r="B1404" s="137" t="s">
        <v>7006</v>
      </c>
      <c r="C1404" s="136" t="s">
        <v>5366</v>
      </c>
      <c r="D1404" s="136" t="s">
        <v>83</v>
      </c>
      <c r="E1404" s="138">
        <v>6.01</v>
      </c>
      <c r="F1404" s="138">
        <v>5.81</v>
      </c>
      <c r="G1404" s="136" t="s">
        <v>308</v>
      </c>
      <c r="H1404" s="139">
        <v>41974</v>
      </c>
    </row>
    <row r="1405" spans="1:8" ht="25.5">
      <c r="A1405" s="140">
        <v>89415</v>
      </c>
      <c r="B1405" s="141" t="s">
        <v>7007</v>
      </c>
      <c r="C1405" s="140" t="s">
        <v>5366</v>
      </c>
      <c r="D1405" s="140" t="s">
        <v>83</v>
      </c>
      <c r="E1405" s="142">
        <v>6.97</v>
      </c>
      <c r="F1405" s="142">
        <v>6.67</v>
      </c>
      <c r="G1405" s="140" t="s">
        <v>308</v>
      </c>
      <c r="H1405" s="143">
        <v>41974</v>
      </c>
    </row>
    <row r="1406" spans="1:8" ht="25.5">
      <c r="A1406" s="136">
        <v>89369</v>
      </c>
      <c r="B1406" s="137" t="s">
        <v>7008</v>
      </c>
      <c r="C1406" s="136" t="s">
        <v>5366</v>
      </c>
      <c r="D1406" s="136" t="s">
        <v>83</v>
      </c>
      <c r="E1406" s="138">
        <v>8.98</v>
      </c>
      <c r="F1406" s="138">
        <v>8.49</v>
      </c>
      <c r="G1406" s="136" t="s">
        <v>308</v>
      </c>
      <c r="H1406" s="139">
        <v>41974</v>
      </c>
    </row>
    <row r="1407" spans="1:8" ht="25.5">
      <c r="A1407" s="140">
        <v>89499</v>
      </c>
      <c r="B1407" s="141" t="s">
        <v>7009</v>
      </c>
      <c r="C1407" s="140" t="s">
        <v>5366</v>
      </c>
      <c r="D1407" s="140" t="s">
        <v>83</v>
      </c>
      <c r="E1407" s="142">
        <v>9.15</v>
      </c>
      <c r="F1407" s="142">
        <v>8.9</v>
      </c>
      <c r="G1407" s="140" t="s">
        <v>308</v>
      </c>
      <c r="H1407" s="143">
        <v>41974</v>
      </c>
    </row>
    <row r="1408" spans="1:8" ht="25.5">
      <c r="A1408" s="136">
        <v>89503</v>
      </c>
      <c r="B1408" s="137" t="s">
        <v>7010</v>
      </c>
      <c r="C1408" s="136" t="s">
        <v>5366</v>
      </c>
      <c r="D1408" s="136" t="s">
        <v>83</v>
      </c>
      <c r="E1408" s="138">
        <v>11.51</v>
      </c>
      <c r="F1408" s="138">
        <v>11.22</v>
      </c>
      <c r="G1408" s="136" t="s">
        <v>308</v>
      </c>
      <c r="H1408" s="139">
        <v>41974</v>
      </c>
    </row>
    <row r="1409" spans="1:8" ht="25.5">
      <c r="A1409" s="140">
        <v>89507</v>
      </c>
      <c r="B1409" s="141" t="s">
        <v>7011</v>
      </c>
      <c r="C1409" s="140" t="s">
        <v>5366</v>
      </c>
      <c r="D1409" s="140" t="s">
        <v>83</v>
      </c>
      <c r="E1409" s="142">
        <v>22.18</v>
      </c>
      <c r="F1409" s="142">
        <v>21.82</v>
      </c>
      <c r="G1409" s="140" t="s">
        <v>308</v>
      </c>
      <c r="H1409" s="143">
        <v>41974</v>
      </c>
    </row>
    <row r="1410" spans="1:8" ht="25.5">
      <c r="A1410" s="136">
        <v>89517</v>
      </c>
      <c r="B1410" s="137" t="s">
        <v>7012</v>
      </c>
      <c r="C1410" s="136" t="s">
        <v>5366</v>
      </c>
      <c r="D1410" s="136" t="s">
        <v>83</v>
      </c>
      <c r="E1410" s="138">
        <v>30.27</v>
      </c>
      <c r="F1410" s="138">
        <v>29.84</v>
      </c>
      <c r="G1410" s="136" t="s">
        <v>308</v>
      </c>
      <c r="H1410" s="139">
        <v>41974</v>
      </c>
    </row>
    <row r="1411" spans="1:8" ht="25.5">
      <c r="A1411" s="140">
        <v>89525</v>
      </c>
      <c r="B1411" s="141" t="s">
        <v>7013</v>
      </c>
      <c r="C1411" s="140" t="s">
        <v>5366</v>
      </c>
      <c r="D1411" s="140" t="s">
        <v>83</v>
      </c>
      <c r="E1411" s="142">
        <v>41.62</v>
      </c>
      <c r="F1411" s="142">
        <v>41.14</v>
      </c>
      <c r="G1411" s="140" t="s">
        <v>308</v>
      </c>
      <c r="H1411" s="143">
        <v>41974</v>
      </c>
    </row>
    <row r="1412" spans="1:8" ht="38.25">
      <c r="A1412" s="136">
        <v>89811</v>
      </c>
      <c r="B1412" s="137" t="s">
        <v>7014</v>
      </c>
      <c r="C1412" s="136" t="s">
        <v>5366</v>
      </c>
      <c r="D1412" s="136" t="s">
        <v>83</v>
      </c>
      <c r="E1412" s="138">
        <v>18.18</v>
      </c>
      <c r="F1412" s="138">
        <v>17.850000000000001</v>
      </c>
      <c r="G1412" s="136" t="s">
        <v>308</v>
      </c>
      <c r="H1412" s="139">
        <v>41974</v>
      </c>
    </row>
    <row r="1413" spans="1:8" ht="38.25">
      <c r="A1413" s="140">
        <v>89748</v>
      </c>
      <c r="B1413" s="141" t="s">
        <v>7015</v>
      </c>
      <c r="C1413" s="140" t="s">
        <v>5366</v>
      </c>
      <c r="D1413" s="140" t="s">
        <v>83</v>
      </c>
      <c r="E1413" s="142">
        <v>21.8</v>
      </c>
      <c r="F1413" s="142">
        <v>21.11</v>
      </c>
      <c r="G1413" s="140" t="s">
        <v>308</v>
      </c>
      <c r="H1413" s="143">
        <v>41974</v>
      </c>
    </row>
    <row r="1414" spans="1:8" ht="38.25">
      <c r="A1414" s="136">
        <v>89852</v>
      </c>
      <c r="B1414" s="137" t="s">
        <v>7016</v>
      </c>
      <c r="C1414" s="136" t="s">
        <v>5366</v>
      </c>
      <c r="D1414" s="136" t="s">
        <v>83</v>
      </c>
      <c r="E1414" s="138">
        <v>21.52</v>
      </c>
      <c r="F1414" s="138">
        <v>20.86</v>
      </c>
      <c r="G1414" s="136" t="s">
        <v>308</v>
      </c>
      <c r="H1414" s="139">
        <v>41974</v>
      </c>
    </row>
    <row r="1415" spans="1:8" ht="38.25">
      <c r="A1415" s="140">
        <v>89728</v>
      </c>
      <c r="B1415" s="141" t="s">
        <v>7017</v>
      </c>
      <c r="C1415" s="140" t="s">
        <v>5366</v>
      </c>
      <c r="D1415" s="140" t="s">
        <v>83</v>
      </c>
      <c r="E1415" s="142">
        <v>5.88</v>
      </c>
      <c r="F1415" s="142">
        <v>5.61</v>
      </c>
      <c r="G1415" s="140" t="s">
        <v>308</v>
      </c>
      <c r="H1415" s="143">
        <v>41974</v>
      </c>
    </row>
    <row r="1416" spans="1:8" ht="38.25">
      <c r="A1416" s="136">
        <v>89803</v>
      </c>
      <c r="B1416" s="137" t="s">
        <v>7018</v>
      </c>
      <c r="C1416" s="136" t="s">
        <v>5366</v>
      </c>
      <c r="D1416" s="136" t="s">
        <v>83</v>
      </c>
      <c r="E1416" s="138">
        <v>8.73</v>
      </c>
      <c r="F1416" s="138">
        <v>8.6199999999999992</v>
      </c>
      <c r="G1416" s="136" t="s">
        <v>308</v>
      </c>
      <c r="H1416" s="139">
        <v>41974</v>
      </c>
    </row>
    <row r="1417" spans="1:8" ht="38.25">
      <c r="A1417" s="140">
        <v>89733</v>
      </c>
      <c r="B1417" s="141" t="s">
        <v>7019</v>
      </c>
      <c r="C1417" s="140" t="s">
        <v>5366</v>
      </c>
      <c r="D1417" s="140" t="s">
        <v>83</v>
      </c>
      <c r="E1417" s="142">
        <v>11.23</v>
      </c>
      <c r="F1417" s="142">
        <v>10.88</v>
      </c>
      <c r="G1417" s="140" t="s">
        <v>308</v>
      </c>
      <c r="H1417" s="143">
        <v>41974</v>
      </c>
    </row>
    <row r="1418" spans="1:8" ht="38.25">
      <c r="A1418" s="136">
        <v>89807</v>
      </c>
      <c r="B1418" s="137" t="s">
        <v>7020</v>
      </c>
      <c r="C1418" s="136" t="s">
        <v>5366</v>
      </c>
      <c r="D1418" s="136" t="s">
        <v>83</v>
      </c>
      <c r="E1418" s="138">
        <v>15.59</v>
      </c>
      <c r="F1418" s="138">
        <v>15.37</v>
      </c>
      <c r="G1418" s="136" t="s">
        <v>308</v>
      </c>
      <c r="H1418" s="139">
        <v>41974</v>
      </c>
    </row>
    <row r="1419" spans="1:8" ht="38.25">
      <c r="A1419" s="140">
        <v>89742</v>
      </c>
      <c r="B1419" s="141" t="s">
        <v>7021</v>
      </c>
      <c r="C1419" s="140" t="s">
        <v>5366</v>
      </c>
      <c r="D1419" s="140" t="s">
        <v>83</v>
      </c>
      <c r="E1419" s="142">
        <v>18.649999999999999</v>
      </c>
      <c r="F1419" s="142">
        <v>18.13</v>
      </c>
      <c r="G1419" s="140" t="s">
        <v>308</v>
      </c>
      <c r="H1419" s="143">
        <v>41974</v>
      </c>
    </row>
    <row r="1420" spans="1:8" ht="38.25">
      <c r="A1420" s="136">
        <v>89812</v>
      </c>
      <c r="B1420" s="137" t="s">
        <v>7022</v>
      </c>
      <c r="C1420" s="136" t="s">
        <v>5366</v>
      </c>
      <c r="D1420" s="136" t="s">
        <v>83</v>
      </c>
      <c r="E1420" s="138">
        <v>28.91</v>
      </c>
      <c r="F1420" s="138">
        <v>28.58</v>
      </c>
      <c r="G1420" s="136" t="s">
        <v>308</v>
      </c>
      <c r="H1420" s="139">
        <v>41974</v>
      </c>
    </row>
    <row r="1421" spans="1:8" ht="38.25">
      <c r="A1421" s="140">
        <v>89750</v>
      </c>
      <c r="B1421" s="141" t="s">
        <v>7023</v>
      </c>
      <c r="C1421" s="140" t="s">
        <v>5366</v>
      </c>
      <c r="D1421" s="140" t="s">
        <v>83</v>
      </c>
      <c r="E1421" s="142">
        <v>32.53</v>
      </c>
      <c r="F1421" s="142">
        <v>31.85</v>
      </c>
      <c r="G1421" s="140" t="s">
        <v>308</v>
      </c>
      <c r="H1421" s="143">
        <v>41974</v>
      </c>
    </row>
    <row r="1422" spans="1:8" ht="38.25">
      <c r="A1422" s="136">
        <v>89853</v>
      </c>
      <c r="B1422" s="137" t="s">
        <v>7024</v>
      </c>
      <c r="C1422" s="136" t="s">
        <v>5366</v>
      </c>
      <c r="D1422" s="136" t="s">
        <v>83</v>
      </c>
      <c r="E1422" s="138">
        <v>32.25</v>
      </c>
      <c r="F1422" s="138">
        <v>31.6</v>
      </c>
      <c r="G1422" s="136" t="s">
        <v>308</v>
      </c>
      <c r="H1422" s="139">
        <v>41974</v>
      </c>
    </row>
    <row r="1423" spans="1:8" ht="38.25">
      <c r="A1423" s="140">
        <v>89730</v>
      </c>
      <c r="B1423" s="141" t="s">
        <v>7025</v>
      </c>
      <c r="C1423" s="140" t="s">
        <v>5366</v>
      </c>
      <c r="D1423" s="140" t="s">
        <v>83</v>
      </c>
      <c r="E1423" s="142">
        <v>6.39</v>
      </c>
      <c r="F1423" s="142">
        <v>6.11</v>
      </c>
      <c r="G1423" s="140" t="s">
        <v>308</v>
      </c>
      <c r="H1423" s="143">
        <v>41974</v>
      </c>
    </row>
    <row r="1424" spans="1:8" ht="38.25">
      <c r="A1424" s="136">
        <v>89804</v>
      </c>
      <c r="B1424" s="137" t="s">
        <v>7026</v>
      </c>
      <c r="C1424" s="136" t="s">
        <v>5366</v>
      </c>
      <c r="D1424" s="136" t="s">
        <v>83</v>
      </c>
      <c r="E1424" s="138">
        <v>7.37</v>
      </c>
      <c r="F1424" s="138">
        <v>7.25</v>
      </c>
      <c r="G1424" s="136" t="s">
        <v>308</v>
      </c>
      <c r="H1424" s="139">
        <v>41974</v>
      </c>
    </row>
    <row r="1425" spans="1:8" ht="38.25">
      <c r="A1425" s="140">
        <v>89735</v>
      </c>
      <c r="B1425" s="141" t="s">
        <v>7027</v>
      </c>
      <c r="C1425" s="140" t="s">
        <v>5366</v>
      </c>
      <c r="D1425" s="140" t="s">
        <v>83</v>
      </c>
      <c r="E1425" s="142">
        <v>9.8699999999999992</v>
      </c>
      <c r="F1425" s="142">
        <v>9.51</v>
      </c>
      <c r="G1425" s="140" t="s">
        <v>308</v>
      </c>
      <c r="H1425" s="143">
        <v>41974</v>
      </c>
    </row>
    <row r="1426" spans="1:8" ht="38.25">
      <c r="A1426" s="136">
        <v>89808</v>
      </c>
      <c r="B1426" s="137" t="s">
        <v>7028</v>
      </c>
      <c r="C1426" s="136" t="s">
        <v>5366</v>
      </c>
      <c r="D1426" s="136" t="s">
        <v>83</v>
      </c>
      <c r="E1426" s="138">
        <v>18.45</v>
      </c>
      <c r="F1426" s="138">
        <v>18.22</v>
      </c>
      <c r="G1426" s="136" t="s">
        <v>308</v>
      </c>
      <c r="H1426" s="139">
        <v>41974</v>
      </c>
    </row>
    <row r="1427" spans="1:8" ht="38.25">
      <c r="A1427" s="140">
        <v>89743</v>
      </c>
      <c r="B1427" s="141" t="s">
        <v>7029</v>
      </c>
      <c r="C1427" s="140" t="s">
        <v>5366</v>
      </c>
      <c r="D1427" s="140" t="s">
        <v>83</v>
      </c>
      <c r="E1427" s="142">
        <v>21.51</v>
      </c>
      <c r="F1427" s="142">
        <v>20.98</v>
      </c>
      <c r="G1427" s="140" t="s">
        <v>308</v>
      </c>
      <c r="H1427" s="143">
        <v>41974</v>
      </c>
    </row>
    <row r="1428" spans="1:8" ht="25.5">
      <c r="A1428" s="136">
        <v>83531</v>
      </c>
      <c r="B1428" s="137" t="s">
        <v>7030</v>
      </c>
      <c r="C1428" s="136" t="s">
        <v>5818</v>
      </c>
      <c r="D1428" s="136" t="s">
        <v>83</v>
      </c>
      <c r="E1428" s="138">
        <v>139.72</v>
      </c>
      <c r="F1428" s="138">
        <v>137.83000000000001</v>
      </c>
      <c r="G1428" s="136" t="s">
        <v>308</v>
      </c>
      <c r="H1428" s="139">
        <v>41974</v>
      </c>
    </row>
    <row r="1429" spans="1:8" ht="25.5">
      <c r="A1429" s="140">
        <v>83535</v>
      </c>
      <c r="B1429" s="141" t="s">
        <v>7031</v>
      </c>
      <c r="C1429" s="140" t="s">
        <v>5818</v>
      </c>
      <c r="D1429" s="140" t="s">
        <v>83</v>
      </c>
      <c r="E1429" s="142">
        <v>116.07</v>
      </c>
      <c r="F1429" s="142">
        <v>114.18</v>
      </c>
      <c r="G1429" s="140" t="s">
        <v>308</v>
      </c>
      <c r="H1429" s="143">
        <v>41974</v>
      </c>
    </row>
    <row r="1430" spans="1:8" ht="25.5">
      <c r="A1430" s="136">
        <v>73329</v>
      </c>
      <c r="B1430" s="137" t="s">
        <v>7032</v>
      </c>
      <c r="C1430" s="136" t="s">
        <v>5450</v>
      </c>
      <c r="D1430" s="136" t="s">
        <v>307</v>
      </c>
      <c r="E1430" s="138">
        <v>17.96</v>
      </c>
      <c r="F1430" s="138">
        <v>17.95</v>
      </c>
      <c r="G1430" s="136" t="s">
        <v>308</v>
      </c>
      <c r="H1430" s="139">
        <v>41974</v>
      </c>
    </row>
    <row r="1431" spans="1:8" ht="25.5">
      <c r="A1431" s="140">
        <v>73352</v>
      </c>
      <c r="B1431" s="141" t="s">
        <v>7033</v>
      </c>
      <c r="C1431" s="140" t="s">
        <v>5450</v>
      </c>
      <c r="D1431" s="140" t="s">
        <v>307</v>
      </c>
      <c r="E1431" s="142">
        <v>9.7100000000000009</v>
      </c>
      <c r="F1431" s="142">
        <v>9.6999999999999993</v>
      </c>
      <c r="G1431" s="140" t="s">
        <v>308</v>
      </c>
      <c r="H1431" s="143">
        <v>41974</v>
      </c>
    </row>
    <row r="1432" spans="1:8" ht="25.5">
      <c r="A1432" s="136">
        <v>73348</v>
      </c>
      <c r="B1432" s="137" t="s">
        <v>7034</v>
      </c>
      <c r="C1432" s="136" t="s">
        <v>5450</v>
      </c>
      <c r="D1432" s="136" t="s">
        <v>307</v>
      </c>
      <c r="E1432" s="138">
        <v>55.62</v>
      </c>
      <c r="F1432" s="138">
        <v>55.62</v>
      </c>
      <c r="G1432" s="136" t="s">
        <v>308</v>
      </c>
      <c r="H1432" s="139">
        <v>41974</v>
      </c>
    </row>
    <row r="1433" spans="1:8" ht="25.5">
      <c r="A1433" s="140">
        <v>73335</v>
      </c>
      <c r="B1433" s="141" t="s">
        <v>7035</v>
      </c>
      <c r="C1433" s="140" t="s">
        <v>5450</v>
      </c>
      <c r="D1433" s="140" t="s">
        <v>307</v>
      </c>
      <c r="E1433" s="142">
        <v>8.92</v>
      </c>
      <c r="F1433" s="142">
        <v>8.92</v>
      </c>
      <c r="G1433" s="140" t="s">
        <v>308</v>
      </c>
      <c r="H1433" s="143">
        <v>41974</v>
      </c>
    </row>
    <row r="1434" spans="1:8" ht="25.5">
      <c r="A1434" s="136">
        <v>73365</v>
      </c>
      <c r="B1434" s="137" t="s">
        <v>7036</v>
      </c>
      <c r="C1434" s="136" t="s">
        <v>5450</v>
      </c>
      <c r="D1434" s="136" t="s">
        <v>307</v>
      </c>
      <c r="E1434" s="138">
        <v>4.82</v>
      </c>
      <c r="F1434" s="138">
        <v>4.82</v>
      </c>
      <c r="G1434" s="136" t="s">
        <v>308</v>
      </c>
      <c r="H1434" s="139">
        <v>41974</v>
      </c>
    </row>
    <row r="1435" spans="1:8" ht="25.5">
      <c r="A1435" s="140">
        <v>73359</v>
      </c>
      <c r="B1435" s="141" t="s">
        <v>7037</v>
      </c>
      <c r="C1435" s="140" t="s">
        <v>5450</v>
      </c>
      <c r="D1435" s="140" t="s">
        <v>307</v>
      </c>
      <c r="E1435" s="142">
        <v>32.61</v>
      </c>
      <c r="F1435" s="142">
        <v>32.61</v>
      </c>
      <c r="G1435" s="140" t="s">
        <v>308</v>
      </c>
      <c r="H1435" s="143">
        <v>41974</v>
      </c>
    </row>
    <row r="1436" spans="1:8" ht="25.5">
      <c r="A1436" s="136">
        <v>73340</v>
      </c>
      <c r="B1436" s="137" t="s">
        <v>7038</v>
      </c>
      <c r="C1436" s="136" t="s">
        <v>5450</v>
      </c>
      <c r="D1436" s="136" t="s">
        <v>307</v>
      </c>
      <c r="E1436" s="138">
        <v>92.74</v>
      </c>
      <c r="F1436" s="138">
        <v>92.73</v>
      </c>
      <c r="G1436" s="136" t="s">
        <v>308</v>
      </c>
      <c r="H1436" s="139">
        <v>41974</v>
      </c>
    </row>
    <row r="1437" spans="1:8" ht="25.5">
      <c r="A1437" s="140">
        <v>73383</v>
      </c>
      <c r="B1437" s="141" t="s">
        <v>7039</v>
      </c>
      <c r="C1437" s="140" t="s">
        <v>5450</v>
      </c>
      <c r="D1437" s="140" t="s">
        <v>307</v>
      </c>
      <c r="E1437" s="142">
        <v>85.68</v>
      </c>
      <c r="F1437" s="142">
        <v>85.68</v>
      </c>
      <c r="G1437" s="140" t="s">
        <v>308</v>
      </c>
      <c r="H1437" s="143">
        <v>41974</v>
      </c>
    </row>
    <row r="1438" spans="1:8" ht="25.5">
      <c r="A1438" s="136">
        <v>73373</v>
      </c>
      <c r="B1438" s="137" t="s">
        <v>7040</v>
      </c>
      <c r="C1438" s="136" t="s">
        <v>5450</v>
      </c>
      <c r="D1438" s="136" t="s">
        <v>307</v>
      </c>
      <c r="E1438" s="138">
        <v>22.68</v>
      </c>
      <c r="F1438" s="138">
        <v>22.68</v>
      </c>
      <c r="G1438" s="136" t="s">
        <v>308</v>
      </c>
      <c r="H1438" s="139">
        <v>41974</v>
      </c>
    </row>
    <row r="1439" spans="1:8" ht="25.5">
      <c r="A1439" s="140">
        <v>73319</v>
      </c>
      <c r="B1439" s="141" t="s">
        <v>7041</v>
      </c>
      <c r="C1439" s="140" t="s">
        <v>5450</v>
      </c>
      <c r="D1439" s="140" t="s">
        <v>307</v>
      </c>
      <c r="E1439" s="142">
        <v>13.03</v>
      </c>
      <c r="F1439" s="142">
        <v>13.03</v>
      </c>
      <c r="G1439" s="140" t="s">
        <v>308</v>
      </c>
      <c r="H1439" s="143">
        <v>41974</v>
      </c>
    </row>
    <row r="1440" spans="1:8" ht="25.5">
      <c r="A1440" s="136">
        <v>73337</v>
      </c>
      <c r="B1440" s="137" t="s">
        <v>7042</v>
      </c>
      <c r="C1440" s="136" t="s">
        <v>5450</v>
      </c>
      <c r="D1440" s="136" t="s">
        <v>307</v>
      </c>
      <c r="E1440" s="138">
        <v>1.23</v>
      </c>
      <c r="F1440" s="138">
        <v>1.23</v>
      </c>
      <c r="G1440" s="136" t="s">
        <v>308</v>
      </c>
      <c r="H1440" s="139">
        <v>41974</v>
      </c>
    </row>
    <row r="1441" spans="1:8" ht="25.5">
      <c r="A1441" s="140">
        <v>73425</v>
      </c>
      <c r="B1441" s="141" t="s">
        <v>7043</v>
      </c>
      <c r="C1441" s="140" t="s">
        <v>5450</v>
      </c>
      <c r="D1441" s="140" t="s">
        <v>307</v>
      </c>
      <c r="E1441" s="142">
        <v>51.12</v>
      </c>
      <c r="F1441" s="142">
        <v>51.12</v>
      </c>
      <c r="G1441" s="140" t="s">
        <v>308</v>
      </c>
      <c r="H1441" s="143">
        <v>41974</v>
      </c>
    </row>
    <row r="1442" spans="1:8" ht="25.5">
      <c r="A1442" s="136">
        <v>73310</v>
      </c>
      <c r="B1442" s="137" t="s">
        <v>7044</v>
      </c>
      <c r="C1442" s="136" t="s">
        <v>5450</v>
      </c>
      <c r="D1442" s="136" t="s">
        <v>307</v>
      </c>
      <c r="E1442" s="138">
        <v>24.4</v>
      </c>
      <c r="F1442" s="138">
        <v>24.39</v>
      </c>
      <c r="G1442" s="136" t="s">
        <v>308</v>
      </c>
      <c r="H1442" s="139">
        <v>41974</v>
      </c>
    </row>
    <row r="1443" spans="1:8" ht="25.5">
      <c r="A1443" s="140">
        <v>73323</v>
      </c>
      <c r="B1443" s="141" t="s">
        <v>7045</v>
      </c>
      <c r="C1443" s="140" t="s">
        <v>5450</v>
      </c>
      <c r="D1443" s="140" t="s">
        <v>307</v>
      </c>
      <c r="E1443" s="142">
        <v>2.65</v>
      </c>
      <c r="F1443" s="142">
        <v>2.64</v>
      </c>
      <c r="G1443" s="140" t="s">
        <v>308</v>
      </c>
      <c r="H1443" s="143">
        <v>41974</v>
      </c>
    </row>
    <row r="1444" spans="1:8" ht="25.5">
      <c r="A1444" s="136">
        <v>73332</v>
      </c>
      <c r="B1444" s="137" t="s">
        <v>7046</v>
      </c>
      <c r="C1444" s="136" t="s">
        <v>5450</v>
      </c>
      <c r="D1444" s="136" t="s">
        <v>307</v>
      </c>
      <c r="E1444" s="138">
        <v>1.63</v>
      </c>
      <c r="F1444" s="138">
        <v>1.62</v>
      </c>
      <c r="G1444" s="136" t="s">
        <v>308</v>
      </c>
      <c r="H1444" s="139">
        <v>41974</v>
      </c>
    </row>
    <row r="1445" spans="1:8" ht="25.5">
      <c r="A1445" s="140">
        <v>73434</v>
      </c>
      <c r="B1445" s="141" t="s">
        <v>7047</v>
      </c>
      <c r="C1445" s="140" t="s">
        <v>5450</v>
      </c>
      <c r="D1445" s="140" t="s">
        <v>307</v>
      </c>
      <c r="E1445" s="142">
        <v>28.85</v>
      </c>
      <c r="F1445" s="142">
        <v>28.85</v>
      </c>
      <c r="G1445" s="140" t="s">
        <v>308</v>
      </c>
      <c r="H1445" s="143">
        <v>41974</v>
      </c>
    </row>
    <row r="1446" spans="1:8" ht="25.5">
      <c r="A1446" s="136">
        <v>73316</v>
      </c>
      <c r="B1446" s="137" t="s">
        <v>7048</v>
      </c>
      <c r="C1446" s="136" t="s">
        <v>5450</v>
      </c>
      <c r="D1446" s="136" t="s">
        <v>307</v>
      </c>
      <c r="E1446" s="138">
        <v>14.17</v>
      </c>
      <c r="F1446" s="138">
        <v>14.17</v>
      </c>
      <c r="G1446" s="136" t="s">
        <v>308</v>
      </c>
      <c r="H1446" s="139">
        <v>41974</v>
      </c>
    </row>
    <row r="1447" spans="1:8" ht="25.5">
      <c r="A1447" s="140">
        <v>73325</v>
      </c>
      <c r="B1447" s="141" t="s">
        <v>7049</v>
      </c>
      <c r="C1447" s="140" t="s">
        <v>5450</v>
      </c>
      <c r="D1447" s="140" t="s">
        <v>307</v>
      </c>
      <c r="E1447" s="142">
        <v>10.43</v>
      </c>
      <c r="F1447" s="142">
        <v>9.49</v>
      </c>
      <c r="G1447" s="140" t="s">
        <v>308</v>
      </c>
      <c r="H1447" s="143">
        <v>41974</v>
      </c>
    </row>
    <row r="1448" spans="1:8" ht="25.5">
      <c r="A1448" s="136">
        <v>73327</v>
      </c>
      <c r="B1448" s="137" t="s">
        <v>7050</v>
      </c>
      <c r="C1448" s="136" t="s">
        <v>5450</v>
      </c>
      <c r="D1448" s="136" t="s">
        <v>307</v>
      </c>
      <c r="E1448" s="138">
        <v>9.94</v>
      </c>
      <c r="F1448" s="138">
        <v>9.06</v>
      </c>
      <c r="G1448" s="136" t="s">
        <v>308</v>
      </c>
      <c r="H1448" s="139">
        <v>41974</v>
      </c>
    </row>
    <row r="1449" spans="1:8" ht="25.5">
      <c r="A1449" s="140">
        <v>73314</v>
      </c>
      <c r="B1449" s="141" t="s">
        <v>7051</v>
      </c>
      <c r="C1449" s="140" t="s">
        <v>5450</v>
      </c>
      <c r="D1449" s="140" t="s">
        <v>307</v>
      </c>
      <c r="E1449" s="142">
        <v>15.91</v>
      </c>
      <c r="F1449" s="142">
        <v>14.23</v>
      </c>
      <c r="G1449" s="140" t="s">
        <v>308</v>
      </c>
      <c r="H1449" s="143">
        <v>41974</v>
      </c>
    </row>
    <row r="1450" spans="1:8" ht="25.5">
      <c r="A1450" s="136">
        <v>73322</v>
      </c>
      <c r="B1450" s="137" t="s">
        <v>7052</v>
      </c>
      <c r="C1450" s="136" t="s">
        <v>5450</v>
      </c>
      <c r="D1450" s="136" t="s">
        <v>307</v>
      </c>
      <c r="E1450" s="138">
        <v>40.32</v>
      </c>
      <c r="F1450" s="138">
        <v>40.32</v>
      </c>
      <c r="G1450" s="136" t="s">
        <v>308</v>
      </c>
      <c r="H1450" s="139">
        <v>41974</v>
      </c>
    </row>
    <row r="1451" spans="1:8" ht="25.5">
      <c r="A1451" s="140">
        <v>73458</v>
      </c>
      <c r="B1451" s="141" t="s">
        <v>7053</v>
      </c>
      <c r="C1451" s="140" t="s">
        <v>5450</v>
      </c>
      <c r="D1451" s="140" t="s">
        <v>307</v>
      </c>
      <c r="E1451" s="142">
        <v>70.56</v>
      </c>
      <c r="F1451" s="142">
        <v>70.56</v>
      </c>
      <c r="G1451" s="140" t="s">
        <v>308</v>
      </c>
      <c r="H1451" s="143">
        <v>41974</v>
      </c>
    </row>
    <row r="1452" spans="1:8" ht="25.5">
      <c r="A1452" s="136">
        <v>73317</v>
      </c>
      <c r="B1452" s="137" t="s">
        <v>7054</v>
      </c>
      <c r="C1452" s="136" t="s">
        <v>5450</v>
      </c>
      <c r="D1452" s="136" t="s">
        <v>307</v>
      </c>
      <c r="E1452" s="138">
        <v>42.34</v>
      </c>
      <c r="F1452" s="138">
        <v>42.33</v>
      </c>
      <c r="G1452" s="136" t="s">
        <v>308</v>
      </c>
      <c r="H1452" s="139">
        <v>41974</v>
      </c>
    </row>
    <row r="1453" spans="1:8" ht="25.5">
      <c r="A1453" s="140">
        <v>73472</v>
      </c>
      <c r="B1453" s="141" t="s">
        <v>7055</v>
      </c>
      <c r="C1453" s="140" t="s">
        <v>5450</v>
      </c>
      <c r="D1453" s="140" t="s">
        <v>6044</v>
      </c>
      <c r="E1453" s="142">
        <v>23.46</v>
      </c>
      <c r="F1453" s="142">
        <v>22.52</v>
      </c>
      <c r="G1453" s="140" t="s">
        <v>308</v>
      </c>
      <c r="H1453" s="143">
        <v>41974</v>
      </c>
    </row>
    <row r="1454" spans="1:8" ht="25.5">
      <c r="A1454" s="136">
        <v>73450</v>
      </c>
      <c r="B1454" s="137" t="s">
        <v>7056</v>
      </c>
      <c r="C1454" s="136" t="s">
        <v>5450</v>
      </c>
      <c r="D1454" s="136" t="s">
        <v>6044</v>
      </c>
      <c r="E1454" s="138">
        <v>11.17</v>
      </c>
      <c r="F1454" s="138">
        <v>10.3</v>
      </c>
      <c r="G1454" s="136" t="s">
        <v>308</v>
      </c>
      <c r="H1454" s="139">
        <v>41974</v>
      </c>
    </row>
    <row r="1455" spans="1:8" ht="25.5">
      <c r="A1455" s="140">
        <v>73534</v>
      </c>
      <c r="B1455" s="141" t="s">
        <v>7057</v>
      </c>
      <c r="C1455" s="140" t="s">
        <v>5450</v>
      </c>
      <c r="D1455" s="140" t="s">
        <v>6044</v>
      </c>
      <c r="E1455" s="142">
        <v>40.31</v>
      </c>
      <c r="F1455" s="142">
        <v>38.619999999999997</v>
      </c>
      <c r="G1455" s="140" t="s">
        <v>308</v>
      </c>
      <c r="H1455" s="143">
        <v>41974</v>
      </c>
    </row>
    <row r="1456" spans="1:8" ht="25.5">
      <c r="A1456" s="136">
        <v>73480</v>
      </c>
      <c r="B1456" s="137" t="s">
        <v>7058</v>
      </c>
      <c r="C1456" s="136" t="s">
        <v>5450</v>
      </c>
      <c r="D1456" s="136" t="s">
        <v>307</v>
      </c>
      <c r="E1456" s="138">
        <v>117.65</v>
      </c>
      <c r="F1456" s="138">
        <v>116.38</v>
      </c>
      <c r="G1456" s="136" t="s">
        <v>308</v>
      </c>
      <c r="H1456" s="139">
        <v>41974</v>
      </c>
    </row>
    <row r="1457" spans="1:8" ht="25.5">
      <c r="A1457" s="140">
        <v>73532</v>
      </c>
      <c r="B1457" s="141" t="s">
        <v>7059</v>
      </c>
      <c r="C1457" s="140" t="s">
        <v>5450</v>
      </c>
      <c r="D1457" s="140" t="s">
        <v>6046</v>
      </c>
      <c r="E1457" s="142">
        <v>0.3</v>
      </c>
      <c r="F1457" s="142">
        <v>0.28999999999999998</v>
      </c>
      <c r="G1457" s="140" t="s">
        <v>308</v>
      </c>
      <c r="H1457" s="143">
        <v>41974</v>
      </c>
    </row>
    <row r="1458" spans="1:8" ht="25.5">
      <c r="A1458" s="136">
        <v>73467</v>
      </c>
      <c r="B1458" s="137" t="s">
        <v>7060</v>
      </c>
      <c r="C1458" s="136" t="s">
        <v>5450</v>
      </c>
      <c r="D1458" s="136" t="s">
        <v>6046</v>
      </c>
      <c r="E1458" s="138">
        <v>133.49</v>
      </c>
      <c r="F1458" s="138">
        <v>131.88</v>
      </c>
      <c r="G1458" s="136" t="s">
        <v>308</v>
      </c>
      <c r="H1458" s="139">
        <v>41974</v>
      </c>
    </row>
    <row r="1459" spans="1:8" ht="25.5">
      <c r="A1459" s="140">
        <v>73412</v>
      </c>
      <c r="B1459" s="141" t="s">
        <v>7061</v>
      </c>
      <c r="C1459" s="140" t="s">
        <v>5450</v>
      </c>
      <c r="D1459" s="140" t="s">
        <v>6046</v>
      </c>
      <c r="E1459" s="142">
        <v>66.430000000000007</v>
      </c>
      <c r="F1459" s="142">
        <v>65.489999999999995</v>
      </c>
      <c r="G1459" s="140" t="s">
        <v>308</v>
      </c>
      <c r="H1459" s="143">
        <v>41974</v>
      </c>
    </row>
    <row r="1460" spans="1:8" ht="25.5">
      <c r="A1460" s="136">
        <v>73501</v>
      </c>
      <c r="B1460" s="137" t="s">
        <v>7062</v>
      </c>
      <c r="C1460" s="136" t="s">
        <v>5450</v>
      </c>
      <c r="D1460" s="136" t="s">
        <v>6046</v>
      </c>
      <c r="E1460" s="138">
        <v>114.08</v>
      </c>
      <c r="F1460" s="138">
        <v>112.48</v>
      </c>
      <c r="G1460" s="136" t="s">
        <v>308</v>
      </c>
      <c r="H1460" s="139">
        <v>41974</v>
      </c>
    </row>
    <row r="1461" spans="1:8" ht="25.5">
      <c r="A1461" s="140">
        <v>73502</v>
      </c>
      <c r="B1461" s="141" t="s">
        <v>7063</v>
      </c>
      <c r="C1461" s="140" t="s">
        <v>5450</v>
      </c>
      <c r="D1461" s="140" t="s">
        <v>6046</v>
      </c>
      <c r="E1461" s="142">
        <v>124.78</v>
      </c>
      <c r="F1461" s="142">
        <v>123.18</v>
      </c>
      <c r="G1461" s="140" t="s">
        <v>308</v>
      </c>
      <c r="H1461" s="143">
        <v>41974</v>
      </c>
    </row>
    <row r="1462" spans="1:8" ht="25.5">
      <c r="A1462" s="136">
        <v>73428</v>
      </c>
      <c r="B1462" s="137" t="s">
        <v>7064</v>
      </c>
      <c r="C1462" s="136" t="s">
        <v>5450</v>
      </c>
      <c r="D1462" s="136" t="s">
        <v>6046</v>
      </c>
      <c r="E1462" s="138">
        <v>12.8</v>
      </c>
      <c r="F1462" s="138">
        <v>11.92</v>
      </c>
      <c r="G1462" s="136" t="s">
        <v>308</v>
      </c>
      <c r="H1462" s="139">
        <v>41974</v>
      </c>
    </row>
    <row r="1463" spans="1:8" ht="25.5">
      <c r="A1463" s="140">
        <v>73586</v>
      </c>
      <c r="B1463" s="141" t="s">
        <v>7065</v>
      </c>
      <c r="C1463" s="140" t="s">
        <v>5450</v>
      </c>
      <c r="D1463" s="140" t="s">
        <v>6046</v>
      </c>
      <c r="E1463" s="142">
        <v>167.07</v>
      </c>
      <c r="F1463" s="142">
        <v>165.36</v>
      </c>
      <c r="G1463" s="140" t="s">
        <v>308</v>
      </c>
      <c r="H1463" s="143">
        <v>41974</v>
      </c>
    </row>
    <row r="1464" spans="1:8" ht="25.5">
      <c r="A1464" s="136">
        <v>73405</v>
      </c>
      <c r="B1464" s="137" t="s">
        <v>7066</v>
      </c>
      <c r="C1464" s="136" t="s">
        <v>5450</v>
      </c>
      <c r="D1464" s="136" t="s">
        <v>6046</v>
      </c>
      <c r="E1464" s="138">
        <v>96.82</v>
      </c>
      <c r="F1464" s="138">
        <v>95.13</v>
      </c>
      <c r="G1464" s="136" t="s">
        <v>308</v>
      </c>
      <c r="H1464" s="139">
        <v>41974</v>
      </c>
    </row>
    <row r="1465" spans="1:8" ht="25.5">
      <c r="A1465" s="140">
        <v>84140</v>
      </c>
      <c r="B1465" s="141" t="s">
        <v>7067</v>
      </c>
      <c r="C1465" s="140" t="s">
        <v>5450</v>
      </c>
      <c r="D1465" s="140" t="s">
        <v>307</v>
      </c>
      <c r="E1465" s="142">
        <v>40.549999999999997</v>
      </c>
      <c r="F1465" s="142">
        <v>36.24</v>
      </c>
      <c r="G1465" s="140" t="s">
        <v>308</v>
      </c>
      <c r="H1465" s="143">
        <v>41974</v>
      </c>
    </row>
    <row r="1466" spans="1:8" ht="25.5">
      <c r="A1466" s="136">
        <v>84150</v>
      </c>
      <c r="B1466" s="137" t="s">
        <v>7068</v>
      </c>
      <c r="C1466" s="136" t="s">
        <v>5450</v>
      </c>
      <c r="D1466" s="136" t="s">
        <v>307</v>
      </c>
      <c r="E1466" s="138">
        <v>12.95</v>
      </c>
      <c r="F1466" s="138">
        <v>11.47</v>
      </c>
      <c r="G1466" s="136" t="s">
        <v>308</v>
      </c>
      <c r="H1466" s="139">
        <v>41974</v>
      </c>
    </row>
    <row r="1467" spans="1:8" ht="25.5">
      <c r="A1467" s="140">
        <v>84149</v>
      </c>
      <c r="B1467" s="141" t="s">
        <v>7069</v>
      </c>
      <c r="C1467" s="140" t="s">
        <v>5450</v>
      </c>
      <c r="D1467" s="140" t="s">
        <v>307</v>
      </c>
      <c r="E1467" s="142">
        <v>90.72</v>
      </c>
      <c r="F1467" s="142">
        <v>90.72</v>
      </c>
      <c r="G1467" s="140" t="s">
        <v>308</v>
      </c>
      <c r="H1467" s="143">
        <v>41974</v>
      </c>
    </row>
    <row r="1468" spans="1:8" ht="25.5">
      <c r="A1468" s="136">
        <v>73483</v>
      </c>
      <c r="B1468" s="137" t="s">
        <v>7070</v>
      </c>
      <c r="C1468" s="136" t="s">
        <v>5450</v>
      </c>
      <c r="D1468" s="136" t="s">
        <v>307</v>
      </c>
      <c r="E1468" s="138">
        <v>13.87</v>
      </c>
      <c r="F1468" s="138">
        <v>12.27</v>
      </c>
      <c r="G1468" s="136" t="s">
        <v>308</v>
      </c>
      <c r="H1468" s="139">
        <v>41974</v>
      </c>
    </row>
    <row r="1469" spans="1:8" ht="25.5">
      <c r="A1469" s="140">
        <v>73416</v>
      </c>
      <c r="B1469" s="141" t="s">
        <v>7071</v>
      </c>
      <c r="C1469" s="140" t="s">
        <v>5450</v>
      </c>
      <c r="D1469" s="140" t="s">
        <v>307</v>
      </c>
      <c r="E1469" s="142">
        <v>71.569999999999993</v>
      </c>
      <c r="F1469" s="142">
        <v>71.56</v>
      </c>
      <c r="G1469" s="140" t="s">
        <v>308</v>
      </c>
      <c r="H1469" s="143">
        <v>41974</v>
      </c>
    </row>
    <row r="1470" spans="1:8" ht="25.5">
      <c r="A1470" s="136">
        <v>73311</v>
      </c>
      <c r="B1470" s="137" t="s">
        <v>7072</v>
      </c>
      <c r="C1470" s="136" t="s">
        <v>5450</v>
      </c>
      <c r="D1470" s="136" t="s">
        <v>307</v>
      </c>
      <c r="E1470" s="138">
        <v>90.72</v>
      </c>
      <c r="F1470" s="138">
        <v>90.72</v>
      </c>
      <c r="G1470" s="136" t="s">
        <v>308</v>
      </c>
      <c r="H1470" s="139">
        <v>41974</v>
      </c>
    </row>
    <row r="1471" spans="1:8" ht="25.5">
      <c r="A1471" s="140">
        <v>73459</v>
      </c>
      <c r="B1471" s="141" t="s">
        <v>7073</v>
      </c>
      <c r="C1471" s="140" t="s">
        <v>5450</v>
      </c>
      <c r="D1471" s="140" t="s">
        <v>307</v>
      </c>
      <c r="E1471" s="142">
        <v>15.12</v>
      </c>
      <c r="F1471" s="142">
        <v>15.12</v>
      </c>
      <c r="G1471" s="140" t="s">
        <v>308</v>
      </c>
      <c r="H1471" s="143">
        <v>41974</v>
      </c>
    </row>
    <row r="1472" spans="1:8" ht="25.5">
      <c r="A1472" s="136">
        <v>73304</v>
      </c>
      <c r="B1472" s="137" t="s">
        <v>7074</v>
      </c>
      <c r="C1472" s="136" t="s">
        <v>5450</v>
      </c>
      <c r="D1472" s="136" t="s">
        <v>307</v>
      </c>
      <c r="E1472" s="138">
        <v>49.34</v>
      </c>
      <c r="F1472" s="138">
        <v>49.33</v>
      </c>
      <c r="G1472" s="136" t="s">
        <v>308</v>
      </c>
      <c r="H1472" s="139">
        <v>41974</v>
      </c>
    </row>
    <row r="1473" spans="1:8" ht="25.5">
      <c r="A1473" s="140">
        <v>73315</v>
      </c>
      <c r="B1473" s="141" t="s">
        <v>7075</v>
      </c>
      <c r="C1473" s="140" t="s">
        <v>5450</v>
      </c>
      <c r="D1473" s="140" t="s">
        <v>307</v>
      </c>
      <c r="E1473" s="142">
        <v>83.16</v>
      </c>
      <c r="F1473" s="142">
        <v>83.16</v>
      </c>
      <c r="G1473" s="140" t="s">
        <v>308</v>
      </c>
      <c r="H1473" s="143">
        <v>41974</v>
      </c>
    </row>
    <row r="1474" spans="1:8" ht="25.5">
      <c r="A1474" s="136">
        <v>83763</v>
      </c>
      <c r="B1474" s="137" t="s">
        <v>7076</v>
      </c>
      <c r="C1474" s="136" t="s">
        <v>5450</v>
      </c>
      <c r="D1474" s="136" t="s">
        <v>307</v>
      </c>
      <c r="E1474" s="138">
        <v>13.3</v>
      </c>
      <c r="F1474" s="138">
        <v>13.3</v>
      </c>
      <c r="G1474" s="136" t="s">
        <v>308</v>
      </c>
      <c r="H1474" s="139">
        <v>41974</v>
      </c>
    </row>
    <row r="1475" spans="1:8" ht="25.5">
      <c r="A1475" s="140">
        <v>83758</v>
      </c>
      <c r="B1475" s="141" t="s">
        <v>7077</v>
      </c>
      <c r="C1475" s="140" t="s">
        <v>5450</v>
      </c>
      <c r="D1475" s="140" t="s">
        <v>307</v>
      </c>
      <c r="E1475" s="142">
        <v>45.28</v>
      </c>
      <c r="F1475" s="142">
        <v>45.27</v>
      </c>
      <c r="G1475" s="140" t="s">
        <v>308</v>
      </c>
      <c r="H1475" s="143">
        <v>41974</v>
      </c>
    </row>
    <row r="1476" spans="1:8">
      <c r="A1476" s="136">
        <v>73396</v>
      </c>
      <c r="B1476" s="137" t="s">
        <v>7078</v>
      </c>
      <c r="C1476" s="136" t="s">
        <v>5361</v>
      </c>
      <c r="D1476" s="136" t="s">
        <v>83</v>
      </c>
      <c r="E1476" s="138">
        <v>51.55</v>
      </c>
      <c r="F1476" s="138">
        <v>51.55</v>
      </c>
      <c r="G1476" s="136" t="s">
        <v>308</v>
      </c>
      <c r="H1476" s="139">
        <v>41974</v>
      </c>
    </row>
    <row r="1477" spans="1:8">
      <c r="A1477" s="140">
        <v>72219</v>
      </c>
      <c r="B1477" s="141" t="s">
        <v>7079</v>
      </c>
      <c r="C1477" s="140" t="s">
        <v>6454</v>
      </c>
      <c r="D1477" s="140" t="s">
        <v>368</v>
      </c>
      <c r="E1477" s="142">
        <v>78.91</v>
      </c>
      <c r="F1477" s="142">
        <v>71.64</v>
      </c>
      <c r="G1477" s="140" t="s">
        <v>308</v>
      </c>
      <c r="H1477" s="143">
        <v>41974</v>
      </c>
    </row>
    <row r="1478" spans="1:8">
      <c r="A1478" s="136">
        <v>72215</v>
      </c>
      <c r="B1478" s="137" t="s">
        <v>7080</v>
      </c>
      <c r="C1478" s="136" t="s">
        <v>6454</v>
      </c>
      <c r="D1478" s="136" t="s">
        <v>368</v>
      </c>
      <c r="E1478" s="138">
        <v>30.35</v>
      </c>
      <c r="F1478" s="138">
        <v>27.55</v>
      </c>
      <c r="G1478" s="136" t="s">
        <v>308</v>
      </c>
      <c r="H1478" s="139">
        <v>41974</v>
      </c>
    </row>
    <row r="1479" spans="1:8" ht="25.5">
      <c r="A1479" s="140" t="s">
        <v>7081</v>
      </c>
      <c r="B1479" s="141" t="s">
        <v>7082</v>
      </c>
      <c r="C1479" s="140" t="s">
        <v>6454</v>
      </c>
      <c r="D1479" s="140" t="s">
        <v>368</v>
      </c>
      <c r="E1479" s="142">
        <v>68.36</v>
      </c>
      <c r="F1479" s="142">
        <v>62</v>
      </c>
      <c r="G1479" s="140" t="s">
        <v>308</v>
      </c>
      <c r="H1479" s="143">
        <v>41974</v>
      </c>
    </row>
    <row r="1480" spans="1:8" ht="25.5">
      <c r="A1480" s="136" t="s">
        <v>7083</v>
      </c>
      <c r="B1480" s="137" t="s">
        <v>7084</v>
      </c>
      <c r="C1480" s="136" t="s">
        <v>6454</v>
      </c>
      <c r="D1480" s="136" t="s">
        <v>368</v>
      </c>
      <c r="E1480" s="138">
        <v>54.69</v>
      </c>
      <c r="F1480" s="138">
        <v>49.6</v>
      </c>
      <c r="G1480" s="136" t="s">
        <v>308</v>
      </c>
      <c r="H1480" s="139">
        <v>41974</v>
      </c>
    </row>
    <row r="1481" spans="1:8">
      <c r="A1481" s="140">
        <v>72214</v>
      </c>
      <c r="B1481" s="141" t="s">
        <v>7085</v>
      </c>
      <c r="C1481" s="140" t="s">
        <v>6454</v>
      </c>
      <c r="D1481" s="140" t="s">
        <v>368</v>
      </c>
      <c r="E1481" s="142">
        <v>48.56</v>
      </c>
      <c r="F1481" s="142">
        <v>44.09</v>
      </c>
      <c r="G1481" s="140" t="s">
        <v>308</v>
      </c>
      <c r="H1481" s="143">
        <v>41974</v>
      </c>
    </row>
    <row r="1482" spans="1:8">
      <c r="A1482" s="136">
        <v>85373</v>
      </c>
      <c r="B1482" s="137" t="s">
        <v>7086</v>
      </c>
      <c r="C1482" s="136" t="s">
        <v>6454</v>
      </c>
      <c r="D1482" s="136" t="s">
        <v>335</v>
      </c>
      <c r="E1482" s="138">
        <v>4.04</v>
      </c>
      <c r="F1482" s="138">
        <v>3.65</v>
      </c>
      <c r="G1482" s="136" t="s">
        <v>308</v>
      </c>
      <c r="H1482" s="139">
        <v>41974</v>
      </c>
    </row>
    <row r="1483" spans="1:8" ht="25.5">
      <c r="A1483" s="140" t="s">
        <v>7087</v>
      </c>
      <c r="B1483" s="141" t="s">
        <v>7088</v>
      </c>
      <c r="C1483" s="140" t="s">
        <v>6454</v>
      </c>
      <c r="D1483" s="140" t="s">
        <v>335</v>
      </c>
      <c r="E1483" s="142">
        <v>18.21</v>
      </c>
      <c r="F1483" s="142">
        <v>16.53</v>
      </c>
      <c r="G1483" s="140" t="s">
        <v>308</v>
      </c>
      <c r="H1483" s="143">
        <v>41974</v>
      </c>
    </row>
    <row r="1484" spans="1:8" ht="25.5">
      <c r="A1484" s="136">
        <v>85379</v>
      </c>
      <c r="B1484" s="137" t="s">
        <v>7089</v>
      </c>
      <c r="C1484" s="136" t="s">
        <v>6454</v>
      </c>
      <c r="D1484" s="136" t="s">
        <v>370</v>
      </c>
      <c r="E1484" s="138">
        <v>1.82</v>
      </c>
      <c r="F1484" s="138">
        <v>1.65</v>
      </c>
      <c r="G1484" s="136" t="s">
        <v>308</v>
      </c>
      <c r="H1484" s="139">
        <v>41974</v>
      </c>
    </row>
    <row r="1485" spans="1:8">
      <c r="A1485" s="140">
        <v>73616</v>
      </c>
      <c r="B1485" s="141" t="s">
        <v>7090</v>
      </c>
      <c r="C1485" s="140" t="s">
        <v>6454</v>
      </c>
      <c r="D1485" s="140" t="s">
        <v>368</v>
      </c>
      <c r="E1485" s="142">
        <v>177.74</v>
      </c>
      <c r="F1485" s="142">
        <v>161.19999999999999</v>
      </c>
      <c r="G1485" s="140" t="s">
        <v>308</v>
      </c>
      <c r="H1485" s="143">
        <v>41974</v>
      </c>
    </row>
    <row r="1486" spans="1:8" ht="25.5">
      <c r="A1486" s="136">
        <v>72218</v>
      </c>
      <c r="B1486" s="137" t="s">
        <v>7091</v>
      </c>
      <c r="C1486" s="136" t="s">
        <v>6454</v>
      </c>
      <c r="D1486" s="136" t="s">
        <v>335</v>
      </c>
      <c r="E1486" s="138">
        <v>4.8600000000000003</v>
      </c>
      <c r="F1486" s="138">
        <v>4.4000000000000004</v>
      </c>
      <c r="G1486" s="136" t="s">
        <v>308</v>
      </c>
      <c r="H1486" s="139">
        <v>41974</v>
      </c>
    </row>
    <row r="1487" spans="1:8">
      <c r="A1487" s="140">
        <v>85362</v>
      </c>
      <c r="B1487" s="141" t="s">
        <v>7092</v>
      </c>
      <c r="C1487" s="140" t="s">
        <v>6454</v>
      </c>
      <c r="D1487" s="140" t="s">
        <v>335</v>
      </c>
      <c r="E1487" s="142">
        <v>9.7100000000000009</v>
      </c>
      <c r="F1487" s="142">
        <v>8.81</v>
      </c>
      <c r="G1487" s="140" t="s">
        <v>308</v>
      </c>
      <c r="H1487" s="143">
        <v>41974</v>
      </c>
    </row>
    <row r="1488" spans="1:8">
      <c r="A1488" s="136">
        <v>72235</v>
      </c>
      <c r="B1488" s="137" t="s">
        <v>7093</v>
      </c>
      <c r="C1488" s="136" t="s">
        <v>6454</v>
      </c>
      <c r="D1488" s="136" t="s">
        <v>335</v>
      </c>
      <c r="E1488" s="138">
        <v>4.8600000000000003</v>
      </c>
      <c r="F1488" s="138">
        <v>4.4000000000000004</v>
      </c>
      <c r="G1488" s="136" t="s">
        <v>308</v>
      </c>
      <c r="H1488" s="139">
        <v>41974</v>
      </c>
    </row>
    <row r="1489" spans="1:8">
      <c r="A1489" s="140">
        <v>89263</v>
      </c>
      <c r="B1489" s="141" t="s">
        <v>7094</v>
      </c>
      <c r="C1489" s="140" t="s">
        <v>6454</v>
      </c>
      <c r="D1489" s="140" t="s">
        <v>335</v>
      </c>
      <c r="E1489" s="142">
        <v>22.81</v>
      </c>
      <c r="F1489" s="142">
        <v>20.66</v>
      </c>
      <c r="G1489" s="140" t="s">
        <v>308</v>
      </c>
      <c r="H1489" s="143">
        <v>41974</v>
      </c>
    </row>
    <row r="1490" spans="1:8">
      <c r="A1490" s="136">
        <v>85372</v>
      </c>
      <c r="B1490" s="137" t="s">
        <v>7095</v>
      </c>
      <c r="C1490" s="136" t="s">
        <v>6454</v>
      </c>
      <c r="D1490" s="136" t="s">
        <v>335</v>
      </c>
      <c r="E1490" s="138">
        <v>1.82</v>
      </c>
      <c r="F1490" s="138">
        <v>1.65</v>
      </c>
      <c r="G1490" s="136" t="s">
        <v>308</v>
      </c>
      <c r="H1490" s="139">
        <v>41974</v>
      </c>
    </row>
    <row r="1491" spans="1:8" ht="25.5">
      <c r="A1491" s="140">
        <v>72949</v>
      </c>
      <c r="B1491" s="141" t="s">
        <v>7096</v>
      </c>
      <c r="C1491" s="140" t="s">
        <v>5670</v>
      </c>
      <c r="D1491" s="140" t="s">
        <v>368</v>
      </c>
      <c r="E1491" s="142">
        <v>19.37</v>
      </c>
      <c r="F1491" s="142">
        <v>18.43</v>
      </c>
      <c r="G1491" s="140" t="s">
        <v>308</v>
      </c>
      <c r="H1491" s="143">
        <v>41974</v>
      </c>
    </row>
    <row r="1492" spans="1:8" ht="25.5">
      <c r="A1492" s="136" t="s">
        <v>7097</v>
      </c>
      <c r="B1492" s="137" t="s">
        <v>7098</v>
      </c>
      <c r="C1492" s="136" t="s">
        <v>6454</v>
      </c>
      <c r="D1492" s="136" t="s">
        <v>335</v>
      </c>
      <c r="E1492" s="138">
        <v>18.21</v>
      </c>
      <c r="F1492" s="138">
        <v>16.53</v>
      </c>
      <c r="G1492" s="136" t="s">
        <v>308</v>
      </c>
      <c r="H1492" s="139">
        <v>41974</v>
      </c>
    </row>
    <row r="1493" spans="1:8" ht="25.5">
      <c r="A1493" s="140" t="s">
        <v>7099</v>
      </c>
      <c r="B1493" s="141" t="s">
        <v>7100</v>
      </c>
      <c r="C1493" s="140" t="s">
        <v>6454</v>
      </c>
      <c r="D1493" s="140" t="s">
        <v>335</v>
      </c>
      <c r="E1493" s="142">
        <v>7.3</v>
      </c>
      <c r="F1493" s="142">
        <v>6.61</v>
      </c>
      <c r="G1493" s="140" t="s">
        <v>308</v>
      </c>
      <c r="H1493" s="143">
        <v>41974</v>
      </c>
    </row>
    <row r="1494" spans="1:8">
      <c r="A1494" s="136">
        <v>85367</v>
      </c>
      <c r="B1494" s="137" t="s">
        <v>7101</v>
      </c>
      <c r="C1494" s="136" t="s">
        <v>6454</v>
      </c>
      <c r="D1494" s="136" t="s">
        <v>335</v>
      </c>
      <c r="E1494" s="138">
        <v>11.56</v>
      </c>
      <c r="F1494" s="138">
        <v>10.47</v>
      </c>
      <c r="G1494" s="136" t="s">
        <v>308</v>
      </c>
      <c r="H1494" s="139">
        <v>41974</v>
      </c>
    </row>
    <row r="1495" spans="1:8">
      <c r="A1495" s="140">
        <v>85376</v>
      </c>
      <c r="B1495" s="141" t="s">
        <v>7102</v>
      </c>
      <c r="C1495" s="140" t="s">
        <v>6454</v>
      </c>
      <c r="D1495" s="140" t="s">
        <v>335</v>
      </c>
      <c r="E1495" s="142">
        <v>4.0999999999999996</v>
      </c>
      <c r="F1495" s="142">
        <v>3.72</v>
      </c>
      <c r="G1495" s="140" t="s">
        <v>308</v>
      </c>
      <c r="H1495" s="143">
        <v>41974</v>
      </c>
    </row>
    <row r="1496" spans="1:8">
      <c r="A1496" s="136">
        <v>72217</v>
      </c>
      <c r="B1496" s="137" t="s">
        <v>7103</v>
      </c>
      <c r="C1496" s="136" t="s">
        <v>6454</v>
      </c>
      <c r="D1496" s="136" t="s">
        <v>335</v>
      </c>
      <c r="E1496" s="138">
        <v>6.07</v>
      </c>
      <c r="F1496" s="138">
        <v>5.51</v>
      </c>
      <c r="G1496" s="136" t="s">
        <v>308</v>
      </c>
      <c r="H1496" s="139">
        <v>41974</v>
      </c>
    </row>
    <row r="1497" spans="1:8" ht="25.5">
      <c r="A1497" s="140" t="s">
        <v>7104</v>
      </c>
      <c r="B1497" s="141" t="s">
        <v>7105</v>
      </c>
      <c r="C1497" s="140" t="s">
        <v>6454</v>
      </c>
      <c r="D1497" s="140" t="s">
        <v>335</v>
      </c>
      <c r="E1497" s="142">
        <v>6.07</v>
      </c>
      <c r="F1497" s="142">
        <v>5.51</v>
      </c>
      <c r="G1497" s="140" t="s">
        <v>308</v>
      </c>
      <c r="H1497" s="143">
        <v>41974</v>
      </c>
    </row>
    <row r="1498" spans="1:8">
      <c r="A1498" s="136">
        <v>72224</v>
      </c>
      <c r="B1498" s="137" t="s">
        <v>7106</v>
      </c>
      <c r="C1498" s="136" t="s">
        <v>6454</v>
      </c>
      <c r="D1498" s="136" t="s">
        <v>335</v>
      </c>
      <c r="E1498" s="138">
        <v>7.28</v>
      </c>
      <c r="F1498" s="138">
        <v>6.61</v>
      </c>
      <c r="G1498" s="136" t="s">
        <v>308</v>
      </c>
      <c r="H1498" s="139">
        <v>41974</v>
      </c>
    </row>
    <row r="1499" spans="1:8">
      <c r="A1499" s="140">
        <v>72225</v>
      </c>
      <c r="B1499" s="141" t="s">
        <v>7107</v>
      </c>
      <c r="C1499" s="140" t="s">
        <v>6454</v>
      </c>
      <c r="D1499" s="140" t="s">
        <v>335</v>
      </c>
      <c r="E1499" s="142">
        <v>3.04</v>
      </c>
      <c r="F1499" s="142">
        <v>2.75</v>
      </c>
      <c r="G1499" s="140" t="s">
        <v>308</v>
      </c>
      <c r="H1499" s="143">
        <v>41974</v>
      </c>
    </row>
    <row r="1500" spans="1:8">
      <c r="A1500" s="136">
        <v>72216</v>
      </c>
      <c r="B1500" s="137" t="s">
        <v>7108</v>
      </c>
      <c r="C1500" s="136" t="s">
        <v>6454</v>
      </c>
      <c r="D1500" s="136" t="s">
        <v>368</v>
      </c>
      <c r="E1500" s="138">
        <v>157.82</v>
      </c>
      <c r="F1500" s="138">
        <v>143.29</v>
      </c>
      <c r="G1500" s="136" t="s">
        <v>308</v>
      </c>
      <c r="H1500" s="139">
        <v>41974</v>
      </c>
    </row>
    <row r="1501" spans="1:8" ht="25.5">
      <c r="A1501" s="140">
        <v>84152</v>
      </c>
      <c r="B1501" s="141" t="s">
        <v>7109</v>
      </c>
      <c r="C1501" s="140" t="s">
        <v>6454</v>
      </c>
      <c r="D1501" s="140" t="s">
        <v>368</v>
      </c>
      <c r="E1501" s="142">
        <v>232.42</v>
      </c>
      <c r="F1501" s="142">
        <v>210.81</v>
      </c>
      <c r="G1501" s="140" t="s">
        <v>308</v>
      </c>
      <c r="H1501" s="143">
        <v>41974</v>
      </c>
    </row>
    <row r="1502" spans="1:8">
      <c r="A1502" s="136">
        <v>85364</v>
      </c>
      <c r="B1502" s="137" t="s">
        <v>7110</v>
      </c>
      <c r="C1502" s="136" t="s">
        <v>6454</v>
      </c>
      <c r="D1502" s="136" t="s">
        <v>368</v>
      </c>
      <c r="E1502" s="138">
        <v>177.74</v>
      </c>
      <c r="F1502" s="138">
        <v>161.19999999999999</v>
      </c>
      <c r="G1502" s="136" t="s">
        <v>308</v>
      </c>
      <c r="H1502" s="139">
        <v>41974</v>
      </c>
    </row>
    <row r="1503" spans="1:8" ht="25.5">
      <c r="A1503" s="140">
        <v>85370</v>
      </c>
      <c r="B1503" s="141" t="s">
        <v>7111</v>
      </c>
      <c r="C1503" s="140" t="s">
        <v>6454</v>
      </c>
      <c r="D1503" s="140" t="s">
        <v>368</v>
      </c>
      <c r="E1503" s="142">
        <v>186.35</v>
      </c>
      <c r="F1503" s="142">
        <v>169.2</v>
      </c>
      <c r="G1503" s="140" t="s">
        <v>308</v>
      </c>
      <c r="H1503" s="143">
        <v>41974</v>
      </c>
    </row>
    <row r="1504" spans="1:8" ht="25.5">
      <c r="A1504" s="136">
        <v>85366</v>
      </c>
      <c r="B1504" s="137" t="s">
        <v>7112</v>
      </c>
      <c r="C1504" s="136" t="s">
        <v>6454</v>
      </c>
      <c r="D1504" s="136" t="s">
        <v>335</v>
      </c>
      <c r="E1504" s="138">
        <v>15.78</v>
      </c>
      <c r="F1504" s="138">
        <v>14.32</v>
      </c>
      <c r="G1504" s="136" t="s">
        <v>308</v>
      </c>
      <c r="H1504" s="139">
        <v>41974</v>
      </c>
    </row>
    <row r="1505" spans="1:8">
      <c r="A1505" s="140">
        <v>85365</v>
      </c>
      <c r="B1505" s="141" t="s">
        <v>7113</v>
      </c>
      <c r="C1505" s="140" t="s">
        <v>6454</v>
      </c>
      <c r="D1505" s="140" t="s">
        <v>368</v>
      </c>
      <c r="E1505" s="142">
        <v>44.92</v>
      </c>
      <c r="F1505" s="142">
        <v>40.78</v>
      </c>
      <c r="G1505" s="140" t="s">
        <v>308</v>
      </c>
      <c r="H1505" s="143">
        <v>41974</v>
      </c>
    </row>
    <row r="1506" spans="1:8" ht="38.25">
      <c r="A1506" s="136">
        <v>84142</v>
      </c>
      <c r="B1506" s="137" t="s">
        <v>7114</v>
      </c>
      <c r="C1506" s="136" t="s">
        <v>5450</v>
      </c>
      <c r="D1506" s="136" t="s">
        <v>307</v>
      </c>
      <c r="E1506" s="138">
        <v>17.91</v>
      </c>
      <c r="F1506" s="138">
        <v>17.899999999999999</v>
      </c>
      <c r="G1506" s="136" t="s">
        <v>308</v>
      </c>
      <c r="H1506" s="139">
        <v>41974</v>
      </c>
    </row>
    <row r="1507" spans="1:8" ht="25.5">
      <c r="A1507" s="140">
        <v>84137</v>
      </c>
      <c r="B1507" s="141" t="s">
        <v>7115</v>
      </c>
      <c r="C1507" s="140" t="s">
        <v>5450</v>
      </c>
      <c r="D1507" s="140" t="s">
        <v>307</v>
      </c>
      <c r="E1507" s="142">
        <v>14.17</v>
      </c>
      <c r="F1507" s="142">
        <v>14.16</v>
      </c>
      <c r="G1507" s="140" t="s">
        <v>308</v>
      </c>
      <c r="H1507" s="143">
        <v>41974</v>
      </c>
    </row>
    <row r="1508" spans="1:8" ht="25.5">
      <c r="A1508" s="136">
        <v>84147</v>
      </c>
      <c r="B1508" s="137" t="s">
        <v>7116</v>
      </c>
      <c r="C1508" s="136" t="s">
        <v>5450</v>
      </c>
      <c r="D1508" s="136" t="s">
        <v>307</v>
      </c>
      <c r="E1508" s="138">
        <v>26.84</v>
      </c>
      <c r="F1508" s="138">
        <v>26.84</v>
      </c>
      <c r="G1508" s="136" t="s">
        <v>308</v>
      </c>
      <c r="H1508" s="139">
        <v>41974</v>
      </c>
    </row>
    <row r="1509" spans="1:8" ht="25.5">
      <c r="A1509" s="140">
        <v>83360</v>
      </c>
      <c r="B1509" s="141" t="s">
        <v>7117</v>
      </c>
      <c r="C1509" s="140" t="s">
        <v>5450</v>
      </c>
      <c r="D1509" s="140" t="s">
        <v>307</v>
      </c>
      <c r="E1509" s="142">
        <v>36.270000000000003</v>
      </c>
      <c r="F1509" s="142">
        <v>36.26</v>
      </c>
      <c r="G1509" s="140" t="s">
        <v>308</v>
      </c>
      <c r="H1509" s="143">
        <v>41974</v>
      </c>
    </row>
    <row r="1510" spans="1:8" ht="25.5">
      <c r="A1510" s="136">
        <v>83761</v>
      </c>
      <c r="B1510" s="137" t="s">
        <v>7118</v>
      </c>
      <c r="C1510" s="136" t="s">
        <v>5450</v>
      </c>
      <c r="D1510" s="136" t="s">
        <v>307</v>
      </c>
      <c r="E1510" s="138">
        <v>14.43</v>
      </c>
      <c r="F1510" s="138">
        <v>14.42</v>
      </c>
      <c r="G1510" s="136" t="s">
        <v>308</v>
      </c>
      <c r="H1510" s="139">
        <v>41974</v>
      </c>
    </row>
    <row r="1511" spans="1:8" ht="25.5">
      <c r="A1511" s="140">
        <v>83755</v>
      </c>
      <c r="B1511" s="141" t="s">
        <v>7119</v>
      </c>
      <c r="C1511" s="140" t="s">
        <v>5450</v>
      </c>
      <c r="D1511" s="140" t="s">
        <v>307</v>
      </c>
      <c r="E1511" s="142">
        <v>46.23</v>
      </c>
      <c r="F1511" s="142">
        <v>46.22</v>
      </c>
      <c r="G1511" s="140" t="s">
        <v>308</v>
      </c>
      <c r="H1511" s="143">
        <v>41974</v>
      </c>
    </row>
    <row r="1512" spans="1:8" ht="25.5">
      <c r="A1512" s="136">
        <v>73433</v>
      </c>
      <c r="B1512" s="137" t="s">
        <v>7120</v>
      </c>
      <c r="C1512" s="136" t="s">
        <v>5450</v>
      </c>
      <c r="D1512" s="136" t="s">
        <v>307</v>
      </c>
      <c r="E1512" s="138">
        <v>14.63</v>
      </c>
      <c r="F1512" s="138">
        <v>14.63</v>
      </c>
      <c r="G1512" s="136" t="s">
        <v>308</v>
      </c>
      <c r="H1512" s="139">
        <v>41974</v>
      </c>
    </row>
    <row r="1513" spans="1:8" ht="25.5">
      <c r="A1513" s="140">
        <v>73303</v>
      </c>
      <c r="B1513" s="141" t="s">
        <v>7121</v>
      </c>
      <c r="C1513" s="140" t="s">
        <v>5450</v>
      </c>
      <c r="D1513" s="140" t="s">
        <v>307</v>
      </c>
      <c r="E1513" s="142">
        <v>4.5999999999999996</v>
      </c>
      <c r="F1513" s="142">
        <v>4.59</v>
      </c>
      <c r="G1513" s="140" t="s">
        <v>308</v>
      </c>
      <c r="H1513" s="143">
        <v>41974</v>
      </c>
    </row>
    <row r="1514" spans="1:8" ht="25.5">
      <c r="A1514" s="136">
        <v>73399</v>
      </c>
      <c r="B1514" s="137" t="s">
        <v>7122</v>
      </c>
      <c r="C1514" s="136" t="s">
        <v>5450</v>
      </c>
      <c r="D1514" s="136" t="s">
        <v>307</v>
      </c>
      <c r="E1514" s="138">
        <v>62.86</v>
      </c>
      <c r="F1514" s="138">
        <v>62.86</v>
      </c>
      <c r="G1514" s="136" t="s">
        <v>308</v>
      </c>
      <c r="H1514" s="139">
        <v>41974</v>
      </c>
    </row>
    <row r="1515" spans="1:8" ht="25.5">
      <c r="A1515" s="140">
        <v>83354</v>
      </c>
      <c r="B1515" s="141" t="s">
        <v>7123</v>
      </c>
      <c r="C1515" s="140" t="s">
        <v>5450</v>
      </c>
      <c r="D1515" s="140" t="s">
        <v>307</v>
      </c>
      <c r="E1515" s="142">
        <v>23.13</v>
      </c>
      <c r="F1515" s="142">
        <v>23.13</v>
      </c>
      <c r="G1515" s="140" t="s">
        <v>308</v>
      </c>
      <c r="H1515" s="143">
        <v>41974</v>
      </c>
    </row>
    <row r="1516" spans="1:8" ht="25.5">
      <c r="A1516" s="136">
        <v>84155</v>
      </c>
      <c r="B1516" s="137" t="s">
        <v>7124</v>
      </c>
      <c r="C1516" s="136" t="s">
        <v>5450</v>
      </c>
      <c r="D1516" s="136" t="s">
        <v>307</v>
      </c>
      <c r="E1516" s="138">
        <v>1.73</v>
      </c>
      <c r="F1516" s="138">
        <v>1.73</v>
      </c>
      <c r="G1516" s="136" t="s">
        <v>308</v>
      </c>
      <c r="H1516" s="139">
        <v>41974</v>
      </c>
    </row>
    <row r="1517" spans="1:8" ht="25.5">
      <c r="A1517" s="140">
        <v>84157</v>
      </c>
      <c r="B1517" s="141" t="s">
        <v>7125</v>
      </c>
      <c r="C1517" s="140" t="s">
        <v>5450</v>
      </c>
      <c r="D1517" s="140" t="s">
        <v>307</v>
      </c>
      <c r="E1517" s="142">
        <v>0.55000000000000004</v>
      </c>
      <c r="F1517" s="142">
        <v>0.55000000000000004</v>
      </c>
      <c r="G1517" s="140" t="s">
        <v>308</v>
      </c>
      <c r="H1517" s="143">
        <v>41974</v>
      </c>
    </row>
    <row r="1518" spans="1:8">
      <c r="A1518" s="136">
        <v>88597</v>
      </c>
      <c r="B1518" s="137" t="s">
        <v>7126</v>
      </c>
      <c r="C1518" s="136" t="s">
        <v>5361</v>
      </c>
      <c r="D1518" s="136" t="s">
        <v>307</v>
      </c>
      <c r="E1518" s="138">
        <v>22.59</v>
      </c>
      <c r="F1518" s="138">
        <v>19.809999999999999</v>
      </c>
      <c r="G1518" s="136" t="s">
        <v>308</v>
      </c>
      <c r="H1518" s="139">
        <v>41974</v>
      </c>
    </row>
    <row r="1519" spans="1:8" ht="25.5">
      <c r="A1519" s="140">
        <v>73672</v>
      </c>
      <c r="B1519" s="141" t="s">
        <v>7127</v>
      </c>
      <c r="C1519" s="140" t="s">
        <v>6454</v>
      </c>
      <c r="D1519" s="140" t="s">
        <v>335</v>
      </c>
      <c r="E1519" s="142">
        <v>0.35</v>
      </c>
      <c r="F1519" s="142">
        <v>0.34</v>
      </c>
      <c r="G1519" s="140" t="s">
        <v>308</v>
      </c>
      <c r="H1519" s="143">
        <v>41974</v>
      </c>
    </row>
    <row r="1520" spans="1:8" ht="25.5">
      <c r="A1520" s="136" t="s">
        <v>7128</v>
      </c>
      <c r="B1520" s="137" t="s">
        <v>7129</v>
      </c>
      <c r="C1520" s="136" t="s">
        <v>6454</v>
      </c>
      <c r="D1520" s="136" t="s">
        <v>335</v>
      </c>
      <c r="E1520" s="138">
        <v>0.15</v>
      </c>
      <c r="F1520" s="138">
        <v>0.14000000000000001</v>
      </c>
      <c r="G1520" s="136" t="s">
        <v>308</v>
      </c>
      <c r="H1520" s="139">
        <v>41974</v>
      </c>
    </row>
    <row r="1521" spans="1:8">
      <c r="A1521" s="140">
        <v>85377</v>
      </c>
      <c r="B1521" s="141" t="s">
        <v>7130</v>
      </c>
      <c r="C1521" s="140" t="s">
        <v>6454</v>
      </c>
      <c r="D1521" s="140" t="s">
        <v>335</v>
      </c>
      <c r="E1521" s="142">
        <v>30.1</v>
      </c>
      <c r="F1521" s="142">
        <v>27.22</v>
      </c>
      <c r="G1521" s="140" t="s">
        <v>308</v>
      </c>
      <c r="H1521" s="143">
        <v>41974</v>
      </c>
    </row>
    <row r="1522" spans="1:8">
      <c r="A1522" s="136">
        <v>85378</v>
      </c>
      <c r="B1522" s="137" t="s">
        <v>7131</v>
      </c>
      <c r="C1522" s="136" t="s">
        <v>6454</v>
      </c>
      <c r="D1522" s="136" t="s">
        <v>335</v>
      </c>
      <c r="E1522" s="138">
        <v>28.58</v>
      </c>
      <c r="F1522" s="138">
        <v>25.83</v>
      </c>
      <c r="G1522" s="136" t="s">
        <v>308</v>
      </c>
      <c r="H1522" s="139">
        <v>41974</v>
      </c>
    </row>
    <row r="1523" spans="1:8">
      <c r="A1523" s="140">
        <v>72975</v>
      </c>
      <c r="B1523" s="141" t="s">
        <v>7132</v>
      </c>
      <c r="C1523" s="140" t="s">
        <v>5670</v>
      </c>
      <c r="D1523" s="140" t="s">
        <v>335</v>
      </c>
      <c r="E1523" s="142">
        <v>0.46</v>
      </c>
      <c r="F1523" s="142">
        <v>0.41</v>
      </c>
      <c r="G1523" s="140" t="s">
        <v>308</v>
      </c>
      <c r="H1523" s="143">
        <v>41974</v>
      </c>
    </row>
    <row r="1524" spans="1:8" ht="38.25">
      <c r="A1524" s="136">
        <v>72319</v>
      </c>
      <c r="B1524" s="137" t="s">
        <v>7133</v>
      </c>
      <c r="C1524" s="136" t="s">
        <v>5368</v>
      </c>
      <c r="D1524" s="136" t="s">
        <v>83</v>
      </c>
      <c r="E1524" s="138">
        <v>2997.01</v>
      </c>
      <c r="F1524" s="138">
        <v>2965.86</v>
      </c>
      <c r="G1524" s="136" t="s">
        <v>308</v>
      </c>
      <c r="H1524" s="139">
        <v>41974</v>
      </c>
    </row>
    <row r="1525" spans="1:8" ht="38.25">
      <c r="A1525" s="140" t="s">
        <v>7134</v>
      </c>
      <c r="B1525" s="141" t="s">
        <v>7135</v>
      </c>
      <c r="C1525" s="140" t="s">
        <v>5368</v>
      </c>
      <c r="D1525" s="140" t="s">
        <v>83</v>
      </c>
      <c r="E1525" s="142">
        <v>40.24</v>
      </c>
      <c r="F1525" s="142">
        <v>40.01</v>
      </c>
      <c r="G1525" s="140" t="s">
        <v>308</v>
      </c>
      <c r="H1525" s="143">
        <v>41974</v>
      </c>
    </row>
    <row r="1526" spans="1:8" ht="38.25">
      <c r="A1526" s="136" t="s">
        <v>7136</v>
      </c>
      <c r="B1526" s="137" t="s">
        <v>7137</v>
      </c>
      <c r="C1526" s="136" t="s">
        <v>5368</v>
      </c>
      <c r="D1526" s="136" t="s">
        <v>83</v>
      </c>
      <c r="E1526" s="138">
        <v>8.9700000000000006</v>
      </c>
      <c r="F1526" s="138">
        <v>8.77</v>
      </c>
      <c r="G1526" s="136" t="s">
        <v>308</v>
      </c>
      <c r="H1526" s="139">
        <v>41974</v>
      </c>
    </row>
    <row r="1527" spans="1:8" ht="38.25">
      <c r="A1527" s="140" t="s">
        <v>7138</v>
      </c>
      <c r="B1527" s="141" t="s">
        <v>7139</v>
      </c>
      <c r="C1527" s="140" t="s">
        <v>5368</v>
      </c>
      <c r="D1527" s="140" t="s">
        <v>83</v>
      </c>
      <c r="E1527" s="142">
        <v>13.75</v>
      </c>
      <c r="F1527" s="142">
        <v>13.55</v>
      </c>
      <c r="G1527" s="140" t="s">
        <v>308</v>
      </c>
      <c r="H1527" s="143">
        <v>41974</v>
      </c>
    </row>
    <row r="1528" spans="1:8" ht="38.25">
      <c r="A1528" s="136" t="s">
        <v>7140</v>
      </c>
      <c r="B1528" s="137" t="s">
        <v>7141</v>
      </c>
      <c r="C1528" s="136" t="s">
        <v>5368</v>
      </c>
      <c r="D1528" s="136" t="s">
        <v>83</v>
      </c>
      <c r="E1528" s="138">
        <v>343.11</v>
      </c>
      <c r="F1528" s="138">
        <v>342.02</v>
      </c>
      <c r="G1528" s="136" t="s">
        <v>308</v>
      </c>
      <c r="H1528" s="139">
        <v>41974</v>
      </c>
    </row>
    <row r="1529" spans="1:8" ht="38.25">
      <c r="A1529" s="140" t="s">
        <v>7142</v>
      </c>
      <c r="B1529" s="141" t="s">
        <v>7143</v>
      </c>
      <c r="C1529" s="140" t="s">
        <v>5368</v>
      </c>
      <c r="D1529" s="140" t="s">
        <v>83</v>
      </c>
      <c r="E1529" s="142">
        <v>567.08000000000004</v>
      </c>
      <c r="F1529" s="142">
        <v>565.99</v>
      </c>
      <c r="G1529" s="140" t="s">
        <v>308</v>
      </c>
      <c r="H1529" s="143">
        <v>41974</v>
      </c>
    </row>
    <row r="1530" spans="1:8" ht="38.25">
      <c r="A1530" s="136" t="s">
        <v>7144</v>
      </c>
      <c r="B1530" s="137" t="s">
        <v>7145</v>
      </c>
      <c r="C1530" s="136" t="s">
        <v>5368</v>
      </c>
      <c r="D1530" s="136" t="s">
        <v>83</v>
      </c>
      <c r="E1530" s="138">
        <v>774.81</v>
      </c>
      <c r="F1530" s="138">
        <v>773.72</v>
      </c>
      <c r="G1530" s="136" t="s">
        <v>308</v>
      </c>
      <c r="H1530" s="139">
        <v>41974</v>
      </c>
    </row>
    <row r="1531" spans="1:8" ht="38.25">
      <c r="A1531" s="140" t="s">
        <v>7146</v>
      </c>
      <c r="B1531" s="141" t="s">
        <v>7147</v>
      </c>
      <c r="C1531" s="140" t="s">
        <v>5368</v>
      </c>
      <c r="D1531" s="140" t="s">
        <v>83</v>
      </c>
      <c r="E1531" s="142">
        <v>1268.9100000000001</v>
      </c>
      <c r="F1531" s="142">
        <v>1267.82</v>
      </c>
      <c r="G1531" s="140" t="s">
        <v>308</v>
      </c>
      <c r="H1531" s="143">
        <v>41974</v>
      </c>
    </row>
    <row r="1532" spans="1:8" ht="38.25">
      <c r="A1532" s="136" t="s">
        <v>7148</v>
      </c>
      <c r="B1532" s="137" t="s">
        <v>7149</v>
      </c>
      <c r="C1532" s="136" t="s">
        <v>5368</v>
      </c>
      <c r="D1532" s="136" t="s">
        <v>83</v>
      </c>
      <c r="E1532" s="138">
        <v>58.45</v>
      </c>
      <c r="F1532" s="138">
        <v>57.36</v>
      </c>
      <c r="G1532" s="136" t="s">
        <v>308</v>
      </c>
      <c r="H1532" s="139">
        <v>41974</v>
      </c>
    </row>
    <row r="1533" spans="1:8" ht="38.25">
      <c r="A1533" s="140" t="s">
        <v>7150</v>
      </c>
      <c r="B1533" s="141" t="s">
        <v>7151</v>
      </c>
      <c r="C1533" s="140" t="s">
        <v>5368</v>
      </c>
      <c r="D1533" s="140" t="s">
        <v>83</v>
      </c>
      <c r="E1533" s="142">
        <v>219.64</v>
      </c>
      <c r="F1533" s="142">
        <v>218.55</v>
      </c>
      <c r="G1533" s="140" t="s">
        <v>308</v>
      </c>
      <c r="H1533" s="143">
        <v>41974</v>
      </c>
    </row>
    <row r="1534" spans="1:8" ht="38.25">
      <c r="A1534" s="136" t="s">
        <v>7152</v>
      </c>
      <c r="B1534" s="137" t="s">
        <v>7153</v>
      </c>
      <c r="C1534" s="136" t="s">
        <v>5368</v>
      </c>
      <c r="D1534" s="136" t="s">
        <v>83</v>
      </c>
      <c r="E1534" s="138">
        <v>77.8</v>
      </c>
      <c r="F1534" s="138">
        <v>76.709999999999994</v>
      </c>
      <c r="G1534" s="136" t="s">
        <v>308</v>
      </c>
      <c r="H1534" s="139">
        <v>41974</v>
      </c>
    </row>
    <row r="1535" spans="1:8" ht="38.25">
      <c r="A1535" s="140">
        <v>83690</v>
      </c>
      <c r="B1535" s="141" t="s">
        <v>7154</v>
      </c>
      <c r="C1535" s="140" t="s">
        <v>5374</v>
      </c>
      <c r="D1535" s="140" t="s">
        <v>368</v>
      </c>
      <c r="E1535" s="142">
        <v>429.5</v>
      </c>
      <c r="F1535" s="142">
        <v>401.44</v>
      </c>
      <c r="G1535" s="140" t="s">
        <v>308</v>
      </c>
      <c r="H1535" s="143">
        <v>41974</v>
      </c>
    </row>
    <row r="1536" spans="1:8" ht="25.5">
      <c r="A1536" s="136">
        <v>73479</v>
      </c>
      <c r="B1536" s="137" t="s">
        <v>7155</v>
      </c>
      <c r="C1536" s="136" t="s">
        <v>5450</v>
      </c>
      <c r="D1536" s="136" t="s">
        <v>307</v>
      </c>
      <c r="E1536" s="138">
        <v>204.48</v>
      </c>
      <c r="F1536" s="138">
        <v>202.78</v>
      </c>
      <c r="G1536" s="136" t="s">
        <v>308</v>
      </c>
      <c r="H1536" s="139">
        <v>41974</v>
      </c>
    </row>
    <row r="1537" spans="1:8" ht="25.5">
      <c r="A1537" s="140">
        <v>5907</v>
      </c>
      <c r="B1537" s="141" t="s">
        <v>7156</v>
      </c>
      <c r="C1537" s="140" t="s">
        <v>5450</v>
      </c>
      <c r="D1537" s="140" t="s">
        <v>6044</v>
      </c>
      <c r="E1537" s="142">
        <v>9.35</v>
      </c>
      <c r="F1537" s="142">
        <v>9.35</v>
      </c>
      <c r="G1537" s="140" t="s">
        <v>308</v>
      </c>
      <c r="H1537" s="143">
        <v>41974</v>
      </c>
    </row>
    <row r="1538" spans="1:8" ht="25.5">
      <c r="A1538" s="136">
        <v>5908</v>
      </c>
      <c r="B1538" s="137" t="s">
        <v>7157</v>
      </c>
      <c r="C1538" s="136" t="s">
        <v>5450</v>
      </c>
      <c r="D1538" s="136" t="s">
        <v>6355</v>
      </c>
      <c r="E1538" s="138">
        <v>9.35</v>
      </c>
      <c r="F1538" s="138">
        <v>9.35</v>
      </c>
      <c r="G1538" s="136" t="s">
        <v>308</v>
      </c>
      <c r="H1538" s="139">
        <v>41974</v>
      </c>
    </row>
    <row r="1539" spans="1:8" ht="25.5">
      <c r="A1539" s="140">
        <v>5905</v>
      </c>
      <c r="B1539" s="141" t="s">
        <v>7158</v>
      </c>
      <c r="C1539" s="140" t="s">
        <v>5450</v>
      </c>
      <c r="D1539" s="140" t="s">
        <v>6046</v>
      </c>
      <c r="E1539" s="142">
        <v>12.74</v>
      </c>
      <c r="F1539" s="142">
        <v>12.74</v>
      </c>
      <c r="G1539" s="140" t="s">
        <v>308</v>
      </c>
      <c r="H1539" s="143">
        <v>41974</v>
      </c>
    </row>
    <row r="1540" spans="1:8" ht="25.5">
      <c r="A1540" s="136">
        <v>5906</v>
      </c>
      <c r="B1540" s="137" t="s">
        <v>7159</v>
      </c>
      <c r="C1540" s="136" t="s">
        <v>5450</v>
      </c>
      <c r="D1540" s="136" t="s">
        <v>6358</v>
      </c>
      <c r="E1540" s="138">
        <v>12.74</v>
      </c>
      <c r="F1540" s="138">
        <v>12.74</v>
      </c>
      <c r="G1540" s="136" t="s">
        <v>308</v>
      </c>
      <c r="H1540" s="139">
        <v>41974</v>
      </c>
    </row>
    <row r="1541" spans="1:8" ht="25.5">
      <c r="A1541" s="140">
        <v>53833</v>
      </c>
      <c r="B1541" s="141" t="s">
        <v>7160</v>
      </c>
      <c r="C1541" s="140" t="s">
        <v>5450</v>
      </c>
      <c r="D1541" s="140" t="s">
        <v>307</v>
      </c>
      <c r="E1541" s="142">
        <v>9.35</v>
      </c>
      <c r="F1541" s="142">
        <v>9.35</v>
      </c>
      <c r="G1541" s="140" t="s">
        <v>308</v>
      </c>
      <c r="H1541" s="143">
        <v>41974</v>
      </c>
    </row>
    <row r="1542" spans="1:8" ht="25.5">
      <c r="A1542" s="136">
        <v>53834</v>
      </c>
      <c r="B1542" s="137" t="s">
        <v>7161</v>
      </c>
      <c r="C1542" s="136" t="s">
        <v>5450</v>
      </c>
      <c r="D1542" s="136" t="s">
        <v>307</v>
      </c>
      <c r="E1542" s="138">
        <v>3.39</v>
      </c>
      <c r="F1542" s="138">
        <v>3.39</v>
      </c>
      <c r="G1542" s="136" t="s">
        <v>308</v>
      </c>
      <c r="H1542" s="139">
        <v>41974</v>
      </c>
    </row>
    <row r="1543" spans="1:8" ht="25.5">
      <c r="A1543" s="140">
        <v>73308</v>
      </c>
      <c r="B1543" s="141" t="s">
        <v>7162</v>
      </c>
      <c r="C1543" s="140" t="s">
        <v>5450</v>
      </c>
      <c r="D1543" s="140" t="s">
        <v>307</v>
      </c>
      <c r="E1543" s="142">
        <v>29.51</v>
      </c>
      <c r="F1543" s="142">
        <v>29.51</v>
      </c>
      <c r="G1543" s="140" t="s">
        <v>308</v>
      </c>
      <c r="H1543" s="143">
        <v>41974</v>
      </c>
    </row>
    <row r="1544" spans="1:8" ht="25.5">
      <c r="A1544" s="136">
        <v>73305</v>
      </c>
      <c r="B1544" s="137" t="s">
        <v>7163</v>
      </c>
      <c r="C1544" s="136" t="s">
        <v>5450</v>
      </c>
      <c r="D1544" s="136" t="s">
        <v>307</v>
      </c>
      <c r="E1544" s="138">
        <v>11.14</v>
      </c>
      <c r="F1544" s="138">
        <v>11.14</v>
      </c>
      <c r="G1544" s="136" t="s">
        <v>308</v>
      </c>
      <c r="H1544" s="139">
        <v>41974</v>
      </c>
    </row>
    <row r="1545" spans="1:8" ht="25.5">
      <c r="A1545" s="140">
        <v>73312</v>
      </c>
      <c r="B1545" s="141" t="s">
        <v>7164</v>
      </c>
      <c r="C1545" s="140" t="s">
        <v>5450</v>
      </c>
      <c r="D1545" s="140" t="s">
        <v>307</v>
      </c>
      <c r="E1545" s="142">
        <v>14.76</v>
      </c>
      <c r="F1545" s="142">
        <v>14.75</v>
      </c>
      <c r="G1545" s="140" t="s">
        <v>308</v>
      </c>
      <c r="H1545" s="143">
        <v>41974</v>
      </c>
    </row>
    <row r="1546" spans="1:8" ht="25.5">
      <c r="A1546" s="136">
        <v>73408</v>
      </c>
      <c r="B1546" s="137" t="s">
        <v>7165</v>
      </c>
      <c r="C1546" s="136" t="s">
        <v>5450</v>
      </c>
      <c r="D1546" s="136" t="s">
        <v>6046</v>
      </c>
      <c r="E1546" s="138">
        <v>118.62</v>
      </c>
      <c r="F1546" s="138">
        <v>117.01</v>
      </c>
      <c r="G1546" s="136" t="s">
        <v>308</v>
      </c>
      <c r="H1546" s="139">
        <v>41974</v>
      </c>
    </row>
    <row r="1547" spans="1:8" ht="38.25">
      <c r="A1547" s="140">
        <v>5770</v>
      </c>
      <c r="B1547" s="141" t="s">
        <v>7166</v>
      </c>
      <c r="C1547" s="140" t="s">
        <v>5450</v>
      </c>
      <c r="D1547" s="140" t="s">
        <v>307</v>
      </c>
      <c r="E1547" s="142">
        <v>27.74</v>
      </c>
      <c r="F1547" s="142">
        <v>24.54</v>
      </c>
      <c r="G1547" s="140" t="s">
        <v>308</v>
      </c>
      <c r="H1547" s="143">
        <v>41974</v>
      </c>
    </row>
    <row r="1548" spans="1:8" ht="25.5">
      <c r="A1548" s="136">
        <v>7018</v>
      </c>
      <c r="B1548" s="137" t="s">
        <v>7167</v>
      </c>
      <c r="C1548" s="136" t="s">
        <v>5450</v>
      </c>
      <c r="D1548" s="136" t="s">
        <v>6046</v>
      </c>
      <c r="E1548" s="138">
        <v>177.92</v>
      </c>
      <c r="F1548" s="138">
        <v>177.92</v>
      </c>
      <c r="G1548" s="136" t="s">
        <v>308</v>
      </c>
      <c r="H1548" s="139">
        <v>41974</v>
      </c>
    </row>
    <row r="1549" spans="1:8" ht="25.5">
      <c r="A1549" s="140">
        <v>7019</v>
      </c>
      <c r="B1549" s="141" t="s">
        <v>7168</v>
      </c>
      <c r="C1549" s="140" t="s">
        <v>5450</v>
      </c>
      <c r="D1549" s="140" t="s">
        <v>307</v>
      </c>
      <c r="E1549" s="142">
        <v>17.809999999999999</v>
      </c>
      <c r="F1549" s="142">
        <v>17.8</v>
      </c>
      <c r="G1549" s="140" t="s">
        <v>308</v>
      </c>
      <c r="H1549" s="143">
        <v>41974</v>
      </c>
    </row>
    <row r="1550" spans="1:8" ht="25.5">
      <c r="A1550" s="136">
        <v>7020</v>
      </c>
      <c r="B1550" s="137" t="s">
        <v>7169</v>
      </c>
      <c r="C1550" s="136" t="s">
        <v>5450</v>
      </c>
      <c r="D1550" s="136" t="s">
        <v>307</v>
      </c>
      <c r="E1550" s="138">
        <v>8.9</v>
      </c>
      <c r="F1550" s="138">
        <v>8.9</v>
      </c>
      <c r="G1550" s="136" t="s">
        <v>308</v>
      </c>
      <c r="H1550" s="139">
        <v>41974</v>
      </c>
    </row>
    <row r="1551" spans="1:8" ht="25.5">
      <c r="A1551" s="140">
        <v>7021</v>
      </c>
      <c r="B1551" s="141" t="s">
        <v>7170</v>
      </c>
      <c r="C1551" s="140" t="s">
        <v>5450</v>
      </c>
      <c r="D1551" s="140" t="s">
        <v>307</v>
      </c>
      <c r="E1551" s="142">
        <v>16.03</v>
      </c>
      <c r="F1551" s="142">
        <v>16.02</v>
      </c>
      <c r="G1551" s="140" t="s">
        <v>308</v>
      </c>
      <c r="H1551" s="143">
        <v>41974</v>
      </c>
    </row>
    <row r="1552" spans="1:8" ht="25.5">
      <c r="A1552" s="136">
        <v>7023</v>
      </c>
      <c r="B1552" s="137" t="s">
        <v>7171</v>
      </c>
      <c r="C1552" s="136" t="s">
        <v>5450</v>
      </c>
      <c r="D1552" s="136" t="s">
        <v>6044</v>
      </c>
      <c r="E1552" s="138">
        <v>26.71</v>
      </c>
      <c r="F1552" s="138">
        <v>26.71</v>
      </c>
      <c r="G1552" s="136" t="s">
        <v>308</v>
      </c>
      <c r="H1552" s="139">
        <v>41974</v>
      </c>
    </row>
    <row r="1553" spans="1:8" ht="25.5">
      <c r="A1553" s="140">
        <v>7022</v>
      </c>
      <c r="B1553" s="141" t="s">
        <v>7172</v>
      </c>
      <c r="C1553" s="140" t="s">
        <v>5450</v>
      </c>
      <c r="D1553" s="140" t="s">
        <v>307</v>
      </c>
      <c r="E1553" s="142">
        <v>135.18</v>
      </c>
      <c r="F1553" s="142">
        <v>135.18</v>
      </c>
      <c r="G1553" s="140" t="s">
        <v>308</v>
      </c>
      <c r="H1553" s="143">
        <v>41974</v>
      </c>
    </row>
    <row r="1554" spans="1:8" ht="38.25">
      <c r="A1554" s="136">
        <v>79627</v>
      </c>
      <c r="B1554" s="137" t="s">
        <v>7173</v>
      </c>
      <c r="C1554" s="136" t="s">
        <v>5343</v>
      </c>
      <c r="D1554" s="136" t="s">
        <v>335</v>
      </c>
      <c r="E1554" s="138">
        <v>422.64</v>
      </c>
      <c r="F1554" s="138">
        <v>413.02</v>
      </c>
      <c r="G1554" s="136" t="s">
        <v>308</v>
      </c>
      <c r="H1554" s="139">
        <v>41974</v>
      </c>
    </row>
    <row r="1555" spans="1:8" ht="25.5">
      <c r="A1555" s="140" t="s">
        <v>7174</v>
      </c>
      <c r="B1555" s="141" t="s">
        <v>7175</v>
      </c>
      <c r="C1555" s="140" t="s">
        <v>5343</v>
      </c>
      <c r="D1555" s="140" t="s">
        <v>335</v>
      </c>
      <c r="E1555" s="142">
        <v>159.07</v>
      </c>
      <c r="F1555" s="142">
        <v>148.30000000000001</v>
      </c>
      <c r="G1555" s="140" t="s">
        <v>308</v>
      </c>
      <c r="H1555" s="143">
        <v>41974</v>
      </c>
    </row>
    <row r="1556" spans="1:8" ht="38.25">
      <c r="A1556" s="136" t="s">
        <v>7176</v>
      </c>
      <c r="B1556" s="137" t="s">
        <v>7177</v>
      </c>
      <c r="C1556" s="136" t="s">
        <v>5343</v>
      </c>
      <c r="D1556" s="136" t="s">
        <v>335</v>
      </c>
      <c r="E1556" s="138">
        <v>626.1</v>
      </c>
      <c r="F1556" s="138">
        <v>616.48</v>
      </c>
      <c r="G1556" s="136" t="s">
        <v>308</v>
      </c>
      <c r="H1556" s="139">
        <v>41974</v>
      </c>
    </row>
    <row r="1557" spans="1:8" ht="38.25">
      <c r="A1557" s="140" t="s">
        <v>7178</v>
      </c>
      <c r="B1557" s="141" t="s">
        <v>7179</v>
      </c>
      <c r="C1557" s="140" t="s">
        <v>5343</v>
      </c>
      <c r="D1557" s="140" t="s">
        <v>335</v>
      </c>
      <c r="E1557" s="142">
        <v>243.64</v>
      </c>
      <c r="F1557" s="142">
        <v>227.6</v>
      </c>
      <c r="G1557" s="140" t="s">
        <v>308</v>
      </c>
      <c r="H1557" s="143">
        <v>41974</v>
      </c>
    </row>
    <row r="1558" spans="1:8" ht="25.5">
      <c r="A1558" s="136" t="s">
        <v>7180</v>
      </c>
      <c r="B1558" s="137" t="s">
        <v>7181</v>
      </c>
      <c r="C1558" s="136" t="s">
        <v>5410</v>
      </c>
      <c r="D1558" s="136" t="s">
        <v>83</v>
      </c>
      <c r="E1558" s="138">
        <v>11.36</v>
      </c>
      <c r="F1558" s="138">
        <v>10.55</v>
      </c>
      <c r="G1558" s="136" t="s">
        <v>308</v>
      </c>
      <c r="H1558" s="139">
        <v>41974</v>
      </c>
    </row>
    <row r="1559" spans="1:8" ht="25.5">
      <c r="A1559" s="140" t="s">
        <v>7182</v>
      </c>
      <c r="B1559" s="141" t="s">
        <v>7183</v>
      </c>
      <c r="C1559" s="140" t="s">
        <v>5410</v>
      </c>
      <c r="D1559" s="140" t="s">
        <v>83</v>
      </c>
      <c r="E1559" s="142">
        <v>10.85</v>
      </c>
      <c r="F1559" s="142">
        <v>10.039999999999999</v>
      </c>
      <c r="G1559" s="140" t="s">
        <v>308</v>
      </c>
      <c r="H1559" s="143">
        <v>41974</v>
      </c>
    </row>
    <row r="1560" spans="1:8" ht="25.5">
      <c r="A1560" s="136" t="s">
        <v>7184</v>
      </c>
      <c r="B1560" s="137" t="s">
        <v>7185</v>
      </c>
      <c r="C1560" s="136" t="s">
        <v>5410</v>
      </c>
      <c r="D1560" s="136" t="s">
        <v>83</v>
      </c>
      <c r="E1560" s="138">
        <v>10.69</v>
      </c>
      <c r="F1560" s="138">
        <v>9.8800000000000008</v>
      </c>
      <c r="G1560" s="136" t="s">
        <v>308</v>
      </c>
      <c r="H1560" s="139">
        <v>41974</v>
      </c>
    </row>
    <row r="1561" spans="1:8" ht="25.5">
      <c r="A1561" s="140" t="s">
        <v>7186</v>
      </c>
      <c r="B1561" s="141" t="s">
        <v>7187</v>
      </c>
      <c r="C1561" s="140" t="s">
        <v>5410</v>
      </c>
      <c r="D1561" s="140" t="s">
        <v>83</v>
      </c>
      <c r="E1561" s="142">
        <v>11.33</v>
      </c>
      <c r="F1561" s="142">
        <v>10.52</v>
      </c>
      <c r="G1561" s="140" t="s">
        <v>308</v>
      </c>
      <c r="H1561" s="143">
        <v>41974</v>
      </c>
    </row>
    <row r="1562" spans="1:8" ht="25.5">
      <c r="A1562" s="136" t="s">
        <v>7188</v>
      </c>
      <c r="B1562" s="137" t="s">
        <v>7189</v>
      </c>
      <c r="C1562" s="136" t="s">
        <v>5410</v>
      </c>
      <c r="D1562" s="136" t="s">
        <v>83</v>
      </c>
      <c r="E1562" s="138">
        <v>9.01</v>
      </c>
      <c r="F1562" s="138">
        <v>8.1999999999999993</v>
      </c>
      <c r="G1562" s="136" t="s">
        <v>308</v>
      </c>
      <c r="H1562" s="139">
        <v>41974</v>
      </c>
    </row>
    <row r="1563" spans="1:8" ht="25.5">
      <c r="A1563" s="140" t="s">
        <v>7190</v>
      </c>
      <c r="B1563" s="141" t="s">
        <v>7191</v>
      </c>
      <c r="C1563" s="140" t="s">
        <v>5410</v>
      </c>
      <c r="D1563" s="140" t="s">
        <v>83</v>
      </c>
      <c r="E1563" s="142">
        <v>10.97</v>
      </c>
      <c r="F1563" s="142">
        <v>10.16</v>
      </c>
      <c r="G1563" s="140" t="s">
        <v>308</v>
      </c>
      <c r="H1563" s="143">
        <v>41974</v>
      </c>
    </row>
    <row r="1564" spans="1:8" ht="25.5">
      <c r="A1564" s="136" t="s">
        <v>7192</v>
      </c>
      <c r="B1564" s="137" t="s">
        <v>7193</v>
      </c>
      <c r="C1564" s="136" t="s">
        <v>5410</v>
      </c>
      <c r="D1564" s="136" t="s">
        <v>83</v>
      </c>
      <c r="E1564" s="138">
        <v>13.93</v>
      </c>
      <c r="F1564" s="138">
        <v>13.12</v>
      </c>
      <c r="G1564" s="136" t="s">
        <v>308</v>
      </c>
      <c r="H1564" s="139">
        <v>41974</v>
      </c>
    </row>
    <row r="1565" spans="1:8" ht="25.5">
      <c r="A1565" s="140" t="s">
        <v>7194</v>
      </c>
      <c r="B1565" s="141" t="s">
        <v>7195</v>
      </c>
      <c r="C1565" s="140" t="s">
        <v>5410</v>
      </c>
      <c r="D1565" s="140" t="s">
        <v>83</v>
      </c>
      <c r="E1565" s="142">
        <v>18.8</v>
      </c>
      <c r="F1565" s="142">
        <v>17.989999999999998</v>
      </c>
      <c r="G1565" s="140" t="s">
        <v>308</v>
      </c>
      <c r="H1565" s="143">
        <v>41974</v>
      </c>
    </row>
    <row r="1566" spans="1:8" ht="25.5">
      <c r="A1566" s="136" t="s">
        <v>7196</v>
      </c>
      <c r="B1566" s="137" t="s">
        <v>7197</v>
      </c>
      <c r="C1566" s="136" t="s">
        <v>5410</v>
      </c>
      <c r="D1566" s="136" t="s">
        <v>83</v>
      </c>
      <c r="E1566" s="138">
        <v>34.17</v>
      </c>
      <c r="F1566" s="138">
        <v>33.36</v>
      </c>
      <c r="G1566" s="136" t="s">
        <v>308</v>
      </c>
      <c r="H1566" s="139">
        <v>41974</v>
      </c>
    </row>
    <row r="1567" spans="1:8">
      <c r="A1567" s="140">
        <v>88548</v>
      </c>
      <c r="B1567" s="141" t="s">
        <v>7198</v>
      </c>
      <c r="C1567" s="140" t="s">
        <v>5604</v>
      </c>
      <c r="D1567" s="140" t="s">
        <v>368</v>
      </c>
      <c r="E1567" s="142">
        <v>19.95</v>
      </c>
      <c r="F1567" s="142">
        <v>19.77</v>
      </c>
      <c r="G1567" s="140" t="s">
        <v>308</v>
      </c>
      <c r="H1567" s="143">
        <v>41974</v>
      </c>
    </row>
    <row r="1568" spans="1:8">
      <c r="A1568" s="136">
        <v>83637</v>
      </c>
      <c r="B1568" s="137" t="s">
        <v>7199</v>
      </c>
      <c r="C1568" s="136" t="s">
        <v>5371</v>
      </c>
      <c r="D1568" s="136" t="s">
        <v>335</v>
      </c>
      <c r="E1568" s="138">
        <v>176.33</v>
      </c>
      <c r="F1568" s="138">
        <v>163.02000000000001</v>
      </c>
      <c r="G1568" s="136" t="s">
        <v>308</v>
      </c>
      <c r="H1568" s="139">
        <v>41974</v>
      </c>
    </row>
    <row r="1569" spans="1:8">
      <c r="A1569" s="140">
        <v>83636</v>
      </c>
      <c r="B1569" s="141" t="s">
        <v>7200</v>
      </c>
      <c r="C1569" s="140" t="s">
        <v>5371</v>
      </c>
      <c r="D1569" s="140" t="s">
        <v>335</v>
      </c>
      <c r="E1569" s="142">
        <v>180.86</v>
      </c>
      <c r="F1569" s="142">
        <v>167.54</v>
      </c>
      <c r="G1569" s="140" t="s">
        <v>308</v>
      </c>
      <c r="H1569" s="143">
        <v>41974</v>
      </c>
    </row>
    <row r="1570" spans="1:8" ht="38.25">
      <c r="A1570" s="136" t="s">
        <v>7201</v>
      </c>
      <c r="B1570" s="137" t="s">
        <v>7202</v>
      </c>
      <c r="C1570" s="136" t="s">
        <v>5368</v>
      </c>
      <c r="D1570" s="136" t="s">
        <v>370</v>
      </c>
      <c r="E1570" s="138">
        <v>21.66</v>
      </c>
      <c r="F1570" s="138">
        <v>20.29</v>
      </c>
      <c r="G1570" s="136" t="s">
        <v>308</v>
      </c>
      <c r="H1570" s="139">
        <v>41974</v>
      </c>
    </row>
    <row r="1571" spans="1:8" ht="38.25">
      <c r="A1571" s="140" t="s">
        <v>7203</v>
      </c>
      <c r="B1571" s="141" t="s">
        <v>7204</v>
      </c>
      <c r="C1571" s="140" t="s">
        <v>5368</v>
      </c>
      <c r="D1571" s="140" t="s">
        <v>370</v>
      </c>
      <c r="E1571" s="142">
        <v>34.770000000000003</v>
      </c>
      <c r="F1571" s="142">
        <v>32.6</v>
      </c>
      <c r="G1571" s="140" t="s">
        <v>308</v>
      </c>
      <c r="H1571" s="143">
        <v>41974</v>
      </c>
    </row>
    <row r="1572" spans="1:8">
      <c r="A1572" s="136">
        <v>88264</v>
      </c>
      <c r="B1572" s="137" t="s">
        <v>7205</v>
      </c>
      <c r="C1572" s="136" t="s">
        <v>5361</v>
      </c>
      <c r="D1572" s="136" t="s">
        <v>307</v>
      </c>
      <c r="E1572" s="138">
        <v>15.32</v>
      </c>
      <c r="F1572" s="138">
        <v>13.77</v>
      </c>
      <c r="G1572" s="136" t="s">
        <v>308</v>
      </c>
      <c r="H1572" s="139">
        <v>41974</v>
      </c>
    </row>
    <row r="1573" spans="1:8">
      <c r="A1573" s="140">
        <v>88265</v>
      </c>
      <c r="B1573" s="141" t="s">
        <v>7206</v>
      </c>
      <c r="C1573" s="140" t="s">
        <v>5361</v>
      </c>
      <c r="D1573" s="140" t="s">
        <v>307</v>
      </c>
      <c r="E1573" s="142">
        <v>18.62</v>
      </c>
      <c r="F1573" s="142">
        <v>16.63</v>
      </c>
      <c r="G1573" s="140" t="s">
        <v>308</v>
      </c>
      <c r="H1573" s="143">
        <v>41974</v>
      </c>
    </row>
    <row r="1574" spans="1:8" ht="38.25">
      <c r="A1574" s="136">
        <v>73627</v>
      </c>
      <c r="B1574" s="137" t="s">
        <v>7207</v>
      </c>
      <c r="C1574" s="136" t="s">
        <v>5368</v>
      </c>
      <c r="D1574" s="136" t="s">
        <v>370</v>
      </c>
      <c r="E1574" s="138">
        <v>18.2</v>
      </c>
      <c r="F1574" s="138">
        <v>16.84</v>
      </c>
      <c r="G1574" s="136" t="s">
        <v>308</v>
      </c>
      <c r="H1574" s="139">
        <v>41974</v>
      </c>
    </row>
    <row r="1575" spans="1:8" ht="38.25">
      <c r="A1575" s="140">
        <v>72308</v>
      </c>
      <c r="B1575" s="141" t="s">
        <v>7208</v>
      </c>
      <c r="C1575" s="140" t="s">
        <v>5368</v>
      </c>
      <c r="D1575" s="140" t="s">
        <v>370</v>
      </c>
      <c r="E1575" s="142">
        <v>19.48</v>
      </c>
      <c r="F1575" s="142">
        <v>18.12</v>
      </c>
      <c r="G1575" s="140" t="s">
        <v>308</v>
      </c>
      <c r="H1575" s="143">
        <v>41974</v>
      </c>
    </row>
    <row r="1576" spans="1:8" ht="38.25">
      <c r="A1576" s="136">
        <v>72309</v>
      </c>
      <c r="B1576" s="137" t="s">
        <v>7209</v>
      </c>
      <c r="C1576" s="136" t="s">
        <v>5368</v>
      </c>
      <c r="D1576" s="136" t="s">
        <v>370</v>
      </c>
      <c r="E1576" s="138">
        <v>20.47</v>
      </c>
      <c r="F1576" s="138">
        <v>19.11</v>
      </c>
      <c r="G1576" s="136" t="s">
        <v>308</v>
      </c>
      <c r="H1576" s="139">
        <v>41974</v>
      </c>
    </row>
    <row r="1577" spans="1:8" ht="38.25">
      <c r="A1577" s="140">
        <v>72310</v>
      </c>
      <c r="B1577" s="141" t="s">
        <v>7210</v>
      </c>
      <c r="C1577" s="140" t="s">
        <v>5368</v>
      </c>
      <c r="D1577" s="140" t="s">
        <v>370</v>
      </c>
      <c r="E1577" s="142">
        <v>34.35</v>
      </c>
      <c r="F1577" s="142">
        <v>32.31</v>
      </c>
      <c r="G1577" s="140" t="s">
        <v>308</v>
      </c>
      <c r="H1577" s="143">
        <v>41974</v>
      </c>
    </row>
    <row r="1578" spans="1:8" ht="38.25">
      <c r="A1578" s="136">
        <v>72311</v>
      </c>
      <c r="B1578" s="137" t="s">
        <v>7211</v>
      </c>
      <c r="C1578" s="136" t="s">
        <v>5368</v>
      </c>
      <c r="D1578" s="136" t="s">
        <v>370</v>
      </c>
      <c r="E1578" s="138">
        <v>38.270000000000003</v>
      </c>
      <c r="F1578" s="138">
        <v>36.229999999999997</v>
      </c>
      <c r="G1578" s="136" t="s">
        <v>308</v>
      </c>
      <c r="H1578" s="139">
        <v>41974</v>
      </c>
    </row>
    <row r="1579" spans="1:8" ht="38.25">
      <c r="A1579" s="140">
        <v>72312</v>
      </c>
      <c r="B1579" s="141" t="s">
        <v>7212</v>
      </c>
      <c r="C1579" s="140" t="s">
        <v>5368</v>
      </c>
      <c r="D1579" s="140" t="s">
        <v>370</v>
      </c>
      <c r="E1579" s="142">
        <v>52.93</v>
      </c>
      <c r="F1579" s="142">
        <v>50.22</v>
      </c>
      <c r="G1579" s="140" t="s">
        <v>308</v>
      </c>
      <c r="H1579" s="143">
        <v>41974</v>
      </c>
    </row>
    <row r="1580" spans="1:8" ht="38.25">
      <c r="A1580" s="136">
        <v>72316</v>
      </c>
      <c r="B1580" s="137" t="s">
        <v>7213</v>
      </c>
      <c r="C1580" s="136" t="s">
        <v>5368</v>
      </c>
      <c r="D1580" s="136" t="s">
        <v>370</v>
      </c>
      <c r="E1580" s="138">
        <v>62.35</v>
      </c>
      <c r="F1580" s="138">
        <v>59.64</v>
      </c>
      <c r="G1580" s="136" t="s">
        <v>308</v>
      </c>
      <c r="H1580" s="139">
        <v>41974</v>
      </c>
    </row>
    <row r="1581" spans="1:8" ht="38.25">
      <c r="A1581" s="140">
        <v>72933</v>
      </c>
      <c r="B1581" s="141" t="s">
        <v>7214</v>
      </c>
      <c r="C1581" s="140" t="s">
        <v>5368</v>
      </c>
      <c r="D1581" s="140" t="s">
        <v>370</v>
      </c>
      <c r="E1581" s="142">
        <v>3.8</v>
      </c>
      <c r="F1581" s="142">
        <v>3.53</v>
      </c>
      <c r="G1581" s="140" t="s">
        <v>308</v>
      </c>
      <c r="H1581" s="143">
        <v>41974</v>
      </c>
    </row>
    <row r="1582" spans="1:8" ht="38.25">
      <c r="A1582" s="136">
        <v>72934</v>
      </c>
      <c r="B1582" s="137" t="s">
        <v>7215</v>
      </c>
      <c r="C1582" s="136" t="s">
        <v>5368</v>
      </c>
      <c r="D1582" s="136" t="s">
        <v>370</v>
      </c>
      <c r="E1582" s="138">
        <v>4.63</v>
      </c>
      <c r="F1582" s="138">
        <v>4.3</v>
      </c>
      <c r="G1582" s="136" t="s">
        <v>308</v>
      </c>
      <c r="H1582" s="139">
        <v>41974</v>
      </c>
    </row>
    <row r="1583" spans="1:8" ht="38.25">
      <c r="A1583" s="140">
        <v>72935</v>
      </c>
      <c r="B1583" s="141" t="s">
        <v>7216</v>
      </c>
      <c r="C1583" s="140" t="s">
        <v>5368</v>
      </c>
      <c r="D1583" s="140" t="s">
        <v>370</v>
      </c>
      <c r="E1583" s="142">
        <v>5.88</v>
      </c>
      <c r="F1583" s="142">
        <v>5.47</v>
      </c>
      <c r="G1583" s="140" t="s">
        <v>308</v>
      </c>
      <c r="H1583" s="143">
        <v>41974</v>
      </c>
    </row>
    <row r="1584" spans="1:8" ht="38.25">
      <c r="A1584" s="136">
        <v>72936</v>
      </c>
      <c r="B1584" s="137" t="s">
        <v>7217</v>
      </c>
      <c r="C1584" s="136" t="s">
        <v>5368</v>
      </c>
      <c r="D1584" s="136" t="s">
        <v>370</v>
      </c>
      <c r="E1584" s="138">
        <v>8.09</v>
      </c>
      <c r="F1584" s="138">
        <v>7.54</v>
      </c>
      <c r="G1584" s="136" t="s">
        <v>308</v>
      </c>
      <c r="H1584" s="139">
        <v>41974</v>
      </c>
    </row>
    <row r="1585" spans="1:8" ht="38.25">
      <c r="A1585" s="140">
        <v>55868</v>
      </c>
      <c r="B1585" s="141" t="s">
        <v>7218</v>
      </c>
      <c r="C1585" s="140" t="s">
        <v>5368</v>
      </c>
      <c r="D1585" s="140" t="s">
        <v>370</v>
      </c>
      <c r="E1585" s="142">
        <v>49.2</v>
      </c>
      <c r="F1585" s="142">
        <v>47.58</v>
      </c>
      <c r="G1585" s="140" t="s">
        <v>308</v>
      </c>
      <c r="H1585" s="143">
        <v>41974</v>
      </c>
    </row>
    <row r="1586" spans="1:8" ht="38.25">
      <c r="A1586" s="136">
        <v>73614</v>
      </c>
      <c r="B1586" s="137" t="s">
        <v>7219</v>
      </c>
      <c r="C1586" s="136" t="s">
        <v>5368</v>
      </c>
      <c r="D1586" s="136" t="s">
        <v>370</v>
      </c>
      <c r="E1586" s="138">
        <v>10.050000000000001</v>
      </c>
      <c r="F1586" s="138">
        <v>9.24</v>
      </c>
      <c r="G1586" s="136" t="s">
        <v>308</v>
      </c>
      <c r="H1586" s="139">
        <v>41974</v>
      </c>
    </row>
    <row r="1587" spans="1:8" ht="38.25">
      <c r="A1587" s="140">
        <v>73613</v>
      </c>
      <c r="B1587" s="141" t="s">
        <v>7220</v>
      </c>
      <c r="C1587" s="140" t="s">
        <v>5368</v>
      </c>
      <c r="D1587" s="140" t="s">
        <v>370</v>
      </c>
      <c r="E1587" s="142">
        <v>10.68</v>
      </c>
      <c r="F1587" s="142">
        <v>9.86</v>
      </c>
      <c r="G1587" s="140" t="s">
        <v>308</v>
      </c>
      <c r="H1587" s="143">
        <v>41974</v>
      </c>
    </row>
    <row r="1588" spans="1:8" ht="38.25">
      <c r="A1588" s="136" t="s">
        <v>7221</v>
      </c>
      <c r="B1588" s="137" t="s">
        <v>7222</v>
      </c>
      <c r="C1588" s="136" t="s">
        <v>5368</v>
      </c>
      <c r="D1588" s="136" t="s">
        <v>370</v>
      </c>
      <c r="E1588" s="138">
        <v>11.88</v>
      </c>
      <c r="F1588" s="138">
        <v>11.07</v>
      </c>
      <c r="G1588" s="136" t="s">
        <v>308</v>
      </c>
      <c r="H1588" s="139">
        <v>41974</v>
      </c>
    </row>
    <row r="1589" spans="1:8" ht="38.25">
      <c r="A1589" s="140">
        <v>83407</v>
      </c>
      <c r="B1589" s="141" t="s">
        <v>7223</v>
      </c>
      <c r="C1589" s="140" t="s">
        <v>5368</v>
      </c>
      <c r="D1589" s="140" t="s">
        <v>370</v>
      </c>
      <c r="E1589" s="142">
        <v>17.75</v>
      </c>
      <c r="F1589" s="142">
        <v>16.53</v>
      </c>
      <c r="G1589" s="140" t="s">
        <v>308</v>
      </c>
      <c r="H1589" s="143">
        <v>41974</v>
      </c>
    </row>
    <row r="1590" spans="1:8" ht="38.25">
      <c r="A1590" s="136">
        <v>55865</v>
      </c>
      <c r="B1590" s="137" t="s">
        <v>7224</v>
      </c>
      <c r="C1590" s="136" t="s">
        <v>5368</v>
      </c>
      <c r="D1590" s="136" t="s">
        <v>370</v>
      </c>
      <c r="E1590" s="138">
        <v>19.07</v>
      </c>
      <c r="F1590" s="138">
        <v>17.850000000000001</v>
      </c>
      <c r="G1590" s="136" t="s">
        <v>308</v>
      </c>
      <c r="H1590" s="139">
        <v>41974</v>
      </c>
    </row>
    <row r="1591" spans="1:8" ht="38.25">
      <c r="A1591" s="140">
        <v>55866</v>
      </c>
      <c r="B1591" s="141" t="s">
        <v>7225</v>
      </c>
      <c r="C1591" s="140" t="s">
        <v>5368</v>
      </c>
      <c r="D1591" s="140" t="s">
        <v>370</v>
      </c>
      <c r="E1591" s="142">
        <v>20.94</v>
      </c>
      <c r="F1591" s="142">
        <v>19.73</v>
      </c>
      <c r="G1591" s="140" t="s">
        <v>308</v>
      </c>
      <c r="H1591" s="143">
        <v>41974</v>
      </c>
    </row>
    <row r="1592" spans="1:8" ht="38.25">
      <c r="A1592" s="136">
        <v>83408</v>
      </c>
      <c r="B1592" s="137" t="s">
        <v>7226</v>
      </c>
      <c r="C1592" s="136" t="s">
        <v>5368</v>
      </c>
      <c r="D1592" s="136" t="s">
        <v>370</v>
      </c>
      <c r="E1592" s="138">
        <v>33.56</v>
      </c>
      <c r="F1592" s="138">
        <v>31.93</v>
      </c>
      <c r="G1592" s="136" t="s">
        <v>308</v>
      </c>
      <c r="H1592" s="139">
        <v>41974</v>
      </c>
    </row>
    <row r="1593" spans="1:8" ht="38.25">
      <c r="A1593" s="140">
        <v>55867</v>
      </c>
      <c r="B1593" s="141" t="s">
        <v>7227</v>
      </c>
      <c r="C1593" s="140" t="s">
        <v>5368</v>
      </c>
      <c r="D1593" s="140" t="s">
        <v>370</v>
      </c>
      <c r="E1593" s="142">
        <v>38.03</v>
      </c>
      <c r="F1593" s="142">
        <v>36.4</v>
      </c>
      <c r="G1593" s="140" t="s">
        <v>308</v>
      </c>
      <c r="H1593" s="143">
        <v>41974</v>
      </c>
    </row>
    <row r="1594" spans="1:8" ht="38.25">
      <c r="A1594" s="136">
        <v>83412</v>
      </c>
      <c r="B1594" s="137" t="s">
        <v>7228</v>
      </c>
      <c r="C1594" s="136" t="s">
        <v>5368</v>
      </c>
      <c r="D1594" s="136" t="s">
        <v>370</v>
      </c>
      <c r="E1594" s="138">
        <v>12.23</v>
      </c>
      <c r="F1594" s="138">
        <v>11.98</v>
      </c>
      <c r="G1594" s="136" t="s">
        <v>308</v>
      </c>
      <c r="H1594" s="139">
        <v>41974</v>
      </c>
    </row>
    <row r="1595" spans="1:8" ht="38.25">
      <c r="A1595" s="140">
        <v>83411</v>
      </c>
      <c r="B1595" s="141" t="s">
        <v>7229</v>
      </c>
      <c r="C1595" s="140" t="s">
        <v>5368</v>
      </c>
      <c r="D1595" s="140" t="s">
        <v>370</v>
      </c>
      <c r="E1595" s="142">
        <v>10.83</v>
      </c>
      <c r="F1595" s="142">
        <v>10.61</v>
      </c>
      <c r="G1595" s="140" t="s">
        <v>308</v>
      </c>
      <c r="H1595" s="143">
        <v>41974</v>
      </c>
    </row>
    <row r="1596" spans="1:8" ht="38.25">
      <c r="A1596" s="136">
        <v>83410</v>
      </c>
      <c r="B1596" s="137" t="s">
        <v>7230</v>
      </c>
      <c r="C1596" s="136" t="s">
        <v>5368</v>
      </c>
      <c r="D1596" s="136" t="s">
        <v>370</v>
      </c>
      <c r="E1596" s="138">
        <v>8.4700000000000006</v>
      </c>
      <c r="F1596" s="138">
        <v>8.27</v>
      </c>
      <c r="G1596" s="136" t="s">
        <v>308</v>
      </c>
      <c r="H1596" s="139">
        <v>41974</v>
      </c>
    </row>
    <row r="1597" spans="1:8" ht="38.25">
      <c r="A1597" s="140">
        <v>83409</v>
      </c>
      <c r="B1597" s="141" t="s">
        <v>7231</v>
      </c>
      <c r="C1597" s="140" t="s">
        <v>5368</v>
      </c>
      <c r="D1597" s="140" t="s">
        <v>370</v>
      </c>
      <c r="E1597" s="142">
        <v>6.09</v>
      </c>
      <c r="F1597" s="142">
        <v>5.95</v>
      </c>
      <c r="G1597" s="140" t="s">
        <v>308</v>
      </c>
      <c r="H1597" s="143">
        <v>41974</v>
      </c>
    </row>
    <row r="1598" spans="1:8" ht="38.25">
      <c r="A1598" s="136">
        <v>83414</v>
      </c>
      <c r="B1598" s="137" t="s">
        <v>7232</v>
      </c>
      <c r="C1598" s="136" t="s">
        <v>5368</v>
      </c>
      <c r="D1598" s="136" t="s">
        <v>370</v>
      </c>
      <c r="E1598" s="138">
        <v>20.18</v>
      </c>
      <c r="F1598" s="138">
        <v>19.829999999999998</v>
      </c>
      <c r="G1598" s="136" t="s">
        <v>308</v>
      </c>
      <c r="H1598" s="139">
        <v>41974</v>
      </c>
    </row>
    <row r="1599" spans="1:8" ht="38.25">
      <c r="A1599" s="140">
        <v>83413</v>
      </c>
      <c r="B1599" s="141" t="s">
        <v>7233</v>
      </c>
      <c r="C1599" s="140" t="s">
        <v>5368</v>
      </c>
      <c r="D1599" s="140" t="s">
        <v>370</v>
      </c>
      <c r="E1599" s="142">
        <v>16.559999999999999</v>
      </c>
      <c r="F1599" s="142">
        <v>16.260000000000002</v>
      </c>
      <c r="G1599" s="140" t="s">
        <v>308</v>
      </c>
      <c r="H1599" s="143">
        <v>41974</v>
      </c>
    </row>
    <row r="1600" spans="1:8" ht="38.25">
      <c r="A1600" s="136">
        <v>83415</v>
      </c>
      <c r="B1600" s="137" t="s">
        <v>7234</v>
      </c>
      <c r="C1600" s="136" t="s">
        <v>5368</v>
      </c>
      <c r="D1600" s="136" t="s">
        <v>370</v>
      </c>
      <c r="E1600" s="138">
        <v>29.07</v>
      </c>
      <c r="F1600" s="138">
        <v>28.66</v>
      </c>
      <c r="G1600" s="136" t="s">
        <v>308</v>
      </c>
      <c r="H1600" s="139">
        <v>41974</v>
      </c>
    </row>
    <row r="1601" spans="1:8" ht="38.25">
      <c r="A1601" s="140">
        <v>72925</v>
      </c>
      <c r="B1601" s="141" t="s">
        <v>7235</v>
      </c>
      <c r="C1601" s="140" t="s">
        <v>5368</v>
      </c>
      <c r="D1601" s="140" t="s">
        <v>370</v>
      </c>
      <c r="E1601" s="142">
        <v>11.75</v>
      </c>
      <c r="F1601" s="142">
        <v>11.34</v>
      </c>
      <c r="G1601" s="140" t="s">
        <v>308</v>
      </c>
      <c r="H1601" s="143">
        <v>41974</v>
      </c>
    </row>
    <row r="1602" spans="1:8" ht="38.25">
      <c r="A1602" s="136">
        <v>72926</v>
      </c>
      <c r="B1602" s="137" t="s">
        <v>7236</v>
      </c>
      <c r="C1602" s="136" t="s">
        <v>5368</v>
      </c>
      <c r="D1602" s="136" t="s">
        <v>370</v>
      </c>
      <c r="E1602" s="138">
        <v>19.8</v>
      </c>
      <c r="F1602" s="138">
        <v>19.39</v>
      </c>
      <c r="G1602" s="136" t="s">
        <v>308</v>
      </c>
      <c r="H1602" s="139">
        <v>41974</v>
      </c>
    </row>
    <row r="1603" spans="1:8">
      <c r="A1603" s="140">
        <v>88266</v>
      </c>
      <c r="B1603" s="141" t="s">
        <v>7237</v>
      </c>
      <c r="C1603" s="140" t="s">
        <v>5361</v>
      </c>
      <c r="D1603" s="140" t="s">
        <v>307</v>
      </c>
      <c r="E1603" s="142">
        <v>21.44</v>
      </c>
      <c r="F1603" s="142">
        <v>19.059999999999999</v>
      </c>
      <c r="G1603" s="140" t="s">
        <v>308</v>
      </c>
      <c r="H1603" s="143">
        <v>41974</v>
      </c>
    </row>
    <row r="1604" spans="1:8" ht="25.5">
      <c r="A1604" s="136" t="s">
        <v>7238</v>
      </c>
      <c r="B1604" s="137" t="s">
        <v>7239</v>
      </c>
      <c r="C1604" s="136" t="s">
        <v>5609</v>
      </c>
      <c r="D1604" s="136" t="s">
        <v>335</v>
      </c>
      <c r="E1604" s="138">
        <v>13.12</v>
      </c>
      <c r="F1604" s="138">
        <v>12.43</v>
      </c>
      <c r="G1604" s="136" t="s">
        <v>308</v>
      </c>
      <c r="H1604" s="139">
        <v>41974</v>
      </c>
    </row>
    <row r="1605" spans="1:8" ht="25.5">
      <c r="A1605" s="140" t="s">
        <v>7240</v>
      </c>
      <c r="B1605" s="141" t="s">
        <v>7241</v>
      </c>
      <c r="C1605" s="140" t="s">
        <v>5609</v>
      </c>
      <c r="D1605" s="140" t="s">
        <v>335</v>
      </c>
      <c r="E1605" s="142">
        <v>16.510000000000002</v>
      </c>
      <c r="F1605" s="142">
        <v>15.69</v>
      </c>
      <c r="G1605" s="140" t="s">
        <v>308</v>
      </c>
      <c r="H1605" s="143">
        <v>41974</v>
      </c>
    </row>
    <row r="1606" spans="1:8">
      <c r="A1606" s="136">
        <v>79462</v>
      </c>
      <c r="B1606" s="137" t="s">
        <v>7242</v>
      </c>
      <c r="C1606" s="136" t="s">
        <v>5609</v>
      </c>
      <c r="D1606" s="136" t="s">
        <v>335</v>
      </c>
      <c r="E1606" s="138">
        <v>44.03</v>
      </c>
      <c r="F1606" s="138">
        <v>42.97</v>
      </c>
      <c r="G1606" s="136" t="s">
        <v>308</v>
      </c>
      <c r="H1606" s="139">
        <v>41974</v>
      </c>
    </row>
    <row r="1607" spans="1:8" ht="25.5">
      <c r="A1607" s="140">
        <v>6122</v>
      </c>
      <c r="B1607" s="141" t="s">
        <v>7243</v>
      </c>
      <c r="C1607" s="140" t="s">
        <v>5418</v>
      </c>
      <c r="D1607" s="140" t="s">
        <v>368</v>
      </c>
      <c r="E1607" s="142">
        <v>351.51</v>
      </c>
      <c r="F1607" s="142">
        <v>333.85</v>
      </c>
      <c r="G1607" s="140" t="s">
        <v>308</v>
      </c>
      <c r="H1607" s="143">
        <v>41974</v>
      </c>
    </row>
    <row r="1608" spans="1:8" ht="25.5">
      <c r="A1608" s="136" t="s">
        <v>7244</v>
      </c>
      <c r="B1608" s="137" t="s">
        <v>7245</v>
      </c>
      <c r="C1608" s="136" t="s">
        <v>5418</v>
      </c>
      <c r="D1608" s="136" t="s">
        <v>368</v>
      </c>
      <c r="E1608" s="138">
        <v>124.46</v>
      </c>
      <c r="F1608" s="138">
        <v>123</v>
      </c>
      <c r="G1608" s="136" t="s">
        <v>308</v>
      </c>
      <c r="H1608" s="139">
        <v>41974</v>
      </c>
    </row>
    <row r="1609" spans="1:8" ht="25.5">
      <c r="A1609" s="140" t="s">
        <v>7246</v>
      </c>
      <c r="B1609" s="141" t="s">
        <v>7247</v>
      </c>
      <c r="C1609" s="140" t="s">
        <v>5418</v>
      </c>
      <c r="D1609" s="140" t="s">
        <v>368</v>
      </c>
      <c r="E1609" s="142">
        <v>132.44999999999999</v>
      </c>
      <c r="F1609" s="142">
        <v>129.65</v>
      </c>
      <c r="G1609" s="140" t="s">
        <v>308</v>
      </c>
      <c r="H1609" s="143">
        <v>41974</v>
      </c>
    </row>
    <row r="1610" spans="1:8" ht="25.5">
      <c r="A1610" s="136" t="s">
        <v>7248</v>
      </c>
      <c r="B1610" s="137" t="s">
        <v>7249</v>
      </c>
      <c r="C1610" s="136" t="s">
        <v>6231</v>
      </c>
      <c r="D1610" s="136" t="s">
        <v>370</v>
      </c>
      <c r="E1610" s="138">
        <v>9.1999999999999993</v>
      </c>
      <c r="F1610" s="138">
        <v>8.39</v>
      </c>
      <c r="G1610" s="136" t="s">
        <v>308</v>
      </c>
      <c r="H1610" s="139">
        <v>41974</v>
      </c>
    </row>
    <row r="1611" spans="1:8">
      <c r="A1611" s="140">
        <v>73397</v>
      </c>
      <c r="B1611" s="141" t="s">
        <v>7250</v>
      </c>
      <c r="C1611" s="140" t="s">
        <v>5361</v>
      </c>
      <c r="D1611" s="140" t="s">
        <v>335</v>
      </c>
      <c r="E1611" s="142">
        <v>23.68</v>
      </c>
      <c r="F1611" s="142">
        <v>22.15</v>
      </c>
      <c r="G1611" s="140" t="s">
        <v>308</v>
      </c>
      <c r="H1611" s="143">
        <v>41974</v>
      </c>
    </row>
    <row r="1612" spans="1:8" ht="51">
      <c r="A1612" s="136">
        <v>87795</v>
      </c>
      <c r="B1612" s="137" t="s">
        <v>7251</v>
      </c>
      <c r="C1612" s="136" t="s">
        <v>5350</v>
      </c>
      <c r="D1612" s="136" t="s">
        <v>335</v>
      </c>
      <c r="E1612" s="138">
        <v>39.5</v>
      </c>
      <c r="F1612" s="138">
        <v>39.08</v>
      </c>
      <c r="G1612" s="136" t="s">
        <v>308</v>
      </c>
      <c r="H1612" s="139">
        <v>41974</v>
      </c>
    </row>
    <row r="1613" spans="1:8" ht="51">
      <c r="A1613" s="140">
        <v>87800</v>
      </c>
      <c r="B1613" s="141" t="s">
        <v>7252</v>
      </c>
      <c r="C1613" s="140" t="s">
        <v>5350</v>
      </c>
      <c r="D1613" s="140" t="s">
        <v>335</v>
      </c>
      <c r="E1613" s="142">
        <v>52.14</v>
      </c>
      <c r="F1613" s="142">
        <v>51.61</v>
      </c>
      <c r="G1613" s="140" t="s">
        <v>308</v>
      </c>
      <c r="H1613" s="143">
        <v>41974</v>
      </c>
    </row>
    <row r="1614" spans="1:8" ht="51">
      <c r="A1614" s="136">
        <v>87804</v>
      </c>
      <c r="B1614" s="137" t="s">
        <v>7253</v>
      </c>
      <c r="C1614" s="136" t="s">
        <v>5350</v>
      </c>
      <c r="D1614" s="136" t="s">
        <v>335</v>
      </c>
      <c r="E1614" s="138">
        <v>64.78</v>
      </c>
      <c r="F1614" s="138">
        <v>64.14</v>
      </c>
      <c r="G1614" s="136" t="s">
        <v>308</v>
      </c>
      <c r="H1614" s="139">
        <v>41974</v>
      </c>
    </row>
    <row r="1615" spans="1:8" ht="51">
      <c r="A1615" s="140">
        <v>87808</v>
      </c>
      <c r="B1615" s="141" t="s">
        <v>7254</v>
      </c>
      <c r="C1615" s="140" t="s">
        <v>5350</v>
      </c>
      <c r="D1615" s="140" t="s">
        <v>335</v>
      </c>
      <c r="E1615" s="142">
        <v>70.83</v>
      </c>
      <c r="F1615" s="142">
        <v>70.16</v>
      </c>
      <c r="G1615" s="140" t="s">
        <v>308</v>
      </c>
      <c r="H1615" s="143">
        <v>41974</v>
      </c>
    </row>
    <row r="1616" spans="1:8" ht="51">
      <c r="A1616" s="136">
        <v>87778</v>
      </c>
      <c r="B1616" s="137" t="s">
        <v>7255</v>
      </c>
      <c r="C1616" s="136" t="s">
        <v>5350</v>
      </c>
      <c r="D1616" s="136" t="s">
        <v>335</v>
      </c>
      <c r="E1616" s="138">
        <v>51.95</v>
      </c>
      <c r="F1616" s="138">
        <v>50.54</v>
      </c>
      <c r="G1616" s="136" t="s">
        <v>308</v>
      </c>
      <c r="H1616" s="139">
        <v>41974</v>
      </c>
    </row>
    <row r="1617" spans="1:8" ht="51">
      <c r="A1617" s="140">
        <v>87783</v>
      </c>
      <c r="B1617" s="141" t="s">
        <v>7256</v>
      </c>
      <c r="C1617" s="140" t="s">
        <v>5350</v>
      </c>
      <c r="D1617" s="140" t="s">
        <v>335</v>
      </c>
      <c r="E1617" s="142">
        <v>65.319999999999993</v>
      </c>
      <c r="F1617" s="142">
        <v>63.8</v>
      </c>
      <c r="G1617" s="140" t="s">
        <v>308</v>
      </c>
      <c r="H1617" s="143">
        <v>41974</v>
      </c>
    </row>
    <row r="1618" spans="1:8" ht="51">
      <c r="A1618" s="136">
        <v>87787</v>
      </c>
      <c r="B1618" s="137" t="s">
        <v>7257</v>
      </c>
      <c r="C1618" s="136" t="s">
        <v>5350</v>
      </c>
      <c r="D1618" s="136" t="s">
        <v>335</v>
      </c>
      <c r="E1618" s="138">
        <v>78.69</v>
      </c>
      <c r="F1618" s="138">
        <v>77.069999999999993</v>
      </c>
      <c r="G1618" s="136" t="s">
        <v>308</v>
      </c>
      <c r="H1618" s="139">
        <v>41974</v>
      </c>
    </row>
    <row r="1619" spans="1:8" ht="51">
      <c r="A1619" s="140">
        <v>87791</v>
      </c>
      <c r="B1619" s="141" t="s">
        <v>7258</v>
      </c>
      <c r="C1619" s="140" t="s">
        <v>5350</v>
      </c>
      <c r="D1619" s="140" t="s">
        <v>335</v>
      </c>
      <c r="E1619" s="142">
        <v>92.46</v>
      </c>
      <c r="F1619" s="142">
        <v>90.1</v>
      </c>
      <c r="G1619" s="140" t="s">
        <v>308</v>
      </c>
      <c r="H1619" s="143">
        <v>41974</v>
      </c>
    </row>
    <row r="1620" spans="1:8" ht="51">
      <c r="A1620" s="136">
        <v>87832</v>
      </c>
      <c r="B1620" s="137" t="s">
        <v>7259</v>
      </c>
      <c r="C1620" s="136" t="s">
        <v>5350</v>
      </c>
      <c r="D1620" s="136" t="s">
        <v>335</v>
      </c>
      <c r="E1620" s="138">
        <v>78.790000000000006</v>
      </c>
      <c r="F1620" s="138">
        <v>76.510000000000005</v>
      </c>
      <c r="G1620" s="136" t="s">
        <v>308</v>
      </c>
      <c r="H1620" s="139">
        <v>41974</v>
      </c>
    </row>
    <row r="1621" spans="1:8" ht="51">
      <c r="A1621" s="140">
        <v>87812</v>
      </c>
      <c r="B1621" s="141" t="s">
        <v>7260</v>
      </c>
      <c r="C1621" s="140" t="s">
        <v>5350</v>
      </c>
      <c r="D1621" s="140" t="s">
        <v>335</v>
      </c>
      <c r="E1621" s="142">
        <v>69.319999999999993</v>
      </c>
      <c r="F1621" s="142">
        <v>65.86</v>
      </c>
      <c r="G1621" s="140" t="s">
        <v>308</v>
      </c>
      <c r="H1621" s="143">
        <v>41974</v>
      </c>
    </row>
    <row r="1622" spans="1:8" ht="51">
      <c r="A1622" s="136">
        <v>87816</v>
      </c>
      <c r="B1622" s="137" t="s">
        <v>7261</v>
      </c>
      <c r="C1622" s="136" t="s">
        <v>5350</v>
      </c>
      <c r="D1622" s="136" t="s">
        <v>335</v>
      </c>
      <c r="E1622" s="138">
        <v>81.96</v>
      </c>
      <c r="F1622" s="138">
        <v>78.39</v>
      </c>
      <c r="G1622" s="136" t="s">
        <v>308</v>
      </c>
      <c r="H1622" s="139">
        <v>41974</v>
      </c>
    </row>
    <row r="1623" spans="1:8" ht="51">
      <c r="A1623" s="140">
        <v>87820</v>
      </c>
      <c r="B1623" s="141" t="s">
        <v>7262</v>
      </c>
      <c r="C1623" s="140" t="s">
        <v>5350</v>
      </c>
      <c r="D1623" s="140" t="s">
        <v>335</v>
      </c>
      <c r="E1623" s="142">
        <v>94.6</v>
      </c>
      <c r="F1623" s="142">
        <v>90.92</v>
      </c>
      <c r="G1623" s="140" t="s">
        <v>308</v>
      </c>
      <c r="H1623" s="143">
        <v>41974</v>
      </c>
    </row>
    <row r="1624" spans="1:8" ht="51">
      <c r="A1624" s="136">
        <v>87824</v>
      </c>
      <c r="B1624" s="137" t="s">
        <v>7263</v>
      </c>
      <c r="C1624" s="136" t="s">
        <v>5350</v>
      </c>
      <c r="D1624" s="136" t="s">
        <v>335</v>
      </c>
      <c r="E1624" s="138">
        <v>122.61</v>
      </c>
      <c r="F1624" s="138">
        <v>116.78</v>
      </c>
      <c r="G1624" s="136" t="s">
        <v>308</v>
      </c>
      <c r="H1624" s="139">
        <v>41974</v>
      </c>
    </row>
    <row r="1625" spans="1:8" ht="51">
      <c r="A1625" s="140">
        <v>87828</v>
      </c>
      <c r="B1625" s="141" t="s">
        <v>7264</v>
      </c>
      <c r="C1625" s="140" t="s">
        <v>5350</v>
      </c>
      <c r="D1625" s="140" t="s">
        <v>335</v>
      </c>
      <c r="E1625" s="142">
        <v>63.85</v>
      </c>
      <c r="F1625" s="142">
        <v>61.66</v>
      </c>
      <c r="G1625" s="140" t="s">
        <v>308</v>
      </c>
      <c r="H1625" s="143">
        <v>41974</v>
      </c>
    </row>
    <row r="1626" spans="1:8" ht="38.25">
      <c r="A1626" s="136">
        <v>87794</v>
      </c>
      <c r="B1626" s="137" t="s">
        <v>7265</v>
      </c>
      <c r="C1626" s="136" t="s">
        <v>5350</v>
      </c>
      <c r="D1626" s="136" t="s">
        <v>335</v>
      </c>
      <c r="E1626" s="138">
        <v>26.69</v>
      </c>
      <c r="F1626" s="138">
        <v>25.24</v>
      </c>
      <c r="G1626" s="136" t="s">
        <v>308</v>
      </c>
      <c r="H1626" s="139">
        <v>41974</v>
      </c>
    </row>
    <row r="1627" spans="1:8" ht="38.25">
      <c r="A1627" s="140">
        <v>87799</v>
      </c>
      <c r="B1627" s="141" t="s">
        <v>7266</v>
      </c>
      <c r="C1627" s="140" t="s">
        <v>5350</v>
      </c>
      <c r="D1627" s="140" t="s">
        <v>335</v>
      </c>
      <c r="E1627" s="142">
        <v>33.729999999999997</v>
      </c>
      <c r="F1627" s="142">
        <v>31.95</v>
      </c>
      <c r="G1627" s="140" t="s">
        <v>308</v>
      </c>
      <c r="H1627" s="143">
        <v>41974</v>
      </c>
    </row>
    <row r="1628" spans="1:8" ht="38.25">
      <c r="A1628" s="136">
        <v>87803</v>
      </c>
      <c r="B1628" s="137" t="s">
        <v>7267</v>
      </c>
      <c r="C1628" s="136" t="s">
        <v>5350</v>
      </c>
      <c r="D1628" s="136" t="s">
        <v>335</v>
      </c>
      <c r="E1628" s="138">
        <v>40.78</v>
      </c>
      <c r="F1628" s="138">
        <v>38.659999999999997</v>
      </c>
      <c r="G1628" s="136" t="s">
        <v>308</v>
      </c>
      <c r="H1628" s="139">
        <v>41974</v>
      </c>
    </row>
    <row r="1629" spans="1:8" ht="38.25">
      <c r="A1629" s="140">
        <v>87807</v>
      </c>
      <c r="B1629" s="141" t="s">
        <v>7268</v>
      </c>
      <c r="C1629" s="140" t="s">
        <v>5350</v>
      </c>
      <c r="D1629" s="140" t="s">
        <v>335</v>
      </c>
      <c r="E1629" s="142">
        <v>46.5</v>
      </c>
      <c r="F1629" s="142">
        <v>44</v>
      </c>
      <c r="G1629" s="140" t="s">
        <v>308</v>
      </c>
      <c r="H1629" s="143">
        <v>41974</v>
      </c>
    </row>
    <row r="1630" spans="1:8" ht="38.25">
      <c r="A1630" s="136">
        <v>87777</v>
      </c>
      <c r="B1630" s="137" t="s">
        <v>7269</v>
      </c>
      <c r="C1630" s="136" t="s">
        <v>5350</v>
      </c>
      <c r="D1630" s="136" t="s">
        <v>335</v>
      </c>
      <c r="E1630" s="138">
        <v>37.96</v>
      </c>
      <c r="F1630" s="138">
        <v>35.479999999999997</v>
      </c>
      <c r="G1630" s="136" t="s">
        <v>308</v>
      </c>
      <c r="H1630" s="139">
        <v>41974</v>
      </c>
    </row>
    <row r="1631" spans="1:8" ht="38.25">
      <c r="A1631" s="140">
        <v>87781</v>
      </c>
      <c r="B1631" s="141" t="s">
        <v>7270</v>
      </c>
      <c r="C1631" s="140" t="s">
        <v>5350</v>
      </c>
      <c r="D1631" s="140" t="s">
        <v>335</v>
      </c>
      <c r="E1631" s="142">
        <v>45.34</v>
      </c>
      <c r="F1631" s="142">
        <v>42.52</v>
      </c>
      <c r="G1631" s="140" t="s">
        <v>308</v>
      </c>
      <c r="H1631" s="143">
        <v>41974</v>
      </c>
    </row>
    <row r="1632" spans="1:8" ht="38.25">
      <c r="A1632" s="136">
        <v>87786</v>
      </c>
      <c r="B1632" s="137" t="s">
        <v>7271</v>
      </c>
      <c r="C1632" s="136" t="s">
        <v>5350</v>
      </c>
      <c r="D1632" s="136" t="s">
        <v>335</v>
      </c>
      <c r="E1632" s="138">
        <v>52.73</v>
      </c>
      <c r="F1632" s="138">
        <v>49.56</v>
      </c>
      <c r="G1632" s="136" t="s">
        <v>308</v>
      </c>
      <c r="H1632" s="139">
        <v>41974</v>
      </c>
    </row>
    <row r="1633" spans="1:8" ht="38.25">
      <c r="A1633" s="140">
        <v>87790</v>
      </c>
      <c r="B1633" s="141" t="s">
        <v>7272</v>
      </c>
      <c r="C1633" s="140" t="s">
        <v>5350</v>
      </c>
      <c r="D1633" s="140" t="s">
        <v>335</v>
      </c>
      <c r="E1633" s="142">
        <v>66.010000000000005</v>
      </c>
      <c r="F1633" s="142">
        <v>61.73</v>
      </c>
      <c r="G1633" s="140" t="s">
        <v>308</v>
      </c>
      <c r="H1633" s="143">
        <v>41974</v>
      </c>
    </row>
    <row r="1634" spans="1:8" ht="51">
      <c r="A1634" s="136">
        <v>87811</v>
      </c>
      <c r="B1634" s="137" t="s">
        <v>7273</v>
      </c>
      <c r="C1634" s="136" t="s">
        <v>5350</v>
      </c>
      <c r="D1634" s="136" t="s">
        <v>335</v>
      </c>
      <c r="E1634" s="138">
        <v>56.78</v>
      </c>
      <c r="F1634" s="138">
        <v>52.28</v>
      </c>
      <c r="G1634" s="136" t="s">
        <v>308</v>
      </c>
      <c r="H1634" s="139">
        <v>41974</v>
      </c>
    </row>
    <row r="1635" spans="1:8" ht="51">
      <c r="A1635" s="140">
        <v>87815</v>
      </c>
      <c r="B1635" s="141" t="s">
        <v>7274</v>
      </c>
      <c r="C1635" s="140" t="s">
        <v>5350</v>
      </c>
      <c r="D1635" s="140" t="s">
        <v>335</v>
      </c>
      <c r="E1635" s="142">
        <v>63.82</v>
      </c>
      <c r="F1635" s="142">
        <v>58.98</v>
      </c>
      <c r="G1635" s="140" t="s">
        <v>308</v>
      </c>
      <c r="H1635" s="143">
        <v>41974</v>
      </c>
    </row>
    <row r="1636" spans="1:8" ht="51">
      <c r="A1636" s="136">
        <v>87819</v>
      </c>
      <c r="B1636" s="137" t="s">
        <v>7275</v>
      </c>
      <c r="C1636" s="136" t="s">
        <v>5350</v>
      </c>
      <c r="D1636" s="136" t="s">
        <v>335</v>
      </c>
      <c r="E1636" s="138">
        <v>70.599999999999994</v>
      </c>
      <c r="F1636" s="138">
        <v>65.44</v>
      </c>
      <c r="G1636" s="136" t="s">
        <v>308</v>
      </c>
      <c r="H1636" s="139">
        <v>41974</v>
      </c>
    </row>
    <row r="1637" spans="1:8" ht="51">
      <c r="A1637" s="140">
        <v>87823</v>
      </c>
      <c r="B1637" s="141" t="s">
        <v>7276</v>
      </c>
      <c r="C1637" s="140" t="s">
        <v>5350</v>
      </c>
      <c r="D1637" s="140" t="s">
        <v>335</v>
      </c>
      <c r="E1637" s="142">
        <v>98.56</v>
      </c>
      <c r="F1637" s="142">
        <v>90.87</v>
      </c>
      <c r="G1637" s="140" t="s">
        <v>308</v>
      </c>
      <c r="H1637" s="143">
        <v>41974</v>
      </c>
    </row>
    <row r="1638" spans="1:8" ht="51">
      <c r="A1638" s="136">
        <v>87827</v>
      </c>
      <c r="B1638" s="137" t="s">
        <v>7277</v>
      </c>
      <c r="C1638" s="136" t="s">
        <v>5350</v>
      </c>
      <c r="D1638" s="136" t="s">
        <v>335</v>
      </c>
      <c r="E1638" s="138">
        <v>47.35</v>
      </c>
      <c r="F1638" s="138">
        <v>43.99</v>
      </c>
      <c r="G1638" s="136" t="s">
        <v>308</v>
      </c>
      <c r="H1638" s="139">
        <v>41974</v>
      </c>
    </row>
    <row r="1639" spans="1:8" ht="51">
      <c r="A1639" s="140">
        <v>87831</v>
      </c>
      <c r="B1639" s="141" t="s">
        <v>7278</v>
      </c>
      <c r="C1639" s="140" t="s">
        <v>5350</v>
      </c>
      <c r="D1639" s="140" t="s">
        <v>335</v>
      </c>
      <c r="E1639" s="142">
        <v>55.46</v>
      </c>
      <c r="F1639" s="142">
        <v>51.73</v>
      </c>
      <c r="G1639" s="140" t="s">
        <v>308</v>
      </c>
      <c r="H1639" s="143">
        <v>41974</v>
      </c>
    </row>
    <row r="1640" spans="1:8" ht="38.25">
      <c r="A1640" s="136">
        <v>87792</v>
      </c>
      <c r="B1640" s="137" t="s">
        <v>7279</v>
      </c>
      <c r="C1640" s="136" t="s">
        <v>5350</v>
      </c>
      <c r="D1640" s="136" t="s">
        <v>335</v>
      </c>
      <c r="E1640" s="138">
        <v>24.72</v>
      </c>
      <c r="F1640" s="138">
        <v>23.47</v>
      </c>
      <c r="G1640" s="136" t="s">
        <v>308</v>
      </c>
      <c r="H1640" s="139">
        <v>41974</v>
      </c>
    </row>
    <row r="1641" spans="1:8" ht="38.25">
      <c r="A1641" s="140">
        <v>87797</v>
      </c>
      <c r="B1641" s="141" t="s">
        <v>7280</v>
      </c>
      <c r="C1641" s="140" t="s">
        <v>5350</v>
      </c>
      <c r="D1641" s="140" t="s">
        <v>335</v>
      </c>
      <c r="E1641" s="142">
        <v>31.09</v>
      </c>
      <c r="F1641" s="142">
        <v>29.58</v>
      </c>
      <c r="G1641" s="140" t="s">
        <v>308</v>
      </c>
      <c r="H1641" s="143">
        <v>41974</v>
      </c>
    </row>
    <row r="1642" spans="1:8" ht="38.25">
      <c r="A1642" s="136">
        <v>87801</v>
      </c>
      <c r="B1642" s="137" t="s">
        <v>7281</v>
      </c>
      <c r="C1642" s="136" t="s">
        <v>5350</v>
      </c>
      <c r="D1642" s="136" t="s">
        <v>335</v>
      </c>
      <c r="E1642" s="138">
        <v>17.079999999999998</v>
      </c>
      <c r="F1642" s="138">
        <v>35.68</v>
      </c>
      <c r="G1642" s="136" t="s">
        <v>308</v>
      </c>
      <c r="H1642" s="139">
        <v>41974</v>
      </c>
    </row>
    <row r="1643" spans="1:8" ht="51">
      <c r="A1643" s="140">
        <v>87805</v>
      </c>
      <c r="B1643" s="141" t="s">
        <v>7282</v>
      </c>
      <c r="C1643" s="140" t="s">
        <v>5350</v>
      </c>
      <c r="D1643" s="140" t="s">
        <v>335</v>
      </c>
      <c r="E1643" s="142">
        <v>42.85</v>
      </c>
      <c r="F1643" s="142">
        <v>40.72</v>
      </c>
      <c r="G1643" s="140" t="s">
        <v>308</v>
      </c>
      <c r="H1643" s="143">
        <v>41974</v>
      </c>
    </row>
    <row r="1644" spans="1:8" ht="38.25">
      <c r="A1644" s="136">
        <v>87775</v>
      </c>
      <c r="B1644" s="137" t="s">
        <v>7283</v>
      </c>
      <c r="C1644" s="136" t="s">
        <v>5350</v>
      </c>
      <c r="D1644" s="136" t="s">
        <v>335</v>
      </c>
      <c r="E1644" s="138">
        <v>35.85</v>
      </c>
      <c r="F1644" s="138">
        <v>33.58</v>
      </c>
      <c r="G1644" s="136" t="s">
        <v>308</v>
      </c>
      <c r="H1644" s="139">
        <v>41974</v>
      </c>
    </row>
    <row r="1645" spans="1:8" ht="38.25">
      <c r="A1645" s="140">
        <v>87779</v>
      </c>
      <c r="B1645" s="141" t="s">
        <v>7284</v>
      </c>
      <c r="C1645" s="140" t="s">
        <v>5350</v>
      </c>
      <c r="D1645" s="140" t="s">
        <v>335</v>
      </c>
      <c r="E1645" s="142">
        <v>42.51</v>
      </c>
      <c r="F1645" s="142">
        <v>39.97</v>
      </c>
      <c r="G1645" s="140" t="s">
        <v>308</v>
      </c>
      <c r="H1645" s="143">
        <v>41974</v>
      </c>
    </row>
    <row r="1646" spans="1:8" ht="38.25">
      <c r="A1646" s="136">
        <v>87784</v>
      </c>
      <c r="B1646" s="137" t="s">
        <v>7285</v>
      </c>
      <c r="C1646" s="136" t="s">
        <v>5350</v>
      </c>
      <c r="D1646" s="136" t="s">
        <v>335</v>
      </c>
      <c r="E1646" s="138">
        <v>49.18</v>
      </c>
      <c r="F1646" s="138">
        <v>46.37</v>
      </c>
      <c r="G1646" s="136" t="s">
        <v>308</v>
      </c>
      <c r="H1646" s="139">
        <v>41974</v>
      </c>
    </row>
    <row r="1647" spans="1:8" ht="38.25">
      <c r="A1647" s="140">
        <v>87788</v>
      </c>
      <c r="B1647" s="141" t="s">
        <v>7286</v>
      </c>
      <c r="C1647" s="140" t="s">
        <v>5350</v>
      </c>
      <c r="D1647" s="140" t="s">
        <v>335</v>
      </c>
      <c r="E1647" s="142">
        <v>62.11</v>
      </c>
      <c r="F1647" s="142">
        <v>58.22</v>
      </c>
      <c r="G1647" s="140" t="s">
        <v>308</v>
      </c>
      <c r="H1647" s="143">
        <v>41974</v>
      </c>
    </row>
    <row r="1648" spans="1:8" ht="51">
      <c r="A1648" s="136">
        <v>87809</v>
      </c>
      <c r="B1648" s="137" t="s">
        <v>7287</v>
      </c>
      <c r="C1648" s="136" t="s">
        <v>5350</v>
      </c>
      <c r="D1648" s="136" t="s">
        <v>335</v>
      </c>
      <c r="E1648" s="138">
        <v>54.81</v>
      </c>
      <c r="F1648" s="138">
        <v>50.51</v>
      </c>
      <c r="G1648" s="136" t="s">
        <v>308</v>
      </c>
      <c r="H1648" s="139">
        <v>41974</v>
      </c>
    </row>
    <row r="1649" spans="1:8" ht="51">
      <c r="A1649" s="140">
        <v>87813</v>
      </c>
      <c r="B1649" s="141" t="s">
        <v>7288</v>
      </c>
      <c r="C1649" s="140" t="s">
        <v>5350</v>
      </c>
      <c r="D1649" s="140" t="s">
        <v>335</v>
      </c>
      <c r="E1649" s="142">
        <v>61.18</v>
      </c>
      <c r="F1649" s="142">
        <v>56.61</v>
      </c>
      <c r="G1649" s="140" t="s">
        <v>308</v>
      </c>
      <c r="H1649" s="143">
        <v>41974</v>
      </c>
    </row>
    <row r="1650" spans="1:8" ht="51">
      <c r="A1650" s="136">
        <v>87817</v>
      </c>
      <c r="B1650" s="137" t="s">
        <v>7289</v>
      </c>
      <c r="C1650" s="136" t="s">
        <v>5350</v>
      </c>
      <c r="D1650" s="136" t="s">
        <v>335</v>
      </c>
      <c r="E1650" s="138">
        <v>67.28</v>
      </c>
      <c r="F1650" s="138">
        <v>62.47</v>
      </c>
      <c r="G1650" s="136" t="s">
        <v>308</v>
      </c>
      <c r="H1650" s="139">
        <v>41974</v>
      </c>
    </row>
    <row r="1651" spans="1:8" ht="51">
      <c r="A1651" s="140">
        <v>87821</v>
      </c>
      <c r="B1651" s="141" t="s">
        <v>7290</v>
      </c>
      <c r="C1651" s="140" t="s">
        <v>5350</v>
      </c>
      <c r="D1651" s="140" t="s">
        <v>335</v>
      </c>
      <c r="E1651" s="142">
        <v>94.91</v>
      </c>
      <c r="F1651" s="142">
        <v>87.59</v>
      </c>
      <c r="G1651" s="140" t="s">
        <v>308</v>
      </c>
      <c r="H1651" s="143">
        <v>41974</v>
      </c>
    </row>
    <row r="1652" spans="1:8" ht="51">
      <c r="A1652" s="136">
        <v>87825</v>
      </c>
      <c r="B1652" s="137" t="s">
        <v>7291</v>
      </c>
      <c r="C1652" s="136" t="s">
        <v>5350</v>
      </c>
      <c r="D1652" s="136" t="s">
        <v>335</v>
      </c>
      <c r="E1652" s="138">
        <v>44.93</v>
      </c>
      <c r="F1652" s="138">
        <v>41.82</v>
      </c>
      <c r="G1652" s="136" t="s">
        <v>308</v>
      </c>
      <c r="H1652" s="139">
        <v>41974</v>
      </c>
    </row>
    <row r="1653" spans="1:8" ht="51">
      <c r="A1653" s="140">
        <v>87829</v>
      </c>
      <c r="B1653" s="141" t="s">
        <v>7292</v>
      </c>
      <c r="C1653" s="140" t="s">
        <v>5350</v>
      </c>
      <c r="D1653" s="140" t="s">
        <v>335</v>
      </c>
      <c r="E1653" s="142">
        <v>52.23</v>
      </c>
      <c r="F1653" s="142">
        <v>48.83</v>
      </c>
      <c r="G1653" s="140" t="s">
        <v>308</v>
      </c>
      <c r="H1653" s="143">
        <v>41974</v>
      </c>
    </row>
    <row r="1654" spans="1:8" ht="38.25">
      <c r="A1654" s="136">
        <v>87793</v>
      </c>
      <c r="B1654" s="137" t="s">
        <v>7293</v>
      </c>
      <c r="C1654" s="136" t="s">
        <v>5350</v>
      </c>
      <c r="D1654" s="136" t="s">
        <v>335</v>
      </c>
      <c r="E1654" s="138">
        <v>24.44</v>
      </c>
      <c r="F1654" s="138">
        <v>23.27</v>
      </c>
      <c r="G1654" s="136" t="s">
        <v>308</v>
      </c>
      <c r="H1654" s="139">
        <v>41974</v>
      </c>
    </row>
    <row r="1655" spans="1:8" ht="38.25">
      <c r="A1655" s="140">
        <v>87798</v>
      </c>
      <c r="B1655" s="141" t="s">
        <v>7294</v>
      </c>
      <c r="C1655" s="140" t="s">
        <v>5350</v>
      </c>
      <c r="D1655" s="140" t="s">
        <v>335</v>
      </c>
      <c r="E1655" s="142">
        <v>30.72</v>
      </c>
      <c r="F1655" s="142">
        <v>29.31</v>
      </c>
      <c r="G1655" s="140" t="s">
        <v>308</v>
      </c>
      <c r="H1655" s="143">
        <v>41974</v>
      </c>
    </row>
    <row r="1656" spans="1:8" ht="38.25">
      <c r="A1656" s="136">
        <v>87802</v>
      </c>
      <c r="B1656" s="137" t="s">
        <v>7295</v>
      </c>
      <c r="C1656" s="136" t="s">
        <v>5350</v>
      </c>
      <c r="D1656" s="136" t="s">
        <v>335</v>
      </c>
      <c r="E1656" s="138">
        <v>37.01</v>
      </c>
      <c r="F1656" s="138">
        <v>35.35</v>
      </c>
      <c r="G1656" s="136" t="s">
        <v>308</v>
      </c>
      <c r="H1656" s="139">
        <v>41974</v>
      </c>
    </row>
    <row r="1657" spans="1:8" ht="51">
      <c r="A1657" s="140">
        <v>87806</v>
      </c>
      <c r="B1657" s="141" t="s">
        <v>7296</v>
      </c>
      <c r="C1657" s="140" t="s">
        <v>5350</v>
      </c>
      <c r="D1657" s="140" t="s">
        <v>335</v>
      </c>
      <c r="E1657" s="142">
        <v>42.34</v>
      </c>
      <c r="F1657" s="142">
        <v>40.35</v>
      </c>
      <c r="G1657" s="140" t="s">
        <v>308</v>
      </c>
      <c r="H1657" s="143">
        <v>41974</v>
      </c>
    </row>
    <row r="1658" spans="1:8" ht="38.25">
      <c r="A1658" s="136">
        <v>87776</v>
      </c>
      <c r="B1658" s="137" t="s">
        <v>7297</v>
      </c>
      <c r="C1658" s="136" t="s">
        <v>5350</v>
      </c>
      <c r="D1658" s="136" t="s">
        <v>335</v>
      </c>
      <c r="E1658" s="138">
        <v>35.549999999999997</v>
      </c>
      <c r="F1658" s="138">
        <v>33.369999999999997</v>
      </c>
      <c r="G1658" s="136" t="s">
        <v>308</v>
      </c>
      <c r="H1658" s="139">
        <v>41974</v>
      </c>
    </row>
    <row r="1659" spans="1:8" ht="38.25">
      <c r="A1659" s="140">
        <v>87780</v>
      </c>
      <c r="B1659" s="141" t="s">
        <v>7298</v>
      </c>
      <c r="C1659" s="140" t="s">
        <v>5350</v>
      </c>
      <c r="D1659" s="140" t="s">
        <v>335</v>
      </c>
      <c r="E1659" s="142">
        <v>42.12</v>
      </c>
      <c r="F1659" s="142">
        <v>39.69</v>
      </c>
      <c r="G1659" s="140" t="s">
        <v>308</v>
      </c>
      <c r="H1659" s="143">
        <v>41974</v>
      </c>
    </row>
    <row r="1660" spans="1:8" ht="38.25">
      <c r="A1660" s="136">
        <v>87785</v>
      </c>
      <c r="B1660" s="137" t="s">
        <v>7299</v>
      </c>
      <c r="C1660" s="136" t="s">
        <v>5350</v>
      </c>
      <c r="D1660" s="136" t="s">
        <v>335</v>
      </c>
      <c r="E1660" s="138">
        <v>48.69</v>
      </c>
      <c r="F1660" s="138">
        <v>46.01</v>
      </c>
      <c r="G1660" s="136" t="s">
        <v>308</v>
      </c>
      <c r="H1660" s="139">
        <v>41974</v>
      </c>
    </row>
    <row r="1661" spans="1:8" ht="38.25">
      <c r="A1661" s="140">
        <v>87789</v>
      </c>
      <c r="B1661" s="141" t="s">
        <v>7300</v>
      </c>
      <c r="C1661" s="140" t="s">
        <v>5350</v>
      </c>
      <c r="D1661" s="140" t="s">
        <v>335</v>
      </c>
      <c r="E1661" s="142">
        <v>61.56</v>
      </c>
      <c r="F1661" s="142">
        <v>57.83</v>
      </c>
      <c r="G1661" s="140" t="s">
        <v>308</v>
      </c>
      <c r="H1661" s="143">
        <v>41974</v>
      </c>
    </row>
    <row r="1662" spans="1:8" ht="51">
      <c r="A1662" s="136">
        <v>87810</v>
      </c>
      <c r="B1662" s="137" t="s">
        <v>7301</v>
      </c>
      <c r="C1662" s="136" t="s">
        <v>5350</v>
      </c>
      <c r="D1662" s="136" t="s">
        <v>335</v>
      </c>
      <c r="E1662" s="138">
        <v>54.53</v>
      </c>
      <c r="F1662" s="138">
        <v>50.31</v>
      </c>
      <c r="G1662" s="136" t="s">
        <v>308</v>
      </c>
      <c r="H1662" s="139">
        <v>41974</v>
      </c>
    </row>
    <row r="1663" spans="1:8" ht="51">
      <c r="A1663" s="140">
        <v>87814</v>
      </c>
      <c r="B1663" s="141" t="s">
        <v>7302</v>
      </c>
      <c r="C1663" s="140" t="s">
        <v>5350</v>
      </c>
      <c r="D1663" s="140" t="s">
        <v>335</v>
      </c>
      <c r="E1663" s="142">
        <v>60.81</v>
      </c>
      <c r="F1663" s="142">
        <v>56.34</v>
      </c>
      <c r="G1663" s="140" t="s">
        <v>308</v>
      </c>
      <c r="H1663" s="143">
        <v>41974</v>
      </c>
    </row>
    <row r="1664" spans="1:8" ht="51">
      <c r="A1664" s="136">
        <v>87818</v>
      </c>
      <c r="B1664" s="137" t="s">
        <v>7303</v>
      </c>
      <c r="C1664" s="136" t="s">
        <v>5350</v>
      </c>
      <c r="D1664" s="136" t="s">
        <v>335</v>
      </c>
      <c r="E1664" s="138">
        <v>66.819999999999993</v>
      </c>
      <c r="F1664" s="138">
        <v>62.13</v>
      </c>
      <c r="G1664" s="136" t="s">
        <v>308</v>
      </c>
      <c r="H1664" s="139">
        <v>41974</v>
      </c>
    </row>
    <row r="1665" spans="1:8" ht="51">
      <c r="A1665" s="140">
        <v>87822</v>
      </c>
      <c r="B1665" s="141" t="s">
        <v>7304</v>
      </c>
      <c r="C1665" s="140" t="s">
        <v>5350</v>
      </c>
      <c r="D1665" s="140" t="s">
        <v>335</v>
      </c>
      <c r="E1665" s="142">
        <v>94.4</v>
      </c>
      <c r="F1665" s="142">
        <v>87.22</v>
      </c>
      <c r="G1665" s="140" t="s">
        <v>308</v>
      </c>
      <c r="H1665" s="143">
        <v>41974</v>
      </c>
    </row>
    <row r="1666" spans="1:8" ht="51">
      <c r="A1666" s="136">
        <v>87826</v>
      </c>
      <c r="B1666" s="137" t="s">
        <v>7305</v>
      </c>
      <c r="C1666" s="136" t="s">
        <v>5350</v>
      </c>
      <c r="D1666" s="136" t="s">
        <v>335</v>
      </c>
      <c r="E1666" s="138">
        <v>44.6</v>
      </c>
      <c r="F1666" s="138">
        <v>41.57</v>
      </c>
      <c r="G1666" s="136" t="s">
        <v>308</v>
      </c>
      <c r="H1666" s="139">
        <v>41974</v>
      </c>
    </row>
    <row r="1667" spans="1:8" ht="51">
      <c r="A1667" s="140">
        <v>87830</v>
      </c>
      <c r="B1667" s="141" t="s">
        <v>7306</v>
      </c>
      <c r="C1667" s="140" t="s">
        <v>5350</v>
      </c>
      <c r="D1667" s="140" t="s">
        <v>335</v>
      </c>
      <c r="E1667" s="142">
        <v>51.78</v>
      </c>
      <c r="F1667" s="142">
        <v>48.5</v>
      </c>
      <c r="G1667" s="140" t="s">
        <v>308</v>
      </c>
      <c r="H1667" s="143">
        <v>41974</v>
      </c>
    </row>
    <row r="1668" spans="1:8" ht="51">
      <c r="A1668" s="136">
        <v>87557</v>
      </c>
      <c r="B1668" s="137" t="s">
        <v>7307</v>
      </c>
      <c r="C1668" s="136" t="s">
        <v>5350</v>
      </c>
      <c r="D1668" s="136" t="s">
        <v>335</v>
      </c>
      <c r="E1668" s="138">
        <v>26.79</v>
      </c>
      <c r="F1668" s="138">
        <v>26.55</v>
      </c>
      <c r="G1668" s="136" t="s">
        <v>308</v>
      </c>
      <c r="H1668" s="139">
        <v>41974</v>
      </c>
    </row>
    <row r="1669" spans="1:8" ht="51">
      <c r="A1669" s="140">
        <v>87539</v>
      </c>
      <c r="B1669" s="141" t="s">
        <v>7308</v>
      </c>
      <c r="C1669" s="140" t="s">
        <v>5350</v>
      </c>
      <c r="D1669" s="140" t="s">
        <v>335</v>
      </c>
      <c r="E1669" s="142">
        <v>45.84</v>
      </c>
      <c r="F1669" s="142">
        <v>45.56</v>
      </c>
      <c r="G1669" s="140" t="s">
        <v>308</v>
      </c>
      <c r="H1669" s="143">
        <v>41974</v>
      </c>
    </row>
    <row r="1670" spans="1:8" ht="51">
      <c r="A1670" s="136">
        <v>87559</v>
      </c>
      <c r="B1670" s="137" t="s">
        <v>7309</v>
      </c>
      <c r="C1670" s="136" t="s">
        <v>5350</v>
      </c>
      <c r="D1670" s="136" t="s">
        <v>335</v>
      </c>
      <c r="E1670" s="138">
        <v>24.94</v>
      </c>
      <c r="F1670" s="138">
        <v>24.88</v>
      </c>
      <c r="G1670" s="136" t="s">
        <v>308</v>
      </c>
      <c r="H1670" s="139">
        <v>41974</v>
      </c>
    </row>
    <row r="1671" spans="1:8" ht="51">
      <c r="A1671" s="140">
        <v>87541</v>
      </c>
      <c r="B1671" s="141" t="s">
        <v>7310</v>
      </c>
      <c r="C1671" s="140" t="s">
        <v>5350</v>
      </c>
      <c r="D1671" s="140" t="s">
        <v>335</v>
      </c>
      <c r="E1671" s="142">
        <v>43.98</v>
      </c>
      <c r="F1671" s="142">
        <v>43.89</v>
      </c>
      <c r="G1671" s="140" t="s">
        <v>308</v>
      </c>
      <c r="H1671" s="143">
        <v>41974</v>
      </c>
    </row>
    <row r="1672" spans="1:8" ht="51">
      <c r="A1672" s="136">
        <v>87555</v>
      </c>
      <c r="B1672" s="137" t="s">
        <v>7311</v>
      </c>
      <c r="C1672" s="136" t="s">
        <v>5350</v>
      </c>
      <c r="D1672" s="136" t="s">
        <v>335</v>
      </c>
      <c r="E1672" s="138">
        <v>29.31</v>
      </c>
      <c r="F1672" s="138">
        <v>28.82</v>
      </c>
      <c r="G1672" s="136" t="s">
        <v>308</v>
      </c>
      <c r="H1672" s="139">
        <v>41974</v>
      </c>
    </row>
    <row r="1673" spans="1:8" ht="51">
      <c r="A1673" s="140">
        <v>87537</v>
      </c>
      <c r="B1673" s="141" t="s">
        <v>7312</v>
      </c>
      <c r="C1673" s="140" t="s">
        <v>5350</v>
      </c>
      <c r="D1673" s="140" t="s">
        <v>335</v>
      </c>
      <c r="E1673" s="142">
        <v>48.35</v>
      </c>
      <c r="F1673" s="142">
        <v>47.83</v>
      </c>
      <c r="G1673" s="140" t="s">
        <v>308</v>
      </c>
      <c r="H1673" s="143">
        <v>41974</v>
      </c>
    </row>
    <row r="1674" spans="1:8" ht="51">
      <c r="A1674" s="136">
        <v>87550</v>
      </c>
      <c r="B1674" s="137" t="s">
        <v>7313</v>
      </c>
      <c r="C1674" s="136" t="s">
        <v>5350</v>
      </c>
      <c r="D1674" s="136" t="s">
        <v>335</v>
      </c>
      <c r="E1674" s="138">
        <v>16.47</v>
      </c>
      <c r="F1674" s="138">
        <v>15.58</v>
      </c>
      <c r="G1674" s="136" t="s">
        <v>308</v>
      </c>
      <c r="H1674" s="139">
        <v>41974</v>
      </c>
    </row>
    <row r="1675" spans="1:8" ht="51">
      <c r="A1675" s="140">
        <v>87532</v>
      </c>
      <c r="B1675" s="141" t="s">
        <v>7314</v>
      </c>
      <c r="C1675" s="140" t="s">
        <v>5350</v>
      </c>
      <c r="D1675" s="140" t="s">
        <v>335</v>
      </c>
      <c r="E1675" s="142">
        <v>26.74</v>
      </c>
      <c r="F1675" s="142">
        <v>25.42</v>
      </c>
      <c r="G1675" s="140" t="s">
        <v>308</v>
      </c>
      <c r="H1675" s="143">
        <v>41974</v>
      </c>
    </row>
    <row r="1676" spans="1:8" ht="51">
      <c r="A1676" s="136">
        <v>87554</v>
      </c>
      <c r="B1676" s="137" t="s">
        <v>7315</v>
      </c>
      <c r="C1676" s="136" t="s">
        <v>5350</v>
      </c>
      <c r="D1676" s="136" t="s">
        <v>335</v>
      </c>
      <c r="E1676" s="138">
        <v>14.29</v>
      </c>
      <c r="F1676" s="138">
        <v>13.63</v>
      </c>
      <c r="G1676" s="136" t="s">
        <v>308</v>
      </c>
      <c r="H1676" s="139">
        <v>41974</v>
      </c>
    </row>
    <row r="1677" spans="1:8" ht="51">
      <c r="A1677" s="140">
        <v>87536</v>
      </c>
      <c r="B1677" s="141" t="s">
        <v>7316</v>
      </c>
      <c r="C1677" s="140" t="s">
        <v>5350</v>
      </c>
      <c r="D1677" s="140" t="s">
        <v>335</v>
      </c>
      <c r="E1677" s="142">
        <v>24.57</v>
      </c>
      <c r="F1677" s="142">
        <v>23.47</v>
      </c>
      <c r="G1677" s="140" t="s">
        <v>308</v>
      </c>
      <c r="H1677" s="143">
        <v>41974</v>
      </c>
    </row>
    <row r="1678" spans="1:8" ht="51">
      <c r="A1678" s="136">
        <v>87546</v>
      </c>
      <c r="B1678" s="137" t="s">
        <v>7317</v>
      </c>
      <c r="C1678" s="136" t="s">
        <v>5350</v>
      </c>
      <c r="D1678" s="136" t="s">
        <v>335</v>
      </c>
      <c r="E1678" s="138">
        <v>19.41</v>
      </c>
      <c r="F1678" s="138">
        <v>18.239999999999998</v>
      </c>
      <c r="G1678" s="136" t="s">
        <v>308</v>
      </c>
      <c r="H1678" s="139">
        <v>41974</v>
      </c>
    </row>
    <row r="1679" spans="1:8" ht="51">
      <c r="A1679" s="140">
        <v>87528</v>
      </c>
      <c r="B1679" s="141" t="s">
        <v>7318</v>
      </c>
      <c r="C1679" s="140" t="s">
        <v>5350</v>
      </c>
      <c r="D1679" s="140" t="s">
        <v>335</v>
      </c>
      <c r="E1679" s="142">
        <v>29.69</v>
      </c>
      <c r="F1679" s="142">
        <v>28.07</v>
      </c>
      <c r="G1679" s="140" t="s">
        <v>308</v>
      </c>
      <c r="H1679" s="143">
        <v>41974</v>
      </c>
    </row>
    <row r="1680" spans="1:8" ht="51">
      <c r="A1680" s="136">
        <v>87549</v>
      </c>
      <c r="B1680" s="137" t="s">
        <v>7319</v>
      </c>
      <c r="C1680" s="136" t="s">
        <v>5350</v>
      </c>
      <c r="D1680" s="136" t="s">
        <v>335</v>
      </c>
      <c r="E1680" s="138">
        <v>6.23</v>
      </c>
      <c r="F1680" s="138">
        <v>14.3</v>
      </c>
      <c r="G1680" s="136" t="s">
        <v>308</v>
      </c>
      <c r="H1680" s="139">
        <v>41974</v>
      </c>
    </row>
    <row r="1681" spans="1:8" ht="51">
      <c r="A1681" s="140">
        <v>87531</v>
      </c>
      <c r="B1681" s="141" t="s">
        <v>7320</v>
      </c>
      <c r="C1681" s="140" t="s">
        <v>5350</v>
      </c>
      <c r="D1681" s="140" t="s">
        <v>335</v>
      </c>
      <c r="E1681" s="142">
        <v>24.22</v>
      </c>
      <c r="F1681" s="142">
        <v>23.15</v>
      </c>
      <c r="G1681" s="140" t="s">
        <v>308</v>
      </c>
      <c r="H1681" s="143">
        <v>41974</v>
      </c>
    </row>
    <row r="1682" spans="1:8" ht="51">
      <c r="A1682" s="136">
        <v>87553</v>
      </c>
      <c r="B1682" s="137" t="s">
        <v>7321</v>
      </c>
      <c r="C1682" s="136" t="s">
        <v>5350</v>
      </c>
      <c r="D1682" s="136" t="s">
        <v>335</v>
      </c>
      <c r="E1682" s="138">
        <v>12.86</v>
      </c>
      <c r="F1682" s="138">
        <v>12.34</v>
      </c>
      <c r="G1682" s="136" t="s">
        <v>308</v>
      </c>
      <c r="H1682" s="139">
        <v>41974</v>
      </c>
    </row>
    <row r="1683" spans="1:8" ht="51">
      <c r="A1683" s="140">
        <v>87535</v>
      </c>
      <c r="B1683" s="141" t="s">
        <v>7322</v>
      </c>
      <c r="C1683" s="140" t="s">
        <v>5350</v>
      </c>
      <c r="D1683" s="140" t="s">
        <v>335</v>
      </c>
      <c r="E1683" s="142">
        <v>22.05</v>
      </c>
      <c r="F1683" s="142">
        <v>21.19</v>
      </c>
      <c r="G1683" s="140" t="s">
        <v>308</v>
      </c>
      <c r="H1683" s="143">
        <v>41974</v>
      </c>
    </row>
    <row r="1684" spans="1:8" ht="51">
      <c r="A1684" s="136">
        <v>87545</v>
      </c>
      <c r="B1684" s="137" t="s">
        <v>7323</v>
      </c>
      <c r="C1684" s="136" t="s">
        <v>5350</v>
      </c>
      <c r="D1684" s="136" t="s">
        <v>335</v>
      </c>
      <c r="E1684" s="138">
        <v>17.97</v>
      </c>
      <c r="F1684" s="138">
        <v>16.95</v>
      </c>
      <c r="G1684" s="136" t="s">
        <v>308</v>
      </c>
      <c r="H1684" s="139">
        <v>41974</v>
      </c>
    </row>
    <row r="1685" spans="1:8" ht="51">
      <c r="A1685" s="140">
        <v>87527</v>
      </c>
      <c r="B1685" s="141" t="s">
        <v>7324</v>
      </c>
      <c r="C1685" s="140" t="s">
        <v>5350</v>
      </c>
      <c r="D1685" s="140" t="s">
        <v>335</v>
      </c>
      <c r="E1685" s="142">
        <v>27.16</v>
      </c>
      <c r="F1685" s="142">
        <v>25.8</v>
      </c>
      <c r="G1685" s="140" t="s">
        <v>308</v>
      </c>
      <c r="H1685" s="143">
        <v>41974</v>
      </c>
    </row>
    <row r="1686" spans="1:8" ht="25.5">
      <c r="A1686" s="136" t="s">
        <v>7325</v>
      </c>
      <c r="B1686" s="137" t="s">
        <v>7326</v>
      </c>
      <c r="C1686" s="136" t="s">
        <v>5604</v>
      </c>
      <c r="D1686" s="136" t="s">
        <v>368</v>
      </c>
      <c r="E1686" s="138">
        <v>2.98</v>
      </c>
      <c r="F1686" s="138">
        <v>2.89</v>
      </c>
      <c r="G1686" s="136" t="s">
        <v>308</v>
      </c>
      <c r="H1686" s="139">
        <v>41974</v>
      </c>
    </row>
    <row r="1687" spans="1:8">
      <c r="A1687" s="140">
        <v>88267</v>
      </c>
      <c r="B1687" s="141" t="s">
        <v>7327</v>
      </c>
      <c r="C1687" s="140" t="s">
        <v>5361</v>
      </c>
      <c r="D1687" s="140" t="s">
        <v>307</v>
      </c>
      <c r="E1687" s="142">
        <v>15.32</v>
      </c>
      <c r="F1687" s="142">
        <v>13.77</v>
      </c>
      <c r="G1687" s="140" t="s">
        <v>308</v>
      </c>
      <c r="H1687" s="143">
        <v>41974</v>
      </c>
    </row>
    <row r="1688" spans="1:8">
      <c r="A1688" s="136">
        <v>84120</v>
      </c>
      <c r="B1688" s="137" t="s">
        <v>7328</v>
      </c>
      <c r="C1688" s="136" t="s">
        <v>5361</v>
      </c>
      <c r="D1688" s="136" t="s">
        <v>335</v>
      </c>
      <c r="E1688" s="138">
        <v>9.3000000000000007</v>
      </c>
      <c r="F1688" s="138">
        <v>8.93</v>
      </c>
      <c r="G1688" s="136" t="s">
        <v>308</v>
      </c>
      <c r="H1688" s="139">
        <v>41974</v>
      </c>
    </row>
    <row r="1689" spans="1:8">
      <c r="A1689" s="140">
        <v>84119</v>
      </c>
      <c r="B1689" s="141" t="s">
        <v>7329</v>
      </c>
      <c r="C1689" s="140" t="s">
        <v>5361</v>
      </c>
      <c r="D1689" s="140" t="s">
        <v>335</v>
      </c>
      <c r="E1689" s="142">
        <v>6.06</v>
      </c>
      <c r="F1689" s="142">
        <v>5.83</v>
      </c>
      <c r="G1689" s="140" t="s">
        <v>308</v>
      </c>
      <c r="H1689" s="143">
        <v>41974</v>
      </c>
    </row>
    <row r="1690" spans="1:8" ht="25.5">
      <c r="A1690" s="136">
        <v>72977</v>
      </c>
      <c r="B1690" s="137" t="s">
        <v>7330</v>
      </c>
      <c r="C1690" s="136" t="s">
        <v>5670</v>
      </c>
      <c r="D1690" s="136" t="s">
        <v>335</v>
      </c>
      <c r="E1690" s="138">
        <v>0.38</v>
      </c>
      <c r="F1690" s="138">
        <v>0.35</v>
      </c>
      <c r="G1690" s="136" t="s">
        <v>308</v>
      </c>
      <c r="H1690" s="139">
        <v>41974</v>
      </c>
    </row>
    <row r="1691" spans="1:8" ht="38.25">
      <c r="A1691" s="140" t="s">
        <v>7331</v>
      </c>
      <c r="B1691" s="141" t="s">
        <v>7332</v>
      </c>
      <c r="C1691" s="140" t="s">
        <v>5343</v>
      </c>
      <c r="D1691" s="140" t="s">
        <v>370</v>
      </c>
      <c r="E1691" s="142">
        <v>12.81</v>
      </c>
      <c r="F1691" s="142">
        <v>12.13</v>
      </c>
      <c r="G1691" s="140" t="s">
        <v>308</v>
      </c>
      <c r="H1691" s="143">
        <v>41974</v>
      </c>
    </row>
    <row r="1692" spans="1:8" ht="38.25">
      <c r="A1692" s="136" t="s">
        <v>7333</v>
      </c>
      <c r="B1692" s="137" t="s">
        <v>7334</v>
      </c>
      <c r="C1692" s="136" t="s">
        <v>5343</v>
      </c>
      <c r="D1692" s="136" t="s">
        <v>370</v>
      </c>
      <c r="E1692" s="138">
        <v>7.47</v>
      </c>
      <c r="F1692" s="138">
        <v>7.03</v>
      </c>
      <c r="G1692" s="136" t="s">
        <v>308</v>
      </c>
      <c r="H1692" s="139">
        <v>41974</v>
      </c>
    </row>
    <row r="1693" spans="1:8" ht="25.5">
      <c r="A1693" s="140">
        <v>86886</v>
      </c>
      <c r="B1693" s="141" t="s">
        <v>7335</v>
      </c>
      <c r="C1693" s="140" t="s">
        <v>5366</v>
      </c>
      <c r="D1693" s="140" t="s">
        <v>83</v>
      </c>
      <c r="E1693" s="142">
        <v>28.69</v>
      </c>
      <c r="F1693" s="142">
        <v>28.4</v>
      </c>
      <c r="G1693" s="140" t="s">
        <v>308</v>
      </c>
      <c r="H1693" s="143">
        <v>41974</v>
      </c>
    </row>
    <row r="1694" spans="1:8" ht="25.5">
      <c r="A1694" s="136">
        <v>86887</v>
      </c>
      <c r="B1694" s="137" t="s">
        <v>7336</v>
      </c>
      <c r="C1694" s="136" t="s">
        <v>5366</v>
      </c>
      <c r="D1694" s="136" t="s">
        <v>83</v>
      </c>
      <c r="E1694" s="138">
        <v>31.28</v>
      </c>
      <c r="F1694" s="138">
        <v>30.99</v>
      </c>
      <c r="G1694" s="136" t="s">
        <v>308</v>
      </c>
      <c r="H1694" s="139">
        <v>41974</v>
      </c>
    </row>
    <row r="1695" spans="1:8" ht="25.5">
      <c r="A1695" s="140">
        <v>86884</v>
      </c>
      <c r="B1695" s="141" t="s">
        <v>7337</v>
      </c>
      <c r="C1695" s="140" t="s">
        <v>5366</v>
      </c>
      <c r="D1695" s="140" t="s">
        <v>83</v>
      </c>
      <c r="E1695" s="142">
        <v>5.2</v>
      </c>
      <c r="F1695" s="142">
        <v>4.91</v>
      </c>
      <c r="G1695" s="140" t="s">
        <v>308</v>
      </c>
      <c r="H1695" s="143">
        <v>41974</v>
      </c>
    </row>
    <row r="1696" spans="1:8" ht="25.5">
      <c r="A1696" s="136">
        <v>86885</v>
      </c>
      <c r="B1696" s="137" t="s">
        <v>7338</v>
      </c>
      <c r="C1696" s="136" t="s">
        <v>5366</v>
      </c>
      <c r="D1696" s="136" t="s">
        <v>83</v>
      </c>
      <c r="E1696" s="138">
        <v>9.1</v>
      </c>
      <c r="F1696" s="138">
        <v>8.81</v>
      </c>
      <c r="G1696" s="136" t="s">
        <v>308</v>
      </c>
      <c r="H1696" s="139">
        <v>41974</v>
      </c>
    </row>
    <row r="1697" spans="1:8" ht="12.75" customHeight="1">
      <c r="A1697" s="140">
        <v>73611</v>
      </c>
      <c r="B1697" s="141" t="s">
        <v>7339</v>
      </c>
      <c r="C1697" s="140" t="s">
        <v>5374</v>
      </c>
      <c r="D1697" s="140" t="s">
        <v>368</v>
      </c>
      <c r="E1697" s="142">
        <v>363.9</v>
      </c>
      <c r="F1697" s="142">
        <v>346.18</v>
      </c>
      <c r="G1697" s="140" t="s">
        <v>308</v>
      </c>
      <c r="H1697" s="143">
        <v>41974</v>
      </c>
    </row>
    <row r="1698" spans="1:8" ht="12.75" customHeight="1">
      <c r="A1698" s="136">
        <v>73698</v>
      </c>
      <c r="B1698" s="137" t="s">
        <v>7340</v>
      </c>
      <c r="C1698" s="136" t="s">
        <v>5374</v>
      </c>
      <c r="D1698" s="136" t="s">
        <v>368</v>
      </c>
      <c r="E1698" s="138">
        <v>206.7</v>
      </c>
      <c r="F1698" s="138">
        <v>195.89</v>
      </c>
      <c r="G1698" s="136" t="s">
        <v>308</v>
      </c>
      <c r="H1698" s="139">
        <v>41974</v>
      </c>
    </row>
    <row r="1699" spans="1:8" ht="12.75" customHeight="1">
      <c r="A1699" s="140">
        <v>73697</v>
      </c>
      <c r="B1699" s="141" t="s">
        <v>7341</v>
      </c>
      <c r="C1699" s="140" t="s">
        <v>5374</v>
      </c>
      <c r="D1699" s="140" t="s">
        <v>368</v>
      </c>
      <c r="E1699" s="142">
        <v>165.41</v>
      </c>
      <c r="F1699" s="142">
        <v>158.59</v>
      </c>
      <c r="G1699" s="140" t="s">
        <v>308</v>
      </c>
      <c r="H1699" s="143">
        <v>41974</v>
      </c>
    </row>
    <row r="1700" spans="1:8" ht="25.5">
      <c r="A1700" s="136" t="s">
        <v>7342</v>
      </c>
      <c r="B1700" s="137" t="s">
        <v>7343</v>
      </c>
      <c r="C1700" s="136" t="s">
        <v>6226</v>
      </c>
      <c r="D1700" s="136" t="s">
        <v>83</v>
      </c>
      <c r="E1700" s="138">
        <v>39.39</v>
      </c>
      <c r="F1700" s="138">
        <v>35.1</v>
      </c>
      <c r="G1700" s="136" t="s">
        <v>308</v>
      </c>
      <c r="H1700" s="139">
        <v>41974</v>
      </c>
    </row>
    <row r="1701" spans="1:8" ht="25.5">
      <c r="A1701" s="140" t="s">
        <v>7344</v>
      </c>
      <c r="B1701" s="141" t="s">
        <v>7345</v>
      </c>
      <c r="C1701" s="140" t="s">
        <v>6226</v>
      </c>
      <c r="D1701" s="140" t="s">
        <v>83</v>
      </c>
      <c r="E1701" s="142">
        <v>218.61</v>
      </c>
      <c r="F1701" s="142">
        <v>195.63</v>
      </c>
      <c r="G1701" s="140" t="s">
        <v>308</v>
      </c>
      <c r="H1701" s="143">
        <v>41974</v>
      </c>
    </row>
    <row r="1702" spans="1:8" ht="25.5">
      <c r="A1702" s="136" t="s">
        <v>7346</v>
      </c>
      <c r="B1702" s="137" t="s">
        <v>7347</v>
      </c>
      <c r="C1702" s="136" t="s">
        <v>6226</v>
      </c>
      <c r="D1702" s="136" t="s">
        <v>83</v>
      </c>
      <c r="E1702" s="138">
        <v>62.46</v>
      </c>
      <c r="F1702" s="138">
        <v>55.89</v>
      </c>
      <c r="G1702" s="136" t="s">
        <v>308</v>
      </c>
      <c r="H1702" s="139">
        <v>41974</v>
      </c>
    </row>
    <row r="1703" spans="1:8" ht="25.5">
      <c r="A1703" s="140" t="s">
        <v>7348</v>
      </c>
      <c r="B1703" s="141" t="s">
        <v>7349</v>
      </c>
      <c r="C1703" s="140" t="s">
        <v>6226</v>
      </c>
      <c r="D1703" s="140" t="s">
        <v>83</v>
      </c>
      <c r="E1703" s="142">
        <v>57.26</v>
      </c>
      <c r="F1703" s="142">
        <v>51.23</v>
      </c>
      <c r="G1703" s="140" t="s">
        <v>308</v>
      </c>
      <c r="H1703" s="143">
        <v>41974</v>
      </c>
    </row>
    <row r="1704" spans="1:8" ht="25.5">
      <c r="A1704" s="136" t="s">
        <v>7350</v>
      </c>
      <c r="B1704" s="137" t="s">
        <v>7351</v>
      </c>
      <c r="C1704" s="136" t="s">
        <v>6226</v>
      </c>
      <c r="D1704" s="136" t="s">
        <v>83</v>
      </c>
      <c r="E1704" s="138">
        <v>52.05</v>
      </c>
      <c r="F1704" s="138">
        <v>46.57</v>
      </c>
      <c r="G1704" s="136" t="s">
        <v>308</v>
      </c>
      <c r="H1704" s="139">
        <v>41974</v>
      </c>
    </row>
    <row r="1705" spans="1:8" ht="25.5">
      <c r="A1705" s="140" t="s">
        <v>7352</v>
      </c>
      <c r="B1705" s="141" t="s">
        <v>7353</v>
      </c>
      <c r="C1705" s="140" t="s">
        <v>6226</v>
      </c>
      <c r="D1705" s="140" t="s">
        <v>368</v>
      </c>
      <c r="E1705" s="142">
        <v>1.05</v>
      </c>
      <c r="F1705" s="142">
        <v>0.93</v>
      </c>
      <c r="G1705" s="140" t="s">
        <v>308</v>
      </c>
      <c r="H1705" s="143">
        <v>41974</v>
      </c>
    </row>
    <row r="1706" spans="1:8" ht="25.5">
      <c r="A1706" s="136" t="s">
        <v>7354</v>
      </c>
      <c r="B1706" s="137" t="s">
        <v>7355</v>
      </c>
      <c r="C1706" s="136" t="s">
        <v>6226</v>
      </c>
      <c r="D1706" s="136" t="s">
        <v>83</v>
      </c>
      <c r="E1706" s="138">
        <v>39.04</v>
      </c>
      <c r="F1706" s="138">
        <v>34.93</v>
      </c>
      <c r="G1706" s="136" t="s">
        <v>308</v>
      </c>
      <c r="H1706" s="139">
        <v>41974</v>
      </c>
    </row>
    <row r="1707" spans="1:8" ht="25.5">
      <c r="A1707" s="140" t="s">
        <v>7356</v>
      </c>
      <c r="B1707" s="141" t="s">
        <v>7357</v>
      </c>
      <c r="C1707" s="140" t="s">
        <v>6226</v>
      </c>
      <c r="D1707" s="140" t="s">
        <v>83</v>
      </c>
      <c r="E1707" s="142">
        <v>150.94999999999999</v>
      </c>
      <c r="F1707" s="142">
        <v>135.08000000000001</v>
      </c>
      <c r="G1707" s="140" t="s">
        <v>308</v>
      </c>
      <c r="H1707" s="143">
        <v>41974</v>
      </c>
    </row>
    <row r="1708" spans="1:8" ht="25.5">
      <c r="A1708" s="136" t="s">
        <v>7358</v>
      </c>
      <c r="B1708" s="137" t="s">
        <v>7359</v>
      </c>
      <c r="C1708" s="136" t="s">
        <v>6226</v>
      </c>
      <c r="D1708" s="136" t="s">
        <v>83</v>
      </c>
      <c r="E1708" s="138">
        <v>197.79</v>
      </c>
      <c r="F1708" s="138">
        <v>177</v>
      </c>
      <c r="G1708" s="136" t="s">
        <v>308</v>
      </c>
      <c r="H1708" s="139">
        <v>41974</v>
      </c>
    </row>
    <row r="1709" spans="1:8" ht="25.5">
      <c r="A1709" s="140" t="s">
        <v>7360</v>
      </c>
      <c r="B1709" s="141" t="s">
        <v>7361</v>
      </c>
      <c r="C1709" s="140" t="s">
        <v>6226</v>
      </c>
      <c r="D1709" s="140" t="s">
        <v>83</v>
      </c>
      <c r="E1709" s="142">
        <v>98.9</v>
      </c>
      <c r="F1709" s="142">
        <v>88.5</v>
      </c>
      <c r="G1709" s="140" t="s">
        <v>308</v>
      </c>
      <c r="H1709" s="143">
        <v>41974</v>
      </c>
    </row>
    <row r="1710" spans="1:8" ht="25.5">
      <c r="A1710" s="136" t="s">
        <v>7362</v>
      </c>
      <c r="B1710" s="137" t="s">
        <v>7363</v>
      </c>
      <c r="C1710" s="136" t="s">
        <v>6226</v>
      </c>
      <c r="D1710" s="136" t="s">
        <v>83</v>
      </c>
      <c r="E1710" s="138">
        <v>104.1</v>
      </c>
      <c r="F1710" s="138">
        <v>93.15</v>
      </c>
      <c r="G1710" s="136" t="s">
        <v>308</v>
      </c>
      <c r="H1710" s="139">
        <v>41974</v>
      </c>
    </row>
    <row r="1711" spans="1:8" ht="25.5">
      <c r="A1711" s="140" t="s">
        <v>7364</v>
      </c>
      <c r="B1711" s="141" t="s">
        <v>7365</v>
      </c>
      <c r="C1711" s="140" t="s">
        <v>6226</v>
      </c>
      <c r="D1711" s="140" t="s">
        <v>83</v>
      </c>
      <c r="E1711" s="142">
        <v>41.64</v>
      </c>
      <c r="F1711" s="142">
        <v>37.26</v>
      </c>
      <c r="G1711" s="140" t="s">
        <v>308</v>
      </c>
      <c r="H1711" s="143">
        <v>41974</v>
      </c>
    </row>
    <row r="1712" spans="1:8" ht="25.5">
      <c r="A1712" s="136" t="s">
        <v>7366</v>
      </c>
      <c r="B1712" s="137" t="s">
        <v>7367</v>
      </c>
      <c r="C1712" s="136" t="s">
        <v>6226</v>
      </c>
      <c r="D1712" s="136" t="s">
        <v>83</v>
      </c>
      <c r="E1712" s="138">
        <v>39.39</v>
      </c>
      <c r="F1712" s="138">
        <v>35.1</v>
      </c>
      <c r="G1712" s="136" t="s">
        <v>308</v>
      </c>
      <c r="H1712" s="139">
        <v>41974</v>
      </c>
    </row>
    <row r="1713" spans="1:8" ht="25.5">
      <c r="A1713" s="140" t="s">
        <v>7368</v>
      </c>
      <c r="B1713" s="141" t="s">
        <v>7369</v>
      </c>
      <c r="C1713" s="140" t="s">
        <v>6226</v>
      </c>
      <c r="D1713" s="140" t="s">
        <v>83</v>
      </c>
      <c r="E1713" s="142">
        <v>36.44</v>
      </c>
      <c r="F1713" s="142">
        <v>32.6</v>
      </c>
      <c r="G1713" s="140" t="s">
        <v>308</v>
      </c>
      <c r="H1713" s="143">
        <v>41974</v>
      </c>
    </row>
    <row r="1714" spans="1:8" ht="25.5">
      <c r="A1714" s="136" t="s">
        <v>7370</v>
      </c>
      <c r="B1714" s="137" t="s">
        <v>7371</v>
      </c>
      <c r="C1714" s="136" t="s">
        <v>6226</v>
      </c>
      <c r="D1714" s="136" t="s">
        <v>83</v>
      </c>
      <c r="E1714" s="138">
        <v>46.85</v>
      </c>
      <c r="F1714" s="138">
        <v>41.92</v>
      </c>
      <c r="G1714" s="136" t="s">
        <v>308</v>
      </c>
      <c r="H1714" s="139">
        <v>41974</v>
      </c>
    </row>
    <row r="1715" spans="1:8" ht="25.5">
      <c r="A1715" s="140" t="s">
        <v>7372</v>
      </c>
      <c r="B1715" s="141" t="s">
        <v>7373</v>
      </c>
      <c r="C1715" s="140" t="s">
        <v>6226</v>
      </c>
      <c r="D1715" s="140" t="s">
        <v>83</v>
      </c>
      <c r="E1715" s="142">
        <v>39.39</v>
      </c>
      <c r="F1715" s="142">
        <v>35.1</v>
      </c>
      <c r="G1715" s="140" t="s">
        <v>308</v>
      </c>
      <c r="H1715" s="143">
        <v>41974</v>
      </c>
    </row>
    <row r="1716" spans="1:8" ht="25.5">
      <c r="A1716" s="136" t="s">
        <v>7374</v>
      </c>
      <c r="B1716" s="137" t="s">
        <v>7375</v>
      </c>
      <c r="C1716" s="136" t="s">
        <v>6226</v>
      </c>
      <c r="D1716" s="136" t="s">
        <v>83</v>
      </c>
      <c r="E1716" s="138">
        <v>46.85</v>
      </c>
      <c r="F1716" s="138">
        <v>41.92</v>
      </c>
      <c r="G1716" s="136" t="s">
        <v>308</v>
      </c>
      <c r="H1716" s="139">
        <v>41974</v>
      </c>
    </row>
    <row r="1717" spans="1:8" ht="25.5">
      <c r="A1717" s="140" t="s">
        <v>7376</v>
      </c>
      <c r="B1717" s="141" t="s">
        <v>7377</v>
      </c>
      <c r="C1717" s="140" t="s">
        <v>6226</v>
      </c>
      <c r="D1717" s="140" t="s">
        <v>83</v>
      </c>
      <c r="E1717" s="142">
        <v>104.1</v>
      </c>
      <c r="F1717" s="142">
        <v>93.15</v>
      </c>
      <c r="G1717" s="140" t="s">
        <v>308</v>
      </c>
      <c r="H1717" s="143">
        <v>41974</v>
      </c>
    </row>
    <row r="1718" spans="1:8" ht="25.5">
      <c r="A1718" s="136" t="s">
        <v>7378</v>
      </c>
      <c r="B1718" s="137" t="s">
        <v>7379</v>
      </c>
      <c r="C1718" s="136" t="s">
        <v>6226</v>
      </c>
      <c r="D1718" s="136" t="s">
        <v>83</v>
      </c>
      <c r="E1718" s="138">
        <v>135.33000000000001</v>
      </c>
      <c r="F1718" s="138">
        <v>121.1</v>
      </c>
      <c r="G1718" s="136" t="s">
        <v>308</v>
      </c>
      <c r="H1718" s="139">
        <v>41974</v>
      </c>
    </row>
    <row r="1719" spans="1:8" ht="25.5">
      <c r="A1719" s="140" t="s">
        <v>7380</v>
      </c>
      <c r="B1719" s="141" t="s">
        <v>7381</v>
      </c>
      <c r="C1719" s="140" t="s">
        <v>6226</v>
      </c>
      <c r="D1719" s="140" t="s">
        <v>83</v>
      </c>
      <c r="E1719" s="142">
        <v>104.1</v>
      </c>
      <c r="F1719" s="142">
        <v>93.15</v>
      </c>
      <c r="G1719" s="140" t="s">
        <v>308</v>
      </c>
      <c r="H1719" s="143">
        <v>41974</v>
      </c>
    </row>
    <row r="1720" spans="1:8" ht="25.5">
      <c r="A1720" s="136" t="s">
        <v>7382</v>
      </c>
      <c r="B1720" s="137" t="s">
        <v>7383</v>
      </c>
      <c r="C1720" s="136" t="s">
        <v>6226</v>
      </c>
      <c r="D1720" s="136" t="s">
        <v>83</v>
      </c>
      <c r="E1720" s="138">
        <v>114.51</v>
      </c>
      <c r="F1720" s="138">
        <v>102.47</v>
      </c>
      <c r="G1720" s="136" t="s">
        <v>308</v>
      </c>
      <c r="H1720" s="139">
        <v>41974</v>
      </c>
    </row>
    <row r="1721" spans="1:8" ht="25.5">
      <c r="A1721" s="140" t="s">
        <v>7384</v>
      </c>
      <c r="B1721" s="141" t="s">
        <v>7385</v>
      </c>
      <c r="C1721" s="140" t="s">
        <v>6226</v>
      </c>
      <c r="D1721" s="140" t="s">
        <v>83</v>
      </c>
      <c r="E1721" s="142">
        <v>26.03</v>
      </c>
      <c r="F1721" s="142">
        <v>23.28</v>
      </c>
      <c r="G1721" s="140" t="s">
        <v>308</v>
      </c>
      <c r="H1721" s="143">
        <v>41974</v>
      </c>
    </row>
    <row r="1722" spans="1:8" ht="25.5">
      <c r="A1722" s="136" t="s">
        <v>7386</v>
      </c>
      <c r="B1722" s="137" t="s">
        <v>7387</v>
      </c>
      <c r="C1722" s="136" t="s">
        <v>6226</v>
      </c>
      <c r="D1722" s="136" t="s">
        <v>83</v>
      </c>
      <c r="E1722" s="138">
        <v>52.05</v>
      </c>
      <c r="F1722" s="138">
        <v>46.57</v>
      </c>
      <c r="G1722" s="136" t="s">
        <v>308</v>
      </c>
      <c r="H1722" s="139">
        <v>41974</v>
      </c>
    </row>
    <row r="1723" spans="1:8" ht="12" customHeight="1">
      <c r="A1723" s="140" t="s">
        <v>7388</v>
      </c>
      <c r="B1723" s="141" t="s">
        <v>7389</v>
      </c>
      <c r="C1723" s="140" t="s">
        <v>6226</v>
      </c>
      <c r="D1723" s="140" t="s">
        <v>83</v>
      </c>
      <c r="E1723" s="142">
        <v>91.09</v>
      </c>
      <c r="F1723" s="142">
        <v>81.510000000000005</v>
      </c>
      <c r="G1723" s="140" t="s">
        <v>308</v>
      </c>
      <c r="H1723" s="143">
        <v>41974</v>
      </c>
    </row>
    <row r="1724" spans="1:8" ht="25.5">
      <c r="A1724" s="136" t="s">
        <v>7390</v>
      </c>
      <c r="B1724" s="137" t="s">
        <v>7391</v>
      </c>
      <c r="C1724" s="136" t="s">
        <v>6226</v>
      </c>
      <c r="D1724" s="136" t="s">
        <v>83</v>
      </c>
      <c r="E1724" s="138">
        <v>46.85</v>
      </c>
      <c r="F1724" s="138">
        <v>41.92</v>
      </c>
      <c r="G1724" s="136" t="s">
        <v>308</v>
      </c>
      <c r="H1724" s="139">
        <v>41974</v>
      </c>
    </row>
    <row r="1725" spans="1:8" ht="25.5">
      <c r="A1725" s="140" t="s">
        <v>7392</v>
      </c>
      <c r="B1725" s="141" t="s">
        <v>7393</v>
      </c>
      <c r="C1725" s="140" t="s">
        <v>6226</v>
      </c>
      <c r="D1725" s="140" t="s">
        <v>83</v>
      </c>
      <c r="E1725" s="142">
        <v>93.69</v>
      </c>
      <c r="F1725" s="142">
        <v>83.84</v>
      </c>
      <c r="G1725" s="140" t="s">
        <v>308</v>
      </c>
      <c r="H1725" s="143">
        <v>41974</v>
      </c>
    </row>
    <row r="1726" spans="1:8" ht="25.5">
      <c r="A1726" s="136" t="s">
        <v>7394</v>
      </c>
      <c r="B1726" s="137" t="s">
        <v>7395</v>
      </c>
      <c r="C1726" s="136" t="s">
        <v>6226</v>
      </c>
      <c r="D1726" s="136" t="s">
        <v>83</v>
      </c>
      <c r="E1726" s="138">
        <v>75.47</v>
      </c>
      <c r="F1726" s="138">
        <v>67.540000000000006</v>
      </c>
      <c r="G1726" s="136" t="s">
        <v>308</v>
      </c>
      <c r="H1726" s="139">
        <v>41974</v>
      </c>
    </row>
    <row r="1727" spans="1:8" ht="25.5">
      <c r="A1727" s="140" t="s">
        <v>7396</v>
      </c>
      <c r="B1727" s="141" t="s">
        <v>7397</v>
      </c>
      <c r="C1727" s="140" t="s">
        <v>6226</v>
      </c>
      <c r="D1727" s="140" t="s">
        <v>83</v>
      </c>
      <c r="E1727" s="142">
        <v>52.05</v>
      </c>
      <c r="F1727" s="142">
        <v>46.57</v>
      </c>
      <c r="G1727" s="140" t="s">
        <v>308</v>
      </c>
      <c r="H1727" s="143">
        <v>41974</v>
      </c>
    </row>
    <row r="1728" spans="1:8" ht="25.5">
      <c r="A1728" s="136" t="s">
        <v>7398</v>
      </c>
      <c r="B1728" s="137" t="s">
        <v>7399</v>
      </c>
      <c r="C1728" s="136" t="s">
        <v>6226</v>
      </c>
      <c r="D1728" s="136" t="s">
        <v>83</v>
      </c>
      <c r="E1728" s="138">
        <v>46.85</v>
      </c>
      <c r="F1728" s="138">
        <v>41.92</v>
      </c>
      <c r="G1728" s="136" t="s">
        <v>308</v>
      </c>
      <c r="H1728" s="139">
        <v>41974</v>
      </c>
    </row>
    <row r="1729" spans="1:8" ht="25.5">
      <c r="A1729" s="140" t="s">
        <v>7400</v>
      </c>
      <c r="B1729" s="141" t="s">
        <v>7401</v>
      </c>
      <c r="C1729" s="140" t="s">
        <v>6226</v>
      </c>
      <c r="D1729" s="140" t="s">
        <v>83</v>
      </c>
      <c r="E1729" s="142">
        <v>83.28</v>
      </c>
      <c r="F1729" s="142">
        <v>74.52</v>
      </c>
      <c r="G1729" s="140" t="s">
        <v>308</v>
      </c>
      <c r="H1729" s="143">
        <v>41974</v>
      </c>
    </row>
    <row r="1730" spans="1:8" ht="25.5">
      <c r="A1730" s="136" t="s">
        <v>7402</v>
      </c>
      <c r="B1730" s="137" t="s">
        <v>7403</v>
      </c>
      <c r="C1730" s="136" t="s">
        <v>6226</v>
      </c>
      <c r="D1730" s="136" t="s">
        <v>83</v>
      </c>
      <c r="E1730" s="138">
        <v>98.9</v>
      </c>
      <c r="F1730" s="138">
        <v>88.5</v>
      </c>
      <c r="G1730" s="136" t="s">
        <v>308</v>
      </c>
      <c r="H1730" s="139">
        <v>41974</v>
      </c>
    </row>
    <row r="1731" spans="1:8" ht="25.5">
      <c r="A1731" s="140" t="s">
        <v>7404</v>
      </c>
      <c r="B1731" s="141" t="s">
        <v>7405</v>
      </c>
      <c r="C1731" s="140" t="s">
        <v>6226</v>
      </c>
      <c r="D1731" s="140" t="s">
        <v>83</v>
      </c>
      <c r="E1731" s="142">
        <v>135.33000000000001</v>
      </c>
      <c r="F1731" s="142">
        <v>121.1</v>
      </c>
      <c r="G1731" s="140" t="s">
        <v>308</v>
      </c>
      <c r="H1731" s="143">
        <v>41974</v>
      </c>
    </row>
    <row r="1732" spans="1:8" ht="25.5">
      <c r="A1732" s="136" t="s">
        <v>7406</v>
      </c>
      <c r="B1732" s="137" t="s">
        <v>7407</v>
      </c>
      <c r="C1732" s="136" t="s">
        <v>6226</v>
      </c>
      <c r="D1732" s="136" t="s">
        <v>83</v>
      </c>
      <c r="E1732" s="138">
        <v>119.72</v>
      </c>
      <c r="F1732" s="138">
        <v>107.13</v>
      </c>
      <c r="G1732" s="136" t="s">
        <v>308</v>
      </c>
      <c r="H1732" s="139">
        <v>41974</v>
      </c>
    </row>
    <row r="1733" spans="1:8" ht="25.5">
      <c r="A1733" s="140" t="s">
        <v>7408</v>
      </c>
      <c r="B1733" s="141" t="s">
        <v>7409</v>
      </c>
      <c r="C1733" s="140" t="s">
        <v>6226</v>
      </c>
      <c r="D1733" s="140" t="s">
        <v>83</v>
      </c>
      <c r="E1733" s="142">
        <v>145.74</v>
      </c>
      <c r="F1733" s="142">
        <v>130.41999999999999</v>
      </c>
      <c r="G1733" s="140" t="s">
        <v>308</v>
      </c>
      <c r="H1733" s="143">
        <v>41974</v>
      </c>
    </row>
    <row r="1734" spans="1:8" ht="25.5">
      <c r="A1734" s="136" t="s">
        <v>7410</v>
      </c>
      <c r="B1734" s="137" t="s">
        <v>7411</v>
      </c>
      <c r="C1734" s="136" t="s">
        <v>6226</v>
      </c>
      <c r="D1734" s="136" t="s">
        <v>83</v>
      </c>
      <c r="E1734" s="138">
        <v>52.05</v>
      </c>
      <c r="F1734" s="138">
        <v>46.57</v>
      </c>
      <c r="G1734" s="136" t="s">
        <v>308</v>
      </c>
      <c r="H1734" s="139">
        <v>41974</v>
      </c>
    </row>
    <row r="1735" spans="1:8" ht="25.5">
      <c r="A1735" s="140" t="s">
        <v>7412</v>
      </c>
      <c r="B1735" s="141" t="s">
        <v>7413</v>
      </c>
      <c r="C1735" s="140" t="s">
        <v>6226</v>
      </c>
      <c r="D1735" s="140" t="s">
        <v>83</v>
      </c>
      <c r="E1735" s="142">
        <v>46.85</v>
      </c>
      <c r="F1735" s="142">
        <v>41.92</v>
      </c>
      <c r="G1735" s="140" t="s">
        <v>308</v>
      </c>
      <c r="H1735" s="143">
        <v>41974</v>
      </c>
    </row>
    <row r="1736" spans="1:8" ht="25.5">
      <c r="A1736" s="136" t="s">
        <v>7414</v>
      </c>
      <c r="B1736" s="137" t="s">
        <v>7415</v>
      </c>
      <c r="C1736" s="136" t="s">
        <v>6226</v>
      </c>
      <c r="D1736" s="136" t="s">
        <v>83</v>
      </c>
      <c r="E1736" s="138">
        <v>57.26</v>
      </c>
      <c r="F1736" s="138">
        <v>51.23</v>
      </c>
      <c r="G1736" s="136" t="s">
        <v>308</v>
      </c>
      <c r="H1736" s="139">
        <v>41974</v>
      </c>
    </row>
    <row r="1737" spans="1:8" ht="11.25" customHeight="1">
      <c r="A1737" s="140" t="s">
        <v>7416</v>
      </c>
      <c r="B1737" s="141" t="s">
        <v>7417</v>
      </c>
      <c r="C1737" s="140" t="s">
        <v>6226</v>
      </c>
      <c r="D1737" s="140" t="s">
        <v>83</v>
      </c>
      <c r="E1737" s="142">
        <v>41.64</v>
      </c>
      <c r="F1737" s="142">
        <v>37.26</v>
      </c>
      <c r="G1737" s="140" t="s">
        <v>308</v>
      </c>
      <c r="H1737" s="143">
        <v>41974</v>
      </c>
    </row>
    <row r="1738" spans="1:8" ht="25.5">
      <c r="A1738" s="136" t="s">
        <v>7418</v>
      </c>
      <c r="B1738" s="137" t="s">
        <v>7419</v>
      </c>
      <c r="C1738" s="136" t="s">
        <v>6226</v>
      </c>
      <c r="D1738" s="136" t="s">
        <v>83</v>
      </c>
      <c r="E1738" s="138">
        <v>36.44</v>
      </c>
      <c r="F1738" s="138">
        <v>32.6</v>
      </c>
      <c r="G1738" s="136" t="s">
        <v>308</v>
      </c>
      <c r="H1738" s="139">
        <v>41974</v>
      </c>
    </row>
    <row r="1739" spans="1:8" ht="25.5">
      <c r="A1739" s="140" t="s">
        <v>7420</v>
      </c>
      <c r="B1739" s="141" t="s">
        <v>7421</v>
      </c>
      <c r="C1739" s="140" t="s">
        <v>6226</v>
      </c>
      <c r="D1739" s="140" t="s">
        <v>83</v>
      </c>
      <c r="E1739" s="142">
        <v>52.05</v>
      </c>
      <c r="F1739" s="142">
        <v>46.57</v>
      </c>
      <c r="G1739" s="140" t="s">
        <v>308</v>
      </c>
      <c r="H1739" s="143">
        <v>41974</v>
      </c>
    </row>
    <row r="1740" spans="1:8" ht="25.5">
      <c r="A1740" s="136" t="s">
        <v>7422</v>
      </c>
      <c r="B1740" s="137" t="s">
        <v>7423</v>
      </c>
      <c r="C1740" s="136" t="s">
        <v>6226</v>
      </c>
      <c r="D1740" s="136" t="s">
        <v>368</v>
      </c>
      <c r="E1740" s="138">
        <v>16.100000000000001</v>
      </c>
      <c r="F1740" s="138">
        <v>14.38</v>
      </c>
      <c r="G1740" s="136" t="s">
        <v>308</v>
      </c>
      <c r="H1740" s="139">
        <v>41974</v>
      </c>
    </row>
    <row r="1741" spans="1:8" ht="25.5">
      <c r="A1741" s="140" t="s">
        <v>7424</v>
      </c>
      <c r="B1741" s="141" t="s">
        <v>7425</v>
      </c>
      <c r="C1741" s="140" t="s">
        <v>6226</v>
      </c>
      <c r="D1741" s="140" t="s">
        <v>83</v>
      </c>
      <c r="E1741" s="142">
        <v>88.49</v>
      </c>
      <c r="F1741" s="142">
        <v>79.180000000000007</v>
      </c>
      <c r="G1741" s="140" t="s">
        <v>308</v>
      </c>
      <c r="H1741" s="143">
        <v>41974</v>
      </c>
    </row>
    <row r="1742" spans="1:8" ht="25.5">
      <c r="A1742" s="136" t="s">
        <v>7426</v>
      </c>
      <c r="B1742" s="137" t="s">
        <v>7427</v>
      </c>
      <c r="C1742" s="136" t="s">
        <v>6226</v>
      </c>
      <c r="D1742" s="136" t="s">
        <v>83</v>
      </c>
      <c r="E1742" s="138">
        <v>78.08</v>
      </c>
      <c r="F1742" s="138">
        <v>69.86</v>
      </c>
      <c r="G1742" s="136" t="s">
        <v>308</v>
      </c>
      <c r="H1742" s="139">
        <v>41974</v>
      </c>
    </row>
    <row r="1743" spans="1:8" ht="25.5">
      <c r="A1743" s="140" t="s">
        <v>7428</v>
      </c>
      <c r="B1743" s="141" t="s">
        <v>7429</v>
      </c>
      <c r="C1743" s="140" t="s">
        <v>6226</v>
      </c>
      <c r="D1743" s="140" t="s">
        <v>83</v>
      </c>
      <c r="E1743" s="142">
        <v>83.28</v>
      </c>
      <c r="F1743" s="142">
        <v>74.52</v>
      </c>
      <c r="G1743" s="140" t="s">
        <v>308</v>
      </c>
      <c r="H1743" s="143">
        <v>41974</v>
      </c>
    </row>
    <row r="1744" spans="1:8">
      <c r="A1744" s="136">
        <v>72743</v>
      </c>
      <c r="B1744" s="137" t="s">
        <v>7430</v>
      </c>
      <c r="C1744" s="136" t="s">
        <v>6226</v>
      </c>
      <c r="D1744" s="136" t="s">
        <v>83</v>
      </c>
      <c r="E1744" s="138">
        <v>208.2</v>
      </c>
      <c r="F1744" s="138">
        <v>186.31</v>
      </c>
      <c r="G1744" s="136" t="s">
        <v>308</v>
      </c>
      <c r="H1744" s="139">
        <v>41974</v>
      </c>
    </row>
    <row r="1745" spans="1:8">
      <c r="A1745" s="140">
        <v>72742</v>
      </c>
      <c r="B1745" s="141" t="s">
        <v>7431</v>
      </c>
      <c r="C1745" s="140" t="s">
        <v>6226</v>
      </c>
      <c r="D1745" s="140" t="s">
        <v>83</v>
      </c>
      <c r="E1745" s="142">
        <v>416.4</v>
      </c>
      <c r="F1745" s="142">
        <v>372.63</v>
      </c>
      <c r="G1745" s="140" t="s">
        <v>308</v>
      </c>
      <c r="H1745" s="143">
        <v>41974</v>
      </c>
    </row>
    <row r="1746" spans="1:8" ht="25.5">
      <c r="A1746" s="136" t="s">
        <v>7432</v>
      </c>
      <c r="B1746" s="137" t="s">
        <v>7433</v>
      </c>
      <c r="C1746" s="136" t="s">
        <v>6226</v>
      </c>
      <c r="D1746" s="136" t="s">
        <v>83</v>
      </c>
      <c r="E1746" s="138">
        <v>52.05</v>
      </c>
      <c r="F1746" s="138">
        <v>46.57</v>
      </c>
      <c r="G1746" s="136" t="s">
        <v>308</v>
      </c>
      <c r="H1746" s="139">
        <v>41974</v>
      </c>
    </row>
    <row r="1747" spans="1:8" ht="25.5">
      <c r="A1747" s="140" t="s">
        <v>7434</v>
      </c>
      <c r="B1747" s="141" t="s">
        <v>7435</v>
      </c>
      <c r="C1747" s="140" t="s">
        <v>6226</v>
      </c>
      <c r="D1747" s="140" t="s">
        <v>83</v>
      </c>
      <c r="E1747" s="142">
        <v>140.54</v>
      </c>
      <c r="F1747" s="142">
        <v>125.76</v>
      </c>
      <c r="G1747" s="140" t="s">
        <v>308</v>
      </c>
      <c r="H1747" s="143">
        <v>41974</v>
      </c>
    </row>
    <row r="1748" spans="1:8" ht="25.5">
      <c r="A1748" s="136" t="s">
        <v>7436</v>
      </c>
      <c r="B1748" s="137" t="s">
        <v>7437</v>
      </c>
      <c r="C1748" s="136" t="s">
        <v>6226</v>
      </c>
      <c r="D1748" s="136" t="s">
        <v>83</v>
      </c>
      <c r="E1748" s="138">
        <v>671.45</v>
      </c>
      <c r="F1748" s="138">
        <v>600.87</v>
      </c>
      <c r="G1748" s="136" t="s">
        <v>308</v>
      </c>
      <c r="H1748" s="139">
        <v>41974</v>
      </c>
    </row>
    <row r="1749" spans="1:8" ht="25.5">
      <c r="A1749" s="140" t="s">
        <v>7438</v>
      </c>
      <c r="B1749" s="141" t="s">
        <v>7439</v>
      </c>
      <c r="C1749" s="140" t="s">
        <v>6226</v>
      </c>
      <c r="D1749" s="140" t="s">
        <v>83</v>
      </c>
      <c r="E1749" s="142">
        <v>93.69</v>
      </c>
      <c r="F1749" s="142">
        <v>83.84</v>
      </c>
      <c r="G1749" s="140" t="s">
        <v>308</v>
      </c>
      <c r="H1749" s="143">
        <v>41974</v>
      </c>
    </row>
    <row r="1750" spans="1:8" ht="25.5">
      <c r="A1750" s="136" t="s">
        <v>7440</v>
      </c>
      <c r="B1750" s="137" t="s">
        <v>7441</v>
      </c>
      <c r="C1750" s="136" t="s">
        <v>6226</v>
      </c>
      <c r="D1750" s="136" t="s">
        <v>83</v>
      </c>
      <c r="E1750" s="138">
        <v>104.1</v>
      </c>
      <c r="F1750" s="138">
        <v>93.15</v>
      </c>
      <c r="G1750" s="136" t="s">
        <v>308</v>
      </c>
      <c r="H1750" s="139">
        <v>41974</v>
      </c>
    </row>
    <row r="1751" spans="1:8" ht="25.5">
      <c r="A1751" s="140" t="s">
        <v>7442</v>
      </c>
      <c r="B1751" s="141" t="s">
        <v>7443</v>
      </c>
      <c r="C1751" s="140" t="s">
        <v>6226</v>
      </c>
      <c r="D1751" s="140" t="s">
        <v>83</v>
      </c>
      <c r="E1751" s="142">
        <v>93.69</v>
      </c>
      <c r="F1751" s="142">
        <v>83.84</v>
      </c>
      <c r="G1751" s="140" t="s">
        <v>308</v>
      </c>
      <c r="H1751" s="143">
        <v>41974</v>
      </c>
    </row>
    <row r="1752" spans="1:8" ht="12" customHeight="1">
      <c r="A1752" s="136" t="s">
        <v>7444</v>
      </c>
      <c r="B1752" s="137" t="s">
        <v>7445</v>
      </c>
      <c r="C1752" s="136" t="s">
        <v>6226</v>
      </c>
      <c r="D1752" s="136" t="s">
        <v>83</v>
      </c>
      <c r="E1752" s="138">
        <v>130.13</v>
      </c>
      <c r="F1752" s="138">
        <v>116.44</v>
      </c>
      <c r="G1752" s="136" t="s">
        <v>308</v>
      </c>
      <c r="H1752" s="139">
        <v>41974</v>
      </c>
    </row>
    <row r="1753" spans="1:8" ht="25.5">
      <c r="A1753" s="140" t="s">
        <v>7446</v>
      </c>
      <c r="B1753" s="141" t="s">
        <v>7447</v>
      </c>
      <c r="C1753" s="140" t="s">
        <v>6226</v>
      </c>
      <c r="D1753" s="140" t="s">
        <v>83</v>
      </c>
      <c r="E1753" s="142">
        <v>41.64</v>
      </c>
      <c r="F1753" s="142">
        <v>37.26</v>
      </c>
      <c r="G1753" s="140" t="s">
        <v>308</v>
      </c>
      <c r="H1753" s="143">
        <v>41974</v>
      </c>
    </row>
    <row r="1754" spans="1:8" ht="25.5">
      <c r="A1754" s="136" t="s">
        <v>7448</v>
      </c>
      <c r="B1754" s="137" t="s">
        <v>7449</v>
      </c>
      <c r="C1754" s="136" t="s">
        <v>6226</v>
      </c>
      <c r="D1754" s="136" t="s">
        <v>83</v>
      </c>
      <c r="E1754" s="138">
        <v>31.23</v>
      </c>
      <c r="F1754" s="138">
        <v>27.94</v>
      </c>
      <c r="G1754" s="136" t="s">
        <v>308</v>
      </c>
      <c r="H1754" s="139">
        <v>41974</v>
      </c>
    </row>
    <row r="1755" spans="1:8" ht="11.25" customHeight="1">
      <c r="A1755" s="140" t="s">
        <v>7450</v>
      </c>
      <c r="B1755" s="141" t="s">
        <v>7451</v>
      </c>
      <c r="C1755" s="140" t="s">
        <v>6226</v>
      </c>
      <c r="D1755" s="140" t="s">
        <v>83</v>
      </c>
      <c r="E1755" s="142">
        <v>31.23</v>
      </c>
      <c r="F1755" s="142">
        <v>27.94</v>
      </c>
      <c r="G1755" s="140" t="s">
        <v>308</v>
      </c>
      <c r="H1755" s="143">
        <v>41974</v>
      </c>
    </row>
    <row r="1756" spans="1:8" ht="25.5">
      <c r="A1756" s="136" t="s">
        <v>7452</v>
      </c>
      <c r="B1756" s="137" t="s">
        <v>7453</v>
      </c>
      <c r="C1756" s="136" t="s">
        <v>6226</v>
      </c>
      <c r="D1756" s="136" t="s">
        <v>368</v>
      </c>
      <c r="E1756" s="138">
        <v>1.25</v>
      </c>
      <c r="F1756" s="138">
        <v>1.1100000000000001</v>
      </c>
      <c r="G1756" s="136" t="s">
        <v>308</v>
      </c>
      <c r="H1756" s="139">
        <v>41974</v>
      </c>
    </row>
    <row r="1757" spans="1:8" ht="25.5">
      <c r="A1757" s="140" t="s">
        <v>7454</v>
      </c>
      <c r="B1757" s="141" t="s">
        <v>7455</v>
      </c>
      <c r="C1757" s="140" t="s">
        <v>6226</v>
      </c>
      <c r="D1757" s="140" t="s">
        <v>83</v>
      </c>
      <c r="E1757" s="142">
        <v>130.13</v>
      </c>
      <c r="F1757" s="142">
        <v>116.44</v>
      </c>
      <c r="G1757" s="140" t="s">
        <v>308</v>
      </c>
      <c r="H1757" s="143">
        <v>41974</v>
      </c>
    </row>
    <row r="1758" spans="1:8" ht="25.5">
      <c r="A1758" s="136" t="s">
        <v>7456</v>
      </c>
      <c r="B1758" s="137" t="s">
        <v>7457</v>
      </c>
      <c r="C1758" s="136" t="s">
        <v>6226</v>
      </c>
      <c r="D1758" s="136" t="s">
        <v>83</v>
      </c>
      <c r="E1758" s="138">
        <v>104.1</v>
      </c>
      <c r="F1758" s="138">
        <v>93.15</v>
      </c>
      <c r="G1758" s="136" t="s">
        <v>308</v>
      </c>
      <c r="H1758" s="139">
        <v>41974</v>
      </c>
    </row>
    <row r="1759" spans="1:8" ht="25.5">
      <c r="A1759" s="140" t="s">
        <v>7458</v>
      </c>
      <c r="B1759" s="141" t="s">
        <v>7459</v>
      </c>
      <c r="C1759" s="140" t="s">
        <v>6226</v>
      </c>
      <c r="D1759" s="140" t="s">
        <v>83</v>
      </c>
      <c r="E1759" s="142">
        <v>114.51</v>
      </c>
      <c r="F1759" s="142">
        <v>102.47</v>
      </c>
      <c r="G1759" s="140" t="s">
        <v>308</v>
      </c>
      <c r="H1759" s="143">
        <v>41974</v>
      </c>
    </row>
    <row r="1760" spans="1:8" ht="25.5">
      <c r="A1760" s="136" t="s">
        <v>7460</v>
      </c>
      <c r="B1760" s="137" t="s">
        <v>7461</v>
      </c>
      <c r="C1760" s="136" t="s">
        <v>6226</v>
      </c>
      <c r="D1760" s="136" t="s">
        <v>83</v>
      </c>
      <c r="E1760" s="138">
        <v>182.18</v>
      </c>
      <c r="F1760" s="138">
        <v>163.02000000000001</v>
      </c>
      <c r="G1760" s="136" t="s">
        <v>308</v>
      </c>
      <c r="H1760" s="139">
        <v>41974</v>
      </c>
    </row>
    <row r="1761" spans="1:8" ht="25.5">
      <c r="A1761" s="140" t="s">
        <v>7462</v>
      </c>
      <c r="B1761" s="141" t="s">
        <v>7463</v>
      </c>
      <c r="C1761" s="140" t="s">
        <v>6226</v>
      </c>
      <c r="D1761" s="140" t="s">
        <v>1512</v>
      </c>
      <c r="E1761" s="142">
        <v>23.49</v>
      </c>
      <c r="F1761" s="142">
        <v>21.02</v>
      </c>
      <c r="G1761" s="140" t="s">
        <v>308</v>
      </c>
      <c r="H1761" s="143">
        <v>41974</v>
      </c>
    </row>
    <row r="1762" spans="1:8" ht="25.5">
      <c r="A1762" s="136" t="s">
        <v>7464</v>
      </c>
      <c r="B1762" s="137" t="s">
        <v>7465</v>
      </c>
      <c r="C1762" s="136" t="s">
        <v>6226</v>
      </c>
      <c r="D1762" s="136" t="s">
        <v>368</v>
      </c>
      <c r="E1762" s="138">
        <v>1.1399999999999999</v>
      </c>
      <c r="F1762" s="138">
        <v>1.02</v>
      </c>
      <c r="G1762" s="136" t="s">
        <v>308</v>
      </c>
      <c r="H1762" s="139">
        <v>41974</v>
      </c>
    </row>
    <row r="1763" spans="1:8" ht="25.5">
      <c r="A1763" s="140" t="s">
        <v>7466</v>
      </c>
      <c r="B1763" s="141" t="s">
        <v>7467</v>
      </c>
      <c r="C1763" s="140" t="s">
        <v>6226</v>
      </c>
      <c r="D1763" s="140" t="s">
        <v>368</v>
      </c>
      <c r="E1763" s="142">
        <v>1.1299999999999999</v>
      </c>
      <c r="F1763" s="142">
        <v>1</v>
      </c>
      <c r="G1763" s="140" t="s">
        <v>308</v>
      </c>
      <c r="H1763" s="143">
        <v>41974</v>
      </c>
    </row>
    <row r="1764" spans="1:8" ht="25.5">
      <c r="A1764" s="136" t="s">
        <v>7468</v>
      </c>
      <c r="B1764" s="137" t="s">
        <v>7469</v>
      </c>
      <c r="C1764" s="136" t="s">
        <v>6226</v>
      </c>
      <c r="D1764" s="136" t="s">
        <v>1512</v>
      </c>
      <c r="E1764" s="138">
        <v>32.75</v>
      </c>
      <c r="F1764" s="138">
        <v>29.3</v>
      </c>
      <c r="G1764" s="136" t="s">
        <v>308</v>
      </c>
      <c r="H1764" s="139">
        <v>41974</v>
      </c>
    </row>
    <row r="1765" spans="1:8" ht="25.5">
      <c r="A1765" s="140" t="s">
        <v>7470</v>
      </c>
      <c r="B1765" s="141" t="s">
        <v>7471</v>
      </c>
      <c r="C1765" s="140" t="s">
        <v>6226</v>
      </c>
      <c r="D1765" s="140" t="s">
        <v>335</v>
      </c>
      <c r="E1765" s="142">
        <v>0.04</v>
      </c>
      <c r="F1765" s="142">
        <v>0.03</v>
      </c>
      <c r="G1765" s="140" t="s">
        <v>308</v>
      </c>
      <c r="H1765" s="143">
        <v>41974</v>
      </c>
    </row>
    <row r="1766" spans="1:8" ht="25.5">
      <c r="A1766" s="136" t="s">
        <v>7472</v>
      </c>
      <c r="B1766" s="137" t="s">
        <v>7473</v>
      </c>
      <c r="C1766" s="136" t="s">
        <v>6226</v>
      </c>
      <c r="D1766" s="136" t="s">
        <v>368</v>
      </c>
      <c r="E1766" s="138">
        <v>0.93</v>
      </c>
      <c r="F1766" s="138">
        <v>0.83</v>
      </c>
      <c r="G1766" s="136" t="s">
        <v>308</v>
      </c>
      <c r="H1766" s="139">
        <v>41974</v>
      </c>
    </row>
    <row r="1767" spans="1:8" ht="12" customHeight="1">
      <c r="A1767" s="140" t="s">
        <v>7474</v>
      </c>
      <c r="B1767" s="141" t="s">
        <v>7475</v>
      </c>
      <c r="C1767" s="140" t="s">
        <v>6226</v>
      </c>
      <c r="D1767" s="140" t="s">
        <v>368</v>
      </c>
      <c r="E1767" s="142">
        <v>0.92</v>
      </c>
      <c r="F1767" s="142">
        <v>0.82</v>
      </c>
      <c r="G1767" s="140" t="s">
        <v>308</v>
      </c>
      <c r="H1767" s="143">
        <v>41974</v>
      </c>
    </row>
    <row r="1768" spans="1:8" ht="25.5">
      <c r="A1768" s="136" t="s">
        <v>7476</v>
      </c>
      <c r="B1768" s="137" t="s">
        <v>7477</v>
      </c>
      <c r="C1768" s="136" t="s">
        <v>6226</v>
      </c>
      <c r="D1768" s="136" t="s">
        <v>368</v>
      </c>
      <c r="E1768" s="138">
        <v>14.28</v>
      </c>
      <c r="F1768" s="138">
        <v>12.77</v>
      </c>
      <c r="G1768" s="136" t="s">
        <v>308</v>
      </c>
      <c r="H1768" s="139">
        <v>41974</v>
      </c>
    </row>
    <row r="1769" spans="1:8">
      <c r="A1769" s="140">
        <v>74259</v>
      </c>
      <c r="B1769" s="141" t="s">
        <v>7478</v>
      </c>
      <c r="C1769" s="140" t="s">
        <v>6226</v>
      </c>
      <c r="D1769" s="140" t="s">
        <v>335</v>
      </c>
      <c r="E1769" s="142">
        <v>0.03</v>
      </c>
      <c r="F1769" s="142">
        <v>0.02</v>
      </c>
      <c r="G1769" s="140" t="s">
        <v>308</v>
      </c>
      <c r="H1769" s="143">
        <v>41974</v>
      </c>
    </row>
    <row r="1770" spans="1:8" ht="25.5">
      <c r="A1770" s="136" t="s">
        <v>7479</v>
      </c>
      <c r="B1770" s="137" t="s">
        <v>7480</v>
      </c>
      <c r="C1770" s="136" t="s">
        <v>6226</v>
      </c>
      <c r="D1770" s="136" t="s">
        <v>368</v>
      </c>
      <c r="E1770" s="138">
        <v>0.72</v>
      </c>
      <c r="F1770" s="138">
        <v>0.64</v>
      </c>
      <c r="G1770" s="136" t="s">
        <v>308</v>
      </c>
      <c r="H1770" s="139">
        <v>41974</v>
      </c>
    </row>
    <row r="1771" spans="1:8" ht="25.5">
      <c r="A1771" s="140" t="s">
        <v>7481</v>
      </c>
      <c r="B1771" s="141" t="s">
        <v>7482</v>
      </c>
      <c r="C1771" s="140" t="s">
        <v>6226</v>
      </c>
      <c r="D1771" s="140" t="s">
        <v>368</v>
      </c>
      <c r="E1771" s="142">
        <v>1.05</v>
      </c>
      <c r="F1771" s="142">
        <v>0.93</v>
      </c>
      <c r="G1771" s="140" t="s">
        <v>308</v>
      </c>
      <c r="H1771" s="143">
        <v>41974</v>
      </c>
    </row>
    <row r="1772" spans="1:8" ht="25.5">
      <c r="A1772" s="136" t="s">
        <v>7483</v>
      </c>
      <c r="B1772" s="137" t="s">
        <v>7484</v>
      </c>
      <c r="C1772" s="136" t="s">
        <v>6226</v>
      </c>
      <c r="D1772" s="136" t="s">
        <v>335</v>
      </c>
      <c r="E1772" s="138">
        <v>0.59</v>
      </c>
      <c r="F1772" s="138">
        <v>0.52</v>
      </c>
      <c r="G1772" s="136" t="s">
        <v>308</v>
      </c>
      <c r="H1772" s="139">
        <v>41974</v>
      </c>
    </row>
    <row r="1773" spans="1:8" ht="25.5">
      <c r="A1773" s="140" t="s">
        <v>7485</v>
      </c>
      <c r="B1773" s="141" t="s">
        <v>7486</v>
      </c>
      <c r="C1773" s="140" t="s">
        <v>6226</v>
      </c>
      <c r="D1773" s="140" t="s">
        <v>368</v>
      </c>
      <c r="E1773" s="142">
        <v>1.05</v>
      </c>
      <c r="F1773" s="142">
        <v>0.93</v>
      </c>
      <c r="G1773" s="140" t="s">
        <v>308</v>
      </c>
      <c r="H1773" s="143">
        <v>41974</v>
      </c>
    </row>
    <row r="1774" spans="1:8" ht="25.5">
      <c r="A1774" s="136" t="s">
        <v>7487</v>
      </c>
      <c r="B1774" s="137" t="s">
        <v>7488</v>
      </c>
      <c r="C1774" s="136" t="s">
        <v>6226</v>
      </c>
      <c r="D1774" s="136" t="s">
        <v>368</v>
      </c>
      <c r="E1774" s="138">
        <v>0.39</v>
      </c>
      <c r="F1774" s="138">
        <v>0.35</v>
      </c>
      <c r="G1774" s="136" t="s">
        <v>308</v>
      </c>
      <c r="H1774" s="139">
        <v>41974</v>
      </c>
    </row>
    <row r="1775" spans="1:8" ht="25.5">
      <c r="A1775" s="140" t="s">
        <v>7489</v>
      </c>
      <c r="B1775" s="141" t="s">
        <v>7490</v>
      </c>
      <c r="C1775" s="140" t="s">
        <v>6226</v>
      </c>
      <c r="D1775" s="140" t="s">
        <v>335</v>
      </c>
      <c r="E1775" s="142">
        <v>0.14000000000000001</v>
      </c>
      <c r="F1775" s="142">
        <v>0.12</v>
      </c>
      <c r="G1775" s="140" t="s">
        <v>308</v>
      </c>
      <c r="H1775" s="143">
        <v>41974</v>
      </c>
    </row>
    <row r="1776" spans="1:8" ht="25.5">
      <c r="A1776" s="136" t="s">
        <v>7491</v>
      </c>
      <c r="B1776" s="137" t="s">
        <v>7492</v>
      </c>
      <c r="C1776" s="136" t="s">
        <v>6226</v>
      </c>
      <c r="D1776" s="136" t="s">
        <v>335</v>
      </c>
      <c r="E1776" s="138">
        <v>0.19</v>
      </c>
      <c r="F1776" s="138">
        <v>0.16</v>
      </c>
      <c r="G1776" s="136" t="s">
        <v>308</v>
      </c>
      <c r="H1776" s="139">
        <v>41974</v>
      </c>
    </row>
    <row r="1777" spans="1:8" ht="25.5">
      <c r="A1777" s="140" t="s">
        <v>7493</v>
      </c>
      <c r="B1777" s="141" t="s">
        <v>7494</v>
      </c>
      <c r="C1777" s="140" t="s">
        <v>6226</v>
      </c>
      <c r="D1777" s="140" t="s">
        <v>335</v>
      </c>
      <c r="E1777" s="142">
        <v>0.1</v>
      </c>
      <c r="F1777" s="142">
        <v>0.09</v>
      </c>
      <c r="G1777" s="140" t="s">
        <v>308</v>
      </c>
      <c r="H1777" s="143">
        <v>41974</v>
      </c>
    </row>
    <row r="1778" spans="1:8" ht="25.5">
      <c r="A1778" s="136" t="s">
        <v>7495</v>
      </c>
      <c r="B1778" s="137" t="s">
        <v>7496</v>
      </c>
      <c r="C1778" s="136" t="s">
        <v>6226</v>
      </c>
      <c r="D1778" s="136" t="s">
        <v>335</v>
      </c>
      <c r="E1778" s="138">
        <v>0.11</v>
      </c>
      <c r="F1778" s="138">
        <v>0.09</v>
      </c>
      <c r="G1778" s="136" t="s">
        <v>308</v>
      </c>
      <c r="H1778" s="139">
        <v>41974</v>
      </c>
    </row>
    <row r="1779" spans="1:8" ht="25.5">
      <c r="A1779" s="140" t="s">
        <v>7497</v>
      </c>
      <c r="B1779" s="141" t="s">
        <v>7498</v>
      </c>
      <c r="C1779" s="140" t="s">
        <v>6226</v>
      </c>
      <c r="D1779" s="140" t="s">
        <v>335</v>
      </c>
      <c r="E1779" s="142">
        <v>0.19</v>
      </c>
      <c r="F1779" s="142">
        <v>0.16</v>
      </c>
      <c r="G1779" s="140" t="s">
        <v>308</v>
      </c>
      <c r="H1779" s="143">
        <v>41974</v>
      </c>
    </row>
    <row r="1780" spans="1:8" ht="25.5">
      <c r="A1780" s="136" t="s">
        <v>7499</v>
      </c>
      <c r="B1780" s="137" t="s">
        <v>7500</v>
      </c>
      <c r="C1780" s="136" t="s">
        <v>6226</v>
      </c>
      <c r="D1780" s="136" t="s">
        <v>335</v>
      </c>
      <c r="E1780" s="138">
        <v>0.2</v>
      </c>
      <c r="F1780" s="138">
        <v>0.18</v>
      </c>
      <c r="G1780" s="136" t="s">
        <v>308</v>
      </c>
      <c r="H1780" s="139">
        <v>41974</v>
      </c>
    </row>
    <row r="1781" spans="1:8" ht="14.25" customHeight="1">
      <c r="A1781" s="140" t="s">
        <v>7501</v>
      </c>
      <c r="B1781" s="141" t="s">
        <v>7502</v>
      </c>
      <c r="C1781" s="140" t="s">
        <v>5374</v>
      </c>
      <c r="D1781" s="140" t="s">
        <v>335</v>
      </c>
      <c r="E1781" s="142">
        <v>248.34</v>
      </c>
      <c r="F1781" s="142">
        <v>235.01</v>
      </c>
      <c r="G1781" s="140" t="s">
        <v>308</v>
      </c>
      <c r="H1781" s="143">
        <v>41974</v>
      </c>
    </row>
    <row r="1782" spans="1:8" ht="14.25" customHeight="1">
      <c r="A1782" s="136" t="s">
        <v>7503</v>
      </c>
      <c r="B1782" s="137" t="s">
        <v>7504</v>
      </c>
      <c r="C1782" s="136" t="s">
        <v>5374</v>
      </c>
      <c r="D1782" s="136" t="s">
        <v>335</v>
      </c>
      <c r="E1782" s="138">
        <v>98.25</v>
      </c>
      <c r="F1782" s="138">
        <v>92.91</v>
      </c>
      <c r="G1782" s="136" t="s">
        <v>308</v>
      </c>
      <c r="H1782" s="139">
        <v>41974</v>
      </c>
    </row>
    <row r="1783" spans="1:8" ht="38.25">
      <c r="A1783" s="140">
        <v>9540</v>
      </c>
      <c r="B1783" s="141" t="s">
        <v>7505</v>
      </c>
      <c r="C1783" s="140" t="s">
        <v>5368</v>
      </c>
      <c r="D1783" s="140" t="s">
        <v>83</v>
      </c>
      <c r="E1783" s="142">
        <v>806.68</v>
      </c>
      <c r="F1783" s="142">
        <v>790.81</v>
      </c>
      <c r="G1783" s="140" t="s">
        <v>308</v>
      </c>
      <c r="H1783" s="143">
        <v>41974</v>
      </c>
    </row>
    <row r="1784" spans="1:8" ht="38.25">
      <c r="A1784" s="136">
        <v>41598</v>
      </c>
      <c r="B1784" s="137" t="s">
        <v>7506</v>
      </c>
      <c r="C1784" s="136" t="s">
        <v>5368</v>
      </c>
      <c r="D1784" s="136" t="s">
        <v>83</v>
      </c>
      <c r="E1784" s="138">
        <v>724.89</v>
      </c>
      <c r="F1784" s="138">
        <v>703.56</v>
      </c>
      <c r="G1784" s="136" t="s">
        <v>308</v>
      </c>
      <c r="H1784" s="139">
        <v>41974</v>
      </c>
    </row>
    <row r="1785" spans="1:8">
      <c r="A1785" s="140">
        <v>88237</v>
      </c>
      <c r="B1785" s="141" t="s">
        <v>7507</v>
      </c>
      <c r="C1785" s="140" t="s">
        <v>5361</v>
      </c>
      <c r="D1785" s="140" t="s">
        <v>307</v>
      </c>
      <c r="E1785" s="142">
        <v>1.45</v>
      </c>
      <c r="F1785" s="142">
        <v>1.44</v>
      </c>
      <c r="G1785" s="140" t="s">
        <v>308</v>
      </c>
      <c r="H1785" s="143">
        <v>41974</v>
      </c>
    </row>
    <row r="1786" spans="1:8" ht="25.5">
      <c r="A1786" s="136">
        <v>73602</v>
      </c>
      <c r="B1786" s="137" t="s">
        <v>7508</v>
      </c>
      <c r="C1786" s="136" t="s">
        <v>5450</v>
      </c>
      <c r="D1786" s="136" t="s">
        <v>307</v>
      </c>
      <c r="E1786" s="138">
        <v>31.45</v>
      </c>
      <c r="F1786" s="138">
        <v>31.44</v>
      </c>
      <c r="G1786" s="136" t="s">
        <v>308</v>
      </c>
      <c r="H1786" s="139">
        <v>41974</v>
      </c>
    </row>
    <row r="1787" spans="1:8" ht="38.25">
      <c r="A1787" s="140">
        <v>73712</v>
      </c>
      <c r="B1787" s="141" t="s">
        <v>7509</v>
      </c>
      <c r="C1787" s="140" t="s">
        <v>5450</v>
      </c>
      <c r="D1787" s="140" t="s">
        <v>307</v>
      </c>
      <c r="E1787" s="142">
        <v>16.5</v>
      </c>
      <c r="F1787" s="142">
        <v>16.489999999999998</v>
      </c>
      <c r="G1787" s="140" t="s">
        <v>308</v>
      </c>
      <c r="H1787" s="143">
        <v>41974</v>
      </c>
    </row>
    <row r="1788" spans="1:8" ht="25.5">
      <c r="A1788" s="136">
        <v>85233</v>
      </c>
      <c r="B1788" s="137" t="s">
        <v>7510</v>
      </c>
      <c r="C1788" s="136" t="s">
        <v>5418</v>
      </c>
      <c r="D1788" s="136" t="s">
        <v>368</v>
      </c>
      <c r="E1788" s="138">
        <v>1504.95</v>
      </c>
      <c r="F1788" s="138">
        <v>1436.64</v>
      </c>
      <c r="G1788" s="136" t="s">
        <v>308</v>
      </c>
      <c r="H1788" s="139">
        <v>41974</v>
      </c>
    </row>
    <row r="1789" spans="1:8" ht="25.5">
      <c r="A1789" s="140" t="s">
        <v>244</v>
      </c>
      <c r="B1789" s="141" t="s">
        <v>243</v>
      </c>
      <c r="C1789" s="140" t="s">
        <v>5410</v>
      </c>
      <c r="D1789" s="140" t="s">
        <v>370</v>
      </c>
      <c r="E1789" s="142">
        <v>50.54</v>
      </c>
      <c r="F1789" s="142">
        <v>47.95</v>
      </c>
      <c r="G1789" s="140" t="s">
        <v>308</v>
      </c>
      <c r="H1789" s="143">
        <v>41974</v>
      </c>
    </row>
    <row r="1790" spans="1:8" ht="25.5">
      <c r="A1790" s="136">
        <v>73665</v>
      </c>
      <c r="B1790" s="137" t="s">
        <v>7511</v>
      </c>
      <c r="C1790" s="136" t="s">
        <v>5410</v>
      </c>
      <c r="D1790" s="136" t="s">
        <v>370</v>
      </c>
      <c r="E1790" s="138">
        <v>47.51</v>
      </c>
      <c r="F1790" s="138">
        <v>43.95</v>
      </c>
      <c r="G1790" s="136" t="s">
        <v>308</v>
      </c>
      <c r="H1790" s="139">
        <v>41974</v>
      </c>
    </row>
    <row r="1791" spans="1:8" ht="25.5">
      <c r="A1791" s="140" t="s">
        <v>7512</v>
      </c>
      <c r="B1791" s="141" t="s">
        <v>7513</v>
      </c>
      <c r="C1791" s="140" t="s">
        <v>5410</v>
      </c>
      <c r="D1791" s="140" t="s">
        <v>370</v>
      </c>
      <c r="E1791" s="142">
        <v>199.98</v>
      </c>
      <c r="F1791" s="142">
        <v>191.28</v>
      </c>
      <c r="G1791" s="140" t="s">
        <v>308</v>
      </c>
      <c r="H1791" s="143">
        <v>41974</v>
      </c>
    </row>
    <row r="1792" spans="1:8" ht="25.5">
      <c r="A1792" s="136">
        <v>3063</v>
      </c>
      <c r="B1792" s="137" t="s">
        <v>7514</v>
      </c>
      <c r="C1792" s="136" t="s">
        <v>5604</v>
      </c>
      <c r="D1792" s="136" t="s">
        <v>368</v>
      </c>
      <c r="E1792" s="138">
        <v>14.43</v>
      </c>
      <c r="F1792" s="138">
        <v>13.97</v>
      </c>
      <c r="G1792" s="136" t="s">
        <v>308</v>
      </c>
      <c r="H1792" s="139">
        <v>41974</v>
      </c>
    </row>
    <row r="1793" spans="1:8" ht="38.25">
      <c r="A1793" s="140">
        <v>73579</v>
      </c>
      <c r="B1793" s="141" t="s">
        <v>7515</v>
      </c>
      <c r="C1793" s="140" t="s">
        <v>5604</v>
      </c>
      <c r="D1793" s="140" t="s">
        <v>368</v>
      </c>
      <c r="E1793" s="142">
        <v>10.27</v>
      </c>
      <c r="F1793" s="142">
        <v>10.050000000000001</v>
      </c>
      <c r="G1793" s="140" t="s">
        <v>308</v>
      </c>
      <c r="H1793" s="143">
        <v>41974</v>
      </c>
    </row>
    <row r="1794" spans="1:8" ht="38.25">
      <c r="A1794" s="136">
        <v>73578</v>
      </c>
      <c r="B1794" s="137" t="s">
        <v>7516</v>
      </c>
      <c r="C1794" s="136" t="s">
        <v>5604</v>
      </c>
      <c r="D1794" s="136" t="s">
        <v>368</v>
      </c>
      <c r="E1794" s="138">
        <v>11.77</v>
      </c>
      <c r="F1794" s="138">
        <v>11.49</v>
      </c>
      <c r="G1794" s="136" t="s">
        <v>308</v>
      </c>
      <c r="H1794" s="139">
        <v>41974</v>
      </c>
    </row>
    <row r="1795" spans="1:8" ht="25.5">
      <c r="A1795" s="140">
        <v>73575</v>
      </c>
      <c r="B1795" s="141" t="s">
        <v>7517</v>
      </c>
      <c r="C1795" s="140" t="s">
        <v>5604</v>
      </c>
      <c r="D1795" s="140" t="s">
        <v>368</v>
      </c>
      <c r="E1795" s="142">
        <v>4.9400000000000004</v>
      </c>
      <c r="F1795" s="142">
        <v>4.83</v>
      </c>
      <c r="G1795" s="140" t="s">
        <v>308</v>
      </c>
      <c r="H1795" s="143">
        <v>41974</v>
      </c>
    </row>
    <row r="1796" spans="1:8" ht="38.25">
      <c r="A1796" s="136">
        <v>73577</v>
      </c>
      <c r="B1796" s="137" t="s">
        <v>7518</v>
      </c>
      <c r="C1796" s="136" t="s">
        <v>5604</v>
      </c>
      <c r="D1796" s="136" t="s">
        <v>368</v>
      </c>
      <c r="E1796" s="138">
        <v>14.67</v>
      </c>
      <c r="F1796" s="138">
        <v>14.34</v>
      </c>
      <c r="G1796" s="136" t="s">
        <v>308</v>
      </c>
      <c r="H1796" s="139">
        <v>41974</v>
      </c>
    </row>
    <row r="1797" spans="1:8" ht="25.5">
      <c r="A1797" s="140">
        <v>73576</v>
      </c>
      <c r="B1797" s="141" t="s">
        <v>7519</v>
      </c>
      <c r="C1797" s="140" t="s">
        <v>5604</v>
      </c>
      <c r="D1797" s="140" t="s">
        <v>368</v>
      </c>
      <c r="E1797" s="142">
        <v>3.94</v>
      </c>
      <c r="F1797" s="142">
        <v>3.85</v>
      </c>
      <c r="G1797" s="140" t="s">
        <v>308</v>
      </c>
      <c r="H1797" s="143">
        <v>41974</v>
      </c>
    </row>
    <row r="1798" spans="1:8" ht="38.25">
      <c r="A1798" s="136">
        <v>3065</v>
      </c>
      <c r="B1798" s="137" t="s">
        <v>7520</v>
      </c>
      <c r="C1798" s="136" t="s">
        <v>5604</v>
      </c>
      <c r="D1798" s="136" t="s">
        <v>368</v>
      </c>
      <c r="E1798" s="138">
        <v>18.52</v>
      </c>
      <c r="F1798" s="138">
        <v>17.93</v>
      </c>
      <c r="G1798" s="136" t="s">
        <v>308</v>
      </c>
      <c r="H1798" s="139">
        <v>41974</v>
      </c>
    </row>
    <row r="1799" spans="1:8" ht="38.25">
      <c r="A1799" s="140">
        <v>73580</v>
      </c>
      <c r="B1799" s="141" t="s">
        <v>7521</v>
      </c>
      <c r="C1799" s="140" t="s">
        <v>5604</v>
      </c>
      <c r="D1799" s="140" t="s">
        <v>368</v>
      </c>
      <c r="E1799" s="142">
        <v>8.94</v>
      </c>
      <c r="F1799" s="142">
        <v>8.75</v>
      </c>
      <c r="G1799" s="140" t="s">
        <v>308</v>
      </c>
      <c r="H1799" s="143">
        <v>41974</v>
      </c>
    </row>
    <row r="1800" spans="1:8" ht="25.5">
      <c r="A1800" s="136">
        <v>73573</v>
      </c>
      <c r="B1800" s="137" t="s">
        <v>7522</v>
      </c>
      <c r="C1800" s="136" t="s">
        <v>5604</v>
      </c>
      <c r="D1800" s="136" t="s">
        <v>368</v>
      </c>
      <c r="E1800" s="138">
        <v>11.49</v>
      </c>
      <c r="F1800" s="138">
        <v>11.18</v>
      </c>
      <c r="G1800" s="136" t="s">
        <v>308</v>
      </c>
      <c r="H1800" s="139">
        <v>41974</v>
      </c>
    </row>
    <row r="1801" spans="1:8" ht="25.5">
      <c r="A1801" s="140">
        <v>73568</v>
      </c>
      <c r="B1801" s="141" t="s">
        <v>7523</v>
      </c>
      <c r="C1801" s="140" t="s">
        <v>5604</v>
      </c>
      <c r="D1801" s="140" t="s">
        <v>368</v>
      </c>
      <c r="E1801" s="142">
        <v>5.01</v>
      </c>
      <c r="F1801" s="142">
        <v>4.87</v>
      </c>
      <c r="G1801" s="140" t="s">
        <v>308</v>
      </c>
      <c r="H1801" s="143">
        <v>41974</v>
      </c>
    </row>
    <row r="1802" spans="1:8" ht="25.5">
      <c r="A1802" s="136">
        <v>73567</v>
      </c>
      <c r="B1802" s="137" t="s">
        <v>7524</v>
      </c>
      <c r="C1802" s="136" t="s">
        <v>5604</v>
      </c>
      <c r="D1802" s="136" t="s">
        <v>368</v>
      </c>
      <c r="E1802" s="138">
        <v>7.38</v>
      </c>
      <c r="F1802" s="138">
        <v>7.18</v>
      </c>
      <c r="G1802" s="136" t="s">
        <v>308</v>
      </c>
      <c r="H1802" s="139">
        <v>41974</v>
      </c>
    </row>
    <row r="1803" spans="1:8" ht="38.25">
      <c r="A1803" s="140">
        <v>73570</v>
      </c>
      <c r="B1803" s="141" t="s">
        <v>7525</v>
      </c>
      <c r="C1803" s="140" t="s">
        <v>5604</v>
      </c>
      <c r="D1803" s="140" t="s">
        <v>368</v>
      </c>
      <c r="E1803" s="142">
        <v>28.09</v>
      </c>
      <c r="F1803" s="142">
        <v>27.33</v>
      </c>
      <c r="G1803" s="140" t="s">
        <v>308</v>
      </c>
      <c r="H1803" s="143">
        <v>41974</v>
      </c>
    </row>
    <row r="1804" spans="1:8" ht="25.5">
      <c r="A1804" s="136">
        <v>73566</v>
      </c>
      <c r="B1804" s="137" t="s">
        <v>7526</v>
      </c>
      <c r="C1804" s="136" t="s">
        <v>5604</v>
      </c>
      <c r="D1804" s="136" t="s">
        <v>368</v>
      </c>
      <c r="E1804" s="138">
        <v>10.78</v>
      </c>
      <c r="F1804" s="138">
        <v>10.48</v>
      </c>
      <c r="G1804" s="136" t="s">
        <v>308</v>
      </c>
      <c r="H1804" s="139">
        <v>41974</v>
      </c>
    </row>
    <row r="1805" spans="1:8" ht="38.25">
      <c r="A1805" s="140">
        <v>73572</v>
      </c>
      <c r="B1805" s="141" t="s">
        <v>7527</v>
      </c>
      <c r="C1805" s="140" t="s">
        <v>5604</v>
      </c>
      <c r="D1805" s="140" t="s">
        <v>368</v>
      </c>
      <c r="E1805" s="142">
        <v>11.16</v>
      </c>
      <c r="F1805" s="142">
        <v>10.99</v>
      </c>
      <c r="G1805" s="140" t="s">
        <v>308</v>
      </c>
      <c r="H1805" s="143">
        <v>41974</v>
      </c>
    </row>
    <row r="1806" spans="1:8" ht="38.25">
      <c r="A1806" s="136">
        <v>73571</v>
      </c>
      <c r="B1806" s="137" t="s">
        <v>7528</v>
      </c>
      <c r="C1806" s="136" t="s">
        <v>5604</v>
      </c>
      <c r="D1806" s="136" t="s">
        <v>368</v>
      </c>
      <c r="E1806" s="138">
        <v>17</v>
      </c>
      <c r="F1806" s="138">
        <v>16.62</v>
      </c>
      <c r="G1806" s="136" t="s">
        <v>308</v>
      </c>
      <c r="H1806" s="139">
        <v>41974</v>
      </c>
    </row>
    <row r="1807" spans="1:8" ht="25.5">
      <c r="A1807" s="140">
        <v>73574</v>
      </c>
      <c r="B1807" s="141" t="s">
        <v>7529</v>
      </c>
      <c r="C1807" s="140" t="s">
        <v>5604</v>
      </c>
      <c r="D1807" s="140" t="s">
        <v>368</v>
      </c>
      <c r="E1807" s="142">
        <v>6.03</v>
      </c>
      <c r="F1807" s="142">
        <v>5.9</v>
      </c>
      <c r="G1807" s="140" t="s">
        <v>308</v>
      </c>
      <c r="H1807" s="143">
        <v>41974</v>
      </c>
    </row>
    <row r="1808" spans="1:8" ht="25.5">
      <c r="A1808" s="136" t="s">
        <v>7530</v>
      </c>
      <c r="B1808" s="137" t="s">
        <v>7531</v>
      </c>
      <c r="C1808" s="136" t="s">
        <v>5604</v>
      </c>
      <c r="D1808" s="136" t="s">
        <v>368</v>
      </c>
      <c r="E1808" s="138">
        <v>48.77</v>
      </c>
      <c r="F1808" s="138">
        <v>45.63</v>
      </c>
      <c r="G1808" s="136" t="s">
        <v>308</v>
      </c>
      <c r="H1808" s="139">
        <v>41974</v>
      </c>
    </row>
    <row r="1809" spans="1:8" ht="25.5">
      <c r="A1809" s="140" t="s">
        <v>7532</v>
      </c>
      <c r="B1809" s="141" t="s">
        <v>7533</v>
      </c>
      <c r="C1809" s="140" t="s">
        <v>5604</v>
      </c>
      <c r="D1809" s="140" t="s">
        <v>368</v>
      </c>
      <c r="E1809" s="142">
        <v>108</v>
      </c>
      <c r="F1809" s="142">
        <v>100.69</v>
      </c>
      <c r="G1809" s="140" t="s">
        <v>308</v>
      </c>
      <c r="H1809" s="143">
        <v>41974</v>
      </c>
    </row>
    <row r="1810" spans="1:8" ht="38.25">
      <c r="A1810" s="136" t="s">
        <v>254</v>
      </c>
      <c r="B1810" s="137" t="s">
        <v>255</v>
      </c>
      <c r="C1810" s="136" t="s">
        <v>5604</v>
      </c>
      <c r="D1810" s="136" t="s">
        <v>368</v>
      </c>
      <c r="E1810" s="138">
        <v>4.38</v>
      </c>
      <c r="F1810" s="138">
        <v>4.26</v>
      </c>
      <c r="G1810" s="136" t="s">
        <v>308</v>
      </c>
      <c r="H1810" s="139">
        <v>41974</v>
      </c>
    </row>
    <row r="1811" spans="1:8" ht="38.25">
      <c r="A1811" s="140" t="s">
        <v>7534</v>
      </c>
      <c r="B1811" s="141" t="s">
        <v>7535</v>
      </c>
      <c r="C1811" s="140" t="s">
        <v>5604</v>
      </c>
      <c r="D1811" s="140" t="s">
        <v>368</v>
      </c>
      <c r="E1811" s="142">
        <v>3.47</v>
      </c>
      <c r="F1811" s="142">
        <v>3.39</v>
      </c>
      <c r="G1811" s="140" t="s">
        <v>308</v>
      </c>
      <c r="H1811" s="143">
        <v>41974</v>
      </c>
    </row>
    <row r="1812" spans="1:8" ht="38.25">
      <c r="A1812" s="136" t="s">
        <v>7536</v>
      </c>
      <c r="B1812" s="137" t="s">
        <v>7537</v>
      </c>
      <c r="C1812" s="136" t="s">
        <v>5604</v>
      </c>
      <c r="D1812" s="136" t="s">
        <v>368</v>
      </c>
      <c r="E1812" s="138">
        <v>5.64</v>
      </c>
      <c r="F1812" s="138">
        <v>5.46</v>
      </c>
      <c r="G1812" s="136" t="s">
        <v>308</v>
      </c>
      <c r="H1812" s="139">
        <v>41974</v>
      </c>
    </row>
    <row r="1813" spans="1:8" ht="25.5">
      <c r="A1813" s="140">
        <v>7011</v>
      </c>
      <c r="B1813" s="141" t="s">
        <v>7538</v>
      </c>
      <c r="C1813" s="140" t="s">
        <v>5604</v>
      </c>
      <c r="D1813" s="140" t="s">
        <v>370</v>
      </c>
      <c r="E1813" s="142">
        <v>4.37</v>
      </c>
      <c r="F1813" s="142">
        <v>3.96</v>
      </c>
      <c r="G1813" s="140" t="s">
        <v>308</v>
      </c>
      <c r="H1813" s="143">
        <v>41974</v>
      </c>
    </row>
    <row r="1814" spans="1:8" ht="38.25">
      <c r="A1814" s="136" t="s">
        <v>7539</v>
      </c>
      <c r="B1814" s="137" t="s">
        <v>7540</v>
      </c>
      <c r="C1814" s="136" t="s">
        <v>5604</v>
      </c>
      <c r="D1814" s="136" t="s">
        <v>368</v>
      </c>
      <c r="E1814" s="138">
        <v>2.99</v>
      </c>
      <c r="F1814" s="138">
        <v>2.94</v>
      </c>
      <c r="G1814" s="136" t="s">
        <v>308</v>
      </c>
      <c r="H1814" s="139">
        <v>41974</v>
      </c>
    </row>
    <row r="1815" spans="1:8" ht="25.5">
      <c r="A1815" s="140" t="s">
        <v>7541</v>
      </c>
      <c r="B1815" s="141" t="s">
        <v>7542</v>
      </c>
      <c r="C1815" s="140" t="s">
        <v>5604</v>
      </c>
      <c r="D1815" s="140" t="s">
        <v>368</v>
      </c>
      <c r="E1815" s="142">
        <v>1.6</v>
      </c>
      <c r="F1815" s="142">
        <v>1.59</v>
      </c>
      <c r="G1815" s="140" t="s">
        <v>308</v>
      </c>
      <c r="H1815" s="143">
        <v>41974</v>
      </c>
    </row>
    <row r="1816" spans="1:8" ht="25.5">
      <c r="A1816" s="136" t="s">
        <v>7543</v>
      </c>
      <c r="B1816" s="137" t="s">
        <v>7544</v>
      </c>
      <c r="C1816" s="136" t="s">
        <v>5604</v>
      </c>
      <c r="D1816" s="136" t="s">
        <v>368</v>
      </c>
      <c r="E1816" s="138">
        <v>3.1</v>
      </c>
      <c r="F1816" s="138">
        <v>3.07</v>
      </c>
      <c r="G1816" s="136" t="s">
        <v>308</v>
      </c>
      <c r="H1816" s="139">
        <v>41974</v>
      </c>
    </row>
    <row r="1817" spans="1:8">
      <c r="A1817" s="140">
        <v>79477</v>
      </c>
      <c r="B1817" s="141" t="s">
        <v>7545</v>
      </c>
      <c r="C1817" s="140" t="s">
        <v>5604</v>
      </c>
      <c r="D1817" s="140" t="s">
        <v>368</v>
      </c>
      <c r="E1817" s="142">
        <v>278.41000000000003</v>
      </c>
      <c r="F1817" s="142">
        <v>252.33</v>
      </c>
      <c r="G1817" s="140" t="s">
        <v>308</v>
      </c>
      <c r="H1817" s="143">
        <v>41974</v>
      </c>
    </row>
    <row r="1818" spans="1:8" ht="25.5">
      <c r="A1818" s="136">
        <v>78018</v>
      </c>
      <c r="B1818" s="137" t="s">
        <v>7546</v>
      </c>
      <c r="C1818" s="136" t="s">
        <v>5604</v>
      </c>
      <c r="D1818" s="136" t="s">
        <v>368</v>
      </c>
      <c r="E1818" s="138">
        <v>29.14</v>
      </c>
      <c r="F1818" s="138">
        <v>26.45</v>
      </c>
      <c r="G1818" s="136" t="s">
        <v>308</v>
      </c>
      <c r="H1818" s="139">
        <v>41974</v>
      </c>
    </row>
    <row r="1819" spans="1:8" ht="25.5">
      <c r="A1819" s="140">
        <v>79478</v>
      </c>
      <c r="B1819" s="141" t="s">
        <v>63</v>
      </c>
      <c r="C1819" s="140" t="s">
        <v>5604</v>
      </c>
      <c r="D1819" s="140" t="s">
        <v>368</v>
      </c>
      <c r="E1819" s="142">
        <v>35.57</v>
      </c>
      <c r="F1819" s="142">
        <v>32.29</v>
      </c>
      <c r="G1819" s="140" t="s">
        <v>308</v>
      </c>
      <c r="H1819" s="143">
        <v>41974</v>
      </c>
    </row>
    <row r="1820" spans="1:8" ht="25.5">
      <c r="A1820" s="136">
        <v>79475</v>
      </c>
      <c r="B1820" s="137" t="s">
        <v>7547</v>
      </c>
      <c r="C1820" s="136" t="s">
        <v>5418</v>
      </c>
      <c r="D1820" s="136" t="s">
        <v>368</v>
      </c>
      <c r="E1820" s="138">
        <v>308.3</v>
      </c>
      <c r="F1820" s="138">
        <v>277.14</v>
      </c>
      <c r="G1820" s="136" t="s">
        <v>308</v>
      </c>
      <c r="H1820" s="139">
        <v>41974</v>
      </c>
    </row>
    <row r="1821" spans="1:8" ht="25.5">
      <c r="A1821" s="140" t="s">
        <v>7548</v>
      </c>
      <c r="B1821" s="141" t="s">
        <v>7549</v>
      </c>
      <c r="C1821" s="140" t="s">
        <v>5604</v>
      </c>
      <c r="D1821" s="140" t="s">
        <v>368</v>
      </c>
      <c r="E1821" s="142">
        <v>58.27</v>
      </c>
      <c r="F1821" s="142">
        <v>52.91</v>
      </c>
      <c r="G1821" s="140" t="s">
        <v>308</v>
      </c>
      <c r="H1821" s="143">
        <v>41974</v>
      </c>
    </row>
    <row r="1822" spans="1:8" ht="38.25">
      <c r="A1822" s="136" t="s">
        <v>7550</v>
      </c>
      <c r="B1822" s="137" t="s">
        <v>7551</v>
      </c>
      <c r="C1822" s="136" t="s">
        <v>5604</v>
      </c>
      <c r="D1822" s="136" t="s">
        <v>368</v>
      </c>
      <c r="E1822" s="138">
        <v>67.98</v>
      </c>
      <c r="F1822" s="138">
        <v>61.72</v>
      </c>
      <c r="G1822" s="136" t="s">
        <v>308</v>
      </c>
      <c r="H1822" s="139">
        <v>41974</v>
      </c>
    </row>
    <row r="1823" spans="1:8" ht="38.25">
      <c r="A1823" s="140" t="s">
        <v>7552</v>
      </c>
      <c r="B1823" s="141" t="s">
        <v>7553</v>
      </c>
      <c r="C1823" s="140" t="s">
        <v>5604</v>
      </c>
      <c r="D1823" s="140" t="s">
        <v>368</v>
      </c>
      <c r="E1823" s="142">
        <v>109.26</v>
      </c>
      <c r="F1823" s="142">
        <v>99.2</v>
      </c>
      <c r="G1823" s="140" t="s">
        <v>308</v>
      </c>
      <c r="H1823" s="143">
        <v>41974</v>
      </c>
    </row>
    <row r="1824" spans="1:8" ht="38.25">
      <c r="A1824" s="136" t="s">
        <v>7554</v>
      </c>
      <c r="B1824" s="137" t="s">
        <v>7555</v>
      </c>
      <c r="C1824" s="136" t="s">
        <v>5604</v>
      </c>
      <c r="D1824" s="136" t="s">
        <v>368</v>
      </c>
      <c r="E1824" s="138">
        <v>133.54</v>
      </c>
      <c r="F1824" s="138">
        <v>121.25</v>
      </c>
      <c r="G1824" s="136" t="s">
        <v>308</v>
      </c>
      <c r="H1824" s="139">
        <v>41974</v>
      </c>
    </row>
    <row r="1825" spans="1:8" ht="38.25">
      <c r="A1825" s="140" t="s">
        <v>7556</v>
      </c>
      <c r="B1825" s="141" t="s">
        <v>7557</v>
      </c>
      <c r="C1825" s="140" t="s">
        <v>5604</v>
      </c>
      <c r="D1825" s="140" t="s">
        <v>368</v>
      </c>
      <c r="E1825" s="142">
        <v>157.82</v>
      </c>
      <c r="F1825" s="142">
        <v>143.29</v>
      </c>
      <c r="G1825" s="140" t="s">
        <v>308</v>
      </c>
      <c r="H1825" s="143">
        <v>41974</v>
      </c>
    </row>
    <row r="1826" spans="1:8" ht="25.5">
      <c r="A1826" s="136" t="s">
        <v>7558</v>
      </c>
      <c r="B1826" s="137" t="s">
        <v>7559</v>
      </c>
      <c r="C1826" s="136" t="s">
        <v>5604</v>
      </c>
      <c r="D1826" s="136" t="s">
        <v>368</v>
      </c>
      <c r="E1826" s="138">
        <v>66.77</v>
      </c>
      <c r="F1826" s="138">
        <v>60.62</v>
      </c>
      <c r="G1826" s="136" t="s">
        <v>308</v>
      </c>
      <c r="H1826" s="139">
        <v>41974</v>
      </c>
    </row>
    <row r="1827" spans="1:8" ht="25.5">
      <c r="A1827" s="140" t="s">
        <v>7560</v>
      </c>
      <c r="B1827" s="141" t="s">
        <v>7561</v>
      </c>
      <c r="C1827" s="140" t="s">
        <v>5604</v>
      </c>
      <c r="D1827" s="140" t="s">
        <v>368</v>
      </c>
      <c r="E1827" s="142">
        <v>121.4</v>
      </c>
      <c r="F1827" s="142">
        <v>110.22</v>
      </c>
      <c r="G1827" s="140" t="s">
        <v>308</v>
      </c>
      <c r="H1827" s="143">
        <v>41974</v>
      </c>
    </row>
    <row r="1828" spans="1:8" ht="25.5">
      <c r="A1828" s="136" t="s">
        <v>256</v>
      </c>
      <c r="B1828" s="137" t="s">
        <v>257</v>
      </c>
      <c r="C1828" s="136" t="s">
        <v>5604</v>
      </c>
      <c r="D1828" s="136" t="s">
        <v>368</v>
      </c>
      <c r="E1828" s="138">
        <v>42.49</v>
      </c>
      <c r="F1828" s="138">
        <v>38.58</v>
      </c>
      <c r="G1828" s="136" t="s">
        <v>308</v>
      </c>
      <c r="H1828" s="139">
        <v>41974</v>
      </c>
    </row>
    <row r="1829" spans="1:8" ht="25.5">
      <c r="A1829" s="140" t="s">
        <v>7562</v>
      </c>
      <c r="B1829" s="141" t="s">
        <v>7563</v>
      </c>
      <c r="C1829" s="140" t="s">
        <v>5604</v>
      </c>
      <c r="D1829" s="140" t="s">
        <v>368</v>
      </c>
      <c r="E1829" s="142">
        <v>54.63</v>
      </c>
      <c r="F1829" s="142">
        <v>49.6</v>
      </c>
      <c r="G1829" s="140" t="s">
        <v>308</v>
      </c>
      <c r="H1829" s="143">
        <v>41974</v>
      </c>
    </row>
    <row r="1830" spans="1:8" ht="25.5">
      <c r="A1830" s="136" t="s">
        <v>7564</v>
      </c>
      <c r="B1830" s="137" t="s">
        <v>7565</v>
      </c>
      <c r="C1830" s="136" t="s">
        <v>5604</v>
      </c>
      <c r="D1830" s="136" t="s">
        <v>368</v>
      </c>
      <c r="E1830" s="138">
        <v>72.84</v>
      </c>
      <c r="F1830" s="138">
        <v>66.13</v>
      </c>
      <c r="G1830" s="136" t="s">
        <v>308</v>
      </c>
      <c r="H1830" s="139">
        <v>41974</v>
      </c>
    </row>
    <row r="1831" spans="1:8" ht="25.5">
      <c r="A1831" s="140" t="s">
        <v>7566</v>
      </c>
      <c r="B1831" s="141" t="s">
        <v>7567</v>
      </c>
      <c r="C1831" s="140" t="s">
        <v>5604</v>
      </c>
      <c r="D1831" s="140" t="s">
        <v>368</v>
      </c>
      <c r="E1831" s="142">
        <v>121.4</v>
      </c>
      <c r="F1831" s="142">
        <v>110.22</v>
      </c>
      <c r="G1831" s="140" t="s">
        <v>308</v>
      </c>
      <c r="H1831" s="143">
        <v>41974</v>
      </c>
    </row>
    <row r="1832" spans="1:8">
      <c r="A1832" s="136">
        <v>83339</v>
      </c>
      <c r="B1832" s="137" t="s">
        <v>7568</v>
      </c>
      <c r="C1832" s="136" t="s">
        <v>5604</v>
      </c>
      <c r="D1832" s="136" t="s">
        <v>368</v>
      </c>
      <c r="E1832" s="138">
        <v>45.53</v>
      </c>
      <c r="F1832" s="138">
        <v>41.33</v>
      </c>
      <c r="G1832" s="136" t="s">
        <v>308</v>
      </c>
      <c r="H1832" s="139">
        <v>41974</v>
      </c>
    </row>
    <row r="1833" spans="1:8" ht="25.5">
      <c r="A1833" s="140">
        <v>83340</v>
      </c>
      <c r="B1833" s="141" t="s">
        <v>7569</v>
      </c>
      <c r="C1833" s="140" t="s">
        <v>5604</v>
      </c>
      <c r="D1833" s="140" t="s">
        <v>368</v>
      </c>
      <c r="E1833" s="142">
        <v>60.7</v>
      </c>
      <c r="F1833" s="142">
        <v>55.11</v>
      </c>
      <c r="G1833" s="140" t="s">
        <v>308</v>
      </c>
      <c r="H1833" s="143">
        <v>41974</v>
      </c>
    </row>
    <row r="1834" spans="1:8" ht="25.5">
      <c r="A1834" s="136">
        <v>83337</v>
      </c>
      <c r="B1834" s="137" t="s">
        <v>7570</v>
      </c>
      <c r="C1834" s="136" t="s">
        <v>5604</v>
      </c>
      <c r="D1834" s="136" t="s">
        <v>368</v>
      </c>
      <c r="E1834" s="138">
        <v>84.98</v>
      </c>
      <c r="F1834" s="138">
        <v>77.16</v>
      </c>
      <c r="G1834" s="136" t="s">
        <v>308</v>
      </c>
      <c r="H1834" s="139">
        <v>41974</v>
      </c>
    </row>
    <row r="1835" spans="1:8" ht="25.5">
      <c r="A1835" s="140">
        <v>73447</v>
      </c>
      <c r="B1835" s="141" t="s">
        <v>7571</v>
      </c>
      <c r="C1835" s="140" t="s">
        <v>5450</v>
      </c>
      <c r="D1835" s="140" t="s">
        <v>368</v>
      </c>
      <c r="E1835" s="142">
        <v>41.88</v>
      </c>
      <c r="F1835" s="142">
        <v>38.020000000000003</v>
      </c>
      <c r="G1835" s="140" t="s">
        <v>308</v>
      </c>
      <c r="H1835" s="143">
        <v>41974</v>
      </c>
    </row>
    <row r="1836" spans="1:8" ht="25.5">
      <c r="A1836" s="136">
        <v>73481</v>
      </c>
      <c r="B1836" s="137" t="s">
        <v>7572</v>
      </c>
      <c r="C1836" s="136" t="s">
        <v>5450</v>
      </c>
      <c r="D1836" s="136" t="s">
        <v>368</v>
      </c>
      <c r="E1836" s="138">
        <v>30.96</v>
      </c>
      <c r="F1836" s="138">
        <v>28.1</v>
      </c>
      <c r="G1836" s="136" t="s">
        <v>308</v>
      </c>
      <c r="H1836" s="139">
        <v>41974</v>
      </c>
    </row>
    <row r="1837" spans="1:8" ht="25.5">
      <c r="A1837" s="140" t="s">
        <v>7573</v>
      </c>
      <c r="B1837" s="141" t="s">
        <v>7574</v>
      </c>
      <c r="C1837" s="140" t="s">
        <v>5604</v>
      </c>
      <c r="D1837" s="140" t="s">
        <v>368</v>
      </c>
      <c r="E1837" s="142">
        <v>38.85</v>
      </c>
      <c r="F1837" s="142">
        <v>35.270000000000003</v>
      </c>
      <c r="G1837" s="140" t="s">
        <v>308</v>
      </c>
      <c r="H1837" s="143">
        <v>41974</v>
      </c>
    </row>
    <row r="1838" spans="1:8" ht="25.5">
      <c r="A1838" s="136" t="s">
        <v>7575</v>
      </c>
      <c r="B1838" s="137" t="s">
        <v>7576</v>
      </c>
      <c r="C1838" s="136" t="s">
        <v>5604</v>
      </c>
      <c r="D1838" s="136" t="s">
        <v>368</v>
      </c>
      <c r="E1838" s="138">
        <v>24.28</v>
      </c>
      <c r="F1838" s="138">
        <v>22.04</v>
      </c>
      <c r="G1838" s="136" t="s">
        <v>308</v>
      </c>
      <c r="H1838" s="139">
        <v>41974</v>
      </c>
    </row>
    <row r="1839" spans="1:8" ht="25.5">
      <c r="A1839" s="140" t="s">
        <v>7577</v>
      </c>
      <c r="B1839" s="141" t="s">
        <v>7578</v>
      </c>
      <c r="C1839" s="140" t="s">
        <v>5604</v>
      </c>
      <c r="D1839" s="140" t="s">
        <v>368</v>
      </c>
      <c r="E1839" s="142">
        <v>15.78</v>
      </c>
      <c r="F1839" s="142">
        <v>14.32</v>
      </c>
      <c r="G1839" s="140" t="s">
        <v>308</v>
      </c>
      <c r="H1839" s="143">
        <v>41974</v>
      </c>
    </row>
    <row r="1840" spans="1:8" ht="25.5">
      <c r="A1840" s="136" t="s">
        <v>7579</v>
      </c>
      <c r="B1840" s="137" t="s">
        <v>7580</v>
      </c>
      <c r="C1840" s="136" t="s">
        <v>5604</v>
      </c>
      <c r="D1840" s="136" t="s">
        <v>368</v>
      </c>
      <c r="E1840" s="138">
        <v>255.63</v>
      </c>
      <c r="F1840" s="138">
        <v>233.04</v>
      </c>
      <c r="G1840" s="136" t="s">
        <v>308</v>
      </c>
      <c r="H1840" s="139">
        <v>41974</v>
      </c>
    </row>
    <row r="1841" spans="1:8" ht="25.5">
      <c r="A1841" s="140" t="s">
        <v>7581</v>
      </c>
      <c r="B1841" s="141" t="s">
        <v>7582</v>
      </c>
      <c r="C1841" s="140" t="s">
        <v>5604</v>
      </c>
      <c r="D1841" s="140" t="s">
        <v>368</v>
      </c>
      <c r="E1841" s="142">
        <v>182.1</v>
      </c>
      <c r="F1841" s="142">
        <v>165.34</v>
      </c>
      <c r="G1841" s="140" t="s">
        <v>308</v>
      </c>
      <c r="H1841" s="143">
        <v>41974</v>
      </c>
    </row>
    <row r="1842" spans="1:8" ht="25.5">
      <c r="A1842" s="136" t="s">
        <v>7583</v>
      </c>
      <c r="B1842" s="137" t="s">
        <v>7584</v>
      </c>
      <c r="C1842" s="136" t="s">
        <v>5604</v>
      </c>
      <c r="D1842" s="136" t="s">
        <v>368</v>
      </c>
      <c r="E1842" s="138">
        <v>76.849999999999994</v>
      </c>
      <c r="F1842" s="138">
        <v>69.77</v>
      </c>
      <c r="G1842" s="136" t="s">
        <v>308</v>
      </c>
      <c r="H1842" s="139">
        <v>41974</v>
      </c>
    </row>
    <row r="1843" spans="1:8" ht="25.5">
      <c r="A1843" s="140" t="s">
        <v>7585</v>
      </c>
      <c r="B1843" s="141" t="s">
        <v>7586</v>
      </c>
      <c r="C1843" s="140" t="s">
        <v>5604</v>
      </c>
      <c r="D1843" s="140" t="s">
        <v>368</v>
      </c>
      <c r="E1843" s="142">
        <v>139.61000000000001</v>
      </c>
      <c r="F1843" s="142">
        <v>126.76</v>
      </c>
      <c r="G1843" s="140" t="s">
        <v>308</v>
      </c>
      <c r="H1843" s="143">
        <v>41974</v>
      </c>
    </row>
    <row r="1844" spans="1:8" ht="38.25">
      <c r="A1844" s="136" t="s">
        <v>7587</v>
      </c>
      <c r="B1844" s="137" t="s">
        <v>7588</v>
      </c>
      <c r="C1844" s="136" t="s">
        <v>5604</v>
      </c>
      <c r="D1844" s="136" t="s">
        <v>368</v>
      </c>
      <c r="E1844" s="138">
        <v>50.99</v>
      </c>
      <c r="F1844" s="138">
        <v>46.29</v>
      </c>
      <c r="G1844" s="136" t="s">
        <v>308</v>
      </c>
      <c r="H1844" s="139">
        <v>41974</v>
      </c>
    </row>
    <row r="1845" spans="1:8" ht="38.25">
      <c r="A1845" s="140" t="s">
        <v>7589</v>
      </c>
      <c r="B1845" s="141" t="s">
        <v>7590</v>
      </c>
      <c r="C1845" s="140" t="s">
        <v>5604</v>
      </c>
      <c r="D1845" s="140" t="s">
        <v>368</v>
      </c>
      <c r="E1845" s="142">
        <v>65.56</v>
      </c>
      <c r="F1845" s="142">
        <v>59.52</v>
      </c>
      <c r="G1845" s="140" t="s">
        <v>308</v>
      </c>
      <c r="H1845" s="143">
        <v>41974</v>
      </c>
    </row>
    <row r="1846" spans="1:8" ht="38.25">
      <c r="A1846" s="136" t="s">
        <v>7591</v>
      </c>
      <c r="B1846" s="137" t="s">
        <v>7592</v>
      </c>
      <c r="C1846" s="136" t="s">
        <v>5604</v>
      </c>
      <c r="D1846" s="136" t="s">
        <v>368</v>
      </c>
      <c r="E1846" s="138">
        <v>87.41</v>
      </c>
      <c r="F1846" s="138">
        <v>79.36</v>
      </c>
      <c r="G1846" s="136" t="s">
        <v>308</v>
      </c>
      <c r="H1846" s="139">
        <v>41974</v>
      </c>
    </row>
    <row r="1847" spans="1:8" ht="25.5">
      <c r="A1847" s="140">
        <v>79479</v>
      </c>
      <c r="B1847" s="141" t="s">
        <v>7593</v>
      </c>
      <c r="C1847" s="140" t="s">
        <v>5604</v>
      </c>
      <c r="D1847" s="140" t="s">
        <v>368</v>
      </c>
      <c r="E1847" s="142">
        <v>42.37</v>
      </c>
      <c r="F1847" s="142">
        <v>38.47</v>
      </c>
      <c r="G1847" s="140" t="s">
        <v>308</v>
      </c>
      <c r="H1847" s="143">
        <v>41974</v>
      </c>
    </row>
    <row r="1848" spans="1:8" ht="25.5">
      <c r="A1848" s="136">
        <v>79474</v>
      </c>
      <c r="B1848" s="137" t="s">
        <v>7594</v>
      </c>
      <c r="C1848" s="136" t="s">
        <v>5604</v>
      </c>
      <c r="D1848" s="136" t="s">
        <v>368</v>
      </c>
      <c r="E1848" s="138">
        <v>49.17</v>
      </c>
      <c r="F1848" s="138">
        <v>44.64</v>
      </c>
      <c r="G1848" s="136" t="s">
        <v>308</v>
      </c>
      <c r="H1848" s="139">
        <v>41974</v>
      </c>
    </row>
    <row r="1849" spans="1:8" ht="38.25">
      <c r="A1849" s="140">
        <v>3070</v>
      </c>
      <c r="B1849" s="141" t="s">
        <v>7595</v>
      </c>
      <c r="C1849" s="140" t="s">
        <v>5604</v>
      </c>
      <c r="D1849" s="140" t="s">
        <v>368</v>
      </c>
      <c r="E1849" s="142">
        <v>5.43</v>
      </c>
      <c r="F1849" s="142">
        <v>5.25</v>
      </c>
      <c r="G1849" s="140" t="s">
        <v>308</v>
      </c>
      <c r="H1849" s="143">
        <v>41974</v>
      </c>
    </row>
    <row r="1850" spans="1:8" ht="25.5">
      <c r="A1850" s="136">
        <v>3061</v>
      </c>
      <c r="B1850" s="137" t="s">
        <v>7596</v>
      </c>
      <c r="C1850" s="136" t="s">
        <v>5604</v>
      </c>
      <c r="D1850" s="136" t="s">
        <v>368</v>
      </c>
      <c r="E1850" s="138">
        <v>4.66</v>
      </c>
      <c r="F1850" s="138">
        <v>4.51</v>
      </c>
      <c r="G1850" s="136" t="s">
        <v>308</v>
      </c>
      <c r="H1850" s="139">
        <v>41974</v>
      </c>
    </row>
    <row r="1851" spans="1:8" ht="38.25">
      <c r="A1851" s="140">
        <v>73430</v>
      </c>
      <c r="B1851" s="141" t="s">
        <v>7597</v>
      </c>
      <c r="C1851" s="140" t="s">
        <v>5361</v>
      </c>
      <c r="D1851" s="140" t="s">
        <v>368</v>
      </c>
      <c r="E1851" s="142">
        <v>14.33</v>
      </c>
      <c r="F1851" s="142">
        <v>13.87</v>
      </c>
      <c r="G1851" s="140" t="s">
        <v>308</v>
      </c>
      <c r="H1851" s="143">
        <v>41974</v>
      </c>
    </row>
    <row r="1852" spans="1:8" ht="25.5">
      <c r="A1852" s="136">
        <v>3071</v>
      </c>
      <c r="B1852" s="137" t="s">
        <v>7598</v>
      </c>
      <c r="C1852" s="136" t="s">
        <v>5604</v>
      </c>
      <c r="D1852" s="136" t="s">
        <v>368</v>
      </c>
      <c r="E1852" s="138">
        <v>6.84</v>
      </c>
      <c r="F1852" s="138">
        <v>6.62</v>
      </c>
      <c r="G1852" s="136" t="s">
        <v>308</v>
      </c>
      <c r="H1852" s="139">
        <v>41974</v>
      </c>
    </row>
    <row r="1853" spans="1:8" ht="38.25">
      <c r="A1853" s="140">
        <v>73413</v>
      </c>
      <c r="B1853" s="141" t="s">
        <v>7599</v>
      </c>
      <c r="C1853" s="140" t="s">
        <v>5361</v>
      </c>
      <c r="D1853" s="140" t="s">
        <v>368</v>
      </c>
      <c r="E1853" s="142">
        <v>11.79</v>
      </c>
      <c r="F1853" s="142">
        <v>11.41</v>
      </c>
      <c r="G1853" s="140" t="s">
        <v>308</v>
      </c>
      <c r="H1853" s="143">
        <v>41974</v>
      </c>
    </row>
    <row r="1854" spans="1:8" ht="25.5">
      <c r="A1854" s="136">
        <v>79480</v>
      </c>
      <c r="B1854" s="137" t="s">
        <v>7600</v>
      </c>
      <c r="C1854" s="136" t="s">
        <v>5604</v>
      </c>
      <c r="D1854" s="136" t="s">
        <v>368</v>
      </c>
      <c r="E1854" s="138">
        <v>2.7</v>
      </c>
      <c r="F1854" s="138">
        <v>2.69</v>
      </c>
      <c r="G1854" s="136" t="s">
        <v>308</v>
      </c>
      <c r="H1854" s="139">
        <v>41974</v>
      </c>
    </row>
    <row r="1855" spans="1:8" ht="25.5">
      <c r="A1855" s="140" t="s">
        <v>7601</v>
      </c>
      <c r="B1855" s="141" t="s">
        <v>7602</v>
      </c>
      <c r="C1855" s="140" t="s">
        <v>5604</v>
      </c>
      <c r="D1855" s="140" t="s">
        <v>368</v>
      </c>
      <c r="E1855" s="142">
        <v>1.61</v>
      </c>
      <c r="F1855" s="142">
        <v>1.59</v>
      </c>
      <c r="G1855" s="140" t="s">
        <v>308</v>
      </c>
      <c r="H1855" s="143">
        <v>41974</v>
      </c>
    </row>
    <row r="1856" spans="1:8" ht="25.5">
      <c r="A1856" s="136">
        <v>72917</v>
      </c>
      <c r="B1856" s="137" t="s">
        <v>7603</v>
      </c>
      <c r="C1856" s="136" t="s">
        <v>5604</v>
      </c>
      <c r="D1856" s="136" t="s">
        <v>368</v>
      </c>
      <c r="E1856" s="138">
        <v>10.91</v>
      </c>
      <c r="F1856" s="138">
        <v>10.63</v>
      </c>
      <c r="G1856" s="136" t="s">
        <v>308</v>
      </c>
      <c r="H1856" s="139">
        <v>41974</v>
      </c>
    </row>
    <row r="1857" spans="1:8" ht="25.5">
      <c r="A1857" s="140">
        <v>72918</v>
      </c>
      <c r="B1857" s="141" t="s">
        <v>7604</v>
      </c>
      <c r="C1857" s="140" t="s">
        <v>5604</v>
      </c>
      <c r="D1857" s="140" t="s">
        <v>368</v>
      </c>
      <c r="E1857" s="142">
        <v>12.73</v>
      </c>
      <c r="F1857" s="142">
        <v>12.4</v>
      </c>
      <c r="G1857" s="140" t="s">
        <v>308</v>
      </c>
      <c r="H1857" s="143">
        <v>41974</v>
      </c>
    </row>
    <row r="1858" spans="1:8" ht="25.5">
      <c r="A1858" s="136">
        <v>72915</v>
      </c>
      <c r="B1858" s="137" t="s">
        <v>7605</v>
      </c>
      <c r="C1858" s="136" t="s">
        <v>5604</v>
      </c>
      <c r="D1858" s="136" t="s">
        <v>368</v>
      </c>
      <c r="E1858" s="138">
        <v>9.5500000000000007</v>
      </c>
      <c r="F1858" s="138">
        <v>9.3000000000000007</v>
      </c>
      <c r="G1858" s="136" t="s">
        <v>308</v>
      </c>
      <c r="H1858" s="139">
        <v>41974</v>
      </c>
    </row>
    <row r="1859" spans="1:8" ht="25.5">
      <c r="A1859" s="140">
        <v>83341</v>
      </c>
      <c r="B1859" s="141" t="s">
        <v>7606</v>
      </c>
      <c r="C1859" s="140" t="s">
        <v>5604</v>
      </c>
      <c r="D1859" s="140" t="s">
        <v>368</v>
      </c>
      <c r="E1859" s="142">
        <v>7.65</v>
      </c>
      <c r="F1859" s="142">
        <v>7.53</v>
      </c>
      <c r="G1859" s="140" t="s">
        <v>308</v>
      </c>
      <c r="H1859" s="143">
        <v>41974</v>
      </c>
    </row>
    <row r="1860" spans="1:8" ht="25.5">
      <c r="A1860" s="136">
        <v>83342</v>
      </c>
      <c r="B1860" s="137" t="s">
        <v>7607</v>
      </c>
      <c r="C1860" s="136" t="s">
        <v>5604</v>
      </c>
      <c r="D1860" s="136" t="s">
        <v>368</v>
      </c>
      <c r="E1860" s="138">
        <v>7.3</v>
      </c>
      <c r="F1860" s="138">
        <v>7.09</v>
      </c>
      <c r="G1860" s="136" t="s">
        <v>308</v>
      </c>
      <c r="H1860" s="139">
        <v>41974</v>
      </c>
    </row>
    <row r="1861" spans="1:8" ht="25.5">
      <c r="A1861" s="140">
        <v>83343</v>
      </c>
      <c r="B1861" s="141" t="s">
        <v>7608</v>
      </c>
      <c r="C1861" s="140" t="s">
        <v>5604</v>
      </c>
      <c r="D1861" s="140" t="s">
        <v>368</v>
      </c>
      <c r="E1861" s="142">
        <v>10.96</v>
      </c>
      <c r="F1861" s="142">
        <v>10.63</v>
      </c>
      <c r="G1861" s="140" t="s">
        <v>308</v>
      </c>
      <c r="H1861" s="143">
        <v>41974</v>
      </c>
    </row>
    <row r="1862" spans="1:8" ht="25.5">
      <c r="A1862" s="136">
        <v>83336</v>
      </c>
      <c r="B1862" s="137" t="s">
        <v>7609</v>
      </c>
      <c r="C1862" s="136" t="s">
        <v>5604</v>
      </c>
      <c r="D1862" s="136" t="s">
        <v>368</v>
      </c>
      <c r="E1862" s="138">
        <v>3.93</v>
      </c>
      <c r="F1862" s="138">
        <v>3.8</v>
      </c>
      <c r="G1862" s="136" t="s">
        <v>308</v>
      </c>
      <c r="H1862" s="139">
        <v>41974</v>
      </c>
    </row>
    <row r="1863" spans="1:8" ht="25.5">
      <c r="A1863" s="140">
        <v>73599</v>
      </c>
      <c r="B1863" s="141" t="s">
        <v>7610</v>
      </c>
      <c r="C1863" s="140" t="s">
        <v>5604</v>
      </c>
      <c r="D1863" s="140" t="s">
        <v>368</v>
      </c>
      <c r="E1863" s="142">
        <v>8.0500000000000007</v>
      </c>
      <c r="F1863" s="142">
        <v>7.76</v>
      </c>
      <c r="G1863" s="140" t="s">
        <v>308</v>
      </c>
      <c r="H1863" s="143">
        <v>41974</v>
      </c>
    </row>
    <row r="1864" spans="1:8" ht="25.5">
      <c r="A1864" s="136">
        <v>83338</v>
      </c>
      <c r="B1864" s="137" t="s">
        <v>7611</v>
      </c>
      <c r="C1864" s="136" t="s">
        <v>5604</v>
      </c>
      <c r="D1864" s="136" t="s">
        <v>368</v>
      </c>
      <c r="E1864" s="138">
        <v>2.2200000000000002</v>
      </c>
      <c r="F1864" s="138">
        <v>2.17</v>
      </c>
      <c r="G1864" s="136" t="s">
        <v>308</v>
      </c>
      <c r="H1864" s="139">
        <v>41974</v>
      </c>
    </row>
    <row r="1865" spans="1:8" ht="38.25">
      <c r="A1865" s="140" t="s">
        <v>7612</v>
      </c>
      <c r="B1865" s="141" t="s">
        <v>7613</v>
      </c>
      <c r="C1865" s="140" t="s">
        <v>5604</v>
      </c>
      <c r="D1865" s="140" t="s">
        <v>368</v>
      </c>
      <c r="E1865" s="142">
        <v>21.78</v>
      </c>
      <c r="F1865" s="142">
        <v>21.45</v>
      </c>
      <c r="G1865" s="140" t="s">
        <v>308</v>
      </c>
      <c r="H1865" s="143">
        <v>41974</v>
      </c>
    </row>
    <row r="1866" spans="1:8">
      <c r="A1866" s="136">
        <v>83335</v>
      </c>
      <c r="B1866" s="137" t="s">
        <v>7614</v>
      </c>
      <c r="C1866" s="136" t="s">
        <v>5604</v>
      </c>
      <c r="D1866" s="136" t="s">
        <v>368</v>
      </c>
      <c r="E1866" s="138">
        <v>26.56</v>
      </c>
      <c r="F1866" s="138">
        <v>26.41</v>
      </c>
      <c r="G1866" s="136" t="s">
        <v>308</v>
      </c>
      <c r="H1866" s="139">
        <v>41974</v>
      </c>
    </row>
    <row r="1867" spans="1:8" ht="25.5">
      <c r="A1867" s="140" t="s">
        <v>7615</v>
      </c>
      <c r="B1867" s="141" t="s">
        <v>7616</v>
      </c>
      <c r="C1867" s="140" t="s">
        <v>5604</v>
      </c>
      <c r="D1867" s="140" t="s">
        <v>368</v>
      </c>
      <c r="E1867" s="142">
        <v>4.9800000000000004</v>
      </c>
      <c r="F1867" s="142">
        <v>4.92</v>
      </c>
      <c r="G1867" s="140" t="s">
        <v>308</v>
      </c>
      <c r="H1867" s="143">
        <v>41974</v>
      </c>
    </row>
    <row r="1868" spans="1:8" ht="38.25">
      <c r="A1868" s="136">
        <v>72821</v>
      </c>
      <c r="B1868" s="137" t="s">
        <v>7617</v>
      </c>
      <c r="C1868" s="136" t="s">
        <v>5604</v>
      </c>
      <c r="D1868" s="136" t="s">
        <v>368</v>
      </c>
      <c r="E1868" s="138">
        <v>4.82</v>
      </c>
      <c r="F1868" s="138">
        <v>4.74</v>
      </c>
      <c r="G1868" s="136" t="s">
        <v>308</v>
      </c>
      <c r="H1868" s="139">
        <v>41974</v>
      </c>
    </row>
    <row r="1869" spans="1:8" ht="38.25">
      <c r="A1869" s="140">
        <v>72822</v>
      </c>
      <c r="B1869" s="141" t="s">
        <v>7618</v>
      </c>
      <c r="C1869" s="140" t="s">
        <v>5604</v>
      </c>
      <c r="D1869" s="140" t="s">
        <v>368</v>
      </c>
      <c r="E1869" s="142">
        <v>4.91</v>
      </c>
      <c r="F1869" s="142">
        <v>4.83</v>
      </c>
      <c r="G1869" s="140" t="s">
        <v>308</v>
      </c>
      <c r="H1869" s="143">
        <v>41974</v>
      </c>
    </row>
    <row r="1870" spans="1:8" ht="38.25">
      <c r="A1870" s="136">
        <v>72818</v>
      </c>
      <c r="B1870" s="137" t="s">
        <v>7619</v>
      </c>
      <c r="C1870" s="136" t="s">
        <v>5604</v>
      </c>
      <c r="D1870" s="136" t="s">
        <v>368</v>
      </c>
      <c r="E1870" s="138">
        <v>4.72</v>
      </c>
      <c r="F1870" s="138">
        <v>4.6399999999999997</v>
      </c>
      <c r="G1870" s="136" t="s">
        <v>308</v>
      </c>
      <c r="H1870" s="139">
        <v>41974</v>
      </c>
    </row>
    <row r="1871" spans="1:8" ht="38.25">
      <c r="A1871" s="140">
        <v>72823</v>
      </c>
      <c r="B1871" s="141" t="s">
        <v>7620</v>
      </c>
      <c r="C1871" s="140" t="s">
        <v>5604</v>
      </c>
      <c r="D1871" s="140" t="s">
        <v>368</v>
      </c>
      <c r="E1871" s="142">
        <v>4.9800000000000004</v>
      </c>
      <c r="F1871" s="142">
        <v>4.9000000000000004</v>
      </c>
      <c r="G1871" s="140" t="s">
        <v>308</v>
      </c>
      <c r="H1871" s="143">
        <v>41974</v>
      </c>
    </row>
    <row r="1872" spans="1:8" ht="38.25">
      <c r="A1872" s="136">
        <v>72824</v>
      </c>
      <c r="B1872" s="137" t="s">
        <v>7621</v>
      </c>
      <c r="C1872" s="136" t="s">
        <v>5604</v>
      </c>
      <c r="D1872" s="136" t="s">
        <v>368</v>
      </c>
      <c r="E1872" s="138">
        <v>5.13</v>
      </c>
      <c r="F1872" s="138">
        <v>5.05</v>
      </c>
      <c r="G1872" s="136" t="s">
        <v>308</v>
      </c>
      <c r="H1872" s="139">
        <v>41974</v>
      </c>
    </row>
    <row r="1873" spans="1:8" ht="38.25">
      <c r="A1873" s="140">
        <v>72833</v>
      </c>
      <c r="B1873" s="141" t="s">
        <v>7622</v>
      </c>
      <c r="C1873" s="140" t="s">
        <v>5604</v>
      </c>
      <c r="D1873" s="140" t="s">
        <v>368</v>
      </c>
      <c r="E1873" s="142">
        <v>4.2300000000000004</v>
      </c>
      <c r="F1873" s="142">
        <v>4.16</v>
      </c>
      <c r="G1873" s="140" t="s">
        <v>308</v>
      </c>
      <c r="H1873" s="143">
        <v>41974</v>
      </c>
    </row>
    <row r="1874" spans="1:8" ht="38.25">
      <c r="A1874" s="136">
        <v>72834</v>
      </c>
      <c r="B1874" s="137" t="s">
        <v>7623</v>
      </c>
      <c r="C1874" s="136" t="s">
        <v>5604</v>
      </c>
      <c r="D1874" s="136" t="s">
        <v>368</v>
      </c>
      <c r="E1874" s="138">
        <v>4.3099999999999996</v>
      </c>
      <c r="F1874" s="138">
        <v>4.24</v>
      </c>
      <c r="G1874" s="136" t="s">
        <v>308</v>
      </c>
      <c r="H1874" s="139">
        <v>41974</v>
      </c>
    </row>
    <row r="1875" spans="1:8" ht="38.25">
      <c r="A1875" s="140">
        <v>72832</v>
      </c>
      <c r="B1875" s="141" t="s">
        <v>7624</v>
      </c>
      <c r="C1875" s="140" t="s">
        <v>5604</v>
      </c>
      <c r="D1875" s="140" t="s">
        <v>368</v>
      </c>
      <c r="E1875" s="142">
        <v>4.16</v>
      </c>
      <c r="F1875" s="142">
        <v>4.09</v>
      </c>
      <c r="G1875" s="140" t="s">
        <v>308</v>
      </c>
      <c r="H1875" s="143">
        <v>41974</v>
      </c>
    </row>
    <row r="1876" spans="1:8" ht="38.25">
      <c r="A1876" s="136">
        <v>72835</v>
      </c>
      <c r="B1876" s="137" t="s">
        <v>7625</v>
      </c>
      <c r="C1876" s="136" t="s">
        <v>5604</v>
      </c>
      <c r="D1876" s="136" t="s">
        <v>368</v>
      </c>
      <c r="E1876" s="138">
        <v>4.38</v>
      </c>
      <c r="F1876" s="138">
        <v>4.3099999999999996</v>
      </c>
      <c r="G1876" s="136" t="s">
        <v>308</v>
      </c>
      <c r="H1876" s="139">
        <v>41974</v>
      </c>
    </row>
    <row r="1877" spans="1:8" ht="38.25">
      <c r="A1877" s="140">
        <v>72836</v>
      </c>
      <c r="B1877" s="141" t="s">
        <v>7626</v>
      </c>
      <c r="C1877" s="140" t="s">
        <v>5604</v>
      </c>
      <c r="D1877" s="140" t="s">
        <v>368</v>
      </c>
      <c r="E1877" s="142">
        <v>4.47</v>
      </c>
      <c r="F1877" s="142">
        <v>4.4000000000000004</v>
      </c>
      <c r="G1877" s="140" t="s">
        <v>308</v>
      </c>
      <c r="H1877" s="143">
        <v>41974</v>
      </c>
    </row>
    <row r="1878" spans="1:8" ht="38.25">
      <c r="A1878" s="136">
        <v>72826</v>
      </c>
      <c r="B1878" s="137" t="s">
        <v>7627</v>
      </c>
      <c r="C1878" s="136" t="s">
        <v>5604</v>
      </c>
      <c r="D1878" s="136" t="s">
        <v>368</v>
      </c>
      <c r="E1878" s="138">
        <v>4.4800000000000004</v>
      </c>
      <c r="F1878" s="138">
        <v>4.41</v>
      </c>
      <c r="G1878" s="136" t="s">
        <v>308</v>
      </c>
      <c r="H1878" s="139">
        <v>41974</v>
      </c>
    </row>
    <row r="1879" spans="1:8" ht="38.25">
      <c r="A1879" s="140">
        <v>72827</v>
      </c>
      <c r="B1879" s="141" t="s">
        <v>7628</v>
      </c>
      <c r="C1879" s="140" t="s">
        <v>5604</v>
      </c>
      <c r="D1879" s="140" t="s">
        <v>368</v>
      </c>
      <c r="E1879" s="142">
        <v>4.57</v>
      </c>
      <c r="F1879" s="142">
        <v>4.5</v>
      </c>
      <c r="G1879" s="140" t="s">
        <v>308</v>
      </c>
      <c r="H1879" s="143">
        <v>41974</v>
      </c>
    </row>
    <row r="1880" spans="1:8" ht="38.25">
      <c r="A1880" s="136">
        <v>72825</v>
      </c>
      <c r="B1880" s="137" t="s">
        <v>7629</v>
      </c>
      <c r="C1880" s="136" t="s">
        <v>5604</v>
      </c>
      <c r="D1880" s="136" t="s">
        <v>368</v>
      </c>
      <c r="E1880" s="138">
        <v>4.41</v>
      </c>
      <c r="F1880" s="138">
        <v>4.34</v>
      </c>
      <c r="G1880" s="136" t="s">
        <v>308</v>
      </c>
      <c r="H1880" s="139">
        <v>41974</v>
      </c>
    </row>
    <row r="1881" spans="1:8" ht="38.25">
      <c r="A1881" s="140">
        <v>72828</v>
      </c>
      <c r="B1881" s="141" t="s">
        <v>7630</v>
      </c>
      <c r="C1881" s="140" t="s">
        <v>5604</v>
      </c>
      <c r="D1881" s="140" t="s">
        <v>368</v>
      </c>
      <c r="E1881" s="142">
        <v>4.66</v>
      </c>
      <c r="F1881" s="142">
        <v>4.58</v>
      </c>
      <c r="G1881" s="140" t="s">
        <v>308</v>
      </c>
      <c r="H1881" s="143">
        <v>41974</v>
      </c>
    </row>
    <row r="1882" spans="1:8" ht="38.25">
      <c r="A1882" s="136">
        <v>72829</v>
      </c>
      <c r="B1882" s="137" t="s">
        <v>7631</v>
      </c>
      <c r="C1882" s="136" t="s">
        <v>5604</v>
      </c>
      <c r="D1882" s="136" t="s">
        <v>368</v>
      </c>
      <c r="E1882" s="138">
        <v>4.76</v>
      </c>
      <c r="F1882" s="138">
        <v>4.68</v>
      </c>
      <c r="G1882" s="136" t="s">
        <v>308</v>
      </c>
      <c r="H1882" s="139">
        <v>41974</v>
      </c>
    </row>
    <row r="1883" spans="1:8" ht="25.5">
      <c r="A1883" s="140">
        <v>5632</v>
      </c>
      <c r="B1883" s="141" t="s">
        <v>7632</v>
      </c>
      <c r="C1883" s="140" t="s">
        <v>5450</v>
      </c>
      <c r="D1883" s="140" t="s">
        <v>6044</v>
      </c>
      <c r="E1883" s="142">
        <v>47.97</v>
      </c>
      <c r="F1883" s="142">
        <v>46.4</v>
      </c>
      <c r="G1883" s="140" t="s">
        <v>308</v>
      </c>
      <c r="H1883" s="143">
        <v>41974</v>
      </c>
    </row>
    <row r="1884" spans="1:8" ht="25.5">
      <c r="A1884" s="136">
        <v>5631</v>
      </c>
      <c r="B1884" s="137" t="s">
        <v>7633</v>
      </c>
      <c r="C1884" s="136" t="s">
        <v>5450</v>
      </c>
      <c r="D1884" s="136" t="s">
        <v>6046</v>
      </c>
      <c r="E1884" s="138">
        <v>132.13999999999999</v>
      </c>
      <c r="F1884" s="138">
        <v>130.57</v>
      </c>
      <c r="G1884" s="136" t="s">
        <v>308</v>
      </c>
      <c r="H1884" s="139">
        <v>41974</v>
      </c>
    </row>
    <row r="1885" spans="1:8" ht="25.5">
      <c r="A1885" s="140">
        <v>5627</v>
      </c>
      <c r="B1885" s="141" t="s">
        <v>7634</v>
      </c>
      <c r="C1885" s="140" t="s">
        <v>5450</v>
      </c>
      <c r="D1885" s="140" t="s">
        <v>307</v>
      </c>
      <c r="E1885" s="142">
        <v>26.88</v>
      </c>
      <c r="F1885" s="142">
        <v>26.88</v>
      </c>
      <c r="G1885" s="140" t="s">
        <v>308</v>
      </c>
      <c r="H1885" s="143">
        <v>41974</v>
      </c>
    </row>
    <row r="1886" spans="1:8" ht="25.5">
      <c r="A1886" s="136">
        <v>5628</v>
      </c>
      <c r="B1886" s="137" t="s">
        <v>7635</v>
      </c>
      <c r="C1886" s="136" t="s">
        <v>5450</v>
      </c>
      <c r="D1886" s="136" t="s">
        <v>307</v>
      </c>
      <c r="E1886" s="138">
        <v>6.05</v>
      </c>
      <c r="F1886" s="138">
        <v>6.04</v>
      </c>
      <c r="G1886" s="136" t="s">
        <v>308</v>
      </c>
      <c r="H1886" s="139">
        <v>41974</v>
      </c>
    </row>
    <row r="1887" spans="1:8" ht="25.5">
      <c r="A1887" s="140">
        <v>5629</v>
      </c>
      <c r="B1887" s="141" t="s">
        <v>7636</v>
      </c>
      <c r="C1887" s="140" t="s">
        <v>5450</v>
      </c>
      <c r="D1887" s="140" t="s">
        <v>307</v>
      </c>
      <c r="E1887" s="142">
        <v>37.799999999999997</v>
      </c>
      <c r="F1887" s="142">
        <v>37.799999999999997</v>
      </c>
      <c r="G1887" s="140" t="s">
        <v>308</v>
      </c>
      <c r="H1887" s="143">
        <v>41974</v>
      </c>
    </row>
    <row r="1888" spans="1:8" ht="38.25">
      <c r="A1888" s="136">
        <v>5630</v>
      </c>
      <c r="B1888" s="137" t="s">
        <v>7637</v>
      </c>
      <c r="C1888" s="136" t="s">
        <v>5450</v>
      </c>
      <c r="D1888" s="136" t="s">
        <v>307</v>
      </c>
      <c r="E1888" s="138">
        <v>46.37</v>
      </c>
      <c r="F1888" s="138">
        <v>46.37</v>
      </c>
      <c r="G1888" s="136" t="s">
        <v>308</v>
      </c>
      <c r="H1888" s="139">
        <v>41974</v>
      </c>
    </row>
    <row r="1889" spans="1:8" ht="25.5">
      <c r="A1889" s="140">
        <v>84013</v>
      </c>
      <c r="B1889" s="141" t="s">
        <v>7638</v>
      </c>
      <c r="C1889" s="140" t="s">
        <v>5450</v>
      </c>
      <c r="D1889" s="140" t="s">
        <v>6044</v>
      </c>
      <c r="E1889" s="142">
        <v>46.46</v>
      </c>
      <c r="F1889" s="142">
        <v>44.89</v>
      </c>
      <c r="G1889" s="140" t="s">
        <v>308</v>
      </c>
      <c r="H1889" s="143">
        <v>41974</v>
      </c>
    </row>
    <row r="1890" spans="1:8" ht="25.5">
      <c r="A1890" s="136" t="s">
        <v>7639</v>
      </c>
      <c r="B1890" s="137" t="s">
        <v>7640</v>
      </c>
      <c r="C1890" s="136" t="s">
        <v>5450</v>
      </c>
      <c r="D1890" s="136" t="s">
        <v>6046</v>
      </c>
      <c r="E1890" s="138">
        <v>128.47999999999999</v>
      </c>
      <c r="F1890" s="138">
        <v>126.9</v>
      </c>
      <c r="G1890" s="136" t="s">
        <v>308</v>
      </c>
      <c r="H1890" s="139">
        <v>41974</v>
      </c>
    </row>
    <row r="1891" spans="1:8" ht="25.5">
      <c r="A1891" s="140">
        <v>88832</v>
      </c>
      <c r="B1891" s="141" t="s">
        <v>7641</v>
      </c>
      <c r="C1891" s="140" t="s">
        <v>5450</v>
      </c>
      <c r="D1891" s="140" t="s">
        <v>307</v>
      </c>
      <c r="E1891" s="142">
        <v>25.65</v>
      </c>
      <c r="F1891" s="142">
        <v>25.64</v>
      </c>
      <c r="G1891" s="140" t="s">
        <v>308</v>
      </c>
      <c r="H1891" s="143">
        <v>41974</v>
      </c>
    </row>
    <row r="1892" spans="1:8" ht="25.5">
      <c r="A1892" s="136">
        <v>88834</v>
      </c>
      <c r="B1892" s="137" t="s">
        <v>7642</v>
      </c>
      <c r="C1892" s="136" t="s">
        <v>5450</v>
      </c>
      <c r="D1892" s="136" t="s">
        <v>307</v>
      </c>
      <c r="E1892" s="138">
        <v>5.77</v>
      </c>
      <c r="F1892" s="138">
        <v>5.77</v>
      </c>
      <c r="G1892" s="136" t="s">
        <v>308</v>
      </c>
      <c r="H1892" s="139">
        <v>41974</v>
      </c>
    </row>
    <row r="1893" spans="1:8" ht="25.5">
      <c r="A1893" s="140">
        <v>88835</v>
      </c>
      <c r="B1893" s="141" t="s">
        <v>7643</v>
      </c>
      <c r="C1893" s="140" t="s">
        <v>5450</v>
      </c>
      <c r="D1893" s="140" t="s">
        <v>307</v>
      </c>
      <c r="E1893" s="142">
        <v>36.07</v>
      </c>
      <c r="F1893" s="142">
        <v>36.06</v>
      </c>
      <c r="G1893" s="140" t="s">
        <v>308</v>
      </c>
      <c r="H1893" s="143">
        <v>41974</v>
      </c>
    </row>
    <row r="1894" spans="1:8" ht="38.25">
      <c r="A1894" s="136">
        <v>88836</v>
      </c>
      <c r="B1894" s="137" t="s">
        <v>7644</v>
      </c>
      <c r="C1894" s="136" t="s">
        <v>5450</v>
      </c>
      <c r="D1894" s="136" t="s">
        <v>307</v>
      </c>
      <c r="E1894" s="138">
        <v>45.95</v>
      </c>
      <c r="F1894" s="138">
        <v>45.94</v>
      </c>
      <c r="G1894" s="136" t="s">
        <v>308</v>
      </c>
      <c r="H1894" s="139">
        <v>41974</v>
      </c>
    </row>
    <row r="1895" spans="1:8" ht="25.5">
      <c r="A1895" s="140">
        <v>88908</v>
      </c>
      <c r="B1895" s="141" t="s">
        <v>7645</v>
      </c>
      <c r="C1895" s="140" t="s">
        <v>5450</v>
      </c>
      <c r="D1895" s="140" t="s">
        <v>6044</v>
      </c>
      <c r="E1895" s="142">
        <v>51.67</v>
      </c>
      <c r="F1895" s="142">
        <v>50.1</v>
      </c>
      <c r="G1895" s="140" t="s">
        <v>308</v>
      </c>
      <c r="H1895" s="143">
        <v>41974</v>
      </c>
    </row>
    <row r="1896" spans="1:8" ht="25.5">
      <c r="A1896" s="136">
        <v>88907</v>
      </c>
      <c r="B1896" s="137" t="s">
        <v>7646</v>
      </c>
      <c r="C1896" s="136" t="s">
        <v>5450</v>
      </c>
      <c r="D1896" s="136" t="s">
        <v>6046</v>
      </c>
      <c r="E1896" s="138">
        <v>158.47999999999999</v>
      </c>
      <c r="F1896" s="138">
        <v>156.91999999999999</v>
      </c>
      <c r="G1896" s="136" t="s">
        <v>308</v>
      </c>
      <c r="H1896" s="139">
        <v>41974</v>
      </c>
    </row>
    <row r="1897" spans="1:8" ht="25.5">
      <c r="A1897" s="140">
        <v>88900</v>
      </c>
      <c r="B1897" s="141" t="s">
        <v>7647</v>
      </c>
      <c r="C1897" s="140" t="s">
        <v>5450</v>
      </c>
      <c r="D1897" s="140" t="s">
        <v>307</v>
      </c>
      <c r="E1897" s="142">
        <v>29.9</v>
      </c>
      <c r="F1897" s="142">
        <v>29.9</v>
      </c>
      <c r="G1897" s="140" t="s">
        <v>308</v>
      </c>
      <c r="H1897" s="143">
        <v>41974</v>
      </c>
    </row>
    <row r="1898" spans="1:8" ht="25.5">
      <c r="A1898" s="136">
        <v>88902</v>
      </c>
      <c r="B1898" s="137" t="s">
        <v>7648</v>
      </c>
      <c r="C1898" s="136" t="s">
        <v>5450</v>
      </c>
      <c r="D1898" s="136" t="s">
        <v>307</v>
      </c>
      <c r="E1898" s="138">
        <v>6.73</v>
      </c>
      <c r="F1898" s="138">
        <v>6.72</v>
      </c>
      <c r="G1898" s="136" t="s">
        <v>308</v>
      </c>
      <c r="H1898" s="139">
        <v>41974</v>
      </c>
    </row>
    <row r="1899" spans="1:8" ht="25.5">
      <c r="A1899" s="140">
        <v>88903</v>
      </c>
      <c r="B1899" s="141" t="s">
        <v>7649</v>
      </c>
      <c r="C1899" s="140" t="s">
        <v>5450</v>
      </c>
      <c r="D1899" s="140" t="s">
        <v>307</v>
      </c>
      <c r="E1899" s="142">
        <v>42.05</v>
      </c>
      <c r="F1899" s="142">
        <v>42.05</v>
      </c>
      <c r="G1899" s="140" t="s">
        <v>308</v>
      </c>
      <c r="H1899" s="143">
        <v>41974</v>
      </c>
    </row>
    <row r="1900" spans="1:8" ht="38.25">
      <c r="A1900" s="136">
        <v>88904</v>
      </c>
      <c r="B1900" s="137" t="s">
        <v>7650</v>
      </c>
      <c r="C1900" s="136" t="s">
        <v>5450</v>
      </c>
      <c r="D1900" s="136" t="s">
        <v>307</v>
      </c>
      <c r="E1900" s="138">
        <v>64.760000000000005</v>
      </c>
      <c r="F1900" s="138">
        <v>64.760000000000005</v>
      </c>
      <c r="G1900" s="136" t="s">
        <v>308</v>
      </c>
      <c r="H1900" s="139">
        <v>41974</v>
      </c>
    </row>
    <row r="1901" spans="1:8" ht="25.5">
      <c r="A1901" s="140" t="s">
        <v>7651</v>
      </c>
      <c r="B1901" s="141" t="s">
        <v>7652</v>
      </c>
      <c r="C1901" s="140" t="s">
        <v>5604</v>
      </c>
      <c r="D1901" s="140" t="s">
        <v>368</v>
      </c>
      <c r="E1901" s="142">
        <v>97.12</v>
      </c>
      <c r="F1901" s="142">
        <v>88.18</v>
      </c>
      <c r="G1901" s="140" t="s">
        <v>308</v>
      </c>
      <c r="H1901" s="143">
        <v>41974</v>
      </c>
    </row>
    <row r="1902" spans="1:8" ht="25.5">
      <c r="A1902" s="136" t="s">
        <v>7653</v>
      </c>
      <c r="B1902" s="137" t="s">
        <v>7654</v>
      </c>
      <c r="C1902" s="136" t="s">
        <v>5604</v>
      </c>
      <c r="D1902" s="136" t="s">
        <v>368</v>
      </c>
      <c r="E1902" s="138">
        <v>91.05</v>
      </c>
      <c r="F1902" s="138">
        <v>82.67</v>
      </c>
      <c r="G1902" s="136" t="s">
        <v>308</v>
      </c>
      <c r="H1902" s="139">
        <v>41974</v>
      </c>
    </row>
    <row r="1903" spans="1:8" ht="38.25">
      <c r="A1903" s="140" t="s">
        <v>7655</v>
      </c>
      <c r="B1903" s="141" t="s">
        <v>7656</v>
      </c>
      <c r="C1903" s="140" t="s">
        <v>5604</v>
      </c>
      <c r="D1903" s="140" t="s">
        <v>368</v>
      </c>
      <c r="E1903" s="142">
        <v>133.54</v>
      </c>
      <c r="F1903" s="142">
        <v>121.25</v>
      </c>
      <c r="G1903" s="140" t="s">
        <v>308</v>
      </c>
      <c r="H1903" s="143">
        <v>41974</v>
      </c>
    </row>
    <row r="1904" spans="1:8" ht="38.25">
      <c r="A1904" s="136" t="s">
        <v>7657</v>
      </c>
      <c r="B1904" s="137" t="s">
        <v>7658</v>
      </c>
      <c r="C1904" s="136" t="s">
        <v>5604</v>
      </c>
      <c r="D1904" s="136" t="s">
        <v>368</v>
      </c>
      <c r="E1904" s="138">
        <v>157.82</v>
      </c>
      <c r="F1904" s="138">
        <v>143.29</v>
      </c>
      <c r="G1904" s="136" t="s">
        <v>308</v>
      </c>
      <c r="H1904" s="139">
        <v>41974</v>
      </c>
    </row>
    <row r="1905" spans="1:8" ht="25.5">
      <c r="A1905" s="140" t="s">
        <v>7659</v>
      </c>
      <c r="B1905" s="141" t="s">
        <v>7660</v>
      </c>
      <c r="C1905" s="140" t="s">
        <v>5604</v>
      </c>
      <c r="D1905" s="140" t="s">
        <v>368</v>
      </c>
      <c r="E1905" s="142">
        <v>182.1</v>
      </c>
      <c r="F1905" s="142">
        <v>165.34</v>
      </c>
      <c r="G1905" s="140" t="s">
        <v>308</v>
      </c>
      <c r="H1905" s="143">
        <v>41974</v>
      </c>
    </row>
    <row r="1906" spans="1:8" ht="25.5">
      <c r="A1906" s="136" t="s">
        <v>7661</v>
      </c>
      <c r="B1906" s="137" t="s">
        <v>7662</v>
      </c>
      <c r="C1906" s="136" t="s">
        <v>5604</v>
      </c>
      <c r="D1906" s="136" t="s">
        <v>368</v>
      </c>
      <c r="E1906" s="138">
        <v>218.52</v>
      </c>
      <c r="F1906" s="138">
        <v>198.41</v>
      </c>
      <c r="G1906" s="136" t="s">
        <v>308</v>
      </c>
      <c r="H1906" s="139">
        <v>41974</v>
      </c>
    </row>
    <row r="1907" spans="1:8" ht="25.5">
      <c r="A1907" s="140" t="s">
        <v>7663</v>
      </c>
      <c r="B1907" s="141" t="s">
        <v>7664</v>
      </c>
      <c r="C1907" s="140" t="s">
        <v>5604</v>
      </c>
      <c r="D1907" s="140" t="s">
        <v>368</v>
      </c>
      <c r="E1907" s="142">
        <v>254.94</v>
      </c>
      <c r="F1907" s="142">
        <v>231.48</v>
      </c>
      <c r="G1907" s="140" t="s">
        <v>308</v>
      </c>
      <c r="H1907" s="143">
        <v>41974</v>
      </c>
    </row>
    <row r="1908" spans="1:8" ht="25.5">
      <c r="A1908" s="136" t="s">
        <v>7665</v>
      </c>
      <c r="B1908" s="137" t="s">
        <v>7666</v>
      </c>
      <c r="C1908" s="136" t="s">
        <v>5604</v>
      </c>
      <c r="D1908" s="136" t="s">
        <v>368</v>
      </c>
      <c r="E1908" s="138">
        <v>115.33</v>
      </c>
      <c r="F1908" s="138">
        <v>104.71</v>
      </c>
      <c r="G1908" s="136" t="s">
        <v>308</v>
      </c>
      <c r="H1908" s="139">
        <v>41974</v>
      </c>
    </row>
    <row r="1909" spans="1:8" ht="51">
      <c r="A1909" s="140">
        <v>89898</v>
      </c>
      <c r="B1909" s="141" t="s">
        <v>7667</v>
      </c>
      <c r="C1909" s="140" t="s">
        <v>5604</v>
      </c>
      <c r="D1909" s="140" t="s">
        <v>368</v>
      </c>
      <c r="E1909" s="142">
        <v>18.32</v>
      </c>
      <c r="F1909" s="142">
        <v>18.059999999999999</v>
      </c>
      <c r="G1909" s="140" t="s">
        <v>308</v>
      </c>
      <c r="H1909" s="143">
        <v>41974</v>
      </c>
    </row>
    <row r="1910" spans="1:8" ht="51">
      <c r="A1910" s="136">
        <v>89918</v>
      </c>
      <c r="B1910" s="137" t="s">
        <v>7668</v>
      </c>
      <c r="C1910" s="136" t="s">
        <v>5604</v>
      </c>
      <c r="D1910" s="136" t="s">
        <v>368</v>
      </c>
      <c r="E1910" s="138">
        <v>21.85</v>
      </c>
      <c r="F1910" s="138">
        <v>21.6</v>
      </c>
      <c r="G1910" s="136" t="s">
        <v>308</v>
      </c>
      <c r="H1910" s="139">
        <v>41974</v>
      </c>
    </row>
    <row r="1911" spans="1:8" ht="51">
      <c r="A1911" s="140">
        <v>89900</v>
      </c>
      <c r="B1911" s="141" t="s">
        <v>7669</v>
      </c>
      <c r="C1911" s="140" t="s">
        <v>5604</v>
      </c>
      <c r="D1911" s="140" t="s">
        <v>368</v>
      </c>
      <c r="E1911" s="142">
        <v>23.05</v>
      </c>
      <c r="F1911" s="142">
        <v>22.73</v>
      </c>
      <c r="G1911" s="140" t="s">
        <v>308</v>
      </c>
      <c r="H1911" s="143">
        <v>41974</v>
      </c>
    </row>
    <row r="1912" spans="1:8" ht="51">
      <c r="A1912" s="136">
        <v>89920</v>
      </c>
      <c r="B1912" s="137" t="s">
        <v>7670</v>
      </c>
      <c r="C1912" s="136" t="s">
        <v>5604</v>
      </c>
      <c r="D1912" s="136" t="s">
        <v>368</v>
      </c>
      <c r="E1912" s="138">
        <v>26.71</v>
      </c>
      <c r="F1912" s="138">
        <v>26.42</v>
      </c>
      <c r="G1912" s="136" t="s">
        <v>308</v>
      </c>
      <c r="H1912" s="139">
        <v>41974</v>
      </c>
    </row>
    <row r="1913" spans="1:8" ht="51">
      <c r="A1913" s="140">
        <v>89902</v>
      </c>
      <c r="B1913" s="141" t="s">
        <v>7671</v>
      </c>
      <c r="C1913" s="140" t="s">
        <v>5604</v>
      </c>
      <c r="D1913" s="140" t="s">
        <v>368</v>
      </c>
      <c r="E1913" s="142">
        <v>28.54</v>
      </c>
      <c r="F1913" s="142">
        <v>28.17</v>
      </c>
      <c r="G1913" s="140" t="s">
        <v>308</v>
      </c>
      <c r="H1913" s="143">
        <v>41974</v>
      </c>
    </row>
    <row r="1914" spans="1:8" ht="51">
      <c r="A1914" s="136">
        <v>89903</v>
      </c>
      <c r="B1914" s="137" t="s">
        <v>7672</v>
      </c>
      <c r="C1914" s="136" t="s">
        <v>5604</v>
      </c>
      <c r="D1914" s="136" t="s">
        <v>368</v>
      </c>
      <c r="E1914" s="138">
        <v>5.37</v>
      </c>
      <c r="F1914" s="138">
        <v>5.29</v>
      </c>
      <c r="G1914" s="136" t="s">
        <v>308</v>
      </c>
      <c r="H1914" s="139">
        <v>41974</v>
      </c>
    </row>
    <row r="1915" spans="1:8" ht="51">
      <c r="A1915" s="140">
        <v>89904</v>
      </c>
      <c r="B1915" s="141" t="s">
        <v>7673</v>
      </c>
      <c r="C1915" s="140" t="s">
        <v>5604</v>
      </c>
      <c r="D1915" s="140" t="s">
        <v>368</v>
      </c>
      <c r="E1915" s="142">
        <v>5.4</v>
      </c>
      <c r="F1915" s="142">
        <v>5.32</v>
      </c>
      <c r="G1915" s="140" t="s">
        <v>308</v>
      </c>
      <c r="H1915" s="143">
        <v>41974</v>
      </c>
    </row>
    <row r="1916" spans="1:8" ht="51">
      <c r="A1916" s="136">
        <v>89905</v>
      </c>
      <c r="B1916" s="137" t="s">
        <v>7674</v>
      </c>
      <c r="C1916" s="136" t="s">
        <v>5604</v>
      </c>
      <c r="D1916" s="136" t="s">
        <v>368</v>
      </c>
      <c r="E1916" s="138">
        <v>5.55</v>
      </c>
      <c r="F1916" s="138">
        <v>5.47</v>
      </c>
      <c r="G1916" s="136" t="s">
        <v>308</v>
      </c>
      <c r="H1916" s="139">
        <v>41974</v>
      </c>
    </row>
    <row r="1917" spans="1:8" ht="51">
      <c r="A1917" s="140">
        <v>89906</v>
      </c>
      <c r="B1917" s="141" t="s">
        <v>7675</v>
      </c>
      <c r="C1917" s="140" t="s">
        <v>5604</v>
      </c>
      <c r="D1917" s="140" t="s">
        <v>368</v>
      </c>
      <c r="E1917" s="142">
        <v>5.5</v>
      </c>
      <c r="F1917" s="142">
        <v>5.42</v>
      </c>
      <c r="G1917" s="140" t="s">
        <v>308</v>
      </c>
      <c r="H1917" s="143">
        <v>41974</v>
      </c>
    </row>
    <row r="1918" spans="1:8" ht="51">
      <c r="A1918" s="136">
        <v>89885</v>
      </c>
      <c r="B1918" s="137" t="s">
        <v>7676</v>
      </c>
      <c r="C1918" s="136" t="s">
        <v>5604</v>
      </c>
      <c r="D1918" s="136" t="s">
        <v>368</v>
      </c>
      <c r="E1918" s="138">
        <v>5.77</v>
      </c>
      <c r="F1918" s="138">
        <v>5.67</v>
      </c>
      <c r="G1918" s="136" t="s">
        <v>308</v>
      </c>
      <c r="H1918" s="139">
        <v>41974</v>
      </c>
    </row>
    <row r="1919" spans="1:8" ht="51">
      <c r="A1919" s="140">
        <v>89886</v>
      </c>
      <c r="B1919" s="141" t="s">
        <v>7677</v>
      </c>
      <c r="C1919" s="140" t="s">
        <v>5604</v>
      </c>
      <c r="D1919" s="140" t="s">
        <v>368</v>
      </c>
      <c r="E1919" s="142">
        <v>5.79</v>
      </c>
      <c r="F1919" s="142">
        <v>5.69</v>
      </c>
      <c r="G1919" s="140" t="s">
        <v>308</v>
      </c>
      <c r="H1919" s="143">
        <v>41974</v>
      </c>
    </row>
    <row r="1920" spans="1:8" ht="51">
      <c r="A1920" s="136">
        <v>89887</v>
      </c>
      <c r="B1920" s="137" t="s">
        <v>7678</v>
      </c>
      <c r="C1920" s="136" t="s">
        <v>5604</v>
      </c>
      <c r="D1920" s="136" t="s">
        <v>368</v>
      </c>
      <c r="E1920" s="138">
        <v>5.97</v>
      </c>
      <c r="F1920" s="138">
        <v>5.86</v>
      </c>
      <c r="G1920" s="136" t="s">
        <v>308</v>
      </c>
      <c r="H1920" s="139">
        <v>41974</v>
      </c>
    </row>
    <row r="1921" spans="1:8" ht="51">
      <c r="A1921" s="140">
        <v>89888</v>
      </c>
      <c r="B1921" s="141" t="s">
        <v>7679</v>
      </c>
      <c r="C1921" s="140" t="s">
        <v>5604</v>
      </c>
      <c r="D1921" s="140" t="s">
        <v>368</v>
      </c>
      <c r="E1921" s="142">
        <v>5.91</v>
      </c>
      <c r="F1921" s="142">
        <v>5.81</v>
      </c>
      <c r="G1921" s="140" t="s">
        <v>308</v>
      </c>
      <c r="H1921" s="143">
        <v>41974</v>
      </c>
    </row>
    <row r="1922" spans="1:8" ht="51">
      <c r="A1922" s="136">
        <v>89889</v>
      </c>
      <c r="B1922" s="137" t="s">
        <v>7680</v>
      </c>
      <c r="C1922" s="136" t="s">
        <v>5604</v>
      </c>
      <c r="D1922" s="136" t="s">
        <v>368</v>
      </c>
      <c r="E1922" s="138">
        <v>6.1</v>
      </c>
      <c r="F1922" s="138">
        <v>6</v>
      </c>
      <c r="G1922" s="136" t="s">
        <v>308</v>
      </c>
      <c r="H1922" s="139">
        <v>41974</v>
      </c>
    </row>
    <row r="1923" spans="1:8" ht="51">
      <c r="A1923" s="140">
        <v>89907</v>
      </c>
      <c r="B1923" s="141" t="s">
        <v>7681</v>
      </c>
      <c r="C1923" s="140" t="s">
        <v>5604</v>
      </c>
      <c r="D1923" s="140" t="s">
        <v>368</v>
      </c>
      <c r="E1923" s="142">
        <v>6.21</v>
      </c>
      <c r="F1923" s="142">
        <v>6.11</v>
      </c>
      <c r="G1923" s="140" t="s">
        <v>308</v>
      </c>
      <c r="H1923" s="143">
        <v>41974</v>
      </c>
    </row>
    <row r="1924" spans="1:8" ht="51">
      <c r="A1924" s="136">
        <v>89910</v>
      </c>
      <c r="B1924" s="137" t="s">
        <v>7682</v>
      </c>
      <c r="C1924" s="136" t="s">
        <v>5604</v>
      </c>
      <c r="D1924" s="136" t="s">
        <v>368</v>
      </c>
      <c r="E1924" s="138">
        <v>7.3</v>
      </c>
      <c r="F1924" s="138">
        <v>7.2</v>
      </c>
      <c r="G1924" s="136" t="s">
        <v>308</v>
      </c>
      <c r="H1924" s="139">
        <v>41974</v>
      </c>
    </row>
    <row r="1925" spans="1:8" ht="51">
      <c r="A1925" s="140">
        <v>89890</v>
      </c>
      <c r="B1925" s="141" t="s">
        <v>7683</v>
      </c>
      <c r="C1925" s="140" t="s">
        <v>5604</v>
      </c>
      <c r="D1925" s="140" t="s">
        <v>368</v>
      </c>
      <c r="E1925" s="142">
        <v>8.24</v>
      </c>
      <c r="F1925" s="142">
        <v>8.1199999999999992</v>
      </c>
      <c r="G1925" s="140" t="s">
        <v>308</v>
      </c>
      <c r="H1925" s="143">
        <v>41974</v>
      </c>
    </row>
    <row r="1926" spans="1:8" ht="51">
      <c r="A1926" s="136">
        <v>89891</v>
      </c>
      <c r="B1926" s="137" t="s">
        <v>7684</v>
      </c>
      <c r="C1926" s="136" t="s">
        <v>5604</v>
      </c>
      <c r="D1926" s="136" t="s">
        <v>368</v>
      </c>
      <c r="E1926" s="138">
        <v>8.4</v>
      </c>
      <c r="F1926" s="138">
        <v>8.27</v>
      </c>
      <c r="G1926" s="136" t="s">
        <v>308</v>
      </c>
      <c r="H1926" s="139">
        <v>41974</v>
      </c>
    </row>
    <row r="1927" spans="1:8" ht="51">
      <c r="A1927" s="140">
        <v>89892</v>
      </c>
      <c r="B1927" s="141" t="s">
        <v>7685</v>
      </c>
      <c r="C1927" s="140" t="s">
        <v>5604</v>
      </c>
      <c r="D1927" s="140" t="s">
        <v>368</v>
      </c>
      <c r="E1927" s="142">
        <v>7.73</v>
      </c>
      <c r="F1927" s="142">
        <v>7.6</v>
      </c>
      <c r="G1927" s="140" t="s">
        <v>308</v>
      </c>
      <c r="H1927" s="143">
        <v>41974</v>
      </c>
    </row>
    <row r="1928" spans="1:8" ht="51">
      <c r="A1928" s="136">
        <v>89908</v>
      </c>
      <c r="B1928" s="137" t="s">
        <v>7686</v>
      </c>
      <c r="C1928" s="136" t="s">
        <v>5604</v>
      </c>
      <c r="D1928" s="136" t="s">
        <v>368</v>
      </c>
      <c r="E1928" s="138">
        <v>8.3000000000000007</v>
      </c>
      <c r="F1928" s="138">
        <v>8.18</v>
      </c>
      <c r="G1928" s="136" t="s">
        <v>308</v>
      </c>
      <c r="H1928" s="139">
        <v>41974</v>
      </c>
    </row>
    <row r="1929" spans="1:8" ht="51">
      <c r="A1929" s="140">
        <v>89909</v>
      </c>
      <c r="B1929" s="141" t="s">
        <v>7687</v>
      </c>
      <c r="C1929" s="140" t="s">
        <v>5604</v>
      </c>
      <c r="D1929" s="140" t="s">
        <v>368</v>
      </c>
      <c r="E1929" s="142">
        <v>8.43</v>
      </c>
      <c r="F1929" s="142">
        <v>8.31</v>
      </c>
      <c r="G1929" s="140" t="s">
        <v>308</v>
      </c>
      <c r="H1929" s="143">
        <v>41974</v>
      </c>
    </row>
    <row r="1930" spans="1:8" ht="51">
      <c r="A1930" s="136">
        <v>89893</v>
      </c>
      <c r="B1930" s="137" t="s">
        <v>7688</v>
      </c>
      <c r="C1930" s="136" t="s">
        <v>5604</v>
      </c>
      <c r="D1930" s="136" t="s">
        <v>368</v>
      </c>
      <c r="E1930" s="138">
        <v>10.02</v>
      </c>
      <c r="F1930" s="138">
        <v>9.8699999999999992</v>
      </c>
      <c r="G1930" s="136" t="s">
        <v>308</v>
      </c>
      <c r="H1930" s="139">
        <v>41974</v>
      </c>
    </row>
    <row r="1931" spans="1:8" ht="51">
      <c r="A1931" s="140">
        <v>89911</v>
      </c>
      <c r="B1931" s="141" t="s">
        <v>7689</v>
      </c>
      <c r="C1931" s="140" t="s">
        <v>5604</v>
      </c>
      <c r="D1931" s="140" t="s">
        <v>368</v>
      </c>
      <c r="E1931" s="142">
        <v>10.029999999999999</v>
      </c>
      <c r="F1931" s="142">
        <v>9.89</v>
      </c>
      <c r="G1931" s="140" t="s">
        <v>308</v>
      </c>
      <c r="H1931" s="143">
        <v>41974</v>
      </c>
    </row>
    <row r="1932" spans="1:8" ht="51">
      <c r="A1932" s="136">
        <v>89912</v>
      </c>
      <c r="B1932" s="137" t="s">
        <v>7690</v>
      </c>
      <c r="C1932" s="136" t="s">
        <v>5604</v>
      </c>
      <c r="D1932" s="136" t="s">
        <v>368</v>
      </c>
      <c r="E1932" s="138">
        <v>10.63</v>
      </c>
      <c r="F1932" s="138">
        <v>10.49</v>
      </c>
      <c r="G1932" s="136" t="s">
        <v>308</v>
      </c>
      <c r="H1932" s="139">
        <v>41974</v>
      </c>
    </row>
    <row r="1933" spans="1:8" ht="51">
      <c r="A1933" s="140">
        <v>89914</v>
      </c>
      <c r="B1933" s="141" t="s">
        <v>7691</v>
      </c>
      <c r="C1933" s="140" t="s">
        <v>5604</v>
      </c>
      <c r="D1933" s="140" t="s">
        <v>368</v>
      </c>
      <c r="E1933" s="142">
        <v>10.43</v>
      </c>
      <c r="F1933" s="142">
        <v>10.29</v>
      </c>
      <c r="G1933" s="140" t="s">
        <v>308</v>
      </c>
      <c r="H1933" s="143">
        <v>41974</v>
      </c>
    </row>
    <row r="1934" spans="1:8" ht="51">
      <c r="A1934" s="136">
        <v>89894</v>
      </c>
      <c r="B1934" s="137" t="s">
        <v>7692</v>
      </c>
      <c r="C1934" s="136" t="s">
        <v>5604</v>
      </c>
      <c r="D1934" s="136" t="s">
        <v>368</v>
      </c>
      <c r="E1934" s="138">
        <v>11.11</v>
      </c>
      <c r="F1934" s="138">
        <v>10.94</v>
      </c>
      <c r="G1934" s="136" t="s">
        <v>308</v>
      </c>
      <c r="H1934" s="139">
        <v>41974</v>
      </c>
    </row>
    <row r="1935" spans="1:8" ht="51">
      <c r="A1935" s="140">
        <v>89896</v>
      </c>
      <c r="B1935" s="141" t="s">
        <v>7693</v>
      </c>
      <c r="C1935" s="140" t="s">
        <v>5604</v>
      </c>
      <c r="D1935" s="140" t="s">
        <v>368</v>
      </c>
      <c r="E1935" s="142">
        <v>10.91</v>
      </c>
      <c r="F1935" s="142">
        <v>10.75</v>
      </c>
      <c r="G1935" s="140" t="s">
        <v>308</v>
      </c>
      <c r="H1935" s="143">
        <v>41974</v>
      </c>
    </row>
    <row r="1936" spans="1:8" ht="51">
      <c r="A1936" s="136">
        <v>89917</v>
      </c>
      <c r="B1936" s="137" t="s">
        <v>7694</v>
      </c>
      <c r="C1936" s="136" t="s">
        <v>5604</v>
      </c>
      <c r="D1936" s="136" t="s">
        <v>368</v>
      </c>
      <c r="E1936" s="138">
        <v>13.04</v>
      </c>
      <c r="F1936" s="138">
        <v>12.88</v>
      </c>
      <c r="G1936" s="136" t="s">
        <v>308</v>
      </c>
      <c r="H1936" s="139">
        <v>41974</v>
      </c>
    </row>
    <row r="1937" spans="1:8" ht="51">
      <c r="A1937" s="140">
        <v>89913</v>
      </c>
      <c r="B1937" s="141" t="s">
        <v>7695</v>
      </c>
      <c r="C1937" s="140" t="s">
        <v>5604</v>
      </c>
      <c r="D1937" s="140" t="s">
        <v>368</v>
      </c>
      <c r="E1937" s="142">
        <v>12.81</v>
      </c>
      <c r="F1937" s="142">
        <v>12.65</v>
      </c>
      <c r="G1937" s="140" t="s">
        <v>308</v>
      </c>
      <c r="H1937" s="143">
        <v>41974</v>
      </c>
    </row>
    <row r="1938" spans="1:8" ht="51">
      <c r="A1938" s="136">
        <v>89899</v>
      </c>
      <c r="B1938" s="137" t="s">
        <v>7696</v>
      </c>
      <c r="C1938" s="136" t="s">
        <v>5604</v>
      </c>
      <c r="D1938" s="136" t="s">
        <v>368</v>
      </c>
      <c r="E1938" s="138">
        <v>13.62</v>
      </c>
      <c r="F1938" s="138">
        <v>13.43</v>
      </c>
      <c r="G1938" s="136" t="s">
        <v>308</v>
      </c>
      <c r="H1938" s="139">
        <v>41974</v>
      </c>
    </row>
    <row r="1939" spans="1:8" ht="51">
      <c r="A1939" s="140">
        <v>89895</v>
      </c>
      <c r="B1939" s="141" t="s">
        <v>7697</v>
      </c>
      <c r="C1939" s="140" t="s">
        <v>5604</v>
      </c>
      <c r="D1939" s="140" t="s">
        <v>368</v>
      </c>
      <c r="E1939" s="142">
        <v>13.35</v>
      </c>
      <c r="F1939" s="142">
        <v>13.16</v>
      </c>
      <c r="G1939" s="140" t="s">
        <v>308</v>
      </c>
      <c r="H1939" s="143">
        <v>41974</v>
      </c>
    </row>
    <row r="1940" spans="1:8" ht="51">
      <c r="A1940" s="136">
        <v>89919</v>
      </c>
      <c r="B1940" s="137" t="s">
        <v>7698</v>
      </c>
      <c r="C1940" s="136" t="s">
        <v>5604</v>
      </c>
      <c r="D1940" s="136" t="s">
        <v>368</v>
      </c>
      <c r="E1940" s="138">
        <v>14.43</v>
      </c>
      <c r="F1940" s="138">
        <v>14.26</v>
      </c>
      <c r="G1940" s="136" t="s">
        <v>308</v>
      </c>
      <c r="H1940" s="139">
        <v>41974</v>
      </c>
    </row>
    <row r="1941" spans="1:8" ht="51">
      <c r="A1941" s="140">
        <v>89915</v>
      </c>
      <c r="B1941" s="141" t="s">
        <v>7699</v>
      </c>
      <c r="C1941" s="140" t="s">
        <v>5604</v>
      </c>
      <c r="D1941" s="140" t="s">
        <v>368</v>
      </c>
      <c r="E1941" s="142">
        <v>14.98</v>
      </c>
      <c r="F1941" s="142">
        <v>14.81</v>
      </c>
      <c r="G1941" s="140" t="s">
        <v>308</v>
      </c>
      <c r="H1941" s="143">
        <v>41974</v>
      </c>
    </row>
    <row r="1942" spans="1:8" ht="51">
      <c r="A1942" s="136">
        <v>89901</v>
      </c>
      <c r="B1942" s="137" t="s">
        <v>7700</v>
      </c>
      <c r="C1942" s="136" t="s">
        <v>5604</v>
      </c>
      <c r="D1942" s="136" t="s">
        <v>368</v>
      </c>
      <c r="E1942" s="138">
        <v>15.02</v>
      </c>
      <c r="F1942" s="138">
        <v>14.81</v>
      </c>
      <c r="G1942" s="136" t="s">
        <v>308</v>
      </c>
      <c r="H1942" s="139">
        <v>41974</v>
      </c>
    </row>
    <row r="1943" spans="1:8" ht="51">
      <c r="A1943" s="140">
        <v>89897</v>
      </c>
      <c r="B1943" s="141" t="s">
        <v>7701</v>
      </c>
      <c r="C1943" s="140" t="s">
        <v>5604</v>
      </c>
      <c r="D1943" s="140" t="s">
        <v>368</v>
      </c>
      <c r="E1943" s="142">
        <v>16.07</v>
      </c>
      <c r="F1943" s="142">
        <v>15.84</v>
      </c>
      <c r="G1943" s="140" t="s">
        <v>308</v>
      </c>
      <c r="H1943" s="143">
        <v>41974</v>
      </c>
    </row>
    <row r="1944" spans="1:8" ht="51">
      <c r="A1944" s="136">
        <v>89916</v>
      </c>
      <c r="B1944" s="137" t="s">
        <v>7702</v>
      </c>
      <c r="C1944" s="136" t="s">
        <v>5604</v>
      </c>
      <c r="D1944" s="136" t="s">
        <v>368</v>
      </c>
      <c r="E1944" s="138">
        <v>17.71</v>
      </c>
      <c r="F1944" s="138">
        <v>17.489999999999998</v>
      </c>
      <c r="G1944" s="136" t="s">
        <v>308</v>
      </c>
      <c r="H1944" s="139">
        <v>41974</v>
      </c>
    </row>
    <row r="1945" spans="1:8" ht="51">
      <c r="A1945" s="140">
        <v>89935</v>
      </c>
      <c r="B1945" s="141" t="s">
        <v>7703</v>
      </c>
      <c r="C1945" s="140" t="s">
        <v>5604</v>
      </c>
      <c r="D1945" s="140" t="s">
        <v>368</v>
      </c>
      <c r="E1945" s="142">
        <v>13.01</v>
      </c>
      <c r="F1945" s="142">
        <v>12.82</v>
      </c>
      <c r="G1945" s="140" t="s">
        <v>308</v>
      </c>
      <c r="H1945" s="143">
        <v>41974</v>
      </c>
    </row>
    <row r="1946" spans="1:8" ht="51">
      <c r="A1946" s="136">
        <v>89960</v>
      </c>
      <c r="B1946" s="137" t="s">
        <v>7704</v>
      </c>
      <c r="C1946" s="136" t="s">
        <v>5604</v>
      </c>
      <c r="D1946" s="136" t="s">
        <v>368</v>
      </c>
      <c r="E1946" s="138">
        <v>18.97</v>
      </c>
      <c r="F1946" s="138">
        <v>18.760000000000002</v>
      </c>
      <c r="G1946" s="136" t="s">
        <v>308</v>
      </c>
      <c r="H1946" s="139">
        <v>41974</v>
      </c>
    </row>
    <row r="1947" spans="1:8" ht="51">
      <c r="A1947" s="140">
        <v>89961</v>
      </c>
      <c r="B1947" s="141" t="s">
        <v>7705</v>
      </c>
      <c r="C1947" s="140" t="s">
        <v>5604</v>
      </c>
      <c r="D1947" s="140" t="s">
        <v>368</v>
      </c>
      <c r="E1947" s="142">
        <v>21.88</v>
      </c>
      <c r="F1947" s="142">
        <v>21.63</v>
      </c>
      <c r="G1947" s="140" t="s">
        <v>308</v>
      </c>
      <c r="H1947" s="143">
        <v>41974</v>
      </c>
    </row>
    <row r="1948" spans="1:8" ht="51">
      <c r="A1948" s="136">
        <v>89963</v>
      </c>
      <c r="B1948" s="137" t="s">
        <v>7706</v>
      </c>
      <c r="C1948" s="136" t="s">
        <v>5604</v>
      </c>
      <c r="D1948" s="136" t="s">
        <v>368</v>
      </c>
      <c r="E1948" s="138">
        <v>24.79</v>
      </c>
      <c r="F1948" s="138">
        <v>24.51</v>
      </c>
      <c r="G1948" s="136" t="s">
        <v>308</v>
      </c>
      <c r="H1948" s="139">
        <v>41974</v>
      </c>
    </row>
    <row r="1949" spans="1:8" ht="51">
      <c r="A1949" s="140">
        <v>89964</v>
      </c>
      <c r="B1949" s="141" t="s">
        <v>7707</v>
      </c>
      <c r="C1949" s="140" t="s">
        <v>5604</v>
      </c>
      <c r="D1949" s="140" t="s">
        <v>368</v>
      </c>
      <c r="E1949" s="142">
        <v>27.71</v>
      </c>
      <c r="F1949" s="142">
        <v>27.39</v>
      </c>
      <c r="G1949" s="140" t="s">
        <v>308</v>
      </c>
      <c r="H1949" s="143">
        <v>41974</v>
      </c>
    </row>
    <row r="1950" spans="1:8" ht="51">
      <c r="A1950" s="136">
        <v>89966</v>
      </c>
      <c r="B1950" s="137" t="s">
        <v>7708</v>
      </c>
      <c r="C1950" s="136" t="s">
        <v>5604</v>
      </c>
      <c r="D1950" s="136" t="s">
        <v>368</v>
      </c>
      <c r="E1950" s="138">
        <v>30.6</v>
      </c>
      <c r="F1950" s="138">
        <v>30.25</v>
      </c>
      <c r="G1950" s="136" t="s">
        <v>308</v>
      </c>
      <c r="H1950" s="139">
        <v>41974</v>
      </c>
    </row>
    <row r="1951" spans="1:8" ht="51">
      <c r="A1951" s="140">
        <v>89967</v>
      </c>
      <c r="B1951" s="141" t="s">
        <v>7709</v>
      </c>
      <c r="C1951" s="140" t="s">
        <v>5604</v>
      </c>
      <c r="D1951" s="140" t="s">
        <v>368</v>
      </c>
      <c r="E1951" s="142">
        <v>33.53</v>
      </c>
      <c r="F1951" s="142">
        <v>33.15</v>
      </c>
      <c r="G1951" s="140" t="s">
        <v>308</v>
      </c>
      <c r="H1951" s="143">
        <v>41974</v>
      </c>
    </row>
    <row r="1952" spans="1:8" ht="51">
      <c r="A1952" s="136">
        <v>89951</v>
      </c>
      <c r="B1952" s="137" t="s">
        <v>7710</v>
      </c>
      <c r="C1952" s="136" t="s">
        <v>5604</v>
      </c>
      <c r="D1952" s="136" t="s">
        <v>368</v>
      </c>
      <c r="E1952" s="138">
        <v>14.19</v>
      </c>
      <c r="F1952" s="138">
        <v>14.03</v>
      </c>
      <c r="G1952" s="136" t="s">
        <v>308</v>
      </c>
      <c r="H1952" s="139">
        <v>41974</v>
      </c>
    </row>
    <row r="1953" spans="1:8" ht="51">
      <c r="A1953" s="140">
        <v>89937</v>
      </c>
      <c r="B1953" s="141" t="s">
        <v>7711</v>
      </c>
      <c r="C1953" s="140" t="s">
        <v>5604</v>
      </c>
      <c r="D1953" s="140" t="s">
        <v>368</v>
      </c>
      <c r="E1953" s="142">
        <v>14.27</v>
      </c>
      <c r="F1953" s="142">
        <v>14.07</v>
      </c>
      <c r="G1953" s="140" t="s">
        <v>308</v>
      </c>
      <c r="H1953" s="143">
        <v>41974</v>
      </c>
    </row>
    <row r="1954" spans="1:8" ht="51">
      <c r="A1954" s="136">
        <v>89933</v>
      </c>
      <c r="B1954" s="137" t="s">
        <v>7712</v>
      </c>
      <c r="C1954" s="136" t="s">
        <v>5604</v>
      </c>
      <c r="D1954" s="136" t="s">
        <v>368</v>
      </c>
      <c r="E1954" s="138">
        <v>14.86</v>
      </c>
      <c r="F1954" s="138">
        <v>14.67</v>
      </c>
      <c r="G1954" s="136" t="s">
        <v>308</v>
      </c>
      <c r="H1954" s="139">
        <v>41974</v>
      </c>
    </row>
    <row r="1955" spans="1:8" ht="51">
      <c r="A1955" s="140">
        <v>89953</v>
      </c>
      <c r="B1955" s="141" t="s">
        <v>7713</v>
      </c>
      <c r="C1955" s="140" t="s">
        <v>5604</v>
      </c>
      <c r="D1955" s="140" t="s">
        <v>368</v>
      </c>
      <c r="E1955" s="142">
        <v>16.59</v>
      </c>
      <c r="F1955" s="142">
        <v>16.399999999999999</v>
      </c>
      <c r="G1955" s="140" t="s">
        <v>308</v>
      </c>
      <c r="H1955" s="143">
        <v>41974</v>
      </c>
    </row>
    <row r="1956" spans="1:8" ht="51">
      <c r="A1956" s="136">
        <v>89934</v>
      </c>
      <c r="B1956" s="137" t="s">
        <v>7714</v>
      </c>
      <c r="C1956" s="136" t="s">
        <v>5604</v>
      </c>
      <c r="D1956" s="136" t="s">
        <v>368</v>
      </c>
      <c r="E1956" s="138">
        <v>17.3</v>
      </c>
      <c r="F1956" s="138">
        <v>17.079999999999998</v>
      </c>
      <c r="G1956" s="136" t="s">
        <v>308</v>
      </c>
      <c r="H1956" s="139">
        <v>41974</v>
      </c>
    </row>
    <row r="1957" spans="1:8" ht="51">
      <c r="A1957" s="140">
        <v>89955</v>
      </c>
      <c r="B1957" s="141" t="s">
        <v>7715</v>
      </c>
      <c r="C1957" s="140" t="s">
        <v>5604</v>
      </c>
      <c r="D1957" s="140" t="s">
        <v>368</v>
      </c>
      <c r="E1957" s="142">
        <v>20.78</v>
      </c>
      <c r="F1957" s="142">
        <v>20.55</v>
      </c>
      <c r="G1957" s="140" t="s">
        <v>308</v>
      </c>
      <c r="H1957" s="143">
        <v>41974</v>
      </c>
    </row>
    <row r="1958" spans="1:8" ht="51">
      <c r="A1958" s="136">
        <v>89962</v>
      </c>
      <c r="B1958" s="137" t="s">
        <v>7716</v>
      </c>
      <c r="C1958" s="136" t="s">
        <v>5604</v>
      </c>
      <c r="D1958" s="136" t="s">
        <v>368</v>
      </c>
      <c r="E1958" s="138">
        <v>21.58</v>
      </c>
      <c r="F1958" s="138">
        <v>21.35</v>
      </c>
      <c r="G1958" s="136" t="s">
        <v>308</v>
      </c>
      <c r="H1958" s="139">
        <v>41974</v>
      </c>
    </row>
    <row r="1959" spans="1:8" ht="51">
      <c r="A1959" s="140">
        <v>89965</v>
      </c>
      <c r="B1959" s="141" t="s">
        <v>7717</v>
      </c>
      <c r="C1959" s="140" t="s">
        <v>5604</v>
      </c>
      <c r="D1959" s="140" t="s">
        <v>368</v>
      </c>
      <c r="E1959" s="142">
        <v>27.32</v>
      </c>
      <c r="F1959" s="142">
        <v>27.03</v>
      </c>
      <c r="G1959" s="140" t="s">
        <v>308</v>
      </c>
      <c r="H1959" s="143">
        <v>41974</v>
      </c>
    </row>
    <row r="1960" spans="1:8" ht="51">
      <c r="A1960" s="136">
        <v>89968</v>
      </c>
      <c r="B1960" s="137" t="s">
        <v>7718</v>
      </c>
      <c r="C1960" s="136" t="s">
        <v>5604</v>
      </c>
      <c r="D1960" s="136" t="s">
        <v>368</v>
      </c>
      <c r="E1960" s="138">
        <v>33.07</v>
      </c>
      <c r="F1960" s="138">
        <v>32.71</v>
      </c>
      <c r="G1960" s="136" t="s">
        <v>308</v>
      </c>
      <c r="H1960" s="139">
        <v>41974</v>
      </c>
    </row>
    <row r="1961" spans="1:8" ht="51">
      <c r="A1961" s="140">
        <v>89936</v>
      </c>
      <c r="B1961" s="141" t="s">
        <v>7719</v>
      </c>
      <c r="C1961" s="140" t="s">
        <v>5604</v>
      </c>
      <c r="D1961" s="140" t="s">
        <v>368</v>
      </c>
      <c r="E1961" s="142">
        <v>21.98</v>
      </c>
      <c r="F1961" s="142">
        <v>21.69</v>
      </c>
      <c r="G1961" s="140" t="s">
        <v>308</v>
      </c>
      <c r="H1961" s="143">
        <v>41974</v>
      </c>
    </row>
    <row r="1962" spans="1:8" ht="51">
      <c r="A1962" s="136">
        <v>89958</v>
      </c>
      <c r="B1962" s="137" t="s">
        <v>7720</v>
      </c>
      <c r="C1962" s="136" t="s">
        <v>5604</v>
      </c>
      <c r="D1962" s="136" t="s">
        <v>368</v>
      </c>
      <c r="E1962" s="138">
        <v>26.05</v>
      </c>
      <c r="F1962" s="138">
        <v>25.77</v>
      </c>
      <c r="G1962" s="136" t="s">
        <v>308</v>
      </c>
      <c r="H1962" s="139">
        <v>41974</v>
      </c>
    </row>
    <row r="1963" spans="1:8" ht="51">
      <c r="A1963" s="140">
        <v>89938</v>
      </c>
      <c r="B1963" s="141" t="s">
        <v>7721</v>
      </c>
      <c r="C1963" s="140" t="s">
        <v>5604</v>
      </c>
      <c r="D1963" s="140" t="s">
        <v>368</v>
      </c>
      <c r="E1963" s="142">
        <v>27.72</v>
      </c>
      <c r="F1963" s="142">
        <v>27.36</v>
      </c>
      <c r="G1963" s="140" t="s">
        <v>308</v>
      </c>
      <c r="H1963" s="143">
        <v>41974</v>
      </c>
    </row>
    <row r="1964" spans="1:8" ht="51">
      <c r="A1964" s="136">
        <v>89921</v>
      </c>
      <c r="B1964" s="137" t="s">
        <v>7722</v>
      </c>
      <c r="C1964" s="136" t="s">
        <v>5604</v>
      </c>
      <c r="D1964" s="136" t="s">
        <v>368</v>
      </c>
      <c r="E1964" s="138">
        <v>4.7</v>
      </c>
      <c r="F1964" s="138">
        <v>4.62</v>
      </c>
      <c r="G1964" s="136" t="s">
        <v>308</v>
      </c>
      <c r="H1964" s="139">
        <v>41974</v>
      </c>
    </row>
    <row r="1965" spans="1:8" ht="51">
      <c r="A1965" s="140">
        <v>89922</v>
      </c>
      <c r="B1965" s="141" t="s">
        <v>7723</v>
      </c>
      <c r="C1965" s="140" t="s">
        <v>5604</v>
      </c>
      <c r="D1965" s="140" t="s">
        <v>368</v>
      </c>
      <c r="E1965" s="142">
        <v>4.72</v>
      </c>
      <c r="F1965" s="142">
        <v>4.6500000000000004</v>
      </c>
      <c r="G1965" s="140" t="s">
        <v>308</v>
      </c>
      <c r="H1965" s="143">
        <v>41974</v>
      </c>
    </row>
    <row r="1966" spans="1:8" ht="51">
      <c r="A1966" s="136">
        <v>89923</v>
      </c>
      <c r="B1966" s="137" t="s">
        <v>7724</v>
      </c>
      <c r="C1966" s="136" t="s">
        <v>5604</v>
      </c>
      <c r="D1966" s="136" t="s">
        <v>368</v>
      </c>
      <c r="E1966" s="138">
        <v>4.9000000000000004</v>
      </c>
      <c r="F1966" s="138">
        <v>4.82</v>
      </c>
      <c r="G1966" s="136" t="s">
        <v>308</v>
      </c>
      <c r="H1966" s="139">
        <v>41974</v>
      </c>
    </row>
    <row r="1967" spans="1:8" ht="51">
      <c r="A1967" s="140">
        <v>89924</v>
      </c>
      <c r="B1967" s="141" t="s">
        <v>7725</v>
      </c>
      <c r="C1967" s="140" t="s">
        <v>5604</v>
      </c>
      <c r="D1967" s="140" t="s">
        <v>368</v>
      </c>
      <c r="E1967" s="142">
        <v>4.84</v>
      </c>
      <c r="F1967" s="142">
        <v>4.7699999999999996</v>
      </c>
      <c r="G1967" s="140" t="s">
        <v>308</v>
      </c>
      <c r="H1967" s="143">
        <v>41974</v>
      </c>
    </row>
    <row r="1968" spans="1:8" ht="51">
      <c r="A1968" s="136">
        <v>89925</v>
      </c>
      <c r="B1968" s="137" t="s">
        <v>7726</v>
      </c>
      <c r="C1968" s="136" t="s">
        <v>5604</v>
      </c>
      <c r="D1968" s="136" t="s">
        <v>368</v>
      </c>
      <c r="E1968" s="138">
        <v>5.03</v>
      </c>
      <c r="F1968" s="138">
        <v>4.95</v>
      </c>
      <c r="G1968" s="136" t="s">
        <v>308</v>
      </c>
      <c r="H1968" s="139">
        <v>41974</v>
      </c>
    </row>
    <row r="1969" spans="1:8" ht="51">
      <c r="A1969" s="140">
        <v>89939</v>
      </c>
      <c r="B1969" s="141" t="s">
        <v>7727</v>
      </c>
      <c r="C1969" s="140" t="s">
        <v>5604</v>
      </c>
      <c r="D1969" s="140" t="s">
        <v>368</v>
      </c>
      <c r="E1969" s="142">
        <v>4.67</v>
      </c>
      <c r="F1969" s="142">
        <v>4.5999999999999996</v>
      </c>
      <c r="G1969" s="140" t="s">
        <v>308</v>
      </c>
      <c r="H1969" s="143">
        <v>41974</v>
      </c>
    </row>
    <row r="1970" spans="1:8" ht="51">
      <c r="A1970" s="136">
        <v>89940</v>
      </c>
      <c r="B1970" s="137" t="s">
        <v>7728</v>
      </c>
      <c r="C1970" s="136" t="s">
        <v>5604</v>
      </c>
      <c r="D1970" s="136" t="s">
        <v>368</v>
      </c>
      <c r="E1970" s="138">
        <v>4.68</v>
      </c>
      <c r="F1970" s="138">
        <v>4.6100000000000003</v>
      </c>
      <c r="G1970" s="136" t="s">
        <v>308</v>
      </c>
      <c r="H1970" s="139">
        <v>41974</v>
      </c>
    </row>
    <row r="1971" spans="1:8" ht="51">
      <c r="A1971" s="140">
        <v>89941</v>
      </c>
      <c r="B1971" s="141" t="s">
        <v>7729</v>
      </c>
      <c r="C1971" s="140" t="s">
        <v>5604</v>
      </c>
      <c r="D1971" s="140" t="s">
        <v>368</v>
      </c>
      <c r="E1971" s="142">
        <v>4.8499999999999996</v>
      </c>
      <c r="F1971" s="142">
        <v>4.78</v>
      </c>
      <c r="G1971" s="140" t="s">
        <v>308</v>
      </c>
      <c r="H1971" s="143">
        <v>41974</v>
      </c>
    </row>
    <row r="1972" spans="1:8" ht="51">
      <c r="A1972" s="136">
        <v>89942</v>
      </c>
      <c r="B1972" s="137" t="s">
        <v>7730</v>
      </c>
      <c r="C1972" s="136" t="s">
        <v>5604</v>
      </c>
      <c r="D1972" s="136" t="s">
        <v>368</v>
      </c>
      <c r="E1972" s="138">
        <v>4.8</v>
      </c>
      <c r="F1972" s="138">
        <v>4.7300000000000004</v>
      </c>
      <c r="G1972" s="136" t="s">
        <v>308</v>
      </c>
      <c r="H1972" s="139">
        <v>41974</v>
      </c>
    </row>
    <row r="1973" spans="1:8" ht="51">
      <c r="A1973" s="140">
        <v>89943</v>
      </c>
      <c r="B1973" s="141" t="s">
        <v>7731</v>
      </c>
      <c r="C1973" s="140" t="s">
        <v>5604</v>
      </c>
      <c r="D1973" s="140" t="s">
        <v>368</v>
      </c>
      <c r="E1973" s="142">
        <v>4.97</v>
      </c>
      <c r="F1973" s="142">
        <v>4.9000000000000004</v>
      </c>
      <c r="G1973" s="140" t="s">
        <v>308</v>
      </c>
      <c r="H1973" s="143">
        <v>41974</v>
      </c>
    </row>
    <row r="1974" spans="1:8" ht="51">
      <c r="A1974" s="136">
        <v>89946</v>
      </c>
      <c r="B1974" s="137" t="s">
        <v>7732</v>
      </c>
      <c r="C1974" s="136" t="s">
        <v>5604</v>
      </c>
      <c r="D1974" s="136" t="s">
        <v>368</v>
      </c>
      <c r="E1974" s="138">
        <v>6.43</v>
      </c>
      <c r="F1974" s="138">
        <v>6.34</v>
      </c>
      <c r="G1974" s="136" t="s">
        <v>308</v>
      </c>
      <c r="H1974" s="139">
        <v>41974</v>
      </c>
    </row>
    <row r="1975" spans="1:8" ht="51">
      <c r="A1975" s="140">
        <v>89926</v>
      </c>
      <c r="B1975" s="141" t="s">
        <v>7733</v>
      </c>
      <c r="C1975" s="140" t="s">
        <v>5604</v>
      </c>
      <c r="D1975" s="140" t="s">
        <v>368</v>
      </c>
      <c r="E1975" s="142">
        <v>7.37</v>
      </c>
      <c r="F1975" s="142">
        <v>7.27</v>
      </c>
      <c r="G1975" s="140" t="s">
        <v>308</v>
      </c>
      <c r="H1975" s="143">
        <v>41974</v>
      </c>
    </row>
    <row r="1976" spans="1:8" ht="51">
      <c r="A1976" s="136">
        <v>89927</v>
      </c>
      <c r="B1976" s="137" t="s">
        <v>7734</v>
      </c>
      <c r="C1976" s="136" t="s">
        <v>5604</v>
      </c>
      <c r="D1976" s="136" t="s">
        <v>368</v>
      </c>
      <c r="E1976" s="138">
        <v>7.53</v>
      </c>
      <c r="F1976" s="138">
        <v>7.42</v>
      </c>
      <c r="G1976" s="136" t="s">
        <v>308</v>
      </c>
      <c r="H1976" s="139">
        <v>41974</v>
      </c>
    </row>
    <row r="1977" spans="1:8" ht="51">
      <c r="A1977" s="140">
        <v>89928</v>
      </c>
      <c r="B1977" s="141" t="s">
        <v>7735</v>
      </c>
      <c r="C1977" s="140" t="s">
        <v>5604</v>
      </c>
      <c r="D1977" s="140" t="s">
        <v>368</v>
      </c>
      <c r="E1977" s="142">
        <v>6.87</v>
      </c>
      <c r="F1977" s="142">
        <v>6.76</v>
      </c>
      <c r="G1977" s="140" t="s">
        <v>308</v>
      </c>
      <c r="H1977" s="143">
        <v>41974</v>
      </c>
    </row>
    <row r="1978" spans="1:8" ht="51">
      <c r="A1978" s="136">
        <v>89944</v>
      </c>
      <c r="B1978" s="137" t="s">
        <v>7736</v>
      </c>
      <c r="C1978" s="136" t="s">
        <v>5604</v>
      </c>
      <c r="D1978" s="136" t="s">
        <v>368</v>
      </c>
      <c r="E1978" s="138">
        <v>7.26</v>
      </c>
      <c r="F1978" s="138">
        <v>7.17</v>
      </c>
      <c r="G1978" s="136" t="s">
        <v>308</v>
      </c>
      <c r="H1978" s="139">
        <v>41974</v>
      </c>
    </row>
    <row r="1979" spans="1:8" ht="51">
      <c r="A1979" s="140">
        <v>89945</v>
      </c>
      <c r="B1979" s="141" t="s">
        <v>7737</v>
      </c>
      <c r="C1979" s="140" t="s">
        <v>5604</v>
      </c>
      <c r="D1979" s="140" t="s">
        <v>368</v>
      </c>
      <c r="E1979" s="142">
        <v>7.41</v>
      </c>
      <c r="F1979" s="142">
        <v>7.31</v>
      </c>
      <c r="G1979" s="140" t="s">
        <v>308</v>
      </c>
      <c r="H1979" s="143">
        <v>41974</v>
      </c>
    </row>
    <row r="1980" spans="1:8" ht="51">
      <c r="A1980" s="136">
        <v>89947</v>
      </c>
      <c r="B1980" s="137" t="s">
        <v>7738</v>
      </c>
      <c r="C1980" s="136" t="s">
        <v>5604</v>
      </c>
      <c r="D1980" s="136" t="s">
        <v>368</v>
      </c>
      <c r="E1980" s="138">
        <v>8.85</v>
      </c>
      <c r="F1980" s="138">
        <v>8.74</v>
      </c>
      <c r="G1980" s="136" t="s">
        <v>308</v>
      </c>
      <c r="H1980" s="139">
        <v>41974</v>
      </c>
    </row>
    <row r="1981" spans="1:8" ht="51">
      <c r="A1981" s="140">
        <v>89950</v>
      </c>
      <c r="B1981" s="141" t="s">
        <v>7739</v>
      </c>
      <c r="C1981" s="140" t="s">
        <v>5604</v>
      </c>
      <c r="D1981" s="140" t="s">
        <v>368</v>
      </c>
      <c r="E1981" s="142">
        <v>9.25</v>
      </c>
      <c r="F1981" s="142">
        <v>9.1300000000000008</v>
      </c>
      <c r="G1981" s="140" t="s">
        <v>308</v>
      </c>
      <c r="H1981" s="143">
        <v>41974</v>
      </c>
    </row>
    <row r="1982" spans="1:8" ht="51">
      <c r="A1982" s="136">
        <v>89929</v>
      </c>
      <c r="B1982" s="137" t="s">
        <v>7740</v>
      </c>
      <c r="C1982" s="136" t="s">
        <v>5604</v>
      </c>
      <c r="D1982" s="136" t="s">
        <v>368</v>
      </c>
      <c r="E1982" s="138">
        <v>9.36</v>
      </c>
      <c r="F1982" s="138">
        <v>9.2200000000000006</v>
      </c>
      <c r="G1982" s="136" t="s">
        <v>308</v>
      </c>
      <c r="H1982" s="139">
        <v>41974</v>
      </c>
    </row>
    <row r="1983" spans="1:8" ht="51">
      <c r="A1983" s="140">
        <v>89930</v>
      </c>
      <c r="B1983" s="141" t="s">
        <v>7741</v>
      </c>
      <c r="C1983" s="140" t="s">
        <v>5604</v>
      </c>
      <c r="D1983" s="140" t="s">
        <v>368</v>
      </c>
      <c r="E1983" s="142">
        <v>9.9700000000000006</v>
      </c>
      <c r="F1983" s="142">
        <v>9.83</v>
      </c>
      <c r="G1983" s="140" t="s">
        <v>308</v>
      </c>
      <c r="H1983" s="143">
        <v>41974</v>
      </c>
    </row>
    <row r="1984" spans="1:8" ht="51">
      <c r="A1984" s="136">
        <v>89932</v>
      </c>
      <c r="B1984" s="137" t="s">
        <v>7742</v>
      </c>
      <c r="C1984" s="136" t="s">
        <v>5604</v>
      </c>
      <c r="D1984" s="136" t="s">
        <v>368</v>
      </c>
      <c r="E1984" s="138">
        <v>9.77</v>
      </c>
      <c r="F1984" s="138">
        <v>9.6300000000000008</v>
      </c>
      <c r="G1984" s="136" t="s">
        <v>308</v>
      </c>
      <c r="H1984" s="139">
        <v>41974</v>
      </c>
    </row>
    <row r="1985" spans="1:8" ht="51">
      <c r="A1985" s="140">
        <v>89948</v>
      </c>
      <c r="B1985" s="141" t="s">
        <v>7743</v>
      </c>
      <c r="C1985" s="140" t="s">
        <v>5604</v>
      </c>
      <c r="D1985" s="140" t="s">
        <v>368</v>
      </c>
      <c r="E1985" s="142">
        <v>9.7899999999999991</v>
      </c>
      <c r="F1985" s="142">
        <v>9.67</v>
      </c>
      <c r="G1985" s="140" t="s">
        <v>308</v>
      </c>
      <c r="H1985" s="143">
        <v>41974</v>
      </c>
    </row>
    <row r="1986" spans="1:8" ht="51">
      <c r="A1986" s="136">
        <v>89952</v>
      </c>
      <c r="B1986" s="137" t="s">
        <v>7744</v>
      </c>
      <c r="C1986" s="136" t="s">
        <v>5604</v>
      </c>
      <c r="D1986" s="136" t="s">
        <v>368</v>
      </c>
      <c r="E1986" s="138">
        <v>10.64</v>
      </c>
      <c r="F1986" s="138">
        <v>10.52</v>
      </c>
      <c r="G1986" s="136" t="s">
        <v>308</v>
      </c>
      <c r="H1986" s="139">
        <v>41974</v>
      </c>
    </row>
    <row r="1987" spans="1:8" ht="51">
      <c r="A1987" s="140">
        <v>89954</v>
      </c>
      <c r="B1987" s="141" t="s">
        <v>7745</v>
      </c>
      <c r="C1987" s="140" t="s">
        <v>5604</v>
      </c>
      <c r="D1987" s="140" t="s">
        <v>368</v>
      </c>
      <c r="E1987" s="142">
        <v>12.05</v>
      </c>
      <c r="F1987" s="142">
        <v>11.91</v>
      </c>
      <c r="G1987" s="140" t="s">
        <v>308</v>
      </c>
      <c r="H1987" s="143">
        <v>41974</v>
      </c>
    </row>
    <row r="1988" spans="1:8" ht="51">
      <c r="A1988" s="136">
        <v>89949</v>
      </c>
      <c r="B1988" s="137" t="s">
        <v>7746</v>
      </c>
      <c r="C1988" s="136" t="s">
        <v>5604</v>
      </c>
      <c r="D1988" s="136" t="s">
        <v>368</v>
      </c>
      <c r="E1988" s="138">
        <v>11.81</v>
      </c>
      <c r="F1988" s="138">
        <v>11.67</v>
      </c>
      <c r="G1988" s="136" t="s">
        <v>308</v>
      </c>
      <c r="H1988" s="139">
        <v>41974</v>
      </c>
    </row>
    <row r="1989" spans="1:8" ht="51">
      <c r="A1989" s="140">
        <v>89931</v>
      </c>
      <c r="B1989" s="141" t="s">
        <v>7747</v>
      </c>
      <c r="C1989" s="140" t="s">
        <v>5604</v>
      </c>
      <c r="D1989" s="140" t="s">
        <v>368</v>
      </c>
      <c r="E1989" s="142">
        <v>12.42</v>
      </c>
      <c r="F1989" s="142">
        <v>12.26</v>
      </c>
      <c r="G1989" s="140" t="s">
        <v>308</v>
      </c>
      <c r="H1989" s="143">
        <v>41974</v>
      </c>
    </row>
    <row r="1990" spans="1:8" ht="51">
      <c r="A1990" s="136">
        <v>89956</v>
      </c>
      <c r="B1990" s="137" t="s">
        <v>7748</v>
      </c>
      <c r="C1990" s="136" t="s">
        <v>5604</v>
      </c>
      <c r="D1990" s="136" t="s">
        <v>368</v>
      </c>
      <c r="E1990" s="138">
        <v>13.28</v>
      </c>
      <c r="F1990" s="138">
        <v>13.12</v>
      </c>
      <c r="G1990" s="136" t="s">
        <v>308</v>
      </c>
      <c r="H1990" s="139">
        <v>41974</v>
      </c>
    </row>
    <row r="1991" spans="1:8">
      <c r="A1991" s="140">
        <v>83770</v>
      </c>
      <c r="B1991" s="141" t="s">
        <v>7749</v>
      </c>
      <c r="C1991" s="140" t="s">
        <v>7750</v>
      </c>
      <c r="D1991" s="140" t="s">
        <v>335</v>
      </c>
      <c r="E1991" s="142">
        <v>106.08</v>
      </c>
      <c r="F1991" s="142">
        <v>101.41</v>
      </c>
      <c r="G1991" s="140" t="s">
        <v>308</v>
      </c>
      <c r="H1991" s="143">
        <v>41974</v>
      </c>
    </row>
    <row r="1992" spans="1:8" ht="25.5">
      <c r="A1992" s="136" t="s">
        <v>7751</v>
      </c>
      <c r="B1992" s="137" t="s">
        <v>7752</v>
      </c>
      <c r="C1992" s="136" t="s">
        <v>5418</v>
      </c>
      <c r="D1992" s="136" t="s">
        <v>335</v>
      </c>
      <c r="E1992" s="138">
        <v>20.86</v>
      </c>
      <c r="F1992" s="138">
        <v>19.27</v>
      </c>
      <c r="G1992" s="136" t="s">
        <v>308</v>
      </c>
      <c r="H1992" s="139">
        <v>41974</v>
      </c>
    </row>
    <row r="1993" spans="1:8">
      <c r="A1993" s="140">
        <v>83769</v>
      </c>
      <c r="B1993" s="141" t="s">
        <v>7753</v>
      </c>
      <c r="C1993" s="140" t="s">
        <v>7750</v>
      </c>
      <c r="D1993" s="140" t="s">
        <v>335</v>
      </c>
      <c r="E1993" s="142">
        <v>7.61</v>
      </c>
      <c r="F1993" s="142">
        <v>7.04</v>
      </c>
      <c r="G1993" s="140" t="s">
        <v>308</v>
      </c>
      <c r="H1993" s="143">
        <v>41974</v>
      </c>
    </row>
    <row r="1994" spans="1:8" ht="38.25">
      <c r="A1994" s="136">
        <v>83718</v>
      </c>
      <c r="B1994" s="137" t="s">
        <v>7754</v>
      </c>
      <c r="C1994" s="136" t="s">
        <v>5374</v>
      </c>
      <c r="D1994" s="136" t="s">
        <v>370</v>
      </c>
      <c r="E1994" s="138">
        <v>2.79</v>
      </c>
      <c r="F1994" s="138">
        <v>2.5299999999999998</v>
      </c>
      <c r="G1994" s="136" t="s">
        <v>308</v>
      </c>
      <c r="H1994" s="139">
        <v>41974</v>
      </c>
    </row>
    <row r="1995" spans="1:8" ht="25.5">
      <c r="A1995" s="140" t="s">
        <v>7755</v>
      </c>
      <c r="B1995" s="141" t="s">
        <v>7756</v>
      </c>
      <c r="C1995" s="140" t="s">
        <v>7750</v>
      </c>
      <c r="D1995" s="140" t="s">
        <v>335</v>
      </c>
      <c r="E1995" s="142">
        <v>47.35</v>
      </c>
      <c r="F1995" s="142">
        <v>43.97</v>
      </c>
      <c r="G1995" s="140" t="s">
        <v>308</v>
      </c>
      <c r="H1995" s="143">
        <v>41974</v>
      </c>
    </row>
    <row r="1996" spans="1:8" ht="25.5">
      <c r="A1996" s="136" t="s">
        <v>7757</v>
      </c>
      <c r="B1996" s="137" t="s">
        <v>7758</v>
      </c>
      <c r="C1996" s="136" t="s">
        <v>7750</v>
      </c>
      <c r="D1996" s="136" t="s">
        <v>335</v>
      </c>
      <c r="E1996" s="138">
        <v>32.729999999999997</v>
      </c>
      <c r="F1996" s="138">
        <v>30.05</v>
      </c>
      <c r="G1996" s="136" t="s">
        <v>308</v>
      </c>
      <c r="H1996" s="139">
        <v>41974</v>
      </c>
    </row>
    <row r="1997" spans="1:8">
      <c r="A1997" s="140">
        <v>83868</v>
      </c>
      <c r="B1997" s="141" t="s">
        <v>7759</v>
      </c>
      <c r="C1997" s="140" t="s">
        <v>7750</v>
      </c>
      <c r="D1997" s="140" t="s">
        <v>335</v>
      </c>
      <c r="E1997" s="142">
        <v>42.43</v>
      </c>
      <c r="F1997" s="142">
        <v>39.89</v>
      </c>
      <c r="G1997" s="140" t="s">
        <v>308</v>
      </c>
      <c r="H1997" s="143">
        <v>41974</v>
      </c>
    </row>
    <row r="1998" spans="1:8">
      <c r="A1998" s="136">
        <v>83867</v>
      </c>
      <c r="B1998" s="137" t="s">
        <v>7760</v>
      </c>
      <c r="C1998" s="136" t="s">
        <v>7750</v>
      </c>
      <c r="D1998" s="136" t="s">
        <v>335</v>
      </c>
      <c r="E1998" s="138">
        <v>31.54</v>
      </c>
      <c r="F1998" s="138">
        <v>29.5</v>
      </c>
      <c r="G1998" s="136" t="s">
        <v>308</v>
      </c>
      <c r="H1998" s="139">
        <v>41974</v>
      </c>
    </row>
    <row r="1999" spans="1:8" ht="25.5">
      <c r="A1999" s="140">
        <v>73301</v>
      </c>
      <c r="B1999" s="141" t="s">
        <v>7761</v>
      </c>
      <c r="C1999" s="140" t="s">
        <v>7750</v>
      </c>
      <c r="D1999" s="140" t="s">
        <v>368</v>
      </c>
      <c r="E1999" s="142">
        <v>7.08</v>
      </c>
      <c r="F1999" s="142">
        <v>6.62</v>
      </c>
      <c r="G1999" s="140" t="s">
        <v>308</v>
      </c>
      <c r="H1999" s="143">
        <v>41974</v>
      </c>
    </row>
    <row r="2000" spans="1:8" ht="25.5">
      <c r="A2000" s="136">
        <v>83515</v>
      </c>
      <c r="B2000" s="137" t="s">
        <v>7762</v>
      </c>
      <c r="C2000" s="136" t="s">
        <v>5418</v>
      </c>
      <c r="D2000" s="136" t="s">
        <v>368</v>
      </c>
      <c r="E2000" s="138">
        <v>8.9600000000000009</v>
      </c>
      <c r="F2000" s="138">
        <v>8.4600000000000009</v>
      </c>
      <c r="G2000" s="136" t="s">
        <v>308</v>
      </c>
      <c r="H2000" s="139">
        <v>41974</v>
      </c>
    </row>
    <row r="2001" spans="1:8" ht="25.5">
      <c r="A2001" s="140">
        <v>83516</v>
      </c>
      <c r="B2001" s="141" t="s">
        <v>7763</v>
      </c>
      <c r="C2001" s="140" t="s">
        <v>5418</v>
      </c>
      <c r="D2001" s="140" t="s">
        <v>368</v>
      </c>
      <c r="E2001" s="142">
        <v>10.34</v>
      </c>
      <c r="F2001" s="142">
        <v>9.76</v>
      </c>
      <c r="G2001" s="140" t="s">
        <v>308</v>
      </c>
      <c r="H2001" s="143">
        <v>41974</v>
      </c>
    </row>
    <row r="2002" spans="1:8" ht="14.25" customHeight="1">
      <c r="A2002" s="136" t="s">
        <v>262</v>
      </c>
      <c r="B2002" s="137" t="s">
        <v>263</v>
      </c>
      <c r="C2002" s="136" t="s">
        <v>5374</v>
      </c>
      <c r="D2002" s="136" t="s">
        <v>307</v>
      </c>
      <c r="E2002" s="138">
        <v>5.4</v>
      </c>
      <c r="F2002" s="138">
        <v>5.28</v>
      </c>
      <c r="G2002" s="136" t="s">
        <v>308</v>
      </c>
      <c r="H2002" s="139">
        <v>41974</v>
      </c>
    </row>
    <row r="2003" spans="1:8" ht="14.25" customHeight="1">
      <c r="A2003" s="140">
        <v>83660</v>
      </c>
      <c r="B2003" s="141" t="s">
        <v>7764</v>
      </c>
      <c r="C2003" s="140" t="s">
        <v>5374</v>
      </c>
      <c r="D2003" s="140" t="s">
        <v>368</v>
      </c>
      <c r="E2003" s="142">
        <v>2.0499999999999998</v>
      </c>
      <c r="F2003" s="142">
        <v>1.85</v>
      </c>
      <c r="G2003" s="140" t="s">
        <v>308</v>
      </c>
      <c r="H2003" s="143">
        <v>41974</v>
      </c>
    </row>
    <row r="2004" spans="1:8" ht="25.5">
      <c r="A2004" s="136">
        <v>73389</v>
      </c>
      <c r="B2004" s="137" t="s">
        <v>7765</v>
      </c>
      <c r="C2004" s="136" t="s">
        <v>5450</v>
      </c>
      <c r="D2004" s="136" t="s">
        <v>307</v>
      </c>
      <c r="E2004" s="138">
        <v>12.09</v>
      </c>
      <c r="F2004" s="138">
        <v>12.08</v>
      </c>
      <c r="G2004" s="136" t="s">
        <v>308</v>
      </c>
      <c r="H2004" s="139">
        <v>41974</v>
      </c>
    </row>
    <row r="2005" spans="1:8" ht="25.5">
      <c r="A2005" s="140" t="s">
        <v>7766</v>
      </c>
      <c r="B2005" s="141" t="s">
        <v>7767</v>
      </c>
      <c r="C2005" s="140" t="s">
        <v>5604</v>
      </c>
      <c r="D2005" s="140" t="s">
        <v>368</v>
      </c>
      <c r="E2005" s="142">
        <v>1.99</v>
      </c>
      <c r="F2005" s="142">
        <v>1.96</v>
      </c>
      <c r="G2005" s="140" t="s">
        <v>308</v>
      </c>
      <c r="H2005" s="143">
        <v>41974</v>
      </c>
    </row>
    <row r="2006" spans="1:8" ht="25.5">
      <c r="A2006" s="136">
        <v>83344</v>
      </c>
      <c r="B2006" s="137" t="s">
        <v>7768</v>
      </c>
      <c r="C2006" s="136" t="s">
        <v>5604</v>
      </c>
      <c r="D2006" s="136" t="s">
        <v>368</v>
      </c>
      <c r="E2006" s="138">
        <v>0.88</v>
      </c>
      <c r="F2006" s="138">
        <v>0.85</v>
      </c>
      <c r="G2006" s="136" t="s">
        <v>308</v>
      </c>
      <c r="H2006" s="139">
        <v>41974</v>
      </c>
    </row>
    <row r="2007" spans="1:8" ht="25.5">
      <c r="A2007" s="140" t="s">
        <v>7769</v>
      </c>
      <c r="B2007" s="141" t="s">
        <v>7770</v>
      </c>
      <c r="C2007" s="140" t="s">
        <v>5604</v>
      </c>
      <c r="D2007" s="140" t="s">
        <v>335</v>
      </c>
      <c r="E2007" s="142">
        <v>0.2</v>
      </c>
      <c r="F2007" s="142">
        <v>0.19</v>
      </c>
      <c r="G2007" s="140" t="s">
        <v>308</v>
      </c>
      <c r="H2007" s="143">
        <v>41974</v>
      </c>
    </row>
    <row r="2008" spans="1:8" ht="25.5">
      <c r="A2008" s="136">
        <v>5911</v>
      </c>
      <c r="B2008" s="137" t="s">
        <v>7771</v>
      </c>
      <c r="C2008" s="136" t="s">
        <v>5450</v>
      </c>
      <c r="D2008" s="136" t="s">
        <v>6044</v>
      </c>
      <c r="E2008" s="138">
        <v>17.2</v>
      </c>
      <c r="F2008" s="138">
        <v>16.079999999999998</v>
      </c>
      <c r="G2008" s="136" t="s">
        <v>308</v>
      </c>
      <c r="H2008" s="139">
        <v>41974</v>
      </c>
    </row>
    <row r="2009" spans="1:8" ht="25.5">
      <c r="A2009" s="140">
        <v>5909</v>
      </c>
      <c r="B2009" s="141" t="s">
        <v>7772</v>
      </c>
      <c r="C2009" s="140" t="s">
        <v>5450</v>
      </c>
      <c r="D2009" s="140" t="s">
        <v>6046</v>
      </c>
      <c r="E2009" s="142">
        <v>24.11</v>
      </c>
      <c r="F2009" s="142">
        <v>22.99</v>
      </c>
      <c r="G2009" s="140" t="s">
        <v>308</v>
      </c>
      <c r="H2009" s="143">
        <v>41974</v>
      </c>
    </row>
    <row r="2010" spans="1:8" ht="25.5">
      <c r="A2010" s="136">
        <v>88569</v>
      </c>
      <c r="B2010" s="137" t="s">
        <v>7773</v>
      </c>
      <c r="C2010" s="136" t="s">
        <v>5450</v>
      </c>
      <c r="D2010" s="136" t="s">
        <v>307</v>
      </c>
      <c r="E2010" s="138">
        <v>3.58</v>
      </c>
      <c r="F2010" s="138">
        <v>3.58</v>
      </c>
      <c r="G2010" s="136" t="s">
        <v>308</v>
      </c>
      <c r="H2010" s="139">
        <v>41974</v>
      </c>
    </row>
    <row r="2011" spans="1:8" ht="25.5">
      <c r="A2011" s="140">
        <v>88570</v>
      </c>
      <c r="B2011" s="141" t="s">
        <v>7774</v>
      </c>
      <c r="C2011" s="140" t="s">
        <v>5450</v>
      </c>
      <c r="D2011" s="140" t="s">
        <v>307</v>
      </c>
      <c r="E2011" s="142">
        <v>1.48</v>
      </c>
      <c r="F2011" s="142">
        <v>1.47</v>
      </c>
      <c r="G2011" s="140" t="s">
        <v>308</v>
      </c>
      <c r="H2011" s="143">
        <v>41974</v>
      </c>
    </row>
    <row r="2012" spans="1:8" ht="25.5">
      <c r="A2012" s="136">
        <v>5765</v>
      </c>
      <c r="B2012" s="137" t="s">
        <v>7775</v>
      </c>
      <c r="C2012" s="136" t="s">
        <v>5450</v>
      </c>
      <c r="D2012" s="136" t="s">
        <v>307</v>
      </c>
      <c r="E2012" s="138">
        <v>4.4800000000000004</v>
      </c>
      <c r="F2012" s="138">
        <v>4.4800000000000004</v>
      </c>
      <c r="G2012" s="136" t="s">
        <v>308</v>
      </c>
      <c r="H2012" s="139">
        <v>41974</v>
      </c>
    </row>
    <row r="2013" spans="1:8" ht="38.25">
      <c r="A2013" s="140">
        <v>5766</v>
      </c>
      <c r="B2013" s="141" t="s">
        <v>7776</v>
      </c>
      <c r="C2013" s="140" t="s">
        <v>5450</v>
      </c>
      <c r="D2013" s="140" t="s">
        <v>307</v>
      </c>
      <c r="E2013" s="142">
        <v>2.4300000000000002</v>
      </c>
      <c r="F2013" s="142">
        <v>2.4300000000000002</v>
      </c>
      <c r="G2013" s="140" t="s">
        <v>308</v>
      </c>
      <c r="H2013" s="143">
        <v>41974</v>
      </c>
    </row>
    <row r="2014" spans="1:8" ht="38.25">
      <c r="A2014" s="136">
        <v>5915</v>
      </c>
      <c r="B2014" s="137" t="s">
        <v>7777</v>
      </c>
      <c r="C2014" s="136" t="s">
        <v>5450</v>
      </c>
      <c r="D2014" s="136" t="s">
        <v>6044</v>
      </c>
      <c r="E2014" s="138">
        <v>22.89</v>
      </c>
      <c r="F2014" s="138">
        <v>21.76</v>
      </c>
      <c r="G2014" s="136" t="s">
        <v>308</v>
      </c>
      <c r="H2014" s="139">
        <v>41974</v>
      </c>
    </row>
    <row r="2015" spans="1:8" ht="38.25">
      <c r="A2015" s="140">
        <v>5913</v>
      </c>
      <c r="B2015" s="141" t="s">
        <v>7778</v>
      </c>
      <c r="C2015" s="140" t="s">
        <v>5450</v>
      </c>
      <c r="D2015" s="140" t="s">
        <v>6046</v>
      </c>
      <c r="E2015" s="142">
        <v>60.4</v>
      </c>
      <c r="F2015" s="142">
        <v>59.27</v>
      </c>
      <c r="G2015" s="140" t="s">
        <v>308</v>
      </c>
      <c r="H2015" s="143">
        <v>41974</v>
      </c>
    </row>
    <row r="2016" spans="1:8" ht="38.25">
      <c r="A2016" s="136">
        <v>88845</v>
      </c>
      <c r="B2016" s="137" t="s">
        <v>7779</v>
      </c>
      <c r="C2016" s="136" t="s">
        <v>5450</v>
      </c>
      <c r="D2016" s="136" t="s">
        <v>307</v>
      </c>
      <c r="E2016" s="138">
        <v>7.61</v>
      </c>
      <c r="F2016" s="138">
        <v>7.6</v>
      </c>
      <c r="G2016" s="136" t="s">
        <v>308</v>
      </c>
      <c r="H2016" s="139">
        <v>41974</v>
      </c>
    </row>
    <row r="2017" spans="1:8" ht="38.25">
      <c r="A2017" s="140">
        <v>88846</v>
      </c>
      <c r="B2017" s="141" t="s">
        <v>7780</v>
      </c>
      <c r="C2017" s="140" t="s">
        <v>5450</v>
      </c>
      <c r="D2017" s="140" t="s">
        <v>307</v>
      </c>
      <c r="E2017" s="142">
        <v>3.14</v>
      </c>
      <c r="F2017" s="142">
        <v>3.13</v>
      </c>
      <c r="G2017" s="140" t="s">
        <v>308</v>
      </c>
      <c r="H2017" s="143">
        <v>41974</v>
      </c>
    </row>
    <row r="2018" spans="1:8" ht="38.25">
      <c r="A2018" s="136">
        <v>5769</v>
      </c>
      <c r="B2018" s="137" t="s">
        <v>7781</v>
      </c>
      <c r="C2018" s="136" t="s">
        <v>5450</v>
      </c>
      <c r="D2018" s="136" t="s">
        <v>307</v>
      </c>
      <c r="E2018" s="138">
        <v>9.51</v>
      </c>
      <c r="F2018" s="138">
        <v>9.51</v>
      </c>
      <c r="G2018" s="136" t="s">
        <v>308</v>
      </c>
      <c r="H2018" s="139">
        <v>41974</v>
      </c>
    </row>
    <row r="2019" spans="1:8" ht="38.25">
      <c r="A2019" s="140">
        <v>53837</v>
      </c>
      <c r="B2019" s="141" t="s">
        <v>7782</v>
      </c>
      <c r="C2019" s="140" t="s">
        <v>5450</v>
      </c>
      <c r="D2019" s="140" t="s">
        <v>307</v>
      </c>
      <c r="E2019" s="142">
        <v>28</v>
      </c>
      <c r="F2019" s="142">
        <v>28</v>
      </c>
      <c r="G2019" s="140" t="s">
        <v>308</v>
      </c>
      <c r="H2019" s="143">
        <v>41974</v>
      </c>
    </row>
    <row r="2020" spans="1:8" ht="25.5">
      <c r="A2020" s="136" t="s">
        <v>7783</v>
      </c>
      <c r="B2020" s="137" t="s">
        <v>7784</v>
      </c>
      <c r="C2020" s="136" t="s">
        <v>5410</v>
      </c>
      <c r="D2020" s="136" t="s">
        <v>335</v>
      </c>
      <c r="E2020" s="138">
        <v>221.06</v>
      </c>
      <c r="F2020" s="138">
        <v>215.65</v>
      </c>
      <c r="G2020" s="136" t="s">
        <v>308</v>
      </c>
      <c r="H2020" s="139">
        <v>41974</v>
      </c>
    </row>
    <row r="2021" spans="1:8" ht="25.5">
      <c r="A2021" s="140" t="s">
        <v>7785</v>
      </c>
      <c r="B2021" s="141" t="s">
        <v>7786</v>
      </c>
      <c r="C2021" s="140" t="s">
        <v>5410</v>
      </c>
      <c r="D2021" s="140" t="s">
        <v>335</v>
      </c>
      <c r="E2021" s="142">
        <v>284.8</v>
      </c>
      <c r="F2021" s="142">
        <v>280.3</v>
      </c>
      <c r="G2021" s="140" t="s">
        <v>308</v>
      </c>
      <c r="H2021" s="143">
        <v>41974</v>
      </c>
    </row>
    <row r="2022" spans="1:8" ht="14.25" customHeight="1">
      <c r="A2022" s="136">
        <v>85005</v>
      </c>
      <c r="B2022" s="137" t="s">
        <v>7787</v>
      </c>
      <c r="C2022" s="136" t="s">
        <v>5410</v>
      </c>
      <c r="D2022" s="136" t="s">
        <v>335</v>
      </c>
      <c r="E2022" s="138">
        <v>195.48</v>
      </c>
      <c r="F2022" s="138">
        <v>192.34</v>
      </c>
      <c r="G2022" s="136" t="s">
        <v>308</v>
      </c>
      <c r="H2022" s="139">
        <v>41974</v>
      </c>
    </row>
    <row r="2023" spans="1:8" ht="14.25" customHeight="1">
      <c r="A2023" s="140">
        <v>72335</v>
      </c>
      <c r="B2023" s="141" t="s">
        <v>7788</v>
      </c>
      <c r="C2023" s="140" t="s">
        <v>5368</v>
      </c>
      <c r="D2023" s="140" t="s">
        <v>83</v>
      </c>
      <c r="E2023" s="142">
        <v>2.72</v>
      </c>
      <c r="F2023" s="142">
        <v>2.6</v>
      </c>
      <c r="G2023" s="140" t="s">
        <v>308</v>
      </c>
      <c r="H2023" s="143">
        <v>41974</v>
      </c>
    </row>
    <row r="2024" spans="1:8" ht="14.25" customHeight="1">
      <c r="A2024" s="136">
        <v>72336</v>
      </c>
      <c r="B2024" s="137" t="s">
        <v>7789</v>
      </c>
      <c r="C2024" s="136" t="s">
        <v>5368</v>
      </c>
      <c r="D2024" s="136" t="s">
        <v>83</v>
      </c>
      <c r="E2024" s="138">
        <v>4.47</v>
      </c>
      <c r="F2024" s="138">
        <v>4.34</v>
      </c>
      <c r="G2024" s="136" t="s">
        <v>308</v>
      </c>
      <c r="H2024" s="139">
        <v>41974</v>
      </c>
    </row>
    <row r="2025" spans="1:8" ht="25.5">
      <c r="A2025" s="140">
        <v>72819</v>
      </c>
      <c r="B2025" s="141" t="s">
        <v>7790</v>
      </c>
      <c r="C2025" s="140" t="s">
        <v>5418</v>
      </c>
      <c r="D2025" s="140" t="s">
        <v>370</v>
      </c>
      <c r="E2025" s="142">
        <v>84.8</v>
      </c>
      <c r="F2025" s="142">
        <v>79.790000000000006</v>
      </c>
      <c r="G2025" s="140" t="s">
        <v>308</v>
      </c>
      <c r="H2025" s="143">
        <v>41974</v>
      </c>
    </row>
    <row r="2026" spans="1:8" ht="25.5">
      <c r="A2026" s="136" t="s">
        <v>7791</v>
      </c>
      <c r="B2026" s="137" t="s">
        <v>7792</v>
      </c>
      <c r="C2026" s="136" t="s">
        <v>5418</v>
      </c>
      <c r="D2026" s="136" t="s">
        <v>370</v>
      </c>
      <c r="E2026" s="138">
        <v>41.44</v>
      </c>
      <c r="F2026" s="138">
        <v>38.49</v>
      </c>
      <c r="G2026" s="136" t="s">
        <v>308</v>
      </c>
      <c r="H2026" s="139">
        <v>41974</v>
      </c>
    </row>
    <row r="2027" spans="1:8" ht="25.5">
      <c r="A2027" s="140" t="s">
        <v>7793</v>
      </c>
      <c r="B2027" s="141" t="s">
        <v>7794</v>
      </c>
      <c r="C2027" s="140" t="s">
        <v>5418</v>
      </c>
      <c r="D2027" s="140" t="s">
        <v>370</v>
      </c>
      <c r="E2027" s="142">
        <v>48.61</v>
      </c>
      <c r="F2027" s="142">
        <v>45.54</v>
      </c>
      <c r="G2027" s="140" t="s">
        <v>308</v>
      </c>
      <c r="H2027" s="143">
        <v>41974</v>
      </c>
    </row>
    <row r="2028" spans="1:8" ht="25.5">
      <c r="A2028" s="136" t="s">
        <v>7795</v>
      </c>
      <c r="B2028" s="137" t="s">
        <v>7796</v>
      </c>
      <c r="C2028" s="136" t="s">
        <v>5418</v>
      </c>
      <c r="D2028" s="136" t="s">
        <v>370</v>
      </c>
      <c r="E2028" s="138">
        <v>53.87</v>
      </c>
      <c r="F2028" s="138">
        <v>50.68</v>
      </c>
      <c r="G2028" s="136" t="s">
        <v>308</v>
      </c>
      <c r="H2028" s="139">
        <v>41974</v>
      </c>
    </row>
    <row r="2029" spans="1:8" ht="25.5">
      <c r="A2029" s="140">
        <v>83501</v>
      </c>
      <c r="B2029" s="141" t="s">
        <v>7797</v>
      </c>
      <c r="C2029" s="140" t="s">
        <v>5418</v>
      </c>
      <c r="D2029" s="140" t="s">
        <v>370</v>
      </c>
      <c r="E2029" s="142">
        <v>180.9</v>
      </c>
      <c r="F2029" s="142">
        <v>180.44</v>
      </c>
      <c r="G2029" s="140" t="s">
        <v>308</v>
      </c>
      <c r="H2029" s="143">
        <v>41974</v>
      </c>
    </row>
    <row r="2030" spans="1:8" ht="25.5">
      <c r="A2030" s="136">
        <v>83502</v>
      </c>
      <c r="B2030" s="137" t="s">
        <v>7798</v>
      </c>
      <c r="C2030" s="136" t="s">
        <v>5418</v>
      </c>
      <c r="D2030" s="136" t="s">
        <v>370</v>
      </c>
      <c r="E2030" s="138">
        <v>202.5</v>
      </c>
      <c r="F2030" s="138">
        <v>202.04</v>
      </c>
      <c r="G2030" s="136" t="s">
        <v>308</v>
      </c>
      <c r="H2030" s="139">
        <v>41974</v>
      </c>
    </row>
    <row r="2031" spans="1:8" ht="25.5">
      <c r="A2031" s="140">
        <v>83503</v>
      </c>
      <c r="B2031" s="141" t="s">
        <v>7799</v>
      </c>
      <c r="C2031" s="140" t="s">
        <v>5418</v>
      </c>
      <c r="D2031" s="140" t="s">
        <v>370</v>
      </c>
      <c r="E2031" s="142">
        <v>312.93</v>
      </c>
      <c r="F2031" s="142">
        <v>312.47000000000003</v>
      </c>
      <c r="G2031" s="140" t="s">
        <v>308</v>
      </c>
      <c r="H2031" s="143">
        <v>41974</v>
      </c>
    </row>
    <row r="2032" spans="1:8" ht="25.5">
      <c r="A2032" s="136">
        <v>83504</v>
      </c>
      <c r="B2032" s="137" t="s">
        <v>7800</v>
      </c>
      <c r="C2032" s="136" t="s">
        <v>5418</v>
      </c>
      <c r="D2032" s="136" t="s">
        <v>370</v>
      </c>
      <c r="E2032" s="138">
        <v>382.86</v>
      </c>
      <c r="F2032" s="138">
        <v>382.4</v>
      </c>
      <c r="G2032" s="136" t="s">
        <v>308</v>
      </c>
      <c r="H2032" s="139">
        <v>41974</v>
      </c>
    </row>
    <row r="2033" spans="1:8" ht="25.5">
      <c r="A2033" s="140">
        <v>83505</v>
      </c>
      <c r="B2033" s="141" t="s">
        <v>7801</v>
      </c>
      <c r="C2033" s="140" t="s">
        <v>5418</v>
      </c>
      <c r="D2033" s="140" t="s">
        <v>370</v>
      </c>
      <c r="E2033" s="142">
        <v>463.86</v>
      </c>
      <c r="F2033" s="142">
        <v>463.4</v>
      </c>
      <c r="G2033" s="140" t="s">
        <v>308</v>
      </c>
      <c r="H2033" s="143">
        <v>41974</v>
      </c>
    </row>
    <row r="2034" spans="1:8" ht="25.5">
      <c r="A2034" s="136">
        <v>83506</v>
      </c>
      <c r="B2034" s="137" t="s">
        <v>7802</v>
      </c>
      <c r="C2034" s="136" t="s">
        <v>5418</v>
      </c>
      <c r="D2034" s="136" t="s">
        <v>370</v>
      </c>
      <c r="E2034" s="138">
        <v>731.16</v>
      </c>
      <c r="F2034" s="138">
        <v>730.7</v>
      </c>
      <c r="G2034" s="136" t="s">
        <v>308</v>
      </c>
      <c r="H2034" s="139">
        <v>41974</v>
      </c>
    </row>
    <row r="2035" spans="1:8" ht="13.5" customHeight="1">
      <c r="A2035" s="140" t="s">
        <v>7803</v>
      </c>
      <c r="B2035" s="141" t="s">
        <v>7804</v>
      </c>
      <c r="C2035" s="140" t="s">
        <v>5418</v>
      </c>
      <c r="D2035" s="140" t="s">
        <v>370</v>
      </c>
      <c r="E2035" s="142">
        <v>150.66</v>
      </c>
      <c r="F2035" s="142">
        <v>150.19999999999999</v>
      </c>
      <c r="G2035" s="140" t="s">
        <v>308</v>
      </c>
      <c r="H2035" s="143">
        <v>41974</v>
      </c>
    </row>
    <row r="2036" spans="1:8" ht="13.5" customHeight="1">
      <c r="A2036" s="136">
        <v>83508</v>
      </c>
      <c r="B2036" s="137" t="s">
        <v>7805</v>
      </c>
      <c r="C2036" s="136" t="s">
        <v>5418</v>
      </c>
      <c r="D2036" s="136" t="s">
        <v>370</v>
      </c>
      <c r="E2036" s="138">
        <v>158.38</v>
      </c>
      <c r="F2036" s="138">
        <v>157.93</v>
      </c>
      <c r="G2036" s="136" t="s">
        <v>308</v>
      </c>
      <c r="H2036" s="139">
        <v>41974</v>
      </c>
    </row>
    <row r="2037" spans="1:8" ht="13.5" customHeight="1">
      <c r="A2037" s="140">
        <v>83509</v>
      </c>
      <c r="B2037" s="141" t="s">
        <v>7806</v>
      </c>
      <c r="C2037" s="140" t="s">
        <v>5418</v>
      </c>
      <c r="D2037" s="140" t="s">
        <v>370</v>
      </c>
      <c r="E2037" s="142">
        <v>199.26</v>
      </c>
      <c r="F2037" s="142">
        <v>198.8</v>
      </c>
      <c r="G2037" s="140" t="s">
        <v>308</v>
      </c>
      <c r="H2037" s="143">
        <v>41974</v>
      </c>
    </row>
    <row r="2038" spans="1:8" ht="13.5" customHeight="1">
      <c r="A2038" s="136">
        <v>83510</v>
      </c>
      <c r="B2038" s="137" t="s">
        <v>7807</v>
      </c>
      <c r="C2038" s="136" t="s">
        <v>5418</v>
      </c>
      <c r="D2038" s="136" t="s">
        <v>370</v>
      </c>
      <c r="E2038" s="138">
        <v>211.68</v>
      </c>
      <c r="F2038" s="138">
        <v>211.22</v>
      </c>
      <c r="G2038" s="136" t="s">
        <v>308</v>
      </c>
      <c r="H2038" s="139">
        <v>41974</v>
      </c>
    </row>
    <row r="2039" spans="1:8" ht="13.5" customHeight="1">
      <c r="A2039" s="140">
        <v>83511</v>
      </c>
      <c r="B2039" s="141" t="s">
        <v>7808</v>
      </c>
      <c r="C2039" s="140" t="s">
        <v>5418</v>
      </c>
      <c r="D2039" s="140" t="s">
        <v>370</v>
      </c>
      <c r="E2039" s="142">
        <v>272.16000000000003</v>
      </c>
      <c r="F2039" s="142">
        <v>271.7</v>
      </c>
      <c r="G2039" s="140" t="s">
        <v>308</v>
      </c>
      <c r="H2039" s="143">
        <v>41974</v>
      </c>
    </row>
    <row r="2040" spans="1:8" ht="13.5" customHeight="1">
      <c r="A2040" s="136">
        <v>83512</v>
      </c>
      <c r="B2040" s="137" t="s">
        <v>7809</v>
      </c>
      <c r="C2040" s="136" t="s">
        <v>5418</v>
      </c>
      <c r="D2040" s="136" t="s">
        <v>370</v>
      </c>
      <c r="E2040" s="138">
        <v>297</v>
      </c>
      <c r="F2040" s="138">
        <v>296.54000000000002</v>
      </c>
      <c r="G2040" s="136" t="s">
        <v>308</v>
      </c>
      <c r="H2040" s="139">
        <v>41974</v>
      </c>
    </row>
    <row r="2041" spans="1:8" ht="13.5" customHeight="1">
      <c r="A2041" s="140">
        <v>83494</v>
      </c>
      <c r="B2041" s="141" t="s">
        <v>7810</v>
      </c>
      <c r="C2041" s="140" t="s">
        <v>5418</v>
      </c>
      <c r="D2041" s="140" t="s">
        <v>370</v>
      </c>
      <c r="E2041" s="142">
        <v>314.08999999999997</v>
      </c>
      <c r="F2041" s="142">
        <v>312.13</v>
      </c>
      <c r="G2041" s="140" t="s">
        <v>308</v>
      </c>
      <c r="H2041" s="143">
        <v>41974</v>
      </c>
    </row>
    <row r="2042" spans="1:8" ht="13.5" customHeight="1">
      <c r="A2042" s="150">
        <v>83495</v>
      </c>
      <c r="B2042" s="137" t="s">
        <v>7811</v>
      </c>
      <c r="C2042" s="136" t="s">
        <v>5418</v>
      </c>
      <c r="D2042" s="136" t="s">
        <v>370</v>
      </c>
      <c r="E2042" s="138">
        <v>364.83</v>
      </c>
      <c r="F2042" s="138">
        <v>362.85</v>
      </c>
      <c r="G2042" s="136" t="s">
        <v>308</v>
      </c>
      <c r="H2042" s="139">
        <v>41974</v>
      </c>
    </row>
    <row r="2043" spans="1:8" ht="13.5" customHeight="1">
      <c r="A2043" s="140">
        <v>83498</v>
      </c>
      <c r="B2043" s="141" t="s">
        <v>7812</v>
      </c>
      <c r="C2043" s="140" t="s">
        <v>5418</v>
      </c>
      <c r="D2043" s="140" t="s">
        <v>370</v>
      </c>
      <c r="E2043" s="142">
        <v>634.14</v>
      </c>
      <c r="F2043" s="142">
        <v>631.41999999999996</v>
      </c>
      <c r="G2043" s="140" t="s">
        <v>308</v>
      </c>
      <c r="H2043" s="143">
        <v>41974</v>
      </c>
    </row>
    <row r="2044" spans="1:8" ht="13.5" customHeight="1">
      <c r="A2044" s="136">
        <v>83500</v>
      </c>
      <c r="B2044" s="137" t="s">
        <v>7813</v>
      </c>
      <c r="C2044" s="136" t="s">
        <v>5418</v>
      </c>
      <c r="D2044" s="136" t="s">
        <v>370</v>
      </c>
      <c r="E2044" s="138">
        <v>765.95</v>
      </c>
      <c r="F2044" s="138">
        <v>761.9</v>
      </c>
      <c r="G2044" s="136" t="s">
        <v>308</v>
      </c>
      <c r="H2044" s="139">
        <v>41974</v>
      </c>
    </row>
    <row r="2045" spans="1:8" ht="25.5">
      <c r="A2045" s="140">
        <v>84031</v>
      </c>
      <c r="B2045" s="141" t="s">
        <v>7814</v>
      </c>
      <c r="C2045" s="140" t="s">
        <v>6231</v>
      </c>
      <c r="D2045" s="140" t="s">
        <v>335</v>
      </c>
      <c r="E2045" s="142">
        <v>74.39</v>
      </c>
      <c r="F2045" s="142">
        <v>71.27</v>
      </c>
      <c r="G2045" s="140" t="s">
        <v>308</v>
      </c>
      <c r="H2045" s="143">
        <v>41974</v>
      </c>
    </row>
    <row r="2046" spans="1:8" ht="25.5">
      <c r="A2046" s="136">
        <v>72079</v>
      </c>
      <c r="B2046" s="137" t="s">
        <v>7815</v>
      </c>
      <c r="C2046" s="136" t="s">
        <v>6231</v>
      </c>
      <c r="D2046" s="136" t="s">
        <v>335</v>
      </c>
      <c r="E2046" s="138">
        <v>91.84</v>
      </c>
      <c r="F2046" s="138">
        <v>86.96</v>
      </c>
      <c r="G2046" s="136" t="s">
        <v>308</v>
      </c>
      <c r="H2046" s="139">
        <v>41974</v>
      </c>
    </row>
    <row r="2047" spans="1:8" ht="25.5">
      <c r="A2047" s="140">
        <v>72080</v>
      </c>
      <c r="B2047" s="141" t="s">
        <v>7816</v>
      </c>
      <c r="C2047" s="140" t="s">
        <v>6231</v>
      </c>
      <c r="D2047" s="140" t="s">
        <v>335</v>
      </c>
      <c r="E2047" s="142">
        <v>106.21</v>
      </c>
      <c r="F2047" s="142">
        <v>100.52</v>
      </c>
      <c r="G2047" s="140" t="s">
        <v>308</v>
      </c>
      <c r="H2047" s="143">
        <v>41974</v>
      </c>
    </row>
    <row r="2048" spans="1:8" ht="25.5">
      <c r="A2048" s="136">
        <v>72078</v>
      </c>
      <c r="B2048" s="137" t="s">
        <v>7817</v>
      </c>
      <c r="C2048" s="136" t="s">
        <v>6231</v>
      </c>
      <c r="D2048" s="136" t="s">
        <v>335</v>
      </c>
      <c r="E2048" s="138">
        <v>83.1</v>
      </c>
      <c r="F2048" s="138">
        <v>79.040000000000006</v>
      </c>
      <c r="G2048" s="136" t="s">
        <v>308</v>
      </c>
      <c r="H2048" s="139">
        <v>41974</v>
      </c>
    </row>
    <row r="2049" spans="1:8" ht="25.5">
      <c r="A2049" s="140">
        <v>72081</v>
      </c>
      <c r="B2049" s="141" t="s">
        <v>7818</v>
      </c>
      <c r="C2049" s="140" t="s">
        <v>6231</v>
      </c>
      <c r="D2049" s="140" t="s">
        <v>335</v>
      </c>
      <c r="E2049" s="142">
        <v>50.03</v>
      </c>
      <c r="F2049" s="142">
        <v>47.45</v>
      </c>
      <c r="G2049" s="140" t="s">
        <v>308</v>
      </c>
      <c r="H2049" s="143">
        <v>41974</v>
      </c>
    </row>
    <row r="2050" spans="1:8" ht="25.5">
      <c r="A2050" s="136">
        <v>72083</v>
      </c>
      <c r="B2050" s="137" t="s">
        <v>7819</v>
      </c>
      <c r="C2050" s="136" t="s">
        <v>6231</v>
      </c>
      <c r="D2050" s="136" t="s">
        <v>335</v>
      </c>
      <c r="E2050" s="138">
        <v>63.71</v>
      </c>
      <c r="F2050" s="138">
        <v>60.59</v>
      </c>
      <c r="G2050" s="136" t="s">
        <v>308</v>
      </c>
      <c r="H2050" s="139">
        <v>41974</v>
      </c>
    </row>
    <row r="2051" spans="1:8" ht="25.5">
      <c r="A2051" s="140">
        <v>72084</v>
      </c>
      <c r="B2051" s="141" t="s">
        <v>7820</v>
      </c>
      <c r="C2051" s="140" t="s">
        <v>6231</v>
      </c>
      <c r="D2051" s="140" t="s">
        <v>335</v>
      </c>
      <c r="E2051" s="142">
        <v>76.180000000000007</v>
      </c>
      <c r="F2051" s="142">
        <v>72.38</v>
      </c>
      <c r="G2051" s="140" t="s">
        <v>308</v>
      </c>
      <c r="H2051" s="143">
        <v>41974</v>
      </c>
    </row>
    <row r="2052" spans="1:8" ht="25.5">
      <c r="A2052" s="136">
        <v>72082</v>
      </c>
      <c r="B2052" s="137" t="s">
        <v>7821</v>
      </c>
      <c r="C2052" s="136" t="s">
        <v>6231</v>
      </c>
      <c r="D2052" s="136" t="s">
        <v>335</v>
      </c>
      <c r="E2052" s="138">
        <v>54.24</v>
      </c>
      <c r="F2052" s="138">
        <v>51.52</v>
      </c>
      <c r="G2052" s="136" t="s">
        <v>308</v>
      </c>
      <c r="H2052" s="139">
        <v>41974</v>
      </c>
    </row>
    <row r="2053" spans="1:8" ht="25.5">
      <c r="A2053" s="140">
        <v>72077</v>
      </c>
      <c r="B2053" s="141" t="s">
        <v>7822</v>
      </c>
      <c r="C2053" s="140" t="s">
        <v>6231</v>
      </c>
      <c r="D2053" s="140" t="s">
        <v>335</v>
      </c>
      <c r="E2053" s="142">
        <v>70.069999999999993</v>
      </c>
      <c r="F2053" s="142">
        <v>66.819999999999993</v>
      </c>
      <c r="G2053" s="140" t="s">
        <v>308</v>
      </c>
      <c r="H2053" s="143">
        <v>41974</v>
      </c>
    </row>
    <row r="2054" spans="1:8" ht="25.5">
      <c r="A2054" s="136">
        <v>72076</v>
      </c>
      <c r="B2054" s="137" t="s">
        <v>7823</v>
      </c>
      <c r="C2054" s="136" t="s">
        <v>6231</v>
      </c>
      <c r="D2054" s="136" t="s">
        <v>335</v>
      </c>
      <c r="E2054" s="138">
        <v>49.07</v>
      </c>
      <c r="F2054" s="138">
        <v>45.8</v>
      </c>
      <c r="G2054" s="136" t="s">
        <v>308</v>
      </c>
      <c r="H2054" s="139">
        <v>41974</v>
      </c>
    </row>
    <row r="2055" spans="1:8" ht="25.5">
      <c r="A2055" s="140" t="s">
        <v>7824</v>
      </c>
      <c r="B2055" s="141" t="s">
        <v>7825</v>
      </c>
      <c r="C2055" s="140" t="s">
        <v>6231</v>
      </c>
      <c r="D2055" s="140" t="s">
        <v>335</v>
      </c>
      <c r="E2055" s="142">
        <v>65.3</v>
      </c>
      <c r="F2055" s="142">
        <v>62.59</v>
      </c>
      <c r="G2055" s="140" t="s">
        <v>308</v>
      </c>
      <c r="H2055" s="143">
        <v>41974</v>
      </c>
    </row>
    <row r="2056" spans="1:8" ht="25.5">
      <c r="A2056" s="136" t="s">
        <v>7826</v>
      </c>
      <c r="B2056" s="137" t="s">
        <v>7827</v>
      </c>
      <c r="C2056" s="136" t="s">
        <v>6231</v>
      </c>
      <c r="D2056" s="136" t="s">
        <v>335</v>
      </c>
      <c r="E2056" s="138">
        <v>24.71</v>
      </c>
      <c r="F2056" s="138">
        <v>23.97</v>
      </c>
      <c r="G2056" s="136" t="s">
        <v>308</v>
      </c>
      <c r="H2056" s="139">
        <v>41974</v>
      </c>
    </row>
    <row r="2057" spans="1:8" ht="25.5">
      <c r="A2057" s="140" t="s">
        <v>7828</v>
      </c>
      <c r="B2057" s="141" t="s">
        <v>7829</v>
      </c>
      <c r="C2057" s="140" t="s">
        <v>6231</v>
      </c>
      <c r="D2057" s="140" t="s">
        <v>335</v>
      </c>
      <c r="E2057" s="142">
        <v>35.4</v>
      </c>
      <c r="F2057" s="142">
        <v>33.85</v>
      </c>
      <c r="G2057" s="140" t="s">
        <v>308</v>
      </c>
      <c r="H2057" s="143">
        <v>41974</v>
      </c>
    </row>
    <row r="2058" spans="1:8" ht="25.5">
      <c r="A2058" s="136" t="s">
        <v>7830</v>
      </c>
      <c r="B2058" s="137" t="s">
        <v>7831</v>
      </c>
      <c r="C2058" s="136" t="s">
        <v>6231</v>
      </c>
      <c r="D2058" s="136" t="s">
        <v>304</v>
      </c>
      <c r="E2058" s="138">
        <v>8.57</v>
      </c>
      <c r="F2058" s="138">
        <v>8.2200000000000006</v>
      </c>
      <c r="G2058" s="136" t="s">
        <v>308</v>
      </c>
      <c r="H2058" s="139">
        <v>41974</v>
      </c>
    </row>
    <row r="2059" spans="1:8" ht="25.5">
      <c r="A2059" s="140" t="s">
        <v>7832</v>
      </c>
      <c r="B2059" s="141" t="s">
        <v>7833</v>
      </c>
      <c r="C2059" s="140" t="s">
        <v>6231</v>
      </c>
      <c r="D2059" s="140" t="s">
        <v>304</v>
      </c>
      <c r="E2059" s="142">
        <v>6.42</v>
      </c>
      <c r="F2059" s="142">
        <v>6.28</v>
      </c>
      <c r="G2059" s="140" t="s">
        <v>308</v>
      </c>
      <c r="H2059" s="143">
        <v>41974</v>
      </c>
    </row>
    <row r="2060" spans="1:8" ht="51">
      <c r="A2060" s="136">
        <v>72110</v>
      </c>
      <c r="B2060" s="137" t="s">
        <v>7834</v>
      </c>
      <c r="C2060" s="136" t="s">
        <v>6231</v>
      </c>
      <c r="D2060" s="136" t="s">
        <v>335</v>
      </c>
      <c r="E2060" s="138">
        <v>67.510000000000005</v>
      </c>
      <c r="F2060" s="138">
        <v>65.34</v>
      </c>
      <c r="G2060" s="136" t="s">
        <v>308</v>
      </c>
      <c r="H2060" s="139">
        <v>41974</v>
      </c>
    </row>
    <row r="2061" spans="1:8" ht="51">
      <c r="A2061" s="140">
        <v>72111</v>
      </c>
      <c r="B2061" s="141" t="s">
        <v>7835</v>
      </c>
      <c r="C2061" s="140" t="s">
        <v>6231</v>
      </c>
      <c r="D2061" s="140" t="s">
        <v>335</v>
      </c>
      <c r="E2061" s="142">
        <v>73.650000000000006</v>
      </c>
      <c r="F2061" s="142">
        <v>71.31</v>
      </c>
      <c r="G2061" s="140" t="s">
        <v>308</v>
      </c>
      <c r="H2061" s="143">
        <v>41974</v>
      </c>
    </row>
    <row r="2062" spans="1:8" ht="51">
      <c r="A2062" s="136">
        <v>72112</v>
      </c>
      <c r="B2062" s="137" t="s">
        <v>7836</v>
      </c>
      <c r="C2062" s="136" t="s">
        <v>6231</v>
      </c>
      <c r="D2062" s="136" t="s">
        <v>335</v>
      </c>
      <c r="E2062" s="138">
        <v>79.78</v>
      </c>
      <c r="F2062" s="138">
        <v>77.290000000000006</v>
      </c>
      <c r="G2062" s="136" t="s">
        <v>308</v>
      </c>
      <c r="H2062" s="139">
        <v>41974</v>
      </c>
    </row>
    <row r="2063" spans="1:8" ht="51">
      <c r="A2063" s="140">
        <v>72113</v>
      </c>
      <c r="B2063" s="141" t="s">
        <v>7837</v>
      </c>
      <c r="C2063" s="140" t="s">
        <v>6231</v>
      </c>
      <c r="D2063" s="140" t="s">
        <v>335</v>
      </c>
      <c r="E2063" s="142">
        <v>89.75</v>
      </c>
      <c r="F2063" s="142">
        <v>86.95</v>
      </c>
      <c r="G2063" s="140" t="s">
        <v>308</v>
      </c>
      <c r="H2063" s="143">
        <v>41974</v>
      </c>
    </row>
    <row r="2064" spans="1:8" ht="51">
      <c r="A2064" s="136">
        <v>72114</v>
      </c>
      <c r="B2064" s="137" t="s">
        <v>7838</v>
      </c>
      <c r="C2064" s="136" t="s">
        <v>6231</v>
      </c>
      <c r="D2064" s="136" t="s">
        <v>335</v>
      </c>
      <c r="E2064" s="138">
        <v>99.72</v>
      </c>
      <c r="F2064" s="138">
        <v>96.61</v>
      </c>
      <c r="G2064" s="136" t="s">
        <v>308</v>
      </c>
      <c r="H2064" s="139">
        <v>41974</v>
      </c>
    </row>
    <row r="2065" spans="1:8" ht="25.5">
      <c r="A2065" s="140" t="s">
        <v>7839</v>
      </c>
      <c r="B2065" s="141" t="s">
        <v>7840</v>
      </c>
      <c r="C2065" s="140" t="s">
        <v>6231</v>
      </c>
      <c r="D2065" s="140" t="s">
        <v>335</v>
      </c>
      <c r="E2065" s="142">
        <v>488.94</v>
      </c>
      <c r="F2065" s="142">
        <v>483.48</v>
      </c>
      <c r="G2065" s="140" t="s">
        <v>308</v>
      </c>
      <c r="H2065" s="143">
        <v>41974</v>
      </c>
    </row>
    <row r="2066" spans="1:8" ht="25.5">
      <c r="A2066" s="136" t="s">
        <v>7841</v>
      </c>
      <c r="B2066" s="137" t="s">
        <v>7842</v>
      </c>
      <c r="C2066" s="136" t="s">
        <v>6231</v>
      </c>
      <c r="D2066" s="136" t="s">
        <v>335</v>
      </c>
      <c r="E2066" s="138">
        <v>519.96</v>
      </c>
      <c r="F2066" s="138">
        <v>514.14</v>
      </c>
      <c r="G2066" s="136" t="s">
        <v>308</v>
      </c>
      <c r="H2066" s="139">
        <v>41974</v>
      </c>
    </row>
    <row r="2067" spans="1:8" ht="25.5">
      <c r="A2067" s="140" t="s">
        <v>7843</v>
      </c>
      <c r="B2067" s="141" t="s">
        <v>7844</v>
      </c>
      <c r="C2067" s="140" t="s">
        <v>6231</v>
      </c>
      <c r="D2067" s="140" t="s">
        <v>335</v>
      </c>
      <c r="E2067" s="142">
        <v>545.39</v>
      </c>
      <c r="F2067" s="142">
        <v>539.37</v>
      </c>
      <c r="G2067" s="140" t="s">
        <v>308</v>
      </c>
      <c r="H2067" s="143">
        <v>41974</v>
      </c>
    </row>
    <row r="2068" spans="1:8" ht="25.5">
      <c r="A2068" s="136" t="s">
        <v>7845</v>
      </c>
      <c r="B2068" s="137" t="s">
        <v>7846</v>
      </c>
      <c r="C2068" s="136" t="s">
        <v>6231</v>
      </c>
      <c r="D2068" s="136" t="s">
        <v>335</v>
      </c>
      <c r="E2068" s="138">
        <v>534.26</v>
      </c>
      <c r="F2068" s="138">
        <v>528.17999999999995</v>
      </c>
      <c r="G2068" s="136" t="s">
        <v>308</v>
      </c>
      <c r="H2068" s="139">
        <v>41974</v>
      </c>
    </row>
    <row r="2069" spans="1:8" ht="25.5">
      <c r="A2069" s="140" t="s">
        <v>7847</v>
      </c>
      <c r="B2069" s="141" t="s">
        <v>7848</v>
      </c>
      <c r="C2069" s="140" t="s">
        <v>6231</v>
      </c>
      <c r="D2069" s="140" t="s">
        <v>335</v>
      </c>
      <c r="E2069" s="142">
        <v>560.84</v>
      </c>
      <c r="F2069" s="142">
        <v>554.45000000000005</v>
      </c>
      <c r="G2069" s="140" t="s">
        <v>308</v>
      </c>
      <c r="H2069" s="143">
        <v>41974</v>
      </c>
    </row>
    <row r="2070" spans="1:8" ht="25.5">
      <c r="A2070" s="136" t="s">
        <v>7849</v>
      </c>
      <c r="B2070" s="137" t="s">
        <v>7850</v>
      </c>
      <c r="C2070" s="136" t="s">
        <v>6231</v>
      </c>
      <c r="D2070" s="136" t="s">
        <v>335</v>
      </c>
      <c r="E2070" s="138">
        <v>586.35</v>
      </c>
      <c r="F2070" s="138">
        <v>579.76</v>
      </c>
      <c r="G2070" s="136" t="s">
        <v>308</v>
      </c>
      <c r="H2070" s="139">
        <v>41974</v>
      </c>
    </row>
    <row r="2071" spans="1:8" ht="25.5">
      <c r="A2071" s="140" t="s">
        <v>7851</v>
      </c>
      <c r="B2071" s="141" t="s">
        <v>7852</v>
      </c>
      <c r="C2071" s="140" t="s">
        <v>6231</v>
      </c>
      <c r="D2071" s="140" t="s">
        <v>335</v>
      </c>
      <c r="E2071" s="142">
        <v>584.91999999999996</v>
      </c>
      <c r="F2071" s="142">
        <v>577.27</v>
      </c>
      <c r="G2071" s="140" t="s">
        <v>308</v>
      </c>
      <c r="H2071" s="143">
        <v>41974</v>
      </c>
    </row>
    <row r="2072" spans="1:8" ht="25.5">
      <c r="A2072" s="136" t="s">
        <v>7853</v>
      </c>
      <c r="B2072" s="137" t="s">
        <v>7854</v>
      </c>
      <c r="C2072" s="136" t="s">
        <v>6231</v>
      </c>
      <c r="D2072" s="136" t="s">
        <v>335</v>
      </c>
      <c r="E2072" s="138">
        <v>705.52</v>
      </c>
      <c r="F2072" s="138">
        <v>697.58</v>
      </c>
      <c r="G2072" s="136" t="s">
        <v>308</v>
      </c>
      <c r="H2072" s="139">
        <v>41974</v>
      </c>
    </row>
    <row r="2073" spans="1:8" ht="25.5">
      <c r="A2073" s="140" t="s">
        <v>7855</v>
      </c>
      <c r="B2073" s="141" t="s">
        <v>7856</v>
      </c>
      <c r="C2073" s="140" t="s">
        <v>6231</v>
      </c>
      <c r="D2073" s="140" t="s">
        <v>335</v>
      </c>
      <c r="E2073" s="142">
        <v>731.72</v>
      </c>
      <c r="F2073" s="142">
        <v>723.51</v>
      </c>
      <c r="G2073" s="140" t="s">
        <v>308</v>
      </c>
      <c r="H2073" s="143">
        <v>41974</v>
      </c>
    </row>
    <row r="2074" spans="1:8" ht="25.5">
      <c r="A2074" s="136" t="s">
        <v>7857</v>
      </c>
      <c r="B2074" s="137" t="s">
        <v>7858</v>
      </c>
      <c r="C2074" s="136" t="s">
        <v>6231</v>
      </c>
      <c r="D2074" s="136" t="s">
        <v>335</v>
      </c>
      <c r="E2074" s="138">
        <v>235.51</v>
      </c>
      <c r="F2074" s="138">
        <v>229.43</v>
      </c>
      <c r="G2074" s="136" t="s">
        <v>308</v>
      </c>
      <c r="H2074" s="139">
        <v>41974</v>
      </c>
    </row>
    <row r="2075" spans="1:8" ht="25.5">
      <c r="A2075" s="140" t="s">
        <v>7859</v>
      </c>
      <c r="B2075" s="141" t="s">
        <v>7860</v>
      </c>
      <c r="C2075" s="140" t="s">
        <v>6231</v>
      </c>
      <c r="D2075" s="140" t="s">
        <v>335</v>
      </c>
      <c r="E2075" s="142">
        <v>263.75</v>
      </c>
      <c r="F2075" s="142">
        <v>257.68</v>
      </c>
      <c r="G2075" s="140" t="s">
        <v>308</v>
      </c>
      <c r="H2075" s="143">
        <v>41974</v>
      </c>
    </row>
    <row r="2076" spans="1:8" ht="25.5">
      <c r="A2076" s="136" t="s">
        <v>7861</v>
      </c>
      <c r="B2076" s="137" t="s">
        <v>7862</v>
      </c>
      <c r="C2076" s="136" t="s">
        <v>6231</v>
      </c>
      <c r="D2076" s="136" t="s">
        <v>335</v>
      </c>
      <c r="E2076" s="138">
        <v>326.51</v>
      </c>
      <c r="F2076" s="138">
        <v>320.45</v>
      </c>
      <c r="G2076" s="136" t="s">
        <v>308</v>
      </c>
      <c r="H2076" s="139">
        <v>41974</v>
      </c>
    </row>
    <row r="2077" spans="1:8" ht="25.5">
      <c r="A2077" s="140" t="s">
        <v>7863</v>
      </c>
      <c r="B2077" s="141" t="s">
        <v>7864</v>
      </c>
      <c r="C2077" s="140" t="s">
        <v>6231</v>
      </c>
      <c r="D2077" s="140" t="s">
        <v>335</v>
      </c>
      <c r="E2077" s="142">
        <v>339.06</v>
      </c>
      <c r="F2077" s="142">
        <v>333</v>
      </c>
      <c r="G2077" s="140" t="s">
        <v>308</v>
      </c>
      <c r="H2077" s="143">
        <v>41974</v>
      </c>
    </row>
    <row r="2078" spans="1:8">
      <c r="A2078" s="136">
        <v>88268</v>
      </c>
      <c r="B2078" s="137" t="s">
        <v>7865</v>
      </c>
      <c r="C2078" s="136" t="s">
        <v>5361</v>
      </c>
      <c r="D2078" s="136" t="s">
        <v>307</v>
      </c>
      <c r="E2078" s="138">
        <v>13.98</v>
      </c>
      <c r="F2078" s="138">
        <v>12.61</v>
      </c>
      <c r="G2078" s="136" t="s">
        <v>308</v>
      </c>
      <c r="H2078" s="139">
        <v>41974</v>
      </c>
    </row>
    <row r="2079" spans="1:8" ht="51">
      <c r="A2079" s="140">
        <v>73685</v>
      </c>
      <c r="B2079" s="141" t="s">
        <v>7866</v>
      </c>
      <c r="C2079" s="140" t="s">
        <v>5418</v>
      </c>
      <c r="D2079" s="140" t="s">
        <v>368</v>
      </c>
      <c r="E2079" s="142">
        <v>23.13</v>
      </c>
      <c r="F2079" s="142">
        <v>21.77</v>
      </c>
      <c r="G2079" s="140" t="s">
        <v>308</v>
      </c>
      <c r="H2079" s="143">
        <v>41974</v>
      </c>
    </row>
    <row r="2080" spans="1:8" ht="13.5" customHeight="1">
      <c r="A2080" s="140">
        <v>83662</v>
      </c>
      <c r="B2080" s="137" t="s">
        <v>7867</v>
      </c>
      <c r="C2080" s="136" t="s">
        <v>5374</v>
      </c>
      <c r="D2080" s="136" t="s">
        <v>368</v>
      </c>
      <c r="E2080" s="138">
        <v>107.23</v>
      </c>
      <c r="F2080" s="138">
        <v>104.85</v>
      </c>
      <c r="G2080" s="136" t="s">
        <v>308</v>
      </c>
      <c r="H2080" s="139">
        <v>41974</v>
      </c>
    </row>
    <row r="2081" spans="1:8" ht="13.5" customHeight="1">
      <c r="A2081" s="140" t="s">
        <v>7868</v>
      </c>
      <c r="B2081" s="141" t="s">
        <v>7869</v>
      </c>
      <c r="C2081" s="140" t="s">
        <v>5374</v>
      </c>
      <c r="D2081" s="140" t="s">
        <v>335</v>
      </c>
      <c r="E2081" s="142">
        <v>6.47</v>
      </c>
      <c r="F2081" s="142">
        <v>6.44</v>
      </c>
      <c r="G2081" s="140" t="s">
        <v>308</v>
      </c>
      <c r="H2081" s="143">
        <v>41974</v>
      </c>
    </row>
    <row r="2082" spans="1:8" ht="13.5" customHeight="1">
      <c r="A2082" s="136" t="s">
        <v>7870</v>
      </c>
      <c r="B2082" s="137" t="s">
        <v>7871</v>
      </c>
      <c r="C2082" s="136" t="s">
        <v>5374</v>
      </c>
      <c r="D2082" s="136" t="s">
        <v>335</v>
      </c>
      <c r="E2082" s="138">
        <v>9.75</v>
      </c>
      <c r="F2082" s="138">
        <v>9.7200000000000006</v>
      </c>
      <c r="G2082" s="136" t="s">
        <v>308</v>
      </c>
      <c r="H2082" s="139">
        <v>41974</v>
      </c>
    </row>
    <row r="2083" spans="1:8" ht="13.5" customHeight="1">
      <c r="A2083" s="140" t="s">
        <v>7872</v>
      </c>
      <c r="B2083" s="141" t="s">
        <v>7873</v>
      </c>
      <c r="C2083" s="140" t="s">
        <v>5374</v>
      </c>
      <c r="D2083" s="140" t="s">
        <v>335</v>
      </c>
      <c r="E2083" s="142">
        <v>11.87</v>
      </c>
      <c r="F2083" s="142">
        <v>11.84</v>
      </c>
      <c r="G2083" s="140" t="s">
        <v>308</v>
      </c>
      <c r="H2083" s="143">
        <v>41974</v>
      </c>
    </row>
    <row r="2084" spans="1:8" ht="13.5" customHeight="1">
      <c r="A2084" s="136" t="s">
        <v>7874</v>
      </c>
      <c r="B2084" s="137" t="s">
        <v>7875</v>
      </c>
      <c r="C2084" s="136" t="s">
        <v>5374</v>
      </c>
      <c r="D2084" s="136" t="s">
        <v>370</v>
      </c>
      <c r="E2084" s="138">
        <v>25.8</v>
      </c>
      <c r="F2084" s="138">
        <v>24.87</v>
      </c>
      <c r="G2084" s="136" t="s">
        <v>308</v>
      </c>
      <c r="H2084" s="139">
        <v>41974</v>
      </c>
    </row>
    <row r="2085" spans="1:8" ht="27" customHeight="1">
      <c r="A2085" s="140">
        <v>83664</v>
      </c>
      <c r="B2085" s="141" t="s">
        <v>7876</v>
      </c>
      <c r="C2085" s="140" t="s">
        <v>5374</v>
      </c>
      <c r="D2085" s="140" t="s">
        <v>370</v>
      </c>
      <c r="E2085" s="142">
        <v>64.83</v>
      </c>
      <c r="F2085" s="142">
        <v>63.36</v>
      </c>
      <c r="G2085" s="140" t="s">
        <v>308</v>
      </c>
      <c r="H2085" s="143">
        <v>41974</v>
      </c>
    </row>
    <row r="2086" spans="1:8" ht="13.5" customHeight="1">
      <c r="A2086" s="136" t="s">
        <v>7877</v>
      </c>
      <c r="B2086" s="137" t="s">
        <v>7878</v>
      </c>
      <c r="C2086" s="136" t="s">
        <v>5374</v>
      </c>
      <c r="D2086" s="136" t="s">
        <v>368</v>
      </c>
      <c r="E2086" s="138">
        <v>84.78</v>
      </c>
      <c r="F2086" s="138">
        <v>83.32</v>
      </c>
      <c r="G2086" s="136" t="s">
        <v>308</v>
      </c>
      <c r="H2086" s="139">
        <v>41974</v>
      </c>
    </row>
    <row r="2087" spans="1:8" ht="13.5" customHeight="1">
      <c r="A2087" s="140" t="s">
        <v>7879</v>
      </c>
      <c r="B2087" s="141" t="s">
        <v>7880</v>
      </c>
      <c r="C2087" s="140" t="s">
        <v>5374</v>
      </c>
      <c r="D2087" s="140" t="s">
        <v>368</v>
      </c>
      <c r="E2087" s="142">
        <v>145.03</v>
      </c>
      <c r="F2087" s="142">
        <v>142.79</v>
      </c>
      <c r="G2087" s="140" t="s">
        <v>308</v>
      </c>
      <c r="H2087" s="143">
        <v>41974</v>
      </c>
    </row>
    <row r="2088" spans="1:8" ht="13.5" customHeight="1">
      <c r="A2088" s="136" t="s">
        <v>7881</v>
      </c>
      <c r="B2088" s="137" t="s">
        <v>7882</v>
      </c>
      <c r="C2088" s="136" t="s">
        <v>5374</v>
      </c>
      <c r="D2088" s="136" t="s">
        <v>368</v>
      </c>
      <c r="E2088" s="138">
        <v>84.78</v>
      </c>
      <c r="F2088" s="138">
        <v>83.32</v>
      </c>
      <c r="G2088" s="136" t="s">
        <v>308</v>
      </c>
      <c r="H2088" s="139">
        <v>41974</v>
      </c>
    </row>
    <row r="2089" spans="1:8" ht="13.5" customHeight="1">
      <c r="A2089" s="140">
        <v>83661</v>
      </c>
      <c r="B2089" s="141" t="s">
        <v>7883</v>
      </c>
      <c r="C2089" s="140" t="s">
        <v>5374</v>
      </c>
      <c r="D2089" s="140" t="s">
        <v>370</v>
      </c>
      <c r="E2089" s="142">
        <v>98.76</v>
      </c>
      <c r="F2089" s="142">
        <v>95.97</v>
      </c>
      <c r="G2089" s="140" t="s">
        <v>308</v>
      </c>
      <c r="H2089" s="143">
        <v>41974</v>
      </c>
    </row>
    <row r="2090" spans="1:8" ht="13.5" customHeight="1">
      <c r="A2090" s="136" t="s">
        <v>7884</v>
      </c>
      <c r="B2090" s="137" t="s">
        <v>7885</v>
      </c>
      <c r="C2090" s="136" t="s">
        <v>5374</v>
      </c>
      <c r="D2090" s="136" t="s">
        <v>370</v>
      </c>
      <c r="E2090" s="138">
        <v>18.09</v>
      </c>
      <c r="F2090" s="138">
        <v>16.97</v>
      </c>
      <c r="G2090" s="136" t="s">
        <v>308</v>
      </c>
      <c r="H2090" s="139">
        <v>41974</v>
      </c>
    </row>
    <row r="2091" spans="1:8" ht="38.25">
      <c r="A2091" s="140" t="s">
        <v>7886</v>
      </c>
      <c r="B2091" s="141" t="s">
        <v>7887</v>
      </c>
      <c r="C2091" s="140" t="s">
        <v>5374</v>
      </c>
      <c r="D2091" s="140" t="s">
        <v>370</v>
      </c>
      <c r="E2091" s="142">
        <v>73.209999999999994</v>
      </c>
      <c r="F2091" s="142">
        <v>72.27</v>
      </c>
      <c r="G2091" s="140" t="s">
        <v>308</v>
      </c>
      <c r="H2091" s="143">
        <v>41974</v>
      </c>
    </row>
    <row r="2092" spans="1:8" ht="38.25">
      <c r="A2092" s="136" t="s">
        <v>7888</v>
      </c>
      <c r="B2092" s="137" t="s">
        <v>7889</v>
      </c>
      <c r="C2092" s="136" t="s">
        <v>5374</v>
      </c>
      <c r="D2092" s="136" t="s">
        <v>370</v>
      </c>
      <c r="E2092" s="138">
        <v>47.14</v>
      </c>
      <c r="F2092" s="138">
        <v>46.21</v>
      </c>
      <c r="G2092" s="136" t="s">
        <v>308</v>
      </c>
      <c r="H2092" s="139">
        <v>41974</v>
      </c>
    </row>
    <row r="2093" spans="1:8" ht="38.25">
      <c r="A2093" s="140" t="s">
        <v>7890</v>
      </c>
      <c r="B2093" s="141" t="s">
        <v>7891</v>
      </c>
      <c r="C2093" s="140" t="s">
        <v>5374</v>
      </c>
      <c r="D2093" s="140" t="s">
        <v>370</v>
      </c>
      <c r="E2093" s="142">
        <v>64.61</v>
      </c>
      <c r="F2093" s="142">
        <v>63.67</v>
      </c>
      <c r="G2093" s="140" t="s">
        <v>308</v>
      </c>
      <c r="H2093" s="143">
        <v>41974</v>
      </c>
    </row>
    <row r="2094" spans="1:8" ht="38.25">
      <c r="A2094" s="136">
        <v>83658</v>
      </c>
      <c r="B2094" s="137" t="s">
        <v>7892</v>
      </c>
      <c r="C2094" s="136" t="s">
        <v>5374</v>
      </c>
      <c r="D2094" s="136" t="s">
        <v>370</v>
      </c>
      <c r="E2094" s="138">
        <v>120.86</v>
      </c>
      <c r="F2094" s="138">
        <v>114.11</v>
      </c>
      <c r="G2094" s="136" t="s">
        <v>308</v>
      </c>
      <c r="H2094" s="139">
        <v>41974</v>
      </c>
    </row>
    <row r="2095" spans="1:8" ht="25.5">
      <c r="A2095" s="140" t="s">
        <v>7893</v>
      </c>
      <c r="B2095" s="141" t="s">
        <v>7894</v>
      </c>
      <c r="C2095" s="140" t="s">
        <v>5418</v>
      </c>
      <c r="D2095" s="140" t="s">
        <v>368</v>
      </c>
      <c r="E2095" s="142">
        <v>401.57</v>
      </c>
      <c r="F2095" s="142">
        <v>387.31</v>
      </c>
      <c r="G2095" s="140" t="s">
        <v>308</v>
      </c>
      <c r="H2095" s="143">
        <v>41974</v>
      </c>
    </row>
    <row r="2096" spans="1:8" ht="38.25">
      <c r="A2096" s="136" t="s">
        <v>7895</v>
      </c>
      <c r="B2096" s="137" t="s">
        <v>7896</v>
      </c>
      <c r="C2096" s="136" t="s">
        <v>5352</v>
      </c>
      <c r="D2096" s="136" t="s">
        <v>335</v>
      </c>
      <c r="E2096" s="138">
        <v>35.43</v>
      </c>
      <c r="F2096" s="138">
        <v>34.11</v>
      </c>
      <c r="G2096" s="136" t="s">
        <v>308</v>
      </c>
      <c r="H2096" s="139">
        <v>41974</v>
      </c>
    </row>
    <row r="2097" spans="1:8" ht="38.25">
      <c r="A2097" s="140" t="s">
        <v>7897</v>
      </c>
      <c r="B2097" s="141" t="s">
        <v>7898</v>
      </c>
      <c r="C2097" s="140" t="s">
        <v>5352</v>
      </c>
      <c r="D2097" s="140" t="s">
        <v>335</v>
      </c>
      <c r="E2097" s="142">
        <v>35.200000000000003</v>
      </c>
      <c r="F2097" s="142">
        <v>33.880000000000003</v>
      </c>
      <c r="G2097" s="140" t="s">
        <v>308</v>
      </c>
      <c r="H2097" s="143">
        <v>41974</v>
      </c>
    </row>
    <row r="2098" spans="1:8" ht="25.5">
      <c r="A2098" s="136" t="s">
        <v>7899</v>
      </c>
      <c r="B2098" s="137" t="s">
        <v>7900</v>
      </c>
      <c r="C2098" s="136" t="s">
        <v>5604</v>
      </c>
      <c r="D2098" s="136" t="s">
        <v>368</v>
      </c>
      <c r="E2098" s="138">
        <v>1.95</v>
      </c>
      <c r="F2098" s="138">
        <v>1.91</v>
      </c>
      <c r="G2098" s="136" t="s">
        <v>308</v>
      </c>
      <c r="H2098" s="139">
        <v>41974</v>
      </c>
    </row>
    <row r="2099" spans="1:8">
      <c r="A2099" s="140">
        <v>72554</v>
      </c>
      <c r="B2099" s="141" t="s">
        <v>7901</v>
      </c>
      <c r="C2099" s="140" t="s">
        <v>5371</v>
      </c>
      <c r="D2099" s="140" t="s">
        <v>83</v>
      </c>
      <c r="E2099" s="142">
        <v>646.53</v>
      </c>
      <c r="F2099" s="142">
        <v>645.72</v>
      </c>
      <c r="G2099" s="140" t="s">
        <v>308</v>
      </c>
      <c r="H2099" s="143">
        <v>41974</v>
      </c>
    </row>
    <row r="2100" spans="1:8">
      <c r="A2100" s="136">
        <v>72553</v>
      </c>
      <c r="B2100" s="137" t="s">
        <v>7902</v>
      </c>
      <c r="C2100" s="136" t="s">
        <v>5371</v>
      </c>
      <c r="D2100" s="136" t="s">
        <v>83</v>
      </c>
      <c r="E2100" s="138">
        <v>165.98</v>
      </c>
      <c r="F2100" s="138">
        <v>165.17</v>
      </c>
      <c r="G2100" s="136" t="s">
        <v>308</v>
      </c>
      <c r="H2100" s="139">
        <v>41974</v>
      </c>
    </row>
    <row r="2101" spans="1:8" ht="25.5">
      <c r="A2101" s="140" t="s">
        <v>7903</v>
      </c>
      <c r="B2101" s="141" t="s">
        <v>7904</v>
      </c>
      <c r="C2101" s="140" t="s">
        <v>5371</v>
      </c>
      <c r="D2101" s="140" t="s">
        <v>83</v>
      </c>
      <c r="E2101" s="142">
        <v>194.1</v>
      </c>
      <c r="F2101" s="142">
        <v>192.76</v>
      </c>
      <c r="G2101" s="140" t="s">
        <v>308</v>
      </c>
      <c r="H2101" s="143">
        <v>41974</v>
      </c>
    </row>
    <row r="2102" spans="1:8" ht="25.5">
      <c r="A2102" s="136">
        <v>83634</v>
      </c>
      <c r="B2102" s="137" t="s">
        <v>7905</v>
      </c>
      <c r="C2102" s="136" t="s">
        <v>5371</v>
      </c>
      <c r="D2102" s="136" t="s">
        <v>83</v>
      </c>
      <c r="E2102" s="138">
        <v>534.79999999999995</v>
      </c>
      <c r="F2102" s="138">
        <v>533.46</v>
      </c>
      <c r="G2102" s="136" t="s">
        <v>308</v>
      </c>
      <c r="H2102" s="139">
        <v>41974</v>
      </c>
    </row>
    <row r="2103" spans="1:8" ht="25.5">
      <c r="A2103" s="140" t="s">
        <v>7906</v>
      </c>
      <c r="B2103" s="141" t="s">
        <v>7907</v>
      </c>
      <c r="C2103" s="140" t="s">
        <v>5371</v>
      </c>
      <c r="D2103" s="140" t="s">
        <v>83</v>
      </c>
      <c r="E2103" s="142">
        <v>170.93</v>
      </c>
      <c r="F2103" s="142">
        <v>169.6</v>
      </c>
      <c r="G2103" s="140" t="s">
        <v>308</v>
      </c>
      <c r="H2103" s="143">
        <v>41974</v>
      </c>
    </row>
    <row r="2104" spans="1:8">
      <c r="A2104" s="136">
        <v>83635</v>
      </c>
      <c r="B2104" s="137" t="s">
        <v>7908</v>
      </c>
      <c r="C2104" s="136" t="s">
        <v>5371</v>
      </c>
      <c r="D2104" s="136" t="s">
        <v>83</v>
      </c>
      <c r="E2104" s="138">
        <v>208.73</v>
      </c>
      <c r="F2104" s="138">
        <v>207.4</v>
      </c>
      <c r="G2104" s="136" t="s">
        <v>308</v>
      </c>
      <c r="H2104" s="139">
        <v>41974</v>
      </c>
    </row>
    <row r="2105" spans="1:8" ht="25.5">
      <c r="A2105" s="140">
        <v>72978</v>
      </c>
      <c r="B2105" s="141" t="s">
        <v>7909</v>
      </c>
      <c r="C2105" s="140" t="s">
        <v>5670</v>
      </c>
      <c r="D2105" s="140" t="s">
        <v>370</v>
      </c>
      <c r="E2105" s="142">
        <v>4.04</v>
      </c>
      <c r="F2105" s="142">
        <v>3.67</v>
      </c>
      <c r="G2105" s="140" t="s">
        <v>308</v>
      </c>
      <c r="H2105" s="143">
        <v>41974</v>
      </c>
    </row>
    <row r="2106" spans="1:8" ht="25.5">
      <c r="A2106" s="136">
        <v>72979</v>
      </c>
      <c r="B2106" s="137" t="s">
        <v>7910</v>
      </c>
      <c r="C2106" s="136" t="s">
        <v>5670</v>
      </c>
      <c r="D2106" s="136" t="s">
        <v>335</v>
      </c>
      <c r="E2106" s="138">
        <v>7.75</v>
      </c>
      <c r="F2106" s="138">
        <v>7.02</v>
      </c>
      <c r="G2106" s="136" t="s">
        <v>308</v>
      </c>
      <c r="H2106" s="139">
        <v>41974</v>
      </c>
    </row>
    <row r="2107" spans="1:8" ht="25.5">
      <c r="A2107" s="140">
        <v>7006</v>
      </c>
      <c r="B2107" s="141" t="s">
        <v>7911</v>
      </c>
      <c r="C2107" s="140" t="s">
        <v>5450</v>
      </c>
      <c r="D2107" s="140" t="s">
        <v>6046</v>
      </c>
      <c r="E2107" s="142">
        <v>18.8</v>
      </c>
      <c r="F2107" s="142">
        <v>18.8</v>
      </c>
      <c r="G2107" s="140" t="s">
        <v>308</v>
      </c>
      <c r="H2107" s="143">
        <v>41974</v>
      </c>
    </row>
    <row r="2108" spans="1:8" ht="25.5">
      <c r="A2108" s="136">
        <v>55255</v>
      </c>
      <c r="B2108" s="137" t="s">
        <v>7912</v>
      </c>
      <c r="C2108" s="136" t="s">
        <v>5450</v>
      </c>
      <c r="D2108" s="136" t="s">
        <v>307</v>
      </c>
      <c r="E2108" s="138">
        <v>5.66</v>
      </c>
      <c r="F2108" s="138">
        <v>5.65</v>
      </c>
      <c r="G2108" s="136" t="s">
        <v>308</v>
      </c>
      <c r="H2108" s="139">
        <v>41974</v>
      </c>
    </row>
    <row r="2109" spans="1:8" ht="25.5">
      <c r="A2109" s="140">
        <v>7008</v>
      </c>
      <c r="B2109" s="141" t="s">
        <v>7913</v>
      </c>
      <c r="C2109" s="140" t="s">
        <v>5450</v>
      </c>
      <c r="D2109" s="140" t="s">
        <v>307</v>
      </c>
      <c r="E2109" s="142">
        <v>7</v>
      </c>
      <c r="F2109" s="142">
        <v>7</v>
      </c>
      <c r="G2109" s="140" t="s">
        <v>308</v>
      </c>
      <c r="H2109" s="143">
        <v>41974</v>
      </c>
    </row>
    <row r="2110" spans="1:8" ht="25.5">
      <c r="A2110" s="136">
        <v>7009</v>
      </c>
      <c r="B2110" s="137" t="s">
        <v>7914</v>
      </c>
      <c r="C2110" s="136" t="s">
        <v>5450</v>
      </c>
      <c r="D2110" s="136" t="s">
        <v>307</v>
      </c>
      <c r="E2110" s="138">
        <v>2.64</v>
      </c>
      <c r="F2110" s="138">
        <v>2.64</v>
      </c>
      <c r="G2110" s="136" t="s">
        <v>308</v>
      </c>
      <c r="H2110" s="139">
        <v>41974</v>
      </c>
    </row>
    <row r="2111" spans="1:8" ht="25.5">
      <c r="A2111" s="140">
        <v>7010</v>
      </c>
      <c r="B2111" s="141" t="s">
        <v>7915</v>
      </c>
      <c r="C2111" s="140" t="s">
        <v>5450</v>
      </c>
      <c r="D2111" s="140" t="s">
        <v>307</v>
      </c>
      <c r="E2111" s="142">
        <v>3.5</v>
      </c>
      <c r="F2111" s="142">
        <v>3.5</v>
      </c>
      <c r="G2111" s="140" t="s">
        <v>308</v>
      </c>
      <c r="H2111" s="143">
        <v>41974</v>
      </c>
    </row>
    <row r="2112" spans="1:8" ht="25.5">
      <c r="A2112" s="136">
        <v>72965</v>
      </c>
      <c r="B2112" s="137" t="s">
        <v>7916</v>
      </c>
      <c r="C2112" s="136" t="s">
        <v>5670</v>
      </c>
      <c r="D2112" s="136" t="s">
        <v>1512</v>
      </c>
      <c r="E2112" s="138">
        <v>220.33</v>
      </c>
      <c r="F2112" s="138">
        <v>219.84</v>
      </c>
      <c r="G2112" s="136" t="s">
        <v>308</v>
      </c>
      <c r="H2112" s="139">
        <v>41974</v>
      </c>
    </row>
    <row r="2113" spans="1:8" ht="38.25">
      <c r="A2113" s="140">
        <v>84879</v>
      </c>
      <c r="B2113" s="141" t="s">
        <v>7917</v>
      </c>
      <c r="C2113" s="140" t="s">
        <v>5410</v>
      </c>
      <c r="D2113" s="140" t="s">
        <v>83</v>
      </c>
      <c r="E2113" s="142">
        <v>166.31</v>
      </c>
      <c r="F2113" s="142">
        <v>162.26</v>
      </c>
      <c r="G2113" s="140" t="s">
        <v>308</v>
      </c>
      <c r="H2113" s="143">
        <v>41974</v>
      </c>
    </row>
    <row r="2114" spans="1:8" ht="25.5">
      <c r="A2114" s="136">
        <v>84880</v>
      </c>
      <c r="B2114" s="137" t="s">
        <v>7918</v>
      </c>
      <c r="C2114" s="136" t="s">
        <v>5410</v>
      </c>
      <c r="D2114" s="136" t="s">
        <v>83</v>
      </c>
      <c r="E2114" s="138">
        <v>90.74</v>
      </c>
      <c r="F2114" s="138">
        <v>88.59</v>
      </c>
      <c r="G2114" s="136" t="s">
        <v>308</v>
      </c>
      <c r="H2114" s="139">
        <v>41974</v>
      </c>
    </row>
    <row r="2115" spans="1:8" ht="25.5">
      <c r="A2115" s="140">
        <v>84884</v>
      </c>
      <c r="B2115" s="141" t="s">
        <v>7919</v>
      </c>
      <c r="C2115" s="140" t="s">
        <v>5410</v>
      </c>
      <c r="D2115" s="140" t="s">
        <v>83</v>
      </c>
      <c r="E2115" s="142">
        <v>559.35</v>
      </c>
      <c r="F2115" s="142">
        <v>555.85</v>
      </c>
      <c r="G2115" s="140" t="s">
        <v>308</v>
      </c>
      <c r="H2115" s="143">
        <v>41974</v>
      </c>
    </row>
    <row r="2116" spans="1:8" ht="25.5">
      <c r="A2116" s="136">
        <v>84955</v>
      </c>
      <c r="B2116" s="137" t="s">
        <v>7920</v>
      </c>
      <c r="C2116" s="136" t="s">
        <v>5410</v>
      </c>
      <c r="D2116" s="136" t="s">
        <v>83</v>
      </c>
      <c r="E2116" s="138">
        <v>77.540000000000006</v>
      </c>
      <c r="F2116" s="138">
        <v>74.83</v>
      </c>
      <c r="G2116" s="136" t="s">
        <v>308</v>
      </c>
      <c r="H2116" s="139">
        <v>41974</v>
      </c>
    </row>
    <row r="2117" spans="1:8" ht="25.5">
      <c r="A2117" s="140" t="s">
        <v>7921</v>
      </c>
      <c r="B2117" s="141" t="s">
        <v>7922</v>
      </c>
      <c r="C2117" s="140" t="s">
        <v>5410</v>
      </c>
      <c r="D2117" s="140" t="s">
        <v>83</v>
      </c>
      <c r="E2117" s="142">
        <v>61.01</v>
      </c>
      <c r="F2117" s="142">
        <v>57.5</v>
      </c>
      <c r="G2117" s="140" t="s">
        <v>308</v>
      </c>
      <c r="H2117" s="143">
        <v>41974</v>
      </c>
    </row>
    <row r="2118" spans="1:8" ht="25.5">
      <c r="A2118" s="136" t="s">
        <v>7923</v>
      </c>
      <c r="B2118" s="137" t="s">
        <v>7924</v>
      </c>
      <c r="C2118" s="136" t="s">
        <v>5410</v>
      </c>
      <c r="D2118" s="136" t="s">
        <v>83</v>
      </c>
      <c r="E2118" s="138">
        <v>185.41</v>
      </c>
      <c r="F2118" s="138">
        <v>181.91</v>
      </c>
      <c r="G2118" s="136" t="s">
        <v>308</v>
      </c>
      <c r="H2118" s="139">
        <v>41974</v>
      </c>
    </row>
    <row r="2119" spans="1:8" ht="38.25">
      <c r="A2119" s="140" t="s">
        <v>7925</v>
      </c>
      <c r="B2119" s="141" t="s">
        <v>7926</v>
      </c>
      <c r="C2119" s="140" t="s">
        <v>5410</v>
      </c>
      <c r="D2119" s="140" t="s">
        <v>83</v>
      </c>
      <c r="E2119" s="142">
        <v>170.91</v>
      </c>
      <c r="F2119" s="142">
        <v>166.06</v>
      </c>
      <c r="G2119" s="140" t="s">
        <v>308</v>
      </c>
      <c r="H2119" s="143">
        <v>41974</v>
      </c>
    </row>
    <row r="2120" spans="1:8" ht="25.5">
      <c r="A2120" s="136" t="s">
        <v>7927</v>
      </c>
      <c r="B2120" s="137" t="s">
        <v>7928</v>
      </c>
      <c r="C2120" s="136" t="s">
        <v>5410</v>
      </c>
      <c r="D2120" s="136" t="s">
        <v>83</v>
      </c>
      <c r="E2120" s="138">
        <v>131.6</v>
      </c>
      <c r="F2120" s="138">
        <v>128.1</v>
      </c>
      <c r="G2120" s="136" t="s">
        <v>308</v>
      </c>
      <c r="H2120" s="139">
        <v>41974</v>
      </c>
    </row>
    <row r="2121" spans="1:8" ht="25.5">
      <c r="A2121" s="140" t="s">
        <v>7929</v>
      </c>
      <c r="B2121" s="141" t="s">
        <v>7930</v>
      </c>
      <c r="C2121" s="140" t="s">
        <v>5410</v>
      </c>
      <c r="D2121" s="140" t="s">
        <v>83</v>
      </c>
      <c r="E2121" s="142">
        <v>68.73</v>
      </c>
      <c r="F2121" s="142">
        <v>65.23</v>
      </c>
      <c r="G2121" s="140" t="s">
        <v>308</v>
      </c>
      <c r="H2121" s="143">
        <v>41974</v>
      </c>
    </row>
    <row r="2122" spans="1:8" ht="25.5">
      <c r="A2122" s="136" t="s">
        <v>7931</v>
      </c>
      <c r="B2122" s="137" t="s">
        <v>7932</v>
      </c>
      <c r="C2122" s="136" t="s">
        <v>5410</v>
      </c>
      <c r="D2122" s="136" t="s">
        <v>83</v>
      </c>
      <c r="E2122" s="138">
        <v>217.15</v>
      </c>
      <c r="F2122" s="138">
        <v>213.65</v>
      </c>
      <c r="G2122" s="136" t="s">
        <v>308</v>
      </c>
      <c r="H2122" s="139">
        <v>41974</v>
      </c>
    </row>
    <row r="2123" spans="1:8" ht="38.25">
      <c r="A2123" s="140" t="s">
        <v>7933</v>
      </c>
      <c r="B2123" s="141" t="s">
        <v>7934</v>
      </c>
      <c r="C2123" s="140" t="s">
        <v>5410</v>
      </c>
      <c r="D2123" s="140" t="s">
        <v>83</v>
      </c>
      <c r="E2123" s="142">
        <v>162.63999999999999</v>
      </c>
      <c r="F2123" s="142">
        <v>157.79</v>
      </c>
      <c r="G2123" s="140" t="s">
        <v>308</v>
      </c>
      <c r="H2123" s="143">
        <v>41974</v>
      </c>
    </row>
    <row r="2124" spans="1:8" ht="25.5">
      <c r="A2124" s="136" t="s">
        <v>7935</v>
      </c>
      <c r="B2124" s="137" t="s">
        <v>7936</v>
      </c>
      <c r="C2124" s="136" t="s">
        <v>5410</v>
      </c>
      <c r="D2124" s="136" t="s">
        <v>83</v>
      </c>
      <c r="E2124" s="138">
        <v>93.79</v>
      </c>
      <c r="F2124" s="138">
        <v>90.29</v>
      </c>
      <c r="G2124" s="136" t="s">
        <v>308</v>
      </c>
      <c r="H2124" s="139">
        <v>41974</v>
      </c>
    </row>
    <row r="2125" spans="1:8" ht="25.5">
      <c r="A2125" s="140" t="s">
        <v>7937</v>
      </c>
      <c r="B2125" s="141" t="s">
        <v>7938</v>
      </c>
      <c r="C2125" s="140" t="s">
        <v>5410</v>
      </c>
      <c r="D2125" s="140" t="s">
        <v>83</v>
      </c>
      <c r="E2125" s="142">
        <v>60.46</v>
      </c>
      <c r="F2125" s="142">
        <v>56.96</v>
      </c>
      <c r="G2125" s="140" t="s">
        <v>308</v>
      </c>
      <c r="H2125" s="143">
        <v>41974</v>
      </c>
    </row>
    <row r="2126" spans="1:8" ht="25.5">
      <c r="A2126" s="136" t="s">
        <v>7939</v>
      </c>
      <c r="B2126" s="137" t="s">
        <v>7940</v>
      </c>
      <c r="C2126" s="136" t="s">
        <v>5410</v>
      </c>
      <c r="D2126" s="136" t="s">
        <v>83</v>
      </c>
      <c r="E2126" s="138">
        <v>160.04</v>
      </c>
      <c r="F2126" s="138">
        <v>156.54</v>
      </c>
      <c r="G2126" s="136" t="s">
        <v>308</v>
      </c>
      <c r="H2126" s="139">
        <v>41974</v>
      </c>
    </row>
    <row r="2127" spans="1:8" ht="25.5">
      <c r="A2127" s="140">
        <v>84866</v>
      </c>
      <c r="B2127" s="141" t="s">
        <v>7941</v>
      </c>
      <c r="C2127" s="140" t="s">
        <v>5410</v>
      </c>
      <c r="D2127" s="140" t="s">
        <v>83</v>
      </c>
      <c r="E2127" s="142">
        <v>160.57</v>
      </c>
      <c r="F2127" s="142">
        <v>157.07</v>
      </c>
      <c r="G2127" s="140" t="s">
        <v>308</v>
      </c>
      <c r="H2127" s="143">
        <v>41974</v>
      </c>
    </row>
    <row r="2128" spans="1:8" ht="25.5">
      <c r="A2128" s="136" t="s">
        <v>7942</v>
      </c>
      <c r="B2128" s="137" t="s">
        <v>7943</v>
      </c>
      <c r="C2128" s="136" t="s">
        <v>5410</v>
      </c>
      <c r="D2128" s="136" t="s">
        <v>83</v>
      </c>
      <c r="E2128" s="138">
        <v>61.22</v>
      </c>
      <c r="F2128" s="138">
        <v>59.87</v>
      </c>
      <c r="G2128" s="136" t="s">
        <v>308</v>
      </c>
      <c r="H2128" s="139">
        <v>41974</v>
      </c>
    </row>
    <row r="2129" spans="1:8" ht="14.25" customHeight="1">
      <c r="A2129" s="140">
        <v>84899</v>
      </c>
      <c r="B2129" s="141" t="s">
        <v>7944</v>
      </c>
      <c r="C2129" s="140" t="s">
        <v>5410</v>
      </c>
      <c r="D2129" s="140" t="s">
        <v>83</v>
      </c>
      <c r="E2129" s="142">
        <v>13.82</v>
      </c>
      <c r="F2129" s="142">
        <v>13.01</v>
      </c>
      <c r="G2129" s="140" t="s">
        <v>308</v>
      </c>
      <c r="H2129" s="143">
        <v>41974</v>
      </c>
    </row>
    <row r="2130" spans="1:8" ht="14.25" customHeight="1">
      <c r="A2130" s="140">
        <v>84952</v>
      </c>
      <c r="B2130" s="137" t="s">
        <v>7945</v>
      </c>
      <c r="C2130" s="136" t="s">
        <v>5410</v>
      </c>
      <c r="D2130" s="136" t="s">
        <v>83</v>
      </c>
      <c r="E2130" s="138">
        <v>55.5</v>
      </c>
      <c r="F2130" s="138">
        <v>54.38</v>
      </c>
      <c r="G2130" s="136" t="s">
        <v>308</v>
      </c>
      <c r="H2130" s="139">
        <v>41974</v>
      </c>
    </row>
    <row r="2131" spans="1:8" ht="14.25" customHeight="1">
      <c r="A2131" s="140">
        <v>84950</v>
      </c>
      <c r="B2131" s="141" t="s">
        <v>7946</v>
      </c>
      <c r="C2131" s="140" t="s">
        <v>5410</v>
      </c>
      <c r="D2131" s="140" t="s">
        <v>83</v>
      </c>
      <c r="E2131" s="142">
        <v>65.459999999999994</v>
      </c>
      <c r="F2131" s="142">
        <v>64.349999999999994</v>
      </c>
      <c r="G2131" s="140" t="s">
        <v>308</v>
      </c>
      <c r="H2131" s="143">
        <v>41974</v>
      </c>
    </row>
    <row r="2132" spans="1:8" ht="14.25" customHeight="1">
      <c r="A2132" s="136">
        <v>88236</v>
      </c>
      <c r="B2132" s="137" t="s">
        <v>7947</v>
      </c>
      <c r="C2132" s="136" t="s">
        <v>5361</v>
      </c>
      <c r="D2132" s="136" t="s">
        <v>307</v>
      </c>
      <c r="E2132" s="138">
        <v>0.36</v>
      </c>
      <c r="F2132" s="138">
        <v>0.36</v>
      </c>
      <c r="G2132" s="136" t="s">
        <v>308</v>
      </c>
      <c r="H2132" s="139">
        <v>41974</v>
      </c>
    </row>
    <row r="2133" spans="1:8" ht="14.25" customHeight="1">
      <c r="A2133" s="140">
        <v>55869</v>
      </c>
      <c r="B2133" s="141" t="s">
        <v>7948</v>
      </c>
      <c r="C2133" s="140" t="s">
        <v>5368</v>
      </c>
      <c r="D2133" s="140" t="s">
        <v>370</v>
      </c>
      <c r="E2133" s="142">
        <v>6.81</v>
      </c>
      <c r="F2133" s="142">
        <v>6.32</v>
      </c>
      <c r="G2133" s="140" t="s">
        <v>308</v>
      </c>
      <c r="H2133" s="143">
        <v>41974</v>
      </c>
    </row>
    <row r="2134" spans="1:8" ht="14.25" customHeight="1">
      <c r="A2134" s="136">
        <v>84682</v>
      </c>
      <c r="B2134" s="137" t="s">
        <v>7949</v>
      </c>
      <c r="C2134" s="136" t="s">
        <v>5368</v>
      </c>
      <c r="D2134" s="136" t="s">
        <v>370</v>
      </c>
      <c r="E2134" s="138">
        <v>1.73</v>
      </c>
      <c r="F2134" s="138">
        <v>1.56</v>
      </c>
      <c r="G2134" s="136" t="s">
        <v>308</v>
      </c>
      <c r="H2134" s="139">
        <v>41974</v>
      </c>
    </row>
    <row r="2135" spans="1:8" ht="25.5">
      <c r="A2135" s="140" t="s">
        <v>7950</v>
      </c>
      <c r="B2135" s="141" t="s">
        <v>7951</v>
      </c>
      <c r="C2135" s="140" t="s">
        <v>5371</v>
      </c>
      <c r="D2135" s="140" t="s">
        <v>370</v>
      </c>
      <c r="E2135" s="142">
        <v>1.36</v>
      </c>
      <c r="F2135" s="142">
        <v>1.28</v>
      </c>
      <c r="G2135" s="140" t="s">
        <v>308</v>
      </c>
      <c r="H2135" s="143">
        <v>41974</v>
      </c>
    </row>
    <row r="2136" spans="1:8" ht="25.5">
      <c r="A2136" s="136" t="s">
        <v>7952</v>
      </c>
      <c r="B2136" s="137" t="s">
        <v>7953</v>
      </c>
      <c r="C2136" s="136" t="s">
        <v>5418</v>
      </c>
      <c r="D2136" s="136" t="s">
        <v>335</v>
      </c>
      <c r="E2136" s="138">
        <v>37.97</v>
      </c>
      <c r="F2136" s="138">
        <v>35.22</v>
      </c>
      <c r="G2136" s="136" t="s">
        <v>308</v>
      </c>
      <c r="H2136" s="139">
        <v>41974</v>
      </c>
    </row>
    <row r="2137" spans="1:8" ht="25.5">
      <c r="A2137" s="140" t="s">
        <v>7954</v>
      </c>
      <c r="B2137" s="141" t="s">
        <v>7955</v>
      </c>
      <c r="C2137" s="140" t="s">
        <v>5418</v>
      </c>
      <c r="D2137" s="140" t="s">
        <v>335</v>
      </c>
      <c r="E2137" s="142">
        <v>82.53</v>
      </c>
      <c r="F2137" s="142">
        <v>77.2</v>
      </c>
      <c r="G2137" s="140" t="s">
        <v>308</v>
      </c>
      <c r="H2137" s="143">
        <v>41974</v>
      </c>
    </row>
    <row r="2138" spans="1:8" ht="51">
      <c r="A2138" s="136">
        <v>84217</v>
      </c>
      <c r="B2138" s="137" t="s">
        <v>7956</v>
      </c>
      <c r="C2138" s="136" t="s">
        <v>5418</v>
      </c>
      <c r="D2138" s="136" t="s">
        <v>335</v>
      </c>
      <c r="E2138" s="138">
        <v>45.85</v>
      </c>
      <c r="F2138" s="138">
        <v>43.81</v>
      </c>
      <c r="G2138" s="136" t="s">
        <v>308</v>
      </c>
      <c r="H2138" s="139">
        <v>41974</v>
      </c>
    </row>
    <row r="2139" spans="1:8" ht="51">
      <c r="A2139" s="140">
        <v>84218</v>
      </c>
      <c r="B2139" s="141" t="s">
        <v>7957</v>
      </c>
      <c r="C2139" s="140" t="s">
        <v>5418</v>
      </c>
      <c r="D2139" s="140" t="s">
        <v>335</v>
      </c>
      <c r="E2139" s="142">
        <v>34.619999999999997</v>
      </c>
      <c r="F2139" s="142">
        <v>32.94</v>
      </c>
      <c r="G2139" s="140" t="s">
        <v>308</v>
      </c>
      <c r="H2139" s="143">
        <v>41974</v>
      </c>
    </row>
    <row r="2140" spans="1:8" ht="51">
      <c r="A2140" s="136">
        <v>84219</v>
      </c>
      <c r="B2140" s="137" t="s">
        <v>7958</v>
      </c>
      <c r="C2140" s="136" t="s">
        <v>5418</v>
      </c>
      <c r="D2140" s="136" t="s">
        <v>335</v>
      </c>
      <c r="E2140" s="138">
        <v>25.68</v>
      </c>
      <c r="F2140" s="138">
        <v>24.29</v>
      </c>
      <c r="G2140" s="136" t="s">
        <v>308</v>
      </c>
      <c r="H2140" s="139">
        <v>41974</v>
      </c>
    </row>
    <row r="2141" spans="1:8" ht="51">
      <c r="A2141" s="140">
        <v>84220</v>
      </c>
      <c r="B2141" s="141" t="s">
        <v>7959</v>
      </c>
      <c r="C2141" s="140" t="s">
        <v>5418</v>
      </c>
      <c r="D2141" s="140" t="s">
        <v>335</v>
      </c>
      <c r="E2141" s="142">
        <v>21.6</v>
      </c>
      <c r="F2141" s="142">
        <v>20.39</v>
      </c>
      <c r="G2141" s="140" t="s">
        <v>308</v>
      </c>
      <c r="H2141" s="143">
        <v>41974</v>
      </c>
    </row>
    <row r="2142" spans="1:8" ht="51">
      <c r="A2142" s="136">
        <v>84221</v>
      </c>
      <c r="B2142" s="137" t="s">
        <v>7960</v>
      </c>
      <c r="C2142" s="136" t="s">
        <v>5418</v>
      </c>
      <c r="D2142" s="136" t="s">
        <v>335</v>
      </c>
      <c r="E2142" s="138">
        <v>60.53</v>
      </c>
      <c r="F2142" s="138">
        <v>57.89</v>
      </c>
      <c r="G2142" s="136" t="s">
        <v>308</v>
      </c>
      <c r="H2142" s="139">
        <v>41974</v>
      </c>
    </row>
    <row r="2143" spans="1:8" ht="51">
      <c r="A2143" s="140">
        <v>84222</v>
      </c>
      <c r="B2143" s="141" t="s">
        <v>7961</v>
      </c>
      <c r="C2143" s="140" t="s">
        <v>5418</v>
      </c>
      <c r="D2143" s="140" t="s">
        <v>335</v>
      </c>
      <c r="E2143" s="142">
        <v>45.75</v>
      </c>
      <c r="F2143" s="142">
        <v>43.53</v>
      </c>
      <c r="G2143" s="140" t="s">
        <v>308</v>
      </c>
      <c r="H2143" s="143">
        <v>41974</v>
      </c>
    </row>
    <row r="2144" spans="1:8" ht="51">
      <c r="A2144" s="136">
        <v>84223</v>
      </c>
      <c r="B2144" s="137" t="s">
        <v>7962</v>
      </c>
      <c r="C2144" s="136" t="s">
        <v>5418</v>
      </c>
      <c r="D2144" s="136" t="s">
        <v>335</v>
      </c>
      <c r="E2144" s="138">
        <v>34.17</v>
      </c>
      <c r="F2144" s="138">
        <v>32.299999999999997</v>
      </c>
      <c r="G2144" s="136" t="s">
        <v>308</v>
      </c>
      <c r="H2144" s="139">
        <v>41974</v>
      </c>
    </row>
    <row r="2145" spans="1:8" ht="51">
      <c r="A2145" s="140">
        <v>84224</v>
      </c>
      <c r="B2145" s="141" t="s">
        <v>7963</v>
      </c>
      <c r="C2145" s="140" t="s">
        <v>5418</v>
      </c>
      <c r="D2145" s="140" t="s">
        <v>335</v>
      </c>
      <c r="E2145" s="142">
        <v>27.67</v>
      </c>
      <c r="F2145" s="142">
        <v>25.98</v>
      </c>
      <c r="G2145" s="140" t="s">
        <v>308</v>
      </c>
      <c r="H2145" s="143">
        <v>41974</v>
      </c>
    </row>
    <row r="2146" spans="1:8" ht="38.25">
      <c r="A2146" s="136">
        <v>84214</v>
      </c>
      <c r="B2146" s="137" t="s">
        <v>7964</v>
      </c>
      <c r="C2146" s="136" t="s">
        <v>5418</v>
      </c>
      <c r="D2146" s="136" t="s">
        <v>335</v>
      </c>
      <c r="E2146" s="138">
        <v>41.12</v>
      </c>
      <c r="F2146" s="138">
        <v>39.08</v>
      </c>
      <c r="G2146" s="136" t="s">
        <v>308</v>
      </c>
      <c r="H2146" s="139">
        <v>41974</v>
      </c>
    </row>
    <row r="2147" spans="1:8" ht="38.25">
      <c r="A2147" s="140">
        <v>84215</v>
      </c>
      <c r="B2147" s="141" t="s">
        <v>7965</v>
      </c>
      <c r="C2147" s="140" t="s">
        <v>5418</v>
      </c>
      <c r="D2147" s="140" t="s">
        <v>335</v>
      </c>
      <c r="E2147" s="142">
        <v>31.79</v>
      </c>
      <c r="F2147" s="142">
        <v>30.12</v>
      </c>
      <c r="G2147" s="140" t="s">
        <v>308</v>
      </c>
      <c r="H2147" s="143">
        <v>41974</v>
      </c>
    </row>
    <row r="2148" spans="1:8" ht="38.25">
      <c r="A2148" s="136">
        <v>84216</v>
      </c>
      <c r="B2148" s="137" t="s">
        <v>7966</v>
      </c>
      <c r="C2148" s="136" t="s">
        <v>5418</v>
      </c>
      <c r="D2148" s="136" t="s">
        <v>335</v>
      </c>
      <c r="E2148" s="138">
        <v>24.27</v>
      </c>
      <c r="F2148" s="138">
        <v>22.89</v>
      </c>
      <c r="G2148" s="136" t="s">
        <v>308</v>
      </c>
      <c r="H2148" s="139">
        <v>41974</v>
      </c>
    </row>
    <row r="2149" spans="1:8">
      <c r="A2149" s="140">
        <v>73410</v>
      </c>
      <c r="B2149" s="141" t="s">
        <v>7967</v>
      </c>
      <c r="C2149" s="140" t="s">
        <v>5361</v>
      </c>
      <c r="D2149" s="140" t="s">
        <v>335</v>
      </c>
      <c r="E2149" s="142">
        <v>45.93</v>
      </c>
      <c r="F2149" s="142">
        <v>42.99</v>
      </c>
      <c r="G2149" s="140" t="s">
        <v>308</v>
      </c>
      <c r="H2149" s="143">
        <v>41974</v>
      </c>
    </row>
    <row r="2150" spans="1:8" ht="12.75" customHeight="1">
      <c r="A2150" s="136" t="s">
        <v>7968</v>
      </c>
      <c r="B2150" s="137" t="s">
        <v>7969</v>
      </c>
      <c r="C2150" s="136" t="s">
        <v>5418</v>
      </c>
      <c r="D2150" s="136" t="s">
        <v>335</v>
      </c>
      <c r="E2150" s="138">
        <v>19.61</v>
      </c>
      <c r="F2150" s="138">
        <v>18.23</v>
      </c>
      <c r="G2150" s="136" t="s">
        <v>308</v>
      </c>
      <c r="H2150" s="139">
        <v>41974</v>
      </c>
    </row>
    <row r="2151" spans="1:8" ht="12.75" customHeight="1">
      <c r="A2151" s="140" t="s">
        <v>7970</v>
      </c>
      <c r="B2151" s="141" t="s">
        <v>7971</v>
      </c>
      <c r="C2151" s="140" t="s">
        <v>5418</v>
      </c>
      <c r="D2151" s="140" t="s">
        <v>335</v>
      </c>
      <c r="E2151" s="142">
        <v>16.690000000000001</v>
      </c>
      <c r="F2151" s="142">
        <v>15.32</v>
      </c>
      <c r="G2151" s="140" t="s">
        <v>308</v>
      </c>
      <c r="H2151" s="143">
        <v>41974</v>
      </c>
    </row>
    <row r="2152" spans="1:8" ht="12.75" customHeight="1">
      <c r="A2152" s="136" t="s">
        <v>7972</v>
      </c>
      <c r="B2152" s="137" t="s">
        <v>7973</v>
      </c>
      <c r="C2152" s="136" t="s">
        <v>5418</v>
      </c>
      <c r="D2152" s="136" t="s">
        <v>335</v>
      </c>
      <c r="E2152" s="138">
        <v>29.79</v>
      </c>
      <c r="F2152" s="138">
        <v>27.83</v>
      </c>
      <c r="G2152" s="136" t="s">
        <v>308</v>
      </c>
      <c r="H2152" s="139">
        <v>41974</v>
      </c>
    </row>
    <row r="2153" spans="1:8" ht="12.75" customHeight="1">
      <c r="A2153" s="140" t="s">
        <v>7974</v>
      </c>
      <c r="B2153" s="141" t="s">
        <v>7975</v>
      </c>
      <c r="C2153" s="140" t="s">
        <v>5418</v>
      </c>
      <c r="D2153" s="140" t="s">
        <v>335</v>
      </c>
      <c r="E2153" s="142">
        <v>22.28</v>
      </c>
      <c r="F2153" s="142">
        <v>20.67</v>
      </c>
      <c r="G2153" s="140" t="s">
        <v>308</v>
      </c>
      <c r="H2153" s="143">
        <v>41974</v>
      </c>
    </row>
    <row r="2154" spans="1:8" ht="12.75" customHeight="1">
      <c r="A2154" s="136" t="s">
        <v>7976</v>
      </c>
      <c r="B2154" s="137" t="s">
        <v>7977</v>
      </c>
      <c r="C2154" s="136" t="s">
        <v>5418</v>
      </c>
      <c r="D2154" s="136" t="s">
        <v>335</v>
      </c>
      <c r="E2154" s="138">
        <v>53.47</v>
      </c>
      <c r="F2154" s="138">
        <v>51.09</v>
      </c>
      <c r="G2154" s="136" t="s">
        <v>308</v>
      </c>
      <c r="H2154" s="139">
        <v>41974</v>
      </c>
    </row>
    <row r="2155" spans="1:8" ht="12.75" customHeight="1">
      <c r="A2155" s="140">
        <v>5651</v>
      </c>
      <c r="B2155" s="141" t="s">
        <v>66</v>
      </c>
      <c r="C2155" s="140" t="s">
        <v>5418</v>
      </c>
      <c r="D2155" s="140" t="s">
        <v>335</v>
      </c>
      <c r="E2155" s="142">
        <v>24.26</v>
      </c>
      <c r="F2155" s="142">
        <v>22.61</v>
      </c>
      <c r="G2155" s="140" t="s">
        <v>308</v>
      </c>
      <c r="H2155" s="143">
        <v>41974</v>
      </c>
    </row>
    <row r="2156" spans="1:8" ht="12.75" customHeight="1">
      <c r="A2156" s="136">
        <v>5970</v>
      </c>
      <c r="B2156" s="137" t="s">
        <v>7978</v>
      </c>
      <c r="C2156" s="136" t="s">
        <v>5418</v>
      </c>
      <c r="D2156" s="136" t="s">
        <v>335</v>
      </c>
      <c r="E2156" s="138">
        <v>41.12</v>
      </c>
      <c r="F2156" s="138">
        <v>38.409999999999997</v>
      </c>
      <c r="G2156" s="136" t="s">
        <v>308</v>
      </c>
      <c r="H2156" s="139">
        <v>41974</v>
      </c>
    </row>
    <row r="2157" spans="1:8" ht="25.5">
      <c r="A2157" s="140" t="s">
        <v>7979</v>
      </c>
      <c r="B2157" s="141" t="s">
        <v>7980</v>
      </c>
      <c r="C2157" s="140" t="s">
        <v>5418</v>
      </c>
      <c r="D2157" s="140" t="s">
        <v>335</v>
      </c>
      <c r="E2157" s="142">
        <v>41.77</v>
      </c>
      <c r="F2157" s="142">
        <v>39.1</v>
      </c>
      <c r="G2157" s="140" t="s">
        <v>308</v>
      </c>
      <c r="H2157" s="143">
        <v>41974</v>
      </c>
    </row>
    <row r="2158" spans="1:8" ht="12" customHeight="1">
      <c r="A2158" s="136">
        <v>73653</v>
      </c>
      <c r="B2158" s="137" t="s">
        <v>7981</v>
      </c>
      <c r="C2158" s="136" t="s">
        <v>5418</v>
      </c>
      <c r="D2158" s="136" t="s">
        <v>335</v>
      </c>
      <c r="E2158" s="138">
        <v>12.44</v>
      </c>
      <c r="F2158" s="138">
        <v>11.37</v>
      </c>
      <c r="G2158" s="136" t="s">
        <v>308</v>
      </c>
      <c r="H2158" s="139">
        <v>41974</v>
      </c>
    </row>
    <row r="2159" spans="1:8" ht="12" customHeight="1">
      <c r="A2159" s="140">
        <v>83514</v>
      </c>
      <c r="B2159" s="141" t="s">
        <v>7982</v>
      </c>
      <c r="C2159" s="140" t="s">
        <v>5418</v>
      </c>
      <c r="D2159" s="140" t="s">
        <v>304</v>
      </c>
      <c r="E2159" s="142">
        <v>5.21</v>
      </c>
      <c r="F2159" s="142">
        <v>5.19</v>
      </c>
      <c r="G2159" s="140" t="s">
        <v>308</v>
      </c>
      <c r="H2159" s="143">
        <v>41974</v>
      </c>
    </row>
    <row r="2160" spans="1:8" ht="12" customHeight="1">
      <c r="A2160" s="136">
        <v>83513</v>
      </c>
      <c r="B2160" s="137" t="s">
        <v>7983</v>
      </c>
      <c r="C2160" s="136" t="s">
        <v>5418</v>
      </c>
      <c r="D2160" s="136" t="s">
        <v>304</v>
      </c>
      <c r="E2160" s="138">
        <v>5.94</v>
      </c>
      <c r="F2160" s="138">
        <v>5.89</v>
      </c>
      <c r="G2160" s="136" t="s">
        <v>308</v>
      </c>
      <c r="H2160" s="139">
        <v>41974</v>
      </c>
    </row>
    <row r="2161" spans="1:8">
      <c r="A2161" s="140">
        <v>88549</v>
      </c>
      <c r="B2161" s="141" t="s">
        <v>7984</v>
      </c>
      <c r="C2161" s="140" t="s">
        <v>5604</v>
      </c>
      <c r="D2161" s="140" t="s">
        <v>368</v>
      </c>
      <c r="E2161" s="142">
        <v>122.39</v>
      </c>
      <c r="F2161" s="142">
        <v>121.27</v>
      </c>
      <c r="G2161" s="140" t="s">
        <v>308</v>
      </c>
      <c r="H2161" s="143">
        <v>41974</v>
      </c>
    </row>
    <row r="2162" spans="1:8" ht="25.5">
      <c r="A2162" s="136" t="s">
        <v>7985</v>
      </c>
      <c r="B2162" s="137" t="s">
        <v>7986</v>
      </c>
      <c r="C2162" s="136" t="s">
        <v>5604</v>
      </c>
      <c r="D2162" s="136" t="s">
        <v>368</v>
      </c>
      <c r="E2162" s="138">
        <v>157.91999999999999</v>
      </c>
      <c r="F2162" s="138">
        <v>151.21</v>
      </c>
      <c r="G2162" s="136" t="s">
        <v>308</v>
      </c>
      <c r="H2162" s="139">
        <v>41974</v>
      </c>
    </row>
    <row r="2163" spans="1:8" ht="25.5">
      <c r="A2163" s="140" t="s">
        <v>7987</v>
      </c>
      <c r="B2163" s="141" t="s">
        <v>7988</v>
      </c>
      <c r="C2163" s="140" t="s">
        <v>5604</v>
      </c>
      <c r="D2163" s="140" t="s">
        <v>368</v>
      </c>
      <c r="E2163" s="142">
        <v>133.63999999999999</v>
      </c>
      <c r="F2163" s="142">
        <v>129.16999999999999</v>
      </c>
      <c r="G2163" s="140" t="s">
        <v>308</v>
      </c>
      <c r="H2163" s="143">
        <v>41974</v>
      </c>
    </row>
    <row r="2164" spans="1:8" ht="25.5">
      <c r="A2164" s="136">
        <v>84135</v>
      </c>
      <c r="B2164" s="137" t="s">
        <v>7989</v>
      </c>
      <c r="C2164" s="136" t="s">
        <v>5361</v>
      </c>
      <c r="D2164" s="136" t="s">
        <v>83</v>
      </c>
      <c r="E2164" s="138">
        <v>188.26</v>
      </c>
      <c r="F2164" s="138">
        <v>178.03</v>
      </c>
      <c r="G2164" s="136" t="s">
        <v>308</v>
      </c>
      <c r="H2164" s="139">
        <v>41974</v>
      </c>
    </row>
    <row r="2165" spans="1:8" ht="12" customHeight="1">
      <c r="A2165" s="140">
        <v>83665</v>
      </c>
      <c r="B2165" s="141" t="s">
        <v>7990</v>
      </c>
      <c r="C2165" s="140" t="s">
        <v>5374</v>
      </c>
      <c r="D2165" s="140" t="s">
        <v>335</v>
      </c>
      <c r="E2165" s="142">
        <v>7.33</v>
      </c>
      <c r="F2165" s="142">
        <v>7.29</v>
      </c>
      <c r="G2165" s="140" t="s">
        <v>308</v>
      </c>
      <c r="H2165" s="143">
        <v>41974</v>
      </c>
    </row>
    <row r="2166" spans="1:8" ht="12" customHeight="1">
      <c r="A2166" s="140">
        <v>73661</v>
      </c>
      <c r="B2166" s="137" t="s">
        <v>7991</v>
      </c>
      <c r="C2166" s="136" t="s">
        <v>7992</v>
      </c>
      <c r="D2166" s="136" t="s">
        <v>83</v>
      </c>
      <c r="E2166" s="138">
        <v>1057.26</v>
      </c>
      <c r="F2166" s="138">
        <v>1047.58</v>
      </c>
      <c r="G2166" s="136" t="s">
        <v>308</v>
      </c>
      <c r="H2166" s="139">
        <v>41974</v>
      </c>
    </row>
    <row r="2167" spans="1:8" ht="12" customHeight="1">
      <c r="A2167" s="140">
        <v>6514</v>
      </c>
      <c r="B2167" s="141" t="s">
        <v>7993</v>
      </c>
      <c r="C2167" s="140" t="s">
        <v>5604</v>
      </c>
      <c r="D2167" s="140" t="s">
        <v>368</v>
      </c>
      <c r="E2167" s="142">
        <v>141.88</v>
      </c>
      <c r="F2167" s="142">
        <v>139.63999999999999</v>
      </c>
      <c r="G2167" s="140" t="s">
        <v>308</v>
      </c>
      <c r="H2167" s="143">
        <v>41974</v>
      </c>
    </row>
    <row r="2168" spans="1:8" ht="12" customHeight="1">
      <c r="A2168" s="136">
        <v>6454</v>
      </c>
      <c r="B2168" s="137" t="s">
        <v>7994</v>
      </c>
      <c r="C2168" s="136" t="s">
        <v>5374</v>
      </c>
      <c r="D2168" s="136" t="s">
        <v>368</v>
      </c>
      <c r="E2168" s="138">
        <v>166.43</v>
      </c>
      <c r="F2168" s="138">
        <v>159.72</v>
      </c>
      <c r="G2168" s="136" t="s">
        <v>308</v>
      </c>
      <c r="H2168" s="139">
        <v>41974</v>
      </c>
    </row>
    <row r="2169" spans="1:8" ht="12" customHeight="1">
      <c r="A2169" s="140" t="s">
        <v>7995</v>
      </c>
      <c r="B2169" s="141" t="s">
        <v>7996</v>
      </c>
      <c r="C2169" s="140" t="s">
        <v>5604</v>
      </c>
      <c r="D2169" s="140" t="s">
        <v>368</v>
      </c>
      <c r="E2169" s="142">
        <v>151.31</v>
      </c>
      <c r="F2169" s="142">
        <v>148.51</v>
      </c>
      <c r="G2169" s="140" t="s">
        <v>308</v>
      </c>
      <c r="H2169" s="143">
        <v>41974</v>
      </c>
    </row>
    <row r="2170" spans="1:8" ht="12" customHeight="1">
      <c r="A2170" s="136">
        <v>83739</v>
      </c>
      <c r="B2170" s="137" t="s">
        <v>7997</v>
      </c>
      <c r="C2170" s="136" t="s">
        <v>5374</v>
      </c>
      <c r="D2170" s="136" t="s">
        <v>335</v>
      </c>
      <c r="E2170" s="138">
        <v>6.77</v>
      </c>
      <c r="F2170" s="138">
        <v>6.73</v>
      </c>
      <c r="G2170" s="136" t="s">
        <v>308</v>
      </c>
      <c r="H2170" s="139">
        <v>41974</v>
      </c>
    </row>
    <row r="2171" spans="1:8" ht="12" customHeight="1">
      <c r="A2171" s="140">
        <v>83729</v>
      </c>
      <c r="B2171" s="141" t="s">
        <v>7998</v>
      </c>
      <c r="C2171" s="140" t="s">
        <v>5374</v>
      </c>
      <c r="D2171" s="140" t="s">
        <v>335</v>
      </c>
      <c r="E2171" s="142">
        <v>18.95</v>
      </c>
      <c r="F2171" s="142">
        <v>18.91</v>
      </c>
      <c r="G2171" s="140" t="s">
        <v>308</v>
      </c>
      <c r="H2171" s="143">
        <v>41974</v>
      </c>
    </row>
    <row r="2172" spans="1:8" ht="25.5">
      <c r="A2172" s="136">
        <v>68053</v>
      </c>
      <c r="B2172" s="137" t="s">
        <v>7999</v>
      </c>
      <c r="C2172" s="136" t="s">
        <v>8000</v>
      </c>
      <c r="D2172" s="136" t="s">
        <v>335</v>
      </c>
      <c r="E2172" s="138">
        <v>3.92</v>
      </c>
      <c r="F2172" s="138">
        <v>3.59</v>
      </c>
      <c r="G2172" s="136" t="s">
        <v>308</v>
      </c>
      <c r="H2172" s="139">
        <v>41974</v>
      </c>
    </row>
    <row r="2173" spans="1:8" ht="12.75" customHeight="1">
      <c r="A2173" s="140">
        <v>83669</v>
      </c>
      <c r="B2173" s="141" t="s">
        <v>8001</v>
      </c>
      <c r="C2173" s="140" t="s">
        <v>5374</v>
      </c>
      <c r="D2173" s="140" t="s">
        <v>335</v>
      </c>
      <c r="E2173" s="142">
        <v>10.14</v>
      </c>
      <c r="F2173" s="142">
        <v>10.1</v>
      </c>
      <c r="G2173" s="140" t="s">
        <v>308</v>
      </c>
      <c r="H2173" s="143">
        <v>41974</v>
      </c>
    </row>
    <row r="2174" spans="1:8" ht="25.5">
      <c r="A2174" s="136" t="s">
        <v>8002</v>
      </c>
      <c r="B2174" s="137" t="s">
        <v>8003</v>
      </c>
      <c r="C2174" s="136" t="s">
        <v>5350</v>
      </c>
      <c r="D2174" s="136" t="s">
        <v>335</v>
      </c>
      <c r="E2174" s="138">
        <v>31.51</v>
      </c>
      <c r="F2174" s="138">
        <v>30.26</v>
      </c>
      <c r="G2174" s="136" t="s">
        <v>308</v>
      </c>
      <c r="H2174" s="139">
        <v>41974</v>
      </c>
    </row>
    <row r="2175" spans="1:8" ht="25.5">
      <c r="A2175" s="140">
        <v>84090</v>
      </c>
      <c r="B2175" s="141" t="s">
        <v>8004</v>
      </c>
      <c r="C2175" s="140" t="s">
        <v>5350</v>
      </c>
      <c r="D2175" s="140" t="s">
        <v>335</v>
      </c>
      <c r="E2175" s="142">
        <v>67.510000000000005</v>
      </c>
      <c r="F2175" s="142">
        <v>64.53</v>
      </c>
      <c r="G2175" s="140" t="s">
        <v>308</v>
      </c>
      <c r="H2175" s="143">
        <v>41974</v>
      </c>
    </row>
    <row r="2176" spans="1:8" ht="25.5">
      <c r="A2176" s="136">
        <v>9536</v>
      </c>
      <c r="B2176" s="137" t="s">
        <v>8005</v>
      </c>
      <c r="C2176" s="136" t="s">
        <v>5350</v>
      </c>
      <c r="D2176" s="136" t="s">
        <v>335</v>
      </c>
      <c r="E2176" s="138">
        <v>82.46</v>
      </c>
      <c r="F2176" s="138">
        <v>79.290000000000006</v>
      </c>
      <c r="G2176" s="136" t="s">
        <v>308</v>
      </c>
      <c r="H2176" s="139">
        <v>41974</v>
      </c>
    </row>
    <row r="2177" spans="1:8" ht="25.5">
      <c r="A2177" s="140" t="s">
        <v>8006</v>
      </c>
      <c r="B2177" s="141" t="s">
        <v>8007</v>
      </c>
      <c r="C2177" s="140" t="s">
        <v>5350</v>
      </c>
      <c r="D2177" s="140" t="s">
        <v>335</v>
      </c>
      <c r="E2177" s="142">
        <v>47.93</v>
      </c>
      <c r="F2177" s="142">
        <v>46.3</v>
      </c>
      <c r="G2177" s="140" t="s">
        <v>308</v>
      </c>
      <c r="H2177" s="143">
        <v>41974</v>
      </c>
    </row>
    <row r="2178" spans="1:8" ht="25.5">
      <c r="A2178" s="136" t="s">
        <v>8008</v>
      </c>
      <c r="B2178" s="137" t="s">
        <v>8009</v>
      </c>
      <c r="C2178" s="136" t="s">
        <v>5350</v>
      </c>
      <c r="D2178" s="136" t="s">
        <v>335</v>
      </c>
      <c r="E2178" s="138">
        <v>55.61</v>
      </c>
      <c r="F2178" s="138">
        <v>54</v>
      </c>
      <c r="G2178" s="136" t="s">
        <v>308</v>
      </c>
      <c r="H2178" s="139">
        <v>41974</v>
      </c>
    </row>
    <row r="2179" spans="1:8" ht="38.25">
      <c r="A2179" s="140" t="s">
        <v>8010</v>
      </c>
      <c r="B2179" s="141" t="s">
        <v>8011</v>
      </c>
      <c r="C2179" s="140" t="s">
        <v>5350</v>
      </c>
      <c r="D2179" s="140" t="s">
        <v>335</v>
      </c>
      <c r="E2179" s="142">
        <v>61.35</v>
      </c>
      <c r="F2179" s="142">
        <v>58.21</v>
      </c>
      <c r="G2179" s="140" t="s">
        <v>308</v>
      </c>
      <c r="H2179" s="143">
        <v>41974</v>
      </c>
    </row>
    <row r="2180" spans="1:8" ht="38.25">
      <c r="A2180" s="136" t="s">
        <v>8012</v>
      </c>
      <c r="B2180" s="137" t="s">
        <v>8013</v>
      </c>
      <c r="C2180" s="136" t="s">
        <v>5366</v>
      </c>
      <c r="D2180" s="136" t="s">
        <v>83</v>
      </c>
      <c r="E2180" s="138">
        <v>1118.4000000000001</v>
      </c>
      <c r="F2180" s="138">
        <v>1075.5899999999999</v>
      </c>
      <c r="G2180" s="136" t="s">
        <v>308</v>
      </c>
      <c r="H2180" s="139">
        <v>41974</v>
      </c>
    </row>
    <row r="2181" spans="1:8" ht="25.5">
      <c r="A2181" s="140">
        <v>89235</v>
      </c>
      <c r="B2181" s="141" t="s">
        <v>8014</v>
      </c>
      <c r="C2181" s="140" t="s">
        <v>5450</v>
      </c>
      <c r="D2181" s="140" t="s">
        <v>6044</v>
      </c>
      <c r="E2181" s="142">
        <v>96.12</v>
      </c>
      <c r="F2181" s="142">
        <v>94.78</v>
      </c>
      <c r="G2181" s="140" t="s">
        <v>308</v>
      </c>
      <c r="H2181" s="143">
        <v>41974</v>
      </c>
    </row>
    <row r="2182" spans="1:8" ht="25.5">
      <c r="A2182" s="136">
        <v>89234</v>
      </c>
      <c r="B2182" s="137" t="s">
        <v>8015</v>
      </c>
      <c r="C2182" s="136" t="s">
        <v>5450</v>
      </c>
      <c r="D2182" s="136" t="s">
        <v>6046</v>
      </c>
      <c r="E2182" s="138">
        <v>288.62</v>
      </c>
      <c r="F2182" s="138">
        <v>287.29000000000002</v>
      </c>
      <c r="G2182" s="136" t="s">
        <v>308</v>
      </c>
      <c r="H2182" s="139">
        <v>41974</v>
      </c>
    </row>
    <row r="2183" spans="1:8" ht="25.5">
      <c r="A2183" s="140">
        <v>89230</v>
      </c>
      <c r="B2183" s="141" t="s">
        <v>8016</v>
      </c>
      <c r="C2183" s="140" t="s">
        <v>5450</v>
      </c>
      <c r="D2183" s="140" t="s">
        <v>307</v>
      </c>
      <c r="E2183" s="142">
        <v>67.599999999999994</v>
      </c>
      <c r="F2183" s="142">
        <v>67.59</v>
      </c>
      <c r="G2183" s="140" t="s">
        <v>308</v>
      </c>
      <c r="H2183" s="143">
        <v>41974</v>
      </c>
    </row>
    <row r="2184" spans="1:8" ht="25.5">
      <c r="A2184" s="136">
        <v>89231</v>
      </c>
      <c r="B2184" s="137" t="s">
        <v>8017</v>
      </c>
      <c r="C2184" s="136" t="s">
        <v>5450</v>
      </c>
      <c r="D2184" s="136" t="s">
        <v>307</v>
      </c>
      <c r="E2184" s="138">
        <v>15.21</v>
      </c>
      <c r="F2184" s="138">
        <v>15.2</v>
      </c>
      <c r="G2184" s="136" t="s">
        <v>308</v>
      </c>
      <c r="H2184" s="139">
        <v>41974</v>
      </c>
    </row>
    <row r="2185" spans="1:8" ht="25.5">
      <c r="A2185" s="140">
        <v>89232</v>
      </c>
      <c r="B2185" s="141" t="s">
        <v>8018</v>
      </c>
      <c r="C2185" s="140" t="s">
        <v>5450</v>
      </c>
      <c r="D2185" s="140" t="s">
        <v>307</v>
      </c>
      <c r="E2185" s="142">
        <v>105.62</v>
      </c>
      <c r="F2185" s="142">
        <v>105.61</v>
      </c>
      <c r="G2185" s="140" t="s">
        <v>308</v>
      </c>
      <c r="H2185" s="143">
        <v>41974</v>
      </c>
    </row>
    <row r="2186" spans="1:8" ht="25.5">
      <c r="A2186" s="136">
        <v>89233</v>
      </c>
      <c r="B2186" s="137" t="s">
        <v>8019</v>
      </c>
      <c r="C2186" s="136" t="s">
        <v>5450</v>
      </c>
      <c r="D2186" s="136" t="s">
        <v>307</v>
      </c>
      <c r="E2186" s="138">
        <v>86.88</v>
      </c>
      <c r="F2186" s="138">
        <v>86.88</v>
      </c>
      <c r="G2186" s="136" t="s">
        <v>308</v>
      </c>
      <c r="H2186" s="139">
        <v>41974</v>
      </c>
    </row>
    <row r="2187" spans="1:8" ht="25.5">
      <c r="A2187" s="140">
        <v>89243</v>
      </c>
      <c r="B2187" s="141" t="s">
        <v>8020</v>
      </c>
      <c r="C2187" s="140" t="s">
        <v>5450</v>
      </c>
      <c r="D2187" s="140" t="s">
        <v>6044</v>
      </c>
      <c r="E2187" s="142">
        <v>206.74</v>
      </c>
      <c r="F2187" s="142">
        <v>205.41</v>
      </c>
      <c r="G2187" s="140" t="s">
        <v>308</v>
      </c>
      <c r="H2187" s="143">
        <v>41974</v>
      </c>
    </row>
    <row r="2188" spans="1:8" ht="25.5">
      <c r="A2188" s="136">
        <v>89242</v>
      </c>
      <c r="B2188" s="137" t="s">
        <v>8021</v>
      </c>
      <c r="C2188" s="136" t="s">
        <v>5450</v>
      </c>
      <c r="D2188" s="136" t="s">
        <v>6046</v>
      </c>
      <c r="E2188" s="138">
        <v>683.23</v>
      </c>
      <c r="F2188" s="138">
        <v>681.9</v>
      </c>
      <c r="G2188" s="136" t="s">
        <v>308</v>
      </c>
      <c r="H2188" s="139">
        <v>41974</v>
      </c>
    </row>
    <row r="2189" spans="1:8" ht="25.5">
      <c r="A2189" s="140">
        <v>89236</v>
      </c>
      <c r="B2189" s="141" t="s">
        <v>8022</v>
      </c>
      <c r="C2189" s="140" t="s">
        <v>5450</v>
      </c>
      <c r="D2189" s="140" t="s">
        <v>307</v>
      </c>
      <c r="E2189" s="142">
        <v>157.9</v>
      </c>
      <c r="F2189" s="142">
        <v>157.9</v>
      </c>
      <c r="G2189" s="140" t="s">
        <v>308</v>
      </c>
      <c r="H2189" s="143">
        <v>41974</v>
      </c>
    </row>
    <row r="2190" spans="1:8" ht="25.5">
      <c r="A2190" s="136">
        <v>89237</v>
      </c>
      <c r="B2190" s="137" t="s">
        <v>8023</v>
      </c>
      <c r="C2190" s="136" t="s">
        <v>5450</v>
      </c>
      <c r="D2190" s="136" t="s">
        <v>307</v>
      </c>
      <c r="E2190" s="138">
        <v>35.53</v>
      </c>
      <c r="F2190" s="138">
        <v>35.520000000000003</v>
      </c>
      <c r="G2190" s="136" t="s">
        <v>308</v>
      </c>
      <c r="H2190" s="139">
        <v>41974</v>
      </c>
    </row>
    <row r="2191" spans="1:8" ht="25.5">
      <c r="A2191" s="140">
        <v>89238</v>
      </c>
      <c r="B2191" s="141" t="s">
        <v>8024</v>
      </c>
      <c r="C2191" s="140" t="s">
        <v>5450</v>
      </c>
      <c r="D2191" s="140" t="s">
        <v>307</v>
      </c>
      <c r="E2191" s="142">
        <v>246.72</v>
      </c>
      <c r="F2191" s="142">
        <v>246.72</v>
      </c>
      <c r="G2191" s="140" t="s">
        <v>308</v>
      </c>
      <c r="H2191" s="143">
        <v>41974</v>
      </c>
    </row>
    <row r="2192" spans="1:8" ht="25.5">
      <c r="A2192" s="136">
        <v>89239</v>
      </c>
      <c r="B2192" s="137" t="s">
        <v>8025</v>
      </c>
      <c r="C2192" s="136" t="s">
        <v>5450</v>
      </c>
      <c r="D2192" s="136" t="s">
        <v>307</v>
      </c>
      <c r="E2192" s="138">
        <v>229.77</v>
      </c>
      <c r="F2192" s="138">
        <v>229.76</v>
      </c>
      <c r="G2192" s="136" t="s">
        <v>308</v>
      </c>
      <c r="H2192" s="139">
        <v>41974</v>
      </c>
    </row>
    <row r="2193" spans="1:8" ht="25.5">
      <c r="A2193" s="140" t="s">
        <v>8026</v>
      </c>
      <c r="B2193" s="141" t="s">
        <v>8027</v>
      </c>
      <c r="C2193" s="140" t="s">
        <v>5609</v>
      </c>
      <c r="D2193" s="140" t="s">
        <v>335</v>
      </c>
      <c r="E2193" s="142">
        <v>13.86</v>
      </c>
      <c r="F2193" s="142">
        <v>12.9</v>
      </c>
      <c r="G2193" s="140" t="s">
        <v>308</v>
      </c>
      <c r="H2193" s="143">
        <v>41974</v>
      </c>
    </row>
    <row r="2194" spans="1:8" ht="25.5">
      <c r="A2194" s="136" t="s">
        <v>8028</v>
      </c>
      <c r="B2194" s="137" t="s">
        <v>8029</v>
      </c>
      <c r="C2194" s="136" t="s">
        <v>5609</v>
      </c>
      <c r="D2194" s="136" t="s">
        <v>335</v>
      </c>
      <c r="E2194" s="138">
        <v>9.07</v>
      </c>
      <c r="F2194" s="138">
        <v>8.3800000000000008</v>
      </c>
      <c r="G2194" s="136" t="s">
        <v>308</v>
      </c>
      <c r="H2194" s="139">
        <v>41974</v>
      </c>
    </row>
    <row r="2195" spans="1:8" ht="25.5">
      <c r="A2195" s="140" t="s">
        <v>8030</v>
      </c>
      <c r="B2195" s="141" t="s">
        <v>8031</v>
      </c>
      <c r="C2195" s="140" t="s">
        <v>5609</v>
      </c>
      <c r="D2195" s="140" t="s">
        <v>335</v>
      </c>
      <c r="E2195" s="142">
        <v>6.77</v>
      </c>
      <c r="F2195" s="142">
        <v>6.6</v>
      </c>
      <c r="G2195" s="140" t="s">
        <v>308</v>
      </c>
      <c r="H2195" s="143">
        <v>41974</v>
      </c>
    </row>
    <row r="2196" spans="1:8" ht="25.5">
      <c r="A2196" s="136">
        <v>84660</v>
      </c>
      <c r="B2196" s="137" t="s">
        <v>8032</v>
      </c>
      <c r="C2196" s="136" t="s">
        <v>5609</v>
      </c>
      <c r="D2196" s="136" t="s">
        <v>335</v>
      </c>
      <c r="E2196" s="138">
        <v>4.8099999999999996</v>
      </c>
      <c r="F2196" s="138">
        <v>4.6399999999999997</v>
      </c>
      <c r="G2196" s="136" t="s">
        <v>308</v>
      </c>
      <c r="H2196" s="139">
        <v>41974</v>
      </c>
    </row>
    <row r="2197" spans="1:8">
      <c r="A2197" s="140">
        <v>84657</v>
      </c>
      <c r="B2197" s="141" t="s">
        <v>8033</v>
      </c>
      <c r="C2197" s="140" t="s">
        <v>5609</v>
      </c>
      <c r="D2197" s="140" t="s">
        <v>335</v>
      </c>
      <c r="E2197" s="142">
        <v>7.59</v>
      </c>
      <c r="F2197" s="142">
        <v>7.25</v>
      </c>
      <c r="G2197" s="140" t="s">
        <v>308</v>
      </c>
      <c r="H2197" s="143">
        <v>41974</v>
      </c>
    </row>
    <row r="2198" spans="1:8" ht="12" customHeight="1">
      <c r="A2198" s="136">
        <v>83482</v>
      </c>
      <c r="B2198" s="137" t="s">
        <v>8034</v>
      </c>
      <c r="C2198" s="136" t="s">
        <v>5368</v>
      </c>
      <c r="D2198" s="136" t="s">
        <v>83</v>
      </c>
      <c r="E2198" s="138">
        <v>10.119999999999999</v>
      </c>
      <c r="F2198" s="138">
        <v>9.81</v>
      </c>
      <c r="G2198" s="136" t="s">
        <v>308</v>
      </c>
      <c r="H2198" s="139">
        <v>41974</v>
      </c>
    </row>
    <row r="2199" spans="1:8" ht="12" customHeight="1">
      <c r="A2199" s="140">
        <v>83493</v>
      </c>
      <c r="B2199" s="141" t="s">
        <v>8035</v>
      </c>
      <c r="C2199" s="140" t="s">
        <v>5368</v>
      </c>
      <c r="D2199" s="140" t="s">
        <v>83</v>
      </c>
      <c r="E2199" s="142">
        <v>12.15</v>
      </c>
      <c r="F2199" s="142">
        <v>11.84</v>
      </c>
      <c r="G2199" s="140" t="s">
        <v>308</v>
      </c>
      <c r="H2199" s="143">
        <v>41974</v>
      </c>
    </row>
    <row r="2200" spans="1:8" ht="38.25">
      <c r="A2200" s="136">
        <v>72327</v>
      </c>
      <c r="B2200" s="137" t="s">
        <v>8036</v>
      </c>
      <c r="C2200" s="136" t="s">
        <v>5368</v>
      </c>
      <c r="D2200" s="136" t="s">
        <v>83</v>
      </c>
      <c r="E2200" s="138">
        <v>3.65</v>
      </c>
      <c r="F2200" s="138">
        <v>3.34</v>
      </c>
      <c r="G2200" s="136" t="s">
        <v>308</v>
      </c>
      <c r="H2200" s="139">
        <v>41974</v>
      </c>
    </row>
    <row r="2201" spans="1:8" ht="38.25">
      <c r="A2201" s="140">
        <v>72328</v>
      </c>
      <c r="B2201" s="141" t="s">
        <v>8037</v>
      </c>
      <c r="C2201" s="140" t="s">
        <v>5368</v>
      </c>
      <c r="D2201" s="140" t="s">
        <v>83</v>
      </c>
      <c r="E2201" s="142">
        <v>3.82</v>
      </c>
      <c r="F2201" s="142">
        <v>3.51</v>
      </c>
      <c r="G2201" s="140" t="s">
        <v>308</v>
      </c>
      <c r="H2201" s="143">
        <v>41974</v>
      </c>
    </row>
    <row r="2202" spans="1:8" ht="12" customHeight="1">
      <c r="A2202" s="144">
        <v>72330</v>
      </c>
      <c r="B2202" s="137" t="s">
        <v>8038</v>
      </c>
      <c r="C2202" s="136" t="s">
        <v>5368</v>
      </c>
      <c r="D2202" s="136" t="s">
        <v>83</v>
      </c>
      <c r="E2202" s="138">
        <v>12.15</v>
      </c>
      <c r="F2202" s="138">
        <v>11.84</v>
      </c>
      <c r="G2202" s="136" t="s">
        <v>308</v>
      </c>
      <c r="H2202" s="139">
        <v>41974</v>
      </c>
    </row>
    <row r="2203" spans="1:8" ht="38.25">
      <c r="A2203" s="140" t="s">
        <v>8039</v>
      </c>
      <c r="B2203" s="141" t="s">
        <v>8040</v>
      </c>
      <c r="C2203" s="140" t="s">
        <v>5374</v>
      </c>
      <c r="D2203" s="140" t="s">
        <v>368</v>
      </c>
      <c r="E2203" s="142">
        <v>460.98</v>
      </c>
      <c r="F2203" s="142">
        <v>453.26</v>
      </c>
      <c r="G2203" s="140" t="s">
        <v>308</v>
      </c>
      <c r="H2203" s="143">
        <v>41974</v>
      </c>
    </row>
    <row r="2204" spans="1:8" ht="38.25">
      <c r="A2204" s="136">
        <v>73666</v>
      </c>
      <c r="B2204" s="137" t="s">
        <v>8041</v>
      </c>
      <c r="C2204" s="136" t="s">
        <v>5374</v>
      </c>
      <c r="D2204" s="136" t="s">
        <v>368</v>
      </c>
      <c r="E2204" s="138">
        <v>411.84</v>
      </c>
      <c r="F2204" s="138">
        <v>404.12</v>
      </c>
      <c r="G2204" s="136" t="s">
        <v>308</v>
      </c>
      <c r="H2204" s="139">
        <v>41974</v>
      </c>
    </row>
    <row r="2205" spans="1:8" ht="38.25">
      <c r="A2205" s="140" t="s">
        <v>8042</v>
      </c>
      <c r="B2205" s="141" t="s">
        <v>8043</v>
      </c>
      <c r="C2205" s="140" t="s">
        <v>5374</v>
      </c>
      <c r="D2205" s="140" t="s">
        <v>335</v>
      </c>
      <c r="E2205" s="142">
        <v>151.56</v>
      </c>
      <c r="F2205" s="142">
        <v>148.47999999999999</v>
      </c>
      <c r="G2205" s="140" t="s">
        <v>308</v>
      </c>
      <c r="H2205" s="143">
        <v>41974</v>
      </c>
    </row>
    <row r="2206" spans="1:8" ht="38.25">
      <c r="A2206" s="136" t="s">
        <v>8044</v>
      </c>
      <c r="B2206" s="137" t="s">
        <v>8045</v>
      </c>
      <c r="C2206" s="136" t="s">
        <v>5374</v>
      </c>
      <c r="D2206" s="136" t="s">
        <v>335</v>
      </c>
      <c r="E2206" s="138">
        <v>152.47999999999999</v>
      </c>
      <c r="F2206" s="138">
        <v>149.94</v>
      </c>
      <c r="G2206" s="136" t="s">
        <v>308</v>
      </c>
      <c r="H2206" s="139">
        <v>41974</v>
      </c>
    </row>
    <row r="2207" spans="1:8" ht="38.25">
      <c r="A2207" s="140" t="s">
        <v>8046</v>
      </c>
      <c r="B2207" s="141" t="s">
        <v>8047</v>
      </c>
      <c r="C2207" s="140" t="s">
        <v>5374</v>
      </c>
      <c r="D2207" s="140" t="s">
        <v>335</v>
      </c>
      <c r="E2207" s="142">
        <v>159.69</v>
      </c>
      <c r="F2207" s="142">
        <v>157.41</v>
      </c>
      <c r="G2207" s="140" t="s">
        <v>308</v>
      </c>
      <c r="H2207" s="143">
        <v>41974</v>
      </c>
    </row>
    <row r="2208" spans="1:8" ht="38.25">
      <c r="A2208" s="136">
        <v>85253</v>
      </c>
      <c r="B2208" s="137" t="s">
        <v>8048</v>
      </c>
      <c r="C2208" s="136" t="s">
        <v>5457</v>
      </c>
      <c r="D2208" s="136" t="s">
        <v>335</v>
      </c>
      <c r="E2208" s="138">
        <v>171.69</v>
      </c>
      <c r="F2208" s="138">
        <v>157.01</v>
      </c>
      <c r="G2208" s="136" t="s">
        <v>308</v>
      </c>
      <c r="H2208" s="139">
        <v>41974</v>
      </c>
    </row>
    <row r="2209" spans="1:8" ht="25.5">
      <c r="A2209" s="140" t="s">
        <v>8049</v>
      </c>
      <c r="B2209" s="141" t="s">
        <v>8050</v>
      </c>
      <c r="C2209" s="140" t="s">
        <v>5457</v>
      </c>
      <c r="D2209" s="140" t="s">
        <v>335</v>
      </c>
      <c r="E2209" s="142">
        <v>201.94</v>
      </c>
      <c r="F2209" s="142">
        <v>187.27</v>
      </c>
      <c r="G2209" s="140" t="s">
        <v>308</v>
      </c>
      <c r="H2209" s="143">
        <v>41974</v>
      </c>
    </row>
    <row r="2210" spans="1:8">
      <c r="A2210" s="136">
        <v>88269</v>
      </c>
      <c r="B2210" s="137" t="s">
        <v>8051</v>
      </c>
      <c r="C2210" s="136" t="s">
        <v>5361</v>
      </c>
      <c r="D2210" s="136" t="s">
        <v>307</v>
      </c>
      <c r="E2210" s="138">
        <v>13.98</v>
      </c>
      <c r="F2210" s="138">
        <v>12.61</v>
      </c>
      <c r="G2210" s="136" t="s">
        <v>308</v>
      </c>
      <c r="H2210" s="139">
        <v>41974</v>
      </c>
    </row>
    <row r="2211" spans="1:8" ht="25.5">
      <c r="A2211" s="140">
        <v>5690</v>
      </c>
      <c r="B2211" s="141" t="s">
        <v>8052</v>
      </c>
      <c r="C2211" s="140" t="s">
        <v>5450</v>
      </c>
      <c r="D2211" s="140" t="s">
        <v>6044</v>
      </c>
      <c r="E2211" s="142">
        <v>2.71</v>
      </c>
      <c r="F2211" s="142">
        <v>2.7</v>
      </c>
      <c r="G2211" s="140" t="s">
        <v>308</v>
      </c>
      <c r="H2211" s="143">
        <v>41974</v>
      </c>
    </row>
    <row r="2212" spans="1:8" ht="25.5">
      <c r="A2212" s="136">
        <v>88855</v>
      </c>
      <c r="B2212" s="137" t="s">
        <v>8053</v>
      </c>
      <c r="C2212" s="136" t="s">
        <v>5450</v>
      </c>
      <c r="D2212" s="136" t="s">
        <v>307</v>
      </c>
      <c r="E2212" s="138">
        <v>2.0099999999999998</v>
      </c>
      <c r="F2212" s="138">
        <v>2</v>
      </c>
      <c r="G2212" s="136" t="s">
        <v>308</v>
      </c>
      <c r="H2212" s="139">
        <v>41974</v>
      </c>
    </row>
    <row r="2213" spans="1:8" ht="25.5">
      <c r="A2213" s="140">
        <v>88856</v>
      </c>
      <c r="B2213" s="141" t="s">
        <v>8054</v>
      </c>
      <c r="C2213" s="140" t="s">
        <v>5450</v>
      </c>
      <c r="D2213" s="140" t="s">
        <v>307</v>
      </c>
      <c r="E2213" s="142">
        <v>0.7</v>
      </c>
      <c r="F2213" s="142">
        <v>0.69</v>
      </c>
      <c r="G2213" s="140" t="s">
        <v>308</v>
      </c>
      <c r="H2213" s="143">
        <v>41974</v>
      </c>
    </row>
    <row r="2214" spans="1:8" ht="25.5">
      <c r="A2214" s="136">
        <v>5658</v>
      </c>
      <c r="B2214" s="137" t="s">
        <v>8055</v>
      </c>
      <c r="C2214" s="136" t="s">
        <v>5450</v>
      </c>
      <c r="D2214" s="136" t="s">
        <v>307</v>
      </c>
      <c r="E2214" s="138">
        <v>1.58</v>
      </c>
      <c r="F2214" s="138">
        <v>1.58</v>
      </c>
      <c r="G2214" s="136" t="s">
        <v>308</v>
      </c>
      <c r="H2214" s="139">
        <v>41974</v>
      </c>
    </row>
    <row r="2215" spans="1:8" ht="25.5">
      <c r="A2215" s="140">
        <v>5689</v>
      </c>
      <c r="B2215" s="141" t="s">
        <v>8056</v>
      </c>
      <c r="C2215" s="140" t="s">
        <v>5450</v>
      </c>
      <c r="D2215" s="140" t="s">
        <v>6046</v>
      </c>
      <c r="E2215" s="142">
        <v>4.29</v>
      </c>
      <c r="F2215" s="142">
        <v>4.28</v>
      </c>
      <c r="G2215" s="140" t="s">
        <v>308</v>
      </c>
      <c r="H2215" s="143">
        <v>41974</v>
      </c>
    </row>
    <row r="2216" spans="1:8" ht="25.5">
      <c r="A2216" s="136">
        <v>5923</v>
      </c>
      <c r="B2216" s="137" t="s">
        <v>8057</v>
      </c>
      <c r="C2216" s="136" t="s">
        <v>5450</v>
      </c>
      <c r="D2216" s="136" t="s">
        <v>6044</v>
      </c>
      <c r="E2216" s="138">
        <v>2.12</v>
      </c>
      <c r="F2216" s="138">
        <v>2.12</v>
      </c>
      <c r="G2216" s="136" t="s">
        <v>308</v>
      </c>
      <c r="H2216" s="139">
        <v>41974</v>
      </c>
    </row>
    <row r="2217" spans="1:8" ht="25.5">
      <c r="A2217" s="140">
        <v>5921</v>
      </c>
      <c r="B2217" s="141" t="s">
        <v>8058</v>
      </c>
      <c r="C2217" s="140" t="s">
        <v>5450</v>
      </c>
      <c r="D2217" s="140" t="s">
        <v>6046</v>
      </c>
      <c r="E2217" s="142">
        <v>3.36</v>
      </c>
      <c r="F2217" s="142">
        <v>3.36</v>
      </c>
      <c r="G2217" s="140" t="s">
        <v>308</v>
      </c>
      <c r="H2217" s="143">
        <v>41974</v>
      </c>
    </row>
    <row r="2218" spans="1:8" ht="25.5">
      <c r="A2218" s="136">
        <v>53840</v>
      </c>
      <c r="B2218" s="137" t="s">
        <v>8059</v>
      </c>
      <c r="C2218" s="136" t="s">
        <v>5450</v>
      </c>
      <c r="D2218" s="136" t="s">
        <v>307</v>
      </c>
      <c r="E2218" s="138">
        <v>1.57</v>
      </c>
      <c r="F2218" s="138">
        <v>1.57</v>
      </c>
      <c r="G2218" s="136" t="s">
        <v>308</v>
      </c>
      <c r="H2218" s="139">
        <v>41974</v>
      </c>
    </row>
    <row r="2219" spans="1:8" ht="25.5">
      <c r="A2219" s="140">
        <v>87026</v>
      </c>
      <c r="B2219" s="141" t="s">
        <v>8060</v>
      </c>
      <c r="C2219" s="140" t="s">
        <v>5450</v>
      </c>
      <c r="D2219" s="140" t="s">
        <v>307</v>
      </c>
      <c r="E2219" s="142">
        <v>0.55000000000000004</v>
      </c>
      <c r="F2219" s="142">
        <v>0.54</v>
      </c>
      <c r="G2219" s="140" t="s">
        <v>308</v>
      </c>
      <c r="H2219" s="143">
        <v>41974</v>
      </c>
    </row>
    <row r="2220" spans="1:8" ht="25.5">
      <c r="A2220" s="136">
        <v>53841</v>
      </c>
      <c r="B2220" s="137" t="s">
        <v>8061</v>
      </c>
      <c r="C2220" s="136" t="s">
        <v>5450</v>
      </c>
      <c r="D2220" s="136" t="s">
        <v>307</v>
      </c>
      <c r="E2220" s="138">
        <v>1.24</v>
      </c>
      <c r="F2220" s="138">
        <v>1.24</v>
      </c>
      <c r="G2220" s="136" t="s">
        <v>308</v>
      </c>
      <c r="H2220" s="139">
        <v>41974</v>
      </c>
    </row>
    <row r="2221" spans="1:8" ht="12" customHeight="1">
      <c r="A2221" s="140" t="s">
        <v>8062</v>
      </c>
      <c r="B2221" s="141" t="s">
        <v>8063</v>
      </c>
      <c r="C2221" s="140" t="s">
        <v>5410</v>
      </c>
      <c r="D2221" s="140" t="s">
        <v>335</v>
      </c>
      <c r="E2221" s="142">
        <v>219.51</v>
      </c>
      <c r="F2221" s="142">
        <v>215.47</v>
      </c>
      <c r="G2221" s="140" t="s">
        <v>308</v>
      </c>
      <c r="H2221" s="143">
        <v>41974</v>
      </c>
    </row>
    <row r="2222" spans="1:8" ht="12" customHeight="1">
      <c r="A2222" s="136" t="s">
        <v>8064</v>
      </c>
      <c r="B2222" s="137" t="s">
        <v>8065</v>
      </c>
      <c r="C2222" s="136" t="s">
        <v>5429</v>
      </c>
      <c r="D2222" s="136" t="s">
        <v>83</v>
      </c>
      <c r="E2222" s="138">
        <v>67.69</v>
      </c>
      <c r="F2222" s="138">
        <v>64.599999999999994</v>
      </c>
      <c r="G2222" s="136" t="s">
        <v>308</v>
      </c>
      <c r="H2222" s="139">
        <v>41974</v>
      </c>
    </row>
    <row r="2223" spans="1:8" ht="12" customHeight="1">
      <c r="A2223" s="140">
        <v>84005</v>
      </c>
      <c r="B2223" s="141" t="s">
        <v>8066</v>
      </c>
      <c r="C2223" s="140" t="s">
        <v>6231</v>
      </c>
      <c r="D2223" s="140" t="s">
        <v>335</v>
      </c>
      <c r="E2223" s="142">
        <v>25.39</v>
      </c>
      <c r="F2223" s="142">
        <v>24.4</v>
      </c>
      <c r="G2223" s="140" t="s">
        <v>308</v>
      </c>
      <c r="H2223" s="143">
        <v>41974</v>
      </c>
    </row>
    <row r="2224" spans="1:8" ht="12" customHeight="1">
      <c r="A2224" s="136">
        <v>85096</v>
      </c>
      <c r="B2224" s="137" t="s">
        <v>8067</v>
      </c>
      <c r="C2224" s="136" t="s">
        <v>5410</v>
      </c>
      <c r="D2224" s="136" t="s">
        <v>335</v>
      </c>
      <c r="E2224" s="138">
        <v>344.91</v>
      </c>
      <c r="F2224" s="138">
        <v>341.87</v>
      </c>
      <c r="G2224" s="136" t="s">
        <v>308</v>
      </c>
      <c r="H2224" s="139">
        <v>41974</v>
      </c>
    </row>
    <row r="2225" spans="1:8" ht="12" customHeight="1">
      <c r="A2225" s="140" t="s">
        <v>8068</v>
      </c>
      <c r="B2225" s="141" t="s">
        <v>8069</v>
      </c>
      <c r="C2225" s="140" t="s">
        <v>5410</v>
      </c>
      <c r="D2225" s="140" t="s">
        <v>370</v>
      </c>
      <c r="E2225" s="142">
        <v>156.81</v>
      </c>
      <c r="F2225" s="142">
        <v>153.79</v>
      </c>
      <c r="G2225" s="140" t="s">
        <v>308</v>
      </c>
      <c r="H2225" s="143">
        <v>41974</v>
      </c>
    </row>
    <row r="2226" spans="1:8" ht="12" customHeight="1">
      <c r="A2226" s="136" t="s">
        <v>8070</v>
      </c>
      <c r="B2226" s="137" t="s">
        <v>8071</v>
      </c>
      <c r="C2226" s="136" t="s">
        <v>5410</v>
      </c>
      <c r="D2226" s="136" t="s">
        <v>370</v>
      </c>
      <c r="E2226" s="138">
        <v>341.77</v>
      </c>
      <c r="F2226" s="138">
        <v>338.8</v>
      </c>
      <c r="G2226" s="136" t="s">
        <v>308</v>
      </c>
      <c r="H2226" s="139">
        <v>41974</v>
      </c>
    </row>
    <row r="2227" spans="1:8" ht="12" customHeight="1">
      <c r="A2227" s="140" t="s">
        <v>8072</v>
      </c>
      <c r="B2227" s="141" t="s">
        <v>8073</v>
      </c>
      <c r="C2227" s="140" t="s">
        <v>5410</v>
      </c>
      <c r="D2227" s="140" t="s">
        <v>370</v>
      </c>
      <c r="E2227" s="142">
        <v>401.39</v>
      </c>
      <c r="F2227" s="142">
        <v>398.43</v>
      </c>
      <c r="G2227" s="140" t="s">
        <v>308</v>
      </c>
      <c r="H2227" s="143">
        <v>41974</v>
      </c>
    </row>
    <row r="2228" spans="1:8" ht="38.25">
      <c r="A2228" s="136" t="s">
        <v>8074</v>
      </c>
      <c r="B2228" s="137" t="s">
        <v>8075</v>
      </c>
      <c r="C2228" s="136" t="s">
        <v>5368</v>
      </c>
      <c r="D2228" s="136" t="s">
        <v>83</v>
      </c>
      <c r="E2228" s="138">
        <v>5.69</v>
      </c>
      <c r="F2228" s="138">
        <v>5.48</v>
      </c>
      <c r="G2228" s="136" t="s">
        <v>308</v>
      </c>
      <c r="H2228" s="139">
        <v>41974</v>
      </c>
    </row>
    <row r="2229" spans="1:8" ht="25.5">
      <c r="A2229" s="140">
        <v>83626</v>
      </c>
      <c r="B2229" s="141" t="s">
        <v>8076</v>
      </c>
      <c r="C2229" s="140" t="s">
        <v>5818</v>
      </c>
      <c r="D2229" s="140" t="s">
        <v>370</v>
      </c>
      <c r="E2229" s="142">
        <v>51.35</v>
      </c>
      <c r="F2229" s="142">
        <v>51.17</v>
      </c>
      <c r="G2229" s="140" t="s">
        <v>308</v>
      </c>
      <c r="H2229" s="143">
        <v>41974</v>
      </c>
    </row>
    <row r="2230" spans="1:8" ht="25.5">
      <c r="A2230" s="136">
        <v>83624</v>
      </c>
      <c r="B2230" s="137" t="s">
        <v>8077</v>
      </c>
      <c r="C2230" s="136" t="s">
        <v>5818</v>
      </c>
      <c r="D2230" s="136" t="s">
        <v>370</v>
      </c>
      <c r="E2230" s="138">
        <v>66.38</v>
      </c>
      <c r="F2230" s="138">
        <v>66.2</v>
      </c>
      <c r="G2230" s="136" t="s">
        <v>308</v>
      </c>
      <c r="H2230" s="139">
        <v>41974</v>
      </c>
    </row>
    <row r="2231" spans="1:8" ht="25.5">
      <c r="A2231" s="140">
        <v>83623</v>
      </c>
      <c r="B2231" s="141" t="s">
        <v>8078</v>
      </c>
      <c r="C2231" s="140" t="s">
        <v>5818</v>
      </c>
      <c r="D2231" s="140" t="s">
        <v>370</v>
      </c>
      <c r="E2231" s="142">
        <v>130.83000000000001</v>
      </c>
      <c r="F2231" s="142">
        <v>130.65</v>
      </c>
      <c r="G2231" s="140" t="s">
        <v>308</v>
      </c>
      <c r="H2231" s="143">
        <v>41974</v>
      </c>
    </row>
    <row r="2232" spans="1:8" ht="25.5">
      <c r="A2232" s="136">
        <v>83622</v>
      </c>
      <c r="B2232" s="137" t="s">
        <v>8079</v>
      </c>
      <c r="C2232" s="136" t="s">
        <v>5818</v>
      </c>
      <c r="D2232" s="136" t="s">
        <v>370</v>
      </c>
      <c r="E2232" s="138">
        <v>177.66</v>
      </c>
      <c r="F2232" s="138">
        <v>177.48</v>
      </c>
      <c r="G2232" s="136" t="s">
        <v>308</v>
      </c>
      <c r="H2232" s="139">
        <v>41974</v>
      </c>
    </row>
    <row r="2233" spans="1:8" ht="38.25">
      <c r="A2233" s="140" t="s">
        <v>8080</v>
      </c>
      <c r="B2233" s="141" t="s">
        <v>8081</v>
      </c>
      <c r="C2233" s="140" t="s">
        <v>5374</v>
      </c>
      <c r="D2233" s="140" t="s">
        <v>83</v>
      </c>
      <c r="E2233" s="142">
        <v>364.5</v>
      </c>
      <c r="F2233" s="142">
        <v>357.48</v>
      </c>
      <c r="G2233" s="140" t="s">
        <v>308</v>
      </c>
      <c r="H2233" s="143">
        <v>41974</v>
      </c>
    </row>
    <row r="2234" spans="1:8" ht="38.25">
      <c r="A2234" s="144">
        <v>83716</v>
      </c>
      <c r="B2234" s="137" t="s">
        <v>8082</v>
      </c>
      <c r="C2234" s="136" t="s">
        <v>5374</v>
      </c>
      <c r="D2234" s="136" t="s">
        <v>83</v>
      </c>
      <c r="E2234" s="138">
        <v>411.14</v>
      </c>
      <c r="F2234" s="138">
        <v>404.17</v>
      </c>
      <c r="G2234" s="136" t="s">
        <v>308</v>
      </c>
      <c r="H2234" s="139">
        <v>41974</v>
      </c>
    </row>
    <row r="2235" spans="1:8" ht="25.5">
      <c r="A2235" s="140">
        <v>73395</v>
      </c>
      <c r="B2235" s="141" t="s">
        <v>8083</v>
      </c>
      <c r="C2235" s="140" t="s">
        <v>5450</v>
      </c>
      <c r="D2235" s="140" t="s">
        <v>6044</v>
      </c>
      <c r="E2235" s="142">
        <v>4.5999999999999996</v>
      </c>
      <c r="F2235" s="142">
        <v>4.59</v>
      </c>
      <c r="G2235" s="140" t="s">
        <v>308</v>
      </c>
      <c r="H2235" s="143">
        <v>41974</v>
      </c>
    </row>
    <row r="2236" spans="1:8" ht="25.5">
      <c r="A2236" s="136">
        <v>73417</v>
      </c>
      <c r="B2236" s="137" t="s">
        <v>8084</v>
      </c>
      <c r="C2236" s="136" t="s">
        <v>5450</v>
      </c>
      <c r="D2236" s="136" t="s">
        <v>6046</v>
      </c>
      <c r="E2236" s="138">
        <v>96.94</v>
      </c>
      <c r="F2236" s="138">
        <v>96.94</v>
      </c>
      <c r="G2236" s="136" t="s">
        <v>308</v>
      </c>
      <c r="H2236" s="139">
        <v>41974</v>
      </c>
    </row>
    <row r="2237" spans="1:8" ht="38.25">
      <c r="A2237" s="140" t="s">
        <v>8085</v>
      </c>
      <c r="B2237" s="141" t="s">
        <v>8086</v>
      </c>
      <c r="C2237" s="140" t="s">
        <v>5368</v>
      </c>
      <c r="D2237" s="140" t="s">
        <v>307</v>
      </c>
      <c r="E2237" s="142">
        <v>5.41</v>
      </c>
      <c r="F2237" s="142">
        <v>5.41</v>
      </c>
      <c r="G2237" s="140" t="s">
        <v>308</v>
      </c>
      <c r="H2237" s="143">
        <v>41974</v>
      </c>
    </row>
    <row r="2238" spans="1:8" ht="38.25">
      <c r="A2238" s="136" t="s">
        <v>8087</v>
      </c>
      <c r="B2238" s="137" t="s">
        <v>8088</v>
      </c>
      <c r="C2238" s="136" t="s">
        <v>5368</v>
      </c>
      <c r="D2238" s="136" t="s">
        <v>307</v>
      </c>
      <c r="E2238" s="138">
        <v>2.04</v>
      </c>
      <c r="F2238" s="138">
        <v>2.0299999999999998</v>
      </c>
      <c r="G2238" s="136" t="s">
        <v>308</v>
      </c>
      <c r="H2238" s="139">
        <v>41974</v>
      </c>
    </row>
    <row r="2239" spans="1:8" ht="38.25">
      <c r="A2239" s="140" t="s">
        <v>8089</v>
      </c>
      <c r="B2239" s="141" t="s">
        <v>8090</v>
      </c>
      <c r="C2239" s="140" t="s">
        <v>5368</v>
      </c>
      <c r="D2239" s="140" t="s">
        <v>307</v>
      </c>
      <c r="E2239" s="142">
        <v>2.71</v>
      </c>
      <c r="F2239" s="142">
        <v>2.7</v>
      </c>
      <c r="G2239" s="140" t="s">
        <v>308</v>
      </c>
      <c r="H2239" s="143">
        <v>41974</v>
      </c>
    </row>
    <row r="2240" spans="1:8" ht="38.25">
      <c r="A2240" s="136" t="s">
        <v>8091</v>
      </c>
      <c r="B2240" s="137" t="s">
        <v>8092</v>
      </c>
      <c r="C2240" s="136" t="s">
        <v>5368</v>
      </c>
      <c r="D2240" s="136" t="s">
        <v>307</v>
      </c>
      <c r="E2240" s="138">
        <v>84.67</v>
      </c>
      <c r="F2240" s="138">
        <v>84.67</v>
      </c>
      <c r="G2240" s="136" t="s">
        <v>308</v>
      </c>
      <c r="H2240" s="139">
        <v>41974</v>
      </c>
    </row>
    <row r="2241" spans="1:8" ht="38.25">
      <c r="A2241" s="140" t="s">
        <v>8093</v>
      </c>
      <c r="B2241" s="141" t="s">
        <v>8094</v>
      </c>
      <c r="C2241" s="140" t="s">
        <v>5368</v>
      </c>
      <c r="D2241" s="140" t="s">
        <v>6046</v>
      </c>
      <c r="E2241" s="142">
        <v>94.83</v>
      </c>
      <c r="F2241" s="142">
        <v>94.83</v>
      </c>
      <c r="G2241" s="140" t="s">
        <v>308</v>
      </c>
      <c r="H2241" s="143">
        <v>41974</v>
      </c>
    </row>
    <row r="2242" spans="1:8" ht="38.25">
      <c r="A2242" s="136" t="s">
        <v>8095</v>
      </c>
      <c r="B2242" s="137" t="s">
        <v>8096</v>
      </c>
      <c r="C2242" s="136" t="s">
        <v>5368</v>
      </c>
      <c r="D2242" s="136" t="s">
        <v>307</v>
      </c>
      <c r="E2242" s="138">
        <v>2.68</v>
      </c>
      <c r="F2242" s="138">
        <v>2.68</v>
      </c>
      <c r="G2242" s="136" t="s">
        <v>308</v>
      </c>
      <c r="H2242" s="139">
        <v>41974</v>
      </c>
    </row>
    <row r="2243" spans="1:8" ht="38.25">
      <c r="A2243" s="140" t="s">
        <v>8097</v>
      </c>
      <c r="B2243" s="141" t="s">
        <v>8098</v>
      </c>
      <c r="C2243" s="140" t="s">
        <v>5368</v>
      </c>
      <c r="D2243" s="140" t="s">
        <v>307</v>
      </c>
      <c r="E2243" s="142">
        <v>0.95</v>
      </c>
      <c r="F2243" s="142">
        <v>0.94</v>
      </c>
      <c r="G2243" s="140" t="s">
        <v>308</v>
      </c>
      <c r="H2243" s="143">
        <v>41974</v>
      </c>
    </row>
    <row r="2244" spans="1:8" ht="38.25">
      <c r="A2244" s="136" t="s">
        <v>8099</v>
      </c>
      <c r="B2244" s="137" t="s">
        <v>8100</v>
      </c>
      <c r="C2244" s="136" t="s">
        <v>5368</v>
      </c>
      <c r="D2244" s="136" t="s">
        <v>307</v>
      </c>
      <c r="E2244" s="138">
        <v>27.72</v>
      </c>
      <c r="F2244" s="138">
        <v>27.72</v>
      </c>
      <c r="G2244" s="136" t="s">
        <v>308</v>
      </c>
      <c r="H2244" s="139">
        <v>41974</v>
      </c>
    </row>
    <row r="2245" spans="1:8" ht="38.25">
      <c r="A2245" s="140" t="s">
        <v>8101</v>
      </c>
      <c r="B2245" s="141" t="s">
        <v>8102</v>
      </c>
      <c r="C2245" s="140" t="s">
        <v>5368</v>
      </c>
      <c r="D2245" s="140" t="s">
        <v>6046</v>
      </c>
      <c r="E2245" s="142">
        <v>31.35</v>
      </c>
      <c r="F2245" s="142">
        <v>31.35</v>
      </c>
      <c r="G2245" s="140" t="s">
        <v>308</v>
      </c>
      <c r="H2245" s="143">
        <v>41974</v>
      </c>
    </row>
    <row r="2246" spans="1:8" ht="25.5">
      <c r="A2246" s="136">
        <v>73333</v>
      </c>
      <c r="B2246" s="137" t="s">
        <v>8103</v>
      </c>
      <c r="C2246" s="136" t="s">
        <v>5450</v>
      </c>
      <c r="D2246" s="136" t="s">
        <v>307</v>
      </c>
      <c r="E2246" s="138">
        <v>0.63</v>
      </c>
      <c r="F2246" s="138">
        <v>0.62</v>
      </c>
      <c r="G2246" s="136" t="s">
        <v>308</v>
      </c>
      <c r="H2246" s="139">
        <v>41974</v>
      </c>
    </row>
    <row r="2247" spans="1:8" ht="25.5">
      <c r="A2247" s="140">
        <v>73387</v>
      </c>
      <c r="B2247" s="141" t="s">
        <v>8104</v>
      </c>
      <c r="C2247" s="140" t="s">
        <v>5450</v>
      </c>
      <c r="D2247" s="140" t="s">
        <v>307</v>
      </c>
      <c r="E2247" s="142">
        <v>5.72</v>
      </c>
      <c r="F2247" s="142">
        <v>5.71</v>
      </c>
      <c r="G2247" s="140" t="s">
        <v>308</v>
      </c>
      <c r="H2247" s="143">
        <v>41974</v>
      </c>
    </row>
    <row r="2248" spans="1:8" ht="25.5">
      <c r="A2248" s="136">
        <v>73709</v>
      </c>
      <c r="B2248" s="137" t="s">
        <v>8105</v>
      </c>
      <c r="C2248" s="136" t="s">
        <v>5450</v>
      </c>
      <c r="D2248" s="136" t="s">
        <v>307</v>
      </c>
      <c r="E2248" s="138">
        <v>6.02</v>
      </c>
      <c r="F2248" s="138">
        <v>6.02</v>
      </c>
      <c r="G2248" s="136" t="s">
        <v>308</v>
      </c>
      <c r="H2248" s="139">
        <v>41974</v>
      </c>
    </row>
    <row r="2249" spans="1:8" ht="25.5">
      <c r="A2249" s="140">
        <v>73344</v>
      </c>
      <c r="B2249" s="141" t="s">
        <v>8106</v>
      </c>
      <c r="C2249" s="140" t="s">
        <v>5450</v>
      </c>
      <c r="D2249" s="140" t="s">
        <v>307</v>
      </c>
      <c r="E2249" s="142">
        <v>106.74</v>
      </c>
      <c r="F2249" s="142">
        <v>106.73</v>
      </c>
      <c r="G2249" s="140" t="s">
        <v>308</v>
      </c>
      <c r="H2249" s="143">
        <v>41974</v>
      </c>
    </row>
    <row r="2250" spans="1:8" ht="25.5">
      <c r="A2250" s="136">
        <v>73601</v>
      </c>
      <c r="B2250" s="137" t="s">
        <v>8107</v>
      </c>
      <c r="C2250" s="136" t="s">
        <v>5450</v>
      </c>
      <c r="D2250" s="136" t="s">
        <v>307</v>
      </c>
      <c r="E2250" s="138">
        <v>4.0599999999999996</v>
      </c>
      <c r="F2250" s="138">
        <v>4.05</v>
      </c>
      <c r="G2250" s="136" t="s">
        <v>308</v>
      </c>
      <c r="H2250" s="139">
        <v>41974</v>
      </c>
    </row>
    <row r="2251" spans="1:8" ht="25.5">
      <c r="A2251" s="140">
        <v>73321</v>
      </c>
      <c r="B2251" s="141" t="s">
        <v>8108</v>
      </c>
      <c r="C2251" s="140" t="s">
        <v>5450</v>
      </c>
      <c r="D2251" s="140" t="s">
        <v>307</v>
      </c>
      <c r="E2251" s="142">
        <v>51.24</v>
      </c>
      <c r="F2251" s="142">
        <v>51.23</v>
      </c>
      <c r="G2251" s="140" t="s">
        <v>308</v>
      </c>
      <c r="H2251" s="143">
        <v>41974</v>
      </c>
    </row>
    <row r="2252" spans="1:8" ht="25.5">
      <c r="A2252" s="136" t="s">
        <v>8109</v>
      </c>
      <c r="B2252" s="137" t="s">
        <v>8110</v>
      </c>
      <c r="C2252" s="136" t="s">
        <v>5410</v>
      </c>
      <c r="D2252" s="136" t="s">
        <v>370</v>
      </c>
      <c r="E2252" s="138">
        <v>261.47000000000003</v>
      </c>
      <c r="F2252" s="138">
        <v>257.31</v>
      </c>
      <c r="G2252" s="136" t="s">
        <v>308</v>
      </c>
      <c r="H2252" s="139">
        <v>41974</v>
      </c>
    </row>
    <row r="2253" spans="1:8" ht="25.5">
      <c r="A2253" s="140">
        <v>84862</v>
      </c>
      <c r="B2253" s="141" t="s">
        <v>8111</v>
      </c>
      <c r="C2253" s="140" t="s">
        <v>5410</v>
      </c>
      <c r="D2253" s="140" t="s">
        <v>370</v>
      </c>
      <c r="E2253" s="142">
        <v>174.18</v>
      </c>
      <c r="F2253" s="142">
        <v>170.82</v>
      </c>
      <c r="G2253" s="140" t="s">
        <v>308</v>
      </c>
      <c r="H2253" s="143">
        <v>41974</v>
      </c>
    </row>
    <row r="2254" spans="1:8" ht="25.5">
      <c r="A2254" s="136">
        <v>84863</v>
      </c>
      <c r="B2254" s="137" t="s">
        <v>8112</v>
      </c>
      <c r="C2254" s="136" t="s">
        <v>5410</v>
      </c>
      <c r="D2254" s="136" t="s">
        <v>370</v>
      </c>
      <c r="E2254" s="138">
        <v>86.98</v>
      </c>
      <c r="F2254" s="138">
        <v>84.41</v>
      </c>
      <c r="G2254" s="136" t="s">
        <v>308</v>
      </c>
      <c r="H2254" s="139">
        <v>41974</v>
      </c>
    </row>
    <row r="2255" spans="1:8" ht="25.5">
      <c r="A2255" s="140">
        <v>73631</v>
      </c>
      <c r="B2255" s="141" t="s">
        <v>8113</v>
      </c>
      <c r="C2255" s="140" t="s">
        <v>5410</v>
      </c>
      <c r="D2255" s="140" t="s">
        <v>335</v>
      </c>
      <c r="E2255" s="142">
        <v>257.98</v>
      </c>
      <c r="F2255" s="142">
        <v>243.11</v>
      </c>
      <c r="G2255" s="140" t="s">
        <v>308</v>
      </c>
      <c r="H2255" s="143">
        <v>41974</v>
      </c>
    </row>
    <row r="2256" spans="1:8" ht="38.25">
      <c r="A2256" s="136">
        <v>89273</v>
      </c>
      <c r="B2256" s="137" t="s">
        <v>8114</v>
      </c>
      <c r="C2256" s="136" t="s">
        <v>5450</v>
      </c>
      <c r="D2256" s="136" t="s">
        <v>6044</v>
      </c>
      <c r="E2256" s="138">
        <v>64.73</v>
      </c>
      <c r="F2256" s="138">
        <v>63.02</v>
      </c>
      <c r="G2256" s="136" t="s">
        <v>308</v>
      </c>
      <c r="H2256" s="139">
        <v>41974</v>
      </c>
    </row>
    <row r="2257" spans="1:8" ht="38.25">
      <c r="A2257" s="140">
        <v>89269</v>
      </c>
      <c r="B2257" s="141" t="s">
        <v>8115</v>
      </c>
      <c r="C2257" s="140" t="s">
        <v>5450</v>
      </c>
      <c r="D2257" s="140" t="s">
        <v>307</v>
      </c>
      <c r="E2257" s="142">
        <v>1.96</v>
      </c>
      <c r="F2257" s="142">
        <v>1.95</v>
      </c>
      <c r="G2257" s="140" t="s">
        <v>308</v>
      </c>
      <c r="H2257" s="143">
        <v>41974</v>
      </c>
    </row>
    <row r="2258" spans="1:8" ht="38.25">
      <c r="A2258" s="136">
        <v>89272</v>
      </c>
      <c r="B2258" s="137" t="s">
        <v>8116</v>
      </c>
      <c r="C2258" s="136" t="s">
        <v>5450</v>
      </c>
      <c r="D2258" s="136" t="s">
        <v>6046</v>
      </c>
      <c r="E2258" s="138">
        <v>152.1</v>
      </c>
      <c r="F2258" s="138">
        <v>150.4</v>
      </c>
      <c r="G2258" s="136" t="s">
        <v>308</v>
      </c>
      <c r="H2258" s="139">
        <v>41974</v>
      </c>
    </row>
    <row r="2259" spans="1:8" ht="38.25">
      <c r="A2259" s="140">
        <v>89267</v>
      </c>
      <c r="B2259" s="141" t="s">
        <v>8117</v>
      </c>
      <c r="C2259" s="140" t="s">
        <v>5450</v>
      </c>
      <c r="D2259" s="140" t="s">
        <v>307</v>
      </c>
      <c r="E2259" s="142">
        <v>37.17</v>
      </c>
      <c r="F2259" s="142">
        <v>37.17</v>
      </c>
      <c r="G2259" s="140" t="s">
        <v>308</v>
      </c>
      <c r="H2259" s="143">
        <v>41974</v>
      </c>
    </row>
    <row r="2260" spans="1:8" ht="25.5">
      <c r="A2260" s="136">
        <v>89268</v>
      </c>
      <c r="B2260" s="137" t="s">
        <v>8118</v>
      </c>
      <c r="C2260" s="136" t="s">
        <v>5450</v>
      </c>
      <c r="D2260" s="136" t="s">
        <v>307</v>
      </c>
      <c r="E2260" s="138">
        <v>9.5299999999999994</v>
      </c>
      <c r="F2260" s="138">
        <v>9.52</v>
      </c>
      <c r="G2260" s="136" t="s">
        <v>308</v>
      </c>
      <c r="H2260" s="139">
        <v>41974</v>
      </c>
    </row>
    <row r="2261" spans="1:8" ht="38.25">
      <c r="A2261" s="140">
        <v>89270</v>
      </c>
      <c r="B2261" s="141" t="s">
        <v>8119</v>
      </c>
      <c r="C2261" s="140" t="s">
        <v>5450</v>
      </c>
      <c r="D2261" s="140" t="s">
        <v>307</v>
      </c>
      <c r="E2261" s="142">
        <v>46.63</v>
      </c>
      <c r="F2261" s="142">
        <v>46.63</v>
      </c>
      <c r="G2261" s="140" t="s">
        <v>308</v>
      </c>
      <c r="H2261" s="143">
        <v>41974</v>
      </c>
    </row>
    <row r="2262" spans="1:8" ht="38.25">
      <c r="A2262" s="136">
        <v>89271</v>
      </c>
      <c r="B2262" s="137" t="s">
        <v>8120</v>
      </c>
      <c r="C2262" s="136" t="s">
        <v>5450</v>
      </c>
      <c r="D2262" s="136" t="s">
        <v>307</v>
      </c>
      <c r="E2262" s="138">
        <v>40.74</v>
      </c>
      <c r="F2262" s="138">
        <v>40.74</v>
      </c>
      <c r="G2262" s="136" t="s">
        <v>308</v>
      </c>
      <c r="H2262" s="139">
        <v>41974</v>
      </c>
    </row>
    <row r="2263" spans="1:8" ht="38.25">
      <c r="A2263" s="140">
        <v>53846</v>
      </c>
      <c r="B2263" s="141" t="s">
        <v>8121</v>
      </c>
      <c r="C2263" s="140" t="s">
        <v>5450</v>
      </c>
      <c r="D2263" s="140" t="s">
        <v>307</v>
      </c>
      <c r="E2263" s="142">
        <v>65.52</v>
      </c>
      <c r="F2263" s="142">
        <v>65.52</v>
      </c>
      <c r="G2263" s="140" t="s">
        <v>308</v>
      </c>
      <c r="H2263" s="143">
        <v>41974</v>
      </c>
    </row>
    <row r="2264" spans="1:8" ht="38.25">
      <c r="A2264" s="136">
        <v>53845</v>
      </c>
      <c r="B2264" s="137" t="s">
        <v>8122</v>
      </c>
      <c r="C2264" s="136" t="s">
        <v>5450</v>
      </c>
      <c r="D2264" s="136" t="s">
        <v>307</v>
      </c>
      <c r="E2264" s="138">
        <v>29.87</v>
      </c>
      <c r="F2264" s="138">
        <v>29.87</v>
      </c>
      <c r="G2264" s="136" t="s">
        <v>308</v>
      </c>
      <c r="H2264" s="139">
        <v>41974</v>
      </c>
    </row>
    <row r="2265" spans="1:8" ht="38.25">
      <c r="A2265" s="140">
        <v>53848</v>
      </c>
      <c r="B2265" s="141" t="s">
        <v>8123</v>
      </c>
      <c r="C2265" s="140" t="s">
        <v>5450</v>
      </c>
      <c r="D2265" s="140" t="s">
        <v>307</v>
      </c>
      <c r="E2265" s="142">
        <v>16.64</v>
      </c>
      <c r="F2265" s="142">
        <v>14.72</v>
      </c>
      <c r="G2265" s="140" t="s">
        <v>308</v>
      </c>
      <c r="H2265" s="143">
        <v>41974</v>
      </c>
    </row>
    <row r="2266" spans="1:8" ht="38.25">
      <c r="A2266" s="136">
        <v>53847</v>
      </c>
      <c r="B2266" s="137" t="s">
        <v>8124</v>
      </c>
      <c r="C2266" s="136" t="s">
        <v>5450</v>
      </c>
      <c r="D2266" s="136" t="s">
        <v>307</v>
      </c>
      <c r="E2266" s="138">
        <v>13.87</v>
      </c>
      <c r="F2266" s="138">
        <v>12.27</v>
      </c>
      <c r="G2266" s="136" t="s">
        <v>308</v>
      </c>
      <c r="H2266" s="139">
        <v>41974</v>
      </c>
    </row>
    <row r="2267" spans="1:8" ht="38.25">
      <c r="A2267" s="140">
        <v>5777</v>
      </c>
      <c r="B2267" s="141" t="s">
        <v>8125</v>
      </c>
      <c r="C2267" s="140" t="s">
        <v>5450</v>
      </c>
      <c r="D2267" s="140" t="s">
        <v>307</v>
      </c>
      <c r="E2267" s="142">
        <v>16.22</v>
      </c>
      <c r="F2267" s="142">
        <v>16.21</v>
      </c>
      <c r="G2267" s="140" t="s">
        <v>308</v>
      </c>
      <c r="H2267" s="143">
        <v>41974</v>
      </c>
    </row>
    <row r="2268" spans="1:8" ht="38.25">
      <c r="A2268" s="136" t="s">
        <v>8126</v>
      </c>
      <c r="B2268" s="137" t="s">
        <v>8127</v>
      </c>
      <c r="C2268" s="136" t="s">
        <v>5450</v>
      </c>
      <c r="D2268" s="136" t="s">
        <v>307</v>
      </c>
      <c r="E2268" s="138">
        <v>31.61</v>
      </c>
      <c r="F2268" s="138">
        <v>29.37</v>
      </c>
      <c r="G2268" s="136" t="s">
        <v>308</v>
      </c>
      <c r="H2268" s="139">
        <v>41974</v>
      </c>
    </row>
    <row r="2269" spans="1:8" ht="25.5">
      <c r="A2269" s="140" t="s">
        <v>8128</v>
      </c>
      <c r="B2269" s="141" t="s">
        <v>8129</v>
      </c>
      <c r="C2269" s="140" t="s">
        <v>5450</v>
      </c>
      <c r="D2269" s="140" t="s">
        <v>307</v>
      </c>
      <c r="E2269" s="142">
        <v>35.590000000000003</v>
      </c>
      <c r="F2269" s="142">
        <v>33.35</v>
      </c>
      <c r="G2269" s="140" t="s">
        <v>308</v>
      </c>
      <c r="H2269" s="143">
        <v>41974</v>
      </c>
    </row>
    <row r="2270" spans="1:8" ht="51">
      <c r="A2270" s="136">
        <v>5930</v>
      </c>
      <c r="B2270" s="137" t="s">
        <v>8130</v>
      </c>
      <c r="C2270" s="136" t="s">
        <v>5450</v>
      </c>
      <c r="D2270" s="136" t="s">
        <v>6044</v>
      </c>
      <c r="E2270" s="138">
        <v>32.659999999999997</v>
      </c>
      <c r="F2270" s="138">
        <v>30.93</v>
      </c>
      <c r="G2270" s="136" t="s">
        <v>308</v>
      </c>
      <c r="H2270" s="139">
        <v>41974</v>
      </c>
    </row>
    <row r="2271" spans="1:8" ht="51">
      <c r="A2271" s="140">
        <v>5928</v>
      </c>
      <c r="B2271" s="141" t="s">
        <v>8131</v>
      </c>
      <c r="C2271" s="140" t="s">
        <v>5450</v>
      </c>
      <c r="D2271" s="140" t="s">
        <v>6046</v>
      </c>
      <c r="E2271" s="142">
        <v>108.37</v>
      </c>
      <c r="F2271" s="142">
        <v>106.63</v>
      </c>
      <c r="G2271" s="140" t="s">
        <v>308</v>
      </c>
      <c r="H2271" s="143">
        <v>41974</v>
      </c>
    </row>
    <row r="2272" spans="1:8" ht="51">
      <c r="A2272" s="136">
        <v>89259</v>
      </c>
      <c r="B2272" s="137" t="s">
        <v>8132</v>
      </c>
      <c r="C2272" s="136" t="s">
        <v>5450</v>
      </c>
      <c r="D2272" s="136" t="s">
        <v>307</v>
      </c>
      <c r="E2272" s="138">
        <v>4.1399999999999997</v>
      </c>
      <c r="F2272" s="138">
        <v>4.1399999999999997</v>
      </c>
      <c r="G2272" s="136" t="s">
        <v>308</v>
      </c>
      <c r="H2272" s="139">
        <v>41974</v>
      </c>
    </row>
    <row r="2273" spans="1:8" ht="51">
      <c r="A2273" s="140">
        <v>89260</v>
      </c>
      <c r="B2273" s="141" t="s">
        <v>8133</v>
      </c>
      <c r="C2273" s="140" t="s">
        <v>5450</v>
      </c>
      <c r="D2273" s="140" t="s">
        <v>307</v>
      </c>
      <c r="E2273" s="142">
        <v>1.06</v>
      </c>
      <c r="F2273" s="142">
        <v>1.05</v>
      </c>
      <c r="G2273" s="140" t="s">
        <v>308</v>
      </c>
      <c r="H2273" s="143">
        <v>41974</v>
      </c>
    </row>
    <row r="2274" spans="1:8" ht="51">
      <c r="A2274" s="136">
        <v>89262</v>
      </c>
      <c r="B2274" s="137" t="s">
        <v>8134</v>
      </c>
      <c r="C2274" s="136" t="s">
        <v>5450</v>
      </c>
      <c r="D2274" s="136" t="s">
        <v>307</v>
      </c>
      <c r="E2274" s="138">
        <v>5.18</v>
      </c>
      <c r="F2274" s="138">
        <v>5.17</v>
      </c>
      <c r="G2274" s="136" t="s">
        <v>308</v>
      </c>
      <c r="H2274" s="139">
        <v>41974</v>
      </c>
    </row>
    <row r="2275" spans="1:8" ht="38.25">
      <c r="A2275" s="140">
        <v>83484</v>
      </c>
      <c r="B2275" s="141" t="s">
        <v>8135</v>
      </c>
      <c r="C2275" s="140" t="s">
        <v>5368</v>
      </c>
      <c r="D2275" s="140" t="s">
        <v>83</v>
      </c>
      <c r="E2275" s="142">
        <v>54.63</v>
      </c>
      <c r="F2275" s="142">
        <v>53.53</v>
      </c>
      <c r="G2275" s="140" t="s">
        <v>308</v>
      </c>
      <c r="H2275" s="143">
        <v>41974</v>
      </c>
    </row>
    <row r="2276" spans="1:8" ht="38.25">
      <c r="A2276" s="136">
        <v>83485</v>
      </c>
      <c r="B2276" s="137" t="s">
        <v>8136</v>
      </c>
      <c r="C2276" s="136" t="s">
        <v>5368</v>
      </c>
      <c r="D2276" s="136" t="s">
        <v>83</v>
      </c>
      <c r="E2276" s="138">
        <v>35.9</v>
      </c>
      <c r="F2276" s="138">
        <v>34.81</v>
      </c>
      <c r="G2276" s="136" t="s">
        <v>308</v>
      </c>
      <c r="H2276" s="139">
        <v>41974</v>
      </c>
    </row>
    <row r="2277" spans="1:8" ht="38.25">
      <c r="A2277" s="140">
        <v>68069</v>
      </c>
      <c r="B2277" s="141" t="s">
        <v>8137</v>
      </c>
      <c r="C2277" s="140" t="s">
        <v>5368</v>
      </c>
      <c r="D2277" s="140" t="s">
        <v>83</v>
      </c>
      <c r="E2277" s="142">
        <v>40.67</v>
      </c>
      <c r="F2277" s="142">
        <v>39.58</v>
      </c>
      <c r="G2277" s="140" t="s">
        <v>308</v>
      </c>
      <c r="H2277" s="143">
        <v>41974</v>
      </c>
    </row>
    <row r="2278" spans="1:8" ht="38.25">
      <c r="A2278" s="136">
        <v>83483</v>
      </c>
      <c r="B2278" s="137" t="s">
        <v>8138</v>
      </c>
      <c r="C2278" s="136" t="s">
        <v>5368</v>
      </c>
      <c r="D2278" s="136" t="s">
        <v>83</v>
      </c>
      <c r="E2278" s="138">
        <v>49.74</v>
      </c>
      <c r="F2278" s="138">
        <v>48.65</v>
      </c>
      <c r="G2278" s="136" t="s">
        <v>308</v>
      </c>
      <c r="H2278" s="139">
        <v>41974</v>
      </c>
    </row>
    <row r="2279" spans="1:8">
      <c r="A2279" s="140">
        <v>83633</v>
      </c>
      <c r="B2279" s="141" t="s">
        <v>8139</v>
      </c>
      <c r="C2279" s="140" t="s">
        <v>5371</v>
      </c>
      <c r="D2279" s="140" t="s">
        <v>83</v>
      </c>
      <c r="E2279" s="142">
        <v>3408.39</v>
      </c>
      <c r="F2279" s="142">
        <v>3405.27</v>
      </c>
      <c r="G2279" s="140" t="s">
        <v>308</v>
      </c>
      <c r="H2279" s="143">
        <v>41974</v>
      </c>
    </row>
    <row r="2280" spans="1:8" ht="38.25">
      <c r="A2280" s="136" t="s">
        <v>8140</v>
      </c>
      <c r="B2280" s="137" t="s">
        <v>8141</v>
      </c>
      <c r="C2280" s="136" t="s">
        <v>6285</v>
      </c>
      <c r="D2280" s="136" t="s">
        <v>83</v>
      </c>
      <c r="E2280" s="138">
        <v>80.58</v>
      </c>
      <c r="F2280" s="138">
        <v>80.11</v>
      </c>
      <c r="G2280" s="136" t="s">
        <v>308</v>
      </c>
      <c r="H2280" s="139">
        <v>41974</v>
      </c>
    </row>
    <row r="2281" spans="1:8" ht="38.25">
      <c r="A2281" s="140" t="s">
        <v>8142</v>
      </c>
      <c r="B2281" s="141" t="s">
        <v>8143</v>
      </c>
      <c r="C2281" s="140" t="s">
        <v>6285</v>
      </c>
      <c r="D2281" s="140" t="s">
        <v>83</v>
      </c>
      <c r="E2281" s="142">
        <v>84.17</v>
      </c>
      <c r="F2281" s="142">
        <v>83.7</v>
      </c>
      <c r="G2281" s="140" t="s">
        <v>308</v>
      </c>
      <c r="H2281" s="143">
        <v>41974</v>
      </c>
    </row>
    <row r="2282" spans="1:8" ht="38.25">
      <c r="A2282" s="136" t="s">
        <v>8144</v>
      </c>
      <c r="B2282" s="137" t="s">
        <v>8145</v>
      </c>
      <c r="C2282" s="136" t="s">
        <v>6285</v>
      </c>
      <c r="D2282" s="136" t="s">
        <v>83</v>
      </c>
      <c r="E2282" s="138">
        <v>107.69</v>
      </c>
      <c r="F2282" s="138">
        <v>107.22</v>
      </c>
      <c r="G2282" s="136" t="s">
        <v>308</v>
      </c>
      <c r="H2282" s="139">
        <v>41974</v>
      </c>
    </row>
    <row r="2283" spans="1:8" ht="38.25">
      <c r="A2283" s="140">
        <v>72280</v>
      </c>
      <c r="B2283" s="141" t="s">
        <v>8146</v>
      </c>
      <c r="C2283" s="140" t="s">
        <v>5368</v>
      </c>
      <c r="D2283" s="140" t="s">
        <v>83</v>
      </c>
      <c r="E2283" s="142">
        <v>38.909999999999997</v>
      </c>
      <c r="F2283" s="142">
        <v>37.549999999999997</v>
      </c>
      <c r="G2283" s="140" t="s">
        <v>308</v>
      </c>
      <c r="H2283" s="143">
        <v>41974</v>
      </c>
    </row>
    <row r="2284" spans="1:8" ht="25.5">
      <c r="A2284" s="136">
        <v>83740</v>
      </c>
      <c r="B2284" s="137" t="s">
        <v>8147</v>
      </c>
      <c r="C2284" s="136" t="s">
        <v>8000</v>
      </c>
      <c r="D2284" s="136" t="s">
        <v>335</v>
      </c>
      <c r="E2284" s="138">
        <v>32.32</v>
      </c>
      <c r="F2284" s="138">
        <v>30.49</v>
      </c>
      <c r="G2284" s="136" t="s">
        <v>308</v>
      </c>
      <c r="H2284" s="139">
        <v>41974</v>
      </c>
    </row>
    <row r="2285" spans="1:8" ht="25.5">
      <c r="A2285" s="140" t="s">
        <v>8148</v>
      </c>
      <c r="B2285" s="141" t="s">
        <v>8149</v>
      </c>
      <c r="C2285" s="140" t="s">
        <v>8000</v>
      </c>
      <c r="D2285" s="140" t="s">
        <v>335</v>
      </c>
      <c r="E2285" s="142">
        <v>42.48</v>
      </c>
      <c r="F2285" s="142">
        <v>39.840000000000003</v>
      </c>
      <c r="G2285" s="140" t="s">
        <v>308</v>
      </c>
      <c r="H2285" s="143">
        <v>41974</v>
      </c>
    </row>
    <row r="2286" spans="1:8" ht="25.5">
      <c r="A2286" s="136" t="s">
        <v>8150</v>
      </c>
      <c r="B2286" s="137" t="s">
        <v>8151</v>
      </c>
      <c r="C2286" s="136" t="s">
        <v>8000</v>
      </c>
      <c r="D2286" s="136" t="s">
        <v>335</v>
      </c>
      <c r="E2286" s="138">
        <v>21.82</v>
      </c>
      <c r="F2286" s="138">
        <v>20.5</v>
      </c>
      <c r="G2286" s="136" t="s">
        <v>308</v>
      </c>
      <c r="H2286" s="139">
        <v>41974</v>
      </c>
    </row>
    <row r="2287" spans="1:8" ht="25.5">
      <c r="A2287" s="140">
        <v>6225</v>
      </c>
      <c r="B2287" s="141" t="s">
        <v>8152</v>
      </c>
      <c r="C2287" s="140" t="s">
        <v>8000</v>
      </c>
      <c r="D2287" s="140" t="s">
        <v>335</v>
      </c>
      <c r="E2287" s="142">
        <v>29.54</v>
      </c>
      <c r="F2287" s="142">
        <v>27.55</v>
      </c>
      <c r="G2287" s="140" t="s">
        <v>308</v>
      </c>
      <c r="H2287" s="143">
        <v>41974</v>
      </c>
    </row>
    <row r="2288" spans="1:8" ht="25.5">
      <c r="A2288" s="136" t="s">
        <v>8153</v>
      </c>
      <c r="B2288" s="137" t="s">
        <v>8154</v>
      </c>
      <c r="C2288" s="136" t="s">
        <v>8000</v>
      </c>
      <c r="D2288" s="136" t="s">
        <v>335</v>
      </c>
      <c r="E2288" s="138">
        <v>40.93</v>
      </c>
      <c r="F2288" s="138">
        <v>37.659999999999997</v>
      </c>
      <c r="G2288" s="136" t="s">
        <v>308</v>
      </c>
      <c r="H2288" s="139">
        <v>41974</v>
      </c>
    </row>
    <row r="2289" spans="1:9" ht="25.5">
      <c r="A2289" s="140" t="s">
        <v>8155</v>
      </c>
      <c r="B2289" s="141" t="s">
        <v>8156</v>
      </c>
      <c r="C2289" s="140" t="s">
        <v>8000</v>
      </c>
      <c r="D2289" s="140" t="s">
        <v>335</v>
      </c>
      <c r="E2289" s="142">
        <v>7.66</v>
      </c>
      <c r="F2289" s="142">
        <v>7.21</v>
      </c>
      <c r="G2289" s="140" t="s">
        <v>308</v>
      </c>
      <c r="H2289" s="143">
        <v>41974</v>
      </c>
    </row>
    <row r="2290" spans="1:9" ht="25.5">
      <c r="A2290" s="136">
        <v>83733</v>
      </c>
      <c r="B2290" s="137" t="s">
        <v>8157</v>
      </c>
      <c r="C2290" s="136" t="s">
        <v>8000</v>
      </c>
      <c r="D2290" s="136" t="s">
        <v>335</v>
      </c>
      <c r="E2290" s="138">
        <v>30.82</v>
      </c>
      <c r="F2290" s="138">
        <v>28.53</v>
      </c>
      <c r="G2290" s="136" t="s">
        <v>308</v>
      </c>
      <c r="H2290" s="139">
        <v>41974</v>
      </c>
    </row>
    <row r="2291" spans="1:9" ht="25.5">
      <c r="A2291" s="140">
        <v>6130</v>
      </c>
      <c r="B2291" s="141" t="s">
        <v>8158</v>
      </c>
      <c r="C2291" s="140" t="s">
        <v>8000</v>
      </c>
      <c r="D2291" s="140" t="s">
        <v>335</v>
      </c>
      <c r="E2291" s="142">
        <v>18.18</v>
      </c>
      <c r="F2291" s="142">
        <v>17.260000000000002</v>
      </c>
      <c r="G2291" s="140" t="s">
        <v>308</v>
      </c>
      <c r="H2291" s="143">
        <v>41974</v>
      </c>
    </row>
    <row r="2292" spans="1:9" ht="25.5">
      <c r="A2292" s="136">
        <v>5968</v>
      </c>
      <c r="B2292" s="137" t="s">
        <v>8159</v>
      </c>
      <c r="C2292" s="136" t="s">
        <v>8000</v>
      </c>
      <c r="D2292" s="136" t="s">
        <v>335</v>
      </c>
      <c r="E2292" s="138">
        <v>22.18</v>
      </c>
      <c r="F2292" s="138">
        <v>29.99</v>
      </c>
      <c r="G2292" s="136" t="s">
        <v>308</v>
      </c>
      <c r="H2292" s="139">
        <v>41974</v>
      </c>
    </row>
    <row r="2293" spans="1:9" ht="25.5">
      <c r="A2293" s="140">
        <v>83732</v>
      </c>
      <c r="B2293" s="141" t="s">
        <v>8160</v>
      </c>
      <c r="C2293" s="140" t="s">
        <v>8000</v>
      </c>
      <c r="D2293" s="140" t="s">
        <v>335</v>
      </c>
      <c r="E2293" s="142">
        <v>26.09</v>
      </c>
      <c r="F2293" s="142">
        <v>23.95</v>
      </c>
      <c r="G2293" s="140" t="s">
        <v>308</v>
      </c>
      <c r="H2293" s="143">
        <v>41974</v>
      </c>
    </row>
    <row r="2294" spans="1:9" ht="25.5">
      <c r="A2294" s="136">
        <v>83731</v>
      </c>
      <c r="B2294" s="137" t="s">
        <v>8161</v>
      </c>
      <c r="C2294" s="136" t="s">
        <v>8000</v>
      </c>
      <c r="D2294" s="136" t="s">
        <v>335</v>
      </c>
      <c r="E2294" s="138">
        <v>37.07</v>
      </c>
      <c r="F2294" s="138">
        <v>34.659999999999997</v>
      </c>
      <c r="G2294" s="136" t="s">
        <v>308</v>
      </c>
      <c r="H2294" s="139">
        <v>41974</v>
      </c>
    </row>
    <row r="2295" spans="1:9" ht="25.5">
      <c r="A2295" s="140" t="s">
        <v>8162</v>
      </c>
      <c r="B2295" s="141" t="s">
        <v>8163</v>
      </c>
      <c r="C2295" s="140" t="s">
        <v>8000</v>
      </c>
      <c r="D2295" s="140" t="s">
        <v>335</v>
      </c>
      <c r="E2295" s="142">
        <v>41.77</v>
      </c>
      <c r="F2295" s="142">
        <v>38.630000000000003</v>
      </c>
      <c r="G2295" s="140" t="s">
        <v>308</v>
      </c>
      <c r="H2295" s="143">
        <v>41974</v>
      </c>
    </row>
    <row r="2296" spans="1:9" ht="25.5">
      <c r="A2296" s="136" t="s">
        <v>8164</v>
      </c>
      <c r="B2296" s="137" t="s">
        <v>8165</v>
      </c>
      <c r="C2296" s="136" t="s">
        <v>8000</v>
      </c>
      <c r="D2296" s="136" t="s">
        <v>335</v>
      </c>
      <c r="E2296" s="138">
        <v>92.37</v>
      </c>
      <c r="F2296" s="138">
        <v>89.07</v>
      </c>
      <c r="G2296" s="136" t="s">
        <v>308</v>
      </c>
      <c r="H2296" s="139">
        <v>41974</v>
      </c>
    </row>
    <row r="2297" spans="1:9" ht="25.5">
      <c r="A2297" s="140" t="s">
        <v>8166</v>
      </c>
      <c r="B2297" s="141" t="s">
        <v>8167</v>
      </c>
      <c r="C2297" s="140" t="s">
        <v>8000</v>
      </c>
      <c r="D2297" s="140" t="s">
        <v>335</v>
      </c>
      <c r="E2297" s="142">
        <v>69.099999999999994</v>
      </c>
      <c r="F2297" s="142">
        <v>67.209999999999994</v>
      </c>
      <c r="G2297" s="140" t="s">
        <v>308</v>
      </c>
      <c r="H2297" s="143">
        <v>41974</v>
      </c>
    </row>
    <row r="2298" spans="1:9" ht="38.25">
      <c r="A2298" s="136" t="s">
        <v>8168</v>
      </c>
      <c r="B2298" s="137" t="s">
        <v>8169</v>
      </c>
      <c r="C2298" s="136" t="s">
        <v>8000</v>
      </c>
      <c r="D2298" s="136" t="s">
        <v>335</v>
      </c>
      <c r="E2298" s="138">
        <v>23.03</v>
      </c>
      <c r="F2298" s="138">
        <v>21.39</v>
      </c>
      <c r="G2298" s="136" t="s">
        <v>308</v>
      </c>
      <c r="H2298" s="139">
        <v>41974</v>
      </c>
    </row>
    <row r="2299" spans="1:9" ht="25.5">
      <c r="A2299" s="140">
        <v>83735</v>
      </c>
      <c r="B2299" s="141" t="s">
        <v>8170</v>
      </c>
      <c r="C2299" s="140" t="s">
        <v>8000</v>
      </c>
      <c r="D2299" s="140" t="s">
        <v>335</v>
      </c>
      <c r="E2299" s="142">
        <v>40.24</v>
      </c>
      <c r="F2299" s="142">
        <v>38.630000000000003</v>
      </c>
      <c r="G2299" s="140" t="s">
        <v>308</v>
      </c>
      <c r="H2299" s="143">
        <v>41974</v>
      </c>
    </row>
    <row r="2300" spans="1:9" ht="25.5">
      <c r="A2300" s="136" t="s">
        <v>8171</v>
      </c>
      <c r="B2300" s="137" t="s">
        <v>8172</v>
      </c>
      <c r="C2300" s="136" t="s">
        <v>8000</v>
      </c>
      <c r="D2300" s="136" t="s">
        <v>335</v>
      </c>
      <c r="E2300" s="138">
        <v>48.28</v>
      </c>
      <c r="F2300" s="138">
        <v>45.66</v>
      </c>
      <c r="G2300" s="136" t="s">
        <v>308</v>
      </c>
      <c r="H2300" s="139">
        <v>41974</v>
      </c>
    </row>
    <row r="2301" spans="1:9" ht="38.25">
      <c r="A2301" s="140" t="s">
        <v>8173</v>
      </c>
      <c r="B2301" s="141" t="s">
        <v>8174</v>
      </c>
      <c r="C2301" s="140" t="s">
        <v>8000</v>
      </c>
      <c r="D2301" s="140" t="s">
        <v>335</v>
      </c>
      <c r="E2301" s="142">
        <v>85.42</v>
      </c>
      <c r="F2301" s="142">
        <v>82.35</v>
      </c>
      <c r="G2301" s="140" t="s">
        <v>308</v>
      </c>
      <c r="H2301" s="143">
        <v>41974</v>
      </c>
      <c r="I2301">
        <v>4324</v>
      </c>
    </row>
    <row r="2302" spans="1:9" ht="25.5">
      <c r="A2302" s="144" t="s">
        <v>8175</v>
      </c>
      <c r="B2302" s="137" t="s">
        <v>8176</v>
      </c>
      <c r="C2302" s="136" t="s">
        <v>8000</v>
      </c>
      <c r="D2302" s="136" t="s">
        <v>335</v>
      </c>
      <c r="E2302" s="138">
        <v>47.38</v>
      </c>
      <c r="F2302" s="138">
        <v>44.29</v>
      </c>
      <c r="G2302" s="136" t="s">
        <v>308</v>
      </c>
      <c r="H2302" s="139">
        <v>41974</v>
      </c>
      <c r="I2302">
        <f>2302-I2301</f>
        <v>-2022</v>
      </c>
    </row>
    <row r="2303" spans="1:9" ht="25.5">
      <c r="A2303" s="140">
        <v>83742</v>
      </c>
      <c r="B2303" s="141" t="s">
        <v>8177</v>
      </c>
      <c r="C2303" s="140" t="s">
        <v>8000</v>
      </c>
      <c r="D2303" s="140" t="s">
        <v>335</v>
      </c>
      <c r="E2303" s="142">
        <v>19.41</v>
      </c>
      <c r="F2303" s="142">
        <v>18.3</v>
      </c>
      <c r="G2303" s="140" t="s">
        <v>308</v>
      </c>
      <c r="H2303" s="143">
        <v>41974</v>
      </c>
      <c r="I2303">
        <f>2302-750</f>
        <v>1552</v>
      </c>
    </row>
    <row r="2304" spans="1:9" ht="25.5">
      <c r="A2304" s="136">
        <v>83741</v>
      </c>
      <c r="B2304" s="137" t="s">
        <v>8178</v>
      </c>
      <c r="C2304" s="136" t="s">
        <v>8000</v>
      </c>
      <c r="D2304" s="136" t="s">
        <v>335</v>
      </c>
      <c r="E2304" s="138">
        <v>66.959999999999994</v>
      </c>
      <c r="F2304" s="138">
        <v>64.989999999999995</v>
      </c>
      <c r="G2304" s="136" t="s">
        <v>308</v>
      </c>
      <c r="H2304" s="139">
        <v>41974</v>
      </c>
    </row>
    <row r="2305" spans="1:8" ht="25.5">
      <c r="A2305" s="140" t="s">
        <v>8179</v>
      </c>
      <c r="B2305" s="141" t="s">
        <v>8180</v>
      </c>
      <c r="C2305" s="140" t="s">
        <v>8000</v>
      </c>
      <c r="D2305" s="140" t="s">
        <v>335</v>
      </c>
      <c r="E2305" s="142">
        <v>20.7</v>
      </c>
      <c r="F2305" s="142">
        <v>20.16</v>
      </c>
      <c r="G2305" s="140" t="s">
        <v>308</v>
      </c>
      <c r="H2305" s="143">
        <v>41974</v>
      </c>
    </row>
    <row r="2306" spans="1:8" ht="25.5">
      <c r="A2306" s="136">
        <v>83737</v>
      </c>
      <c r="B2306" s="137" t="s">
        <v>8181</v>
      </c>
      <c r="C2306" s="136" t="s">
        <v>8000</v>
      </c>
      <c r="D2306" s="136" t="s">
        <v>335</v>
      </c>
      <c r="E2306" s="138">
        <v>53.98</v>
      </c>
      <c r="F2306" s="138">
        <v>52.79</v>
      </c>
      <c r="G2306" s="136" t="s">
        <v>308</v>
      </c>
      <c r="H2306" s="139">
        <v>41974</v>
      </c>
    </row>
    <row r="2307" spans="1:8" ht="25.5">
      <c r="A2307" s="140">
        <v>83738</v>
      </c>
      <c r="B2307" s="141" t="s">
        <v>8182</v>
      </c>
      <c r="C2307" s="140" t="s">
        <v>8000</v>
      </c>
      <c r="D2307" s="140" t="s">
        <v>335</v>
      </c>
      <c r="E2307" s="142">
        <v>62.97</v>
      </c>
      <c r="F2307" s="142">
        <v>61.36</v>
      </c>
      <c r="G2307" s="140" t="s">
        <v>308</v>
      </c>
      <c r="H2307" s="143">
        <v>41974</v>
      </c>
    </row>
    <row r="2308" spans="1:8" ht="38.25">
      <c r="A2308" s="136" t="s">
        <v>8183</v>
      </c>
      <c r="B2308" s="137" t="s">
        <v>8184</v>
      </c>
      <c r="C2308" s="136" t="s">
        <v>8000</v>
      </c>
      <c r="D2308" s="136" t="s">
        <v>335</v>
      </c>
      <c r="E2308" s="138">
        <v>64.66</v>
      </c>
      <c r="F2308" s="138">
        <v>61.71</v>
      </c>
      <c r="G2308" s="136" t="s">
        <v>308</v>
      </c>
      <c r="H2308" s="139">
        <v>41974</v>
      </c>
    </row>
    <row r="2309" spans="1:8" ht="25.5">
      <c r="A2309" s="140" t="s">
        <v>8185</v>
      </c>
      <c r="B2309" s="141" t="s">
        <v>8186</v>
      </c>
      <c r="C2309" s="140" t="s">
        <v>8000</v>
      </c>
      <c r="D2309" s="140" t="s">
        <v>335</v>
      </c>
      <c r="E2309" s="142">
        <v>104.11</v>
      </c>
      <c r="F2309" s="142">
        <v>100.81</v>
      </c>
      <c r="G2309" s="140" t="s">
        <v>308</v>
      </c>
      <c r="H2309" s="143">
        <v>41974</v>
      </c>
    </row>
    <row r="2310" spans="1:8" ht="25.5">
      <c r="A2310" s="136" t="s">
        <v>8187</v>
      </c>
      <c r="B2310" s="137" t="s">
        <v>8188</v>
      </c>
      <c r="C2310" s="136" t="s">
        <v>8000</v>
      </c>
      <c r="D2310" s="136" t="s">
        <v>335</v>
      </c>
      <c r="E2310" s="138">
        <v>116.81</v>
      </c>
      <c r="F2310" s="138">
        <v>111.78</v>
      </c>
      <c r="G2310" s="136" t="s">
        <v>308</v>
      </c>
      <c r="H2310" s="139">
        <v>41974</v>
      </c>
    </row>
    <row r="2311" spans="1:8" ht="25.5">
      <c r="A2311" s="140" t="s">
        <v>8189</v>
      </c>
      <c r="B2311" s="141" t="s">
        <v>8190</v>
      </c>
      <c r="C2311" s="140" t="s">
        <v>8000</v>
      </c>
      <c r="D2311" s="140" t="s">
        <v>370</v>
      </c>
      <c r="E2311" s="142">
        <v>34.880000000000003</v>
      </c>
      <c r="F2311" s="142">
        <v>33.36</v>
      </c>
      <c r="G2311" s="140" t="s">
        <v>308</v>
      </c>
      <c r="H2311" s="143">
        <v>41974</v>
      </c>
    </row>
    <row r="2312" spans="1:8" ht="25.5">
      <c r="A2312" s="136">
        <v>72124</v>
      </c>
      <c r="B2312" s="137" t="s">
        <v>8191</v>
      </c>
      <c r="C2312" s="136" t="s">
        <v>8000</v>
      </c>
      <c r="D2312" s="136" t="s">
        <v>625</v>
      </c>
      <c r="E2312" s="138">
        <v>81.61</v>
      </c>
      <c r="F2312" s="138">
        <v>81.069999999999993</v>
      </c>
      <c r="G2312" s="136" t="s">
        <v>308</v>
      </c>
      <c r="H2312" s="139">
        <v>41974</v>
      </c>
    </row>
    <row r="2313" spans="1:8" ht="25.5">
      <c r="A2313" s="140">
        <v>72075</v>
      </c>
      <c r="B2313" s="141" t="s">
        <v>8192</v>
      </c>
      <c r="C2313" s="140" t="s">
        <v>8000</v>
      </c>
      <c r="D2313" s="140" t="s">
        <v>335</v>
      </c>
      <c r="E2313" s="142">
        <v>8.1300000000000008</v>
      </c>
      <c r="F2313" s="142">
        <v>7.71</v>
      </c>
      <c r="G2313" s="140" t="s">
        <v>308</v>
      </c>
      <c r="H2313" s="143">
        <v>41974</v>
      </c>
    </row>
    <row r="2314" spans="1:8" ht="25.5">
      <c r="A2314" s="136" t="s">
        <v>8193</v>
      </c>
      <c r="B2314" s="137" t="s">
        <v>8194</v>
      </c>
      <c r="C2314" s="136" t="s">
        <v>8000</v>
      </c>
      <c r="D2314" s="136" t="s">
        <v>335</v>
      </c>
      <c r="E2314" s="138">
        <v>29.54</v>
      </c>
      <c r="F2314" s="138">
        <v>27.55</v>
      </c>
      <c r="G2314" s="136" t="s">
        <v>308</v>
      </c>
      <c r="H2314" s="139">
        <v>41974</v>
      </c>
    </row>
    <row r="2315" spans="1:8" ht="25.5">
      <c r="A2315" s="140" t="s">
        <v>8195</v>
      </c>
      <c r="B2315" s="141" t="s">
        <v>8196</v>
      </c>
      <c r="C2315" s="140" t="s">
        <v>8000</v>
      </c>
      <c r="D2315" s="140" t="s">
        <v>335</v>
      </c>
      <c r="E2315" s="142">
        <v>60.81</v>
      </c>
      <c r="F2315" s="142">
        <v>57.73</v>
      </c>
      <c r="G2315" s="140" t="s">
        <v>308</v>
      </c>
      <c r="H2315" s="143">
        <v>41974</v>
      </c>
    </row>
    <row r="2316" spans="1:8" ht="25.5">
      <c r="A2316" s="136" t="s">
        <v>8197</v>
      </c>
      <c r="B2316" s="137" t="s">
        <v>8198</v>
      </c>
      <c r="C2316" s="136" t="s">
        <v>8000</v>
      </c>
      <c r="D2316" s="136" t="s">
        <v>335</v>
      </c>
      <c r="E2316" s="138">
        <v>47.61</v>
      </c>
      <c r="F2316" s="138">
        <v>44.99</v>
      </c>
      <c r="G2316" s="136" t="s">
        <v>308</v>
      </c>
      <c r="H2316" s="139">
        <v>41974</v>
      </c>
    </row>
    <row r="2317" spans="1:8">
      <c r="A2317" s="140">
        <v>88270</v>
      </c>
      <c r="B2317" s="141" t="s">
        <v>8199</v>
      </c>
      <c r="C2317" s="140" t="s">
        <v>5361</v>
      </c>
      <c r="D2317" s="140" t="s">
        <v>307</v>
      </c>
      <c r="E2317" s="142">
        <v>15.92</v>
      </c>
      <c r="F2317" s="142">
        <v>14.28</v>
      </c>
      <c r="G2317" s="140" t="s">
        <v>308</v>
      </c>
      <c r="H2317" s="143">
        <v>41974</v>
      </c>
    </row>
    <row r="2318" spans="1:8">
      <c r="A2318" s="136">
        <v>72945</v>
      </c>
      <c r="B2318" s="137" t="s">
        <v>8200</v>
      </c>
      <c r="C2318" s="136" t="s">
        <v>5670</v>
      </c>
      <c r="D2318" s="136" t="s">
        <v>335</v>
      </c>
      <c r="E2318" s="138">
        <v>4.32</v>
      </c>
      <c r="F2318" s="138">
        <v>4.29</v>
      </c>
      <c r="G2318" s="136" t="s">
        <v>308</v>
      </c>
      <c r="H2318" s="139">
        <v>41974</v>
      </c>
    </row>
    <row r="2319" spans="1:8" ht="25.5">
      <c r="A2319" s="140">
        <v>55960</v>
      </c>
      <c r="B2319" s="141" t="s">
        <v>8201</v>
      </c>
      <c r="C2319" s="140" t="s">
        <v>6231</v>
      </c>
      <c r="D2319" s="140" t="s">
        <v>335</v>
      </c>
      <c r="E2319" s="142">
        <v>4.72</v>
      </c>
      <c r="F2319" s="142">
        <v>4.49</v>
      </c>
      <c r="G2319" s="140" t="s">
        <v>308</v>
      </c>
      <c r="H2319" s="143">
        <v>41974</v>
      </c>
    </row>
    <row r="2320" spans="1:8" ht="25.5">
      <c r="A2320" s="136" t="s">
        <v>273</v>
      </c>
      <c r="B2320" s="137" t="s">
        <v>8202</v>
      </c>
      <c r="C2320" s="136" t="s">
        <v>6454</v>
      </c>
      <c r="D2320" s="136" t="s">
        <v>83</v>
      </c>
      <c r="E2320" s="138">
        <v>1203.52</v>
      </c>
      <c r="F2320" s="138">
        <v>1139.72</v>
      </c>
      <c r="G2320" s="136" t="s">
        <v>308</v>
      </c>
      <c r="H2320" s="139">
        <v>41974</v>
      </c>
    </row>
    <row r="2321" spans="1:8" ht="25.5">
      <c r="A2321" s="140">
        <v>73695</v>
      </c>
      <c r="B2321" s="141" t="s">
        <v>8203</v>
      </c>
      <c r="C2321" s="140" t="s">
        <v>7992</v>
      </c>
      <c r="D2321" s="140" t="s">
        <v>83</v>
      </c>
      <c r="E2321" s="142">
        <v>56.93</v>
      </c>
      <c r="F2321" s="142">
        <v>51.13</v>
      </c>
      <c r="G2321" s="140" t="s">
        <v>308</v>
      </c>
      <c r="H2321" s="143">
        <v>41974</v>
      </c>
    </row>
    <row r="2322" spans="1:8" ht="25.5">
      <c r="A2322" s="136">
        <v>73529</v>
      </c>
      <c r="B2322" s="137" t="s">
        <v>8204</v>
      </c>
      <c r="C2322" s="136" t="s">
        <v>5450</v>
      </c>
      <c r="D2322" s="136" t="s">
        <v>307</v>
      </c>
      <c r="E2322" s="138">
        <v>85.97</v>
      </c>
      <c r="F2322" s="138">
        <v>84.42</v>
      </c>
      <c r="G2322" s="136" t="s">
        <v>308</v>
      </c>
      <c r="H2322" s="139">
        <v>41974</v>
      </c>
    </row>
    <row r="2323" spans="1:8" ht="25.5">
      <c r="A2323" s="140">
        <v>73694</v>
      </c>
      <c r="B2323" s="141" t="s">
        <v>8205</v>
      </c>
      <c r="C2323" s="140" t="s">
        <v>7992</v>
      </c>
      <c r="D2323" s="140" t="s">
        <v>83</v>
      </c>
      <c r="E2323" s="142">
        <v>110.7</v>
      </c>
      <c r="F2323" s="142">
        <v>99.41</v>
      </c>
      <c r="G2323" s="140" t="s">
        <v>308</v>
      </c>
      <c r="H2323" s="143">
        <v>41974</v>
      </c>
    </row>
    <row r="2324" spans="1:8" ht="25.5">
      <c r="A2324" s="136">
        <v>73612</v>
      </c>
      <c r="B2324" s="137" t="s">
        <v>8206</v>
      </c>
      <c r="C2324" s="136" t="s">
        <v>7992</v>
      </c>
      <c r="D2324" s="136" t="s">
        <v>83</v>
      </c>
      <c r="E2324" s="138">
        <v>310.2</v>
      </c>
      <c r="F2324" s="138">
        <v>278.73</v>
      </c>
      <c r="G2324" s="136" t="s">
        <v>308</v>
      </c>
      <c r="H2324" s="139">
        <v>41974</v>
      </c>
    </row>
    <row r="2325" spans="1:8" ht="25.5">
      <c r="A2325" s="140" t="s">
        <v>8207</v>
      </c>
      <c r="B2325" s="141" t="s">
        <v>8208</v>
      </c>
      <c r="C2325" s="140" t="s">
        <v>7992</v>
      </c>
      <c r="D2325" s="140" t="s">
        <v>83</v>
      </c>
      <c r="E2325" s="142">
        <v>406.1</v>
      </c>
      <c r="F2325" s="142">
        <v>364.48</v>
      </c>
      <c r="G2325" s="140" t="s">
        <v>308</v>
      </c>
      <c r="H2325" s="143">
        <v>41974</v>
      </c>
    </row>
    <row r="2326" spans="1:8" ht="25.5">
      <c r="A2326" s="136" t="s">
        <v>8209</v>
      </c>
      <c r="B2326" s="137" t="s">
        <v>8210</v>
      </c>
      <c r="C2326" s="136" t="s">
        <v>7992</v>
      </c>
      <c r="D2326" s="136" t="s">
        <v>83</v>
      </c>
      <c r="E2326" s="138">
        <v>527.92999999999995</v>
      </c>
      <c r="F2326" s="138">
        <v>473.83</v>
      </c>
      <c r="G2326" s="136" t="s">
        <v>308</v>
      </c>
      <c r="H2326" s="139">
        <v>41974</v>
      </c>
    </row>
    <row r="2327" spans="1:8" ht="25.5">
      <c r="A2327" s="140" t="s">
        <v>8211</v>
      </c>
      <c r="B2327" s="141" t="s">
        <v>8212</v>
      </c>
      <c r="C2327" s="140" t="s">
        <v>7992</v>
      </c>
      <c r="D2327" s="140" t="s">
        <v>83</v>
      </c>
      <c r="E2327" s="142">
        <v>388.3</v>
      </c>
      <c r="F2327" s="142">
        <v>349.12</v>
      </c>
      <c r="G2327" s="140" t="s">
        <v>308</v>
      </c>
      <c r="H2327" s="143">
        <v>41974</v>
      </c>
    </row>
    <row r="2328" spans="1:8" ht="25.5">
      <c r="A2328" s="136" t="s">
        <v>8213</v>
      </c>
      <c r="B2328" s="137" t="s">
        <v>8214</v>
      </c>
      <c r="C2328" s="136" t="s">
        <v>7992</v>
      </c>
      <c r="D2328" s="136" t="s">
        <v>83</v>
      </c>
      <c r="E2328" s="138">
        <v>1242.56</v>
      </c>
      <c r="F2328" s="138">
        <v>1117.18</v>
      </c>
      <c r="G2328" s="136" t="s">
        <v>308</v>
      </c>
      <c r="H2328" s="139">
        <v>41974</v>
      </c>
    </row>
    <row r="2329" spans="1:8" ht="25.5">
      <c r="A2329" s="140" t="s">
        <v>8215</v>
      </c>
      <c r="B2329" s="141" t="s">
        <v>8216</v>
      </c>
      <c r="C2329" s="140" t="s">
        <v>7992</v>
      </c>
      <c r="D2329" s="140" t="s">
        <v>83</v>
      </c>
      <c r="E2329" s="142">
        <v>504.79</v>
      </c>
      <c r="F2329" s="142">
        <v>453.85</v>
      </c>
      <c r="G2329" s="140" t="s">
        <v>308</v>
      </c>
      <c r="H2329" s="143">
        <v>41974</v>
      </c>
    </row>
    <row r="2330" spans="1:8" ht="25.5">
      <c r="A2330" s="136" t="s">
        <v>8217</v>
      </c>
      <c r="B2330" s="137" t="s">
        <v>8218</v>
      </c>
      <c r="C2330" s="136" t="s">
        <v>7992</v>
      </c>
      <c r="D2330" s="136" t="s">
        <v>83</v>
      </c>
      <c r="E2330" s="138">
        <v>776.6</v>
      </c>
      <c r="F2330" s="138">
        <v>698.24</v>
      </c>
      <c r="G2330" s="136" t="s">
        <v>308</v>
      </c>
      <c r="H2330" s="139">
        <v>41974</v>
      </c>
    </row>
    <row r="2331" spans="1:8" ht="25.5">
      <c r="A2331" s="140" t="s">
        <v>8219</v>
      </c>
      <c r="B2331" s="141" t="s">
        <v>8220</v>
      </c>
      <c r="C2331" s="140" t="s">
        <v>7992</v>
      </c>
      <c r="D2331" s="140" t="s">
        <v>83</v>
      </c>
      <c r="E2331" s="142">
        <v>146.94999999999999</v>
      </c>
      <c r="F2331" s="142">
        <v>132.43</v>
      </c>
      <c r="G2331" s="140" t="s">
        <v>308</v>
      </c>
      <c r="H2331" s="143">
        <v>41974</v>
      </c>
    </row>
    <row r="2332" spans="1:8" ht="25.5">
      <c r="A2332" s="136" t="s">
        <v>8221</v>
      </c>
      <c r="B2332" s="137" t="s">
        <v>8222</v>
      </c>
      <c r="C2332" s="136" t="s">
        <v>7992</v>
      </c>
      <c r="D2332" s="136" t="s">
        <v>83</v>
      </c>
      <c r="E2332" s="138">
        <v>235.12</v>
      </c>
      <c r="F2332" s="138">
        <v>211.89</v>
      </c>
      <c r="G2332" s="136" t="s">
        <v>308</v>
      </c>
      <c r="H2332" s="139">
        <v>41974</v>
      </c>
    </row>
    <row r="2333" spans="1:8" ht="25.5">
      <c r="A2333" s="140" t="s">
        <v>8223</v>
      </c>
      <c r="B2333" s="141" t="s">
        <v>8224</v>
      </c>
      <c r="C2333" s="140" t="s">
        <v>7992</v>
      </c>
      <c r="D2333" s="140" t="s">
        <v>83</v>
      </c>
      <c r="E2333" s="142">
        <v>470.24</v>
      </c>
      <c r="F2333" s="142">
        <v>423.78</v>
      </c>
      <c r="G2333" s="140" t="s">
        <v>308</v>
      </c>
      <c r="H2333" s="143">
        <v>41974</v>
      </c>
    </row>
    <row r="2334" spans="1:8" ht="25.5">
      <c r="A2334" s="136" t="s">
        <v>8225</v>
      </c>
      <c r="B2334" s="137" t="s">
        <v>8226</v>
      </c>
      <c r="C2334" s="136" t="s">
        <v>7992</v>
      </c>
      <c r="D2334" s="136" t="s">
        <v>83</v>
      </c>
      <c r="E2334" s="138">
        <v>705.36</v>
      </c>
      <c r="F2334" s="138">
        <v>635.66999999999996</v>
      </c>
      <c r="G2334" s="136" t="s">
        <v>308</v>
      </c>
      <c r="H2334" s="139">
        <v>41974</v>
      </c>
    </row>
    <row r="2335" spans="1:8" ht="25.5">
      <c r="A2335" s="140" t="s">
        <v>8227</v>
      </c>
      <c r="B2335" s="141" t="s">
        <v>8228</v>
      </c>
      <c r="C2335" s="140" t="s">
        <v>7992</v>
      </c>
      <c r="D2335" s="140" t="s">
        <v>83</v>
      </c>
      <c r="E2335" s="142">
        <v>146.94999999999999</v>
      </c>
      <c r="F2335" s="142">
        <v>132.43</v>
      </c>
      <c r="G2335" s="140" t="s">
        <v>308</v>
      </c>
      <c r="H2335" s="143">
        <v>41974</v>
      </c>
    </row>
    <row r="2336" spans="1:8" ht="25.5">
      <c r="A2336" s="136" t="s">
        <v>8229</v>
      </c>
      <c r="B2336" s="137" t="s">
        <v>8230</v>
      </c>
      <c r="C2336" s="136" t="s">
        <v>7992</v>
      </c>
      <c r="D2336" s="136" t="s">
        <v>83</v>
      </c>
      <c r="E2336" s="138">
        <v>587.79999999999995</v>
      </c>
      <c r="F2336" s="138">
        <v>529.73</v>
      </c>
      <c r="G2336" s="136" t="s">
        <v>308</v>
      </c>
      <c r="H2336" s="139">
        <v>41974</v>
      </c>
    </row>
    <row r="2337" spans="1:8" ht="25.5">
      <c r="A2337" s="140" t="s">
        <v>8231</v>
      </c>
      <c r="B2337" s="141" t="s">
        <v>8232</v>
      </c>
      <c r="C2337" s="140" t="s">
        <v>7992</v>
      </c>
      <c r="D2337" s="140" t="s">
        <v>83</v>
      </c>
      <c r="E2337" s="142">
        <v>293.89999999999998</v>
      </c>
      <c r="F2337" s="142">
        <v>264.86</v>
      </c>
      <c r="G2337" s="140" t="s">
        <v>308</v>
      </c>
      <c r="H2337" s="143">
        <v>41974</v>
      </c>
    </row>
    <row r="2338" spans="1:8" ht="25.5">
      <c r="A2338" s="136" t="s">
        <v>8233</v>
      </c>
      <c r="B2338" s="137" t="s">
        <v>8234</v>
      </c>
      <c r="C2338" s="136" t="s">
        <v>7992</v>
      </c>
      <c r="D2338" s="136" t="s">
        <v>83</v>
      </c>
      <c r="E2338" s="138">
        <v>1320.22</v>
      </c>
      <c r="F2338" s="138">
        <v>1187.01</v>
      </c>
      <c r="G2338" s="136" t="s">
        <v>308</v>
      </c>
      <c r="H2338" s="139">
        <v>41974</v>
      </c>
    </row>
    <row r="2339" spans="1:8" ht="25.5">
      <c r="A2339" s="140" t="s">
        <v>8235</v>
      </c>
      <c r="B2339" s="141" t="s">
        <v>8236</v>
      </c>
      <c r="C2339" s="140" t="s">
        <v>7992</v>
      </c>
      <c r="D2339" s="140" t="s">
        <v>83</v>
      </c>
      <c r="E2339" s="142">
        <v>1475.54</v>
      </c>
      <c r="F2339" s="142">
        <v>1326.65</v>
      </c>
      <c r="G2339" s="140" t="s">
        <v>308</v>
      </c>
      <c r="H2339" s="143">
        <v>41974</v>
      </c>
    </row>
    <row r="2340" spans="1:8" ht="25.5">
      <c r="A2340" s="136" t="s">
        <v>8237</v>
      </c>
      <c r="B2340" s="137" t="s">
        <v>8238</v>
      </c>
      <c r="C2340" s="136" t="s">
        <v>7992</v>
      </c>
      <c r="D2340" s="136" t="s">
        <v>83</v>
      </c>
      <c r="E2340" s="138">
        <v>970.75</v>
      </c>
      <c r="F2340" s="138">
        <v>872.8</v>
      </c>
      <c r="G2340" s="136" t="s">
        <v>308</v>
      </c>
      <c r="H2340" s="139">
        <v>41974</v>
      </c>
    </row>
    <row r="2341" spans="1:8" ht="25.5">
      <c r="A2341" s="140" t="s">
        <v>8239</v>
      </c>
      <c r="B2341" s="141" t="s">
        <v>8240</v>
      </c>
      <c r="C2341" s="140" t="s">
        <v>7992</v>
      </c>
      <c r="D2341" s="140" t="s">
        <v>83</v>
      </c>
      <c r="E2341" s="142">
        <v>310.2</v>
      </c>
      <c r="F2341" s="142">
        <v>278.73</v>
      </c>
      <c r="G2341" s="140" t="s">
        <v>308</v>
      </c>
      <c r="H2341" s="143">
        <v>41974</v>
      </c>
    </row>
    <row r="2342" spans="1:8" ht="38.25">
      <c r="A2342" s="136">
        <v>8260</v>
      </c>
      <c r="B2342" s="137" t="s">
        <v>8241</v>
      </c>
      <c r="C2342" s="136" t="s">
        <v>5368</v>
      </c>
      <c r="D2342" s="136" t="s">
        <v>83</v>
      </c>
      <c r="E2342" s="138">
        <v>2322.66</v>
      </c>
      <c r="F2342" s="138">
        <v>2297.4499999999998</v>
      </c>
      <c r="G2342" s="136" t="s">
        <v>308</v>
      </c>
      <c r="H2342" s="139">
        <v>41974</v>
      </c>
    </row>
    <row r="2343" spans="1:8" ht="25.5">
      <c r="A2343" s="140" t="s">
        <v>8242</v>
      </c>
      <c r="B2343" s="141" t="s">
        <v>8243</v>
      </c>
      <c r="C2343" s="140" t="s">
        <v>5371</v>
      </c>
      <c r="D2343" s="140" t="s">
        <v>83</v>
      </c>
      <c r="E2343" s="142">
        <v>4003.02</v>
      </c>
      <c r="F2343" s="142">
        <v>3814.04</v>
      </c>
      <c r="G2343" s="140" t="s">
        <v>308</v>
      </c>
      <c r="H2343" s="143">
        <v>41974</v>
      </c>
    </row>
    <row r="2344" spans="1:8" ht="25.5">
      <c r="A2344" s="136">
        <v>73683</v>
      </c>
      <c r="B2344" s="137" t="s">
        <v>8244</v>
      </c>
      <c r="C2344" s="136" t="s">
        <v>6454</v>
      </c>
      <c r="D2344" s="136" t="s">
        <v>83</v>
      </c>
      <c r="E2344" s="138">
        <v>36.61</v>
      </c>
      <c r="F2344" s="138">
        <v>35.08</v>
      </c>
      <c r="G2344" s="136" t="s">
        <v>308</v>
      </c>
      <c r="H2344" s="139">
        <v>41974</v>
      </c>
    </row>
    <row r="2345" spans="1:8" ht="25.5">
      <c r="A2345" s="140" t="s">
        <v>8245</v>
      </c>
      <c r="B2345" s="141" t="s">
        <v>8246</v>
      </c>
      <c r="C2345" s="140" t="s">
        <v>5818</v>
      </c>
      <c r="D2345" s="140" t="s">
        <v>83</v>
      </c>
      <c r="E2345" s="142">
        <v>29.55</v>
      </c>
      <c r="F2345" s="142">
        <v>26.65</v>
      </c>
      <c r="G2345" s="140" t="s">
        <v>308</v>
      </c>
      <c r="H2345" s="143">
        <v>41974</v>
      </c>
    </row>
    <row r="2346" spans="1:8" ht="25.5">
      <c r="A2346" s="136" t="s">
        <v>8247</v>
      </c>
      <c r="B2346" s="137" t="s">
        <v>8248</v>
      </c>
      <c r="C2346" s="136" t="s">
        <v>5818</v>
      </c>
      <c r="D2346" s="136" t="s">
        <v>83</v>
      </c>
      <c r="E2346" s="138">
        <v>141.51</v>
      </c>
      <c r="F2346" s="138">
        <v>136.63999999999999</v>
      </c>
      <c r="G2346" s="136" t="s">
        <v>308</v>
      </c>
      <c r="H2346" s="139">
        <v>41974</v>
      </c>
    </row>
    <row r="2347" spans="1:8" ht="25.5">
      <c r="A2347" s="140" t="s">
        <v>8249</v>
      </c>
      <c r="B2347" s="141" t="s">
        <v>8250</v>
      </c>
      <c r="C2347" s="140" t="s">
        <v>5818</v>
      </c>
      <c r="D2347" s="140" t="s">
        <v>83</v>
      </c>
      <c r="E2347" s="142">
        <v>183.32</v>
      </c>
      <c r="F2347" s="142">
        <v>177.02</v>
      </c>
      <c r="G2347" s="140" t="s">
        <v>308</v>
      </c>
      <c r="H2347" s="143">
        <v>41974</v>
      </c>
    </row>
    <row r="2348" spans="1:8" ht="25.5">
      <c r="A2348" s="136" t="s">
        <v>8251</v>
      </c>
      <c r="B2348" s="137" t="s">
        <v>8252</v>
      </c>
      <c r="C2348" s="136" t="s">
        <v>5818</v>
      </c>
      <c r="D2348" s="136" t="s">
        <v>83</v>
      </c>
      <c r="E2348" s="138">
        <v>215.49</v>
      </c>
      <c r="F2348" s="138">
        <v>208.08</v>
      </c>
      <c r="G2348" s="136" t="s">
        <v>308</v>
      </c>
      <c r="H2348" s="139">
        <v>41974</v>
      </c>
    </row>
    <row r="2349" spans="1:8" ht="25.5">
      <c r="A2349" s="140" t="s">
        <v>8253</v>
      </c>
      <c r="B2349" s="141" t="s">
        <v>8254</v>
      </c>
      <c r="C2349" s="140" t="s">
        <v>5818</v>
      </c>
      <c r="D2349" s="140" t="s">
        <v>83</v>
      </c>
      <c r="E2349" s="142">
        <v>234.78</v>
      </c>
      <c r="F2349" s="142">
        <v>226.71</v>
      </c>
      <c r="G2349" s="140" t="s">
        <v>308</v>
      </c>
      <c r="H2349" s="143">
        <v>41974</v>
      </c>
    </row>
    <row r="2350" spans="1:8" ht="25.5">
      <c r="A2350" s="136" t="s">
        <v>8255</v>
      </c>
      <c r="B2350" s="137" t="s">
        <v>8256</v>
      </c>
      <c r="C2350" s="136" t="s">
        <v>5818</v>
      </c>
      <c r="D2350" s="136" t="s">
        <v>83</v>
      </c>
      <c r="E2350" s="138">
        <v>257.3</v>
      </c>
      <c r="F2350" s="138">
        <v>248.45</v>
      </c>
      <c r="G2350" s="136" t="s">
        <v>308</v>
      </c>
      <c r="H2350" s="139">
        <v>41974</v>
      </c>
    </row>
    <row r="2351" spans="1:8" ht="25.5">
      <c r="A2351" s="140" t="s">
        <v>8257</v>
      </c>
      <c r="B2351" s="141" t="s">
        <v>8258</v>
      </c>
      <c r="C2351" s="140" t="s">
        <v>5818</v>
      </c>
      <c r="D2351" s="140" t="s">
        <v>83</v>
      </c>
      <c r="E2351" s="142">
        <v>283.02999999999997</v>
      </c>
      <c r="F2351" s="142">
        <v>273.29000000000002</v>
      </c>
      <c r="G2351" s="140" t="s">
        <v>308</v>
      </c>
      <c r="H2351" s="143">
        <v>41974</v>
      </c>
    </row>
    <row r="2352" spans="1:8" ht="25.5">
      <c r="A2352" s="136" t="s">
        <v>8259</v>
      </c>
      <c r="B2352" s="137" t="s">
        <v>8260</v>
      </c>
      <c r="C2352" s="136" t="s">
        <v>5818</v>
      </c>
      <c r="D2352" s="136" t="s">
        <v>83</v>
      </c>
      <c r="E2352" s="138">
        <v>305.54000000000002</v>
      </c>
      <c r="F2352" s="138">
        <v>295.02999999999997</v>
      </c>
      <c r="G2352" s="136" t="s">
        <v>308</v>
      </c>
      <c r="H2352" s="139">
        <v>41974</v>
      </c>
    </row>
    <row r="2353" spans="1:8" ht="25.5">
      <c r="A2353" s="140" t="s">
        <v>8261</v>
      </c>
      <c r="B2353" s="141" t="s">
        <v>8262</v>
      </c>
      <c r="C2353" s="140" t="s">
        <v>5818</v>
      </c>
      <c r="D2353" s="140" t="s">
        <v>83</v>
      </c>
      <c r="E2353" s="142">
        <v>21.58</v>
      </c>
      <c r="F2353" s="142">
        <v>19.440000000000001</v>
      </c>
      <c r="G2353" s="140" t="s">
        <v>308</v>
      </c>
      <c r="H2353" s="143">
        <v>41974</v>
      </c>
    </row>
    <row r="2354" spans="1:8" ht="25.5">
      <c r="A2354" s="136" t="s">
        <v>8263</v>
      </c>
      <c r="B2354" s="137" t="s">
        <v>8264</v>
      </c>
      <c r="C2354" s="136" t="s">
        <v>5818</v>
      </c>
      <c r="D2354" s="136" t="s">
        <v>83</v>
      </c>
      <c r="E2354" s="138">
        <v>321.62</v>
      </c>
      <c r="F2354" s="138">
        <v>310.56</v>
      </c>
      <c r="G2354" s="136" t="s">
        <v>308</v>
      </c>
      <c r="H2354" s="139">
        <v>41974</v>
      </c>
    </row>
    <row r="2355" spans="1:8" ht="25.5">
      <c r="A2355" s="140" t="s">
        <v>8265</v>
      </c>
      <c r="B2355" s="141" t="s">
        <v>8266</v>
      </c>
      <c r="C2355" s="140" t="s">
        <v>5818</v>
      </c>
      <c r="D2355" s="140" t="s">
        <v>83</v>
      </c>
      <c r="E2355" s="142">
        <v>366.65</v>
      </c>
      <c r="F2355" s="142">
        <v>354.04</v>
      </c>
      <c r="G2355" s="140" t="s">
        <v>308</v>
      </c>
      <c r="H2355" s="143">
        <v>41974</v>
      </c>
    </row>
    <row r="2356" spans="1:8" ht="25.5">
      <c r="A2356" s="136" t="s">
        <v>8267</v>
      </c>
      <c r="B2356" s="137" t="s">
        <v>8268</v>
      </c>
      <c r="C2356" s="136" t="s">
        <v>5818</v>
      </c>
      <c r="D2356" s="136" t="s">
        <v>83</v>
      </c>
      <c r="E2356" s="138">
        <v>26.08</v>
      </c>
      <c r="F2356" s="138">
        <v>23.51</v>
      </c>
      <c r="G2356" s="136" t="s">
        <v>308</v>
      </c>
      <c r="H2356" s="139">
        <v>41974</v>
      </c>
    </row>
    <row r="2357" spans="1:8" ht="25.5">
      <c r="A2357" s="140" t="s">
        <v>8269</v>
      </c>
      <c r="B2357" s="141" t="s">
        <v>8270</v>
      </c>
      <c r="C2357" s="140" t="s">
        <v>5818</v>
      </c>
      <c r="D2357" s="140" t="s">
        <v>83</v>
      </c>
      <c r="E2357" s="142">
        <v>86.92</v>
      </c>
      <c r="F2357" s="142">
        <v>78.39</v>
      </c>
      <c r="G2357" s="140" t="s">
        <v>308</v>
      </c>
      <c r="H2357" s="143">
        <v>41974</v>
      </c>
    </row>
    <row r="2358" spans="1:8" ht="25.5">
      <c r="A2358" s="136" t="s">
        <v>8271</v>
      </c>
      <c r="B2358" s="137" t="s">
        <v>8272</v>
      </c>
      <c r="C2358" s="136" t="s">
        <v>5818</v>
      </c>
      <c r="D2358" s="136" t="s">
        <v>83</v>
      </c>
      <c r="E2358" s="138">
        <v>1106.8800000000001</v>
      </c>
      <c r="F2358" s="138">
        <v>1064.3599999999999</v>
      </c>
      <c r="G2358" s="136" t="s">
        <v>308</v>
      </c>
      <c r="H2358" s="139">
        <v>41974</v>
      </c>
    </row>
    <row r="2359" spans="1:8" ht="25.5">
      <c r="A2359" s="140" t="s">
        <v>8273</v>
      </c>
      <c r="B2359" s="141" t="s">
        <v>8274</v>
      </c>
      <c r="C2359" s="140" t="s">
        <v>5818</v>
      </c>
      <c r="D2359" s="140" t="s">
        <v>83</v>
      </c>
      <c r="E2359" s="142">
        <v>385.94</v>
      </c>
      <c r="F2359" s="142">
        <v>372.68</v>
      </c>
      <c r="G2359" s="140" t="s">
        <v>308</v>
      </c>
      <c r="H2359" s="143">
        <v>41974</v>
      </c>
    </row>
    <row r="2360" spans="1:8" ht="25.5">
      <c r="A2360" s="136" t="s">
        <v>8275</v>
      </c>
      <c r="B2360" s="137" t="s">
        <v>8276</v>
      </c>
      <c r="C2360" s="136" t="s">
        <v>5818</v>
      </c>
      <c r="D2360" s="136" t="s">
        <v>83</v>
      </c>
      <c r="E2360" s="138">
        <v>450.27</v>
      </c>
      <c r="F2360" s="138">
        <v>434.79</v>
      </c>
      <c r="G2360" s="136" t="s">
        <v>308</v>
      </c>
      <c r="H2360" s="139">
        <v>41974</v>
      </c>
    </row>
    <row r="2361" spans="1:8" ht="25.5">
      <c r="A2361" s="140" t="s">
        <v>8277</v>
      </c>
      <c r="B2361" s="141" t="s">
        <v>8278</v>
      </c>
      <c r="C2361" s="140" t="s">
        <v>5818</v>
      </c>
      <c r="D2361" s="140" t="s">
        <v>83</v>
      </c>
      <c r="E2361" s="142">
        <v>546.75</v>
      </c>
      <c r="F2361" s="142">
        <v>527.96</v>
      </c>
      <c r="G2361" s="140" t="s">
        <v>308</v>
      </c>
      <c r="H2361" s="143">
        <v>41974</v>
      </c>
    </row>
    <row r="2362" spans="1:8" ht="25.5">
      <c r="A2362" s="136" t="s">
        <v>8279</v>
      </c>
      <c r="B2362" s="137" t="s">
        <v>8280</v>
      </c>
      <c r="C2362" s="136" t="s">
        <v>5818</v>
      </c>
      <c r="D2362" s="136" t="s">
        <v>83</v>
      </c>
      <c r="E2362" s="138">
        <v>611.08000000000004</v>
      </c>
      <c r="F2362" s="138">
        <v>590.07000000000005</v>
      </c>
      <c r="G2362" s="136" t="s">
        <v>308</v>
      </c>
      <c r="H2362" s="139">
        <v>41974</v>
      </c>
    </row>
    <row r="2363" spans="1:8" ht="25.5">
      <c r="A2363" s="140" t="s">
        <v>8281</v>
      </c>
      <c r="B2363" s="141" t="s">
        <v>8282</v>
      </c>
      <c r="C2363" s="140" t="s">
        <v>5818</v>
      </c>
      <c r="D2363" s="140" t="s">
        <v>83</v>
      </c>
      <c r="E2363" s="142">
        <v>643.24</v>
      </c>
      <c r="F2363" s="142">
        <v>621.13</v>
      </c>
      <c r="G2363" s="140" t="s">
        <v>308</v>
      </c>
      <c r="H2363" s="143">
        <v>41974</v>
      </c>
    </row>
    <row r="2364" spans="1:8" ht="25.5">
      <c r="A2364" s="136" t="s">
        <v>8283</v>
      </c>
      <c r="B2364" s="137" t="s">
        <v>8284</v>
      </c>
      <c r="C2364" s="136" t="s">
        <v>5818</v>
      </c>
      <c r="D2364" s="136" t="s">
        <v>83</v>
      </c>
      <c r="E2364" s="138">
        <v>707.56</v>
      </c>
      <c r="F2364" s="138">
        <v>683.24</v>
      </c>
      <c r="G2364" s="136" t="s">
        <v>308</v>
      </c>
      <c r="H2364" s="139">
        <v>41974</v>
      </c>
    </row>
    <row r="2365" spans="1:8" ht="25.5">
      <c r="A2365" s="140" t="s">
        <v>8285</v>
      </c>
      <c r="B2365" s="141" t="s">
        <v>8286</v>
      </c>
      <c r="C2365" s="140" t="s">
        <v>5818</v>
      </c>
      <c r="D2365" s="140" t="s">
        <v>83</v>
      </c>
      <c r="E2365" s="142">
        <v>739.73</v>
      </c>
      <c r="F2365" s="142">
        <v>714.3</v>
      </c>
      <c r="G2365" s="140" t="s">
        <v>308</v>
      </c>
      <c r="H2365" s="143">
        <v>41974</v>
      </c>
    </row>
    <row r="2366" spans="1:8" ht="25.5">
      <c r="A2366" s="136" t="s">
        <v>8287</v>
      </c>
      <c r="B2366" s="137" t="s">
        <v>8288</v>
      </c>
      <c r="C2366" s="136" t="s">
        <v>5818</v>
      </c>
      <c r="D2366" s="136" t="s">
        <v>83</v>
      </c>
      <c r="E2366" s="138">
        <v>44.78</v>
      </c>
      <c r="F2366" s="138">
        <v>40.18</v>
      </c>
      <c r="G2366" s="136" t="s">
        <v>308</v>
      </c>
      <c r="H2366" s="139">
        <v>41974</v>
      </c>
    </row>
    <row r="2367" spans="1:8" ht="25.5">
      <c r="A2367" s="140" t="s">
        <v>8289</v>
      </c>
      <c r="B2367" s="141" t="s">
        <v>8290</v>
      </c>
      <c r="C2367" s="140" t="s">
        <v>5818</v>
      </c>
      <c r="D2367" s="140" t="s">
        <v>83</v>
      </c>
      <c r="E2367" s="142">
        <v>804.05</v>
      </c>
      <c r="F2367" s="142">
        <v>776.41</v>
      </c>
      <c r="G2367" s="140" t="s">
        <v>308</v>
      </c>
      <c r="H2367" s="143">
        <v>41974</v>
      </c>
    </row>
    <row r="2368" spans="1:8" ht="25.5">
      <c r="A2368" s="136" t="s">
        <v>8291</v>
      </c>
      <c r="B2368" s="137" t="s">
        <v>8292</v>
      </c>
      <c r="C2368" s="136" t="s">
        <v>5818</v>
      </c>
      <c r="D2368" s="136" t="s">
        <v>83</v>
      </c>
      <c r="E2368" s="138">
        <v>868.37</v>
      </c>
      <c r="F2368" s="138">
        <v>838.53</v>
      </c>
      <c r="G2368" s="136" t="s">
        <v>308</v>
      </c>
      <c r="H2368" s="139">
        <v>41974</v>
      </c>
    </row>
    <row r="2369" spans="1:8" ht="25.5">
      <c r="A2369" s="140" t="s">
        <v>8293</v>
      </c>
      <c r="B2369" s="141" t="s">
        <v>8294</v>
      </c>
      <c r="C2369" s="140" t="s">
        <v>5818</v>
      </c>
      <c r="D2369" s="140" t="s">
        <v>83</v>
      </c>
      <c r="E2369" s="142">
        <v>968.52</v>
      </c>
      <c r="F2369" s="142">
        <v>931.31</v>
      </c>
      <c r="G2369" s="140" t="s">
        <v>308</v>
      </c>
      <c r="H2369" s="143">
        <v>41974</v>
      </c>
    </row>
    <row r="2370" spans="1:8" ht="25.5">
      <c r="A2370" s="136" t="s">
        <v>8295</v>
      </c>
      <c r="B2370" s="137" t="s">
        <v>8296</v>
      </c>
      <c r="C2370" s="136" t="s">
        <v>5818</v>
      </c>
      <c r="D2370" s="136" t="s">
        <v>83</v>
      </c>
      <c r="E2370" s="138">
        <v>69.540000000000006</v>
      </c>
      <c r="F2370" s="138">
        <v>62.71</v>
      </c>
      <c r="G2370" s="136" t="s">
        <v>308</v>
      </c>
      <c r="H2370" s="139">
        <v>41974</v>
      </c>
    </row>
    <row r="2371" spans="1:8" ht="25.5">
      <c r="A2371" s="140" t="s">
        <v>8297</v>
      </c>
      <c r="B2371" s="141" t="s">
        <v>8298</v>
      </c>
      <c r="C2371" s="140" t="s">
        <v>5818</v>
      </c>
      <c r="D2371" s="140" t="s">
        <v>83</v>
      </c>
      <c r="E2371" s="142">
        <v>968.52</v>
      </c>
      <c r="F2371" s="142">
        <v>931.31</v>
      </c>
      <c r="G2371" s="140" t="s">
        <v>308</v>
      </c>
      <c r="H2371" s="143">
        <v>41974</v>
      </c>
    </row>
    <row r="2372" spans="1:8" ht="25.5">
      <c r="A2372" s="136" t="s">
        <v>8299</v>
      </c>
      <c r="B2372" s="137" t="s">
        <v>8300</v>
      </c>
      <c r="C2372" s="136" t="s">
        <v>5818</v>
      </c>
      <c r="D2372" s="136" t="s">
        <v>83</v>
      </c>
      <c r="E2372" s="138">
        <v>1003.11</v>
      </c>
      <c r="F2372" s="138">
        <v>964.57</v>
      </c>
      <c r="G2372" s="136" t="s">
        <v>308</v>
      </c>
      <c r="H2372" s="139">
        <v>41974</v>
      </c>
    </row>
    <row r="2373" spans="1:8" ht="38.25">
      <c r="A2373" s="140">
        <v>72333</v>
      </c>
      <c r="B2373" s="141" t="s">
        <v>8301</v>
      </c>
      <c r="C2373" s="140" t="s">
        <v>5368</v>
      </c>
      <c r="D2373" s="140" t="s">
        <v>83</v>
      </c>
      <c r="E2373" s="142">
        <v>26.03</v>
      </c>
      <c r="F2373" s="142">
        <v>25.07</v>
      </c>
      <c r="G2373" s="140" t="s">
        <v>308</v>
      </c>
      <c r="H2373" s="143">
        <v>41974</v>
      </c>
    </row>
    <row r="2374" spans="1:8" ht="38.25">
      <c r="A2374" s="136">
        <v>83465</v>
      </c>
      <c r="B2374" s="137" t="s">
        <v>8302</v>
      </c>
      <c r="C2374" s="136" t="s">
        <v>5368</v>
      </c>
      <c r="D2374" s="136" t="s">
        <v>83</v>
      </c>
      <c r="E2374" s="138">
        <v>29.89</v>
      </c>
      <c r="F2374" s="138">
        <v>28.45</v>
      </c>
      <c r="G2374" s="136" t="s">
        <v>308</v>
      </c>
      <c r="H2374" s="139">
        <v>41974</v>
      </c>
    </row>
    <row r="2375" spans="1:8" ht="38.25">
      <c r="A2375" s="140">
        <v>84227</v>
      </c>
      <c r="B2375" s="141" t="s">
        <v>8303</v>
      </c>
      <c r="C2375" s="140" t="s">
        <v>5368</v>
      </c>
      <c r="D2375" s="140" t="s">
        <v>83</v>
      </c>
      <c r="E2375" s="142">
        <v>29.74</v>
      </c>
      <c r="F2375" s="142">
        <v>27.86</v>
      </c>
      <c r="G2375" s="140" t="s">
        <v>308</v>
      </c>
      <c r="H2375" s="143">
        <v>41974</v>
      </c>
    </row>
    <row r="2376" spans="1:8" ht="38.25">
      <c r="A2376" s="136">
        <v>84226</v>
      </c>
      <c r="B2376" s="137" t="s">
        <v>8304</v>
      </c>
      <c r="C2376" s="136" t="s">
        <v>5368</v>
      </c>
      <c r="D2376" s="136" t="s">
        <v>83</v>
      </c>
      <c r="E2376" s="138">
        <v>19.05</v>
      </c>
      <c r="F2376" s="138">
        <v>18.05</v>
      </c>
      <c r="G2376" s="136" t="s">
        <v>308</v>
      </c>
      <c r="H2376" s="139">
        <v>41974</v>
      </c>
    </row>
    <row r="2377" spans="1:8" ht="38.25">
      <c r="A2377" s="140">
        <v>72334</v>
      </c>
      <c r="B2377" s="141" t="s">
        <v>8305</v>
      </c>
      <c r="C2377" s="140" t="s">
        <v>5368</v>
      </c>
      <c r="D2377" s="140" t="s">
        <v>83</v>
      </c>
      <c r="E2377" s="142">
        <v>10.33</v>
      </c>
      <c r="F2377" s="142">
        <v>9.76</v>
      </c>
      <c r="G2377" s="140" t="s">
        <v>308</v>
      </c>
      <c r="H2377" s="143">
        <v>41974</v>
      </c>
    </row>
    <row r="2378" spans="1:8" ht="38.25">
      <c r="A2378" s="136">
        <v>84542</v>
      </c>
      <c r="B2378" s="137" t="s">
        <v>8306</v>
      </c>
      <c r="C2378" s="136" t="s">
        <v>5368</v>
      </c>
      <c r="D2378" s="136" t="s">
        <v>83</v>
      </c>
      <c r="E2378" s="138">
        <v>25.75</v>
      </c>
      <c r="F2378" s="138">
        <v>24.31</v>
      </c>
      <c r="G2378" s="136" t="s">
        <v>308</v>
      </c>
      <c r="H2378" s="139">
        <v>41974</v>
      </c>
    </row>
    <row r="2379" spans="1:8" ht="38.25">
      <c r="A2379" s="140">
        <v>83403</v>
      </c>
      <c r="B2379" s="141" t="s">
        <v>8307</v>
      </c>
      <c r="C2379" s="140" t="s">
        <v>5368</v>
      </c>
      <c r="D2379" s="140" t="s">
        <v>83</v>
      </c>
      <c r="E2379" s="142">
        <v>12.2</v>
      </c>
      <c r="F2379" s="142">
        <v>11.62</v>
      </c>
      <c r="G2379" s="140" t="s">
        <v>308</v>
      </c>
      <c r="H2379" s="143">
        <v>41974</v>
      </c>
    </row>
    <row r="2380" spans="1:8" ht="38.25">
      <c r="A2380" s="136">
        <v>85049</v>
      </c>
      <c r="B2380" s="137" t="s">
        <v>8308</v>
      </c>
      <c r="C2380" s="136" t="s">
        <v>5368</v>
      </c>
      <c r="D2380" s="136" t="s">
        <v>83</v>
      </c>
      <c r="E2380" s="138">
        <v>26.36</v>
      </c>
      <c r="F2380" s="138">
        <v>24.92</v>
      </c>
      <c r="G2380" s="136" t="s">
        <v>308</v>
      </c>
      <c r="H2380" s="139">
        <v>41974</v>
      </c>
    </row>
    <row r="2381" spans="1:8" ht="38.25">
      <c r="A2381" s="140">
        <v>83466</v>
      </c>
      <c r="B2381" s="141" t="s">
        <v>8309</v>
      </c>
      <c r="C2381" s="140" t="s">
        <v>5368</v>
      </c>
      <c r="D2381" s="140" t="s">
        <v>83</v>
      </c>
      <c r="E2381" s="142">
        <v>19.07</v>
      </c>
      <c r="F2381" s="142">
        <v>18.07</v>
      </c>
      <c r="G2381" s="140" t="s">
        <v>308</v>
      </c>
      <c r="H2381" s="143">
        <v>41974</v>
      </c>
    </row>
    <row r="2382" spans="1:8" ht="38.25">
      <c r="A2382" s="136">
        <v>84379</v>
      </c>
      <c r="B2382" s="137" t="s">
        <v>8310</v>
      </c>
      <c r="C2382" s="136" t="s">
        <v>5368</v>
      </c>
      <c r="D2382" s="136" t="s">
        <v>83</v>
      </c>
      <c r="E2382" s="138">
        <v>21.57</v>
      </c>
      <c r="F2382" s="138">
        <v>20.350000000000001</v>
      </c>
      <c r="G2382" s="136" t="s">
        <v>308</v>
      </c>
      <c r="H2382" s="139">
        <v>41974</v>
      </c>
    </row>
    <row r="2383" spans="1:8" ht="38.25">
      <c r="A2383" s="140">
        <v>72331</v>
      </c>
      <c r="B2383" s="141" t="s">
        <v>8311</v>
      </c>
      <c r="C2383" s="140" t="s">
        <v>5368</v>
      </c>
      <c r="D2383" s="140" t="s">
        <v>83</v>
      </c>
      <c r="E2383" s="142">
        <v>8.85</v>
      </c>
      <c r="F2383" s="142">
        <v>8.2899999999999991</v>
      </c>
      <c r="G2383" s="140" t="s">
        <v>308</v>
      </c>
      <c r="H2383" s="143">
        <v>41974</v>
      </c>
    </row>
    <row r="2384" spans="1:8" ht="38.25">
      <c r="A2384" s="136">
        <v>72332</v>
      </c>
      <c r="B2384" s="137" t="s">
        <v>8312</v>
      </c>
      <c r="C2384" s="136" t="s">
        <v>5368</v>
      </c>
      <c r="D2384" s="136" t="s">
        <v>83</v>
      </c>
      <c r="E2384" s="138">
        <v>16.41</v>
      </c>
      <c r="F2384" s="138">
        <v>15.57</v>
      </c>
      <c r="G2384" s="136" t="s">
        <v>308</v>
      </c>
      <c r="H2384" s="139">
        <v>41974</v>
      </c>
    </row>
    <row r="2385" spans="1:8" ht="38.25">
      <c r="A2385" s="140">
        <v>83467</v>
      </c>
      <c r="B2385" s="141" t="s">
        <v>8313</v>
      </c>
      <c r="C2385" s="140" t="s">
        <v>5368</v>
      </c>
      <c r="D2385" s="140" t="s">
        <v>83</v>
      </c>
      <c r="E2385" s="142">
        <v>25.67</v>
      </c>
      <c r="F2385" s="142">
        <v>24.23</v>
      </c>
      <c r="G2385" s="140" t="s">
        <v>308</v>
      </c>
      <c r="H2385" s="143">
        <v>41974</v>
      </c>
    </row>
    <row r="2386" spans="1:8" ht="25.5">
      <c r="A2386" s="136" t="s">
        <v>8314</v>
      </c>
      <c r="B2386" s="137" t="s">
        <v>8315</v>
      </c>
      <c r="C2386" s="136" t="s">
        <v>5429</v>
      </c>
      <c r="D2386" s="136" t="s">
        <v>83</v>
      </c>
      <c r="E2386" s="138">
        <v>0.27</v>
      </c>
      <c r="F2386" s="138">
        <v>0.25</v>
      </c>
      <c r="G2386" s="136" t="s">
        <v>308</v>
      </c>
      <c r="H2386" s="139">
        <v>41974</v>
      </c>
    </row>
    <row r="2387" spans="1:8" ht="38.25">
      <c r="A2387" s="140" t="s">
        <v>8316</v>
      </c>
      <c r="B2387" s="141" t="s">
        <v>8317</v>
      </c>
      <c r="C2387" s="140" t="s">
        <v>5368</v>
      </c>
      <c r="D2387" s="140" t="s">
        <v>83</v>
      </c>
      <c r="E2387" s="142">
        <v>18.239999999999998</v>
      </c>
      <c r="F2387" s="142">
        <v>17.71</v>
      </c>
      <c r="G2387" s="140" t="s">
        <v>308</v>
      </c>
      <c r="H2387" s="143">
        <v>41974</v>
      </c>
    </row>
    <row r="2388" spans="1:8" ht="38.25">
      <c r="A2388" s="136" t="s">
        <v>8318</v>
      </c>
      <c r="B2388" s="137" t="s">
        <v>8319</v>
      </c>
      <c r="C2388" s="136" t="s">
        <v>5368</v>
      </c>
      <c r="D2388" s="136" t="s">
        <v>83</v>
      </c>
      <c r="E2388" s="138">
        <v>64.89</v>
      </c>
      <c r="F2388" s="138">
        <v>63.55</v>
      </c>
      <c r="G2388" s="136" t="s">
        <v>308</v>
      </c>
      <c r="H2388" s="139">
        <v>41974</v>
      </c>
    </row>
    <row r="2389" spans="1:8" ht="25.5">
      <c r="A2389" s="140">
        <v>84098</v>
      </c>
      <c r="B2389" s="141" t="s">
        <v>8320</v>
      </c>
      <c r="C2389" s="140" t="s">
        <v>5350</v>
      </c>
      <c r="D2389" s="140" t="s">
        <v>335</v>
      </c>
      <c r="E2389" s="142">
        <v>40.03</v>
      </c>
      <c r="F2389" s="142">
        <v>39.6</v>
      </c>
      <c r="G2389" s="140" t="s">
        <v>308</v>
      </c>
      <c r="H2389" s="143">
        <v>41974</v>
      </c>
    </row>
    <row r="2390" spans="1:8" ht="25.5">
      <c r="A2390" s="136" t="s">
        <v>8321</v>
      </c>
      <c r="B2390" s="137" t="s">
        <v>8322</v>
      </c>
      <c r="C2390" s="136" t="s">
        <v>5350</v>
      </c>
      <c r="D2390" s="136" t="s">
        <v>335</v>
      </c>
      <c r="E2390" s="138">
        <v>40.49</v>
      </c>
      <c r="F2390" s="138">
        <v>39.99</v>
      </c>
      <c r="G2390" s="136" t="s">
        <v>308</v>
      </c>
      <c r="H2390" s="139">
        <v>41974</v>
      </c>
    </row>
    <row r="2391" spans="1:8">
      <c r="A2391" s="140">
        <v>85423</v>
      </c>
      <c r="B2391" s="141" t="s">
        <v>8323</v>
      </c>
      <c r="C2391" s="140" t="s">
        <v>6454</v>
      </c>
      <c r="D2391" s="140" t="s">
        <v>335</v>
      </c>
      <c r="E2391" s="142">
        <v>4.75</v>
      </c>
      <c r="F2391" s="142">
        <v>4.45</v>
      </c>
      <c r="G2391" s="140" t="s">
        <v>308</v>
      </c>
      <c r="H2391" s="143">
        <v>41974</v>
      </c>
    </row>
    <row r="2392" spans="1:8" ht="25.5">
      <c r="A2392" s="136">
        <v>85424</v>
      </c>
      <c r="B2392" s="137" t="s">
        <v>8324</v>
      </c>
      <c r="C2392" s="136" t="s">
        <v>6454</v>
      </c>
      <c r="D2392" s="136" t="s">
        <v>335</v>
      </c>
      <c r="E2392" s="138">
        <v>15.21</v>
      </c>
      <c r="F2392" s="138">
        <v>13.91</v>
      </c>
      <c r="G2392" s="136" t="s">
        <v>308</v>
      </c>
      <c r="H2392" s="139">
        <v>41974</v>
      </c>
    </row>
    <row r="2393" spans="1:8" ht="38.25">
      <c r="A2393" s="140">
        <v>72198</v>
      </c>
      <c r="B2393" s="141" t="s">
        <v>8325</v>
      </c>
      <c r="C2393" s="140" t="s">
        <v>5350</v>
      </c>
      <c r="D2393" s="140" t="s">
        <v>335</v>
      </c>
      <c r="E2393" s="142">
        <v>79.56</v>
      </c>
      <c r="F2393" s="142">
        <v>75.14</v>
      </c>
      <c r="G2393" s="140" t="s">
        <v>308</v>
      </c>
      <c r="H2393" s="143">
        <v>41974</v>
      </c>
    </row>
    <row r="2394" spans="1:8" ht="25.5">
      <c r="A2394" s="136" t="s">
        <v>8326</v>
      </c>
      <c r="B2394" s="137" t="s">
        <v>8327</v>
      </c>
      <c r="C2394" s="136" t="s">
        <v>5350</v>
      </c>
      <c r="D2394" s="136" t="s">
        <v>335</v>
      </c>
      <c r="E2394" s="138">
        <v>59.21</v>
      </c>
      <c r="F2394" s="138">
        <v>57.55</v>
      </c>
      <c r="G2394" s="136" t="s">
        <v>308</v>
      </c>
      <c r="H2394" s="139">
        <v>41974</v>
      </c>
    </row>
    <row r="2395" spans="1:8" ht="25.5">
      <c r="A2395" s="140">
        <v>68052</v>
      </c>
      <c r="B2395" s="141" t="s">
        <v>8328</v>
      </c>
      <c r="C2395" s="140" t="s">
        <v>5410</v>
      </c>
      <c r="D2395" s="140" t="s">
        <v>335</v>
      </c>
      <c r="E2395" s="142">
        <v>356.4</v>
      </c>
      <c r="F2395" s="142">
        <v>353.34</v>
      </c>
      <c r="G2395" s="140" t="s">
        <v>308</v>
      </c>
      <c r="H2395" s="143">
        <v>41974</v>
      </c>
    </row>
    <row r="2396" spans="1:8" ht="25.5">
      <c r="A2396" s="136">
        <v>6103</v>
      </c>
      <c r="B2396" s="137" t="s">
        <v>8329</v>
      </c>
      <c r="C2396" s="136" t="s">
        <v>5410</v>
      </c>
      <c r="D2396" s="136" t="s">
        <v>335</v>
      </c>
      <c r="E2396" s="138">
        <v>338.03</v>
      </c>
      <c r="F2396" s="138">
        <v>335.59</v>
      </c>
      <c r="G2396" s="136" t="s">
        <v>308</v>
      </c>
      <c r="H2396" s="139">
        <v>41974</v>
      </c>
    </row>
    <row r="2397" spans="1:8" ht="25.5">
      <c r="A2397" s="140">
        <v>6104</v>
      </c>
      <c r="B2397" s="141" t="s">
        <v>8330</v>
      </c>
      <c r="C2397" s="140" t="s">
        <v>5410</v>
      </c>
      <c r="D2397" s="140" t="s">
        <v>335</v>
      </c>
      <c r="E2397" s="142">
        <v>323.55</v>
      </c>
      <c r="F2397" s="142">
        <v>321.12</v>
      </c>
      <c r="G2397" s="140" t="s">
        <v>308</v>
      </c>
      <c r="H2397" s="143">
        <v>41974</v>
      </c>
    </row>
    <row r="2398" spans="1:8" ht="25.5">
      <c r="A2398" s="136" t="s">
        <v>8331</v>
      </c>
      <c r="B2398" s="137" t="s">
        <v>8332</v>
      </c>
      <c r="C2398" s="136" t="s">
        <v>5410</v>
      </c>
      <c r="D2398" s="136" t="s">
        <v>335</v>
      </c>
      <c r="E2398" s="138">
        <v>379.84</v>
      </c>
      <c r="F2398" s="138">
        <v>377.06</v>
      </c>
      <c r="G2398" s="136" t="s">
        <v>308</v>
      </c>
      <c r="H2398" s="139">
        <v>41974</v>
      </c>
    </row>
    <row r="2399" spans="1:8" ht="25.5">
      <c r="A2399" s="140" t="s">
        <v>8333</v>
      </c>
      <c r="B2399" s="141" t="s">
        <v>8334</v>
      </c>
      <c r="C2399" s="140" t="s">
        <v>5410</v>
      </c>
      <c r="D2399" s="140" t="s">
        <v>335</v>
      </c>
      <c r="E2399" s="142">
        <v>412.56</v>
      </c>
      <c r="F2399" s="142">
        <v>407.55</v>
      </c>
      <c r="G2399" s="140" t="s">
        <v>308</v>
      </c>
      <c r="H2399" s="143">
        <v>41974</v>
      </c>
    </row>
    <row r="2400" spans="1:8" ht="25.5">
      <c r="A2400" s="136" t="s">
        <v>8335</v>
      </c>
      <c r="B2400" s="137" t="s">
        <v>8336</v>
      </c>
      <c r="C2400" s="136" t="s">
        <v>5410</v>
      </c>
      <c r="D2400" s="136" t="s">
        <v>335</v>
      </c>
      <c r="E2400" s="138">
        <v>364.94</v>
      </c>
      <c r="F2400" s="138">
        <v>360.35</v>
      </c>
      <c r="G2400" s="136" t="s">
        <v>308</v>
      </c>
      <c r="H2400" s="139">
        <v>41974</v>
      </c>
    </row>
    <row r="2401" spans="1:9" ht="25.5">
      <c r="A2401" s="140" t="s">
        <v>8337</v>
      </c>
      <c r="B2401" s="141" t="s">
        <v>8338</v>
      </c>
      <c r="C2401" s="140" t="s">
        <v>5410</v>
      </c>
      <c r="D2401" s="140" t="s">
        <v>335</v>
      </c>
      <c r="E2401" s="142">
        <v>450.76</v>
      </c>
      <c r="F2401" s="142">
        <v>446.17</v>
      </c>
      <c r="G2401" s="140" t="s">
        <v>308</v>
      </c>
      <c r="H2401" s="143">
        <v>41974</v>
      </c>
      <c r="I2401">
        <v>4324</v>
      </c>
    </row>
    <row r="2402" spans="1:9" ht="25.5">
      <c r="A2402" s="144" t="s">
        <v>8339</v>
      </c>
      <c r="B2402" s="137" t="s">
        <v>8340</v>
      </c>
      <c r="C2402" s="136" t="s">
        <v>5410</v>
      </c>
      <c r="D2402" s="136" t="s">
        <v>335</v>
      </c>
      <c r="E2402" s="138">
        <v>539.91</v>
      </c>
      <c r="F2402" s="138">
        <v>535.32000000000005</v>
      </c>
      <c r="G2402" s="136" t="s">
        <v>308</v>
      </c>
      <c r="H2402" s="139">
        <v>41974</v>
      </c>
      <c r="I2402">
        <f>2402-I2401</f>
        <v>-1922</v>
      </c>
    </row>
    <row r="2403" spans="1:9" ht="25.5">
      <c r="A2403" s="140" t="s">
        <v>8341</v>
      </c>
      <c r="B2403" s="141" t="s">
        <v>8342</v>
      </c>
      <c r="C2403" s="140" t="s">
        <v>5410</v>
      </c>
      <c r="D2403" s="140" t="s">
        <v>335</v>
      </c>
      <c r="E2403" s="142">
        <v>472.03</v>
      </c>
      <c r="F2403" s="142">
        <v>467.44</v>
      </c>
      <c r="G2403" s="140" t="s">
        <v>308</v>
      </c>
      <c r="H2403" s="143">
        <v>41974</v>
      </c>
      <c r="I2403">
        <f>2402-750</f>
        <v>1652</v>
      </c>
    </row>
    <row r="2404" spans="1:9" ht="25.5">
      <c r="A2404" s="136">
        <v>84858</v>
      </c>
      <c r="B2404" s="137" t="s">
        <v>8343</v>
      </c>
      <c r="C2404" s="136" t="s">
        <v>5410</v>
      </c>
      <c r="D2404" s="136" t="s">
        <v>83</v>
      </c>
      <c r="E2404" s="138">
        <v>636.58000000000004</v>
      </c>
      <c r="F2404" s="138">
        <v>624.74</v>
      </c>
      <c r="G2404" s="136" t="s">
        <v>308</v>
      </c>
      <c r="H2404" s="139">
        <v>41974</v>
      </c>
    </row>
    <row r="2405" spans="1:9" ht="25.5">
      <c r="A2405" s="140">
        <v>84860</v>
      </c>
      <c r="B2405" s="141" t="s">
        <v>8344</v>
      </c>
      <c r="C2405" s="140" t="s">
        <v>5410</v>
      </c>
      <c r="D2405" s="140" t="s">
        <v>83</v>
      </c>
      <c r="E2405" s="142">
        <v>625.84</v>
      </c>
      <c r="F2405" s="142">
        <v>613.99</v>
      </c>
      <c r="G2405" s="140" t="s">
        <v>308</v>
      </c>
      <c r="H2405" s="143">
        <v>41974</v>
      </c>
    </row>
    <row r="2406" spans="1:9" ht="25.5">
      <c r="A2406" s="136" t="s">
        <v>8345</v>
      </c>
      <c r="B2406" s="137" t="s">
        <v>8346</v>
      </c>
      <c r="C2406" s="136" t="s">
        <v>5410</v>
      </c>
      <c r="D2406" s="136" t="s">
        <v>335</v>
      </c>
      <c r="E2406" s="138">
        <v>424.6</v>
      </c>
      <c r="F2406" s="138">
        <v>419.59</v>
      </c>
      <c r="G2406" s="136" t="s">
        <v>308</v>
      </c>
      <c r="H2406" s="139">
        <v>41974</v>
      </c>
    </row>
    <row r="2407" spans="1:9" ht="25.5">
      <c r="A2407" s="140" t="s">
        <v>8347</v>
      </c>
      <c r="B2407" s="141" t="s">
        <v>8348</v>
      </c>
      <c r="C2407" s="140" t="s">
        <v>5410</v>
      </c>
      <c r="D2407" s="140" t="s">
        <v>83</v>
      </c>
      <c r="E2407" s="142">
        <v>446.82</v>
      </c>
      <c r="F2407" s="142">
        <v>437.35</v>
      </c>
      <c r="G2407" s="140" t="s">
        <v>308</v>
      </c>
      <c r="H2407" s="143">
        <v>41974</v>
      </c>
    </row>
    <row r="2408" spans="1:9" ht="25.5">
      <c r="A2408" s="136">
        <v>6126</v>
      </c>
      <c r="B2408" s="137" t="s">
        <v>8349</v>
      </c>
      <c r="C2408" s="136" t="s">
        <v>5410</v>
      </c>
      <c r="D2408" s="136" t="s">
        <v>335</v>
      </c>
      <c r="E2408" s="138">
        <v>519.39</v>
      </c>
      <c r="F2408" s="138">
        <v>514.39</v>
      </c>
      <c r="G2408" s="136" t="s">
        <v>308</v>
      </c>
      <c r="H2408" s="139">
        <v>41974</v>
      </c>
    </row>
    <row r="2409" spans="1:9" ht="25.5">
      <c r="A2409" s="140" t="s">
        <v>8350</v>
      </c>
      <c r="B2409" s="141" t="s">
        <v>8351</v>
      </c>
      <c r="C2409" s="140" t="s">
        <v>5410</v>
      </c>
      <c r="D2409" s="140" t="s">
        <v>335</v>
      </c>
      <c r="E2409" s="142">
        <v>525.26</v>
      </c>
      <c r="F2409" s="142">
        <v>520.26</v>
      </c>
      <c r="G2409" s="140" t="s">
        <v>308</v>
      </c>
      <c r="H2409" s="143">
        <v>41974</v>
      </c>
    </row>
    <row r="2410" spans="1:9" ht="25.5">
      <c r="A2410" s="136" t="s">
        <v>8352</v>
      </c>
      <c r="B2410" s="137" t="s">
        <v>8353</v>
      </c>
      <c r="C2410" s="136" t="s">
        <v>5410</v>
      </c>
      <c r="D2410" s="136" t="s">
        <v>83</v>
      </c>
      <c r="E2410" s="138">
        <v>610.44000000000005</v>
      </c>
      <c r="F2410" s="138">
        <v>596.30999999999995</v>
      </c>
      <c r="G2410" s="136" t="s">
        <v>308</v>
      </c>
      <c r="H2410" s="139">
        <v>41974</v>
      </c>
    </row>
    <row r="2411" spans="1:9" ht="25.5">
      <c r="A2411" s="140">
        <v>84847</v>
      </c>
      <c r="B2411" s="141" t="s">
        <v>8354</v>
      </c>
      <c r="C2411" s="140" t="s">
        <v>5410</v>
      </c>
      <c r="D2411" s="140" t="s">
        <v>335</v>
      </c>
      <c r="E2411" s="142">
        <v>299.8</v>
      </c>
      <c r="F2411" s="142">
        <v>292.75</v>
      </c>
      <c r="G2411" s="140" t="s">
        <v>308</v>
      </c>
      <c r="H2411" s="143">
        <v>41974</v>
      </c>
    </row>
    <row r="2412" spans="1:9" ht="25.5">
      <c r="A2412" s="136">
        <v>84843</v>
      </c>
      <c r="B2412" s="137" t="s">
        <v>8355</v>
      </c>
      <c r="C2412" s="136" t="s">
        <v>5410</v>
      </c>
      <c r="D2412" s="136" t="s">
        <v>335</v>
      </c>
      <c r="E2412" s="138">
        <v>363.14</v>
      </c>
      <c r="F2412" s="138">
        <v>353.4</v>
      </c>
      <c r="G2412" s="136" t="s">
        <v>308</v>
      </c>
      <c r="H2412" s="139">
        <v>41974</v>
      </c>
    </row>
    <row r="2413" spans="1:9" ht="25.5">
      <c r="A2413" s="140">
        <v>84842</v>
      </c>
      <c r="B2413" s="141" t="s">
        <v>8356</v>
      </c>
      <c r="C2413" s="140" t="s">
        <v>5410</v>
      </c>
      <c r="D2413" s="140" t="s">
        <v>335</v>
      </c>
      <c r="E2413" s="142">
        <v>363.88</v>
      </c>
      <c r="F2413" s="142">
        <v>354.14</v>
      </c>
      <c r="G2413" s="140" t="s">
        <v>308</v>
      </c>
      <c r="H2413" s="143">
        <v>41974</v>
      </c>
    </row>
    <row r="2414" spans="1:9" ht="25.5">
      <c r="A2414" s="136">
        <v>84844</v>
      </c>
      <c r="B2414" s="137" t="s">
        <v>8357</v>
      </c>
      <c r="C2414" s="136" t="s">
        <v>5410</v>
      </c>
      <c r="D2414" s="136" t="s">
        <v>335</v>
      </c>
      <c r="E2414" s="138">
        <v>313.08999999999997</v>
      </c>
      <c r="F2414" s="138">
        <v>306.04000000000002</v>
      </c>
      <c r="G2414" s="136" t="s">
        <v>308</v>
      </c>
      <c r="H2414" s="139">
        <v>41974</v>
      </c>
    </row>
    <row r="2415" spans="1:9" ht="25.5">
      <c r="A2415" s="140">
        <v>84845</v>
      </c>
      <c r="B2415" s="141" t="s">
        <v>8358</v>
      </c>
      <c r="C2415" s="140" t="s">
        <v>5410</v>
      </c>
      <c r="D2415" s="140" t="s">
        <v>335</v>
      </c>
      <c r="E2415" s="142">
        <v>277.64999999999998</v>
      </c>
      <c r="F2415" s="142">
        <v>270.60000000000002</v>
      </c>
      <c r="G2415" s="140" t="s">
        <v>308</v>
      </c>
      <c r="H2415" s="143">
        <v>41974</v>
      </c>
    </row>
    <row r="2416" spans="1:9" ht="25.5">
      <c r="A2416" s="136">
        <v>84848</v>
      </c>
      <c r="B2416" s="137" t="s">
        <v>8359</v>
      </c>
      <c r="C2416" s="136" t="s">
        <v>5410</v>
      </c>
      <c r="D2416" s="136" t="s">
        <v>335</v>
      </c>
      <c r="E2416" s="138">
        <v>234.58</v>
      </c>
      <c r="F2416" s="138">
        <v>227.52</v>
      </c>
      <c r="G2416" s="136" t="s">
        <v>308</v>
      </c>
      <c r="H2416" s="139">
        <v>41974</v>
      </c>
    </row>
    <row r="2417" spans="1:8" ht="25.5">
      <c r="A2417" s="140">
        <v>84846</v>
      </c>
      <c r="B2417" s="141" t="s">
        <v>8360</v>
      </c>
      <c r="C2417" s="140" t="s">
        <v>5410</v>
      </c>
      <c r="D2417" s="140" t="s">
        <v>335</v>
      </c>
      <c r="E2417" s="142">
        <v>358.86</v>
      </c>
      <c r="F2417" s="142">
        <v>351.81</v>
      </c>
      <c r="G2417" s="140" t="s">
        <v>308</v>
      </c>
      <c r="H2417" s="143">
        <v>41974</v>
      </c>
    </row>
    <row r="2418" spans="1:8" ht="25.5">
      <c r="A2418" s="136" t="s">
        <v>8361</v>
      </c>
      <c r="B2418" s="137" t="s">
        <v>8362</v>
      </c>
      <c r="C2418" s="136" t="s">
        <v>5410</v>
      </c>
      <c r="D2418" s="136" t="s">
        <v>335</v>
      </c>
      <c r="E2418" s="138">
        <v>599.49</v>
      </c>
      <c r="F2418" s="138">
        <v>594.97</v>
      </c>
      <c r="G2418" s="136" t="s">
        <v>308</v>
      </c>
      <c r="H2418" s="139">
        <v>41974</v>
      </c>
    </row>
    <row r="2419" spans="1:8">
      <c r="A2419" s="140">
        <v>88441</v>
      </c>
      <c r="B2419" s="141" t="s">
        <v>8363</v>
      </c>
      <c r="C2419" s="140" t="s">
        <v>5361</v>
      </c>
      <c r="D2419" s="140" t="s">
        <v>307</v>
      </c>
      <c r="E2419" s="142">
        <v>12.55</v>
      </c>
      <c r="F2419" s="142">
        <v>11.38</v>
      </c>
      <c r="G2419" s="140" t="s">
        <v>308</v>
      </c>
      <c r="H2419" s="143">
        <v>41974</v>
      </c>
    </row>
    <row r="2420" spans="1:8">
      <c r="A2420" s="136">
        <v>73656</v>
      </c>
      <c r="B2420" s="137" t="s">
        <v>8364</v>
      </c>
      <c r="C2420" s="136" t="s">
        <v>5609</v>
      </c>
      <c r="D2420" s="136" t="s">
        <v>335</v>
      </c>
      <c r="E2420" s="138">
        <v>7.09</v>
      </c>
      <c r="F2420" s="138">
        <v>6.76</v>
      </c>
      <c r="G2420" s="136" t="s">
        <v>308</v>
      </c>
      <c r="H2420" s="139">
        <v>41974</v>
      </c>
    </row>
    <row r="2421" spans="1:8" ht="38.25">
      <c r="A2421" s="140">
        <v>89810</v>
      </c>
      <c r="B2421" s="141" t="s">
        <v>8365</v>
      </c>
      <c r="C2421" s="140" t="s">
        <v>5366</v>
      </c>
      <c r="D2421" s="140" t="s">
        <v>83</v>
      </c>
      <c r="E2421" s="142">
        <v>9.57</v>
      </c>
      <c r="F2421" s="142">
        <v>9.24</v>
      </c>
      <c r="G2421" s="140" t="s">
        <v>308</v>
      </c>
      <c r="H2421" s="143">
        <v>41974</v>
      </c>
    </row>
    <row r="2422" spans="1:8" ht="38.25">
      <c r="A2422" s="136">
        <v>89746</v>
      </c>
      <c r="B2422" s="137" t="s">
        <v>8366</v>
      </c>
      <c r="C2422" s="136" t="s">
        <v>5366</v>
      </c>
      <c r="D2422" s="136" t="s">
        <v>83</v>
      </c>
      <c r="E2422" s="138">
        <v>13.19</v>
      </c>
      <c r="F2422" s="138">
        <v>12.5</v>
      </c>
      <c r="G2422" s="136" t="s">
        <v>308</v>
      </c>
      <c r="H2422" s="139">
        <v>41974</v>
      </c>
    </row>
    <row r="2423" spans="1:8" ht="38.25">
      <c r="A2423" s="140">
        <v>89851</v>
      </c>
      <c r="B2423" s="141" t="s">
        <v>8367</v>
      </c>
      <c r="C2423" s="140" t="s">
        <v>5366</v>
      </c>
      <c r="D2423" s="140" t="s">
        <v>83</v>
      </c>
      <c r="E2423" s="142">
        <v>12.91</v>
      </c>
      <c r="F2423" s="142">
        <v>12.25</v>
      </c>
      <c r="G2423" s="140" t="s">
        <v>308</v>
      </c>
      <c r="H2423" s="143">
        <v>41974</v>
      </c>
    </row>
    <row r="2424" spans="1:8" ht="38.25">
      <c r="A2424" s="136">
        <v>89855</v>
      </c>
      <c r="B2424" s="137" t="s">
        <v>8368</v>
      </c>
      <c r="C2424" s="136" t="s">
        <v>5366</v>
      </c>
      <c r="D2424" s="136" t="s">
        <v>83</v>
      </c>
      <c r="E2424" s="138">
        <v>49.3</v>
      </c>
      <c r="F2424" s="138">
        <v>48.4</v>
      </c>
      <c r="G2424" s="136" t="s">
        <v>308</v>
      </c>
      <c r="H2424" s="139">
        <v>41974</v>
      </c>
    </row>
    <row r="2425" spans="1:8" ht="38.25">
      <c r="A2425" s="140">
        <v>89726</v>
      </c>
      <c r="B2425" s="141" t="s">
        <v>8369</v>
      </c>
      <c r="C2425" s="140" t="s">
        <v>5366</v>
      </c>
      <c r="D2425" s="140" t="s">
        <v>83</v>
      </c>
      <c r="E2425" s="142">
        <v>4.53</v>
      </c>
      <c r="F2425" s="142">
        <v>4.26</v>
      </c>
      <c r="G2425" s="140" t="s">
        <v>308</v>
      </c>
      <c r="H2425" s="143">
        <v>41974</v>
      </c>
    </row>
    <row r="2426" spans="1:8" ht="38.25">
      <c r="A2426" s="136">
        <v>89802</v>
      </c>
      <c r="B2426" s="137" t="s">
        <v>8370</v>
      </c>
      <c r="C2426" s="136" t="s">
        <v>5366</v>
      </c>
      <c r="D2426" s="136" t="s">
        <v>83</v>
      </c>
      <c r="E2426" s="138">
        <v>4</v>
      </c>
      <c r="F2426" s="138">
        <v>3.89</v>
      </c>
      <c r="G2426" s="136" t="s">
        <v>308</v>
      </c>
      <c r="H2426" s="139">
        <v>41974</v>
      </c>
    </row>
    <row r="2427" spans="1:8" ht="38.25">
      <c r="A2427" s="140">
        <v>89732</v>
      </c>
      <c r="B2427" s="141" t="s">
        <v>8371</v>
      </c>
      <c r="C2427" s="140" t="s">
        <v>5366</v>
      </c>
      <c r="D2427" s="140" t="s">
        <v>83</v>
      </c>
      <c r="E2427" s="142">
        <v>6.5</v>
      </c>
      <c r="F2427" s="142">
        <v>6.14</v>
      </c>
      <c r="G2427" s="140" t="s">
        <v>308</v>
      </c>
      <c r="H2427" s="143">
        <v>41974</v>
      </c>
    </row>
    <row r="2428" spans="1:8" ht="38.25">
      <c r="A2428" s="136">
        <v>89806</v>
      </c>
      <c r="B2428" s="137" t="s">
        <v>8372</v>
      </c>
      <c r="C2428" s="136" t="s">
        <v>5366</v>
      </c>
      <c r="D2428" s="136" t="s">
        <v>83</v>
      </c>
      <c r="E2428" s="138">
        <v>7.4</v>
      </c>
      <c r="F2428" s="138">
        <v>7.17</v>
      </c>
      <c r="G2428" s="136" t="s">
        <v>308</v>
      </c>
      <c r="H2428" s="139">
        <v>41974</v>
      </c>
    </row>
    <row r="2429" spans="1:8" ht="38.25">
      <c r="A2429" s="140">
        <v>89739</v>
      </c>
      <c r="B2429" s="141" t="s">
        <v>8373</v>
      </c>
      <c r="C2429" s="140" t="s">
        <v>5366</v>
      </c>
      <c r="D2429" s="140" t="s">
        <v>83</v>
      </c>
      <c r="E2429" s="142">
        <v>10.46</v>
      </c>
      <c r="F2429" s="142">
        <v>9.93</v>
      </c>
      <c r="G2429" s="140" t="s">
        <v>308</v>
      </c>
      <c r="H2429" s="143">
        <v>41974</v>
      </c>
    </row>
    <row r="2430" spans="1:8" ht="38.25">
      <c r="A2430" s="136">
        <v>89585</v>
      </c>
      <c r="B2430" s="137" t="s">
        <v>8374</v>
      </c>
      <c r="C2430" s="136" t="s">
        <v>5366</v>
      </c>
      <c r="D2430" s="136" t="s">
        <v>83</v>
      </c>
      <c r="E2430" s="138">
        <v>16.34</v>
      </c>
      <c r="F2430" s="138">
        <v>16.059999999999999</v>
      </c>
      <c r="G2430" s="136" t="s">
        <v>308</v>
      </c>
      <c r="H2430" s="139">
        <v>41974</v>
      </c>
    </row>
    <row r="2431" spans="1:8" ht="25.5">
      <c r="A2431" s="140">
        <v>89531</v>
      </c>
      <c r="B2431" s="141" t="s">
        <v>8375</v>
      </c>
      <c r="C2431" s="140" t="s">
        <v>5366</v>
      </c>
      <c r="D2431" s="140" t="s">
        <v>83</v>
      </c>
      <c r="E2431" s="142">
        <v>17.45</v>
      </c>
      <c r="F2431" s="142">
        <v>17.07</v>
      </c>
      <c r="G2431" s="140" t="s">
        <v>308</v>
      </c>
      <c r="H2431" s="143">
        <v>41974</v>
      </c>
    </row>
    <row r="2432" spans="1:8" ht="38.25">
      <c r="A2432" s="136">
        <v>89591</v>
      </c>
      <c r="B2432" s="137" t="s">
        <v>8376</v>
      </c>
      <c r="C2432" s="136" t="s">
        <v>5366</v>
      </c>
      <c r="D2432" s="136" t="s">
        <v>83</v>
      </c>
      <c r="E2432" s="138">
        <v>46.62</v>
      </c>
      <c r="F2432" s="138">
        <v>46.15</v>
      </c>
      <c r="G2432" s="136" t="s">
        <v>308</v>
      </c>
      <c r="H2432" s="139">
        <v>41974</v>
      </c>
    </row>
    <row r="2433" spans="1:8" ht="25.5">
      <c r="A2433" s="140">
        <v>89516</v>
      </c>
      <c r="B2433" s="141" t="s">
        <v>8377</v>
      </c>
      <c r="C2433" s="140" t="s">
        <v>5366</v>
      </c>
      <c r="D2433" s="140" t="s">
        <v>83</v>
      </c>
      <c r="E2433" s="142">
        <v>4.42</v>
      </c>
      <c r="F2433" s="142">
        <v>4.2699999999999996</v>
      </c>
      <c r="G2433" s="140" t="s">
        <v>308</v>
      </c>
      <c r="H2433" s="143">
        <v>41974</v>
      </c>
    </row>
    <row r="2434" spans="1:8" ht="25.5">
      <c r="A2434" s="136">
        <v>89520</v>
      </c>
      <c r="B2434" s="137" t="s">
        <v>8378</v>
      </c>
      <c r="C2434" s="136" t="s">
        <v>5366</v>
      </c>
      <c r="D2434" s="136" t="s">
        <v>83</v>
      </c>
      <c r="E2434" s="138">
        <v>6.41</v>
      </c>
      <c r="F2434" s="138">
        <v>6.23</v>
      </c>
      <c r="G2434" s="136" t="s">
        <v>308</v>
      </c>
      <c r="H2434" s="139">
        <v>41974</v>
      </c>
    </row>
    <row r="2435" spans="1:8" ht="38.25">
      <c r="A2435" s="140">
        <v>89582</v>
      </c>
      <c r="B2435" s="141" t="s">
        <v>8379</v>
      </c>
      <c r="C2435" s="140" t="s">
        <v>5366</v>
      </c>
      <c r="D2435" s="140" t="s">
        <v>83</v>
      </c>
      <c r="E2435" s="142">
        <v>11.54</v>
      </c>
      <c r="F2435" s="142">
        <v>11.37</v>
      </c>
      <c r="G2435" s="140" t="s">
        <v>308</v>
      </c>
      <c r="H2435" s="143">
        <v>41974</v>
      </c>
    </row>
    <row r="2436" spans="1:8" ht="25.5">
      <c r="A2436" s="136">
        <v>89524</v>
      </c>
      <c r="B2436" s="137" t="s">
        <v>8380</v>
      </c>
      <c r="C2436" s="136" t="s">
        <v>5366</v>
      </c>
      <c r="D2436" s="136" t="s">
        <v>83</v>
      </c>
      <c r="E2436" s="138">
        <v>12.65</v>
      </c>
      <c r="F2436" s="138">
        <v>12.38</v>
      </c>
      <c r="G2436" s="136" t="s">
        <v>308</v>
      </c>
      <c r="H2436" s="139">
        <v>41974</v>
      </c>
    </row>
    <row r="2437" spans="1:8" ht="25.5">
      <c r="A2437" s="140">
        <v>89405</v>
      </c>
      <c r="B2437" s="141" t="s">
        <v>8381</v>
      </c>
      <c r="C2437" s="140" t="s">
        <v>5366</v>
      </c>
      <c r="D2437" s="140" t="s">
        <v>83</v>
      </c>
      <c r="E2437" s="142">
        <v>2.92</v>
      </c>
      <c r="F2437" s="142">
        <v>2.71</v>
      </c>
      <c r="G2437" s="140" t="s">
        <v>308</v>
      </c>
      <c r="H2437" s="143">
        <v>41974</v>
      </c>
    </row>
    <row r="2438" spans="1:8" ht="25.5">
      <c r="A2438" s="136">
        <v>89359</v>
      </c>
      <c r="B2438" s="137" t="s">
        <v>8382</v>
      </c>
      <c r="C2438" s="136" t="s">
        <v>5366</v>
      </c>
      <c r="D2438" s="136" t="s">
        <v>83</v>
      </c>
      <c r="E2438" s="138">
        <v>4.38</v>
      </c>
      <c r="F2438" s="138">
        <v>4.03</v>
      </c>
      <c r="G2438" s="136" t="s">
        <v>308</v>
      </c>
      <c r="H2438" s="139">
        <v>41974</v>
      </c>
    </row>
    <row r="2439" spans="1:8" ht="25.5">
      <c r="A2439" s="140">
        <v>89867</v>
      </c>
      <c r="B2439" s="141" t="s">
        <v>8383</v>
      </c>
      <c r="C2439" s="140" t="s">
        <v>5366</v>
      </c>
      <c r="D2439" s="140" t="s">
        <v>83</v>
      </c>
      <c r="E2439" s="142">
        <v>3.15</v>
      </c>
      <c r="F2439" s="142">
        <v>2.95</v>
      </c>
      <c r="G2439" s="140" t="s">
        <v>308</v>
      </c>
      <c r="H2439" s="143">
        <v>41974</v>
      </c>
    </row>
    <row r="2440" spans="1:8" ht="25.5">
      <c r="A2440" s="136">
        <v>89485</v>
      </c>
      <c r="B2440" s="137" t="s">
        <v>8384</v>
      </c>
      <c r="C2440" s="136" t="s">
        <v>5366</v>
      </c>
      <c r="D2440" s="136" t="s">
        <v>83</v>
      </c>
      <c r="E2440" s="138">
        <v>2.86</v>
      </c>
      <c r="F2440" s="138">
        <v>2.69</v>
      </c>
      <c r="G2440" s="136" t="s">
        <v>308</v>
      </c>
      <c r="H2440" s="139">
        <v>41974</v>
      </c>
    </row>
    <row r="2441" spans="1:8" ht="25.5">
      <c r="A2441" s="140">
        <v>89409</v>
      </c>
      <c r="B2441" s="141" t="s">
        <v>8385</v>
      </c>
      <c r="C2441" s="140" t="s">
        <v>5366</v>
      </c>
      <c r="D2441" s="140" t="s">
        <v>83</v>
      </c>
      <c r="E2441" s="142">
        <v>3.71</v>
      </c>
      <c r="F2441" s="142">
        <v>3.46</v>
      </c>
      <c r="G2441" s="140" t="s">
        <v>308</v>
      </c>
      <c r="H2441" s="143">
        <v>41974</v>
      </c>
    </row>
    <row r="2442" spans="1:8" ht="25.5">
      <c r="A2442" s="136">
        <v>89363</v>
      </c>
      <c r="B2442" s="137" t="s">
        <v>8386</v>
      </c>
      <c r="C2442" s="136" t="s">
        <v>5366</v>
      </c>
      <c r="D2442" s="136" t="s">
        <v>83</v>
      </c>
      <c r="E2442" s="138">
        <v>5.39</v>
      </c>
      <c r="F2442" s="138">
        <v>4.97</v>
      </c>
      <c r="G2442" s="136" t="s">
        <v>308</v>
      </c>
      <c r="H2442" s="139">
        <v>41974</v>
      </c>
    </row>
    <row r="2443" spans="1:8" ht="25.5">
      <c r="A2443" s="140">
        <v>89493</v>
      </c>
      <c r="B2443" s="141" t="s">
        <v>8387</v>
      </c>
      <c r="C2443" s="140" t="s">
        <v>5366</v>
      </c>
      <c r="D2443" s="140" t="s">
        <v>83</v>
      </c>
      <c r="E2443" s="142">
        <v>4.3099999999999996</v>
      </c>
      <c r="F2443" s="142">
        <v>4.1100000000000003</v>
      </c>
      <c r="G2443" s="140" t="s">
        <v>308</v>
      </c>
      <c r="H2443" s="143">
        <v>41974</v>
      </c>
    </row>
    <row r="2444" spans="1:8" ht="25.5">
      <c r="A2444" s="136">
        <v>89414</v>
      </c>
      <c r="B2444" s="137" t="s">
        <v>8388</v>
      </c>
      <c r="C2444" s="136" t="s">
        <v>5366</v>
      </c>
      <c r="D2444" s="136" t="s">
        <v>83</v>
      </c>
      <c r="E2444" s="138">
        <v>5.27</v>
      </c>
      <c r="F2444" s="138">
        <v>4.9800000000000004</v>
      </c>
      <c r="G2444" s="136" t="s">
        <v>308</v>
      </c>
      <c r="H2444" s="139">
        <v>41974</v>
      </c>
    </row>
    <row r="2445" spans="1:8" ht="25.5">
      <c r="A2445" s="140">
        <v>89368</v>
      </c>
      <c r="B2445" s="141" t="s">
        <v>8389</v>
      </c>
      <c r="C2445" s="140" t="s">
        <v>5366</v>
      </c>
      <c r="D2445" s="140" t="s">
        <v>83</v>
      </c>
      <c r="E2445" s="142">
        <v>7.28</v>
      </c>
      <c r="F2445" s="142">
        <v>6.8</v>
      </c>
      <c r="G2445" s="140" t="s">
        <v>308</v>
      </c>
      <c r="H2445" s="143">
        <v>41974</v>
      </c>
    </row>
    <row r="2446" spans="1:8" ht="25.5">
      <c r="A2446" s="136">
        <v>89498</v>
      </c>
      <c r="B2446" s="137" t="s">
        <v>8390</v>
      </c>
      <c r="C2446" s="136" t="s">
        <v>5366</v>
      </c>
      <c r="D2446" s="136" t="s">
        <v>83</v>
      </c>
      <c r="E2446" s="138">
        <v>5.71</v>
      </c>
      <c r="F2446" s="138">
        <v>5.46</v>
      </c>
      <c r="G2446" s="136" t="s">
        <v>308</v>
      </c>
      <c r="H2446" s="139">
        <v>41974</v>
      </c>
    </row>
    <row r="2447" spans="1:8" ht="25.5">
      <c r="A2447" s="140">
        <v>89502</v>
      </c>
      <c r="B2447" s="141" t="s">
        <v>8391</v>
      </c>
      <c r="C2447" s="140" t="s">
        <v>5366</v>
      </c>
      <c r="D2447" s="140" t="s">
        <v>83</v>
      </c>
      <c r="E2447" s="142">
        <v>7.36</v>
      </c>
      <c r="F2447" s="142">
        <v>7.06</v>
      </c>
      <c r="G2447" s="140" t="s">
        <v>308</v>
      </c>
      <c r="H2447" s="143">
        <v>41974</v>
      </c>
    </row>
    <row r="2448" spans="1:8" ht="25.5">
      <c r="A2448" s="136">
        <v>89506</v>
      </c>
      <c r="B2448" s="137" t="s">
        <v>8392</v>
      </c>
      <c r="C2448" s="136" t="s">
        <v>5366</v>
      </c>
      <c r="D2448" s="136" t="s">
        <v>83</v>
      </c>
      <c r="E2448" s="138">
        <v>15.64</v>
      </c>
      <c r="F2448" s="138">
        <v>15.29</v>
      </c>
      <c r="G2448" s="136" t="s">
        <v>308</v>
      </c>
      <c r="H2448" s="139">
        <v>41974</v>
      </c>
    </row>
    <row r="2449" spans="1:8" ht="25.5">
      <c r="A2449" s="140">
        <v>89515</v>
      </c>
      <c r="B2449" s="141" t="s">
        <v>8393</v>
      </c>
      <c r="C2449" s="140" t="s">
        <v>5366</v>
      </c>
      <c r="D2449" s="140" t="s">
        <v>83</v>
      </c>
      <c r="E2449" s="142">
        <v>32.31</v>
      </c>
      <c r="F2449" s="142">
        <v>31.88</v>
      </c>
      <c r="G2449" s="140" t="s">
        <v>308</v>
      </c>
      <c r="H2449" s="143">
        <v>41974</v>
      </c>
    </row>
    <row r="2450" spans="1:8" ht="25.5">
      <c r="A2450" s="136">
        <v>89523</v>
      </c>
      <c r="B2450" s="137" t="s">
        <v>8394</v>
      </c>
      <c r="C2450" s="136" t="s">
        <v>5366</v>
      </c>
      <c r="D2450" s="136" t="s">
        <v>83</v>
      </c>
      <c r="E2450" s="138">
        <v>36.69</v>
      </c>
      <c r="F2450" s="138">
        <v>36.21</v>
      </c>
      <c r="G2450" s="136" t="s">
        <v>308</v>
      </c>
      <c r="H2450" s="139">
        <v>41974</v>
      </c>
    </row>
    <row r="2451" spans="1:8" ht="38.25">
      <c r="A2451" s="140">
        <v>89366</v>
      </c>
      <c r="B2451" s="141" t="s">
        <v>8395</v>
      </c>
      <c r="C2451" s="140" t="s">
        <v>5366</v>
      </c>
      <c r="D2451" s="140" t="s">
        <v>83</v>
      </c>
      <c r="E2451" s="142">
        <v>7.84</v>
      </c>
      <c r="F2451" s="142">
        <v>7.42</v>
      </c>
      <c r="G2451" s="140" t="s">
        <v>308</v>
      </c>
      <c r="H2451" s="143">
        <v>41974</v>
      </c>
    </row>
    <row r="2452" spans="1:8" ht="25.5">
      <c r="A2452" s="136">
        <v>89637</v>
      </c>
      <c r="B2452" s="137" t="s">
        <v>8396</v>
      </c>
      <c r="C2452" s="136" t="s">
        <v>5366</v>
      </c>
      <c r="D2452" s="136" t="s">
        <v>83</v>
      </c>
      <c r="E2452" s="138">
        <v>4.96</v>
      </c>
      <c r="F2452" s="138">
        <v>4.66</v>
      </c>
      <c r="G2452" s="136" t="s">
        <v>308</v>
      </c>
      <c r="H2452" s="139">
        <v>41974</v>
      </c>
    </row>
    <row r="2453" spans="1:8" ht="25.5">
      <c r="A2453" s="140">
        <v>89641</v>
      </c>
      <c r="B2453" s="141" t="s">
        <v>8397</v>
      </c>
      <c r="C2453" s="140" t="s">
        <v>5366</v>
      </c>
      <c r="D2453" s="140" t="s">
        <v>83</v>
      </c>
      <c r="E2453" s="142">
        <v>8.33</v>
      </c>
      <c r="F2453" s="142">
        <v>7.95</v>
      </c>
      <c r="G2453" s="140" t="s">
        <v>308</v>
      </c>
      <c r="H2453" s="143">
        <v>41974</v>
      </c>
    </row>
    <row r="2454" spans="1:8" ht="38.25">
      <c r="A2454" s="136">
        <v>89809</v>
      </c>
      <c r="B2454" s="137" t="s">
        <v>8398</v>
      </c>
      <c r="C2454" s="136" t="s">
        <v>5366</v>
      </c>
      <c r="D2454" s="136" t="s">
        <v>83</v>
      </c>
      <c r="E2454" s="138">
        <v>9.84</v>
      </c>
      <c r="F2454" s="138">
        <v>9.51</v>
      </c>
      <c r="G2454" s="136" t="s">
        <v>308</v>
      </c>
      <c r="H2454" s="139">
        <v>41974</v>
      </c>
    </row>
    <row r="2455" spans="1:8" ht="38.25">
      <c r="A2455" s="140">
        <v>89744</v>
      </c>
      <c r="B2455" s="141" t="s">
        <v>8399</v>
      </c>
      <c r="C2455" s="140" t="s">
        <v>5366</v>
      </c>
      <c r="D2455" s="140" t="s">
        <v>83</v>
      </c>
      <c r="E2455" s="142">
        <v>13.46</v>
      </c>
      <c r="F2455" s="142">
        <v>12.77</v>
      </c>
      <c r="G2455" s="140" t="s">
        <v>308</v>
      </c>
      <c r="H2455" s="143">
        <v>41974</v>
      </c>
    </row>
    <row r="2456" spans="1:8" ht="38.25">
      <c r="A2456" s="136">
        <v>89850</v>
      </c>
      <c r="B2456" s="137" t="s">
        <v>8400</v>
      </c>
      <c r="C2456" s="136" t="s">
        <v>5366</v>
      </c>
      <c r="D2456" s="136" t="s">
        <v>83</v>
      </c>
      <c r="E2456" s="138">
        <v>13.18</v>
      </c>
      <c r="F2456" s="138">
        <v>12.52</v>
      </c>
      <c r="G2456" s="136" t="s">
        <v>308</v>
      </c>
      <c r="H2456" s="139">
        <v>41974</v>
      </c>
    </row>
    <row r="2457" spans="1:8" ht="38.25">
      <c r="A2457" s="140">
        <v>89854</v>
      </c>
      <c r="B2457" s="141" t="s">
        <v>8401</v>
      </c>
      <c r="C2457" s="140" t="s">
        <v>5366</v>
      </c>
      <c r="D2457" s="140" t="s">
        <v>83</v>
      </c>
      <c r="E2457" s="142">
        <v>50.87</v>
      </c>
      <c r="F2457" s="142">
        <v>49.97</v>
      </c>
      <c r="G2457" s="140" t="s">
        <v>308</v>
      </c>
      <c r="H2457" s="143">
        <v>41974</v>
      </c>
    </row>
    <row r="2458" spans="1:8" ht="38.25">
      <c r="A2458" s="136">
        <v>89724</v>
      </c>
      <c r="B2458" s="137" t="s">
        <v>8402</v>
      </c>
      <c r="C2458" s="136" t="s">
        <v>5366</v>
      </c>
      <c r="D2458" s="136" t="s">
        <v>83</v>
      </c>
      <c r="E2458" s="138">
        <v>4.41</v>
      </c>
      <c r="F2458" s="138">
        <v>4.13</v>
      </c>
      <c r="G2458" s="136" t="s">
        <v>308</v>
      </c>
      <c r="H2458" s="139">
        <v>41974</v>
      </c>
    </row>
    <row r="2459" spans="1:8" ht="38.25">
      <c r="A2459" s="140">
        <v>89801</v>
      </c>
      <c r="B2459" s="141" t="s">
        <v>8403</v>
      </c>
      <c r="C2459" s="140" t="s">
        <v>5366</v>
      </c>
      <c r="D2459" s="140" t="s">
        <v>83</v>
      </c>
      <c r="E2459" s="142">
        <v>3.7</v>
      </c>
      <c r="F2459" s="142">
        <v>3.58</v>
      </c>
      <c r="G2459" s="140" t="s">
        <v>308</v>
      </c>
      <c r="H2459" s="143">
        <v>41974</v>
      </c>
    </row>
    <row r="2460" spans="1:8" ht="38.25">
      <c r="A2460" s="136">
        <v>89731</v>
      </c>
      <c r="B2460" s="137" t="s">
        <v>8404</v>
      </c>
      <c r="C2460" s="136" t="s">
        <v>5366</v>
      </c>
      <c r="D2460" s="136" t="s">
        <v>83</v>
      </c>
      <c r="E2460" s="138">
        <v>6.2</v>
      </c>
      <c r="F2460" s="138">
        <v>5.84</v>
      </c>
      <c r="G2460" s="136" t="s">
        <v>308</v>
      </c>
      <c r="H2460" s="139">
        <v>41974</v>
      </c>
    </row>
    <row r="2461" spans="1:8" ht="38.25">
      <c r="A2461" s="140">
        <v>89805</v>
      </c>
      <c r="B2461" s="141" t="s">
        <v>8405</v>
      </c>
      <c r="C2461" s="140" t="s">
        <v>5366</v>
      </c>
      <c r="D2461" s="140" t="s">
        <v>83</v>
      </c>
      <c r="E2461" s="142">
        <v>7</v>
      </c>
      <c r="F2461" s="142">
        <v>6.78</v>
      </c>
      <c r="G2461" s="140" t="s">
        <v>308</v>
      </c>
      <c r="H2461" s="143">
        <v>41974</v>
      </c>
    </row>
    <row r="2462" spans="1:8" ht="38.25">
      <c r="A2462" s="136">
        <v>89737</v>
      </c>
      <c r="B2462" s="137" t="s">
        <v>8406</v>
      </c>
      <c r="C2462" s="136" t="s">
        <v>5366</v>
      </c>
      <c r="D2462" s="136" t="s">
        <v>83</v>
      </c>
      <c r="E2462" s="138">
        <v>10.06</v>
      </c>
      <c r="F2462" s="138">
        <v>9.5399999999999991</v>
      </c>
      <c r="G2462" s="136" t="s">
        <v>308</v>
      </c>
      <c r="H2462" s="139">
        <v>41974</v>
      </c>
    </row>
    <row r="2463" spans="1:8" ht="38.25">
      <c r="A2463" s="140">
        <v>89584</v>
      </c>
      <c r="B2463" s="141" t="s">
        <v>8407</v>
      </c>
      <c r="C2463" s="140" t="s">
        <v>5366</v>
      </c>
      <c r="D2463" s="140" t="s">
        <v>83</v>
      </c>
      <c r="E2463" s="142">
        <v>18.670000000000002</v>
      </c>
      <c r="F2463" s="142">
        <v>18.39</v>
      </c>
      <c r="G2463" s="140" t="s">
        <v>308</v>
      </c>
      <c r="H2463" s="143">
        <v>41974</v>
      </c>
    </row>
    <row r="2464" spans="1:8" ht="25.5">
      <c r="A2464" s="136">
        <v>89529</v>
      </c>
      <c r="B2464" s="137" t="s">
        <v>8408</v>
      </c>
      <c r="C2464" s="136" t="s">
        <v>5366</v>
      </c>
      <c r="D2464" s="136" t="s">
        <v>83</v>
      </c>
      <c r="E2464" s="138">
        <v>19.78</v>
      </c>
      <c r="F2464" s="138">
        <v>19.399999999999999</v>
      </c>
      <c r="G2464" s="136" t="s">
        <v>308</v>
      </c>
      <c r="H2464" s="139">
        <v>41974</v>
      </c>
    </row>
    <row r="2465" spans="1:8" ht="38.25">
      <c r="A2465" s="140">
        <v>89590</v>
      </c>
      <c r="B2465" s="141" t="s">
        <v>8409</v>
      </c>
      <c r="C2465" s="140" t="s">
        <v>5366</v>
      </c>
      <c r="D2465" s="140" t="s">
        <v>83</v>
      </c>
      <c r="E2465" s="142">
        <v>61.87</v>
      </c>
      <c r="F2465" s="142">
        <v>61.4</v>
      </c>
      <c r="G2465" s="140" t="s">
        <v>308</v>
      </c>
      <c r="H2465" s="143">
        <v>41974</v>
      </c>
    </row>
    <row r="2466" spans="1:8" ht="25.5">
      <c r="A2466" s="136">
        <v>89514</v>
      </c>
      <c r="B2466" s="137" t="s">
        <v>8410</v>
      </c>
      <c r="C2466" s="136" t="s">
        <v>5366</v>
      </c>
      <c r="D2466" s="136" t="s">
        <v>83</v>
      </c>
      <c r="E2466" s="138">
        <v>4.63</v>
      </c>
      <c r="F2466" s="138">
        <v>4.49</v>
      </c>
      <c r="G2466" s="136" t="s">
        <v>308</v>
      </c>
      <c r="H2466" s="139">
        <v>41974</v>
      </c>
    </row>
    <row r="2467" spans="1:8" ht="25.5">
      <c r="A2467" s="140">
        <v>89518</v>
      </c>
      <c r="B2467" s="141" t="s">
        <v>8411</v>
      </c>
      <c r="C2467" s="140" t="s">
        <v>5366</v>
      </c>
      <c r="D2467" s="140" t="s">
        <v>83</v>
      </c>
      <c r="E2467" s="142">
        <v>6.86</v>
      </c>
      <c r="F2467" s="142">
        <v>6.68</v>
      </c>
      <c r="G2467" s="140" t="s">
        <v>308</v>
      </c>
      <c r="H2467" s="143">
        <v>41974</v>
      </c>
    </row>
    <row r="2468" spans="1:8" ht="38.25">
      <c r="A2468" s="136">
        <v>89581</v>
      </c>
      <c r="B2468" s="137" t="s">
        <v>8412</v>
      </c>
      <c r="C2468" s="136" t="s">
        <v>5366</v>
      </c>
      <c r="D2468" s="136" t="s">
        <v>83</v>
      </c>
      <c r="E2468" s="138">
        <v>11.84</v>
      </c>
      <c r="F2468" s="138">
        <v>11.68</v>
      </c>
      <c r="G2468" s="136" t="s">
        <v>308</v>
      </c>
      <c r="H2468" s="139">
        <v>41974</v>
      </c>
    </row>
    <row r="2469" spans="1:8" ht="25.5">
      <c r="A2469" s="140">
        <v>89522</v>
      </c>
      <c r="B2469" s="141" t="s">
        <v>8413</v>
      </c>
      <c r="C2469" s="140" t="s">
        <v>5366</v>
      </c>
      <c r="D2469" s="140" t="s">
        <v>83</v>
      </c>
      <c r="E2469" s="142">
        <v>12.95</v>
      </c>
      <c r="F2469" s="142">
        <v>12.68</v>
      </c>
      <c r="G2469" s="140" t="s">
        <v>308</v>
      </c>
      <c r="H2469" s="143">
        <v>41974</v>
      </c>
    </row>
    <row r="2470" spans="1:8" ht="25.5">
      <c r="A2470" s="136">
        <v>89404</v>
      </c>
      <c r="B2470" s="137" t="s">
        <v>8414</v>
      </c>
      <c r="C2470" s="136" t="s">
        <v>5366</v>
      </c>
      <c r="D2470" s="136" t="s">
        <v>83</v>
      </c>
      <c r="E2470" s="138">
        <v>2.83</v>
      </c>
      <c r="F2470" s="138">
        <v>2.62</v>
      </c>
      <c r="G2470" s="136" t="s">
        <v>308</v>
      </c>
      <c r="H2470" s="139">
        <v>41974</v>
      </c>
    </row>
    <row r="2471" spans="1:8" ht="25.5">
      <c r="A2471" s="140">
        <v>89358</v>
      </c>
      <c r="B2471" s="141" t="s">
        <v>8415</v>
      </c>
      <c r="C2471" s="140" t="s">
        <v>5366</v>
      </c>
      <c r="D2471" s="140" t="s">
        <v>83</v>
      </c>
      <c r="E2471" s="142">
        <v>4.29</v>
      </c>
      <c r="F2471" s="142">
        <v>3.94</v>
      </c>
      <c r="G2471" s="140" t="s">
        <v>308</v>
      </c>
      <c r="H2471" s="143">
        <v>41974</v>
      </c>
    </row>
    <row r="2472" spans="1:8" ht="25.5">
      <c r="A2472" s="136">
        <v>89866</v>
      </c>
      <c r="B2472" s="137" t="s">
        <v>8416</v>
      </c>
      <c r="C2472" s="136" t="s">
        <v>5366</v>
      </c>
      <c r="D2472" s="136" t="s">
        <v>83</v>
      </c>
      <c r="E2472" s="138">
        <v>2.81</v>
      </c>
      <c r="F2472" s="138">
        <v>2.62</v>
      </c>
      <c r="G2472" s="136" t="s">
        <v>308</v>
      </c>
      <c r="H2472" s="139">
        <v>41974</v>
      </c>
    </row>
    <row r="2473" spans="1:8" ht="25.5">
      <c r="A2473" s="140">
        <v>89481</v>
      </c>
      <c r="B2473" s="141" t="s">
        <v>8417</v>
      </c>
      <c r="C2473" s="140" t="s">
        <v>5366</v>
      </c>
      <c r="D2473" s="140" t="s">
        <v>83</v>
      </c>
      <c r="E2473" s="142">
        <v>2.52</v>
      </c>
      <c r="F2473" s="142">
        <v>2.36</v>
      </c>
      <c r="G2473" s="140" t="s">
        <v>308</v>
      </c>
      <c r="H2473" s="143">
        <v>41974</v>
      </c>
    </row>
    <row r="2474" spans="1:8" ht="25.5">
      <c r="A2474" s="136">
        <v>89408</v>
      </c>
      <c r="B2474" s="137" t="s">
        <v>8418</v>
      </c>
      <c r="C2474" s="136" t="s">
        <v>5366</v>
      </c>
      <c r="D2474" s="136" t="s">
        <v>83</v>
      </c>
      <c r="E2474" s="138">
        <v>3.37</v>
      </c>
      <c r="F2474" s="138">
        <v>3.12</v>
      </c>
      <c r="G2474" s="136" t="s">
        <v>308</v>
      </c>
      <c r="H2474" s="139">
        <v>41974</v>
      </c>
    </row>
    <row r="2475" spans="1:8" ht="25.5">
      <c r="A2475" s="140">
        <v>89362</v>
      </c>
      <c r="B2475" s="141" t="s">
        <v>8419</v>
      </c>
      <c r="C2475" s="140" t="s">
        <v>5366</v>
      </c>
      <c r="D2475" s="140" t="s">
        <v>83</v>
      </c>
      <c r="E2475" s="142">
        <v>5.05</v>
      </c>
      <c r="F2475" s="142">
        <v>4.6399999999999997</v>
      </c>
      <c r="G2475" s="140" t="s">
        <v>308</v>
      </c>
      <c r="H2475" s="143">
        <v>41974</v>
      </c>
    </row>
    <row r="2476" spans="1:8" ht="25.5">
      <c r="A2476" s="136">
        <v>89412</v>
      </c>
      <c r="B2476" s="137" t="s">
        <v>8420</v>
      </c>
      <c r="C2476" s="136" t="s">
        <v>5366</v>
      </c>
      <c r="D2476" s="136" t="s">
        <v>83</v>
      </c>
      <c r="E2476" s="138">
        <v>4.22</v>
      </c>
      <c r="F2476" s="138">
        <v>3.97</v>
      </c>
      <c r="G2476" s="136" t="s">
        <v>308</v>
      </c>
      <c r="H2476" s="139">
        <v>41974</v>
      </c>
    </row>
    <row r="2477" spans="1:8" ht="25.5">
      <c r="A2477" s="140">
        <v>89492</v>
      </c>
      <c r="B2477" s="141" t="s">
        <v>8421</v>
      </c>
      <c r="C2477" s="140" t="s">
        <v>5366</v>
      </c>
      <c r="D2477" s="140" t="s">
        <v>83</v>
      </c>
      <c r="E2477" s="142">
        <v>3.56</v>
      </c>
      <c r="F2477" s="142">
        <v>3.36</v>
      </c>
      <c r="G2477" s="140" t="s">
        <v>308</v>
      </c>
      <c r="H2477" s="143">
        <v>41974</v>
      </c>
    </row>
    <row r="2478" spans="1:8" ht="25.5">
      <c r="A2478" s="136">
        <v>89413</v>
      </c>
      <c r="B2478" s="137" t="s">
        <v>8422</v>
      </c>
      <c r="C2478" s="136" t="s">
        <v>5366</v>
      </c>
      <c r="D2478" s="136" t="s">
        <v>83</v>
      </c>
      <c r="E2478" s="138">
        <v>4.5199999999999996</v>
      </c>
      <c r="F2478" s="138">
        <v>4.22</v>
      </c>
      <c r="G2478" s="136" t="s">
        <v>308</v>
      </c>
      <c r="H2478" s="139">
        <v>41974</v>
      </c>
    </row>
    <row r="2479" spans="1:8" ht="25.5">
      <c r="A2479" s="140">
        <v>89367</v>
      </c>
      <c r="B2479" s="141" t="s">
        <v>8423</v>
      </c>
      <c r="C2479" s="140" t="s">
        <v>5366</v>
      </c>
      <c r="D2479" s="140" t="s">
        <v>83</v>
      </c>
      <c r="E2479" s="142">
        <v>6.53</v>
      </c>
      <c r="F2479" s="142">
        <v>6.04</v>
      </c>
      <c r="G2479" s="140" t="s">
        <v>308</v>
      </c>
      <c r="H2479" s="143">
        <v>41974</v>
      </c>
    </row>
    <row r="2480" spans="1:8" ht="25.5">
      <c r="A2480" s="136">
        <v>89497</v>
      </c>
      <c r="B2480" s="137" t="s">
        <v>8424</v>
      </c>
      <c r="C2480" s="136" t="s">
        <v>5366</v>
      </c>
      <c r="D2480" s="136" t="s">
        <v>83</v>
      </c>
      <c r="E2480" s="138">
        <v>5.26</v>
      </c>
      <c r="F2480" s="138">
        <v>5.01</v>
      </c>
      <c r="G2480" s="136" t="s">
        <v>308</v>
      </c>
      <c r="H2480" s="139">
        <v>41974</v>
      </c>
    </row>
    <row r="2481" spans="1:8" ht="25.5">
      <c r="A2481" s="140">
        <v>89501</v>
      </c>
      <c r="B2481" s="141" t="s">
        <v>8425</v>
      </c>
      <c r="C2481" s="140" t="s">
        <v>5366</v>
      </c>
      <c r="D2481" s="140" t="s">
        <v>83</v>
      </c>
      <c r="E2481" s="142">
        <v>6.6</v>
      </c>
      <c r="F2481" s="142">
        <v>6.31</v>
      </c>
      <c r="G2481" s="140" t="s">
        <v>308</v>
      </c>
      <c r="H2481" s="143">
        <v>41974</v>
      </c>
    </row>
    <row r="2482" spans="1:8" ht="25.5">
      <c r="A2482" s="136">
        <v>89505</v>
      </c>
      <c r="B2482" s="137" t="s">
        <v>8426</v>
      </c>
      <c r="C2482" s="136" t="s">
        <v>5366</v>
      </c>
      <c r="D2482" s="136" t="s">
        <v>83</v>
      </c>
      <c r="E2482" s="138">
        <v>15.88</v>
      </c>
      <c r="F2482" s="138">
        <v>15.53</v>
      </c>
      <c r="G2482" s="136" t="s">
        <v>308</v>
      </c>
      <c r="H2482" s="139">
        <v>41974</v>
      </c>
    </row>
    <row r="2483" spans="1:8" ht="25.5">
      <c r="A2483" s="140">
        <v>89513</v>
      </c>
      <c r="B2483" s="141" t="s">
        <v>8427</v>
      </c>
      <c r="C2483" s="140" t="s">
        <v>5366</v>
      </c>
      <c r="D2483" s="140" t="s">
        <v>83</v>
      </c>
      <c r="E2483" s="142">
        <v>41.06</v>
      </c>
      <c r="F2483" s="142">
        <v>40.630000000000003</v>
      </c>
      <c r="G2483" s="140" t="s">
        <v>308</v>
      </c>
      <c r="H2483" s="143">
        <v>41974</v>
      </c>
    </row>
    <row r="2484" spans="1:8" ht="25.5">
      <c r="A2484" s="136">
        <v>89521</v>
      </c>
      <c r="B2484" s="137" t="s">
        <v>8428</v>
      </c>
      <c r="C2484" s="136" t="s">
        <v>5366</v>
      </c>
      <c r="D2484" s="136" t="s">
        <v>83</v>
      </c>
      <c r="E2484" s="138">
        <v>46.38</v>
      </c>
      <c r="F2484" s="138">
        <v>45.9</v>
      </c>
      <c r="G2484" s="136" t="s">
        <v>308</v>
      </c>
      <c r="H2484" s="139">
        <v>41974</v>
      </c>
    </row>
    <row r="2485" spans="1:8" ht="38.25">
      <c r="A2485" s="140">
        <v>89645</v>
      </c>
      <c r="B2485" s="141" t="s">
        <v>8429</v>
      </c>
      <c r="C2485" s="140" t="s">
        <v>5366</v>
      </c>
      <c r="D2485" s="140" t="s">
        <v>83</v>
      </c>
      <c r="E2485" s="142">
        <v>14.93</v>
      </c>
      <c r="F2485" s="142">
        <v>14.63</v>
      </c>
      <c r="G2485" s="140" t="s">
        <v>308</v>
      </c>
      <c r="H2485" s="143">
        <v>41974</v>
      </c>
    </row>
    <row r="2486" spans="1:8" ht="38.25">
      <c r="A2486" s="136">
        <v>84885</v>
      </c>
      <c r="B2486" s="137" t="s">
        <v>8430</v>
      </c>
      <c r="C2486" s="136" t="s">
        <v>5410</v>
      </c>
      <c r="D2486" s="136" t="s">
        <v>83</v>
      </c>
      <c r="E2486" s="138">
        <v>469.59</v>
      </c>
      <c r="F2486" s="138">
        <v>450.78</v>
      </c>
      <c r="G2486" s="136" t="s">
        <v>308</v>
      </c>
      <c r="H2486" s="139">
        <v>41974</v>
      </c>
    </row>
    <row r="2487" spans="1:8" ht="25.5">
      <c r="A2487" s="140">
        <v>84176</v>
      </c>
      <c r="B2487" s="141" t="s">
        <v>8431</v>
      </c>
      <c r="C2487" s="140" t="s">
        <v>5352</v>
      </c>
      <c r="D2487" s="140" t="s">
        <v>370</v>
      </c>
      <c r="E2487" s="142">
        <v>16.02</v>
      </c>
      <c r="F2487" s="142">
        <v>14.85</v>
      </c>
      <c r="G2487" s="140" t="s">
        <v>308</v>
      </c>
      <c r="H2487" s="143">
        <v>41974</v>
      </c>
    </row>
    <row r="2488" spans="1:8" ht="25.5">
      <c r="A2488" s="136">
        <v>84175</v>
      </c>
      <c r="B2488" s="137" t="s">
        <v>8432</v>
      </c>
      <c r="C2488" s="136" t="s">
        <v>5352</v>
      </c>
      <c r="D2488" s="136" t="s">
        <v>370</v>
      </c>
      <c r="E2488" s="138">
        <v>8.25</v>
      </c>
      <c r="F2488" s="138">
        <v>8.67</v>
      </c>
      <c r="G2488" s="136" t="s">
        <v>308</v>
      </c>
      <c r="H2488" s="139">
        <v>41974</v>
      </c>
    </row>
    <row r="2489" spans="1:8" ht="25.5">
      <c r="A2489" s="140">
        <v>68328</v>
      </c>
      <c r="B2489" s="141" t="s">
        <v>8433</v>
      </c>
      <c r="C2489" s="140" t="s">
        <v>5418</v>
      </c>
      <c r="D2489" s="140" t="s">
        <v>335</v>
      </c>
      <c r="E2489" s="142">
        <v>9.1300000000000008</v>
      </c>
      <c r="F2489" s="142">
        <v>8.9700000000000006</v>
      </c>
      <c r="G2489" s="140" t="s">
        <v>308</v>
      </c>
      <c r="H2489" s="143">
        <v>41974</v>
      </c>
    </row>
    <row r="2490" spans="1:8" ht="25.5">
      <c r="A2490" s="136">
        <v>83499</v>
      </c>
      <c r="B2490" s="137" t="s">
        <v>8434</v>
      </c>
      <c r="C2490" s="136" t="s">
        <v>5418</v>
      </c>
      <c r="D2490" s="136" t="s">
        <v>370</v>
      </c>
      <c r="E2490" s="138">
        <v>362.75</v>
      </c>
      <c r="F2490" s="138">
        <v>355.83</v>
      </c>
      <c r="G2490" s="136" t="s">
        <v>308</v>
      </c>
      <c r="H2490" s="139">
        <v>41974</v>
      </c>
    </row>
    <row r="2491" spans="1:8" ht="25.5">
      <c r="A2491" s="140" t="s">
        <v>8435</v>
      </c>
      <c r="B2491" s="141" t="s">
        <v>8436</v>
      </c>
      <c r="C2491" s="140" t="s">
        <v>5418</v>
      </c>
      <c r="D2491" s="140" t="s">
        <v>370</v>
      </c>
      <c r="E2491" s="142">
        <v>160.56</v>
      </c>
      <c r="F2491" s="142">
        <v>160.24</v>
      </c>
      <c r="G2491" s="140" t="s">
        <v>308</v>
      </c>
      <c r="H2491" s="143">
        <v>41974</v>
      </c>
    </row>
    <row r="2492" spans="1:8" ht="25.5">
      <c r="A2492" s="136">
        <v>83743</v>
      </c>
      <c r="B2492" s="137" t="s">
        <v>8437</v>
      </c>
      <c r="C2492" s="136" t="s">
        <v>8000</v>
      </c>
      <c r="D2492" s="136" t="s">
        <v>370</v>
      </c>
      <c r="E2492" s="138">
        <v>14.49</v>
      </c>
      <c r="F2492" s="138">
        <v>13.38</v>
      </c>
      <c r="G2492" s="136" t="s">
        <v>308</v>
      </c>
      <c r="H2492" s="139">
        <v>41974</v>
      </c>
    </row>
    <row r="2493" spans="1:8" ht="25.5">
      <c r="A2493" s="140" t="s">
        <v>8438</v>
      </c>
      <c r="B2493" s="141" t="s">
        <v>8439</v>
      </c>
      <c r="C2493" s="140" t="s">
        <v>5418</v>
      </c>
      <c r="D2493" s="140" t="s">
        <v>370</v>
      </c>
      <c r="E2493" s="142">
        <v>15.32</v>
      </c>
      <c r="F2493" s="142">
        <v>14.59</v>
      </c>
      <c r="G2493" s="140" t="s">
        <v>308</v>
      </c>
      <c r="H2493" s="143">
        <v>41974</v>
      </c>
    </row>
    <row r="2494" spans="1:8">
      <c r="A2494" s="136">
        <v>84177</v>
      </c>
      <c r="B2494" s="137" t="s">
        <v>8440</v>
      </c>
      <c r="C2494" s="136" t="s">
        <v>5352</v>
      </c>
      <c r="D2494" s="136" t="s">
        <v>370</v>
      </c>
      <c r="E2494" s="138">
        <v>11.63</v>
      </c>
      <c r="F2494" s="138">
        <v>10.56</v>
      </c>
      <c r="G2494" s="136" t="s">
        <v>308</v>
      </c>
      <c r="H2494" s="139">
        <v>41974</v>
      </c>
    </row>
    <row r="2495" spans="1:8" ht="38.25">
      <c r="A2495" s="140">
        <v>89574</v>
      </c>
      <c r="B2495" s="141" t="s">
        <v>8441</v>
      </c>
      <c r="C2495" s="140" t="s">
        <v>5366</v>
      </c>
      <c r="D2495" s="140" t="s">
        <v>83</v>
      </c>
      <c r="E2495" s="142">
        <v>46.99</v>
      </c>
      <c r="F2495" s="142">
        <v>46.22</v>
      </c>
      <c r="G2495" s="140" t="s">
        <v>308</v>
      </c>
      <c r="H2495" s="143">
        <v>41974</v>
      </c>
    </row>
    <row r="2496" spans="1:8" ht="38.25">
      <c r="A2496" s="136">
        <v>89834</v>
      </c>
      <c r="B2496" s="137" t="s">
        <v>8442</v>
      </c>
      <c r="C2496" s="136" t="s">
        <v>5366</v>
      </c>
      <c r="D2496" s="136" t="s">
        <v>83</v>
      </c>
      <c r="E2496" s="138">
        <v>19.03</v>
      </c>
      <c r="F2496" s="138">
        <v>18.600000000000001</v>
      </c>
      <c r="G2496" s="136" t="s">
        <v>308</v>
      </c>
      <c r="H2496" s="139">
        <v>41974</v>
      </c>
    </row>
    <row r="2497" spans="1:8" ht="38.25">
      <c r="A2497" s="140">
        <v>89797</v>
      </c>
      <c r="B2497" s="141" t="s">
        <v>8443</v>
      </c>
      <c r="C2497" s="140" t="s">
        <v>5366</v>
      </c>
      <c r="D2497" s="140" t="s">
        <v>83</v>
      </c>
      <c r="E2497" s="142">
        <v>23.75</v>
      </c>
      <c r="F2497" s="142">
        <v>22.86</v>
      </c>
      <c r="G2497" s="140" t="s">
        <v>308</v>
      </c>
      <c r="H2497" s="143">
        <v>41974</v>
      </c>
    </row>
    <row r="2498" spans="1:8" ht="38.25">
      <c r="A2498" s="136">
        <v>89861</v>
      </c>
      <c r="B2498" s="137" t="s">
        <v>8444</v>
      </c>
      <c r="C2498" s="136" t="s">
        <v>5366</v>
      </c>
      <c r="D2498" s="136" t="s">
        <v>83</v>
      </c>
      <c r="E2498" s="138">
        <v>23.48</v>
      </c>
      <c r="F2498" s="138">
        <v>22.61</v>
      </c>
      <c r="G2498" s="136" t="s">
        <v>308</v>
      </c>
      <c r="H2498" s="139">
        <v>41974</v>
      </c>
    </row>
    <row r="2499" spans="1:8" ht="38.25">
      <c r="A2499" s="140">
        <v>89863</v>
      </c>
      <c r="B2499" s="141" t="s">
        <v>8445</v>
      </c>
      <c r="C2499" s="140" t="s">
        <v>5366</v>
      </c>
      <c r="D2499" s="140" t="s">
        <v>83</v>
      </c>
      <c r="E2499" s="142">
        <v>98.98</v>
      </c>
      <c r="F2499" s="142">
        <v>97.79</v>
      </c>
      <c r="G2499" s="140" t="s">
        <v>308</v>
      </c>
      <c r="H2499" s="143">
        <v>41974</v>
      </c>
    </row>
    <row r="2500" spans="1:8" ht="38.25">
      <c r="A2500" s="136">
        <v>89783</v>
      </c>
      <c r="B2500" s="137" t="s">
        <v>8446</v>
      </c>
      <c r="C2500" s="136" t="s">
        <v>5366</v>
      </c>
      <c r="D2500" s="136" t="s">
        <v>83</v>
      </c>
      <c r="E2500" s="138">
        <v>6.49</v>
      </c>
      <c r="F2500" s="138">
        <v>6.11</v>
      </c>
      <c r="G2500" s="136" t="s">
        <v>308</v>
      </c>
      <c r="H2500" s="139">
        <v>41974</v>
      </c>
    </row>
    <row r="2501" spans="1:8" ht="38.25">
      <c r="A2501" s="140">
        <v>89827</v>
      </c>
      <c r="B2501" s="141" t="s">
        <v>8447</v>
      </c>
      <c r="C2501" s="140" t="s">
        <v>5366</v>
      </c>
      <c r="D2501" s="140" t="s">
        <v>83</v>
      </c>
      <c r="E2501" s="142">
        <v>7.98</v>
      </c>
      <c r="F2501" s="142">
        <v>7.82</v>
      </c>
      <c r="G2501" s="140" t="s">
        <v>308</v>
      </c>
      <c r="H2501" s="143">
        <v>41974</v>
      </c>
    </row>
    <row r="2502" spans="1:8" ht="38.25">
      <c r="A2502" s="136">
        <v>89785</v>
      </c>
      <c r="B2502" s="137" t="s">
        <v>8448</v>
      </c>
      <c r="C2502" s="136" t="s">
        <v>5366</v>
      </c>
      <c r="D2502" s="136" t="s">
        <v>83</v>
      </c>
      <c r="E2502" s="138">
        <v>11.04</v>
      </c>
      <c r="F2502" s="138">
        <v>10.58</v>
      </c>
      <c r="G2502" s="136" t="s">
        <v>308</v>
      </c>
      <c r="H2502" s="139">
        <v>41974</v>
      </c>
    </row>
    <row r="2503" spans="1:8" ht="38.25">
      <c r="A2503" s="140">
        <v>89830</v>
      </c>
      <c r="B2503" s="141" t="s">
        <v>8449</v>
      </c>
      <c r="C2503" s="140" t="s">
        <v>5366</v>
      </c>
      <c r="D2503" s="140" t="s">
        <v>83</v>
      </c>
      <c r="E2503" s="142">
        <v>13.98</v>
      </c>
      <c r="F2503" s="142">
        <v>13.66</v>
      </c>
      <c r="G2503" s="140" t="s">
        <v>308</v>
      </c>
      <c r="H2503" s="143">
        <v>41974</v>
      </c>
    </row>
    <row r="2504" spans="1:8" ht="38.25">
      <c r="A2504" s="136">
        <v>89795</v>
      </c>
      <c r="B2504" s="137" t="s">
        <v>8450</v>
      </c>
      <c r="C2504" s="136" t="s">
        <v>5366</v>
      </c>
      <c r="D2504" s="136" t="s">
        <v>83</v>
      </c>
      <c r="E2504" s="138">
        <v>17.87</v>
      </c>
      <c r="F2504" s="138">
        <v>17.18</v>
      </c>
      <c r="G2504" s="136" t="s">
        <v>308</v>
      </c>
      <c r="H2504" s="139">
        <v>41974</v>
      </c>
    </row>
    <row r="2505" spans="1:8" ht="38.25">
      <c r="A2505" s="140">
        <v>89690</v>
      </c>
      <c r="B2505" s="141" t="s">
        <v>8451</v>
      </c>
      <c r="C2505" s="140" t="s">
        <v>5366</v>
      </c>
      <c r="D2505" s="140" t="s">
        <v>83</v>
      </c>
      <c r="E2505" s="142">
        <v>33.21</v>
      </c>
      <c r="F2505" s="142">
        <v>32.85</v>
      </c>
      <c r="G2505" s="140" t="s">
        <v>308</v>
      </c>
      <c r="H2505" s="143">
        <v>41974</v>
      </c>
    </row>
    <row r="2506" spans="1:8" ht="38.25">
      <c r="A2506" s="136">
        <v>89567</v>
      </c>
      <c r="B2506" s="137" t="s">
        <v>8452</v>
      </c>
      <c r="C2506" s="136" t="s">
        <v>5366</v>
      </c>
      <c r="D2506" s="136" t="s">
        <v>83</v>
      </c>
      <c r="E2506" s="138">
        <v>34.74</v>
      </c>
      <c r="F2506" s="138">
        <v>34.229999999999997</v>
      </c>
      <c r="G2506" s="136" t="s">
        <v>308</v>
      </c>
      <c r="H2506" s="139">
        <v>41974</v>
      </c>
    </row>
    <row r="2507" spans="1:8" ht="38.25">
      <c r="A2507" s="140">
        <v>89692</v>
      </c>
      <c r="B2507" s="141" t="s">
        <v>8453</v>
      </c>
      <c r="C2507" s="140" t="s">
        <v>5366</v>
      </c>
      <c r="D2507" s="140" t="s">
        <v>83</v>
      </c>
      <c r="E2507" s="142">
        <v>34.21</v>
      </c>
      <c r="F2507" s="142">
        <v>33.86</v>
      </c>
      <c r="G2507" s="140" t="s">
        <v>308</v>
      </c>
      <c r="H2507" s="143">
        <v>41974</v>
      </c>
    </row>
    <row r="2508" spans="1:8" ht="38.25">
      <c r="A2508" s="136">
        <v>89569</v>
      </c>
      <c r="B2508" s="137" t="s">
        <v>8454</v>
      </c>
      <c r="C2508" s="136" t="s">
        <v>5366</v>
      </c>
      <c r="D2508" s="136" t="s">
        <v>83</v>
      </c>
      <c r="E2508" s="138">
        <v>35.74</v>
      </c>
      <c r="F2508" s="138">
        <v>35.24</v>
      </c>
      <c r="G2508" s="136" t="s">
        <v>308</v>
      </c>
      <c r="H2508" s="139">
        <v>41974</v>
      </c>
    </row>
    <row r="2509" spans="1:8" ht="38.25">
      <c r="A2509" s="140">
        <v>89699</v>
      </c>
      <c r="B2509" s="141" t="s">
        <v>8455</v>
      </c>
      <c r="C2509" s="140" t="s">
        <v>5366</v>
      </c>
      <c r="D2509" s="140" t="s">
        <v>83</v>
      </c>
      <c r="E2509" s="142">
        <v>80.22</v>
      </c>
      <c r="F2509" s="142">
        <v>79.59</v>
      </c>
      <c r="G2509" s="140" t="s">
        <v>308</v>
      </c>
      <c r="H2509" s="143">
        <v>41974</v>
      </c>
    </row>
    <row r="2510" spans="1:8" ht="38.25">
      <c r="A2510" s="136">
        <v>89698</v>
      </c>
      <c r="B2510" s="137" t="s">
        <v>8456</v>
      </c>
      <c r="C2510" s="136" t="s">
        <v>5366</v>
      </c>
      <c r="D2510" s="136" t="s">
        <v>83</v>
      </c>
      <c r="E2510" s="138">
        <v>87.78</v>
      </c>
      <c r="F2510" s="138">
        <v>87.16</v>
      </c>
      <c r="G2510" s="136" t="s">
        <v>308</v>
      </c>
      <c r="H2510" s="139">
        <v>41974</v>
      </c>
    </row>
    <row r="2511" spans="1:8" ht="25.5">
      <c r="A2511" s="140">
        <v>89561</v>
      </c>
      <c r="B2511" s="141" t="s">
        <v>8457</v>
      </c>
      <c r="C2511" s="140" t="s">
        <v>5366</v>
      </c>
      <c r="D2511" s="140" t="s">
        <v>83</v>
      </c>
      <c r="E2511" s="142">
        <v>7.59</v>
      </c>
      <c r="F2511" s="142">
        <v>7.39</v>
      </c>
      <c r="G2511" s="140" t="s">
        <v>308</v>
      </c>
      <c r="H2511" s="143">
        <v>41974</v>
      </c>
    </row>
    <row r="2512" spans="1:8" ht="25.5">
      <c r="A2512" s="136">
        <v>89563</v>
      </c>
      <c r="B2512" s="137" t="s">
        <v>8458</v>
      </c>
      <c r="C2512" s="136" t="s">
        <v>5366</v>
      </c>
      <c r="D2512" s="136" t="s">
        <v>83</v>
      </c>
      <c r="E2512" s="138">
        <v>11.89</v>
      </c>
      <c r="F2512" s="138">
        <v>11.63</v>
      </c>
      <c r="G2512" s="136" t="s">
        <v>308</v>
      </c>
      <c r="H2512" s="139">
        <v>41974</v>
      </c>
    </row>
    <row r="2513" spans="1:8" ht="38.25">
      <c r="A2513" s="140">
        <v>89685</v>
      </c>
      <c r="B2513" s="141" t="s">
        <v>8459</v>
      </c>
      <c r="C2513" s="140" t="s">
        <v>5366</v>
      </c>
      <c r="D2513" s="140" t="s">
        <v>83</v>
      </c>
      <c r="E2513" s="142">
        <v>22.5</v>
      </c>
      <c r="F2513" s="142">
        <v>22.29</v>
      </c>
      <c r="G2513" s="140" t="s">
        <v>308</v>
      </c>
      <c r="H2513" s="143">
        <v>41974</v>
      </c>
    </row>
    <row r="2514" spans="1:8" ht="25.5">
      <c r="A2514" s="136">
        <v>89565</v>
      </c>
      <c r="B2514" s="137" t="s">
        <v>8460</v>
      </c>
      <c r="C2514" s="136" t="s">
        <v>5366</v>
      </c>
      <c r="D2514" s="136" t="s">
        <v>83</v>
      </c>
      <c r="E2514" s="138">
        <v>24.03</v>
      </c>
      <c r="F2514" s="138">
        <v>23.68</v>
      </c>
      <c r="G2514" s="136" t="s">
        <v>308</v>
      </c>
      <c r="H2514" s="139">
        <v>41974</v>
      </c>
    </row>
    <row r="2515" spans="1:8" ht="38.25">
      <c r="A2515" s="140">
        <v>84143</v>
      </c>
      <c r="B2515" s="141" t="s">
        <v>8461</v>
      </c>
      <c r="C2515" s="140" t="s">
        <v>5450</v>
      </c>
      <c r="D2515" s="140" t="s">
        <v>307</v>
      </c>
      <c r="E2515" s="142">
        <v>5.88</v>
      </c>
      <c r="F2515" s="142">
        <v>5.88</v>
      </c>
      <c r="G2515" s="140" t="s">
        <v>308</v>
      </c>
      <c r="H2515" s="143">
        <v>41974</v>
      </c>
    </row>
    <row r="2516" spans="1:8" ht="25.5">
      <c r="A2516" s="136">
        <v>84138</v>
      </c>
      <c r="B2516" s="137" t="s">
        <v>8462</v>
      </c>
      <c r="C2516" s="136" t="s">
        <v>5450</v>
      </c>
      <c r="D2516" s="136" t="s">
        <v>307</v>
      </c>
      <c r="E2516" s="138">
        <v>5.36</v>
      </c>
      <c r="F2516" s="138">
        <v>5.35</v>
      </c>
      <c r="G2516" s="136" t="s">
        <v>308</v>
      </c>
      <c r="H2516" s="139">
        <v>41974</v>
      </c>
    </row>
    <row r="2517" spans="1:8" ht="25.5">
      <c r="A2517" s="140">
        <v>83764</v>
      </c>
      <c r="B2517" s="141" t="s">
        <v>8463</v>
      </c>
      <c r="C2517" s="140" t="s">
        <v>5450</v>
      </c>
      <c r="D2517" s="140" t="s">
        <v>307</v>
      </c>
      <c r="E2517" s="142">
        <v>3.78</v>
      </c>
      <c r="F2517" s="142">
        <v>3.78</v>
      </c>
      <c r="G2517" s="140" t="s">
        <v>308</v>
      </c>
      <c r="H2517" s="143">
        <v>41974</v>
      </c>
    </row>
    <row r="2518" spans="1:8" ht="25.5">
      <c r="A2518" s="136">
        <v>83756</v>
      </c>
      <c r="B2518" s="137" t="s">
        <v>8464</v>
      </c>
      <c r="C2518" s="136" t="s">
        <v>5450</v>
      </c>
      <c r="D2518" s="136" t="s">
        <v>307</v>
      </c>
      <c r="E2518" s="138">
        <v>19.510000000000002</v>
      </c>
      <c r="F2518" s="138">
        <v>19.5</v>
      </c>
      <c r="G2518" s="136" t="s">
        <v>308</v>
      </c>
      <c r="H2518" s="139">
        <v>41974</v>
      </c>
    </row>
    <row r="2519" spans="1:8" ht="25.5">
      <c r="A2519" s="140">
        <v>73407</v>
      </c>
      <c r="B2519" s="141" t="s">
        <v>8465</v>
      </c>
      <c r="C2519" s="140" t="s">
        <v>5450</v>
      </c>
      <c r="D2519" s="140" t="s">
        <v>307</v>
      </c>
      <c r="E2519" s="142">
        <v>5.53</v>
      </c>
      <c r="F2519" s="142">
        <v>5.53</v>
      </c>
      <c r="G2519" s="140" t="s">
        <v>308</v>
      </c>
      <c r="H2519" s="143">
        <v>41974</v>
      </c>
    </row>
    <row r="2520" spans="1:8" ht="38.25">
      <c r="A2520" s="136" t="s">
        <v>8466</v>
      </c>
      <c r="B2520" s="137" t="s">
        <v>8467</v>
      </c>
      <c r="C2520" s="136" t="s">
        <v>6285</v>
      </c>
      <c r="D2520" s="136" t="s">
        <v>83</v>
      </c>
      <c r="E2520" s="138">
        <v>59.71</v>
      </c>
      <c r="F2520" s="138">
        <v>58.36</v>
      </c>
      <c r="G2520" s="136" t="s">
        <v>308</v>
      </c>
      <c r="H2520" s="139">
        <v>41974</v>
      </c>
    </row>
    <row r="2521" spans="1:8" ht="38.25">
      <c r="A2521" s="140" t="s">
        <v>8468</v>
      </c>
      <c r="B2521" s="141" t="s">
        <v>8469</v>
      </c>
      <c r="C2521" s="140" t="s">
        <v>6285</v>
      </c>
      <c r="D2521" s="140" t="s">
        <v>83</v>
      </c>
      <c r="E2521" s="142">
        <v>63.8</v>
      </c>
      <c r="F2521" s="142">
        <v>62.87</v>
      </c>
      <c r="G2521" s="140" t="s">
        <v>308</v>
      </c>
      <c r="H2521" s="143">
        <v>41974</v>
      </c>
    </row>
    <row r="2522" spans="1:8" ht="38.25">
      <c r="A2522" s="136">
        <v>89973</v>
      </c>
      <c r="B2522" s="137" t="s">
        <v>8470</v>
      </c>
      <c r="C2522" s="136" t="s">
        <v>5366</v>
      </c>
      <c r="D2522" s="136" t="s">
        <v>83</v>
      </c>
      <c r="E2522" s="138">
        <v>171.15</v>
      </c>
      <c r="F2522" s="138">
        <v>166.57</v>
      </c>
      <c r="G2522" s="136" t="s">
        <v>308</v>
      </c>
      <c r="H2522" s="139">
        <v>41974</v>
      </c>
    </row>
    <row r="2523" spans="1:8" ht="38.25">
      <c r="A2523" s="140">
        <v>89971</v>
      </c>
      <c r="B2523" s="141" t="s">
        <v>8471</v>
      </c>
      <c r="C2523" s="140" t="s">
        <v>5366</v>
      </c>
      <c r="D2523" s="140" t="s">
        <v>83</v>
      </c>
      <c r="E2523" s="142">
        <v>29.46</v>
      </c>
      <c r="F2523" s="142">
        <v>28.46</v>
      </c>
      <c r="G2523" s="140" t="s">
        <v>308</v>
      </c>
      <c r="H2523" s="143">
        <v>41974</v>
      </c>
    </row>
    <row r="2524" spans="1:8" ht="38.25">
      <c r="A2524" s="136">
        <v>89972</v>
      </c>
      <c r="B2524" s="137" t="s">
        <v>8472</v>
      </c>
      <c r="C2524" s="136" t="s">
        <v>5366</v>
      </c>
      <c r="D2524" s="136" t="s">
        <v>83</v>
      </c>
      <c r="E2524" s="138">
        <v>31.66</v>
      </c>
      <c r="F2524" s="138">
        <v>30.57</v>
      </c>
      <c r="G2524" s="136" t="s">
        <v>308</v>
      </c>
      <c r="H2524" s="139">
        <v>41974</v>
      </c>
    </row>
    <row r="2525" spans="1:8" ht="38.25">
      <c r="A2525" s="140">
        <v>89969</v>
      </c>
      <c r="B2525" s="141" t="s">
        <v>8473</v>
      </c>
      <c r="C2525" s="140" t="s">
        <v>5366</v>
      </c>
      <c r="D2525" s="140" t="s">
        <v>83</v>
      </c>
      <c r="E2525" s="142">
        <v>26.28</v>
      </c>
      <c r="F2525" s="142">
        <v>25.37</v>
      </c>
      <c r="G2525" s="140" t="s">
        <v>308</v>
      </c>
      <c r="H2525" s="143">
        <v>41974</v>
      </c>
    </row>
    <row r="2526" spans="1:8" ht="38.25">
      <c r="A2526" s="136">
        <v>89970</v>
      </c>
      <c r="B2526" s="137" t="s">
        <v>8474</v>
      </c>
      <c r="C2526" s="136" t="s">
        <v>5366</v>
      </c>
      <c r="D2526" s="136" t="s">
        <v>83</v>
      </c>
      <c r="E2526" s="138">
        <v>28.29</v>
      </c>
      <c r="F2526" s="138">
        <v>27.21</v>
      </c>
      <c r="G2526" s="136" t="s">
        <v>308</v>
      </c>
      <c r="H2526" s="139">
        <v>41974</v>
      </c>
    </row>
    <row r="2527" spans="1:8" ht="38.25">
      <c r="A2527" s="140">
        <v>89974</v>
      </c>
      <c r="B2527" s="141" t="s">
        <v>8475</v>
      </c>
      <c r="C2527" s="140" t="s">
        <v>5366</v>
      </c>
      <c r="D2527" s="140" t="s">
        <v>83</v>
      </c>
      <c r="E2527" s="142">
        <v>170.17</v>
      </c>
      <c r="F2527" s="142">
        <v>165.36</v>
      </c>
      <c r="G2527" s="140" t="s">
        <v>308</v>
      </c>
      <c r="H2527" s="143">
        <v>41974</v>
      </c>
    </row>
    <row r="2528" spans="1:8" ht="38.25">
      <c r="A2528" s="136" t="s">
        <v>8476</v>
      </c>
      <c r="B2528" s="137" t="s">
        <v>8477</v>
      </c>
      <c r="C2528" s="136" t="s">
        <v>5368</v>
      </c>
      <c r="D2528" s="136" t="s">
        <v>83</v>
      </c>
      <c r="E2528" s="138">
        <v>4.41</v>
      </c>
      <c r="F2528" s="138">
        <v>4.2</v>
      </c>
      <c r="G2528" s="136" t="s">
        <v>308</v>
      </c>
      <c r="H2528" s="139">
        <v>41974</v>
      </c>
    </row>
    <row r="2529" spans="1:8" ht="38.25">
      <c r="A2529" s="140" t="s">
        <v>8478</v>
      </c>
      <c r="B2529" s="141" t="s">
        <v>8479</v>
      </c>
      <c r="C2529" s="140" t="s">
        <v>5418</v>
      </c>
      <c r="D2529" s="140" t="s">
        <v>335</v>
      </c>
      <c r="E2529" s="142">
        <v>69.44</v>
      </c>
      <c r="F2529" s="142">
        <v>67.33</v>
      </c>
      <c r="G2529" s="140" t="s">
        <v>308</v>
      </c>
      <c r="H2529" s="143">
        <v>41974</v>
      </c>
    </row>
    <row r="2530" spans="1:8" ht="38.25">
      <c r="A2530" s="136" t="s">
        <v>8480</v>
      </c>
      <c r="B2530" s="137" t="s">
        <v>8481</v>
      </c>
      <c r="C2530" s="136" t="s">
        <v>5418</v>
      </c>
      <c r="D2530" s="136" t="s">
        <v>335</v>
      </c>
      <c r="E2530" s="138">
        <v>78.45</v>
      </c>
      <c r="F2530" s="138">
        <v>76.02</v>
      </c>
      <c r="G2530" s="136" t="s">
        <v>308</v>
      </c>
      <c r="H2530" s="139">
        <v>41974</v>
      </c>
    </row>
    <row r="2531" spans="1:8" ht="38.25">
      <c r="A2531" s="140" t="s">
        <v>8482</v>
      </c>
      <c r="B2531" s="141" t="s">
        <v>8483</v>
      </c>
      <c r="C2531" s="140" t="s">
        <v>5418</v>
      </c>
      <c r="D2531" s="140" t="s">
        <v>335</v>
      </c>
      <c r="E2531" s="142">
        <v>88.37</v>
      </c>
      <c r="F2531" s="142">
        <v>85.57</v>
      </c>
      <c r="G2531" s="140" t="s">
        <v>308</v>
      </c>
      <c r="H2531" s="143">
        <v>41974</v>
      </c>
    </row>
    <row r="2532" spans="1:8" ht="38.25">
      <c r="A2532" s="136" t="s">
        <v>8484</v>
      </c>
      <c r="B2532" s="137" t="s">
        <v>8485</v>
      </c>
      <c r="C2532" s="136" t="s">
        <v>5418</v>
      </c>
      <c r="D2532" s="136" t="s">
        <v>335</v>
      </c>
      <c r="E2532" s="138">
        <v>114.3</v>
      </c>
      <c r="F2532" s="138">
        <v>111.25</v>
      </c>
      <c r="G2532" s="136" t="s">
        <v>308</v>
      </c>
      <c r="H2532" s="139">
        <v>41974</v>
      </c>
    </row>
    <row r="2533" spans="1:8" ht="38.25">
      <c r="A2533" s="140" t="s">
        <v>8486</v>
      </c>
      <c r="B2533" s="141" t="s">
        <v>8487</v>
      </c>
      <c r="C2533" s="140" t="s">
        <v>5418</v>
      </c>
      <c r="D2533" s="140" t="s">
        <v>335</v>
      </c>
      <c r="E2533" s="142">
        <v>60.69</v>
      </c>
      <c r="F2533" s="142">
        <v>58.84</v>
      </c>
      <c r="G2533" s="140" t="s">
        <v>308</v>
      </c>
      <c r="H2533" s="143">
        <v>41974</v>
      </c>
    </row>
    <row r="2534" spans="1:8" ht="38.25">
      <c r="A2534" s="136" t="s">
        <v>8488</v>
      </c>
      <c r="B2534" s="137" t="s">
        <v>8489</v>
      </c>
      <c r="C2534" s="136" t="s">
        <v>5418</v>
      </c>
      <c r="D2534" s="136" t="s">
        <v>335</v>
      </c>
      <c r="E2534" s="138">
        <v>69.39</v>
      </c>
      <c r="F2534" s="138">
        <v>67.23</v>
      </c>
      <c r="G2534" s="136" t="s">
        <v>308</v>
      </c>
      <c r="H2534" s="139">
        <v>41974</v>
      </c>
    </row>
    <row r="2535" spans="1:8" ht="25.5">
      <c r="A2535" s="140">
        <v>7101</v>
      </c>
      <c r="B2535" s="141" t="s">
        <v>8490</v>
      </c>
      <c r="C2535" s="140" t="s">
        <v>5410</v>
      </c>
      <c r="D2535" s="140" t="s">
        <v>335</v>
      </c>
      <c r="E2535" s="142">
        <v>35.659999999999997</v>
      </c>
      <c r="F2535" s="142">
        <v>35.17</v>
      </c>
      <c r="G2535" s="140" t="s">
        <v>308</v>
      </c>
      <c r="H2535" s="143">
        <v>41974</v>
      </c>
    </row>
    <row r="2536" spans="1:8" ht="25.5">
      <c r="A2536" s="136">
        <v>7100</v>
      </c>
      <c r="B2536" s="137" t="s">
        <v>8491</v>
      </c>
      <c r="C2536" s="136" t="s">
        <v>5410</v>
      </c>
      <c r="D2536" s="136" t="s">
        <v>335</v>
      </c>
      <c r="E2536" s="138">
        <v>35.020000000000003</v>
      </c>
      <c r="F2536" s="138">
        <v>34.53</v>
      </c>
      <c r="G2536" s="136" t="s">
        <v>308</v>
      </c>
      <c r="H2536" s="139">
        <v>41974</v>
      </c>
    </row>
    <row r="2537" spans="1:8" ht="12.75" customHeight="1">
      <c r="A2537" s="140" t="s">
        <v>8492</v>
      </c>
      <c r="B2537" s="141" t="s">
        <v>8493</v>
      </c>
      <c r="C2537" s="140" t="s">
        <v>5368</v>
      </c>
      <c r="D2537" s="140" t="s">
        <v>83</v>
      </c>
      <c r="E2537" s="142">
        <v>11.64</v>
      </c>
      <c r="F2537" s="142">
        <v>11.4</v>
      </c>
      <c r="G2537" s="140" t="s">
        <v>308</v>
      </c>
      <c r="H2537" s="143">
        <v>41974</v>
      </c>
    </row>
    <row r="2538" spans="1:8" ht="12.75" customHeight="1">
      <c r="A2538" s="136" t="s">
        <v>8494</v>
      </c>
      <c r="B2538" s="137" t="s">
        <v>8495</v>
      </c>
      <c r="C2538" s="136" t="s">
        <v>5368</v>
      </c>
      <c r="D2538" s="136" t="s">
        <v>83</v>
      </c>
      <c r="E2538" s="138">
        <v>21.56</v>
      </c>
      <c r="F2538" s="138">
        <v>21.25</v>
      </c>
      <c r="G2538" s="136" t="s">
        <v>308</v>
      </c>
      <c r="H2538" s="139">
        <v>41974</v>
      </c>
    </row>
    <row r="2539" spans="1:8" ht="12.75" customHeight="1">
      <c r="A2539" s="140" t="s">
        <v>8496</v>
      </c>
      <c r="B2539" s="141" t="s">
        <v>8497</v>
      </c>
      <c r="C2539" s="140" t="s">
        <v>5368</v>
      </c>
      <c r="D2539" s="140" t="s">
        <v>83</v>
      </c>
      <c r="E2539" s="142">
        <v>30.92</v>
      </c>
      <c r="F2539" s="142">
        <v>30.61</v>
      </c>
      <c r="G2539" s="140" t="s">
        <v>308</v>
      </c>
      <c r="H2539" s="143">
        <v>41974</v>
      </c>
    </row>
    <row r="2540" spans="1:8" ht="12.75" customHeight="1">
      <c r="A2540" s="136" t="s">
        <v>8498</v>
      </c>
      <c r="B2540" s="137" t="s">
        <v>8499</v>
      </c>
      <c r="C2540" s="136" t="s">
        <v>5368</v>
      </c>
      <c r="D2540" s="136" t="s">
        <v>83</v>
      </c>
      <c r="E2540" s="138">
        <v>30.15</v>
      </c>
      <c r="F2540" s="138">
        <v>29.84</v>
      </c>
      <c r="G2540" s="136" t="s">
        <v>308</v>
      </c>
      <c r="H2540" s="139">
        <v>41974</v>
      </c>
    </row>
    <row r="2541" spans="1:8" ht="12.75" customHeight="1">
      <c r="A2541" s="140" t="s">
        <v>8500</v>
      </c>
      <c r="B2541" s="141" t="s">
        <v>8501</v>
      </c>
      <c r="C2541" s="140" t="s">
        <v>5368</v>
      </c>
      <c r="D2541" s="140" t="s">
        <v>83</v>
      </c>
      <c r="E2541" s="142">
        <v>33.950000000000003</v>
      </c>
      <c r="F2541" s="142">
        <v>33.64</v>
      </c>
      <c r="G2541" s="140" t="s">
        <v>308</v>
      </c>
      <c r="H2541" s="143">
        <v>41974</v>
      </c>
    </row>
    <row r="2542" spans="1:8" ht="12.75" customHeight="1">
      <c r="A2542" s="136" t="s">
        <v>8502</v>
      </c>
      <c r="B2542" s="137" t="s">
        <v>8503</v>
      </c>
      <c r="C2542" s="136" t="s">
        <v>5368</v>
      </c>
      <c r="D2542" s="136" t="s">
        <v>83</v>
      </c>
      <c r="E2542" s="138">
        <v>40</v>
      </c>
      <c r="F2542" s="138">
        <v>39.69</v>
      </c>
      <c r="G2542" s="136" t="s">
        <v>308</v>
      </c>
      <c r="H2542" s="139">
        <v>41974</v>
      </c>
    </row>
    <row r="2543" spans="1:8" ht="12.75" customHeight="1">
      <c r="A2543" s="140">
        <v>83468</v>
      </c>
      <c r="B2543" s="141" t="s">
        <v>8504</v>
      </c>
      <c r="C2543" s="140" t="s">
        <v>5368</v>
      </c>
      <c r="D2543" s="140" t="s">
        <v>83</v>
      </c>
      <c r="E2543" s="142">
        <v>3.84</v>
      </c>
      <c r="F2543" s="142">
        <v>3.79</v>
      </c>
      <c r="G2543" s="140" t="s">
        <v>308</v>
      </c>
      <c r="H2543" s="143">
        <v>41974</v>
      </c>
    </row>
    <row r="2544" spans="1:8" ht="12.75" customHeight="1">
      <c r="A2544" s="136">
        <v>83469</v>
      </c>
      <c r="B2544" s="137" t="s">
        <v>8505</v>
      </c>
      <c r="C2544" s="136" t="s">
        <v>5368</v>
      </c>
      <c r="D2544" s="136" t="s">
        <v>83</v>
      </c>
      <c r="E2544" s="138">
        <v>3.84</v>
      </c>
      <c r="F2544" s="138">
        <v>3.79</v>
      </c>
      <c r="G2544" s="136" t="s">
        <v>308</v>
      </c>
      <c r="H2544" s="139">
        <v>41974</v>
      </c>
    </row>
    <row r="2545" spans="1:8" ht="12.75" customHeight="1">
      <c r="A2545" s="140">
        <v>83470</v>
      </c>
      <c r="B2545" s="141" t="s">
        <v>8506</v>
      </c>
      <c r="C2545" s="140" t="s">
        <v>5368</v>
      </c>
      <c r="D2545" s="140" t="s">
        <v>83</v>
      </c>
      <c r="E2545" s="142">
        <v>8.99</v>
      </c>
      <c r="F2545" s="142">
        <v>8.83</v>
      </c>
      <c r="G2545" s="140" t="s">
        <v>308</v>
      </c>
      <c r="H2545" s="143">
        <v>41974</v>
      </c>
    </row>
    <row r="2546" spans="1:8" ht="12.75" customHeight="1">
      <c r="A2546" s="136">
        <v>72274</v>
      </c>
      <c r="B2546" s="137" t="s">
        <v>8507</v>
      </c>
      <c r="C2546" s="136" t="s">
        <v>5368</v>
      </c>
      <c r="D2546" s="136" t="s">
        <v>83</v>
      </c>
      <c r="E2546" s="138">
        <v>2.2799999999999998</v>
      </c>
      <c r="F2546" s="138">
        <v>2.15</v>
      </c>
      <c r="G2546" s="136" t="s">
        <v>308</v>
      </c>
      <c r="H2546" s="139">
        <v>41974</v>
      </c>
    </row>
    <row r="2547" spans="1:8" ht="12.75" customHeight="1">
      <c r="A2547" s="140">
        <v>72275</v>
      </c>
      <c r="B2547" s="141" t="s">
        <v>8508</v>
      </c>
      <c r="C2547" s="140" t="s">
        <v>5368</v>
      </c>
      <c r="D2547" s="140" t="s">
        <v>83</v>
      </c>
      <c r="E2547" s="142">
        <v>2.73</v>
      </c>
      <c r="F2547" s="142">
        <v>2.61</v>
      </c>
      <c r="G2547" s="140" t="s">
        <v>308</v>
      </c>
      <c r="H2547" s="143">
        <v>41974</v>
      </c>
    </row>
    <row r="2548" spans="1:8" ht="12.75" customHeight="1">
      <c r="A2548" s="136">
        <v>72277</v>
      </c>
      <c r="B2548" s="137" t="s">
        <v>8509</v>
      </c>
      <c r="C2548" s="136" t="s">
        <v>5368</v>
      </c>
      <c r="D2548" s="136" t="s">
        <v>83</v>
      </c>
      <c r="E2548" s="138">
        <v>3.11</v>
      </c>
      <c r="F2548" s="138">
        <v>2.98</v>
      </c>
      <c r="G2548" s="136" t="s">
        <v>308</v>
      </c>
      <c r="H2548" s="139">
        <v>41974</v>
      </c>
    </row>
    <row r="2549" spans="1:8" ht="12.75" customHeight="1">
      <c r="A2549" s="140">
        <v>72248</v>
      </c>
      <c r="B2549" s="141" t="s">
        <v>8510</v>
      </c>
      <c r="C2549" s="140" t="s">
        <v>5368</v>
      </c>
      <c r="D2549" s="140" t="s">
        <v>83</v>
      </c>
      <c r="E2549" s="142">
        <v>2.0499999999999998</v>
      </c>
      <c r="F2549" s="142">
        <v>1.92</v>
      </c>
      <c r="G2549" s="140" t="s">
        <v>308</v>
      </c>
      <c r="H2549" s="143">
        <v>41974</v>
      </c>
    </row>
    <row r="2550" spans="1:8" ht="12.75" customHeight="1">
      <c r="A2550" s="136" t="s">
        <v>8511</v>
      </c>
      <c r="B2550" s="137" t="s">
        <v>8512</v>
      </c>
      <c r="C2550" s="136" t="s">
        <v>5368</v>
      </c>
      <c r="D2550" s="136" t="s">
        <v>83</v>
      </c>
      <c r="E2550" s="138">
        <v>12.14</v>
      </c>
      <c r="F2550" s="138">
        <v>11.9</v>
      </c>
      <c r="G2550" s="136" t="s">
        <v>308</v>
      </c>
      <c r="H2550" s="139">
        <v>41974</v>
      </c>
    </row>
    <row r="2551" spans="1:8" ht="12.75" customHeight="1">
      <c r="A2551" s="140" t="s">
        <v>8513</v>
      </c>
      <c r="B2551" s="141" t="s">
        <v>8514</v>
      </c>
      <c r="C2551" s="140" t="s">
        <v>5368</v>
      </c>
      <c r="D2551" s="140" t="s">
        <v>83</v>
      </c>
      <c r="E2551" s="142">
        <v>15.2</v>
      </c>
      <c r="F2551" s="142">
        <v>14.96</v>
      </c>
      <c r="G2551" s="140" t="s">
        <v>308</v>
      </c>
      <c r="H2551" s="143">
        <v>41974</v>
      </c>
    </row>
    <row r="2552" spans="1:8" ht="12.75" customHeight="1">
      <c r="A2552" s="136" t="s">
        <v>8515</v>
      </c>
      <c r="B2552" s="137" t="s">
        <v>8516</v>
      </c>
      <c r="C2552" s="136" t="s">
        <v>5368</v>
      </c>
      <c r="D2552" s="136" t="s">
        <v>83</v>
      </c>
      <c r="E2552" s="138">
        <v>31.18</v>
      </c>
      <c r="F2552" s="138">
        <v>30.96</v>
      </c>
      <c r="G2552" s="136" t="s">
        <v>308</v>
      </c>
      <c r="H2552" s="139">
        <v>41974</v>
      </c>
    </row>
    <row r="2553" spans="1:8" ht="12.75" customHeight="1">
      <c r="A2553" s="140">
        <v>72278</v>
      </c>
      <c r="B2553" s="141" t="s">
        <v>8517</v>
      </c>
      <c r="C2553" s="140" t="s">
        <v>5368</v>
      </c>
      <c r="D2553" s="140" t="s">
        <v>83</v>
      </c>
      <c r="E2553" s="142">
        <v>86.18</v>
      </c>
      <c r="F2553" s="142">
        <v>85.36</v>
      </c>
      <c r="G2553" s="140" t="s">
        <v>308</v>
      </c>
      <c r="H2553" s="143">
        <v>41974</v>
      </c>
    </row>
    <row r="2554" spans="1:8" ht="38.25">
      <c r="A2554" s="144">
        <v>5926</v>
      </c>
      <c r="B2554" s="137" t="s">
        <v>8518</v>
      </c>
      <c r="C2554" s="136" t="s">
        <v>5450</v>
      </c>
      <c r="D2554" s="136" t="s">
        <v>6044</v>
      </c>
      <c r="E2554" s="138">
        <v>268</v>
      </c>
      <c r="F2554" s="138">
        <v>266.39999999999998</v>
      </c>
      <c r="G2554" s="136" t="s">
        <v>308</v>
      </c>
      <c r="H2554" s="139">
        <v>41974</v>
      </c>
    </row>
    <row r="2555" spans="1:8" ht="38.25">
      <c r="A2555" s="140">
        <v>5927</v>
      </c>
      <c r="B2555" s="141" t="s">
        <v>8519</v>
      </c>
      <c r="C2555" s="140" t="s">
        <v>5450</v>
      </c>
      <c r="D2555" s="140" t="s">
        <v>6355</v>
      </c>
      <c r="E2555" s="142">
        <v>270.77</v>
      </c>
      <c r="F2555" s="142">
        <v>268.85000000000002</v>
      </c>
      <c r="G2555" s="140" t="s">
        <v>308</v>
      </c>
      <c r="H2555" s="143">
        <v>41974</v>
      </c>
    </row>
    <row r="2556" spans="1:8" ht="38.25">
      <c r="A2556" s="136">
        <v>5924</v>
      </c>
      <c r="B2556" s="137" t="s">
        <v>8520</v>
      </c>
      <c r="C2556" s="136" t="s">
        <v>5450</v>
      </c>
      <c r="D2556" s="136" t="s">
        <v>6046</v>
      </c>
      <c r="E2556" s="138">
        <v>457.52</v>
      </c>
      <c r="F2556" s="138">
        <v>455.92</v>
      </c>
      <c r="G2556" s="136" t="s">
        <v>308</v>
      </c>
      <c r="H2556" s="139">
        <v>41974</v>
      </c>
    </row>
    <row r="2557" spans="1:8" ht="38.25">
      <c r="A2557" s="140">
        <v>5925</v>
      </c>
      <c r="B2557" s="141" t="s">
        <v>8521</v>
      </c>
      <c r="C2557" s="140" t="s">
        <v>5450</v>
      </c>
      <c r="D2557" s="140" t="s">
        <v>6358</v>
      </c>
      <c r="E2557" s="142">
        <v>460.29</v>
      </c>
      <c r="F2557" s="142">
        <v>458.37</v>
      </c>
      <c r="G2557" s="140" t="s">
        <v>308</v>
      </c>
      <c r="H2557" s="143">
        <v>41974</v>
      </c>
    </row>
    <row r="2558" spans="1:8" ht="38.25">
      <c r="A2558" s="136">
        <v>53843</v>
      </c>
      <c r="B2558" s="137" t="s">
        <v>8522</v>
      </c>
      <c r="C2558" s="136" t="s">
        <v>5450</v>
      </c>
      <c r="D2558" s="136" t="s">
        <v>307</v>
      </c>
      <c r="E2558" s="138">
        <v>13.87</v>
      </c>
      <c r="F2558" s="138">
        <v>12.27</v>
      </c>
      <c r="G2558" s="136" t="s">
        <v>308</v>
      </c>
      <c r="H2558" s="139">
        <v>41974</v>
      </c>
    </row>
    <row r="2559" spans="1:8" ht="38.25">
      <c r="A2559" s="140">
        <v>53844</v>
      </c>
      <c r="B2559" s="141" t="s">
        <v>8523</v>
      </c>
      <c r="C2559" s="140" t="s">
        <v>5450</v>
      </c>
      <c r="D2559" s="140" t="s">
        <v>307</v>
      </c>
      <c r="E2559" s="142">
        <v>16.64</v>
      </c>
      <c r="F2559" s="142">
        <v>14.72</v>
      </c>
      <c r="G2559" s="140" t="s">
        <v>308</v>
      </c>
      <c r="H2559" s="143">
        <v>41974</v>
      </c>
    </row>
    <row r="2560" spans="1:8" ht="38.25">
      <c r="A2560" s="136">
        <v>5776</v>
      </c>
      <c r="B2560" s="137" t="s">
        <v>8524</v>
      </c>
      <c r="C2560" s="136" t="s">
        <v>5450</v>
      </c>
      <c r="D2560" s="136" t="s">
        <v>307</v>
      </c>
      <c r="E2560" s="138">
        <v>66.53</v>
      </c>
      <c r="F2560" s="138">
        <v>66.52</v>
      </c>
      <c r="G2560" s="136" t="s">
        <v>308</v>
      </c>
      <c r="H2560" s="139">
        <v>41974</v>
      </c>
    </row>
    <row r="2561" spans="1:8" ht="38.25">
      <c r="A2561" s="140">
        <v>53842</v>
      </c>
      <c r="B2561" s="141" t="s">
        <v>8525</v>
      </c>
      <c r="C2561" s="140" t="s">
        <v>5450</v>
      </c>
      <c r="D2561" s="140" t="s">
        <v>307</v>
      </c>
      <c r="E2561" s="142">
        <v>254.13</v>
      </c>
      <c r="F2561" s="142">
        <v>254.12</v>
      </c>
      <c r="G2561" s="140" t="s">
        <v>308</v>
      </c>
      <c r="H2561" s="143">
        <v>41974</v>
      </c>
    </row>
    <row r="2562" spans="1:8" ht="38.25">
      <c r="A2562" s="136">
        <v>5775</v>
      </c>
      <c r="B2562" s="137" t="s">
        <v>8526</v>
      </c>
      <c r="C2562" s="136" t="s">
        <v>5450</v>
      </c>
      <c r="D2562" s="136" t="s">
        <v>307</v>
      </c>
      <c r="E2562" s="138">
        <v>122.99</v>
      </c>
      <c r="F2562" s="138">
        <v>122.99</v>
      </c>
      <c r="G2562" s="136" t="s">
        <v>308</v>
      </c>
      <c r="H2562" s="139">
        <v>41974</v>
      </c>
    </row>
    <row r="2563" spans="1:8" ht="12.75" customHeight="1">
      <c r="A2563" s="140" t="s">
        <v>74</v>
      </c>
      <c r="B2563" s="141" t="s">
        <v>75</v>
      </c>
      <c r="C2563" s="140" t="s">
        <v>5418</v>
      </c>
      <c r="D2563" s="140" t="s">
        <v>368</v>
      </c>
      <c r="E2563" s="142">
        <v>80.42</v>
      </c>
      <c r="F2563" s="142">
        <v>72.84</v>
      </c>
      <c r="G2563" s="140" t="s">
        <v>308</v>
      </c>
      <c r="H2563" s="143">
        <v>41974</v>
      </c>
    </row>
    <row r="2564" spans="1:8" ht="12.75" customHeight="1">
      <c r="A2564" s="136" t="s">
        <v>8527</v>
      </c>
      <c r="B2564" s="137" t="s">
        <v>8528</v>
      </c>
      <c r="C2564" s="136" t="s">
        <v>5418</v>
      </c>
      <c r="D2564" s="136" t="s">
        <v>368</v>
      </c>
      <c r="E2564" s="138">
        <v>80.42</v>
      </c>
      <c r="F2564" s="138">
        <v>72.84</v>
      </c>
      <c r="G2564" s="136" t="s">
        <v>308</v>
      </c>
      <c r="H2564" s="139">
        <v>41974</v>
      </c>
    </row>
    <row r="2565" spans="1:8" ht="12.75" customHeight="1">
      <c r="A2565" s="140">
        <v>73692</v>
      </c>
      <c r="B2565" s="141" t="s">
        <v>260</v>
      </c>
      <c r="C2565" s="140" t="s">
        <v>5418</v>
      </c>
      <c r="D2565" s="140" t="s">
        <v>368</v>
      </c>
      <c r="E2565" s="142">
        <v>90.41</v>
      </c>
      <c r="F2565" s="142">
        <v>88.17</v>
      </c>
      <c r="G2565" s="140" t="s">
        <v>308</v>
      </c>
      <c r="H2565" s="143">
        <v>41974</v>
      </c>
    </row>
    <row r="2566" spans="1:8" ht="12.75" customHeight="1">
      <c r="A2566" s="136" t="s">
        <v>8529</v>
      </c>
      <c r="B2566" s="137" t="s">
        <v>8530</v>
      </c>
      <c r="C2566" s="136" t="s">
        <v>5418</v>
      </c>
      <c r="D2566" s="136" t="s">
        <v>368</v>
      </c>
      <c r="E2566" s="138">
        <v>134.53</v>
      </c>
      <c r="F2566" s="138">
        <v>132.29</v>
      </c>
      <c r="G2566" s="136" t="s">
        <v>308</v>
      </c>
      <c r="H2566" s="139">
        <v>41974</v>
      </c>
    </row>
    <row r="2567" spans="1:8" ht="25.5">
      <c r="A2567" s="140" t="s">
        <v>8531</v>
      </c>
      <c r="B2567" s="141" t="s">
        <v>8532</v>
      </c>
      <c r="C2567" s="140" t="s">
        <v>5352</v>
      </c>
      <c r="D2567" s="140" t="s">
        <v>335</v>
      </c>
      <c r="E2567" s="142">
        <v>21.31</v>
      </c>
      <c r="F2567" s="142">
        <v>20.16</v>
      </c>
      <c r="G2567" s="140" t="s">
        <v>308</v>
      </c>
      <c r="H2567" s="143">
        <v>41974</v>
      </c>
    </row>
    <row r="2568" spans="1:8" ht="25.5">
      <c r="A2568" s="136" t="s">
        <v>17</v>
      </c>
      <c r="B2568" s="137" t="s">
        <v>65</v>
      </c>
      <c r="C2568" s="136" t="s">
        <v>5352</v>
      </c>
      <c r="D2568" s="136" t="s">
        <v>335</v>
      </c>
      <c r="E2568" s="138">
        <v>18.95</v>
      </c>
      <c r="F2568" s="138">
        <v>17.8</v>
      </c>
      <c r="G2568" s="136" t="s">
        <v>308</v>
      </c>
      <c r="H2568" s="139">
        <v>41974</v>
      </c>
    </row>
    <row r="2569" spans="1:8" ht="12.75" customHeight="1">
      <c r="A2569" s="140">
        <v>83532</v>
      </c>
      <c r="B2569" s="141" t="s">
        <v>8533</v>
      </c>
      <c r="C2569" s="140" t="s">
        <v>5418</v>
      </c>
      <c r="D2569" s="140" t="s">
        <v>368</v>
      </c>
      <c r="E2569" s="142">
        <v>405.17</v>
      </c>
      <c r="F2569" s="142">
        <v>388.68</v>
      </c>
      <c r="G2569" s="140" t="s">
        <v>308</v>
      </c>
      <c r="H2569" s="143">
        <v>41974</v>
      </c>
    </row>
    <row r="2570" spans="1:8" ht="12.75" customHeight="1">
      <c r="A2570" s="136">
        <v>83534</v>
      </c>
      <c r="B2570" s="137" t="s">
        <v>8534</v>
      </c>
      <c r="C2570" s="136" t="s">
        <v>5418</v>
      </c>
      <c r="D2570" s="136" t="s">
        <v>368</v>
      </c>
      <c r="E2570" s="138">
        <v>483.97</v>
      </c>
      <c r="F2570" s="138">
        <v>467.42</v>
      </c>
      <c r="G2570" s="136" t="s">
        <v>308</v>
      </c>
      <c r="H2570" s="139">
        <v>41974</v>
      </c>
    </row>
    <row r="2571" spans="1:8" ht="25.5">
      <c r="A2571" s="140">
        <v>86902</v>
      </c>
      <c r="B2571" s="141" t="s">
        <v>8535</v>
      </c>
      <c r="C2571" s="140" t="s">
        <v>5366</v>
      </c>
      <c r="D2571" s="140" t="s">
        <v>83</v>
      </c>
      <c r="E2571" s="142">
        <v>131.91</v>
      </c>
      <c r="F2571" s="142">
        <v>130</v>
      </c>
      <c r="G2571" s="140" t="s">
        <v>308</v>
      </c>
      <c r="H2571" s="143">
        <v>41974</v>
      </c>
    </row>
    <row r="2572" spans="1:8" ht="51">
      <c r="A2572" s="136">
        <v>86939</v>
      </c>
      <c r="B2572" s="137" t="s">
        <v>8536</v>
      </c>
      <c r="C2572" s="136" t="s">
        <v>5366</v>
      </c>
      <c r="D2572" s="136" t="s">
        <v>83</v>
      </c>
      <c r="E2572" s="138">
        <v>184.91</v>
      </c>
      <c r="F2572" s="138">
        <v>182.14</v>
      </c>
      <c r="G2572" s="136" t="s">
        <v>308</v>
      </c>
      <c r="H2572" s="139">
        <v>41974</v>
      </c>
    </row>
    <row r="2573" spans="1:8" ht="25.5">
      <c r="A2573" s="140">
        <v>86903</v>
      </c>
      <c r="B2573" s="141" t="s">
        <v>8537</v>
      </c>
      <c r="C2573" s="140" t="s">
        <v>5366</v>
      </c>
      <c r="D2573" s="140" t="s">
        <v>83</v>
      </c>
      <c r="E2573" s="142">
        <v>186.35</v>
      </c>
      <c r="F2573" s="142">
        <v>183.36</v>
      </c>
      <c r="G2573" s="140" t="s">
        <v>308</v>
      </c>
      <c r="H2573" s="143">
        <v>41974</v>
      </c>
    </row>
    <row r="2574" spans="1:8" ht="25.5">
      <c r="A2574" s="136">
        <v>86904</v>
      </c>
      <c r="B2574" s="137" t="s">
        <v>8538</v>
      </c>
      <c r="C2574" s="136" t="s">
        <v>5366</v>
      </c>
      <c r="D2574" s="136" t="s">
        <v>83</v>
      </c>
      <c r="E2574" s="138">
        <v>75.56</v>
      </c>
      <c r="F2574" s="138">
        <v>74.75</v>
      </c>
      <c r="G2574" s="136" t="s">
        <v>308</v>
      </c>
      <c r="H2574" s="139">
        <v>41974</v>
      </c>
    </row>
    <row r="2575" spans="1:8" ht="51">
      <c r="A2575" s="140">
        <v>86943</v>
      </c>
      <c r="B2575" s="141" t="s">
        <v>8539</v>
      </c>
      <c r="C2575" s="140" t="s">
        <v>5366</v>
      </c>
      <c r="D2575" s="140" t="s">
        <v>83</v>
      </c>
      <c r="E2575" s="142">
        <v>128.56</v>
      </c>
      <c r="F2575" s="142">
        <v>126.88</v>
      </c>
      <c r="G2575" s="140" t="s">
        <v>308</v>
      </c>
      <c r="H2575" s="143">
        <v>41974</v>
      </c>
    </row>
    <row r="2576" spans="1:8" ht="51">
      <c r="A2576" s="136">
        <v>86942</v>
      </c>
      <c r="B2576" s="137" t="s">
        <v>8540</v>
      </c>
      <c r="C2576" s="136" t="s">
        <v>5366</v>
      </c>
      <c r="D2576" s="136" t="s">
        <v>83</v>
      </c>
      <c r="E2576" s="138">
        <v>121.61</v>
      </c>
      <c r="F2576" s="138">
        <v>119.84</v>
      </c>
      <c r="G2576" s="136" t="s">
        <v>308</v>
      </c>
      <c r="H2576" s="139">
        <v>41974</v>
      </c>
    </row>
    <row r="2577" spans="1:8" ht="25.5">
      <c r="A2577" s="140">
        <v>73660</v>
      </c>
      <c r="B2577" s="141" t="s">
        <v>8541</v>
      </c>
      <c r="C2577" s="140" t="s">
        <v>7992</v>
      </c>
      <c r="D2577" s="140" t="s">
        <v>335</v>
      </c>
      <c r="E2577" s="142">
        <v>58.04</v>
      </c>
      <c r="F2577" s="142">
        <v>55</v>
      </c>
      <c r="G2577" s="140" t="s">
        <v>308</v>
      </c>
      <c r="H2577" s="143">
        <v>41974</v>
      </c>
    </row>
    <row r="2578" spans="1:8" ht="25.5">
      <c r="A2578" s="136" t="s">
        <v>8542</v>
      </c>
      <c r="B2578" s="137" t="s">
        <v>8543</v>
      </c>
      <c r="C2578" s="136" t="s">
        <v>7992</v>
      </c>
      <c r="D2578" s="136" t="s">
        <v>368</v>
      </c>
      <c r="E2578" s="138">
        <v>57.67</v>
      </c>
      <c r="F2578" s="138">
        <v>52.08</v>
      </c>
      <c r="G2578" s="136" t="s">
        <v>308</v>
      </c>
      <c r="H2578" s="139">
        <v>41974</v>
      </c>
    </row>
    <row r="2579" spans="1:8" ht="25.5">
      <c r="A2579" s="140" t="s">
        <v>8544</v>
      </c>
      <c r="B2579" s="141" t="s">
        <v>8545</v>
      </c>
      <c r="C2579" s="140" t="s">
        <v>7992</v>
      </c>
      <c r="D2579" s="140" t="s">
        <v>368</v>
      </c>
      <c r="E2579" s="142">
        <v>57.67</v>
      </c>
      <c r="F2579" s="142">
        <v>52.08</v>
      </c>
      <c r="G2579" s="140" t="s">
        <v>308</v>
      </c>
      <c r="H2579" s="143">
        <v>41974</v>
      </c>
    </row>
    <row r="2580" spans="1:8" ht="25.5">
      <c r="A2580" s="136">
        <v>73693</v>
      </c>
      <c r="B2580" s="137" t="s">
        <v>8546</v>
      </c>
      <c r="C2580" s="136" t="s">
        <v>7992</v>
      </c>
      <c r="D2580" s="136" t="s">
        <v>335</v>
      </c>
      <c r="E2580" s="138">
        <v>14.8</v>
      </c>
      <c r="F2580" s="138">
        <v>13.6</v>
      </c>
      <c r="G2580" s="136" t="s">
        <v>308</v>
      </c>
      <c r="H2580" s="139">
        <v>41974</v>
      </c>
    </row>
    <row r="2581" spans="1:8" ht="25.5">
      <c r="A2581" s="140" t="s">
        <v>8547</v>
      </c>
      <c r="B2581" s="141" t="s">
        <v>8548</v>
      </c>
      <c r="C2581" s="140" t="s">
        <v>7992</v>
      </c>
      <c r="D2581" s="140" t="s">
        <v>368</v>
      </c>
      <c r="E2581" s="142">
        <v>63.16</v>
      </c>
      <c r="F2581" s="142">
        <v>57.04</v>
      </c>
      <c r="G2581" s="140" t="s">
        <v>308</v>
      </c>
      <c r="H2581" s="143">
        <v>41974</v>
      </c>
    </row>
    <row r="2582" spans="1:8" ht="25.5">
      <c r="A2582" s="136" t="s">
        <v>8549</v>
      </c>
      <c r="B2582" s="137" t="s">
        <v>8550</v>
      </c>
      <c r="C2582" s="136" t="s">
        <v>7992</v>
      </c>
      <c r="D2582" s="136" t="s">
        <v>368</v>
      </c>
      <c r="E2582" s="138">
        <v>57.67</v>
      </c>
      <c r="F2582" s="138">
        <v>52.08</v>
      </c>
      <c r="G2582" s="136" t="s">
        <v>308</v>
      </c>
      <c r="H2582" s="139">
        <v>41974</v>
      </c>
    </row>
    <row r="2583" spans="1:8" ht="25.5">
      <c r="A2583" s="140" t="s">
        <v>8551</v>
      </c>
      <c r="B2583" s="141" t="s">
        <v>8552</v>
      </c>
      <c r="C2583" s="140" t="s">
        <v>7992</v>
      </c>
      <c r="D2583" s="140" t="s">
        <v>368</v>
      </c>
      <c r="E2583" s="142">
        <v>186.25</v>
      </c>
      <c r="F2583" s="142">
        <v>179.6</v>
      </c>
      <c r="G2583" s="140" t="s">
        <v>308</v>
      </c>
      <c r="H2583" s="143">
        <v>41974</v>
      </c>
    </row>
    <row r="2584" spans="1:8">
      <c r="A2584" s="136">
        <v>84124</v>
      </c>
      <c r="B2584" s="137" t="s">
        <v>8553</v>
      </c>
      <c r="C2584" s="136" t="s">
        <v>5361</v>
      </c>
      <c r="D2584" s="136" t="s">
        <v>83</v>
      </c>
      <c r="E2584" s="138">
        <v>82</v>
      </c>
      <c r="F2584" s="138">
        <v>80.66</v>
      </c>
      <c r="G2584" s="136" t="s">
        <v>308</v>
      </c>
      <c r="H2584" s="139">
        <v>41974</v>
      </c>
    </row>
    <row r="2585" spans="1:8" ht="25.5">
      <c r="A2585" s="140">
        <v>84892</v>
      </c>
      <c r="B2585" s="141" t="s">
        <v>8554</v>
      </c>
      <c r="C2585" s="140" t="s">
        <v>5410</v>
      </c>
      <c r="D2585" s="140" t="s">
        <v>83</v>
      </c>
      <c r="E2585" s="142">
        <v>76.66</v>
      </c>
      <c r="F2585" s="142">
        <v>72.36</v>
      </c>
      <c r="G2585" s="140" t="s">
        <v>308</v>
      </c>
      <c r="H2585" s="143">
        <v>41974</v>
      </c>
    </row>
    <row r="2586" spans="1:8" ht="51">
      <c r="A2586" s="136" t="s">
        <v>8555</v>
      </c>
      <c r="B2586" s="137" t="s">
        <v>8556</v>
      </c>
      <c r="C2586" s="136" t="s">
        <v>6226</v>
      </c>
      <c r="D2586" s="136" t="s">
        <v>370</v>
      </c>
      <c r="E2586" s="138">
        <v>1.73</v>
      </c>
      <c r="F2586" s="138">
        <v>1.55</v>
      </c>
      <c r="G2586" s="136" t="s">
        <v>308</v>
      </c>
      <c r="H2586" s="139">
        <v>41974</v>
      </c>
    </row>
    <row r="2587" spans="1:8" ht="38.25">
      <c r="A2587" s="140">
        <v>83878</v>
      </c>
      <c r="B2587" s="141" t="s">
        <v>8557</v>
      </c>
      <c r="C2587" s="140" t="s">
        <v>6285</v>
      </c>
      <c r="D2587" s="140" t="s">
        <v>83</v>
      </c>
      <c r="E2587" s="142">
        <v>30.32</v>
      </c>
      <c r="F2587" s="142">
        <v>28.97</v>
      </c>
      <c r="G2587" s="140" t="s">
        <v>308</v>
      </c>
      <c r="H2587" s="143">
        <v>41974</v>
      </c>
    </row>
    <row r="2588" spans="1:8" ht="38.25">
      <c r="A2588" s="136">
        <v>83879</v>
      </c>
      <c r="B2588" s="137" t="s">
        <v>8558</v>
      </c>
      <c r="C2588" s="136" t="s">
        <v>6285</v>
      </c>
      <c r="D2588" s="136" t="s">
        <v>83</v>
      </c>
      <c r="E2588" s="138">
        <v>35.159999999999997</v>
      </c>
      <c r="F2588" s="138">
        <v>33.549999999999997</v>
      </c>
      <c r="G2588" s="136" t="s">
        <v>308</v>
      </c>
      <c r="H2588" s="139">
        <v>41974</v>
      </c>
    </row>
    <row r="2589" spans="1:8" ht="51">
      <c r="A2589" s="140" t="s">
        <v>8559</v>
      </c>
      <c r="B2589" s="141" t="s">
        <v>8560</v>
      </c>
      <c r="C2589" s="140" t="s">
        <v>6285</v>
      </c>
      <c r="D2589" s="140" t="s">
        <v>83</v>
      </c>
      <c r="E2589" s="142">
        <v>806.85</v>
      </c>
      <c r="F2589" s="142">
        <v>765.66</v>
      </c>
      <c r="G2589" s="140" t="s">
        <v>308</v>
      </c>
      <c r="H2589" s="143">
        <v>41974</v>
      </c>
    </row>
    <row r="2590" spans="1:8" ht="38.25">
      <c r="A2590" s="136" t="s">
        <v>8561</v>
      </c>
      <c r="B2590" s="137" t="s">
        <v>8562</v>
      </c>
      <c r="C2590" s="136" t="s">
        <v>6285</v>
      </c>
      <c r="D2590" s="136" t="s">
        <v>83</v>
      </c>
      <c r="E2590" s="138">
        <v>1209.53</v>
      </c>
      <c r="F2590" s="138">
        <v>1161.9100000000001</v>
      </c>
      <c r="G2590" s="136" t="s">
        <v>308</v>
      </c>
      <c r="H2590" s="139">
        <v>41974</v>
      </c>
    </row>
    <row r="2591" spans="1:8" ht="38.25">
      <c r="A2591" s="140">
        <v>73658</v>
      </c>
      <c r="B2591" s="141" t="s">
        <v>8563</v>
      </c>
      <c r="C2591" s="140" t="s">
        <v>6285</v>
      </c>
      <c r="D2591" s="140" t="s">
        <v>83</v>
      </c>
      <c r="E2591" s="142">
        <v>434.57</v>
      </c>
      <c r="F2591" s="142">
        <v>407.97</v>
      </c>
      <c r="G2591" s="140" t="s">
        <v>308</v>
      </c>
      <c r="H2591" s="143">
        <v>41974</v>
      </c>
    </row>
    <row r="2592" spans="1:8" ht="25.5">
      <c r="A2592" s="136" t="s">
        <v>8564</v>
      </c>
      <c r="B2592" s="137" t="s">
        <v>8565</v>
      </c>
      <c r="C2592" s="136" t="s">
        <v>5361</v>
      </c>
      <c r="D2592" s="136" t="s">
        <v>335</v>
      </c>
      <c r="E2592" s="138">
        <v>4.24</v>
      </c>
      <c r="F2592" s="138">
        <v>3.9</v>
      </c>
      <c r="G2592" s="136" t="s">
        <v>308</v>
      </c>
      <c r="H2592" s="139">
        <v>41974</v>
      </c>
    </row>
    <row r="2593" spans="1:8" ht="25.5">
      <c r="A2593" s="140" t="s">
        <v>8566</v>
      </c>
      <c r="B2593" s="141" t="s">
        <v>8567</v>
      </c>
      <c r="C2593" s="140" t="s">
        <v>5361</v>
      </c>
      <c r="D2593" s="140" t="s">
        <v>335</v>
      </c>
      <c r="E2593" s="142">
        <v>4.3</v>
      </c>
      <c r="F2593" s="142">
        <v>3.98</v>
      </c>
      <c r="G2593" s="140" t="s">
        <v>308</v>
      </c>
      <c r="H2593" s="143">
        <v>41974</v>
      </c>
    </row>
    <row r="2594" spans="1:8">
      <c r="A2594" s="136">
        <v>84115</v>
      </c>
      <c r="B2594" s="137" t="s">
        <v>8568</v>
      </c>
      <c r="C2594" s="136" t="s">
        <v>5361</v>
      </c>
      <c r="D2594" s="136" t="s">
        <v>335</v>
      </c>
      <c r="E2594" s="138">
        <v>2.2400000000000002</v>
      </c>
      <c r="F2594" s="138">
        <v>2.0299999999999998</v>
      </c>
      <c r="G2594" s="136" t="s">
        <v>308</v>
      </c>
      <c r="H2594" s="139">
        <v>41974</v>
      </c>
    </row>
    <row r="2595" spans="1:8" ht="25.5">
      <c r="A2595" s="140" t="s">
        <v>8569</v>
      </c>
      <c r="B2595" s="141" t="s">
        <v>8570</v>
      </c>
      <c r="C2595" s="140" t="s">
        <v>5361</v>
      </c>
      <c r="D2595" s="140" t="s">
        <v>335</v>
      </c>
      <c r="E2595" s="142">
        <v>7.97</v>
      </c>
      <c r="F2595" s="142">
        <v>7.66</v>
      </c>
      <c r="G2595" s="140" t="s">
        <v>308</v>
      </c>
      <c r="H2595" s="143">
        <v>41974</v>
      </c>
    </row>
    <row r="2596" spans="1:8" ht="25.5">
      <c r="A2596" s="136">
        <v>84125</v>
      </c>
      <c r="B2596" s="137" t="s">
        <v>8571</v>
      </c>
      <c r="C2596" s="136" t="s">
        <v>5361</v>
      </c>
      <c r="D2596" s="136" t="s">
        <v>335</v>
      </c>
      <c r="E2596" s="138">
        <v>5.77</v>
      </c>
      <c r="F2596" s="138">
        <v>5.32</v>
      </c>
      <c r="G2596" s="136" t="s">
        <v>308</v>
      </c>
      <c r="H2596" s="139">
        <v>41974</v>
      </c>
    </row>
    <row r="2597" spans="1:8" ht="25.5">
      <c r="A2597" s="140" t="s">
        <v>8572</v>
      </c>
      <c r="B2597" s="141" t="s">
        <v>8573</v>
      </c>
      <c r="C2597" s="140" t="s">
        <v>5361</v>
      </c>
      <c r="D2597" s="140" t="s">
        <v>335</v>
      </c>
      <c r="E2597" s="142">
        <v>1.25</v>
      </c>
      <c r="F2597" s="142">
        <v>1.1399999999999999</v>
      </c>
      <c r="G2597" s="140" t="s">
        <v>308</v>
      </c>
      <c r="H2597" s="143">
        <v>41974</v>
      </c>
    </row>
    <row r="2598" spans="1:8" ht="25.5">
      <c r="A2598" s="136" t="s">
        <v>8574</v>
      </c>
      <c r="B2598" s="137" t="s">
        <v>8575</v>
      </c>
      <c r="C2598" s="136" t="s">
        <v>5361</v>
      </c>
      <c r="D2598" s="136" t="s">
        <v>335</v>
      </c>
      <c r="E2598" s="138">
        <v>6.37</v>
      </c>
      <c r="F2598" s="138">
        <v>5.81</v>
      </c>
      <c r="G2598" s="136" t="s">
        <v>308</v>
      </c>
      <c r="H2598" s="139">
        <v>41974</v>
      </c>
    </row>
    <row r="2599" spans="1:8" ht="25.5">
      <c r="A2599" s="140" t="s">
        <v>8576</v>
      </c>
      <c r="B2599" s="141" t="s">
        <v>8577</v>
      </c>
      <c r="C2599" s="140" t="s">
        <v>5361</v>
      </c>
      <c r="D2599" s="140" t="s">
        <v>335</v>
      </c>
      <c r="E2599" s="142">
        <v>29.31</v>
      </c>
      <c r="F2599" s="142">
        <v>27.72</v>
      </c>
      <c r="G2599" s="140" t="s">
        <v>308</v>
      </c>
      <c r="H2599" s="143">
        <v>41974</v>
      </c>
    </row>
    <row r="2600" spans="1:8" ht="25.5">
      <c r="A2600" s="136" t="s">
        <v>8578</v>
      </c>
      <c r="B2600" s="137" t="s">
        <v>8579</v>
      </c>
      <c r="C2600" s="136" t="s">
        <v>5361</v>
      </c>
      <c r="D2600" s="136" t="s">
        <v>335</v>
      </c>
      <c r="E2600" s="138">
        <v>17.489999999999998</v>
      </c>
      <c r="F2600" s="138">
        <v>16.14</v>
      </c>
      <c r="G2600" s="136" t="s">
        <v>308</v>
      </c>
      <c r="H2600" s="139">
        <v>41974</v>
      </c>
    </row>
    <row r="2601" spans="1:8">
      <c r="A2601" s="140">
        <v>9537</v>
      </c>
      <c r="B2601" s="141" t="s">
        <v>67</v>
      </c>
      <c r="C2601" s="140" t="s">
        <v>5361</v>
      </c>
      <c r="D2601" s="140" t="s">
        <v>335</v>
      </c>
      <c r="E2601" s="142">
        <v>1.85</v>
      </c>
      <c r="F2601" s="142">
        <v>1.69</v>
      </c>
      <c r="G2601" s="140" t="s">
        <v>308</v>
      </c>
      <c r="H2601" s="143">
        <v>41974</v>
      </c>
    </row>
    <row r="2602" spans="1:8" ht="25.5">
      <c r="A2602" s="136" t="s">
        <v>8580</v>
      </c>
      <c r="B2602" s="137" t="s">
        <v>8581</v>
      </c>
      <c r="C2602" s="136" t="s">
        <v>5361</v>
      </c>
      <c r="D2602" s="136" t="s">
        <v>335</v>
      </c>
      <c r="E2602" s="138">
        <v>18.510000000000002</v>
      </c>
      <c r="F2602" s="138">
        <v>16.829999999999998</v>
      </c>
      <c r="G2602" s="136" t="s">
        <v>308</v>
      </c>
      <c r="H2602" s="139">
        <v>41974</v>
      </c>
    </row>
    <row r="2603" spans="1:8" ht="25.5">
      <c r="A2603" s="140" t="s">
        <v>8582</v>
      </c>
      <c r="B2603" s="141" t="s">
        <v>8583</v>
      </c>
      <c r="C2603" s="140" t="s">
        <v>5361</v>
      </c>
      <c r="D2603" s="140" t="s">
        <v>335</v>
      </c>
      <c r="E2603" s="142">
        <v>1.7</v>
      </c>
      <c r="F2603" s="142">
        <v>1.54</v>
      </c>
      <c r="G2603" s="140" t="s">
        <v>308</v>
      </c>
      <c r="H2603" s="143">
        <v>41974</v>
      </c>
    </row>
    <row r="2604" spans="1:8" ht="25.5">
      <c r="A2604" s="136" t="s">
        <v>8584</v>
      </c>
      <c r="B2604" s="137" t="s">
        <v>8585</v>
      </c>
      <c r="C2604" s="136" t="s">
        <v>5361</v>
      </c>
      <c r="D2604" s="136" t="s">
        <v>335</v>
      </c>
      <c r="E2604" s="138">
        <v>9.7200000000000006</v>
      </c>
      <c r="F2604" s="138">
        <v>8.99</v>
      </c>
      <c r="G2604" s="136" t="s">
        <v>308</v>
      </c>
      <c r="H2604" s="139">
        <v>41974</v>
      </c>
    </row>
    <row r="2605" spans="1:8" ht="25.5">
      <c r="A2605" s="140" t="s">
        <v>8586</v>
      </c>
      <c r="B2605" s="141" t="s">
        <v>8587</v>
      </c>
      <c r="C2605" s="140" t="s">
        <v>5361</v>
      </c>
      <c r="D2605" s="140" t="s">
        <v>83</v>
      </c>
      <c r="E2605" s="142">
        <v>18.8</v>
      </c>
      <c r="F2605" s="142">
        <v>17.34</v>
      </c>
      <c r="G2605" s="140" t="s">
        <v>308</v>
      </c>
      <c r="H2605" s="143">
        <v>41974</v>
      </c>
    </row>
    <row r="2606" spans="1:8" ht="25.5">
      <c r="A2606" s="136" t="s">
        <v>8588</v>
      </c>
      <c r="B2606" s="137" t="s">
        <v>8589</v>
      </c>
      <c r="C2606" s="136" t="s">
        <v>5361</v>
      </c>
      <c r="D2606" s="136" t="s">
        <v>335</v>
      </c>
      <c r="E2606" s="138">
        <v>3.04</v>
      </c>
      <c r="F2606" s="138">
        <v>2.75</v>
      </c>
      <c r="G2606" s="136" t="s">
        <v>308</v>
      </c>
      <c r="H2606" s="139">
        <v>41974</v>
      </c>
    </row>
    <row r="2607" spans="1:8">
      <c r="A2607" s="140">
        <v>72213</v>
      </c>
      <c r="B2607" s="141" t="s">
        <v>8590</v>
      </c>
      <c r="C2607" s="140" t="s">
        <v>6454</v>
      </c>
      <c r="D2607" s="140" t="s">
        <v>335</v>
      </c>
      <c r="E2607" s="142">
        <v>3.04</v>
      </c>
      <c r="F2607" s="142">
        <v>2.75</v>
      </c>
      <c r="G2607" s="140" t="s">
        <v>308</v>
      </c>
      <c r="H2607" s="143">
        <v>41974</v>
      </c>
    </row>
    <row r="2608" spans="1:8" ht="25.5">
      <c r="A2608" s="136" t="s">
        <v>8591</v>
      </c>
      <c r="B2608" s="137" t="s">
        <v>8592</v>
      </c>
      <c r="C2608" s="136" t="s">
        <v>6454</v>
      </c>
      <c r="D2608" s="136" t="s">
        <v>335</v>
      </c>
      <c r="E2608" s="138">
        <v>0.46</v>
      </c>
      <c r="F2608" s="138">
        <v>0.45</v>
      </c>
      <c r="G2608" s="136" t="s">
        <v>308</v>
      </c>
      <c r="H2608" s="139">
        <v>41974</v>
      </c>
    </row>
    <row r="2609" spans="1:8" ht="25.5">
      <c r="A2609" s="140" t="s">
        <v>8593</v>
      </c>
      <c r="B2609" s="141" t="s">
        <v>8594</v>
      </c>
      <c r="C2609" s="140" t="s">
        <v>5361</v>
      </c>
      <c r="D2609" s="140" t="s">
        <v>335</v>
      </c>
      <c r="E2609" s="142">
        <v>15.39</v>
      </c>
      <c r="F2609" s="142">
        <v>14.05</v>
      </c>
      <c r="G2609" s="140" t="s">
        <v>308</v>
      </c>
      <c r="H2609" s="143">
        <v>41974</v>
      </c>
    </row>
    <row r="2610" spans="1:8" ht="25.5">
      <c r="A2610" s="136" t="s">
        <v>8595</v>
      </c>
      <c r="B2610" s="137" t="s">
        <v>8596</v>
      </c>
      <c r="C2610" s="136" t="s">
        <v>5361</v>
      </c>
      <c r="D2610" s="136" t="s">
        <v>335</v>
      </c>
      <c r="E2610" s="138">
        <v>8.01</v>
      </c>
      <c r="F2610" s="138">
        <v>7.47</v>
      </c>
      <c r="G2610" s="136" t="s">
        <v>308</v>
      </c>
      <c r="H2610" s="139">
        <v>41974</v>
      </c>
    </row>
    <row r="2611" spans="1:8" ht="25.5">
      <c r="A2611" s="140" t="s">
        <v>8597</v>
      </c>
      <c r="B2611" s="141" t="s">
        <v>8598</v>
      </c>
      <c r="C2611" s="140" t="s">
        <v>5361</v>
      </c>
      <c r="D2611" s="140" t="s">
        <v>335</v>
      </c>
      <c r="E2611" s="142">
        <v>16.28</v>
      </c>
      <c r="F2611" s="142">
        <v>15.05</v>
      </c>
      <c r="G2611" s="140" t="s">
        <v>308</v>
      </c>
      <c r="H2611" s="143">
        <v>41974</v>
      </c>
    </row>
    <row r="2612" spans="1:8" ht="25.5">
      <c r="A2612" s="136" t="s">
        <v>8599</v>
      </c>
      <c r="B2612" s="137" t="s">
        <v>8600</v>
      </c>
      <c r="C2612" s="136" t="s">
        <v>5361</v>
      </c>
      <c r="D2612" s="136" t="s">
        <v>335</v>
      </c>
      <c r="E2612" s="138">
        <v>10.050000000000001</v>
      </c>
      <c r="F2612" s="138">
        <v>9.26</v>
      </c>
      <c r="G2612" s="136" t="s">
        <v>308</v>
      </c>
      <c r="H2612" s="139">
        <v>41974</v>
      </c>
    </row>
    <row r="2613" spans="1:8" ht="25.5">
      <c r="A2613" s="140" t="s">
        <v>8601</v>
      </c>
      <c r="B2613" s="141" t="s">
        <v>8602</v>
      </c>
      <c r="C2613" s="140" t="s">
        <v>5361</v>
      </c>
      <c r="D2613" s="140" t="s">
        <v>335</v>
      </c>
      <c r="E2613" s="142">
        <v>6.46</v>
      </c>
      <c r="F2613" s="142">
        <v>6.01</v>
      </c>
      <c r="G2613" s="140" t="s">
        <v>308</v>
      </c>
      <c r="H2613" s="143">
        <v>41974</v>
      </c>
    </row>
    <row r="2614" spans="1:8" ht="25.5">
      <c r="A2614" s="136" t="s">
        <v>8603</v>
      </c>
      <c r="B2614" s="137" t="s">
        <v>8604</v>
      </c>
      <c r="C2614" s="136" t="s">
        <v>5361</v>
      </c>
      <c r="D2614" s="136" t="s">
        <v>335</v>
      </c>
      <c r="E2614" s="138">
        <v>17.100000000000001</v>
      </c>
      <c r="F2614" s="138">
        <v>16.02</v>
      </c>
      <c r="G2614" s="136" t="s">
        <v>308</v>
      </c>
      <c r="H2614" s="139">
        <v>41974</v>
      </c>
    </row>
    <row r="2615" spans="1:8" ht="25.5">
      <c r="A2615" s="140" t="s">
        <v>8605</v>
      </c>
      <c r="B2615" s="141" t="s">
        <v>8606</v>
      </c>
      <c r="C2615" s="140" t="s">
        <v>5604</v>
      </c>
      <c r="D2615" s="140" t="s">
        <v>335</v>
      </c>
      <c r="E2615" s="142">
        <v>0.37</v>
      </c>
      <c r="F2615" s="142">
        <v>0.36</v>
      </c>
      <c r="G2615" s="140" t="s">
        <v>308</v>
      </c>
      <c r="H2615" s="143">
        <v>41974</v>
      </c>
    </row>
    <row r="2616" spans="1:8" ht="25.5">
      <c r="A2616" s="136" t="s">
        <v>8607</v>
      </c>
      <c r="B2616" s="137" t="s">
        <v>8608</v>
      </c>
      <c r="C2616" s="136" t="s">
        <v>5361</v>
      </c>
      <c r="D2616" s="136" t="s">
        <v>335</v>
      </c>
      <c r="E2616" s="138">
        <v>8.4700000000000006</v>
      </c>
      <c r="F2616" s="138">
        <v>7.79</v>
      </c>
      <c r="G2616" s="136" t="s">
        <v>308</v>
      </c>
      <c r="H2616" s="139">
        <v>41974</v>
      </c>
    </row>
    <row r="2617" spans="1:8" ht="25.5">
      <c r="A2617" s="140" t="s">
        <v>8609</v>
      </c>
      <c r="B2617" s="141" t="s">
        <v>8610</v>
      </c>
      <c r="C2617" s="140" t="s">
        <v>5361</v>
      </c>
      <c r="D2617" s="140" t="s">
        <v>335</v>
      </c>
      <c r="E2617" s="142">
        <v>6.37</v>
      </c>
      <c r="F2617" s="142">
        <v>5.8</v>
      </c>
      <c r="G2617" s="140" t="s">
        <v>308</v>
      </c>
      <c r="H2617" s="143">
        <v>41974</v>
      </c>
    </row>
    <row r="2618" spans="1:8" ht="38.25">
      <c r="A2618" s="136" t="s">
        <v>8611</v>
      </c>
      <c r="B2618" s="137" t="s">
        <v>8612</v>
      </c>
      <c r="C2618" s="136" t="s">
        <v>5374</v>
      </c>
      <c r="D2618" s="136" t="s">
        <v>370</v>
      </c>
      <c r="E2618" s="138">
        <v>34.520000000000003</v>
      </c>
      <c r="F2618" s="138">
        <v>33.32</v>
      </c>
      <c r="G2618" s="136" t="s">
        <v>308</v>
      </c>
      <c r="H2618" s="139">
        <v>41974</v>
      </c>
    </row>
    <row r="2619" spans="1:8">
      <c r="A2619" s="140">
        <v>84123</v>
      </c>
      <c r="B2619" s="141" t="s">
        <v>8613</v>
      </c>
      <c r="C2619" s="140" t="s">
        <v>5361</v>
      </c>
      <c r="D2619" s="140" t="s">
        <v>335</v>
      </c>
      <c r="E2619" s="142">
        <v>4.3899999999999997</v>
      </c>
      <c r="F2619" s="142">
        <v>3.96</v>
      </c>
      <c r="G2619" s="140" t="s">
        <v>308</v>
      </c>
      <c r="H2619" s="143">
        <v>41974</v>
      </c>
    </row>
    <row r="2620" spans="1:8">
      <c r="A2620" s="136">
        <v>68051</v>
      </c>
      <c r="B2620" s="137" t="s">
        <v>8614</v>
      </c>
      <c r="C2620" s="136" t="s">
        <v>6226</v>
      </c>
      <c r="D2620" s="136" t="s">
        <v>370</v>
      </c>
      <c r="E2620" s="138">
        <v>4.3899999999999997</v>
      </c>
      <c r="F2620" s="138">
        <v>3.96</v>
      </c>
      <c r="G2620" s="136" t="s">
        <v>308</v>
      </c>
      <c r="H2620" s="139">
        <v>41974</v>
      </c>
    </row>
    <row r="2621" spans="1:8" ht="25.5">
      <c r="A2621" s="140" t="s">
        <v>8615</v>
      </c>
      <c r="B2621" s="141" t="s">
        <v>8616</v>
      </c>
      <c r="C2621" s="140" t="s">
        <v>6226</v>
      </c>
      <c r="D2621" s="140" t="s">
        <v>335</v>
      </c>
      <c r="E2621" s="142">
        <v>6.51</v>
      </c>
      <c r="F2621" s="142">
        <v>6.16</v>
      </c>
      <c r="G2621" s="140" t="s">
        <v>308</v>
      </c>
      <c r="H2621" s="143">
        <v>41974</v>
      </c>
    </row>
    <row r="2622" spans="1:8" ht="25.5">
      <c r="A2622" s="136" t="s">
        <v>8617</v>
      </c>
      <c r="B2622" s="137" t="s">
        <v>8618</v>
      </c>
      <c r="C2622" s="136" t="s">
        <v>6226</v>
      </c>
      <c r="D2622" s="136" t="s">
        <v>335</v>
      </c>
      <c r="E2622" s="138">
        <v>3.2</v>
      </c>
      <c r="F2622" s="138">
        <v>2.93</v>
      </c>
      <c r="G2622" s="136" t="s">
        <v>308</v>
      </c>
      <c r="H2622" s="139">
        <v>41974</v>
      </c>
    </row>
    <row r="2623" spans="1:8" ht="25.5">
      <c r="A2623" s="140" t="s">
        <v>8619</v>
      </c>
      <c r="B2623" s="141" t="s">
        <v>8620</v>
      </c>
      <c r="C2623" s="140" t="s">
        <v>6226</v>
      </c>
      <c r="D2623" s="140" t="s">
        <v>335</v>
      </c>
      <c r="E2623" s="142">
        <v>3.76</v>
      </c>
      <c r="F2623" s="142">
        <v>3.49</v>
      </c>
      <c r="G2623" s="140" t="s">
        <v>308</v>
      </c>
      <c r="H2623" s="143">
        <v>41974</v>
      </c>
    </row>
    <row r="2624" spans="1:8" ht="25.5">
      <c r="A2624" s="136" t="s">
        <v>8621</v>
      </c>
      <c r="B2624" s="137" t="s">
        <v>8622</v>
      </c>
      <c r="C2624" s="136" t="s">
        <v>6226</v>
      </c>
      <c r="D2624" s="136" t="s">
        <v>335</v>
      </c>
      <c r="E2624" s="138">
        <v>5.36</v>
      </c>
      <c r="F2624" s="138">
        <v>5.09</v>
      </c>
      <c r="G2624" s="136" t="s">
        <v>308</v>
      </c>
      <c r="H2624" s="139">
        <v>41974</v>
      </c>
    </row>
    <row r="2625" spans="1:8" ht="25.5">
      <c r="A2625" s="140">
        <v>73686</v>
      </c>
      <c r="B2625" s="141" t="s">
        <v>8623</v>
      </c>
      <c r="C2625" s="140" t="s">
        <v>6226</v>
      </c>
      <c r="D2625" s="140" t="s">
        <v>335</v>
      </c>
      <c r="E2625" s="142">
        <v>20.34</v>
      </c>
      <c r="F2625" s="142">
        <v>18.46</v>
      </c>
      <c r="G2625" s="140" t="s">
        <v>308</v>
      </c>
      <c r="H2625" s="143">
        <v>41974</v>
      </c>
    </row>
    <row r="2626" spans="1:8" ht="25.5">
      <c r="A2626" s="136" t="s">
        <v>8624</v>
      </c>
      <c r="B2626" s="137" t="s">
        <v>8625</v>
      </c>
      <c r="C2626" s="136" t="s">
        <v>6454</v>
      </c>
      <c r="D2626" s="136" t="s">
        <v>575</v>
      </c>
      <c r="E2626" s="138">
        <v>16.07</v>
      </c>
      <c r="F2626" s="138">
        <v>15.51</v>
      </c>
      <c r="G2626" s="136" t="s">
        <v>308</v>
      </c>
      <c r="H2626" s="139">
        <v>41974</v>
      </c>
    </row>
    <row r="2627" spans="1:8" ht="38.25">
      <c r="A2627" s="140">
        <v>79895</v>
      </c>
      <c r="B2627" s="141" t="s">
        <v>8626</v>
      </c>
      <c r="C2627" s="140" t="s">
        <v>5374</v>
      </c>
      <c r="D2627" s="140" t="s">
        <v>307</v>
      </c>
      <c r="E2627" s="142">
        <v>14.4</v>
      </c>
      <c r="F2627" s="142">
        <v>14.39</v>
      </c>
      <c r="G2627" s="140" t="s">
        <v>308</v>
      </c>
      <c r="H2627" s="143">
        <v>41974</v>
      </c>
    </row>
    <row r="2628" spans="1:8" ht="25.5">
      <c r="A2628" s="136">
        <v>85323</v>
      </c>
      <c r="B2628" s="137" t="s">
        <v>8627</v>
      </c>
      <c r="C2628" s="136" t="s">
        <v>6226</v>
      </c>
      <c r="D2628" s="136" t="s">
        <v>370</v>
      </c>
      <c r="E2628" s="138">
        <v>1.94</v>
      </c>
      <c r="F2628" s="138">
        <v>1.71</v>
      </c>
      <c r="G2628" s="136" t="s">
        <v>308</v>
      </c>
      <c r="H2628" s="139">
        <v>41974</v>
      </c>
    </row>
    <row r="2629" spans="1:8" ht="25.5">
      <c r="A2629" s="140">
        <v>73618</v>
      </c>
      <c r="B2629" s="141" t="s">
        <v>8628</v>
      </c>
      <c r="C2629" s="140" t="s">
        <v>5361</v>
      </c>
      <c r="D2629" s="140" t="s">
        <v>335</v>
      </c>
      <c r="E2629" s="142">
        <v>6.4</v>
      </c>
      <c r="F2629" s="142">
        <v>6.05</v>
      </c>
      <c r="G2629" s="140" t="s">
        <v>308</v>
      </c>
      <c r="H2629" s="143">
        <v>41974</v>
      </c>
    </row>
    <row r="2630" spans="1:8" ht="25.5">
      <c r="A2630" s="136">
        <v>73679</v>
      </c>
      <c r="B2630" s="137" t="s">
        <v>8629</v>
      </c>
      <c r="C2630" s="136" t="s">
        <v>6226</v>
      </c>
      <c r="D2630" s="136" t="s">
        <v>370</v>
      </c>
      <c r="E2630" s="138">
        <v>0.89</v>
      </c>
      <c r="F2630" s="138">
        <v>0.86</v>
      </c>
      <c r="G2630" s="136" t="s">
        <v>308</v>
      </c>
      <c r="H2630" s="139">
        <v>41974</v>
      </c>
    </row>
    <row r="2631" spans="1:8" ht="25.5">
      <c r="A2631" s="140">
        <v>73558</v>
      </c>
      <c r="B2631" s="141" t="s">
        <v>8630</v>
      </c>
      <c r="C2631" s="140" t="s">
        <v>5450</v>
      </c>
      <c r="D2631" s="140" t="s">
        <v>307</v>
      </c>
      <c r="E2631" s="142">
        <v>5.53</v>
      </c>
      <c r="F2631" s="142">
        <v>5.52</v>
      </c>
      <c r="G2631" s="140" t="s">
        <v>308</v>
      </c>
      <c r="H2631" s="143">
        <v>41974</v>
      </c>
    </row>
    <row r="2632" spans="1:8">
      <c r="A2632" s="136">
        <v>73610</v>
      </c>
      <c r="B2632" s="137" t="s">
        <v>8631</v>
      </c>
      <c r="C2632" s="136" t="s">
        <v>6226</v>
      </c>
      <c r="D2632" s="136" t="s">
        <v>370</v>
      </c>
      <c r="E2632" s="138">
        <v>0.89</v>
      </c>
      <c r="F2632" s="138">
        <v>0.8</v>
      </c>
      <c r="G2632" s="136" t="s">
        <v>308</v>
      </c>
      <c r="H2632" s="139">
        <v>41974</v>
      </c>
    </row>
    <row r="2633" spans="1:8" ht="38.25">
      <c r="A2633" s="140">
        <v>83476</v>
      </c>
      <c r="B2633" s="141" t="s">
        <v>8632</v>
      </c>
      <c r="C2633" s="140" t="s">
        <v>5368</v>
      </c>
      <c r="D2633" s="140" t="s">
        <v>83</v>
      </c>
      <c r="E2633" s="142">
        <v>112.38</v>
      </c>
      <c r="F2633" s="142">
        <v>111.05</v>
      </c>
      <c r="G2633" s="140" t="s">
        <v>308</v>
      </c>
      <c r="H2633" s="143">
        <v>41974</v>
      </c>
    </row>
    <row r="2634" spans="1:8" ht="38.25">
      <c r="A2634" s="136">
        <v>83477</v>
      </c>
      <c r="B2634" s="137" t="s">
        <v>8633</v>
      </c>
      <c r="C2634" s="136" t="s">
        <v>5368</v>
      </c>
      <c r="D2634" s="136" t="s">
        <v>83</v>
      </c>
      <c r="E2634" s="138">
        <v>140.74</v>
      </c>
      <c r="F2634" s="138">
        <v>139.41</v>
      </c>
      <c r="G2634" s="136" t="s">
        <v>308</v>
      </c>
      <c r="H2634" s="139">
        <v>41974</v>
      </c>
    </row>
    <row r="2635" spans="1:8" ht="51">
      <c r="A2635" s="140" t="s">
        <v>8634</v>
      </c>
      <c r="B2635" s="141" t="s">
        <v>8635</v>
      </c>
      <c r="C2635" s="140" t="s">
        <v>5368</v>
      </c>
      <c r="D2635" s="140" t="s">
        <v>83</v>
      </c>
      <c r="E2635" s="142">
        <v>118</v>
      </c>
      <c r="F2635" s="142">
        <v>112.67</v>
      </c>
      <c r="G2635" s="140" t="s">
        <v>308</v>
      </c>
      <c r="H2635" s="143">
        <v>41974</v>
      </c>
    </row>
    <row r="2636" spans="1:8" ht="38.25">
      <c r="A2636" s="136">
        <v>83479</v>
      </c>
      <c r="B2636" s="137" t="s">
        <v>8636</v>
      </c>
      <c r="C2636" s="136" t="s">
        <v>5368</v>
      </c>
      <c r="D2636" s="136" t="s">
        <v>83</v>
      </c>
      <c r="E2636" s="138">
        <v>151.08000000000001</v>
      </c>
      <c r="F2636" s="138">
        <v>148.91999999999999</v>
      </c>
      <c r="G2636" s="136" t="s">
        <v>308</v>
      </c>
      <c r="H2636" s="139">
        <v>41974</v>
      </c>
    </row>
    <row r="2637" spans="1:8" ht="38.25">
      <c r="A2637" s="140">
        <v>83478</v>
      </c>
      <c r="B2637" s="141" t="s">
        <v>8637</v>
      </c>
      <c r="C2637" s="140" t="s">
        <v>5368</v>
      </c>
      <c r="D2637" s="140" t="s">
        <v>83</v>
      </c>
      <c r="E2637" s="142">
        <v>229.99</v>
      </c>
      <c r="F2637" s="142">
        <v>225.98</v>
      </c>
      <c r="G2637" s="140" t="s">
        <v>308</v>
      </c>
      <c r="H2637" s="143">
        <v>41974</v>
      </c>
    </row>
    <row r="2638" spans="1:8" ht="38.25">
      <c r="A2638" s="136">
        <v>83475</v>
      </c>
      <c r="B2638" s="137" t="s">
        <v>8638</v>
      </c>
      <c r="C2638" s="136" t="s">
        <v>5368</v>
      </c>
      <c r="D2638" s="136" t="s">
        <v>83</v>
      </c>
      <c r="E2638" s="138">
        <v>316.87</v>
      </c>
      <c r="F2638" s="138">
        <v>314.69</v>
      </c>
      <c r="G2638" s="136" t="s">
        <v>308</v>
      </c>
      <c r="H2638" s="139">
        <v>41974</v>
      </c>
    </row>
    <row r="2639" spans="1:8" ht="38.25">
      <c r="A2639" s="140" t="s">
        <v>8639</v>
      </c>
      <c r="B2639" s="141" t="s">
        <v>8640</v>
      </c>
      <c r="C2639" s="140" t="s">
        <v>5368</v>
      </c>
      <c r="D2639" s="140" t="s">
        <v>83</v>
      </c>
      <c r="E2639" s="142">
        <v>47.29</v>
      </c>
      <c r="F2639" s="142">
        <v>45.12</v>
      </c>
      <c r="G2639" s="140" t="s">
        <v>308</v>
      </c>
      <c r="H2639" s="143">
        <v>41974</v>
      </c>
    </row>
    <row r="2640" spans="1:8" ht="38.25">
      <c r="A2640" s="136" t="s">
        <v>8641</v>
      </c>
      <c r="B2640" s="137" t="s">
        <v>8642</v>
      </c>
      <c r="C2640" s="136" t="s">
        <v>5368</v>
      </c>
      <c r="D2640" s="136" t="s">
        <v>83</v>
      </c>
      <c r="E2640" s="138">
        <v>47.06</v>
      </c>
      <c r="F2640" s="138">
        <v>44.9</v>
      </c>
      <c r="G2640" s="136" t="s">
        <v>308</v>
      </c>
      <c r="H2640" s="139">
        <v>41974</v>
      </c>
    </row>
    <row r="2641" spans="1:8" ht="38.25">
      <c r="A2641" s="140" t="s">
        <v>8643</v>
      </c>
      <c r="B2641" s="141" t="s">
        <v>8644</v>
      </c>
      <c r="C2641" s="140" t="s">
        <v>5368</v>
      </c>
      <c r="D2641" s="140" t="s">
        <v>83</v>
      </c>
      <c r="E2641" s="142">
        <v>53.79</v>
      </c>
      <c r="F2641" s="142">
        <v>52.45</v>
      </c>
      <c r="G2641" s="140" t="s">
        <v>308</v>
      </c>
      <c r="H2641" s="143">
        <v>41974</v>
      </c>
    </row>
    <row r="2642" spans="1:8" ht="38.25">
      <c r="A2642" s="136" t="s">
        <v>8645</v>
      </c>
      <c r="B2642" s="137" t="s">
        <v>8646</v>
      </c>
      <c r="C2642" s="136" t="s">
        <v>5368</v>
      </c>
      <c r="D2642" s="136" t="s">
        <v>83</v>
      </c>
      <c r="E2642" s="138">
        <v>59.28</v>
      </c>
      <c r="F2642" s="138">
        <v>57.41</v>
      </c>
      <c r="G2642" s="136" t="s">
        <v>308</v>
      </c>
      <c r="H2642" s="139">
        <v>41974</v>
      </c>
    </row>
    <row r="2643" spans="1:8" ht="38.25">
      <c r="A2643" s="140" t="s">
        <v>8647</v>
      </c>
      <c r="B2643" s="141" t="s">
        <v>8648</v>
      </c>
      <c r="C2643" s="140" t="s">
        <v>5368</v>
      </c>
      <c r="D2643" s="140" t="s">
        <v>83</v>
      </c>
      <c r="E2643" s="142">
        <v>69.14</v>
      </c>
      <c r="F2643" s="142">
        <v>66.88</v>
      </c>
      <c r="G2643" s="140" t="s">
        <v>308</v>
      </c>
      <c r="H2643" s="143">
        <v>41974</v>
      </c>
    </row>
    <row r="2644" spans="1:8" ht="38.25">
      <c r="A2644" s="136" t="s">
        <v>8649</v>
      </c>
      <c r="B2644" s="137" t="s">
        <v>8650</v>
      </c>
      <c r="C2644" s="136" t="s">
        <v>5368</v>
      </c>
      <c r="D2644" s="136" t="s">
        <v>83</v>
      </c>
      <c r="E2644" s="138">
        <v>87.91</v>
      </c>
      <c r="F2644" s="138">
        <v>85.65</v>
      </c>
      <c r="G2644" s="136" t="s">
        <v>308</v>
      </c>
      <c r="H2644" s="139">
        <v>41974</v>
      </c>
    </row>
    <row r="2645" spans="1:8" ht="38.25">
      <c r="A2645" s="140" t="s">
        <v>8651</v>
      </c>
      <c r="B2645" s="141" t="s">
        <v>8652</v>
      </c>
      <c r="C2645" s="140" t="s">
        <v>5368</v>
      </c>
      <c r="D2645" s="140" t="s">
        <v>83</v>
      </c>
      <c r="E2645" s="142">
        <v>95.4</v>
      </c>
      <c r="F2645" s="142">
        <v>92.73</v>
      </c>
      <c r="G2645" s="140" t="s">
        <v>308</v>
      </c>
      <c r="H2645" s="143">
        <v>41974</v>
      </c>
    </row>
    <row r="2646" spans="1:8" ht="38.25">
      <c r="A2646" s="136" t="s">
        <v>8653</v>
      </c>
      <c r="B2646" s="137" t="s">
        <v>8654</v>
      </c>
      <c r="C2646" s="136" t="s">
        <v>5368</v>
      </c>
      <c r="D2646" s="136" t="s">
        <v>83</v>
      </c>
      <c r="E2646" s="138">
        <v>130.54</v>
      </c>
      <c r="F2646" s="138">
        <v>127.88</v>
      </c>
      <c r="G2646" s="136" t="s">
        <v>308</v>
      </c>
      <c r="H2646" s="139">
        <v>41974</v>
      </c>
    </row>
    <row r="2647" spans="1:8" ht="38.25">
      <c r="A2647" s="140" t="s">
        <v>8655</v>
      </c>
      <c r="B2647" s="141" t="s">
        <v>8656</v>
      </c>
      <c r="C2647" s="140" t="s">
        <v>5368</v>
      </c>
      <c r="D2647" s="140" t="s">
        <v>83</v>
      </c>
      <c r="E2647" s="142">
        <v>130.83000000000001</v>
      </c>
      <c r="F2647" s="142">
        <v>127.63</v>
      </c>
      <c r="G2647" s="140" t="s">
        <v>308</v>
      </c>
      <c r="H2647" s="143">
        <v>41974</v>
      </c>
    </row>
    <row r="2648" spans="1:8" ht="38.25">
      <c r="A2648" s="136" t="s">
        <v>8657</v>
      </c>
      <c r="B2648" s="137" t="s">
        <v>8658</v>
      </c>
      <c r="C2648" s="136" t="s">
        <v>5368</v>
      </c>
      <c r="D2648" s="136" t="s">
        <v>83</v>
      </c>
      <c r="E2648" s="138">
        <v>140.71</v>
      </c>
      <c r="F2648" s="138">
        <v>137.51</v>
      </c>
      <c r="G2648" s="136" t="s">
        <v>308</v>
      </c>
      <c r="H2648" s="139">
        <v>41974</v>
      </c>
    </row>
    <row r="2649" spans="1:8" ht="38.25">
      <c r="A2649" s="140" t="s">
        <v>8659</v>
      </c>
      <c r="B2649" s="141" t="s">
        <v>8660</v>
      </c>
      <c r="C2649" s="140" t="s">
        <v>5368</v>
      </c>
      <c r="D2649" s="140" t="s">
        <v>83</v>
      </c>
      <c r="E2649" s="142">
        <v>162.53</v>
      </c>
      <c r="F2649" s="142">
        <v>158.94</v>
      </c>
      <c r="G2649" s="140" t="s">
        <v>308</v>
      </c>
      <c r="H2649" s="143">
        <v>41974</v>
      </c>
    </row>
    <row r="2650" spans="1:8" ht="38.25">
      <c r="A2650" s="136" t="s">
        <v>8661</v>
      </c>
      <c r="B2650" s="137" t="s">
        <v>8662</v>
      </c>
      <c r="C2650" s="136" t="s">
        <v>5368</v>
      </c>
      <c r="D2650" s="136" t="s">
        <v>83</v>
      </c>
      <c r="E2650" s="138">
        <v>25.63</v>
      </c>
      <c r="F2650" s="138">
        <v>24.28</v>
      </c>
      <c r="G2650" s="136" t="s">
        <v>308</v>
      </c>
      <c r="H2650" s="139">
        <v>41974</v>
      </c>
    </row>
    <row r="2651" spans="1:8" ht="25.5">
      <c r="A2651" s="140">
        <v>89374</v>
      </c>
      <c r="B2651" s="141" t="s">
        <v>8663</v>
      </c>
      <c r="C2651" s="140" t="s">
        <v>5366</v>
      </c>
      <c r="D2651" s="140" t="s">
        <v>83</v>
      </c>
      <c r="E2651" s="142">
        <v>6.09</v>
      </c>
      <c r="F2651" s="142">
        <v>5.86</v>
      </c>
      <c r="G2651" s="140" t="s">
        <v>308</v>
      </c>
      <c r="H2651" s="143">
        <v>41974</v>
      </c>
    </row>
    <row r="2652" spans="1:8" ht="25.5">
      <c r="A2652" s="136">
        <v>89420</v>
      </c>
      <c r="B2652" s="137" t="s">
        <v>8664</v>
      </c>
      <c r="C2652" s="136" t="s">
        <v>5366</v>
      </c>
      <c r="D2652" s="136" t="s">
        <v>83</v>
      </c>
      <c r="E2652" s="138">
        <v>5.14</v>
      </c>
      <c r="F2652" s="138">
        <v>4.99</v>
      </c>
      <c r="G2652" s="136" t="s">
        <v>308</v>
      </c>
      <c r="H2652" s="139">
        <v>41974</v>
      </c>
    </row>
    <row r="2653" spans="1:8" ht="25.5">
      <c r="A2653" s="140">
        <v>89980</v>
      </c>
      <c r="B2653" s="141" t="s">
        <v>8665</v>
      </c>
      <c r="C2653" s="140" t="s">
        <v>5366</v>
      </c>
      <c r="D2653" s="140" t="s">
        <v>83</v>
      </c>
      <c r="E2653" s="142">
        <v>5.99</v>
      </c>
      <c r="F2653" s="142">
        <v>5.88</v>
      </c>
      <c r="G2653" s="140" t="s">
        <v>308</v>
      </c>
      <c r="H2653" s="143">
        <v>41974</v>
      </c>
    </row>
    <row r="2654" spans="1:8" ht="25.5">
      <c r="A2654" s="136">
        <v>89381</v>
      </c>
      <c r="B2654" s="137" t="s">
        <v>8666</v>
      </c>
      <c r="C2654" s="136" t="s">
        <v>5366</v>
      </c>
      <c r="D2654" s="136" t="s">
        <v>83</v>
      </c>
      <c r="E2654" s="138">
        <v>7.68</v>
      </c>
      <c r="F2654" s="138">
        <v>7.41</v>
      </c>
      <c r="G2654" s="136" t="s">
        <v>308</v>
      </c>
      <c r="H2654" s="139">
        <v>41974</v>
      </c>
    </row>
    <row r="2655" spans="1:8" ht="25.5">
      <c r="A2655" s="140">
        <v>89427</v>
      </c>
      <c r="B2655" s="141" t="s">
        <v>8667</v>
      </c>
      <c r="C2655" s="140" t="s">
        <v>5366</v>
      </c>
      <c r="D2655" s="140" t="s">
        <v>83</v>
      </c>
      <c r="E2655" s="142">
        <v>6.55</v>
      </c>
      <c r="F2655" s="142">
        <v>6.39</v>
      </c>
      <c r="G2655" s="140" t="s">
        <v>308</v>
      </c>
      <c r="H2655" s="143">
        <v>41974</v>
      </c>
    </row>
    <row r="2656" spans="1:8" ht="25.5">
      <c r="A2656" s="136">
        <v>89564</v>
      </c>
      <c r="B2656" s="137" t="s">
        <v>8668</v>
      </c>
      <c r="C2656" s="136" t="s">
        <v>5366</v>
      </c>
      <c r="D2656" s="136" t="s">
        <v>83</v>
      </c>
      <c r="E2656" s="138">
        <v>9.31</v>
      </c>
      <c r="F2656" s="138">
        <v>9.15</v>
      </c>
      <c r="G2656" s="136" t="s">
        <v>308</v>
      </c>
      <c r="H2656" s="139">
        <v>41974</v>
      </c>
    </row>
    <row r="2657" spans="1:8" ht="25.5">
      <c r="A2657" s="140">
        <v>89593</v>
      </c>
      <c r="B2657" s="141" t="s">
        <v>8669</v>
      </c>
      <c r="C2657" s="140" t="s">
        <v>5366</v>
      </c>
      <c r="D2657" s="140" t="s">
        <v>83</v>
      </c>
      <c r="E2657" s="142">
        <v>19.829999999999998</v>
      </c>
      <c r="F2657" s="142">
        <v>19.63</v>
      </c>
      <c r="G2657" s="140" t="s">
        <v>308</v>
      </c>
      <c r="H2657" s="143">
        <v>41974</v>
      </c>
    </row>
    <row r="2658" spans="1:8" ht="12.75" customHeight="1">
      <c r="A2658" s="136">
        <v>72613</v>
      </c>
      <c r="B2658" s="137" t="s">
        <v>8670</v>
      </c>
      <c r="C2658" s="136" t="s">
        <v>5366</v>
      </c>
      <c r="D2658" s="136" t="s">
        <v>83</v>
      </c>
      <c r="E2658" s="138">
        <v>14.04</v>
      </c>
      <c r="F2658" s="138">
        <v>13.29</v>
      </c>
      <c r="G2658" s="136" t="s">
        <v>308</v>
      </c>
      <c r="H2658" s="139">
        <v>41974</v>
      </c>
    </row>
    <row r="2659" spans="1:8" ht="12.75" customHeight="1">
      <c r="A2659" s="140">
        <v>72611</v>
      </c>
      <c r="B2659" s="141" t="s">
        <v>8671</v>
      </c>
      <c r="C2659" s="140" t="s">
        <v>5366</v>
      </c>
      <c r="D2659" s="140" t="s">
        <v>83</v>
      </c>
      <c r="E2659" s="142">
        <v>20.88</v>
      </c>
      <c r="F2659" s="142">
        <v>20.02</v>
      </c>
      <c r="G2659" s="140" t="s">
        <v>308</v>
      </c>
      <c r="H2659" s="143">
        <v>41974</v>
      </c>
    </row>
    <row r="2660" spans="1:8" ht="12.75" customHeight="1">
      <c r="A2660" s="136">
        <v>72612</v>
      </c>
      <c r="B2660" s="137" t="s">
        <v>8672</v>
      </c>
      <c r="C2660" s="136" t="s">
        <v>5366</v>
      </c>
      <c r="D2660" s="136" t="s">
        <v>83</v>
      </c>
      <c r="E2660" s="138">
        <v>17.22</v>
      </c>
      <c r="F2660" s="138">
        <v>16.420000000000002</v>
      </c>
      <c r="G2660" s="136" t="s">
        <v>308</v>
      </c>
      <c r="H2660" s="139">
        <v>41974</v>
      </c>
    </row>
    <row r="2661" spans="1:8" ht="12.75" customHeight="1">
      <c r="A2661" s="140">
        <v>72614</v>
      </c>
      <c r="B2661" s="141" t="s">
        <v>8673</v>
      </c>
      <c r="C2661" s="140" t="s">
        <v>5366</v>
      </c>
      <c r="D2661" s="140" t="s">
        <v>83</v>
      </c>
      <c r="E2661" s="142">
        <v>9.5399999999999991</v>
      </c>
      <c r="F2661" s="142">
        <v>8.9</v>
      </c>
      <c r="G2661" s="140" t="s">
        <v>308</v>
      </c>
      <c r="H2661" s="143">
        <v>41974</v>
      </c>
    </row>
    <row r="2662" spans="1:8" ht="12.75" customHeight="1">
      <c r="A2662" s="136">
        <v>72616</v>
      </c>
      <c r="B2662" s="137" t="s">
        <v>8674</v>
      </c>
      <c r="C2662" s="136" t="s">
        <v>5366</v>
      </c>
      <c r="D2662" s="136" t="s">
        <v>83</v>
      </c>
      <c r="E2662" s="138">
        <v>27.54</v>
      </c>
      <c r="F2662" s="138">
        <v>26.63</v>
      </c>
      <c r="G2662" s="136" t="s">
        <v>308</v>
      </c>
      <c r="H2662" s="139">
        <v>41974</v>
      </c>
    </row>
    <row r="2663" spans="1:8" ht="12.75" customHeight="1">
      <c r="A2663" s="140">
        <v>72615</v>
      </c>
      <c r="B2663" s="141" t="s">
        <v>8675</v>
      </c>
      <c r="C2663" s="140" t="s">
        <v>5366</v>
      </c>
      <c r="D2663" s="140" t="s">
        <v>83</v>
      </c>
      <c r="E2663" s="142">
        <v>44.73</v>
      </c>
      <c r="F2663" s="142">
        <v>43.77</v>
      </c>
      <c r="G2663" s="140" t="s">
        <v>308</v>
      </c>
      <c r="H2663" s="143">
        <v>41974</v>
      </c>
    </row>
    <row r="2664" spans="1:8" ht="12.75" customHeight="1">
      <c r="A2664" s="136">
        <v>72617</v>
      </c>
      <c r="B2664" s="137" t="s">
        <v>8676</v>
      </c>
      <c r="C2664" s="136" t="s">
        <v>5366</v>
      </c>
      <c r="D2664" s="136" t="s">
        <v>83</v>
      </c>
      <c r="E2664" s="138">
        <v>61.84</v>
      </c>
      <c r="F2664" s="138">
        <v>60.83</v>
      </c>
      <c r="G2664" s="136" t="s">
        <v>308</v>
      </c>
      <c r="H2664" s="139">
        <v>41974</v>
      </c>
    </row>
    <row r="2665" spans="1:8" ht="12.75" customHeight="1">
      <c r="A2665" s="140">
        <v>72618</v>
      </c>
      <c r="B2665" s="141" t="s">
        <v>8677</v>
      </c>
      <c r="C2665" s="140" t="s">
        <v>5366</v>
      </c>
      <c r="D2665" s="140" t="s">
        <v>83</v>
      </c>
      <c r="E2665" s="142">
        <v>11.45</v>
      </c>
      <c r="F2665" s="142">
        <v>10.75</v>
      </c>
      <c r="G2665" s="140" t="s">
        <v>308</v>
      </c>
      <c r="H2665" s="143">
        <v>41974</v>
      </c>
    </row>
    <row r="2666" spans="1:8" ht="12.75" customHeight="1">
      <c r="A2666" s="136">
        <v>72619</v>
      </c>
      <c r="B2666" s="137" t="s">
        <v>8678</v>
      </c>
      <c r="C2666" s="136" t="s">
        <v>5366</v>
      </c>
      <c r="D2666" s="136" t="s">
        <v>83</v>
      </c>
      <c r="E2666" s="138">
        <v>87.09</v>
      </c>
      <c r="F2666" s="138">
        <v>86.03</v>
      </c>
      <c r="G2666" s="136" t="s">
        <v>308</v>
      </c>
      <c r="H2666" s="139">
        <v>41974</v>
      </c>
    </row>
    <row r="2667" spans="1:8" ht="12.75" customHeight="1">
      <c r="A2667" s="140">
        <v>72620</v>
      </c>
      <c r="B2667" s="141" t="s">
        <v>8679</v>
      </c>
      <c r="C2667" s="140" t="s">
        <v>5366</v>
      </c>
      <c r="D2667" s="140" t="s">
        <v>83</v>
      </c>
      <c r="E2667" s="142">
        <v>163.12</v>
      </c>
      <c r="F2667" s="142">
        <v>161.79</v>
      </c>
      <c r="G2667" s="140" t="s">
        <v>308</v>
      </c>
      <c r="H2667" s="143">
        <v>41974</v>
      </c>
    </row>
    <row r="2668" spans="1:8" ht="12.75" customHeight="1">
      <c r="A2668" s="136">
        <v>72621</v>
      </c>
      <c r="B2668" s="137" t="s">
        <v>8680</v>
      </c>
      <c r="C2668" s="136" t="s">
        <v>5366</v>
      </c>
      <c r="D2668" s="136" t="s">
        <v>83</v>
      </c>
      <c r="E2668" s="138">
        <v>229.74</v>
      </c>
      <c r="F2668" s="138">
        <v>228.13</v>
      </c>
      <c r="G2668" s="136" t="s">
        <v>308</v>
      </c>
      <c r="H2668" s="139">
        <v>41974</v>
      </c>
    </row>
    <row r="2669" spans="1:8" ht="12.75" customHeight="1">
      <c r="A2669" s="140">
        <v>72622</v>
      </c>
      <c r="B2669" s="141" t="s">
        <v>8681</v>
      </c>
      <c r="C2669" s="140" t="s">
        <v>5366</v>
      </c>
      <c r="D2669" s="140" t="s">
        <v>83</v>
      </c>
      <c r="E2669" s="142">
        <v>5.29</v>
      </c>
      <c r="F2669" s="142">
        <v>4.91</v>
      </c>
      <c r="G2669" s="140" t="s">
        <v>308</v>
      </c>
      <c r="H2669" s="143">
        <v>41974</v>
      </c>
    </row>
    <row r="2670" spans="1:8" ht="12.75" customHeight="1">
      <c r="A2670" s="136" t="s">
        <v>8682</v>
      </c>
      <c r="B2670" s="137" t="s">
        <v>8683</v>
      </c>
      <c r="C2670" s="136" t="s">
        <v>5366</v>
      </c>
      <c r="D2670" s="136" t="s">
        <v>83</v>
      </c>
      <c r="E2670" s="138">
        <v>7.49</v>
      </c>
      <c r="F2670" s="138">
        <v>6.99</v>
      </c>
      <c r="G2670" s="136" t="s">
        <v>308</v>
      </c>
      <c r="H2670" s="139">
        <v>41974</v>
      </c>
    </row>
    <row r="2671" spans="1:8" ht="12.75" customHeight="1">
      <c r="A2671" s="140">
        <v>72623</v>
      </c>
      <c r="B2671" s="141" t="s">
        <v>8684</v>
      </c>
      <c r="C2671" s="140" t="s">
        <v>5366</v>
      </c>
      <c r="D2671" s="140" t="s">
        <v>83</v>
      </c>
      <c r="E2671" s="142">
        <v>9.93</v>
      </c>
      <c r="F2671" s="142">
        <v>9.4499999999999993</v>
      </c>
      <c r="G2671" s="140" t="s">
        <v>308</v>
      </c>
      <c r="H2671" s="143">
        <v>41974</v>
      </c>
    </row>
    <row r="2672" spans="1:8" ht="12.75" customHeight="1">
      <c r="A2672" s="136" t="s">
        <v>8685</v>
      </c>
      <c r="B2672" s="137" t="s">
        <v>8686</v>
      </c>
      <c r="C2672" s="136" t="s">
        <v>5366</v>
      </c>
      <c r="D2672" s="136" t="s">
        <v>83</v>
      </c>
      <c r="E2672" s="138">
        <v>19.829999999999998</v>
      </c>
      <c r="F2672" s="138">
        <v>19.04</v>
      </c>
      <c r="G2672" s="136" t="s">
        <v>308</v>
      </c>
      <c r="H2672" s="139">
        <v>41974</v>
      </c>
    </row>
    <row r="2673" spans="1:8" ht="12.75" customHeight="1">
      <c r="A2673" s="140">
        <v>72624</v>
      </c>
      <c r="B2673" s="141" t="s">
        <v>8687</v>
      </c>
      <c r="C2673" s="140" t="s">
        <v>5366</v>
      </c>
      <c r="D2673" s="140" t="s">
        <v>83</v>
      </c>
      <c r="E2673" s="142">
        <v>23.54</v>
      </c>
      <c r="F2673" s="142">
        <v>22.9</v>
      </c>
      <c r="G2673" s="140" t="s">
        <v>308</v>
      </c>
      <c r="H2673" s="143">
        <v>41974</v>
      </c>
    </row>
    <row r="2674" spans="1:8" ht="12.75" customHeight="1">
      <c r="A2674" s="136">
        <v>72625</v>
      </c>
      <c r="B2674" s="137" t="s">
        <v>8688</v>
      </c>
      <c r="C2674" s="136" t="s">
        <v>5366</v>
      </c>
      <c r="D2674" s="136" t="s">
        <v>83</v>
      </c>
      <c r="E2674" s="138">
        <v>33.700000000000003</v>
      </c>
      <c r="F2674" s="138">
        <v>32.94</v>
      </c>
      <c r="G2674" s="136" t="s">
        <v>308</v>
      </c>
      <c r="H2674" s="139">
        <v>41974</v>
      </c>
    </row>
    <row r="2675" spans="1:8" ht="12.75" customHeight="1">
      <c r="A2675" s="140">
        <v>72626</v>
      </c>
      <c r="B2675" s="141" t="s">
        <v>8689</v>
      </c>
      <c r="C2675" s="140" t="s">
        <v>5366</v>
      </c>
      <c r="D2675" s="140" t="s">
        <v>83</v>
      </c>
      <c r="E2675" s="142">
        <v>84.84</v>
      </c>
      <c r="F2675" s="142">
        <v>84</v>
      </c>
      <c r="G2675" s="140" t="s">
        <v>308</v>
      </c>
      <c r="H2675" s="143">
        <v>41974</v>
      </c>
    </row>
    <row r="2676" spans="1:8" ht="12.75" customHeight="1">
      <c r="A2676" s="136">
        <v>72627</v>
      </c>
      <c r="B2676" s="137" t="s">
        <v>8690</v>
      </c>
      <c r="C2676" s="136" t="s">
        <v>5366</v>
      </c>
      <c r="D2676" s="136" t="s">
        <v>83</v>
      </c>
      <c r="E2676" s="138">
        <v>114.18</v>
      </c>
      <c r="F2676" s="138">
        <v>113.28</v>
      </c>
      <c r="G2676" s="136" t="s">
        <v>308</v>
      </c>
      <c r="H2676" s="139">
        <v>41974</v>
      </c>
    </row>
    <row r="2677" spans="1:8" ht="38.25">
      <c r="A2677" s="140">
        <v>89823</v>
      </c>
      <c r="B2677" s="141" t="s">
        <v>8691</v>
      </c>
      <c r="C2677" s="140" t="s">
        <v>5366</v>
      </c>
      <c r="D2677" s="140" t="s">
        <v>83</v>
      </c>
      <c r="E2677" s="142">
        <v>19.63</v>
      </c>
      <c r="F2677" s="142">
        <v>19.41</v>
      </c>
      <c r="G2677" s="140" t="s">
        <v>308</v>
      </c>
      <c r="H2677" s="143">
        <v>41974</v>
      </c>
    </row>
    <row r="2678" spans="1:8" ht="38.25">
      <c r="A2678" s="144">
        <v>89779</v>
      </c>
      <c r="B2678" s="137" t="s">
        <v>8692</v>
      </c>
      <c r="C2678" s="136" t="s">
        <v>5366</v>
      </c>
      <c r="D2678" s="136" t="s">
        <v>83</v>
      </c>
      <c r="E2678" s="138">
        <v>22.13</v>
      </c>
      <c r="F2678" s="138">
        <v>21.67</v>
      </c>
      <c r="G2678" s="136" t="s">
        <v>308</v>
      </c>
      <c r="H2678" s="139">
        <v>41974</v>
      </c>
    </row>
    <row r="2679" spans="1:8" ht="38.25">
      <c r="A2679" s="140">
        <v>89857</v>
      </c>
      <c r="B2679" s="141" t="s">
        <v>8693</v>
      </c>
      <c r="C2679" s="140" t="s">
        <v>5366</v>
      </c>
      <c r="D2679" s="140" t="s">
        <v>83</v>
      </c>
      <c r="E2679" s="142">
        <v>21.85</v>
      </c>
      <c r="F2679" s="142">
        <v>21.42</v>
      </c>
      <c r="G2679" s="140" t="s">
        <v>308</v>
      </c>
      <c r="H2679" s="143">
        <v>41974</v>
      </c>
    </row>
    <row r="2680" spans="1:8" ht="38.25">
      <c r="A2680" s="136">
        <v>89859</v>
      </c>
      <c r="B2680" s="137" t="s">
        <v>8694</v>
      </c>
      <c r="C2680" s="136" t="s">
        <v>5366</v>
      </c>
      <c r="D2680" s="136" t="s">
        <v>83</v>
      </c>
      <c r="E2680" s="138">
        <v>36.56</v>
      </c>
      <c r="F2680" s="138">
        <v>35.97</v>
      </c>
      <c r="G2680" s="136" t="s">
        <v>308</v>
      </c>
      <c r="H2680" s="139">
        <v>41974</v>
      </c>
    </row>
    <row r="2681" spans="1:8" ht="38.25">
      <c r="A2681" s="140">
        <v>89814</v>
      </c>
      <c r="B2681" s="141" t="s">
        <v>8695</v>
      </c>
      <c r="C2681" s="140" t="s">
        <v>5366</v>
      </c>
      <c r="D2681" s="140" t="s">
        <v>83</v>
      </c>
      <c r="E2681" s="142">
        <v>6.86</v>
      </c>
      <c r="F2681" s="142">
        <v>6.78</v>
      </c>
      <c r="G2681" s="140" t="s">
        <v>308</v>
      </c>
      <c r="H2681" s="143">
        <v>41974</v>
      </c>
    </row>
    <row r="2682" spans="1:8" ht="38.25">
      <c r="A2682" s="136">
        <v>89754</v>
      </c>
      <c r="B2682" s="137" t="s">
        <v>8696</v>
      </c>
      <c r="C2682" s="136" t="s">
        <v>5366</v>
      </c>
      <c r="D2682" s="136" t="s">
        <v>83</v>
      </c>
      <c r="E2682" s="138">
        <v>8.25</v>
      </c>
      <c r="F2682" s="138">
        <v>8.0299999999999994</v>
      </c>
      <c r="G2682" s="136" t="s">
        <v>308</v>
      </c>
      <c r="H2682" s="139">
        <v>41974</v>
      </c>
    </row>
    <row r="2683" spans="1:8" ht="38.25">
      <c r="A2683" s="140">
        <v>89819</v>
      </c>
      <c r="B2683" s="141" t="s">
        <v>8697</v>
      </c>
      <c r="C2683" s="140" t="s">
        <v>5366</v>
      </c>
      <c r="D2683" s="140" t="s">
        <v>83</v>
      </c>
      <c r="E2683" s="142">
        <v>10.76</v>
      </c>
      <c r="F2683" s="142">
        <v>10.59</v>
      </c>
      <c r="G2683" s="140" t="s">
        <v>308</v>
      </c>
      <c r="H2683" s="143">
        <v>41974</v>
      </c>
    </row>
    <row r="2684" spans="1:8" ht="38.25">
      <c r="A2684" s="136">
        <v>89776</v>
      </c>
      <c r="B2684" s="137" t="s">
        <v>8698</v>
      </c>
      <c r="C2684" s="136" t="s">
        <v>5366</v>
      </c>
      <c r="D2684" s="136" t="s">
        <v>83</v>
      </c>
      <c r="E2684" s="138">
        <v>12.71</v>
      </c>
      <c r="F2684" s="138">
        <v>12.35</v>
      </c>
      <c r="G2684" s="136" t="s">
        <v>308</v>
      </c>
      <c r="H2684" s="139">
        <v>41974</v>
      </c>
    </row>
    <row r="2685" spans="1:8" ht="38.25">
      <c r="A2685" s="140">
        <v>89671</v>
      </c>
      <c r="B2685" s="141" t="s">
        <v>8699</v>
      </c>
      <c r="C2685" s="140" t="s">
        <v>5366</v>
      </c>
      <c r="D2685" s="140" t="s">
        <v>83</v>
      </c>
      <c r="E2685" s="142">
        <v>14.08</v>
      </c>
      <c r="F2685" s="142">
        <v>13.89</v>
      </c>
      <c r="G2685" s="140" t="s">
        <v>308</v>
      </c>
      <c r="H2685" s="143">
        <v>41974</v>
      </c>
    </row>
    <row r="2686" spans="1:8" ht="25.5">
      <c r="A2686" s="136">
        <v>89556</v>
      </c>
      <c r="B2686" s="137" t="s">
        <v>8700</v>
      </c>
      <c r="C2686" s="136" t="s">
        <v>5366</v>
      </c>
      <c r="D2686" s="136" t="s">
        <v>83</v>
      </c>
      <c r="E2686" s="138">
        <v>14.78</v>
      </c>
      <c r="F2686" s="138">
        <v>14.52</v>
      </c>
      <c r="G2686" s="136" t="s">
        <v>308</v>
      </c>
      <c r="H2686" s="139">
        <v>41974</v>
      </c>
    </row>
    <row r="2687" spans="1:8" ht="38.25">
      <c r="A2687" s="140">
        <v>89679</v>
      </c>
      <c r="B2687" s="141" t="s">
        <v>8701</v>
      </c>
      <c r="C2687" s="140" t="s">
        <v>5366</v>
      </c>
      <c r="D2687" s="140" t="s">
        <v>83</v>
      </c>
      <c r="E2687" s="142">
        <v>71.53</v>
      </c>
      <c r="F2687" s="142">
        <v>71.23</v>
      </c>
      <c r="G2687" s="140" t="s">
        <v>308</v>
      </c>
      <c r="H2687" s="143">
        <v>41974</v>
      </c>
    </row>
    <row r="2688" spans="1:8" ht="38.25">
      <c r="A2688" s="136">
        <v>89600</v>
      </c>
      <c r="B2688" s="137" t="s">
        <v>8702</v>
      </c>
      <c r="C2688" s="136" t="s">
        <v>5366</v>
      </c>
      <c r="D2688" s="136" t="s">
        <v>83</v>
      </c>
      <c r="E2688" s="138">
        <v>10.63</v>
      </c>
      <c r="F2688" s="138">
        <v>10.51</v>
      </c>
      <c r="G2688" s="136" t="s">
        <v>308</v>
      </c>
      <c r="H2688" s="139">
        <v>41974</v>
      </c>
    </row>
    <row r="2689" spans="1:8" ht="25.5">
      <c r="A2689" s="140">
        <v>89548</v>
      </c>
      <c r="B2689" s="141" t="s">
        <v>8703</v>
      </c>
      <c r="C2689" s="140" t="s">
        <v>5366</v>
      </c>
      <c r="D2689" s="140" t="s">
        <v>83</v>
      </c>
      <c r="E2689" s="142">
        <v>11.46</v>
      </c>
      <c r="F2689" s="142">
        <v>11.27</v>
      </c>
      <c r="G2689" s="140" t="s">
        <v>308</v>
      </c>
      <c r="H2689" s="143">
        <v>41974</v>
      </c>
    </row>
    <row r="2690" spans="1:8" ht="25.5">
      <c r="A2690" s="136">
        <v>89418</v>
      </c>
      <c r="B2690" s="137" t="s">
        <v>8704</v>
      </c>
      <c r="C2690" s="136" t="s">
        <v>5366</v>
      </c>
      <c r="D2690" s="136" t="s">
        <v>83</v>
      </c>
      <c r="E2690" s="138">
        <v>7.03</v>
      </c>
      <c r="F2690" s="138">
        <v>6.89</v>
      </c>
      <c r="G2690" s="136" t="s">
        <v>308</v>
      </c>
      <c r="H2690" s="139">
        <v>41974</v>
      </c>
    </row>
    <row r="2691" spans="1:8" ht="25.5">
      <c r="A2691" s="140">
        <v>89372</v>
      </c>
      <c r="B2691" s="141" t="s">
        <v>8705</v>
      </c>
      <c r="C2691" s="140" t="s">
        <v>5366</v>
      </c>
      <c r="D2691" s="140" t="s">
        <v>83</v>
      </c>
      <c r="E2691" s="142">
        <v>7.98</v>
      </c>
      <c r="F2691" s="142">
        <v>7.75</v>
      </c>
      <c r="G2691" s="140" t="s">
        <v>308</v>
      </c>
      <c r="H2691" s="143">
        <v>41974</v>
      </c>
    </row>
    <row r="2692" spans="1:8" ht="25.5">
      <c r="A2692" s="136">
        <v>89530</v>
      </c>
      <c r="B2692" s="137" t="s">
        <v>8706</v>
      </c>
      <c r="C2692" s="136" t="s">
        <v>5366</v>
      </c>
      <c r="D2692" s="136" t="s">
        <v>83</v>
      </c>
      <c r="E2692" s="138">
        <v>8.65</v>
      </c>
      <c r="F2692" s="138">
        <v>8.5399999999999991</v>
      </c>
      <c r="G2692" s="136" t="s">
        <v>308</v>
      </c>
      <c r="H2692" s="139">
        <v>41974</v>
      </c>
    </row>
    <row r="2693" spans="1:8" ht="25.5">
      <c r="A2693" s="140">
        <v>89425</v>
      </c>
      <c r="B2693" s="141" t="s">
        <v>8707</v>
      </c>
      <c r="C2693" s="140" t="s">
        <v>5366</v>
      </c>
      <c r="D2693" s="140" t="s">
        <v>83</v>
      </c>
      <c r="E2693" s="142">
        <v>9.2100000000000009</v>
      </c>
      <c r="F2693" s="142">
        <v>9.0500000000000007</v>
      </c>
      <c r="G2693" s="140" t="s">
        <v>308</v>
      </c>
      <c r="H2693" s="143">
        <v>41974</v>
      </c>
    </row>
    <row r="2694" spans="1:8" ht="25.5">
      <c r="A2694" s="136">
        <v>89379</v>
      </c>
      <c r="B2694" s="137" t="s">
        <v>8708</v>
      </c>
      <c r="C2694" s="136" t="s">
        <v>5366</v>
      </c>
      <c r="D2694" s="136" t="s">
        <v>83</v>
      </c>
      <c r="E2694" s="138">
        <v>10.34</v>
      </c>
      <c r="F2694" s="138">
        <v>10.06</v>
      </c>
      <c r="G2694" s="136" t="s">
        <v>308</v>
      </c>
      <c r="H2694" s="139">
        <v>41974</v>
      </c>
    </row>
    <row r="2695" spans="1:8" ht="25.5">
      <c r="A2695" s="140">
        <v>89577</v>
      </c>
      <c r="B2695" s="141" t="s">
        <v>8709</v>
      </c>
      <c r="C2695" s="140" t="s">
        <v>5366</v>
      </c>
      <c r="D2695" s="140" t="s">
        <v>83</v>
      </c>
      <c r="E2695" s="142">
        <v>22.49</v>
      </c>
      <c r="F2695" s="142">
        <v>22.29</v>
      </c>
      <c r="G2695" s="140" t="s">
        <v>308</v>
      </c>
      <c r="H2695" s="143">
        <v>41974</v>
      </c>
    </row>
    <row r="2696" spans="1:8" ht="25.5">
      <c r="A2696" s="136">
        <v>89419</v>
      </c>
      <c r="B2696" s="137" t="s">
        <v>8710</v>
      </c>
      <c r="C2696" s="136" t="s">
        <v>5366</v>
      </c>
      <c r="D2696" s="136" t="s">
        <v>83</v>
      </c>
      <c r="E2696" s="138">
        <v>2.62</v>
      </c>
      <c r="F2696" s="138">
        <v>2.4700000000000002</v>
      </c>
      <c r="G2696" s="136" t="s">
        <v>308</v>
      </c>
      <c r="H2696" s="139">
        <v>41974</v>
      </c>
    </row>
    <row r="2697" spans="1:8" ht="25.5">
      <c r="A2697" s="140">
        <v>89373</v>
      </c>
      <c r="B2697" s="141" t="s">
        <v>8711</v>
      </c>
      <c r="C2697" s="140" t="s">
        <v>5366</v>
      </c>
      <c r="D2697" s="140" t="s">
        <v>83</v>
      </c>
      <c r="E2697" s="142">
        <v>3.57</v>
      </c>
      <c r="F2697" s="142">
        <v>3.33</v>
      </c>
      <c r="G2697" s="140" t="s">
        <v>308</v>
      </c>
      <c r="H2697" s="143">
        <v>41974</v>
      </c>
    </row>
    <row r="2698" spans="1:8" ht="25.5">
      <c r="A2698" s="136">
        <v>89532</v>
      </c>
      <c r="B2698" s="137" t="s">
        <v>8712</v>
      </c>
      <c r="C2698" s="136" t="s">
        <v>5366</v>
      </c>
      <c r="D2698" s="136" t="s">
        <v>83</v>
      </c>
      <c r="E2698" s="138">
        <v>3.47</v>
      </c>
      <c r="F2698" s="138">
        <v>3.36</v>
      </c>
      <c r="G2698" s="136" t="s">
        <v>308</v>
      </c>
      <c r="H2698" s="139">
        <v>41974</v>
      </c>
    </row>
    <row r="2699" spans="1:8" ht="25.5">
      <c r="A2699" s="140">
        <v>89426</v>
      </c>
      <c r="B2699" s="141" t="s">
        <v>8713</v>
      </c>
      <c r="C2699" s="140" t="s">
        <v>5366</v>
      </c>
      <c r="D2699" s="140" t="s">
        <v>83</v>
      </c>
      <c r="E2699" s="142">
        <v>4.03</v>
      </c>
      <c r="F2699" s="142">
        <v>3.87</v>
      </c>
      <c r="G2699" s="140" t="s">
        <v>308</v>
      </c>
      <c r="H2699" s="143">
        <v>41974</v>
      </c>
    </row>
    <row r="2700" spans="1:8" ht="25.5">
      <c r="A2700" s="136">
        <v>89380</v>
      </c>
      <c r="B2700" s="137" t="s">
        <v>8714</v>
      </c>
      <c r="C2700" s="136" t="s">
        <v>5366</v>
      </c>
      <c r="D2700" s="136" t="s">
        <v>83</v>
      </c>
      <c r="E2700" s="138">
        <v>5.16</v>
      </c>
      <c r="F2700" s="138">
        <v>4.88</v>
      </c>
      <c r="G2700" s="136" t="s">
        <v>308</v>
      </c>
      <c r="H2700" s="139">
        <v>41974</v>
      </c>
    </row>
    <row r="2701" spans="1:8" ht="25.5">
      <c r="A2701" s="140">
        <v>89543</v>
      </c>
      <c r="B2701" s="141" t="s">
        <v>8715</v>
      </c>
      <c r="C2701" s="140" t="s">
        <v>5366</v>
      </c>
      <c r="D2701" s="140" t="s">
        <v>83</v>
      </c>
      <c r="E2701" s="142">
        <v>4.2300000000000004</v>
      </c>
      <c r="F2701" s="142">
        <v>4.09</v>
      </c>
      <c r="G2701" s="140" t="s">
        <v>308</v>
      </c>
      <c r="H2701" s="143">
        <v>41974</v>
      </c>
    </row>
    <row r="2702" spans="1:8" ht="25.5">
      <c r="A2702" s="136">
        <v>89433</v>
      </c>
      <c r="B2702" s="137" t="s">
        <v>8716</v>
      </c>
      <c r="C2702" s="136" t="s">
        <v>5366</v>
      </c>
      <c r="D2702" s="136" t="s">
        <v>83</v>
      </c>
      <c r="E2702" s="138">
        <v>4.8499999999999996</v>
      </c>
      <c r="F2702" s="138">
        <v>4.6500000000000004</v>
      </c>
      <c r="G2702" s="136" t="s">
        <v>308</v>
      </c>
      <c r="H2702" s="139">
        <v>41974</v>
      </c>
    </row>
    <row r="2703" spans="1:8" ht="25.5">
      <c r="A2703" s="140">
        <v>89388</v>
      </c>
      <c r="B2703" s="141" t="s">
        <v>8717</v>
      </c>
      <c r="C2703" s="140" t="s">
        <v>5366</v>
      </c>
      <c r="D2703" s="140" t="s">
        <v>83</v>
      </c>
      <c r="E2703" s="142">
        <v>6.2</v>
      </c>
      <c r="F2703" s="142">
        <v>5.87</v>
      </c>
      <c r="G2703" s="140" t="s">
        <v>308</v>
      </c>
      <c r="H2703" s="143">
        <v>41974</v>
      </c>
    </row>
    <row r="2704" spans="1:8" ht="25.5">
      <c r="A2704" s="136">
        <v>89562</v>
      </c>
      <c r="B2704" s="137" t="s">
        <v>8718</v>
      </c>
      <c r="C2704" s="136" t="s">
        <v>5366</v>
      </c>
      <c r="D2704" s="136" t="s">
        <v>83</v>
      </c>
      <c r="E2704" s="138">
        <v>4.72</v>
      </c>
      <c r="F2704" s="138">
        <v>4.5599999999999996</v>
      </c>
      <c r="G2704" s="136" t="s">
        <v>308</v>
      </c>
      <c r="H2704" s="139">
        <v>41974</v>
      </c>
    </row>
    <row r="2705" spans="1:8" ht="25.5">
      <c r="A2705" s="140">
        <v>89605</v>
      </c>
      <c r="B2705" s="141" t="s">
        <v>8719</v>
      </c>
      <c r="C2705" s="140" t="s">
        <v>5366</v>
      </c>
      <c r="D2705" s="140" t="s">
        <v>83</v>
      </c>
      <c r="E2705" s="142">
        <v>9.18</v>
      </c>
      <c r="F2705" s="142">
        <v>8.9499999999999993</v>
      </c>
      <c r="G2705" s="140" t="s">
        <v>308</v>
      </c>
      <c r="H2705" s="143">
        <v>41974</v>
      </c>
    </row>
    <row r="2706" spans="1:8" ht="25.5">
      <c r="A2706" s="136">
        <v>89653</v>
      </c>
      <c r="B2706" s="137" t="s">
        <v>8720</v>
      </c>
      <c r="C2706" s="136" t="s">
        <v>5366</v>
      </c>
      <c r="D2706" s="136" t="s">
        <v>83</v>
      </c>
      <c r="E2706" s="138">
        <v>12.15</v>
      </c>
      <c r="F2706" s="138">
        <v>11.95</v>
      </c>
      <c r="G2706" s="136" t="s">
        <v>308</v>
      </c>
      <c r="H2706" s="139">
        <v>41974</v>
      </c>
    </row>
    <row r="2707" spans="1:8" ht="25.5">
      <c r="A2707" s="140">
        <v>89660</v>
      </c>
      <c r="B2707" s="141" t="s">
        <v>8721</v>
      </c>
      <c r="C2707" s="140" t="s">
        <v>5366</v>
      </c>
      <c r="D2707" s="140" t="s">
        <v>83</v>
      </c>
      <c r="E2707" s="142">
        <v>5.0999999999999996</v>
      </c>
      <c r="F2707" s="142">
        <v>4.8499999999999996</v>
      </c>
      <c r="G2707" s="140" t="s">
        <v>308</v>
      </c>
      <c r="H2707" s="143">
        <v>41974</v>
      </c>
    </row>
    <row r="2708" spans="1:8" ht="25.5">
      <c r="A2708" s="136">
        <v>72651</v>
      </c>
      <c r="B2708" s="137" t="s">
        <v>8722</v>
      </c>
      <c r="C2708" s="136" t="s">
        <v>5366</v>
      </c>
      <c r="D2708" s="136" t="s">
        <v>83</v>
      </c>
      <c r="E2708" s="138">
        <v>31.68</v>
      </c>
      <c r="F2708" s="138">
        <v>29.81</v>
      </c>
      <c r="G2708" s="136" t="s">
        <v>308</v>
      </c>
      <c r="H2708" s="139">
        <v>41974</v>
      </c>
    </row>
    <row r="2709" spans="1:8" ht="25.5">
      <c r="A2709" s="140">
        <v>72650</v>
      </c>
      <c r="B2709" s="141" t="s">
        <v>8723</v>
      </c>
      <c r="C2709" s="140" t="s">
        <v>5366</v>
      </c>
      <c r="D2709" s="140" t="s">
        <v>83</v>
      </c>
      <c r="E2709" s="142">
        <v>33.229999999999997</v>
      </c>
      <c r="F2709" s="142">
        <v>31.2</v>
      </c>
      <c r="G2709" s="140" t="s">
        <v>308</v>
      </c>
      <c r="H2709" s="143">
        <v>41974</v>
      </c>
    </row>
    <row r="2710" spans="1:8" ht="25.5">
      <c r="A2710" s="136">
        <v>72652</v>
      </c>
      <c r="B2710" s="137" t="s">
        <v>8724</v>
      </c>
      <c r="C2710" s="136" t="s">
        <v>5366</v>
      </c>
      <c r="D2710" s="136" t="s">
        <v>83</v>
      </c>
      <c r="E2710" s="138">
        <v>29.63</v>
      </c>
      <c r="F2710" s="138">
        <v>27.93</v>
      </c>
      <c r="G2710" s="136" t="s">
        <v>308</v>
      </c>
      <c r="H2710" s="139">
        <v>41974</v>
      </c>
    </row>
    <row r="2711" spans="1:8" ht="25.5">
      <c r="A2711" s="140">
        <v>72653</v>
      </c>
      <c r="B2711" s="141" t="s">
        <v>8725</v>
      </c>
      <c r="C2711" s="140" t="s">
        <v>5366</v>
      </c>
      <c r="D2711" s="140" t="s">
        <v>83</v>
      </c>
      <c r="E2711" s="142">
        <v>25.7</v>
      </c>
      <c r="F2711" s="142">
        <v>24.1</v>
      </c>
      <c r="G2711" s="140" t="s">
        <v>308</v>
      </c>
      <c r="H2711" s="143">
        <v>41974</v>
      </c>
    </row>
    <row r="2712" spans="1:8" ht="25.5">
      <c r="A2712" s="136">
        <v>72654</v>
      </c>
      <c r="B2712" s="137" t="s">
        <v>8726</v>
      </c>
      <c r="C2712" s="136" t="s">
        <v>5366</v>
      </c>
      <c r="D2712" s="136" t="s">
        <v>83</v>
      </c>
      <c r="E2712" s="138">
        <v>22.69</v>
      </c>
      <c r="F2712" s="138">
        <v>21.36</v>
      </c>
      <c r="G2712" s="136" t="s">
        <v>308</v>
      </c>
      <c r="H2712" s="139">
        <v>41974</v>
      </c>
    </row>
    <row r="2713" spans="1:8" ht="25.5">
      <c r="A2713" s="140">
        <v>72655</v>
      </c>
      <c r="B2713" s="141" t="s">
        <v>8727</v>
      </c>
      <c r="C2713" s="140" t="s">
        <v>5366</v>
      </c>
      <c r="D2713" s="140" t="s">
        <v>83</v>
      </c>
      <c r="E2713" s="142">
        <v>24.11</v>
      </c>
      <c r="F2713" s="142">
        <v>22.64</v>
      </c>
      <c r="G2713" s="140" t="s">
        <v>308</v>
      </c>
      <c r="H2713" s="143">
        <v>41974</v>
      </c>
    </row>
    <row r="2714" spans="1:8" ht="25.5">
      <c r="A2714" s="136">
        <v>72656</v>
      </c>
      <c r="B2714" s="137" t="s">
        <v>8728</v>
      </c>
      <c r="C2714" s="136" t="s">
        <v>5366</v>
      </c>
      <c r="D2714" s="136" t="s">
        <v>83</v>
      </c>
      <c r="E2714" s="138">
        <v>17.52</v>
      </c>
      <c r="F2714" s="138">
        <v>16.440000000000001</v>
      </c>
      <c r="G2714" s="136" t="s">
        <v>308</v>
      </c>
      <c r="H2714" s="139">
        <v>41974</v>
      </c>
    </row>
    <row r="2715" spans="1:8" ht="25.5">
      <c r="A2715" s="140">
        <v>72657</v>
      </c>
      <c r="B2715" s="141" t="s">
        <v>8729</v>
      </c>
      <c r="C2715" s="140" t="s">
        <v>5366</v>
      </c>
      <c r="D2715" s="140" t="s">
        <v>83</v>
      </c>
      <c r="E2715" s="142">
        <v>18.73</v>
      </c>
      <c r="F2715" s="142">
        <v>17.559999999999999</v>
      </c>
      <c r="G2715" s="140" t="s">
        <v>308</v>
      </c>
      <c r="H2715" s="143">
        <v>41974</v>
      </c>
    </row>
    <row r="2716" spans="1:8" ht="25.5">
      <c r="A2716" s="136">
        <v>72658</v>
      </c>
      <c r="B2716" s="137" t="s">
        <v>8730</v>
      </c>
      <c r="C2716" s="136" t="s">
        <v>5366</v>
      </c>
      <c r="D2716" s="136" t="s">
        <v>83</v>
      </c>
      <c r="E2716" s="138">
        <v>58.9</v>
      </c>
      <c r="F2716" s="138">
        <v>56.55</v>
      </c>
      <c r="G2716" s="136" t="s">
        <v>308</v>
      </c>
      <c r="H2716" s="139">
        <v>41974</v>
      </c>
    </row>
    <row r="2717" spans="1:8" ht="25.5">
      <c r="A2717" s="140">
        <v>72659</v>
      </c>
      <c r="B2717" s="141" t="s">
        <v>8731</v>
      </c>
      <c r="C2717" s="140" t="s">
        <v>5366</v>
      </c>
      <c r="D2717" s="140" t="s">
        <v>83</v>
      </c>
      <c r="E2717" s="142">
        <v>59.49</v>
      </c>
      <c r="F2717" s="142">
        <v>57.09</v>
      </c>
      <c r="G2717" s="140" t="s">
        <v>308</v>
      </c>
      <c r="H2717" s="143">
        <v>41974</v>
      </c>
    </row>
    <row r="2718" spans="1:8" ht="25.5">
      <c r="A2718" s="136">
        <v>72662</v>
      </c>
      <c r="B2718" s="137" t="s">
        <v>8732</v>
      </c>
      <c r="C2718" s="136" t="s">
        <v>5366</v>
      </c>
      <c r="D2718" s="136" t="s">
        <v>83</v>
      </c>
      <c r="E2718" s="138">
        <v>40.03</v>
      </c>
      <c r="F2718" s="138">
        <v>37.950000000000003</v>
      </c>
      <c r="G2718" s="136" t="s">
        <v>308</v>
      </c>
      <c r="H2718" s="139">
        <v>41974</v>
      </c>
    </row>
    <row r="2719" spans="1:8" ht="25.5">
      <c r="A2719" s="140">
        <v>72660</v>
      </c>
      <c r="B2719" s="141" t="s">
        <v>8733</v>
      </c>
      <c r="C2719" s="140" t="s">
        <v>5366</v>
      </c>
      <c r="D2719" s="140" t="s">
        <v>83</v>
      </c>
      <c r="E2719" s="142">
        <v>41.95</v>
      </c>
      <c r="F2719" s="142">
        <v>39.71</v>
      </c>
      <c r="G2719" s="140" t="s">
        <v>308</v>
      </c>
      <c r="H2719" s="143">
        <v>41974</v>
      </c>
    </row>
    <row r="2720" spans="1:8" ht="25.5">
      <c r="A2720" s="136">
        <v>72661</v>
      </c>
      <c r="B2720" s="137" t="s">
        <v>8734</v>
      </c>
      <c r="C2720" s="136" t="s">
        <v>5366</v>
      </c>
      <c r="D2720" s="136" t="s">
        <v>83</v>
      </c>
      <c r="E2720" s="138">
        <v>40.78</v>
      </c>
      <c r="F2720" s="138">
        <v>38.64</v>
      </c>
      <c r="G2720" s="136" t="s">
        <v>308</v>
      </c>
      <c r="H2720" s="139">
        <v>41974</v>
      </c>
    </row>
    <row r="2721" spans="1:8" ht="25.5">
      <c r="A2721" s="140">
        <v>72663</v>
      </c>
      <c r="B2721" s="141" t="s">
        <v>8735</v>
      </c>
      <c r="C2721" s="140" t="s">
        <v>5366</v>
      </c>
      <c r="D2721" s="140" t="s">
        <v>83</v>
      </c>
      <c r="E2721" s="142">
        <v>14.57</v>
      </c>
      <c r="F2721" s="142">
        <v>13.58</v>
      </c>
      <c r="G2721" s="140" t="s">
        <v>308</v>
      </c>
      <c r="H2721" s="143">
        <v>41974</v>
      </c>
    </row>
    <row r="2722" spans="1:8" ht="25.5">
      <c r="A2722" s="136">
        <v>72664</v>
      </c>
      <c r="B2722" s="137" t="s">
        <v>8736</v>
      </c>
      <c r="C2722" s="136" t="s">
        <v>5366</v>
      </c>
      <c r="D2722" s="136" t="s">
        <v>83</v>
      </c>
      <c r="E2722" s="138">
        <v>75.680000000000007</v>
      </c>
      <c r="F2722" s="138">
        <v>73.23</v>
      </c>
      <c r="G2722" s="136" t="s">
        <v>308</v>
      </c>
      <c r="H2722" s="139">
        <v>41974</v>
      </c>
    </row>
    <row r="2723" spans="1:8" ht="25.5">
      <c r="A2723" s="140">
        <v>72666</v>
      </c>
      <c r="B2723" s="141" t="s">
        <v>8737</v>
      </c>
      <c r="C2723" s="140" t="s">
        <v>5366</v>
      </c>
      <c r="D2723" s="140" t="s">
        <v>83</v>
      </c>
      <c r="E2723" s="142">
        <v>76.27</v>
      </c>
      <c r="F2723" s="142">
        <v>73.77</v>
      </c>
      <c r="G2723" s="140" t="s">
        <v>308</v>
      </c>
      <c r="H2723" s="143">
        <v>41974</v>
      </c>
    </row>
    <row r="2724" spans="1:8" ht="25.5">
      <c r="A2724" s="136">
        <v>72665</v>
      </c>
      <c r="B2724" s="137" t="s">
        <v>8738</v>
      </c>
      <c r="C2724" s="136" t="s">
        <v>5366</v>
      </c>
      <c r="D2724" s="136" t="s">
        <v>83</v>
      </c>
      <c r="E2724" s="138">
        <v>77.14</v>
      </c>
      <c r="F2724" s="138">
        <v>74.55</v>
      </c>
      <c r="G2724" s="136" t="s">
        <v>308</v>
      </c>
      <c r="H2724" s="139">
        <v>41974</v>
      </c>
    </row>
    <row r="2725" spans="1:8" ht="25.5">
      <c r="A2725" s="140">
        <v>72668</v>
      </c>
      <c r="B2725" s="141" t="s">
        <v>8739</v>
      </c>
      <c r="C2725" s="140" t="s">
        <v>5366</v>
      </c>
      <c r="D2725" s="140" t="s">
        <v>83</v>
      </c>
      <c r="E2725" s="142">
        <v>101.94</v>
      </c>
      <c r="F2725" s="142">
        <v>99.33</v>
      </c>
      <c r="G2725" s="140" t="s">
        <v>308</v>
      </c>
      <c r="H2725" s="143">
        <v>41974</v>
      </c>
    </row>
    <row r="2726" spans="1:8" ht="25.5">
      <c r="A2726" s="136">
        <v>72667</v>
      </c>
      <c r="B2726" s="137" t="s">
        <v>8740</v>
      </c>
      <c r="C2726" s="136" t="s">
        <v>5366</v>
      </c>
      <c r="D2726" s="136" t="s">
        <v>83</v>
      </c>
      <c r="E2726" s="138">
        <v>102.51</v>
      </c>
      <c r="F2726" s="138">
        <v>99.84</v>
      </c>
      <c r="G2726" s="136" t="s">
        <v>308</v>
      </c>
      <c r="H2726" s="139">
        <v>41974</v>
      </c>
    </row>
    <row r="2727" spans="1:8" ht="25.5">
      <c r="A2727" s="140">
        <v>72669</v>
      </c>
      <c r="B2727" s="141" t="s">
        <v>8741</v>
      </c>
      <c r="C2727" s="140" t="s">
        <v>5366</v>
      </c>
      <c r="D2727" s="140" t="s">
        <v>83</v>
      </c>
      <c r="E2727" s="142">
        <v>106.58</v>
      </c>
      <c r="F2727" s="142">
        <v>103.64</v>
      </c>
      <c r="G2727" s="140" t="s">
        <v>308</v>
      </c>
      <c r="H2727" s="143">
        <v>41974</v>
      </c>
    </row>
    <row r="2728" spans="1:8" ht="38.25">
      <c r="A2728" s="136">
        <v>89821</v>
      </c>
      <c r="B2728" s="137" t="s">
        <v>8742</v>
      </c>
      <c r="C2728" s="136" t="s">
        <v>5366</v>
      </c>
      <c r="D2728" s="136" t="s">
        <v>83</v>
      </c>
      <c r="E2728" s="138">
        <v>8.8699999999999992</v>
      </c>
      <c r="F2728" s="138">
        <v>8.65</v>
      </c>
      <c r="G2728" s="136" t="s">
        <v>308</v>
      </c>
      <c r="H2728" s="139">
        <v>41974</v>
      </c>
    </row>
    <row r="2729" spans="1:8" ht="38.25">
      <c r="A2729" s="140">
        <v>89778</v>
      </c>
      <c r="B2729" s="141" t="s">
        <v>8743</v>
      </c>
      <c r="C2729" s="140" t="s">
        <v>5366</v>
      </c>
      <c r="D2729" s="140" t="s">
        <v>83</v>
      </c>
      <c r="E2729" s="142">
        <v>11.37</v>
      </c>
      <c r="F2729" s="142">
        <v>10.9</v>
      </c>
      <c r="G2729" s="140" t="s">
        <v>308</v>
      </c>
      <c r="H2729" s="143">
        <v>41974</v>
      </c>
    </row>
    <row r="2730" spans="1:8" ht="38.25">
      <c r="A2730" s="136">
        <v>89856</v>
      </c>
      <c r="B2730" s="137" t="s">
        <v>8744</v>
      </c>
      <c r="C2730" s="136" t="s">
        <v>5366</v>
      </c>
      <c r="D2730" s="136" t="s">
        <v>83</v>
      </c>
      <c r="E2730" s="138">
        <v>11.09</v>
      </c>
      <c r="F2730" s="138">
        <v>10.65</v>
      </c>
      <c r="G2730" s="136" t="s">
        <v>308</v>
      </c>
      <c r="H2730" s="139">
        <v>41974</v>
      </c>
    </row>
    <row r="2731" spans="1:8" ht="38.25">
      <c r="A2731" s="140">
        <v>89752</v>
      </c>
      <c r="B2731" s="141" t="s">
        <v>8745</v>
      </c>
      <c r="C2731" s="140" t="s">
        <v>5366</v>
      </c>
      <c r="D2731" s="140" t="s">
        <v>83</v>
      </c>
      <c r="E2731" s="142">
        <v>3.73</v>
      </c>
      <c r="F2731" s="142">
        <v>3.53</v>
      </c>
      <c r="G2731" s="140" t="s">
        <v>308</v>
      </c>
      <c r="H2731" s="143">
        <v>41974</v>
      </c>
    </row>
    <row r="2732" spans="1:8" ht="38.25">
      <c r="A2732" s="136">
        <v>89813</v>
      </c>
      <c r="B2732" s="137" t="s">
        <v>8746</v>
      </c>
      <c r="C2732" s="136" t="s">
        <v>5366</v>
      </c>
      <c r="D2732" s="136" t="s">
        <v>83</v>
      </c>
      <c r="E2732" s="138">
        <v>4.12</v>
      </c>
      <c r="F2732" s="138">
        <v>4.03</v>
      </c>
      <c r="G2732" s="136" t="s">
        <v>308</v>
      </c>
      <c r="H2732" s="139">
        <v>41974</v>
      </c>
    </row>
    <row r="2733" spans="1:8" ht="38.25">
      <c r="A2733" s="140">
        <v>89753</v>
      </c>
      <c r="B2733" s="141" t="s">
        <v>8747</v>
      </c>
      <c r="C2733" s="140" t="s">
        <v>5366</v>
      </c>
      <c r="D2733" s="140" t="s">
        <v>83</v>
      </c>
      <c r="E2733" s="142">
        <v>5.51</v>
      </c>
      <c r="F2733" s="142">
        <v>5.28</v>
      </c>
      <c r="G2733" s="140" t="s">
        <v>308</v>
      </c>
      <c r="H2733" s="143">
        <v>41974</v>
      </c>
    </row>
    <row r="2734" spans="1:8" ht="38.25">
      <c r="A2734" s="136">
        <v>89817</v>
      </c>
      <c r="B2734" s="137" t="s">
        <v>8748</v>
      </c>
      <c r="C2734" s="136" t="s">
        <v>5366</v>
      </c>
      <c r="D2734" s="136" t="s">
        <v>83</v>
      </c>
      <c r="E2734" s="138">
        <v>6.84</v>
      </c>
      <c r="F2734" s="138">
        <v>6.67</v>
      </c>
      <c r="G2734" s="136" t="s">
        <v>308</v>
      </c>
      <c r="H2734" s="139">
        <v>41974</v>
      </c>
    </row>
    <row r="2735" spans="1:8" ht="38.25">
      <c r="A2735" s="140">
        <v>89774</v>
      </c>
      <c r="B2735" s="141" t="s">
        <v>8749</v>
      </c>
      <c r="C2735" s="140" t="s">
        <v>5366</v>
      </c>
      <c r="D2735" s="140" t="s">
        <v>83</v>
      </c>
      <c r="E2735" s="142">
        <v>8.7899999999999991</v>
      </c>
      <c r="F2735" s="142">
        <v>8.43</v>
      </c>
      <c r="G2735" s="140" t="s">
        <v>308</v>
      </c>
      <c r="H2735" s="143">
        <v>41974</v>
      </c>
    </row>
    <row r="2736" spans="1:8" ht="38.25">
      <c r="A2736" s="136">
        <v>89669</v>
      </c>
      <c r="B2736" s="137" t="s">
        <v>8750</v>
      </c>
      <c r="C2736" s="136" t="s">
        <v>5366</v>
      </c>
      <c r="D2736" s="136" t="s">
        <v>83</v>
      </c>
      <c r="E2736" s="138">
        <v>14.49</v>
      </c>
      <c r="F2736" s="138">
        <v>14.3</v>
      </c>
      <c r="G2736" s="136" t="s">
        <v>308</v>
      </c>
      <c r="H2736" s="139">
        <v>41974</v>
      </c>
    </row>
    <row r="2737" spans="1:8" ht="25.5">
      <c r="A2737" s="140">
        <v>89554</v>
      </c>
      <c r="B2737" s="141" t="s">
        <v>8751</v>
      </c>
      <c r="C2737" s="140" t="s">
        <v>5366</v>
      </c>
      <c r="D2737" s="140" t="s">
        <v>83</v>
      </c>
      <c r="E2737" s="142">
        <v>15.19</v>
      </c>
      <c r="F2737" s="142">
        <v>14.92</v>
      </c>
      <c r="G2737" s="140" t="s">
        <v>308</v>
      </c>
      <c r="H2737" s="143">
        <v>41974</v>
      </c>
    </row>
    <row r="2738" spans="1:8" ht="38.25">
      <c r="A2738" s="136">
        <v>89677</v>
      </c>
      <c r="B2738" s="137" t="s">
        <v>8752</v>
      </c>
      <c r="C2738" s="136" t="s">
        <v>5366</v>
      </c>
      <c r="D2738" s="136" t="s">
        <v>83</v>
      </c>
      <c r="E2738" s="138">
        <v>35.5</v>
      </c>
      <c r="F2738" s="138">
        <v>35.200000000000003</v>
      </c>
      <c r="G2738" s="136" t="s">
        <v>308</v>
      </c>
      <c r="H2738" s="139">
        <v>41974</v>
      </c>
    </row>
    <row r="2739" spans="1:8" ht="25.5">
      <c r="A2739" s="140">
        <v>89544</v>
      </c>
      <c r="B2739" s="141" t="s">
        <v>8753</v>
      </c>
      <c r="C2739" s="140" t="s">
        <v>5366</v>
      </c>
      <c r="D2739" s="140" t="s">
        <v>83</v>
      </c>
      <c r="E2739" s="142">
        <v>5.83</v>
      </c>
      <c r="F2739" s="142">
        <v>5.73</v>
      </c>
      <c r="G2739" s="140" t="s">
        <v>308</v>
      </c>
      <c r="H2739" s="143">
        <v>41974</v>
      </c>
    </row>
    <row r="2740" spans="1:8" ht="25.5">
      <c r="A2740" s="136">
        <v>89545</v>
      </c>
      <c r="B2740" s="137" t="s">
        <v>8754</v>
      </c>
      <c r="C2740" s="136" t="s">
        <v>5366</v>
      </c>
      <c r="D2740" s="136" t="s">
        <v>83</v>
      </c>
      <c r="E2740" s="138">
        <v>7.85</v>
      </c>
      <c r="F2740" s="138">
        <v>7.73</v>
      </c>
      <c r="G2740" s="136" t="s">
        <v>308</v>
      </c>
      <c r="H2740" s="139">
        <v>41974</v>
      </c>
    </row>
    <row r="2741" spans="1:8" ht="38.25">
      <c r="A2741" s="140">
        <v>89599</v>
      </c>
      <c r="B2741" s="141" t="s">
        <v>8755</v>
      </c>
      <c r="C2741" s="140" t="s">
        <v>5366</v>
      </c>
      <c r="D2741" s="140" t="s">
        <v>83</v>
      </c>
      <c r="E2741" s="142">
        <v>9.64</v>
      </c>
      <c r="F2741" s="142">
        <v>9.52</v>
      </c>
      <c r="G2741" s="140" t="s">
        <v>308</v>
      </c>
      <c r="H2741" s="143">
        <v>41974</v>
      </c>
    </row>
    <row r="2742" spans="1:8" ht="25.5">
      <c r="A2742" s="136">
        <v>89547</v>
      </c>
      <c r="B2742" s="137" t="s">
        <v>8756</v>
      </c>
      <c r="C2742" s="136" t="s">
        <v>5366</v>
      </c>
      <c r="D2742" s="136" t="s">
        <v>83</v>
      </c>
      <c r="E2742" s="138">
        <v>10.47</v>
      </c>
      <c r="F2742" s="138">
        <v>10.28</v>
      </c>
      <c r="G2742" s="136" t="s">
        <v>308</v>
      </c>
      <c r="H2742" s="139">
        <v>41974</v>
      </c>
    </row>
    <row r="2743" spans="1:8" ht="25.5">
      <c r="A2743" s="140">
        <v>89534</v>
      </c>
      <c r="B2743" s="141" t="s">
        <v>8757</v>
      </c>
      <c r="C2743" s="140" t="s">
        <v>5366</v>
      </c>
      <c r="D2743" s="140" t="s">
        <v>83</v>
      </c>
      <c r="E2743" s="142">
        <v>2.48</v>
      </c>
      <c r="F2743" s="142">
        <v>2.37</v>
      </c>
      <c r="G2743" s="140" t="s">
        <v>308</v>
      </c>
      <c r="H2743" s="143">
        <v>41974</v>
      </c>
    </row>
    <row r="2744" spans="1:8" ht="25.5">
      <c r="A2744" s="136">
        <v>89385</v>
      </c>
      <c r="B2744" s="137" t="s">
        <v>8758</v>
      </c>
      <c r="C2744" s="136" t="s">
        <v>5366</v>
      </c>
      <c r="D2744" s="136" t="s">
        <v>83</v>
      </c>
      <c r="E2744" s="138">
        <v>4.17</v>
      </c>
      <c r="F2744" s="138">
        <v>3.89</v>
      </c>
      <c r="G2744" s="136" t="s">
        <v>308</v>
      </c>
      <c r="H2744" s="139">
        <v>41974</v>
      </c>
    </row>
    <row r="2745" spans="1:8" ht="25.5">
      <c r="A2745" s="140">
        <v>89551</v>
      </c>
      <c r="B2745" s="141" t="s">
        <v>8759</v>
      </c>
      <c r="C2745" s="140" t="s">
        <v>5366</v>
      </c>
      <c r="D2745" s="140" t="s">
        <v>83</v>
      </c>
      <c r="E2745" s="142">
        <v>4.2300000000000004</v>
      </c>
      <c r="F2745" s="142">
        <v>4.09</v>
      </c>
      <c r="G2745" s="140" t="s">
        <v>308</v>
      </c>
      <c r="H2745" s="143">
        <v>41974</v>
      </c>
    </row>
    <row r="2746" spans="1:8" ht="25.5">
      <c r="A2746" s="136">
        <v>89389</v>
      </c>
      <c r="B2746" s="137" t="s">
        <v>8760</v>
      </c>
      <c r="C2746" s="136" t="s">
        <v>5366</v>
      </c>
      <c r="D2746" s="136" t="s">
        <v>83</v>
      </c>
      <c r="E2746" s="138">
        <v>6.47</v>
      </c>
      <c r="F2746" s="138">
        <v>6.14</v>
      </c>
      <c r="G2746" s="136" t="s">
        <v>308</v>
      </c>
      <c r="H2746" s="139">
        <v>41974</v>
      </c>
    </row>
    <row r="2747" spans="1:8" ht="25.5">
      <c r="A2747" s="140">
        <v>89434</v>
      </c>
      <c r="B2747" s="141" t="s">
        <v>8761</v>
      </c>
      <c r="C2747" s="140" t="s">
        <v>5366</v>
      </c>
      <c r="D2747" s="140" t="s">
        <v>83</v>
      </c>
      <c r="E2747" s="142">
        <v>5.12</v>
      </c>
      <c r="F2747" s="142">
        <v>4.92</v>
      </c>
      <c r="G2747" s="140" t="s">
        <v>308</v>
      </c>
      <c r="H2747" s="143">
        <v>41974</v>
      </c>
    </row>
    <row r="2748" spans="1:8" ht="25.5">
      <c r="A2748" s="136">
        <v>89651</v>
      </c>
      <c r="B2748" s="137" t="s">
        <v>8762</v>
      </c>
      <c r="C2748" s="136" t="s">
        <v>5366</v>
      </c>
      <c r="D2748" s="136" t="s">
        <v>83</v>
      </c>
      <c r="E2748" s="138">
        <v>3.95</v>
      </c>
      <c r="F2748" s="138">
        <v>3.75</v>
      </c>
      <c r="G2748" s="136" t="s">
        <v>308</v>
      </c>
      <c r="H2748" s="139">
        <v>41974</v>
      </c>
    </row>
    <row r="2749" spans="1:8" ht="25.5">
      <c r="A2749" s="140">
        <v>89417</v>
      </c>
      <c r="B2749" s="141" t="s">
        <v>8763</v>
      </c>
      <c r="C2749" s="140" t="s">
        <v>5366</v>
      </c>
      <c r="D2749" s="140" t="s">
        <v>83</v>
      </c>
      <c r="E2749" s="142">
        <v>2.31</v>
      </c>
      <c r="F2749" s="142">
        <v>2.16</v>
      </c>
      <c r="G2749" s="140" t="s">
        <v>308</v>
      </c>
      <c r="H2749" s="143">
        <v>41974</v>
      </c>
    </row>
    <row r="2750" spans="1:8" ht="25.5">
      <c r="A2750" s="136">
        <v>89371</v>
      </c>
      <c r="B2750" s="137" t="s">
        <v>8764</v>
      </c>
      <c r="C2750" s="136" t="s">
        <v>5366</v>
      </c>
      <c r="D2750" s="136" t="s">
        <v>83</v>
      </c>
      <c r="E2750" s="138">
        <v>3.26</v>
      </c>
      <c r="F2750" s="138">
        <v>3.02</v>
      </c>
      <c r="G2750" s="136" t="s">
        <v>308</v>
      </c>
      <c r="H2750" s="139">
        <v>41974</v>
      </c>
    </row>
    <row r="2751" spans="1:8" ht="25.5">
      <c r="A2751" s="140">
        <v>89868</v>
      </c>
      <c r="B2751" s="141" t="s">
        <v>8765</v>
      </c>
      <c r="C2751" s="140" t="s">
        <v>5366</v>
      </c>
      <c r="D2751" s="140" t="s">
        <v>83</v>
      </c>
      <c r="E2751" s="142">
        <v>2.1800000000000002</v>
      </c>
      <c r="F2751" s="142">
        <v>2.06</v>
      </c>
      <c r="G2751" s="140" t="s">
        <v>308</v>
      </c>
      <c r="H2751" s="143">
        <v>41974</v>
      </c>
    </row>
    <row r="2752" spans="1:8" ht="25.5">
      <c r="A2752" s="136">
        <v>89528</v>
      </c>
      <c r="B2752" s="137" t="s">
        <v>8766</v>
      </c>
      <c r="C2752" s="136" t="s">
        <v>5366</v>
      </c>
      <c r="D2752" s="136" t="s">
        <v>83</v>
      </c>
      <c r="E2752" s="138">
        <v>2.17</v>
      </c>
      <c r="F2752" s="138">
        <v>2.0499999999999998</v>
      </c>
      <c r="G2752" s="136" t="s">
        <v>308</v>
      </c>
      <c r="H2752" s="139">
        <v>41974</v>
      </c>
    </row>
    <row r="2753" spans="1:8" ht="25.5">
      <c r="A2753" s="140">
        <v>89424</v>
      </c>
      <c r="B2753" s="141" t="s">
        <v>8767</v>
      </c>
      <c r="C2753" s="140" t="s">
        <v>5366</v>
      </c>
      <c r="D2753" s="140" t="s">
        <v>83</v>
      </c>
      <c r="E2753" s="142">
        <v>2.73</v>
      </c>
      <c r="F2753" s="142">
        <v>2.56</v>
      </c>
      <c r="G2753" s="140" t="s">
        <v>308</v>
      </c>
      <c r="H2753" s="143">
        <v>41974</v>
      </c>
    </row>
    <row r="2754" spans="1:8" ht="25.5">
      <c r="A2754" s="136">
        <v>89378</v>
      </c>
      <c r="B2754" s="137" t="s">
        <v>8768</v>
      </c>
      <c r="C2754" s="136" t="s">
        <v>5366</v>
      </c>
      <c r="D2754" s="136" t="s">
        <v>83</v>
      </c>
      <c r="E2754" s="138">
        <v>3.86</v>
      </c>
      <c r="F2754" s="138">
        <v>3.58</v>
      </c>
      <c r="G2754" s="136" t="s">
        <v>308</v>
      </c>
      <c r="H2754" s="139">
        <v>41974</v>
      </c>
    </row>
    <row r="2755" spans="1:8" ht="25.5">
      <c r="A2755" s="140">
        <v>89541</v>
      </c>
      <c r="B2755" s="141" t="s">
        <v>8769</v>
      </c>
      <c r="C2755" s="140" t="s">
        <v>5366</v>
      </c>
      <c r="D2755" s="140" t="s">
        <v>83</v>
      </c>
      <c r="E2755" s="142">
        <v>3.06</v>
      </c>
      <c r="F2755" s="142">
        <v>2.91</v>
      </c>
      <c r="G2755" s="140" t="s">
        <v>308</v>
      </c>
      <c r="H2755" s="143">
        <v>41974</v>
      </c>
    </row>
    <row r="2756" spans="1:8" ht="25.5">
      <c r="A2756" s="136">
        <v>89431</v>
      </c>
      <c r="B2756" s="137" t="s">
        <v>8770</v>
      </c>
      <c r="C2756" s="136" t="s">
        <v>5366</v>
      </c>
      <c r="D2756" s="136" t="s">
        <v>83</v>
      </c>
      <c r="E2756" s="138">
        <v>3.68</v>
      </c>
      <c r="F2756" s="138">
        <v>3.48</v>
      </c>
      <c r="G2756" s="136" t="s">
        <v>308</v>
      </c>
      <c r="H2756" s="139">
        <v>41974</v>
      </c>
    </row>
    <row r="2757" spans="1:8" ht="25.5">
      <c r="A2757" s="140">
        <v>89386</v>
      </c>
      <c r="B2757" s="141" t="s">
        <v>8771</v>
      </c>
      <c r="C2757" s="140" t="s">
        <v>5366</v>
      </c>
      <c r="D2757" s="140" t="s">
        <v>83</v>
      </c>
      <c r="E2757" s="142">
        <v>5.03</v>
      </c>
      <c r="F2757" s="142">
        <v>4.7</v>
      </c>
      <c r="G2757" s="140" t="s">
        <v>308</v>
      </c>
      <c r="H2757" s="143">
        <v>41974</v>
      </c>
    </row>
    <row r="2758" spans="1:8" ht="25.5">
      <c r="A2758" s="136">
        <v>89558</v>
      </c>
      <c r="B2758" s="137" t="s">
        <v>8772</v>
      </c>
      <c r="C2758" s="136" t="s">
        <v>5366</v>
      </c>
      <c r="D2758" s="136" t="s">
        <v>83</v>
      </c>
      <c r="E2758" s="138">
        <v>4.8499999999999996</v>
      </c>
      <c r="F2758" s="138">
        <v>4.6900000000000004</v>
      </c>
      <c r="G2758" s="136" t="s">
        <v>308</v>
      </c>
      <c r="H2758" s="139">
        <v>41974</v>
      </c>
    </row>
    <row r="2759" spans="1:8" ht="25.5">
      <c r="A2759" s="140">
        <v>89575</v>
      </c>
      <c r="B2759" s="141" t="s">
        <v>8773</v>
      </c>
      <c r="C2759" s="140" t="s">
        <v>5366</v>
      </c>
      <c r="D2759" s="140" t="s">
        <v>83</v>
      </c>
      <c r="E2759" s="142">
        <v>5.51</v>
      </c>
      <c r="F2759" s="142">
        <v>5.31</v>
      </c>
      <c r="G2759" s="140" t="s">
        <v>308</v>
      </c>
      <c r="H2759" s="143">
        <v>41974</v>
      </c>
    </row>
    <row r="2760" spans="1:8" ht="25.5">
      <c r="A2760" s="136">
        <v>89597</v>
      </c>
      <c r="B2760" s="137" t="s">
        <v>8774</v>
      </c>
      <c r="C2760" s="136" t="s">
        <v>5366</v>
      </c>
      <c r="D2760" s="136" t="s">
        <v>83</v>
      </c>
      <c r="E2760" s="138">
        <v>12.87</v>
      </c>
      <c r="F2760" s="138">
        <v>12.64</v>
      </c>
      <c r="G2760" s="136" t="s">
        <v>308</v>
      </c>
      <c r="H2760" s="139">
        <v>41974</v>
      </c>
    </row>
    <row r="2761" spans="1:8" ht="25.5">
      <c r="A2761" s="140">
        <v>89611</v>
      </c>
      <c r="B2761" s="141" t="s">
        <v>8775</v>
      </c>
      <c r="C2761" s="140" t="s">
        <v>5366</v>
      </c>
      <c r="D2761" s="140" t="s">
        <v>83</v>
      </c>
      <c r="E2761" s="142">
        <v>17.25</v>
      </c>
      <c r="F2761" s="142">
        <v>16.96</v>
      </c>
      <c r="G2761" s="140" t="s">
        <v>308</v>
      </c>
      <c r="H2761" s="143">
        <v>41974</v>
      </c>
    </row>
    <row r="2762" spans="1:8" ht="25.5">
      <c r="A2762" s="136">
        <v>89614</v>
      </c>
      <c r="B2762" s="137" t="s">
        <v>8776</v>
      </c>
      <c r="C2762" s="136" t="s">
        <v>5366</v>
      </c>
      <c r="D2762" s="136" t="s">
        <v>83</v>
      </c>
      <c r="E2762" s="138">
        <v>38.33</v>
      </c>
      <c r="F2762" s="138">
        <v>38.01</v>
      </c>
      <c r="G2762" s="136" t="s">
        <v>308</v>
      </c>
      <c r="H2762" s="139">
        <v>41974</v>
      </c>
    </row>
    <row r="2763" spans="1:8" ht="25.5">
      <c r="A2763" s="140">
        <v>84887</v>
      </c>
      <c r="B2763" s="141" t="s">
        <v>8777</v>
      </c>
      <c r="C2763" s="140" t="s">
        <v>5410</v>
      </c>
      <c r="D2763" s="140" t="s">
        <v>83</v>
      </c>
      <c r="E2763" s="142">
        <v>51.56</v>
      </c>
      <c r="F2763" s="142">
        <v>49.4</v>
      </c>
      <c r="G2763" s="140" t="s">
        <v>308</v>
      </c>
      <c r="H2763" s="143">
        <v>41974</v>
      </c>
    </row>
    <row r="2764" spans="1:8">
      <c r="A2764" s="136">
        <v>73554</v>
      </c>
      <c r="B2764" s="137" t="s">
        <v>8778</v>
      </c>
      <c r="C2764" s="136" t="s">
        <v>5361</v>
      </c>
      <c r="D2764" s="136" t="s">
        <v>370</v>
      </c>
      <c r="E2764" s="138">
        <v>13.4</v>
      </c>
      <c r="F2764" s="138">
        <v>13.4</v>
      </c>
      <c r="G2764" s="136" t="s">
        <v>308</v>
      </c>
      <c r="H2764" s="139">
        <v>41974</v>
      </c>
    </row>
    <row r="2765" spans="1:8">
      <c r="A2765" s="140">
        <v>73460</v>
      </c>
      <c r="B2765" s="141" t="s">
        <v>8779</v>
      </c>
      <c r="C2765" s="140" t="s">
        <v>5361</v>
      </c>
      <c r="D2765" s="140" t="s">
        <v>370</v>
      </c>
      <c r="E2765" s="142">
        <v>20.54</v>
      </c>
      <c r="F2765" s="142">
        <v>20.54</v>
      </c>
      <c r="G2765" s="140" t="s">
        <v>308</v>
      </c>
      <c r="H2765" s="143">
        <v>41974</v>
      </c>
    </row>
    <row r="2766" spans="1:8">
      <c r="A2766" s="136">
        <v>73488</v>
      </c>
      <c r="B2766" s="137" t="s">
        <v>8780</v>
      </c>
      <c r="C2766" s="136" t="s">
        <v>5361</v>
      </c>
      <c r="D2766" s="136" t="s">
        <v>370</v>
      </c>
      <c r="E2766" s="138">
        <v>26.82</v>
      </c>
      <c r="F2766" s="138">
        <v>26.82</v>
      </c>
      <c r="G2766" s="136" t="s">
        <v>308</v>
      </c>
      <c r="H2766" s="139">
        <v>41974</v>
      </c>
    </row>
    <row r="2767" spans="1:8">
      <c r="A2767" s="140">
        <v>73489</v>
      </c>
      <c r="B2767" s="141" t="s">
        <v>8781</v>
      </c>
      <c r="C2767" s="140" t="s">
        <v>5361</v>
      </c>
      <c r="D2767" s="140" t="s">
        <v>370</v>
      </c>
      <c r="E2767" s="142">
        <v>41.1</v>
      </c>
      <c r="F2767" s="142">
        <v>41.1</v>
      </c>
      <c r="G2767" s="140" t="s">
        <v>308</v>
      </c>
      <c r="H2767" s="143">
        <v>41974</v>
      </c>
    </row>
    <row r="2768" spans="1:8">
      <c r="A2768" s="136">
        <v>88272</v>
      </c>
      <c r="B2768" s="137" t="s">
        <v>8782</v>
      </c>
      <c r="C2768" s="136" t="s">
        <v>5361</v>
      </c>
      <c r="D2768" s="136" t="s">
        <v>307</v>
      </c>
      <c r="E2768" s="138">
        <v>16.579999999999998</v>
      </c>
      <c r="F2768" s="138">
        <v>14.86</v>
      </c>
      <c r="G2768" s="136" t="s">
        <v>308</v>
      </c>
      <c r="H2768" s="139">
        <v>41974</v>
      </c>
    </row>
    <row r="2769" spans="1:8" ht="25.5">
      <c r="A2769" s="140">
        <v>85120</v>
      </c>
      <c r="B2769" s="141" t="s">
        <v>8783</v>
      </c>
      <c r="C2769" s="140" t="s">
        <v>5371</v>
      </c>
      <c r="D2769" s="140" t="s">
        <v>83</v>
      </c>
      <c r="E2769" s="142">
        <v>57.63</v>
      </c>
      <c r="F2769" s="142">
        <v>55.87</v>
      </c>
      <c r="G2769" s="140" t="s">
        <v>308</v>
      </c>
      <c r="H2769" s="143">
        <v>41974</v>
      </c>
    </row>
    <row r="2770" spans="1:8" ht="38.25">
      <c r="A2770" s="136" t="s">
        <v>8784</v>
      </c>
      <c r="B2770" s="137" t="s">
        <v>8785</v>
      </c>
      <c r="C2770" s="136" t="s">
        <v>5374</v>
      </c>
      <c r="D2770" s="136" t="s">
        <v>335</v>
      </c>
      <c r="E2770" s="138">
        <v>36.840000000000003</v>
      </c>
      <c r="F2770" s="138">
        <v>36.68</v>
      </c>
      <c r="G2770" s="136" t="s">
        <v>308</v>
      </c>
      <c r="H2770" s="139">
        <v>41974</v>
      </c>
    </row>
    <row r="2771" spans="1:8" ht="25.5">
      <c r="A2771" s="140">
        <v>84148</v>
      </c>
      <c r="B2771" s="141" t="s">
        <v>8786</v>
      </c>
      <c r="C2771" s="140" t="s">
        <v>5450</v>
      </c>
      <c r="D2771" s="140" t="s">
        <v>307</v>
      </c>
      <c r="E2771" s="142">
        <v>19.7</v>
      </c>
      <c r="F2771" s="142">
        <v>19.7</v>
      </c>
      <c r="G2771" s="140" t="s">
        <v>308</v>
      </c>
      <c r="H2771" s="143">
        <v>41974</v>
      </c>
    </row>
    <row r="2772" spans="1:8" ht="25.5">
      <c r="A2772" s="136">
        <v>83355</v>
      </c>
      <c r="B2772" s="137" t="s">
        <v>8787</v>
      </c>
      <c r="C2772" s="136" t="s">
        <v>5450</v>
      </c>
      <c r="D2772" s="136" t="s">
        <v>307</v>
      </c>
      <c r="E2772" s="138">
        <v>26.01</v>
      </c>
      <c r="F2772" s="138">
        <v>26.01</v>
      </c>
      <c r="G2772" s="136" t="s">
        <v>308</v>
      </c>
      <c r="H2772" s="139">
        <v>41974</v>
      </c>
    </row>
    <row r="2773" spans="1:8" ht="25.5">
      <c r="A2773" s="140">
        <v>83361</v>
      </c>
      <c r="B2773" s="141" t="s">
        <v>8788</v>
      </c>
      <c r="C2773" s="140" t="s">
        <v>5450</v>
      </c>
      <c r="D2773" s="140" t="s">
        <v>307</v>
      </c>
      <c r="E2773" s="142">
        <v>20.49</v>
      </c>
      <c r="F2773" s="142">
        <v>20.48</v>
      </c>
      <c r="G2773" s="140" t="s">
        <v>308</v>
      </c>
      <c r="H2773" s="143">
        <v>41974</v>
      </c>
    </row>
    <row r="2774" spans="1:8" ht="38.25">
      <c r="A2774" s="136">
        <v>84144</v>
      </c>
      <c r="B2774" s="137" t="s">
        <v>8789</v>
      </c>
      <c r="C2774" s="136" t="s">
        <v>5450</v>
      </c>
      <c r="D2774" s="136" t="s">
        <v>307</v>
      </c>
      <c r="E2774" s="138">
        <v>12.8</v>
      </c>
      <c r="F2774" s="138">
        <v>12.8</v>
      </c>
      <c r="G2774" s="136" t="s">
        <v>308</v>
      </c>
      <c r="H2774" s="139">
        <v>41974</v>
      </c>
    </row>
    <row r="2775" spans="1:8" ht="25.5">
      <c r="A2775" s="140">
        <v>73307</v>
      </c>
      <c r="B2775" s="141" t="s">
        <v>8790</v>
      </c>
      <c r="C2775" s="140" t="s">
        <v>5450</v>
      </c>
      <c r="D2775" s="140" t="s">
        <v>307</v>
      </c>
      <c r="E2775" s="142">
        <v>1.62</v>
      </c>
      <c r="F2775" s="142">
        <v>1.62</v>
      </c>
      <c r="G2775" s="140" t="s">
        <v>308</v>
      </c>
      <c r="H2775" s="143">
        <v>41974</v>
      </c>
    </row>
    <row r="2776" spans="1:8" ht="25.5">
      <c r="A2776" s="136">
        <v>73435</v>
      </c>
      <c r="B2776" s="137" t="s">
        <v>8791</v>
      </c>
      <c r="C2776" s="136" t="s">
        <v>5450</v>
      </c>
      <c r="D2776" s="136" t="s">
        <v>307</v>
      </c>
      <c r="E2776" s="138">
        <v>43.09</v>
      </c>
      <c r="F2776" s="138">
        <v>43.08</v>
      </c>
      <c r="G2776" s="136" t="s">
        <v>308</v>
      </c>
      <c r="H2776" s="139">
        <v>41974</v>
      </c>
    </row>
    <row r="2777" spans="1:8" ht="25.5">
      <c r="A2777" s="140">
        <v>84139</v>
      </c>
      <c r="B2777" s="141" t="s">
        <v>8792</v>
      </c>
      <c r="C2777" s="140" t="s">
        <v>5450</v>
      </c>
      <c r="D2777" s="140" t="s">
        <v>307</v>
      </c>
      <c r="E2777" s="142">
        <v>12.75</v>
      </c>
      <c r="F2777" s="142">
        <v>12.75</v>
      </c>
      <c r="G2777" s="140" t="s">
        <v>308</v>
      </c>
      <c r="H2777" s="143">
        <v>41974</v>
      </c>
    </row>
    <row r="2778" spans="1:8" ht="25.5">
      <c r="A2778" s="136">
        <v>83762</v>
      </c>
      <c r="B2778" s="137" t="s">
        <v>8793</v>
      </c>
      <c r="C2778" s="136" t="s">
        <v>5450</v>
      </c>
      <c r="D2778" s="136" t="s">
        <v>307</v>
      </c>
      <c r="E2778" s="138">
        <v>7.21</v>
      </c>
      <c r="F2778" s="138">
        <v>7.2</v>
      </c>
      <c r="G2778" s="136" t="s">
        <v>308</v>
      </c>
      <c r="H2778" s="139">
        <v>41974</v>
      </c>
    </row>
    <row r="2779" spans="1:8" ht="25.5">
      <c r="A2779" s="140">
        <v>83757</v>
      </c>
      <c r="B2779" s="141" t="s">
        <v>8794</v>
      </c>
      <c r="C2779" s="140" t="s">
        <v>5450</v>
      </c>
      <c r="D2779" s="140" t="s">
        <v>307</v>
      </c>
      <c r="E2779" s="142">
        <v>38.1</v>
      </c>
      <c r="F2779" s="142">
        <v>38.090000000000003</v>
      </c>
      <c r="G2779" s="140" t="s">
        <v>308</v>
      </c>
      <c r="H2779" s="143">
        <v>41974</v>
      </c>
    </row>
    <row r="2780" spans="1:8" ht="25.5">
      <c r="A2780" s="136">
        <v>73456</v>
      </c>
      <c r="B2780" s="137" t="s">
        <v>8795</v>
      </c>
      <c r="C2780" s="136" t="s">
        <v>5450</v>
      </c>
      <c r="D2780" s="136" t="s">
        <v>307</v>
      </c>
      <c r="E2780" s="138">
        <v>11.72</v>
      </c>
      <c r="F2780" s="138">
        <v>11.71</v>
      </c>
      <c r="G2780" s="136" t="s">
        <v>308</v>
      </c>
      <c r="H2780" s="139">
        <v>41974</v>
      </c>
    </row>
    <row r="2781" spans="1:8" ht="25.5">
      <c r="A2781" s="140">
        <v>84032</v>
      </c>
      <c r="B2781" s="141" t="s">
        <v>8796</v>
      </c>
      <c r="C2781" s="140" t="s">
        <v>6231</v>
      </c>
      <c r="D2781" s="140" t="s">
        <v>83</v>
      </c>
      <c r="E2781" s="142">
        <v>33.97</v>
      </c>
      <c r="F2781" s="142">
        <v>32.619999999999997</v>
      </c>
      <c r="G2781" s="140" t="s">
        <v>308</v>
      </c>
      <c r="H2781" s="143">
        <v>41974</v>
      </c>
    </row>
    <row r="2782" spans="1:8" ht="38.25">
      <c r="A2782" s="136">
        <v>84146</v>
      </c>
      <c r="B2782" s="137" t="s">
        <v>8797</v>
      </c>
      <c r="C2782" s="136" t="s">
        <v>5450</v>
      </c>
      <c r="D2782" s="136" t="s">
        <v>307</v>
      </c>
      <c r="E2782" s="138">
        <v>14.77</v>
      </c>
      <c r="F2782" s="138">
        <v>13.04</v>
      </c>
      <c r="G2782" s="136" t="s">
        <v>308</v>
      </c>
      <c r="H2782" s="139">
        <v>41974</v>
      </c>
    </row>
    <row r="2783" spans="1:8" ht="25.5">
      <c r="A2783" s="140">
        <v>73538</v>
      </c>
      <c r="B2783" s="141" t="s">
        <v>8798</v>
      </c>
      <c r="C2783" s="140" t="s">
        <v>5450</v>
      </c>
      <c r="D2783" s="140" t="s">
        <v>6046</v>
      </c>
      <c r="E2783" s="142">
        <v>136.69999999999999</v>
      </c>
      <c r="F2783" s="142">
        <v>135.06</v>
      </c>
      <c r="G2783" s="140" t="s">
        <v>308</v>
      </c>
      <c r="H2783" s="143">
        <v>41974</v>
      </c>
    </row>
    <row r="2784" spans="1:8" ht="25.5">
      <c r="A2784" s="136">
        <v>73354</v>
      </c>
      <c r="B2784" s="137" t="s">
        <v>8799</v>
      </c>
      <c r="C2784" s="136" t="s">
        <v>5450</v>
      </c>
      <c r="D2784" s="136" t="s">
        <v>307</v>
      </c>
      <c r="E2784" s="138">
        <v>16.79</v>
      </c>
      <c r="F2784" s="138">
        <v>15.14</v>
      </c>
      <c r="G2784" s="136" t="s">
        <v>308</v>
      </c>
      <c r="H2784" s="139">
        <v>41974</v>
      </c>
    </row>
    <row r="2785" spans="1:8" ht="25.5">
      <c r="A2785" s="140">
        <v>73478</v>
      </c>
      <c r="B2785" s="141" t="s">
        <v>8800</v>
      </c>
      <c r="C2785" s="140" t="s">
        <v>5450</v>
      </c>
      <c r="D2785" s="140" t="s">
        <v>307</v>
      </c>
      <c r="E2785" s="142">
        <v>87.33</v>
      </c>
      <c r="F2785" s="142">
        <v>85.68</v>
      </c>
      <c r="G2785" s="140" t="s">
        <v>308</v>
      </c>
      <c r="H2785" s="143">
        <v>41974</v>
      </c>
    </row>
    <row r="2786" spans="1:8" ht="25.5">
      <c r="A2786" s="136">
        <v>73553</v>
      </c>
      <c r="B2786" s="137" t="s">
        <v>8801</v>
      </c>
      <c r="C2786" s="136" t="s">
        <v>5450</v>
      </c>
      <c r="D2786" s="136" t="s">
        <v>307</v>
      </c>
      <c r="E2786" s="138">
        <v>183.53</v>
      </c>
      <c r="F2786" s="138">
        <v>182.05</v>
      </c>
      <c r="G2786" s="136" t="s">
        <v>308</v>
      </c>
      <c r="H2786" s="139">
        <v>41974</v>
      </c>
    </row>
    <row r="2787" spans="1:8">
      <c r="A2787" s="140">
        <v>73477</v>
      </c>
      <c r="B2787" s="141" t="s">
        <v>8802</v>
      </c>
      <c r="C2787" s="140" t="s">
        <v>5361</v>
      </c>
      <c r="D2787" s="140" t="s">
        <v>307</v>
      </c>
      <c r="E2787" s="142">
        <v>45.92</v>
      </c>
      <c r="F2787" s="142">
        <v>45.92</v>
      </c>
      <c r="G2787" s="140" t="s">
        <v>308</v>
      </c>
      <c r="H2787" s="143">
        <v>41974</v>
      </c>
    </row>
    <row r="2788" spans="1:8" ht="25.5">
      <c r="A2788" s="136">
        <v>73491</v>
      </c>
      <c r="B2788" s="137" t="s">
        <v>8803</v>
      </c>
      <c r="C2788" s="136" t="s">
        <v>5450</v>
      </c>
      <c r="D2788" s="136" t="s">
        <v>307</v>
      </c>
      <c r="E2788" s="138">
        <v>4.01</v>
      </c>
      <c r="F2788" s="138">
        <v>4.01</v>
      </c>
      <c r="G2788" s="136" t="s">
        <v>308</v>
      </c>
      <c r="H2788" s="139">
        <v>41974</v>
      </c>
    </row>
    <row r="2789" spans="1:8" ht="25.5">
      <c r="A2789" s="140">
        <v>73557</v>
      </c>
      <c r="B2789" s="141" t="s">
        <v>8804</v>
      </c>
      <c r="C2789" s="140" t="s">
        <v>5450</v>
      </c>
      <c r="D2789" s="140" t="s">
        <v>307</v>
      </c>
      <c r="E2789" s="142">
        <v>1.45</v>
      </c>
      <c r="F2789" s="142">
        <v>1.44</v>
      </c>
      <c r="G2789" s="140" t="s">
        <v>308</v>
      </c>
      <c r="H2789" s="143">
        <v>41974</v>
      </c>
    </row>
    <row r="2790" spans="1:8" ht="25.5">
      <c r="A2790" s="136">
        <v>6389</v>
      </c>
      <c r="B2790" s="137" t="s">
        <v>8805</v>
      </c>
      <c r="C2790" s="136" t="s">
        <v>5450</v>
      </c>
      <c r="D2790" s="136" t="s">
        <v>307</v>
      </c>
      <c r="E2790" s="138">
        <v>16.78</v>
      </c>
      <c r="F2790" s="138">
        <v>16.77</v>
      </c>
      <c r="G2790" s="136" t="s">
        <v>308</v>
      </c>
      <c r="H2790" s="139">
        <v>41974</v>
      </c>
    </row>
    <row r="2791" spans="1:8" ht="25.5">
      <c r="A2791" s="140">
        <v>6390</v>
      </c>
      <c r="B2791" s="141" t="s">
        <v>8806</v>
      </c>
      <c r="C2791" s="140" t="s">
        <v>5450</v>
      </c>
      <c r="D2791" s="140" t="s">
        <v>307</v>
      </c>
      <c r="E2791" s="142">
        <v>13.15</v>
      </c>
      <c r="F2791" s="142">
        <v>13.15</v>
      </c>
      <c r="G2791" s="140" t="s">
        <v>308</v>
      </c>
      <c r="H2791" s="143">
        <v>41974</v>
      </c>
    </row>
    <row r="2792" spans="1:8" ht="25.5">
      <c r="A2792" s="136">
        <v>6388</v>
      </c>
      <c r="B2792" s="137" t="s">
        <v>8807</v>
      </c>
      <c r="C2792" s="136" t="s">
        <v>5450</v>
      </c>
      <c r="D2792" s="136" t="s">
        <v>307</v>
      </c>
      <c r="E2792" s="138">
        <v>45.92</v>
      </c>
      <c r="F2792" s="138">
        <v>45.92</v>
      </c>
      <c r="G2792" s="136" t="s">
        <v>308</v>
      </c>
      <c r="H2792" s="139">
        <v>41974</v>
      </c>
    </row>
    <row r="2793" spans="1:8">
      <c r="A2793" s="140">
        <v>88273</v>
      </c>
      <c r="B2793" s="141" t="s">
        <v>8808</v>
      </c>
      <c r="C2793" s="140" t="s">
        <v>5361</v>
      </c>
      <c r="D2793" s="140" t="s">
        <v>307</v>
      </c>
      <c r="E2793" s="142">
        <v>14.16</v>
      </c>
      <c r="F2793" s="142">
        <v>12.77</v>
      </c>
      <c r="G2793" s="140" t="s">
        <v>308</v>
      </c>
      <c r="H2793" s="143">
        <v>41974</v>
      </c>
    </row>
    <row r="2794" spans="1:8" ht="25.5">
      <c r="A2794" s="136">
        <v>84861</v>
      </c>
      <c r="B2794" s="137" t="s">
        <v>8809</v>
      </c>
      <c r="C2794" s="136" t="s">
        <v>5410</v>
      </c>
      <c r="D2794" s="136" t="s">
        <v>370</v>
      </c>
      <c r="E2794" s="138">
        <v>22.73</v>
      </c>
      <c r="F2794" s="138">
        <v>21.78</v>
      </c>
      <c r="G2794" s="136" t="s">
        <v>308</v>
      </c>
      <c r="H2794" s="139">
        <v>41974</v>
      </c>
    </row>
    <row r="2795" spans="1:8" ht="25.5">
      <c r="A2795" s="140">
        <v>84864</v>
      </c>
      <c r="B2795" s="141" t="s">
        <v>8810</v>
      </c>
      <c r="C2795" s="140" t="s">
        <v>5410</v>
      </c>
      <c r="D2795" s="140" t="s">
        <v>370</v>
      </c>
      <c r="E2795" s="142">
        <v>16.079999999999998</v>
      </c>
      <c r="F2795" s="142">
        <v>15.13</v>
      </c>
      <c r="G2795" s="140" t="s">
        <v>308</v>
      </c>
      <c r="H2795" s="143">
        <v>41974</v>
      </c>
    </row>
    <row r="2796" spans="1:8" ht="25.5">
      <c r="A2796" s="136">
        <v>73486</v>
      </c>
      <c r="B2796" s="137" t="s">
        <v>8811</v>
      </c>
      <c r="C2796" s="136" t="s">
        <v>5410</v>
      </c>
      <c r="D2796" s="136" t="s">
        <v>370</v>
      </c>
      <c r="E2796" s="138">
        <v>23.68</v>
      </c>
      <c r="F2796" s="138">
        <v>22.73</v>
      </c>
      <c r="G2796" s="136" t="s">
        <v>308</v>
      </c>
      <c r="H2796" s="139">
        <v>41974</v>
      </c>
    </row>
    <row r="2797" spans="1:8">
      <c r="A2797" s="140">
        <v>88274</v>
      </c>
      <c r="B2797" s="141" t="s">
        <v>8812</v>
      </c>
      <c r="C2797" s="140" t="s">
        <v>5361</v>
      </c>
      <c r="D2797" s="140" t="s">
        <v>307</v>
      </c>
      <c r="E2797" s="142">
        <v>14.66</v>
      </c>
      <c r="F2797" s="142">
        <v>13.2</v>
      </c>
      <c r="G2797" s="140" t="s">
        <v>308</v>
      </c>
      <c r="H2797" s="143">
        <v>41974</v>
      </c>
    </row>
    <row r="2798" spans="1:8" ht="25.5">
      <c r="A2798" s="136" t="s">
        <v>8813</v>
      </c>
      <c r="B2798" s="137" t="s">
        <v>8814</v>
      </c>
      <c r="C2798" s="136" t="s">
        <v>5604</v>
      </c>
      <c r="D2798" s="136" t="s">
        <v>368</v>
      </c>
      <c r="E2798" s="138">
        <v>26.22</v>
      </c>
      <c r="F2798" s="138">
        <v>23.8</v>
      </c>
      <c r="G2798" s="136" t="s">
        <v>308</v>
      </c>
      <c r="H2798" s="139">
        <v>41974</v>
      </c>
    </row>
    <row r="2799" spans="1:8" ht="25.5">
      <c r="A2799" s="140" t="s">
        <v>8815</v>
      </c>
      <c r="B2799" s="141" t="s">
        <v>8816</v>
      </c>
      <c r="C2799" s="140" t="s">
        <v>5604</v>
      </c>
      <c r="D2799" s="140" t="s">
        <v>368</v>
      </c>
      <c r="E2799" s="142">
        <v>29.14</v>
      </c>
      <c r="F2799" s="142">
        <v>26.45</v>
      </c>
      <c r="G2799" s="140" t="s">
        <v>308</v>
      </c>
      <c r="H2799" s="143">
        <v>41974</v>
      </c>
    </row>
    <row r="2800" spans="1:8" ht="25.5">
      <c r="A2800" s="136">
        <v>5952</v>
      </c>
      <c r="B2800" s="137" t="s">
        <v>8817</v>
      </c>
      <c r="C2800" s="136" t="s">
        <v>5450</v>
      </c>
      <c r="D2800" s="136" t="s">
        <v>6044</v>
      </c>
      <c r="E2800" s="138">
        <v>11.17</v>
      </c>
      <c r="F2800" s="138">
        <v>10.3</v>
      </c>
      <c r="G2800" s="136" t="s">
        <v>308</v>
      </c>
      <c r="H2800" s="139">
        <v>41974</v>
      </c>
    </row>
    <row r="2801" spans="1:8" ht="25.5">
      <c r="A2801" s="140">
        <v>5795</v>
      </c>
      <c r="B2801" s="141" t="s">
        <v>8818</v>
      </c>
      <c r="C2801" s="140" t="s">
        <v>5450</v>
      </c>
      <c r="D2801" s="140" t="s">
        <v>6046</v>
      </c>
      <c r="E2801" s="142">
        <v>12.8</v>
      </c>
      <c r="F2801" s="142">
        <v>11.92</v>
      </c>
      <c r="G2801" s="140" t="s">
        <v>308</v>
      </c>
      <c r="H2801" s="143">
        <v>41974</v>
      </c>
    </row>
    <row r="2802" spans="1:8" ht="25.5">
      <c r="A2802" s="136">
        <v>5794</v>
      </c>
      <c r="B2802" s="137" t="s">
        <v>8819</v>
      </c>
      <c r="C2802" s="136" t="s">
        <v>5450</v>
      </c>
      <c r="D2802" s="136" t="s">
        <v>307</v>
      </c>
      <c r="E2802" s="138">
        <v>1.23</v>
      </c>
      <c r="F2802" s="138">
        <v>1.23</v>
      </c>
      <c r="G2802" s="136" t="s">
        <v>308</v>
      </c>
      <c r="H2802" s="139">
        <v>41974</v>
      </c>
    </row>
    <row r="2803" spans="1:8" ht="25.5">
      <c r="A2803" s="140">
        <v>53863</v>
      </c>
      <c r="B2803" s="141" t="s">
        <v>8820</v>
      </c>
      <c r="C2803" s="140" t="s">
        <v>5450</v>
      </c>
      <c r="D2803" s="140" t="s">
        <v>307</v>
      </c>
      <c r="E2803" s="142">
        <v>1.63</v>
      </c>
      <c r="F2803" s="142">
        <v>1.62</v>
      </c>
      <c r="G2803" s="140" t="s">
        <v>308</v>
      </c>
      <c r="H2803" s="143">
        <v>41974</v>
      </c>
    </row>
    <row r="2804" spans="1:8" ht="25.5">
      <c r="A2804" s="136">
        <v>5796</v>
      </c>
      <c r="B2804" s="137" t="s">
        <v>8821</v>
      </c>
      <c r="C2804" s="136" t="s">
        <v>5450</v>
      </c>
      <c r="D2804" s="136" t="s">
        <v>307</v>
      </c>
      <c r="E2804" s="138">
        <v>9.94</v>
      </c>
      <c r="F2804" s="138">
        <v>9.06</v>
      </c>
      <c r="G2804" s="136" t="s">
        <v>308</v>
      </c>
      <c r="H2804" s="139">
        <v>41974</v>
      </c>
    </row>
    <row r="2805" spans="1:8" ht="51">
      <c r="A2805" s="140">
        <v>87561</v>
      </c>
      <c r="B2805" s="141" t="s">
        <v>8822</v>
      </c>
      <c r="C2805" s="140" t="s">
        <v>5350</v>
      </c>
      <c r="D2805" s="140" t="s">
        <v>335</v>
      </c>
      <c r="E2805" s="142">
        <v>26.96</v>
      </c>
      <c r="F2805" s="142">
        <v>26.7</v>
      </c>
      <c r="G2805" s="140" t="s">
        <v>308</v>
      </c>
      <c r="H2805" s="143">
        <v>41974</v>
      </c>
    </row>
    <row r="2806" spans="1:8" ht="51">
      <c r="A2806" s="136">
        <v>87543</v>
      </c>
      <c r="B2806" s="137" t="s">
        <v>8823</v>
      </c>
      <c r="C2806" s="136" t="s">
        <v>5350</v>
      </c>
      <c r="D2806" s="136" t="s">
        <v>335</v>
      </c>
      <c r="E2806" s="138">
        <v>15.17</v>
      </c>
      <c r="F2806" s="138">
        <v>14.94</v>
      </c>
      <c r="G2806" s="136" t="s">
        <v>308</v>
      </c>
      <c r="H2806" s="139">
        <v>41974</v>
      </c>
    </row>
    <row r="2807" spans="1:8" ht="51">
      <c r="A2807" s="140">
        <v>87544</v>
      </c>
      <c r="B2807" s="141" t="s">
        <v>8824</v>
      </c>
      <c r="C2807" s="140" t="s">
        <v>5350</v>
      </c>
      <c r="D2807" s="140" t="s">
        <v>335</v>
      </c>
      <c r="E2807" s="142">
        <v>14.51</v>
      </c>
      <c r="F2807" s="142">
        <v>14.35</v>
      </c>
      <c r="G2807" s="140" t="s">
        <v>308</v>
      </c>
      <c r="H2807" s="143">
        <v>41974</v>
      </c>
    </row>
    <row r="2808" spans="1:8" ht="51">
      <c r="A2808" s="136">
        <v>87562</v>
      </c>
      <c r="B2808" s="137" t="s">
        <v>8825</v>
      </c>
      <c r="C2808" s="136" t="s">
        <v>5350</v>
      </c>
      <c r="D2808" s="136" t="s">
        <v>335</v>
      </c>
      <c r="E2808" s="138">
        <v>26.28</v>
      </c>
      <c r="F2808" s="138">
        <v>26.1</v>
      </c>
      <c r="G2808" s="136" t="s">
        <v>308</v>
      </c>
      <c r="H2808" s="139">
        <v>41974</v>
      </c>
    </row>
    <row r="2809" spans="1:8" ht="51">
      <c r="A2809" s="140">
        <v>87560</v>
      </c>
      <c r="B2809" s="141" t="s">
        <v>8826</v>
      </c>
      <c r="C2809" s="140" t="s">
        <v>5350</v>
      </c>
      <c r="D2809" s="140" t="s">
        <v>335</v>
      </c>
      <c r="E2809" s="142">
        <v>28.14</v>
      </c>
      <c r="F2809" s="142">
        <v>27.76</v>
      </c>
      <c r="G2809" s="140" t="s">
        <v>308</v>
      </c>
      <c r="H2809" s="143">
        <v>41974</v>
      </c>
    </row>
    <row r="2810" spans="1:8" ht="51">
      <c r="A2810" s="136">
        <v>87542</v>
      </c>
      <c r="B2810" s="137" t="s">
        <v>8827</v>
      </c>
      <c r="C2810" s="136" t="s">
        <v>5350</v>
      </c>
      <c r="D2810" s="136" t="s">
        <v>335</v>
      </c>
      <c r="E2810" s="138">
        <v>16.350000000000001</v>
      </c>
      <c r="F2810" s="138">
        <v>16.010000000000002</v>
      </c>
      <c r="G2810" s="136" t="s">
        <v>308</v>
      </c>
      <c r="H2810" s="139">
        <v>41974</v>
      </c>
    </row>
    <row r="2811" spans="1:8" ht="51">
      <c r="A2811" s="140">
        <v>87558</v>
      </c>
      <c r="B2811" s="141" t="s">
        <v>8828</v>
      </c>
      <c r="C2811" s="140" t="s">
        <v>5350</v>
      </c>
      <c r="D2811" s="140" t="s">
        <v>335</v>
      </c>
      <c r="E2811" s="142">
        <v>26.45</v>
      </c>
      <c r="F2811" s="142">
        <v>26.24</v>
      </c>
      <c r="G2811" s="140" t="s">
        <v>308</v>
      </c>
      <c r="H2811" s="143">
        <v>41974</v>
      </c>
    </row>
    <row r="2812" spans="1:8" ht="51">
      <c r="A2812" s="136">
        <v>87540</v>
      </c>
      <c r="B2812" s="137" t="s">
        <v>8829</v>
      </c>
      <c r="C2812" s="136" t="s">
        <v>5350</v>
      </c>
      <c r="D2812" s="136" t="s">
        <v>335</v>
      </c>
      <c r="E2812" s="138">
        <v>45.49</v>
      </c>
      <c r="F2812" s="138">
        <v>45.25</v>
      </c>
      <c r="G2812" s="136" t="s">
        <v>308</v>
      </c>
      <c r="H2812" s="139">
        <v>41974</v>
      </c>
    </row>
    <row r="2813" spans="1:8" ht="51">
      <c r="A2813" s="140">
        <v>87556</v>
      </c>
      <c r="B2813" s="141" t="s">
        <v>8830</v>
      </c>
      <c r="C2813" s="140" t="s">
        <v>5350</v>
      </c>
      <c r="D2813" s="140" t="s">
        <v>335</v>
      </c>
      <c r="E2813" s="142">
        <v>27.47</v>
      </c>
      <c r="F2813" s="142">
        <v>27.16</v>
      </c>
      <c r="G2813" s="140" t="s">
        <v>308</v>
      </c>
      <c r="H2813" s="143">
        <v>41974</v>
      </c>
    </row>
    <row r="2814" spans="1:8" ht="51">
      <c r="A2814" s="136">
        <v>87538</v>
      </c>
      <c r="B2814" s="137" t="s">
        <v>8831</v>
      </c>
      <c r="C2814" s="136" t="s">
        <v>5350</v>
      </c>
      <c r="D2814" s="136" t="s">
        <v>335</v>
      </c>
      <c r="E2814" s="138">
        <v>46.5</v>
      </c>
      <c r="F2814" s="138">
        <v>46.16</v>
      </c>
      <c r="G2814" s="136" t="s">
        <v>308</v>
      </c>
      <c r="H2814" s="139">
        <v>41974</v>
      </c>
    </row>
    <row r="2815" spans="1:8" ht="51">
      <c r="A2815" s="140">
        <v>87552</v>
      </c>
      <c r="B2815" s="141" t="s">
        <v>8832</v>
      </c>
      <c r="C2815" s="140" t="s">
        <v>5350</v>
      </c>
      <c r="D2815" s="140" t="s">
        <v>335</v>
      </c>
      <c r="E2815" s="142">
        <v>16.07</v>
      </c>
      <c r="F2815" s="142">
        <v>15.23</v>
      </c>
      <c r="G2815" s="140" t="s">
        <v>308</v>
      </c>
      <c r="H2815" s="143">
        <v>41974</v>
      </c>
    </row>
    <row r="2816" spans="1:8" ht="51">
      <c r="A2816" s="136">
        <v>87534</v>
      </c>
      <c r="B2816" s="137" t="s">
        <v>8833</v>
      </c>
      <c r="C2816" s="136" t="s">
        <v>5350</v>
      </c>
      <c r="D2816" s="136" t="s">
        <v>335</v>
      </c>
      <c r="E2816" s="138">
        <v>26.34</v>
      </c>
      <c r="F2816" s="138">
        <v>25.06</v>
      </c>
      <c r="G2816" s="136" t="s">
        <v>308</v>
      </c>
      <c r="H2816" s="139">
        <v>41974</v>
      </c>
    </row>
    <row r="2817" spans="1:8" ht="51">
      <c r="A2817" s="140">
        <v>87548</v>
      </c>
      <c r="B2817" s="141" t="s">
        <v>8834</v>
      </c>
      <c r="C2817" s="140" t="s">
        <v>5350</v>
      </c>
      <c r="D2817" s="140" t="s">
        <v>335</v>
      </c>
      <c r="E2817" s="142">
        <v>17.25</v>
      </c>
      <c r="F2817" s="142">
        <v>16.29</v>
      </c>
      <c r="G2817" s="140" t="s">
        <v>308</v>
      </c>
      <c r="H2817" s="143">
        <v>41974</v>
      </c>
    </row>
    <row r="2818" spans="1:8" ht="51">
      <c r="A2818" s="136">
        <v>87530</v>
      </c>
      <c r="B2818" s="137" t="s">
        <v>8835</v>
      </c>
      <c r="C2818" s="136" t="s">
        <v>5350</v>
      </c>
      <c r="D2818" s="136" t="s">
        <v>335</v>
      </c>
      <c r="E2818" s="138">
        <v>27.52</v>
      </c>
      <c r="F2818" s="138">
        <v>26.12</v>
      </c>
      <c r="G2818" s="136" t="s">
        <v>308</v>
      </c>
      <c r="H2818" s="139">
        <v>41974</v>
      </c>
    </row>
    <row r="2819" spans="1:8" ht="51">
      <c r="A2819" s="140">
        <v>87551</v>
      </c>
      <c r="B2819" s="141" t="s">
        <v>8836</v>
      </c>
      <c r="C2819" s="140" t="s">
        <v>5350</v>
      </c>
      <c r="D2819" s="140" t="s">
        <v>335</v>
      </c>
      <c r="E2819" s="142">
        <v>14.64</v>
      </c>
      <c r="F2819" s="142">
        <v>13.94</v>
      </c>
      <c r="G2819" s="140" t="s">
        <v>308</v>
      </c>
      <c r="H2819" s="143">
        <v>41974</v>
      </c>
    </row>
    <row r="2820" spans="1:8" ht="51">
      <c r="A2820" s="136">
        <v>87533</v>
      </c>
      <c r="B2820" s="137" t="s">
        <v>8837</v>
      </c>
      <c r="C2820" s="136" t="s">
        <v>5350</v>
      </c>
      <c r="D2820" s="136" t="s">
        <v>335</v>
      </c>
      <c r="E2820" s="138">
        <v>23.81</v>
      </c>
      <c r="F2820" s="138">
        <v>22.79</v>
      </c>
      <c r="G2820" s="136" t="s">
        <v>308</v>
      </c>
      <c r="H2820" s="139">
        <v>41974</v>
      </c>
    </row>
    <row r="2821" spans="1:8" ht="51">
      <c r="A2821" s="140">
        <v>87547</v>
      </c>
      <c r="B2821" s="141" t="s">
        <v>8838</v>
      </c>
      <c r="C2821" s="140" t="s">
        <v>5350</v>
      </c>
      <c r="D2821" s="140" t="s">
        <v>335</v>
      </c>
      <c r="E2821" s="142">
        <v>15.82</v>
      </c>
      <c r="F2821" s="142">
        <v>15</v>
      </c>
      <c r="G2821" s="140" t="s">
        <v>308</v>
      </c>
      <c r="H2821" s="143">
        <v>41974</v>
      </c>
    </row>
    <row r="2822" spans="1:8" ht="51">
      <c r="A2822" s="136">
        <v>87529</v>
      </c>
      <c r="B2822" s="137" t="s">
        <v>8839</v>
      </c>
      <c r="C2822" s="136" t="s">
        <v>5350</v>
      </c>
      <c r="D2822" s="136" t="s">
        <v>335</v>
      </c>
      <c r="E2822" s="138">
        <v>9.44</v>
      </c>
      <c r="F2822" s="138">
        <v>23.84</v>
      </c>
      <c r="G2822" s="136" t="s">
        <v>308</v>
      </c>
      <c r="H2822" s="139">
        <v>41974</v>
      </c>
    </row>
    <row r="2823" spans="1:8" ht="38.25">
      <c r="A2823" s="140">
        <v>83638</v>
      </c>
      <c r="B2823" s="141" t="s">
        <v>8840</v>
      </c>
      <c r="C2823" s="140" t="s">
        <v>5368</v>
      </c>
      <c r="D2823" s="140" t="s">
        <v>83</v>
      </c>
      <c r="E2823" s="142">
        <v>363.47</v>
      </c>
      <c r="F2823" s="142">
        <v>352.65</v>
      </c>
      <c r="G2823" s="140" t="s">
        <v>308</v>
      </c>
      <c r="H2823" s="143">
        <v>41974</v>
      </c>
    </row>
    <row r="2824" spans="1:8" ht="38.25">
      <c r="A2824" s="136">
        <v>84145</v>
      </c>
      <c r="B2824" s="137" t="s">
        <v>8841</v>
      </c>
      <c r="C2824" s="136" t="s">
        <v>5450</v>
      </c>
      <c r="D2824" s="136" t="s">
        <v>307</v>
      </c>
      <c r="E2824" s="138">
        <v>57.96</v>
      </c>
      <c r="F2824" s="138">
        <v>57.96</v>
      </c>
      <c r="G2824" s="136" t="s">
        <v>308</v>
      </c>
      <c r="H2824" s="139">
        <v>41974</v>
      </c>
    </row>
    <row r="2825" spans="1:8">
      <c r="A2825" s="140">
        <v>88275</v>
      </c>
      <c r="B2825" s="141" t="s">
        <v>8842</v>
      </c>
      <c r="C2825" s="140" t="s">
        <v>5361</v>
      </c>
      <c r="D2825" s="140" t="s">
        <v>307</v>
      </c>
      <c r="E2825" s="142">
        <v>16.579999999999998</v>
      </c>
      <c r="F2825" s="142">
        <v>14.86</v>
      </c>
      <c r="G2825" s="140" t="s">
        <v>308</v>
      </c>
      <c r="H2825" s="143">
        <v>41974</v>
      </c>
    </row>
    <row r="2826" spans="1:8" ht="25.5">
      <c r="A2826" s="136">
        <v>84094</v>
      </c>
      <c r="B2826" s="137" t="s">
        <v>8843</v>
      </c>
      <c r="C2826" s="136" t="s">
        <v>5350</v>
      </c>
      <c r="D2826" s="136" t="s">
        <v>370</v>
      </c>
      <c r="E2826" s="138">
        <v>5.58</v>
      </c>
      <c r="F2826" s="138">
        <v>5.25</v>
      </c>
      <c r="G2826" s="136" t="s">
        <v>308</v>
      </c>
      <c r="H2826" s="139">
        <v>41974</v>
      </c>
    </row>
    <row r="2827" spans="1:8" ht="38.25">
      <c r="A2827" s="140" t="s">
        <v>8844</v>
      </c>
      <c r="B2827" s="141" t="s">
        <v>8845</v>
      </c>
      <c r="C2827" s="140" t="s">
        <v>5374</v>
      </c>
      <c r="D2827" s="140" t="s">
        <v>370</v>
      </c>
      <c r="E2827" s="142">
        <v>39.57</v>
      </c>
      <c r="F2827" s="142">
        <v>37.83</v>
      </c>
      <c r="G2827" s="140" t="s">
        <v>308</v>
      </c>
      <c r="H2827" s="143">
        <v>41974</v>
      </c>
    </row>
    <row r="2828" spans="1:8" ht="38.25">
      <c r="A2828" s="136" t="s">
        <v>8846</v>
      </c>
      <c r="B2828" s="137" t="s">
        <v>8847</v>
      </c>
      <c r="C2828" s="136" t="s">
        <v>5374</v>
      </c>
      <c r="D2828" s="136" t="s">
        <v>370</v>
      </c>
      <c r="E2828" s="138">
        <v>29.54</v>
      </c>
      <c r="F2828" s="138">
        <v>28.58</v>
      </c>
      <c r="G2828" s="136" t="s">
        <v>308</v>
      </c>
      <c r="H2828" s="139">
        <v>41974</v>
      </c>
    </row>
    <row r="2829" spans="1:8" ht="38.25">
      <c r="A2829" s="140" t="s">
        <v>8848</v>
      </c>
      <c r="B2829" s="141" t="s">
        <v>8849</v>
      </c>
      <c r="C2829" s="140" t="s">
        <v>5374</v>
      </c>
      <c r="D2829" s="140" t="s">
        <v>370</v>
      </c>
      <c r="E2829" s="142">
        <v>49.39</v>
      </c>
      <c r="F2829" s="142">
        <v>47.02</v>
      </c>
      <c r="G2829" s="140" t="s">
        <v>308</v>
      </c>
      <c r="H2829" s="143">
        <v>41974</v>
      </c>
    </row>
    <row r="2830" spans="1:8" ht="38.25">
      <c r="A2830" s="136" t="s">
        <v>8850</v>
      </c>
      <c r="B2830" s="137" t="s">
        <v>8851</v>
      </c>
      <c r="C2830" s="136" t="s">
        <v>5374</v>
      </c>
      <c r="D2830" s="136" t="s">
        <v>370</v>
      </c>
      <c r="E2830" s="138">
        <v>72.239999999999995</v>
      </c>
      <c r="F2830" s="138">
        <v>68.790000000000006</v>
      </c>
      <c r="G2830" s="136" t="s">
        <v>308</v>
      </c>
      <c r="H2830" s="139">
        <v>41974</v>
      </c>
    </row>
    <row r="2831" spans="1:8" ht="25.5">
      <c r="A2831" s="140">
        <v>72967</v>
      </c>
      <c r="B2831" s="141" t="s">
        <v>8852</v>
      </c>
      <c r="C2831" s="140" t="s">
        <v>5670</v>
      </c>
      <c r="D2831" s="140" t="s">
        <v>370</v>
      </c>
      <c r="E2831" s="142">
        <v>31.24</v>
      </c>
      <c r="F2831" s="142">
        <v>30.48</v>
      </c>
      <c r="G2831" s="140" t="s">
        <v>308</v>
      </c>
      <c r="H2831" s="143">
        <v>41974</v>
      </c>
    </row>
    <row r="2832" spans="1:8" ht="38.25">
      <c r="A2832" s="136" t="s">
        <v>8853</v>
      </c>
      <c r="B2832" s="137" t="s">
        <v>8854</v>
      </c>
      <c r="C2832" s="136" t="s">
        <v>5374</v>
      </c>
      <c r="D2832" s="136" t="s">
        <v>370</v>
      </c>
      <c r="E2832" s="138">
        <v>28.34</v>
      </c>
      <c r="F2832" s="138">
        <v>27.9</v>
      </c>
      <c r="G2832" s="136" t="s">
        <v>308</v>
      </c>
      <c r="H2832" s="139">
        <v>41974</v>
      </c>
    </row>
    <row r="2833" spans="1:8" ht="38.25">
      <c r="A2833" s="140" t="s">
        <v>8855</v>
      </c>
      <c r="B2833" s="141" t="s">
        <v>8856</v>
      </c>
      <c r="C2833" s="140" t="s">
        <v>5374</v>
      </c>
      <c r="D2833" s="140" t="s">
        <v>370</v>
      </c>
      <c r="E2833" s="142">
        <v>38.86</v>
      </c>
      <c r="F2833" s="142">
        <v>38.26</v>
      </c>
      <c r="G2833" s="140" t="s">
        <v>308</v>
      </c>
      <c r="H2833" s="143">
        <v>41974</v>
      </c>
    </row>
    <row r="2834" spans="1:8" ht="38.25">
      <c r="A2834" s="136" t="s">
        <v>8857</v>
      </c>
      <c r="B2834" s="137" t="s">
        <v>8858</v>
      </c>
      <c r="C2834" s="136" t="s">
        <v>5374</v>
      </c>
      <c r="D2834" s="136" t="s">
        <v>370</v>
      </c>
      <c r="E2834" s="138">
        <v>46.35</v>
      </c>
      <c r="F2834" s="138">
        <v>45.64</v>
      </c>
      <c r="G2834" s="136" t="s">
        <v>308</v>
      </c>
      <c r="H2834" s="139">
        <v>41974</v>
      </c>
    </row>
    <row r="2835" spans="1:8" ht="38.25">
      <c r="A2835" s="140" t="s">
        <v>8859</v>
      </c>
      <c r="B2835" s="141" t="s">
        <v>8860</v>
      </c>
      <c r="C2835" s="140" t="s">
        <v>5374</v>
      </c>
      <c r="D2835" s="140" t="s">
        <v>370</v>
      </c>
      <c r="E2835" s="142">
        <v>75.959999999999994</v>
      </c>
      <c r="F2835" s="142">
        <v>72.88</v>
      </c>
      <c r="G2835" s="140" t="s">
        <v>308</v>
      </c>
      <c r="H2835" s="143">
        <v>41974</v>
      </c>
    </row>
    <row r="2836" spans="1:8" ht="38.25">
      <c r="A2836" s="136" t="s">
        <v>8861</v>
      </c>
      <c r="B2836" s="137" t="s">
        <v>8862</v>
      </c>
      <c r="C2836" s="136" t="s">
        <v>5374</v>
      </c>
      <c r="D2836" s="136" t="s">
        <v>370</v>
      </c>
      <c r="E2836" s="138">
        <v>98.8</v>
      </c>
      <c r="F2836" s="138">
        <v>95</v>
      </c>
      <c r="G2836" s="136" t="s">
        <v>308</v>
      </c>
      <c r="H2836" s="139">
        <v>41974</v>
      </c>
    </row>
    <row r="2837" spans="1:8" ht="38.25">
      <c r="A2837" s="140" t="s">
        <v>8863</v>
      </c>
      <c r="B2837" s="141" t="s">
        <v>8864</v>
      </c>
      <c r="C2837" s="140" t="s">
        <v>5374</v>
      </c>
      <c r="D2837" s="140" t="s">
        <v>370</v>
      </c>
      <c r="E2837" s="142">
        <v>34.76</v>
      </c>
      <c r="F2837" s="142">
        <v>33.92</v>
      </c>
      <c r="G2837" s="140" t="s">
        <v>308</v>
      </c>
      <c r="H2837" s="143">
        <v>41974</v>
      </c>
    </row>
    <row r="2838" spans="1:8" ht="25.5">
      <c r="A2838" s="136">
        <v>72966</v>
      </c>
      <c r="B2838" s="137" t="s">
        <v>8865</v>
      </c>
      <c r="C2838" s="136" t="s">
        <v>5670</v>
      </c>
      <c r="D2838" s="136" t="s">
        <v>370</v>
      </c>
      <c r="E2838" s="138">
        <v>44.92</v>
      </c>
      <c r="F2838" s="138">
        <v>44.1</v>
      </c>
      <c r="G2838" s="136" t="s">
        <v>308</v>
      </c>
      <c r="H2838" s="139">
        <v>41974</v>
      </c>
    </row>
    <row r="2839" spans="1:8" ht="38.25">
      <c r="A2839" s="140" t="s">
        <v>8866</v>
      </c>
      <c r="B2839" s="141" t="s">
        <v>8867</v>
      </c>
      <c r="C2839" s="140" t="s">
        <v>5366</v>
      </c>
      <c r="D2839" s="140" t="s">
        <v>83</v>
      </c>
      <c r="E2839" s="142">
        <v>377.71</v>
      </c>
      <c r="F2839" s="142">
        <v>369.04</v>
      </c>
      <c r="G2839" s="140" t="s">
        <v>308</v>
      </c>
      <c r="H2839" s="143">
        <v>41974</v>
      </c>
    </row>
    <row r="2840" spans="1:8" ht="25.5">
      <c r="A2840" s="136">
        <v>88404</v>
      </c>
      <c r="B2840" s="137" t="s">
        <v>8868</v>
      </c>
      <c r="C2840" s="136" t="s">
        <v>5450</v>
      </c>
      <c r="D2840" s="136" t="s">
        <v>6044</v>
      </c>
      <c r="E2840" s="138">
        <v>0</v>
      </c>
      <c r="F2840" s="138">
        <v>0.66</v>
      </c>
      <c r="G2840" s="136" t="s">
        <v>308</v>
      </c>
      <c r="H2840" s="139">
        <v>41974</v>
      </c>
    </row>
    <row r="2841" spans="1:8" ht="25.5">
      <c r="A2841" s="140">
        <v>88399</v>
      </c>
      <c r="B2841" s="141" t="s">
        <v>8869</v>
      </c>
      <c r="C2841" s="140" t="s">
        <v>5450</v>
      </c>
      <c r="D2841" s="140" t="s">
        <v>6046</v>
      </c>
      <c r="E2841" s="142">
        <v>1.03</v>
      </c>
      <c r="F2841" s="142">
        <v>2.15</v>
      </c>
      <c r="G2841" s="140" t="s">
        <v>308</v>
      </c>
      <c r="H2841" s="143">
        <v>41974</v>
      </c>
    </row>
    <row r="2842" spans="1:8" ht="25.5">
      <c r="A2842" s="136">
        <v>88400</v>
      </c>
      <c r="B2842" s="137" t="s">
        <v>8870</v>
      </c>
      <c r="C2842" s="136" t="s">
        <v>5450</v>
      </c>
      <c r="D2842" s="136" t="s">
        <v>307</v>
      </c>
      <c r="E2842" s="138">
        <v>0.54</v>
      </c>
      <c r="F2842" s="138">
        <v>0.54</v>
      </c>
      <c r="G2842" s="136" t="s">
        <v>308</v>
      </c>
      <c r="H2842" s="139">
        <v>41974</v>
      </c>
    </row>
    <row r="2843" spans="1:8" ht="25.5">
      <c r="A2843" s="140">
        <v>88401</v>
      </c>
      <c r="B2843" s="141" t="s">
        <v>8871</v>
      </c>
      <c r="C2843" s="140" t="s">
        <v>5450</v>
      </c>
      <c r="D2843" s="140" t="s">
        <v>307</v>
      </c>
      <c r="E2843" s="142">
        <v>0.13</v>
      </c>
      <c r="F2843" s="142">
        <v>0.12</v>
      </c>
      <c r="G2843" s="140" t="s">
        <v>308</v>
      </c>
      <c r="H2843" s="143">
        <v>41974</v>
      </c>
    </row>
    <row r="2844" spans="1:8" ht="25.5">
      <c r="A2844" s="136">
        <v>88402</v>
      </c>
      <c r="B2844" s="137" t="s">
        <v>8872</v>
      </c>
      <c r="C2844" s="136" t="s">
        <v>5450</v>
      </c>
      <c r="D2844" s="136" t="s">
        <v>307</v>
      </c>
      <c r="E2844" s="138">
        <v>0.45</v>
      </c>
      <c r="F2844" s="138">
        <v>0.45</v>
      </c>
      <c r="G2844" s="136" t="s">
        <v>308</v>
      </c>
      <c r="H2844" s="139">
        <v>41974</v>
      </c>
    </row>
    <row r="2845" spans="1:8" ht="25.5">
      <c r="A2845" s="140">
        <v>88403</v>
      </c>
      <c r="B2845" s="141" t="s">
        <v>8873</v>
      </c>
      <c r="C2845" s="140" t="s">
        <v>5450</v>
      </c>
      <c r="D2845" s="140" t="s">
        <v>307</v>
      </c>
      <c r="E2845" s="142">
        <v>1.03</v>
      </c>
      <c r="F2845" s="142">
        <v>1.03</v>
      </c>
      <c r="G2845" s="140" t="s">
        <v>308</v>
      </c>
      <c r="H2845" s="143">
        <v>41974</v>
      </c>
    </row>
    <row r="2846" spans="1:8" ht="25.5">
      <c r="A2846" s="136">
        <v>88392</v>
      </c>
      <c r="B2846" s="137" t="s">
        <v>8874</v>
      </c>
      <c r="C2846" s="136" t="s">
        <v>5450</v>
      </c>
      <c r="D2846" s="136" t="s">
        <v>6044</v>
      </c>
      <c r="E2846" s="138">
        <v>0</v>
      </c>
      <c r="F2846" s="138">
        <v>0.7</v>
      </c>
      <c r="G2846" s="136" t="s">
        <v>308</v>
      </c>
      <c r="H2846" s="139">
        <v>41974</v>
      </c>
    </row>
    <row r="2847" spans="1:8" ht="25.5">
      <c r="A2847" s="140">
        <v>88386</v>
      </c>
      <c r="B2847" s="141" t="s">
        <v>8875</v>
      </c>
      <c r="C2847" s="140" t="s">
        <v>5450</v>
      </c>
      <c r="D2847" s="140" t="s">
        <v>6046</v>
      </c>
      <c r="E2847" s="142">
        <v>1.72</v>
      </c>
      <c r="F2847" s="142">
        <v>2.91</v>
      </c>
      <c r="G2847" s="140" t="s">
        <v>308</v>
      </c>
      <c r="H2847" s="143">
        <v>41974</v>
      </c>
    </row>
    <row r="2848" spans="1:8" ht="25.5">
      <c r="A2848" s="136">
        <v>88387</v>
      </c>
      <c r="B2848" s="137" t="s">
        <v>8876</v>
      </c>
      <c r="C2848" s="136" t="s">
        <v>5450</v>
      </c>
      <c r="D2848" s="136" t="s">
        <v>307</v>
      </c>
      <c r="E2848" s="138">
        <v>0.56999999999999995</v>
      </c>
      <c r="F2848" s="138">
        <v>0.56999999999999995</v>
      </c>
      <c r="G2848" s="136" t="s">
        <v>308</v>
      </c>
      <c r="H2848" s="139">
        <v>41974</v>
      </c>
    </row>
    <row r="2849" spans="1:8" ht="25.5">
      <c r="A2849" s="140">
        <v>88389</v>
      </c>
      <c r="B2849" s="141" t="s">
        <v>8877</v>
      </c>
      <c r="C2849" s="140" t="s">
        <v>5450</v>
      </c>
      <c r="D2849" s="140" t="s">
        <v>307</v>
      </c>
      <c r="E2849" s="142">
        <v>0.13</v>
      </c>
      <c r="F2849" s="142">
        <v>0.13</v>
      </c>
      <c r="G2849" s="140" t="s">
        <v>308</v>
      </c>
      <c r="H2849" s="143">
        <v>41974</v>
      </c>
    </row>
    <row r="2850" spans="1:8" ht="25.5">
      <c r="A2850" s="136">
        <v>88390</v>
      </c>
      <c r="B2850" s="137" t="s">
        <v>8878</v>
      </c>
      <c r="C2850" s="136" t="s">
        <v>5450</v>
      </c>
      <c r="D2850" s="136" t="s">
        <v>307</v>
      </c>
      <c r="E2850" s="138">
        <v>0.48</v>
      </c>
      <c r="F2850" s="138">
        <v>0.47</v>
      </c>
      <c r="G2850" s="136" t="s">
        <v>308</v>
      </c>
      <c r="H2850" s="139">
        <v>41974</v>
      </c>
    </row>
    <row r="2851" spans="1:8" ht="25.5">
      <c r="A2851" s="140">
        <v>88391</v>
      </c>
      <c r="B2851" s="141" t="s">
        <v>8879</v>
      </c>
      <c r="C2851" s="140" t="s">
        <v>5450</v>
      </c>
      <c r="D2851" s="140" t="s">
        <v>307</v>
      </c>
      <c r="E2851" s="142">
        <v>1.72</v>
      </c>
      <c r="F2851" s="142">
        <v>1.72</v>
      </c>
      <c r="G2851" s="140" t="s">
        <v>308</v>
      </c>
      <c r="H2851" s="143">
        <v>41974</v>
      </c>
    </row>
    <row r="2852" spans="1:8" ht="25.5">
      <c r="A2852" s="136">
        <v>88398</v>
      </c>
      <c r="B2852" s="137" t="s">
        <v>8880</v>
      </c>
      <c r="C2852" s="136" t="s">
        <v>5450</v>
      </c>
      <c r="D2852" s="136" t="s">
        <v>6044</v>
      </c>
      <c r="E2852" s="138">
        <v>0</v>
      </c>
      <c r="F2852" s="138">
        <v>0.84</v>
      </c>
      <c r="G2852" s="136" t="s">
        <v>308</v>
      </c>
      <c r="H2852" s="139">
        <v>41974</v>
      </c>
    </row>
    <row r="2853" spans="1:8" ht="25.5">
      <c r="A2853" s="140">
        <v>88394</v>
      </c>
      <c r="B2853" s="141" t="s">
        <v>8881</v>
      </c>
      <c r="C2853" s="140" t="s">
        <v>5450</v>
      </c>
      <c r="D2853" s="140" t="s">
        <v>307</v>
      </c>
      <c r="E2853" s="142">
        <v>0.68</v>
      </c>
      <c r="F2853" s="142">
        <v>0.68</v>
      </c>
      <c r="G2853" s="140" t="s">
        <v>308</v>
      </c>
      <c r="H2853" s="143">
        <v>41974</v>
      </c>
    </row>
    <row r="2854" spans="1:8" ht="25.5">
      <c r="A2854" s="136">
        <v>88395</v>
      </c>
      <c r="B2854" s="137" t="s">
        <v>8882</v>
      </c>
      <c r="C2854" s="136" t="s">
        <v>5450</v>
      </c>
      <c r="D2854" s="136" t="s">
        <v>307</v>
      </c>
      <c r="E2854" s="138">
        <v>0.16</v>
      </c>
      <c r="F2854" s="138">
        <v>0.15</v>
      </c>
      <c r="G2854" s="136" t="s">
        <v>308</v>
      </c>
      <c r="H2854" s="139">
        <v>41974</v>
      </c>
    </row>
    <row r="2855" spans="1:8" ht="25.5">
      <c r="A2855" s="140">
        <v>88396</v>
      </c>
      <c r="B2855" s="141" t="s">
        <v>8883</v>
      </c>
      <c r="C2855" s="140" t="s">
        <v>5450</v>
      </c>
      <c r="D2855" s="140" t="s">
        <v>307</v>
      </c>
      <c r="E2855" s="142">
        <v>0.56999999999999995</v>
      </c>
      <c r="F2855" s="142">
        <v>0.56000000000000005</v>
      </c>
      <c r="G2855" s="140" t="s">
        <v>308</v>
      </c>
      <c r="H2855" s="143">
        <v>41974</v>
      </c>
    </row>
    <row r="2856" spans="1:8" ht="25.5">
      <c r="A2856" s="136">
        <v>88397</v>
      </c>
      <c r="B2856" s="137" t="s">
        <v>8884</v>
      </c>
      <c r="C2856" s="136" t="s">
        <v>5450</v>
      </c>
      <c r="D2856" s="136" t="s">
        <v>307</v>
      </c>
      <c r="E2856" s="138">
        <v>2.58</v>
      </c>
      <c r="F2856" s="138">
        <v>2.59</v>
      </c>
      <c r="G2856" s="136" t="s">
        <v>308</v>
      </c>
      <c r="H2856" s="139">
        <v>41974</v>
      </c>
    </row>
    <row r="2857" spans="1:8" ht="25.5">
      <c r="A2857" s="140">
        <v>88393</v>
      </c>
      <c r="B2857" s="141" t="s">
        <v>8885</v>
      </c>
      <c r="C2857" s="140" t="s">
        <v>5450</v>
      </c>
      <c r="D2857" s="140" t="s">
        <v>6046</v>
      </c>
      <c r="E2857" s="142">
        <v>2.58</v>
      </c>
      <c r="F2857" s="142">
        <v>4</v>
      </c>
      <c r="G2857" s="140" t="s">
        <v>308</v>
      </c>
      <c r="H2857" s="143">
        <v>41974</v>
      </c>
    </row>
    <row r="2858" spans="1:8" ht="25.5">
      <c r="A2858" s="136">
        <v>89354</v>
      </c>
      <c r="B2858" s="137" t="s">
        <v>8886</v>
      </c>
      <c r="C2858" s="136" t="s">
        <v>5366</v>
      </c>
      <c r="D2858" s="136" t="s">
        <v>83</v>
      </c>
      <c r="E2858" s="138">
        <v>51.2</v>
      </c>
      <c r="F2858" s="138">
        <v>50.11</v>
      </c>
      <c r="G2858" s="136" t="s">
        <v>308</v>
      </c>
      <c r="H2858" s="139">
        <v>41974</v>
      </c>
    </row>
    <row r="2859" spans="1:8" ht="25.5">
      <c r="A2859" s="140">
        <v>72733</v>
      </c>
      <c r="B2859" s="141" t="s">
        <v>8887</v>
      </c>
      <c r="C2859" s="140" t="s">
        <v>6226</v>
      </c>
      <c r="D2859" s="140" t="s">
        <v>83</v>
      </c>
      <c r="E2859" s="142">
        <v>542.26</v>
      </c>
      <c r="F2859" s="142">
        <v>514.44000000000005</v>
      </c>
      <c r="G2859" s="140" t="s">
        <v>308</v>
      </c>
      <c r="H2859" s="143">
        <v>41974</v>
      </c>
    </row>
    <row r="2860" spans="1:8" ht="25.5">
      <c r="A2860" s="136">
        <v>72871</v>
      </c>
      <c r="B2860" s="137" t="s">
        <v>8888</v>
      </c>
      <c r="C2860" s="136" t="s">
        <v>6226</v>
      </c>
      <c r="D2860" s="136" t="s">
        <v>83</v>
      </c>
      <c r="E2860" s="138">
        <v>241.7</v>
      </c>
      <c r="F2860" s="138">
        <v>226.29</v>
      </c>
      <c r="G2860" s="136" t="s">
        <v>308</v>
      </c>
      <c r="H2860" s="139">
        <v>41974</v>
      </c>
    </row>
    <row r="2861" spans="1:8" ht="25.5">
      <c r="A2861" s="140">
        <v>72872</v>
      </c>
      <c r="B2861" s="141" t="s">
        <v>8889</v>
      </c>
      <c r="C2861" s="140" t="s">
        <v>6226</v>
      </c>
      <c r="D2861" s="140" t="s">
        <v>83</v>
      </c>
      <c r="E2861" s="142">
        <v>391.98</v>
      </c>
      <c r="F2861" s="142">
        <v>370.36</v>
      </c>
      <c r="G2861" s="140" t="s">
        <v>308</v>
      </c>
      <c r="H2861" s="143">
        <v>41974</v>
      </c>
    </row>
    <row r="2862" spans="1:8" ht="51">
      <c r="A2862" s="136" t="s">
        <v>8890</v>
      </c>
      <c r="B2862" s="137" t="s">
        <v>8891</v>
      </c>
      <c r="C2862" s="136" t="s">
        <v>5818</v>
      </c>
      <c r="D2862" s="136" t="s">
        <v>370</v>
      </c>
      <c r="E2862" s="138">
        <v>18.190000000000001</v>
      </c>
      <c r="F2862" s="138">
        <v>17.059999999999999</v>
      </c>
      <c r="G2862" s="136" t="s">
        <v>308</v>
      </c>
      <c r="H2862" s="139">
        <v>41974</v>
      </c>
    </row>
    <row r="2863" spans="1:8" ht="51">
      <c r="A2863" s="140" t="s">
        <v>8892</v>
      </c>
      <c r="B2863" s="141" t="s">
        <v>8893</v>
      </c>
      <c r="C2863" s="140" t="s">
        <v>5818</v>
      </c>
      <c r="D2863" s="140" t="s">
        <v>370</v>
      </c>
      <c r="E2863" s="142">
        <v>31.62</v>
      </c>
      <c r="F2863" s="142">
        <v>30.9</v>
      </c>
      <c r="G2863" s="140" t="s">
        <v>308</v>
      </c>
      <c r="H2863" s="143">
        <v>41974</v>
      </c>
    </row>
    <row r="2864" spans="1:8" ht="51">
      <c r="A2864" s="136" t="s">
        <v>8894</v>
      </c>
      <c r="B2864" s="137" t="s">
        <v>8895</v>
      </c>
      <c r="C2864" s="136" t="s">
        <v>5818</v>
      </c>
      <c r="D2864" s="136" t="s">
        <v>370</v>
      </c>
      <c r="E2864" s="138">
        <v>52.69</v>
      </c>
      <c r="F2864" s="138">
        <v>51.88</v>
      </c>
      <c r="G2864" s="136" t="s">
        <v>308</v>
      </c>
      <c r="H2864" s="139">
        <v>41974</v>
      </c>
    </row>
    <row r="2865" spans="1:8" ht="51">
      <c r="A2865" s="140" t="s">
        <v>8896</v>
      </c>
      <c r="B2865" s="141" t="s">
        <v>8897</v>
      </c>
      <c r="C2865" s="140" t="s">
        <v>5818</v>
      </c>
      <c r="D2865" s="140" t="s">
        <v>370</v>
      </c>
      <c r="E2865" s="142">
        <v>88.45</v>
      </c>
      <c r="F2865" s="142">
        <v>87.5</v>
      </c>
      <c r="G2865" s="140" t="s">
        <v>308</v>
      </c>
      <c r="H2865" s="143">
        <v>41974</v>
      </c>
    </row>
    <row r="2866" spans="1:8" ht="25.5">
      <c r="A2866" s="136">
        <v>84886</v>
      </c>
      <c r="B2866" s="137" t="s">
        <v>8898</v>
      </c>
      <c r="C2866" s="136" t="s">
        <v>5410</v>
      </c>
      <c r="D2866" s="136" t="s">
        <v>83</v>
      </c>
      <c r="E2866" s="138">
        <v>841.3</v>
      </c>
      <c r="F2866" s="138">
        <v>839.96</v>
      </c>
      <c r="G2866" s="136" t="s">
        <v>308</v>
      </c>
      <c r="H2866" s="139">
        <v>41974</v>
      </c>
    </row>
    <row r="2867" spans="1:8">
      <c r="A2867" s="140">
        <v>88277</v>
      </c>
      <c r="B2867" s="141" t="s">
        <v>8899</v>
      </c>
      <c r="C2867" s="140" t="s">
        <v>5361</v>
      </c>
      <c r="D2867" s="140" t="s">
        <v>307</v>
      </c>
      <c r="E2867" s="142">
        <v>18.88</v>
      </c>
      <c r="F2867" s="142">
        <v>16.850000000000001</v>
      </c>
      <c r="G2867" s="140" t="s">
        <v>308</v>
      </c>
      <c r="H2867" s="143">
        <v>41974</v>
      </c>
    </row>
    <row r="2868" spans="1:8">
      <c r="A2868" s="136">
        <v>88276</v>
      </c>
      <c r="B2868" s="137" t="s">
        <v>8900</v>
      </c>
      <c r="C2868" s="136" t="s">
        <v>5361</v>
      </c>
      <c r="D2868" s="136" t="s">
        <v>307</v>
      </c>
      <c r="E2868" s="138">
        <v>18.88</v>
      </c>
      <c r="F2868" s="138">
        <v>16.850000000000001</v>
      </c>
      <c r="G2868" s="136" t="s">
        <v>308</v>
      </c>
      <c r="H2868" s="139">
        <v>41974</v>
      </c>
    </row>
    <row r="2869" spans="1:8">
      <c r="A2869" s="140">
        <v>88278</v>
      </c>
      <c r="B2869" s="141" t="s">
        <v>8901</v>
      </c>
      <c r="C2869" s="140" t="s">
        <v>5361</v>
      </c>
      <c r="D2869" s="140" t="s">
        <v>307</v>
      </c>
      <c r="E2869" s="142">
        <v>10.68</v>
      </c>
      <c r="F2869" s="142">
        <v>9.76</v>
      </c>
      <c r="G2869" s="140" t="s">
        <v>308</v>
      </c>
      <c r="H2869" s="143">
        <v>41974</v>
      </c>
    </row>
    <row r="2870" spans="1:8">
      <c r="A2870" s="136">
        <v>88279</v>
      </c>
      <c r="B2870" s="137" t="s">
        <v>8902</v>
      </c>
      <c r="C2870" s="136" t="s">
        <v>5361</v>
      </c>
      <c r="D2870" s="136" t="s">
        <v>307</v>
      </c>
      <c r="E2870" s="138">
        <v>19.489999999999998</v>
      </c>
      <c r="F2870" s="138">
        <v>17.38</v>
      </c>
      <c r="G2870" s="136" t="s">
        <v>308</v>
      </c>
      <c r="H2870" s="139">
        <v>41974</v>
      </c>
    </row>
    <row r="2871" spans="1:8">
      <c r="A2871" s="140">
        <v>88280</v>
      </c>
      <c r="B2871" s="141" t="s">
        <v>8903</v>
      </c>
      <c r="C2871" s="140" t="s">
        <v>5361</v>
      </c>
      <c r="D2871" s="140" t="s">
        <v>307</v>
      </c>
      <c r="E2871" s="142">
        <v>20.65</v>
      </c>
      <c r="F2871" s="142">
        <v>18.38</v>
      </c>
      <c r="G2871" s="140" t="s">
        <v>308</v>
      </c>
      <c r="H2871" s="143">
        <v>41974</v>
      </c>
    </row>
    <row r="2872" spans="1:8" ht="25.5">
      <c r="A2872" s="136" t="s">
        <v>8904</v>
      </c>
      <c r="B2872" s="137" t="s">
        <v>8905</v>
      </c>
      <c r="C2872" s="136" t="s">
        <v>5457</v>
      </c>
      <c r="D2872" s="136" t="s">
        <v>83</v>
      </c>
      <c r="E2872" s="138">
        <v>24237.85</v>
      </c>
      <c r="F2872" s="138">
        <v>22414.2</v>
      </c>
      <c r="G2872" s="136" t="s">
        <v>308</v>
      </c>
      <c r="H2872" s="139">
        <v>41974</v>
      </c>
    </row>
    <row r="2873" spans="1:8" ht="38.25">
      <c r="A2873" s="140">
        <v>73439</v>
      </c>
      <c r="B2873" s="141" t="s">
        <v>8906</v>
      </c>
      <c r="C2873" s="140" t="s">
        <v>5450</v>
      </c>
      <c r="D2873" s="140" t="s">
        <v>307</v>
      </c>
      <c r="E2873" s="142">
        <v>3.74</v>
      </c>
      <c r="F2873" s="142">
        <v>3.73</v>
      </c>
      <c r="G2873" s="140" t="s">
        <v>308</v>
      </c>
      <c r="H2873" s="143">
        <v>41974</v>
      </c>
    </row>
    <row r="2874" spans="1:8" ht="38.25">
      <c r="A2874" s="136">
        <v>73463</v>
      </c>
      <c r="B2874" s="137" t="s">
        <v>8907</v>
      </c>
      <c r="C2874" s="136" t="s">
        <v>5450</v>
      </c>
      <c r="D2874" s="136" t="s">
        <v>307</v>
      </c>
      <c r="E2874" s="138">
        <v>15.32</v>
      </c>
      <c r="F2874" s="138">
        <v>15.32</v>
      </c>
      <c r="G2874" s="136" t="s">
        <v>308</v>
      </c>
      <c r="H2874" s="139">
        <v>41974</v>
      </c>
    </row>
    <row r="2875" spans="1:8" ht="38.25">
      <c r="A2875" s="140">
        <v>5806</v>
      </c>
      <c r="B2875" s="141" t="s">
        <v>8908</v>
      </c>
      <c r="C2875" s="140" t="s">
        <v>5450</v>
      </c>
      <c r="D2875" s="140" t="s">
        <v>6044</v>
      </c>
      <c r="E2875" s="142">
        <v>0.21</v>
      </c>
      <c r="F2875" s="142">
        <v>0.2</v>
      </c>
      <c r="G2875" s="140" t="s">
        <v>308</v>
      </c>
      <c r="H2875" s="143">
        <v>41974</v>
      </c>
    </row>
    <row r="2876" spans="1:8" ht="38.25">
      <c r="A2876" s="136">
        <v>73536</v>
      </c>
      <c r="B2876" s="137" t="s">
        <v>8909</v>
      </c>
      <c r="C2876" s="136" t="s">
        <v>5450</v>
      </c>
      <c r="D2876" s="136" t="s">
        <v>6046</v>
      </c>
      <c r="E2876" s="138">
        <v>4.1900000000000004</v>
      </c>
      <c r="F2876" s="138">
        <v>4.18</v>
      </c>
      <c r="G2876" s="136" t="s">
        <v>308</v>
      </c>
      <c r="H2876" s="139">
        <v>41974</v>
      </c>
    </row>
    <row r="2877" spans="1:8" ht="38.25">
      <c r="A2877" s="140">
        <v>88853</v>
      </c>
      <c r="B2877" s="141" t="s">
        <v>8910</v>
      </c>
      <c r="C2877" s="140" t="s">
        <v>5450</v>
      </c>
      <c r="D2877" s="140" t="s">
        <v>307</v>
      </c>
      <c r="E2877" s="142">
        <v>0.16</v>
      </c>
      <c r="F2877" s="142">
        <v>0.16</v>
      </c>
      <c r="G2877" s="140" t="s">
        <v>308</v>
      </c>
      <c r="H2877" s="143">
        <v>41974</v>
      </c>
    </row>
    <row r="2878" spans="1:8" ht="38.25">
      <c r="A2878" s="136">
        <v>88854</v>
      </c>
      <c r="B2878" s="137" t="s">
        <v>8911</v>
      </c>
      <c r="C2878" s="136" t="s">
        <v>5450</v>
      </c>
      <c r="D2878" s="136" t="s">
        <v>307</v>
      </c>
      <c r="E2878" s="138">
        <v>0.05</v>
      </c>
      <c r="F2878" s="138">
        <v>0.04</v>
      </c>
      <c r="G2878" s="136" t="s">
        <v>308</v>
      </c>
      <c r="H2878" s="139">
        <v>41974</v>
      </c>
    </row>
    <row r="2879" spans="1:8" ht="38.25">
      <c r="A2879" s="140">
        <v>5692</v>
      </c>
      <c r="B2879" s="141" t="s">
        <v>8912</v>
      </c>
      <c r="C2879" s="140" t="s">
        <v>5450</v>
      </c>
      <c r="D2879" s="140" t="s">
        <v>307</v>
      </c>
      <c r="E2879" s="142">
        <v>0.11</v>
      </c>
      <c r="F2879" s="142">
        <v>0.1</v>
      </c>
      <c r="G2879" s="140" t="s">
        <v>308</v>
      </c>
      <c r="H2879" s="143">
        <v>41974</v>
      </c>
    </row>
    <row r="2880" spans="1:8" ht="38.25">
      <c r="A2880" s="136">
        <v>5693</v>
      </c>
      <c r="B2880" s="137" t="s">
        <v>8913</v>
      </c>
      <c r="C2880" s="136" t="s">
        <v>5450</v>
      </c>
      <c r="D2880" s="136" t="s">
        <v>307</v>
      </c>
      <c r="E2880" s="138">
        <v>3.87</v>
      </c>
      <c r="F2880" s="138">
        <v>3.87</v>
      </c>
      <c r="G2880" s="136" t="s">
        <v>308</v>
      </c>
      <c r="H2880" s="139">
        <v>41974</v>
      </c>
    </row>
    <row r="2881" spans="1:8" ht="38.25">
      <c r="A2881" s="140">
        <v>7043</v>
      </c>
      <c r="B2881" s="141" t="s">
        <v>8914</v>
      </c>
      <c r="C2881" s="140" t="s">
        <v>5450</v>
      </c>
      <c r="D2881" s="140" t="s">
        <v>6044</v>
      </c>
      <c r="E2881" s="142">
        <v>0.26</v>
      </c>
      <c r="F2881" s="142">
        <v>0.25</v>
      </c>
      <c r="G2881" s="140" t="s">
        <v>308</v>
      </c>
      <c r="H2881" s="143">
        <v>41974</v>
      </c>
    </row>
    <row r="2882" spans="1:8" ht="38.25">
      <c r="A2882" s="136">
        <v>7042</v>
      </c>
      <c r="B2882" s="137" t="s">
        <v>8915</v>
      </c>
      <c r="C2882" s="136" t="s">
        <v>5450</v>
      </c>
      <c r="D2882" s="136" t="s">
        <v>6046</v>
      </c>
      <c r="E2882" s="138">
        <v>4.97</v>
      </c>
      <c r="F2882" s="138">
        <v>4.96</v>
      </c>
      <c r="G2882" s="136" t="s">
        <v>308</v>
      </c>
      <c r="H2882" s="139">
        <v>41974</v>
      </c>
    </row>
    <row r="2883" spans="1:8" ht="38.25">
      <c r="A2883" s="140">
        <v>7044</v>
      </c>
      <c r="B2883" s="141" t="s">
        <v>8916</v>
      </c>
      <c r="C2883" s="140" t="s">
        <v>5450</v>
      </c>
      <c r="D2883" s="140" t="s">
        <v>307</v>
      </c>
      <c r="E2883" s="142">
        <v>0.2</v>
      </c>
      <c r="F2883" s="142">
        <v>0.19</v>
      </c>
      <c r="G2883" s="140" t="s">
        <v>308</v>
      </c>
      <c r="H2883" s="143">
        <v>41974</v>
      </c>
    </row>
    <row r="2884" spans="1:8" ht="38.25">
      <c r="A2884" s="136">
        <v>7045</v>
      </c>
      <c r="B2884" s="137" t="s">
        <v>8917</v>
      </c>
      <c r="C2884" s="136" t="s">
        <v>5450</v>
      </c>
      <c r="D2884" s="136" t="s">
        <v>307</v>
      </c>
      <c r="E2884" s="138">
        <v>0.06</v>
      </c>
      <c r="F2884" s="138">
        <v>0.05</v>
      </c>
      <c r="G2884" s="136" t="s">
        <v>308</v>
      </c>
      <c r="H2884" s="139">
        <v>41974</v>
      </c>
    </row>
    <row r="2885" spans="1:8" ht="38.25">
      <c r="A2885" s="140">
        <v>7046</v>
      </c>
      <c r="B2885" s="141" t="s">
        <v>8918</v>
      </c>
      <c r="C2885" s="140" t="s">
        <v>5450</v>
      </c>
      <c r="D2885" s="140" t="s">
        <v>307</v>
      </c>
      <c r="E2885" s="142">
        <v>0.13</v>
      </c>
      <c r="F2885" s="142">
        <v>0.13</v>
      </c>
      <c r="G2885" s="140" t="s">
        <v>308</v>
      </c>
      <c r="H2885" s="143">
        <v>41974</v>
      </c>
    </row>
    <row r="2886" spans="1:8" ht="38.25">
      <c r="A2886" s="136">
        <v>7047</v>
      </c>
      <c r="B2886" s="137" t="s">
        <v>8919</v>
      </c>
      <c r="C2886" s="136" t="s">
        <v>5450</v>
      </c>
      <c r="D2886" s="136" t="s">
        <v>307</v>
      </c>
      <c r="E2886" s="138">
        <v>4.58</v>
      </c>
      <c r="F2886" s="138">
        <v>4.57</v>
      </c>
      <c r="G2886" s="136" t="s">
        <v>308</v>
      </c>
      <c r="H2886" s="139">
        <v>41974</v>
      </c>
    </row>
    <row r="2887" spans="1:8" ht="25.5">
      <c r="A2887" s="140">
        <v>5934</v>
      </c>
      <c r="B2887" s="141" t="s">
        <v>8920</v>
      </c>
      <c r="C2887" s="140" t="s">
        <v>5450</v>
      </c>
      <c r="D2887" s="140" t="s">
        <v>6044</v>
      </c>
      <c r="E2887" s="142">
        <v>47.12</v>
      </c>
      <c r="F2887" s="142">
        <v>45.4</v>
      </c>
      <c r="G2887" s="140" t="s">
        <v>308</v>
      </c>
      <c r="H2887" s="143">
        <v>41974</v>
      </c>
    </row>
    <row r="2888" spans="1:8" ht="25.5">
      <c r="A2888" s="136">
        <v>5932</v>
      </c>
      <c r="B2888" s="137" t="s">
        <v>8921</v>
      </c>
      <c r="C2888" s="136" t="s">
        <v>5450</v>
      </c>
      <c r="D2888" s="136" t="s">
        <v>6046</v>
      </c>
      <c r="E2888" s="138">
        <v>142.78</v>
      </c>
      <c r="F2888" s="138">
        <v>141.06</v>
      </c>
      <c r="G2888" s="136" t="s">
        <v>308</v>
      </c>
      <c r="H2888" s="139">
        <v>41974</v>
      </c>
    </row>
    <row r="2889" spans="1:8" ht="25.5">
      <c r="A2889" s="140">
        <v>89228</v>
      </c>
      <c r="B2889" s="141" t="s">
        <v>8922</v>
      </c>
      <c r="C2889" s="140" t="s">
        <v>5450</v>
      </c>
      <c r="D2889" s="140" t="s">
        <v>307</v>
      </c>
      <c r="E2889" s="142">
        <v>23.49</v>
      </c>
      <c r="F2889" s="142">
        <v>23.48</v>
      </c>
      <c r="G2889" s="140" t="s">
        <v>308</v>
      </c>
      <c r="H2889" s="143">
        <v>41974</v>
      </c>
    </row>
    <row r="2890" spans="1:8" ht="25.5">
      <c r="A2890" s="136">
        <v>89229</v>
      </c>
      <c r="B2890" s="137" t="s">
        <v>8923</v>
      </c>
      <c r="C2890" s="136" t="s">
        <v>5450</v>
      </c>
      <c r="D2890" s="136" t="s">
        <v>307</v>
      </c>
      <c r="E2890" s="138">
        <v>7.48</v>
      </c>
      <c r="F2890" s="138">
        <v>7.48</v>
      </c>
      <c r="G2890" s="136" t="s">
        <v>308</v>
      </c>
      <c r="H2890" s="139">
        <v>41974</v>
      </c>
    </row>
    <row r="2891" spans="1:8" ht="25.5">
      <c r="A2891" s="140">
        <v>5779</v>
      </c>
      <c r="B2891" s="141" t="s">
        <v>8924</v>
      </c>
      <c r="C2891" s="140" t="s">
        <v>5450</v>
      </c>
      <c r="D2891" s="140" t="s">
        <v>307</v>
      </c>
      <c r="E2891" s="142">
        <v>33</v>
      </c>
      <c r="F2891" s="142">
        <v>33</v>
      </c>
      <c r="G2891" s="140" t="s">
        <v>308</v>
      </c>
      <c r="H2891" s="143">
        <v>41974</v>
      </c>
    </row>
    <row r="2892" spans="1:8" ht="38.25">
      <c r="A2892" s="136">
        <v>53849</v>
      </c>
      <c r="B2892" s="137" t="s">
        <v>8925</v>
      </c>
      <c r="C2892" s="136" t="s">
        <v>5450</v>
      </c>
      <c r="D2892" s="136" t="s">
        <v>307</v>
      </c>
      <c r="E2892" s="138">
        <v>62.66</v>
      </c>
      <c r="F2892" s="138">
        <v>62.66</v>
      </c>
      <c r="G2892" s="136" t="s">
        <v>308</v>
      </c>
      <c r="H2892" s="139">
        <v>41974</v>
      </c>
    </row>
    <row r="2893" spans="1:8">
      <c r="A2893" s="140">
        <v>88281</v>
      </c>
      <c r="B2893" s="141" t="s">
        <v>8926</v>
      </c>
      <c r="C2893" s="140" t="s">
        <v>5361</v>
      </c>
      <c r="D2893" s="140" t="s">
        <v>307</v>
      </c>
      <c r="E2893" s="142">
        <v>12.95</v>
      </c>
      <c r="F2893" s="142">
        <v>11.47</v>
      </c>
      <c r="G2893" s="140" t="s">
        <v>308</v>
      </c>
      <c r="H2893" s="143">
        <v>41974</v>
      </c>
    </row>
    <row r="2894" spans="1:8">
      <c r="A2894" s="136">
        <v>88282</v>
      </c>
      <c r="B2894" s="137" t="s">
        <v>8927</v>
      </c>
      <c r="C2894" s="136" t="s">
        <v>5361</v>
      </c>
      <c r="D2894" s="136" t="s">
        <v>307</v>
      </c>
      <c r="E2894" s="138">
        <v>13.87</v>
      </c>
      <c r="F2894" s="138">
        <v>12.27</v>
      </c>
      <c r="G2894" s="136" t="s">
        <v>308</v>
      </c>
      <c r="H2894" s="139">
        <v>41974</v>
      </c>
    </row>
    <row r="2895" spans="1:8">
      <c r="A2895" s="140">
        <v>88283</v>
      </c>
      <c r="B2895" s="141" t="s">
        <v>8928</v>
      </c>
      <c r="C2895" s="140" t="s">
        <v>5361</v>
      </c>
      <c r="D2895" s="140" t="s">
        <v>307</v>
      </c>
      <c r="E2895" s="142">
        <v>14.55</v>
      </c>
      <c r="F2895" s="142">
        <v>12.86</v>
      </c>
      <c r="G2895" s="140" t="s">
        <v>308</v>
      </c>
      <c r="H2895" s="143">
        <v>41974</v>
      </c>
    </row>
    <row r="2896" spans="1:8">
      <c r="A2896" s="136">
        <v>88284</v>
      </c>
      <c r="B2896" s="137" t="s">
        <v>8929</v>
      </c>
      <c r="C2896" s="136" t="s">
        <v>5361</v>
      </c>
      <c r="D2896" s="136" t="s">
        <v>307</v>
      </c>
      <c r="E2896" s="138">
        <v>13.8</v>
      </c>
      <c r="F2896" s="138">
        <v>12.21</v>
      </c>
      <c r="G2896" s="136" t="s">
        <v>308</v>
      </c>
      <c r="H2896" s="139">
        <v>41974</v>
      </c>
    </row>
    <row r="2897" spans="1:8">
      <c r="A2897" s="140">
        <v>88285</v>
      </c>
      <c r="B2897" s="141" t="s">
        <v>8930</v>
      </c>
      <c r="C2897" s="140" t="s">
        <v>5361</v>
      </c>
      <c r="D2897" s="140" t="s">
        <v>307</v>
      </c>
      <c r="E2897" s="142">
        <v>14.77</v>
      </c>
      <c r="F2897" s="142">
        <v>13.04</v>
      </c>
      <c r="G2897" s="140" t="s">
        <v>308</v>
      </c>
      <c r="H2897" s="143">
        <v>41974</v>
      </c>
    </row>
    <row r="2898" spans="1:8">
      <c r="A2898" s="136">
        <v>88286</v>
      </c>
      <c r="B2898" s="137" t="s">
        <v>8931</v>
      </c>
      <c r="C2898" s="136" t="s">
        <v>5361</v>
      </c>
      <c r="D2898" s="136" t="s">
        <v>307</v>
      </c>
      <c r="E2898" s="138">
        <v>14.77</v>
      </c>
      <c r="F2898" s="138">
        <v>13.04</v>
      </c>
      <c r="G2898" s="136" t="s">
        <v>308</v>
      </c>
      <c r="H2898" s="139">
        <v>41974</v>
      </c>
    </row>
    <row r="2899" spans="1:8" ht="25.5">
      <c r="A2899" s="140">
        <v>5782</v>
      </c>
      <c r="B2899" s="141" t="s">
        <v>8932</v>
      </c>
      <c r="C2899" s="140" t="s">
        <v>5450</v>
      </c>
      <c r="D2899" s="140" t="s">
        <v>307</v>
      </c>
      <c r="E2899" s="142">
        <v>136.08000000000001</v>
      </c>
      <c r="F2899" s="142">
        <v>136.08000000000001</v>
      </c>
      <c r="G2899" s="140" t="s">
        <v>308</v>
      </c>
      <c r="H2899" s="143">
        <v>41974</v>
      </c>
    </row>
    <row r="2900" spans="1:8" ht="25.5">
      <c r="A2900" s="136">
        <v>5783</v>
      </c>
      <c r="B2900" s="137" t="s">
        <v>8933</v>
      </c>
      <c r="C2900" s="136" t="s">
        <v>5450</v>
      </c>
      <c r="D2900" s="136" t="s">
        <v>307</v>
      </c>
      <c r="E2900" s="138">
        <v>15.04</v>
      </c>
      <c r="F2900" s="138">
        <v>13.47</v>
      </c>
      <c r="G2900" s="136" t="s">
        <v>308</v>
      </c>
      <c r="H2900" s="139">
        <v>41974</v>
      </c>
    </row>
    <row r="2901" spans="1:8" ht="25.5">
      <c r="A2901" s="140">
        <v>53852</v>
      </c>
      <c r="B2901" s="141" t="s">
        <v>8934</v>
      </c>
      <c r="C2901" s="140" t="s">
        <v>5450</v>
      </c>
      <c r="D2901" s="140" t="s">
        <v>307</v>
      </c>
      <c r="E2901" s="142">
        <v>18.05</v>
      </c>
      <c r="F2901" s="142">
        <v>16.170000000000002</v>
      </c>
      <c r="G2901" s="140" t="s">
        <v>308</v>
      </c>
      <c r="H2901" s="143">
        <v>41974</v>
      </c>
    </row>
    <row r="2902" spans="1:8" ht="38.25">
      <c r="A2902" s="136" t="s">
        <v>8935</v>
      </c>
      <c r="B2902" s="137" t="s">
        <v>8936</v>
      </c>
      <c r="C2902" s="136" t="s">
        <v>5368</v>
      </c>
      <c r="D2902" s="136" t="s">
        <v>83</v>
      </c>
      <c r="E2902" s="138">
        <v>328.44</v>
      </c>
      <c r="F2902" s="138">
        <v>323.11</v>
      </c>
      <c r="G2902" s="136" t="s">
        <v>308</v>
      </c>
      <c r="H2902" s="139">
        <v>41974</v>
      </c>
    </row>
    <row r="2903" spans="1:8" ht="38.25">
      <c r="A2903" s="140" t="s">
        <v>8937</v>
      </c>
      <c r="B2903" s="141" t="s">
        <v>8938</v>
      </c>
      <c r="C2903" s="140" t="s">
        <v>5374</v>
      </c>
      <c r="D2903" s="140" t="s">
        <v>368</v>
      </c>
      <c r="E2903" s="142">
        <v>233.6</v>
      </c>
      <c r="F2903" s="142">
        <v>223.56</v>
      </c>
      <c r="G2903" s="140" t="s">
        <v>308</v>
      </c>
      <c r="H2903" s="143">
        <v>41974</v>
      </c>
    </row>
    <row r="2904" spans="1:8" ht="38.25">
      <c r="A2904" s="136" t="s">
        <v>8939</v>
      </c>
      <c r="B2904" s="137" t="s">
        <v>8940</v>
      </c>
      <c r="C2904" s="136" t="s">
        <v>5374</v>
      </c>
      <c r="D2904" s="136" t="s">
        <v>368</v>
      </c>
      <c r="E2904" s="138">
        <v>96.18</v>
      </c>
      <c r="F2904" s="138">
        <v>86.93</v>
      </c>
      <c r="G2904" s="136" t="s">
        <v>308</v>
      </c>
      <c r="H2904" s="139">
        <v>41974</v>
      </c>
    </row>
    <row r="2905" spans="1:8" ht="38.25">
      <c r="A2905" s="140" t="s">
        <v>8941</v>
      </c>
      <c r="B2905" s="141" t="s">
        <v>8942</v>
      </c>
      <c r="C2905" s="140" t="s">
        <v>5374</v>
      </c>
      <c r="D2905" s="140" t="s">
        <v>368</v>
      </c>
      <c r="E2905" s="142">
        <v>464.98</v>
      </c>
      <c r="F2905" s="142">
        <v>439.02</v>
      </c>
      <c r="G2905" s="140" t="s">
        <v>308</v>
      </c>
      <c r="H2905" s="143">
        <v>41974</v>
      </c>
    </row>
    <row r="2906" spans="1:8" ht="38.25">
      <c r="A2906" s="136" t="s">
        <v>8943</v>
      </c>
      <c r="B2906" s="137" t="s">
        <v>8944</v>
      </c>
      <c r="C2906" s="136" t="s">
        <v>5374</v>
      </c>
      <c r="D2906" s="136" t="s">
        <v>368</v>
      </c>
      <c r="E2906" s="138">
        <v>395.67</v>
      </c>
      <c r="F2906" s="138">
        <v>378.31</v>
      </c>
      <c r="G2906" s="136" t="s">
        <v>308</v>
      </c>
      <c r="H2906" s="139">
        <v>41974</v>
      </c>
    </row>
    <row r="2907" spans="1:8" ht="38.25">
      <c r="A2907" s="140" t="s">
        <v>8945</v>
      </c>
      <c r="B2907" s="141" t="s">
        <v>8946</v>
      </c>
      <c r="C2907" s="140" t="s">
        <v>5374</v>
      </c>
      <c r="D2907" s="140" t="s">
        <v>368</v>
      </c>
      <c r="E2907" s="142">
        <v>360.64</v>
      </c>
      <c r="F2907" s="142">
        <v>348.61</v>
      </c>
      <c r="G2907" s="140" t="s">
        <v>308</v>
      </c>
      <c r="H2907" s="143">
        <v>41974</v>
      </c>
    </row>
    <row r="2908" spans="1:8" ht="25.5">
      <c r="A2908" s="136">
        <v>86958</v>
      </c>
      <c r="B2908" s="137" t="s">
        <v>8947</v>
      </c>
      <c r="C2908" s="136" t="s">
        <v>5361</v>
      </c>
      <c r="D2908" s="136" t="s">
        <v>83</v>
      </c>
      <c r="E2908" s="138">
        <v>19.059999999999999</v>
      </c>
      <c r="F2908" s="138">
        <v>18.59</v>
      </c>
      <c r="G2908" s="136" t="s">
        <v>308</v>
      </c>
      <c r="H2908" s="139">
        <v>41974</v>
      </c>
    </row>
    <row r="2909" spans="1:8" ht="25.5">
      <c r="A2909" s="140">
        <v>86957</v>
      </c>
      <c r="B2909" s="141" t="s">
        <v>8948</v>
      </c>
      <c r="C2909" s="140" t="s">
        <v>5361</v>
      </c>
      <c r="D2909" s="140" t="s">
        <v>83</v>
      </c>
      <c r="E2909" s="142">
        <v>21.85</v>
      </c>
      <c r="F2909" s="142">
        <v>21.39</v>
      </c>
      <c r="G2909" s="140" t="s">
        <v>308</v>
      </c>
      <c r="H2909" s="143">
        <v>41974</v>
      </c>
    </row>
    <row r="2910" spans="1:8" ht="25.5">
      <c r="A2910" s="136">
        <v>7017</v>
      </c>
      <c r="B2910" s="137" t="s">
        <v>8949</v>
      </c>
      <c r="C2910" s="136" t="s">
        <v>5450</v>
      </c>
      <c r="D2910" s="136" t="s">
        <v>307</v>
      </c>
      <c r="E2910" s="138">
        <v>13.8</v>
      </c>
      <c r="F2910" s="138">
        <v>12.21</v>
      </c>
      <c r="G2910" s="136" t="s">
        <v>308</v>
      </c>
      <c r="H2910" s="139">
        <v>41974</v>
      </c>
    </row>
    <row r="2911" spans="1:8" ht="25.5">
      <c r="A2911" s="140">
        <v>72675</v>
      </c>
      <c r="B2911" s="141" t="s">
        <v>8950</v>
      </c>
      <c r="C2911" s="140" t="s">
        <v>5366</v>
      </c>
      <c r="D2911" s="140" t="s">
        <v>83</v>
      </c>
      <c r="E2911" s="142">
        <v>13.28</v>
      </c>
      <c r="F2911" s="142">
        <v>12.53</v>
      </c>
      <c r="G2911" s="140" t="s">
        <v>308</v>
      </c>
      <c r="H2911" s="143">
        <v>41974</v>
      </c>
    </row>
    <row r="2912" spans="1:8" ht="25.5">
      <c r="A2912" s="136">
        <v>72673</v>
      </c>
      <c r="B2912" s="137" t="s">
        <v>8951</v>
      </c>
      <c r="C2912" s="136" t="s">
        <v>5366</v>
      </c>
      <c r="D2912" s="136" t="s">
        <v>83</v>
      </c>
      <c r="E2912" s="138">
        <v>18.16</v>
      </c>
      <c r="F2912" s="138">
        <v>17.25</v>
      </c>
      <c r="G2912" s="136" t="s">
        <v>308</v>
      </c>
      <c r="H2912" s="139">
        <v>41974</v>
      </c>
    </row>
    <row r="2913" spans="1:8" ht="25.5">
      <c r="A2913" s="140">
        <v>72674</v>
      </c>
      <c r="B2913" s="141" t="s">
        <v>8952</v>
      </c>
      <c r="C2913" s="140" t="s">
        <v>5366</v>
      </c>
      <c r="D2913" s="140" t="s">
        <v>83</v>
      </c>
      <c r="E2913" s="142">
        <v>16.02</v>
      </c>
      <c r="F2913" s="142">
        <v>15.22</v>
      </c>
      <c r="G2913" s="140" t="s">
        <v>308</v>
      </c>
      <c r="H2913" s="143">
        <v>41974</v>
      </c>
    </row>
    <row r="2914" spans="1:8" ht="25.5">
      <c r="A2914" s="136">
        <v>72676</v>
      </c>
      <c r="B2914" s="137" t="s">
        <v>8953</v>
      </c>
      <c r="C2914" s="136" t="s">
        <v>5366</v>
      </c>
      <c r="D2914" s="136" t="s">
        <v>83</v>
      </c>
      <c r="E2914" s="138">
        <v>8.9</v>
      </c>
      <c r="F2914" s="138">
        <v>8.26</v>
      </c>
      <c r="G2914" s="136" t="s">
        <v>308</v>
      </c>
      <c r="H2914" s="139">
        <v>41974</v>
      </c>
    </row>
    <row r="2915" spans="1:8" ht="25.5">
      <c r="A2915" s="140">
        <v>72678</v>
      </c>
      <c r="B2915" s="141" t="s">
        <v>8954</v>
      </c>
      <c r="C2915" s="140" t="s">
        <v>5366</v>
      </c>
      <c r="D2915" s="140" t="s">
        <v>83</v>
      </c>
      <c r="E2915" s="142">
        <v>29.63</v>
      </c>
      <c r="F2915" s="142">
        <v>28.62</v>
      </c>
      <c r="G2915" s="140" t="s">
        <v>308</v>
      </c>
      <c r="H2915" s="143">
        <v>41974</v>
      </c>
    </row>
    <row r="2916" spans="1:8" ht="25.5">
      <c r="A2916" s="136">
        <v>72677</v>
      </c>
      <c r="B2916" s="137" t="s">
        <v>8955</v>
      </c>
      <c r="C2916" s="136" t="s">
        <v>5366</v>
      </c>
      <c r="D2916" s="136" t="s">
        <v>83</v>
      </c>
      <c r="E2916" s="138">
        <v>38.4</v>
      </c>
      <c r="F2916" s="138">
        <v>37.340000000000003</v>
      </c>
      <c r="G2916" s="136" t="s">
        <v>308</v>
      </c>
      <c r="H2916" s="139">
        <v>41974</v>
      </c>
    </row>
    <row r="2917" spans="1:8" ht="25.5">
      <c r="A2917" s="140">
        <v>72679</v>
      </c>
      <c r="B2917" s="141" t="s">
        <v>8956</v>
      </c>
      <c r="C2917" s="140" t="s">
        <v>5366</v>
      </c>
      <c r="D2917" s="140" t="s">
        <v>83</v>
      </c>
      <c r="E2917" s="142">
        <v>51.32</v>
      </c>
      <c r="F2917" s="142">
        <v>50.11</v>
      </c>
      <c r="G2917" s="140" t="s">
        <v>308</v>
      </c>
      <c r="H2917" s="143">
        <v>41974</v>
      </c>
    </row>
    <row r="2918" spans="1:8" ht="25.5">
      <c r="A2918" s="136">
        <v>72680</v>
      </c>
      <c r="B2918" s="137" t="s">
        <v>8957</v>
      </c>
      <c r="C2918" s="136" t="s">
        <v>5366</v>
      </c>
      <c r="D2918" s="136" t="s">
        <v>83</v>
      </c>
      <c r="E2918" s="138">
        <v>10.45</v>
      </c>
      <c r="F2918" s="138">
        <v>9.76</v>
      </c>
      <c r="G2918" s="136" t="s">
        <v>308</v>
      </c>
      <c r="H2918" s="139">
        <v>41974</v>
      </c>
    </row>
    <row r="2919" spans="1:8" ht="25.5">
      <c r="A2919" s="140">
        <v>72681</v>
      </c>
      <c r="B2919" s="141" t="s">
        <v>8958</v>
      </c>
      <c r="C2919" s="140" t="s">
        <v>5366</v>
      </c>
      <c r="D2919" s="140" t="s">
        <v>83</v>
      </c>
      <c r="E2919" s="142">
        <v>74.92</v>
      </c>
      <c r="F2919" s="142">
        <v>73.58</v>
      </c>
      <c r="G2919" s="140" t="s">
        <v>308</v>
      </c>
      <c r="H2919" s="143">
        <v>41974</v>
      </c>
    </row>
    <row r="2920" spans="1:8" ht="25.5">
      <c r="A2920" s="136">
        <v>72682</v>
      </c>
      <c r="B2920" s="137" t="s">
        <v>8959</v>
      </c>
      <c r="C2920" s="136" t="s">
        <v>5366</v>
      </c>
      <c r="D2920" s="136" t="s">
        <v>83</v>
      </c>
      <c r="E2920" s="138">
        <v>124.98</v>
      </c>
      <c r="F2920" s="138">
        <v>123.52</v>
      </c>
      <c r="G2920" s="136" t="s">
        <v>308</v>
      </c>
      <c r="H2920" s="139">
        <v>41974</v>
      </c>
    </row>
    <row r="2921" spans="1:8" ht="25.5">
      <c r="A2921" s="140">
        <v>72683</v>
      </c>
      <c r="B2921" s="141" t="s">
        <v>8960</v>
      </c>
      <c r="C2921" s="140" t="s">
        <v>5366</v>
      </c>
      <c r="D2921" s="140" t="s">
        <v>83</v>
      </c>
      <c r="E2921" s="142">
        <v>150.75</v>
      </c>
      <c r="F2921" s="142">
        <v>149.13999999999999</v>
      </c>
      <c r="G2921" s="140" t="s">
        <v>308</v>
      </c>
      <c r="H2921" s="143">
        <v>41974</v>
      </c>
    </row>
    <row r="2922" spans="1:8">
      <c r="A2922" s="136">
        <v>73562</v>
      </c>
      <c r="B2922" s="137" t="s">
        <v>8961</v>
      </c>
      <c r="C2922" s="136" t="s">
        <v>5361</v>
      </c>
      <c r="D2922" s="136" t="s">
        <v>307</v>
      </c>
      <c r="E2922" s="138">
        <v>0.74</v>
      </c>
      <c r="F2922" s="138">
        <v>0.74</v>
      </c>
      <c r="G2922" s="136" t="s">
        <v>308</v>
      </c>
      <c r="H2922" s="139">
        <v>41974</v>
      </c>
    </row>
    <row r="2923" spans="1:8">
      <c r="A2923" s="140">
        <v>88288</v>
      </c>
      <c r="B2923" s="141" t="s">
        <v>8962</v>
      </c>
      <c r="C2923" s="140" t="s">
        <v>5361</v>
      </c>
      <c r="D2923" s="140" t="s">
        <v>307</v>
      </c>
      <c r="E2923" s="142">
        <v>21.15</v>
      </c>
      <c r="F2923" s="142">
        <v>18.809999999999999</v>
      </c>
      <c r="G2923" s="140" t="s">
        <v>308</v>
      </c>
      <c r="H2923" s="143">
        <v>41974</v>
      </c>
    </row>
    <row r="2924" spans="1:8">
      <c r="A2924" s="136">
        <v>88290</v>
      </c>
      <c r="B2924" s="137" t="s">
        <v>8963</v>
      </c>
      <c r="C2924" s="136" t="s">
        <v>5361</v>
      </c>
      <c r="D2924" s="136" t="s">
        <v>307</v>
      </c>
      <c r="E2924" s="138">
        <v>15.04</v>
      </c>
      <c r="F2924" s="138">
        <v>13.47</v>
      </c>
      <c r="G2924" s="136" t="s">
        <v>308</v>
      </c>
      <c r="H2924" s="139">
        <v>41974</v>
      </c>
    </row>
    <row r="2925" spans="1:8">
      <c r="A2925" s="140">
        <v>88291</v>
      </c>
      <c r="B2925" s="141" t="s">
        <v>8964</v>
      </c>
      <c r="C2925" s="140" t="s">
        <v>5361</v>
      </c>
      <c r="D2925" s="140" t="s">
        <v>307</v>
      </c>
      <c r="E2925" s="142">
        <v>15</v>
      </c>
      <c r="F2925" s="142">
        <v>13.444990000000001</v>
      </c>
      <c r="G2925" s="140" t="s">
        <v>308</v>
      </c>
      <c r="H2925" s="143">
        <v>41974</v>
      </c>
    </row>
    <row r="2926" spans="1:8" ht="25.5">
      <c r="A2926" s="136">
        <v>88377</v>
      </c>
      <c r="B2926" s="137" t="s">
        <v>8965</v>
      </c>
      <c r="C2926" s="136" t="s">
        <v>5361</v>
      </c>
      <c r="D2926" s="136" t="s">
        <v>307</v>
      </c>
      <c r="E2926" s="138">
        <v>12.61</v>
      </c>
      <c r="F2926" s="138">
        <v>11.37</v>
      </c>
      <c r="G2926" s="136" t="s">
        <v>308</v>
      </c>
      <c r="H2926" s="139">
        <v>41974</v>
      </c>
    </row>
    <row r="2927" spans="1:8" ht="25.5">
      <c r="A2927" s="140">
        <v>88292</v>
      </c>
      <c r="B2927" s="141" t="s">
        <v>8966</v>
      </c>
      <c r="C2927" s="140" t="s">
        <v>5361</v>
      </c>
      <c r="D2927" s="140" t="s">
        <v>307</v>
      </c>
      <c r="E2927" s="142">
        <v>10.43</v>
      </c>
      <c r="F2927" s="142">
        <v>9.49</v>
      </c>
      <c r="G2927" s="140" t="s">
        <v>308</v>
      </c>
      <c r="H2927" s="143">
        <v>41974</v>
      </c>
    </row>
    <row r="2928" spans="1:8">
      <c r="A2928" s="136">
        <v>88293</v>
      </c>
      <c r="B2928" s="137" t="s">
        <v>8967</v>
      </c>
      <c r="C2928" s="136" t="s">
        <v>5361</v>
      </c>
      <c r="D2928" s="136" t="s">
        <v>307</v>
      </c>
      <c r="E2928" s="138">
        <v>11.09</v>
      </c>
      <c r="F2928" s="138">
        <v>10.06</v>
      </c>
      <c r="G2928" s="136" t="s">
        <v>308</v>
      </c>
      <c r="H2928" s="139">
        <v>41974</v>
      </c>
    </row>
    <row r="2929" spans="1:8">
      <c r="A2929" s="140">
        <v>88294</v>
      </c>
      <c r="B2929" s="141" t="s">
        <v>8968</v>
      </c>
      <c r="C2929" s="140" t="s">
        <v>5361</v>
      </c>
      <c r="D2929" s="140" t="s">
        <v>307</v>
      </c>
      <c r="E2929" s="142">
        <v>15.04</v>
      </c>
      <c r="F2929" s="142">
        <v>13.47</v>
      </c>
      <c r="G2929" s="140" t="s">
        <v>308</v>
      </c>
      <c r="H2929" s="143">
        <v>41974</v>
      </c>
    </row>
    <row r="2930" spans="1:8">
      <c r="A2930" s="136">
        <v>88295</v>
      </c>
      <c r="B2930" s="137" t="s">
        <v>8969</v>
      </c>
      <c r="C2930" s="136" t="s">
        <v>5361</v>
      </c>
      <c r="D2930" s="136" t="s">
        <v>307</v>
      </c>
      <c r="E2930" s="138">
        <v>9.91</v>
      </c>
      <c r="F2930" s="138">
        <v>9.0299999999999994</v>
      </c>
      <c r="G2930" s="136" t="s">
        <v>308</v>
      </c>
      <c r="H2930" s="139">
        <v>41974</v>
      </c>
    </row>
    <row r="2931" spans="1:8">
      <c r="A2931" s="140">
        <v>88296</v>
      </c>
      <c r="B2931" s="141" t="s">
        <v>8970</v>
      </c>
      <c r="C2931" s="140" t="s">
        <v>5361</v>
      </c>
      <c r="D2931" s="140" t="s">
        <v>307</v>
      </c>
      <c r="E2931" s="142">
        <v>16.07</v>
      </c>
      <c r="F2931" s="142">
        <v>14.36</v>
      </c>
      <c r="G2931" s="140" t="s">
        <v>308</v>
      </c>
      <c r="H2931" s="143">
        <v>41974</v>
      </c>
    </row>
    <row r="2932" spans="1:8" ht="25.5">
      <c r="A2932" s="136">
        <v>88298</v>
      </c>
      <c r="B2932" s="137" t="s">
        <v>8971</v>
      </c>
      <c r="C2932" s="136" t="s">
        <v>5361</v>
      </c>
      <c r="D2932" s="136" t="s">
        <v>307</v>
      </c>
      <c r="E2932" s="138">
        <v>9.94</v>
      </c>
      <c r="F2932" s="138">
        <v>9.06</v>
      </c>
      <c r="G2932" s="136" t="s">
        <v>308</v>
      </c>
      <c r="H2932" s="139">
        <v>41974</v>
      </c>
    </row>
    <row r="2933" spans="1:8">
      <c r="A2933" s="140">
        <v>88299</v>
      </c>
      <c r="B2933" s="141" t="s">
        <v>8972</v>
      </c>
      <c r="C2933" s="140" t="s">
        <v>5361</v>
      </c>
      <c r="D2933" s="140" t="s">
        <v>307</v>
      </c>
      <c r="E2933" s="142">
        <v>15.04</v>
      </c>
      <c r="F2933" s="142">
        <v>13.47</v>
      </c>
      <c r="G2933" s="140" t="s">
        <v>308</v>
      </c>
      <c r="H2933" s="143">
        <v>41974</v>
      </c>
    </row>
    <row r="2934" spans="1:8">
      <c r="A2934" s="136">
        <v>88300</v>
      </c>
      <c r="B2934" s="137" t="s">
        <v>8973</v>
      </c>
      <c r="C2934" s="136" t="s">
        <v>5361</v>
      </c>
      <c r="D2934" s="136" t="s">
        <v>307</v>
      </c>
      <c r="E2934" s="138">
        <v>16.149999999999999</v>
      </c>
      <c r="F2934" s="138">
        <v>14.43</v>
      </c>
      <c r="G2934" s="136" t="s">
        <v>308</v>
      </c>
      <c r="H2934" s="139">
        <v>41974</v>
      </c>
    </row>
    <row r="2935" spans="1:8" ht="25.5">
      <c r="A2935" s="140">
        <v>88297</v>
      </c>
      <c r="B2935" s="141" t="s">
        <v>8974</v>
      </c>
      <c r="C2935" s="140" t="s">
        <v>5361</v>
      </c>
      <c r="D2935" s="140" t="s">
        <v>307</v>
      </c>
      <c r="E2935" s="142">
        <v>15.63</v>
      </c>
      <c r="F2935" s="142">
        <v>13.98</v>
      </c>
      <c r="G2935" s="140" t="s">
        <v>308</v>
      </c>
      <c r="H2935" s="143">
        <v>41974</v>
      </c>
    </row>
    <row r="2936" spans="1:8">
      <c r="A2936" s="136">
        <v>88302</v>
      </c>
      <c r="B2936" s="137" t="s">
        <v>8975</v>
      </c>
      <c r="C2936" s="136" t="s">
        <v>5361</v>
      </c>
      <c r="D2936" s="136" t="s">
        <v>307</v>
      </c>
      <c r="E2936" s="138">
        <v>13.31</v>
      </c>
      <c r="F2936" s="138">
        <v>11.98</v>
      </c>
      <c r="G2936" s="136" t="s">
        <v>308</v>
      </c>
      <c r="H2936" s="139">
        <v>41974</v>
      </c>
    </row>
    <row r="2937" spans="1:8">
      <c r="A2937" s="140">
        <v>88301</v>
      </c>
      <c r="B2937" s="141" t="s">
        <v>8976</v>
      </c>
      <c r="C2937" s="140" t="s">
        <v>5361</v>
      </c>
      <c r="D2937" s="140" t="s">
        <v>307</v>
      </c>
      <c r="E2937" s="142">
        <v>15.91</v>
      </c>
      <c r="F2937" s="142">
        <v>14.23</v>
      </c>
      <c r="G2937" s="140" t="s">
        <v>308</v>
      </c>
      <c r="H2937" s="143">
        <v>41974</v>
      </c>
    </row>
    <row r="2938" spans="1:8">
      <c r="A2938" s="136">
        <v>88303</v>
      </c>
      <c r="B2938" s="137" t="s">
        <v>8977</v>
      </c>
      <c r="C2938" s="136" t="s">
        <v>5361</v>
      </c>
      <c r="D2938" s="136" t="s">
        <v>307</v>
      </c>
      <c r="E2938" s="138">
        <v>15.04</v>
      </c>
      <c r="F2938" s="138">
        <v>13.47</v>
      </c>
      <c r="G2938" s="136" t="s">
        <v>308</v>
      </c>
      <c r="H2938" s="139">
        <v>41974</v>
      </c>
    </row>
    <row r="2939" spans="1:8" ht="25.5">
      <c r="A2939" s="140">
        <v>88304</v>
      </c>
      <c r="B2939" s="141" t="s">
        <v>8978</v>
      </c>
      <c r="C2939" s="140" t="s">
        <v>5361</v>
      </c>
      <c r="D2939" s="140" t="s">
        <v>307</v>
      </c>
      <c r="E2939" s="142">
        <v>16.22</v>
      </c>
      <c r="F2939" s="142">
        <v>14.49</v>
      </c>
      <c r="G2939" s="140" t="s">
        <v>308</v>
      </c>
      <c r="H2939" s="143">
        <v>41974</v>
      </c>
    </row>
    <row r="2940" spans="1:8">
      <c r="A2940" s="136">
        <v>88306</v>
      </c>
      <c r="B2940" s="137" t="s">
        <v>8979</v>
      </c>
      <c r="C2940" s="136" t="s">
        <v>5361</v>
      </c>
      <c r="D2940" s="136" t="s">
        <v>307</v>
      </c>
      <c r="E2940" s="138">
        <v>10.37</v>
      </c>
      <c r="F2940" s="138">
        <v>9.44</v>
      </c>
      <c r="G2940" s="136" t="s">
        <v>308</v>
      </c>
      <c r="H2940" s="139">
        <v>41974</v>
      </c>
    </row>
    <row r="2941" spans="1:8">
      <c r="A2941" s="140">
        <v>88307</v>
      </c>
      <c r="B2941" s="141" t="s">
        <v>8980</v>
      </c>
      <c r="C2941" s="140" t="s">
        <v>5361</v>
      </c>
      <c r="D2941" s="140" t="s">
        <v>307</v>
      </c>
      <c r="E2941" s="142">
        <v>11.62</v>
      </c>
      <c r="F2941" s="142">
        <v>10.52</v>
      </c>
      <c r="G2941" s="140" t="s">
        <v>308</v>
      </c>
      <c r="H2941" s="143">
        <v>41974</v>
      </c>
    </row>
    <row r="2942" spans="1:8" ht="38.25">
      <c r="A2942" s="136">
        <v>83641</v>
      </c>
      <c r="B2942" s="137" t="s">
        <v>8981</v>
      </c>
      <c r="C2942" s="136" t="s">
        <v>5368</v>
      </c>
      <c r="D2942" s="136" t="s">
        <v>83</v>
      </c>
      <c r="E2942" s="138">
        <v>410.12</v>
      </c>
      <c r="F2942" s="138">
        <v>393.89</v>
      </c>
      <c r="G2942" s="136" t="s">
        <v>308</v>
      </c>
      <c r="H2942" s="139">
        <v>41974</v>
      </c>
    </row>
    <row r="2943" spans="1:8" ht="38.25">
      <c r="A2943" s="140">
        <v>68070</v>
      </c>
      <c r="B2943" s="141" t="s">
        <v>8982</v>
      </c>
      <c r="C2943" s="140" t="s">
        <v>5368</v>
      </c>
      <c r="D2943" s="140" t="s">
        <v>370</v>
      </c>
      <c r="E2943" s="142">
        <v>43.77</v>
      </c>
      <c r="F2943" s="142">
        <v>41.06</v>
      </c>
      <c r="G2943" s="140" t="s">
        <v>308</v>
      </c>
      <c r="H2943" s="143">
        <v>41974</v>
      </c>
    </row>
    <row r="2944" spans="1:8">
      <c r="A2944" s="136">
        <v>68079</v>
      </c>
      <c r="B2944" s="137" t="s">
        <v>8983</v>
      </c>
      <c r="C2944" s="136" t="s">
        <v>5343</v>
      </c>
      <c r="D2944" s="136" t="s">
        <v>368</v>
      </c>
      <c r="E2944" s="138">
        <v>491.07</v>
      </c>
      <c r="F2944" s="138">
        <v>471.73</v>
      </c>
      <c r="G2944" s="136" t="s">
        <v>308</v>
      </c>
      <c r="H2944" s="139">
        <v>41974</v>
      </c>
    </row>
    <row r="2945" spans="1:8" ht="25.5">
      <c r="A2945" s="140" t="s">
        <v>275</v>
      </c>
      <c r="B2945" s="141" t="s">
        <v>278</v>
      </c>
      <c r="C2945" s="140" t="s">
        <v>6454</v>
      </c>
      <c r="D2945" s="140" t="s">
        <v>335</v>
      </c>
      <c r="E2945" s="142">
        <v>43.03</v>
      </c>
      <c r="F2945" s="142">
        <v>40.57</v>
      </c>
      <c r="G2945" s="140" t="s">
        <v>308</v>
      </c>
      <c r="H2945" s="143">
        <v>41974</v>
      </c>
    </row>
    <row r="2946" spans="1:8" ht="25.5">
      <c r="A2946" s="136" t="s">
        <v>276</v>
      </c>
      <c r="B2946" s="137" t="s">
        <v>279</v>
      </c>
      <c r="C2946" s="136" t="s">
        <v>6454</v>
      </c>
      <c r="D2946" s="136" t="s">
        <v>335</v>
      </c>
      <c r="E2946" s="138">
        <v>35.58</v>
      </c>
      <c r="F2946" s="138">
        <v>33.130000000000003</v>
      </c>
      <c r="G2946" s="136" t="s">
        <v>308</v>
      </c>
      <c r="H2946" s="139">
        <v>41974</v>
      </c>
    </row>
    <row r="2947" spans="1:8">
      <c r="A2947" s="140">
        <v>85181</v>
      </c>
      <c r="B2947" s="141" t="s">
        <v>8984</v>
      </c>
      <c r="C2947" s="140" t="s">
        <v>5429</v>
      </c>
      <c r="D2947" s="140" t="s">
        <v>335</v>
      </c>
      <c r="E2947" s="142">
        <v>54.53</v>
      </c>
      <c r="F2947" s="142">
        <v>51.44</v>
      </c>
      <c r="G2947" s="140" t="s">
        <v>308</v>
      </c>
      <c r="H2947" s="143">
        <v>41974</v>
      </c>
    </row>
    <row r="2948" spans="1:8" ht="25.5">
      <c r="A2948" s="136">
        <v>5998</v>
      </c>
      <c r="B2948" s="137" t="s">
        <v>8985</v>
      </c>
      <c r="C2948" s="136" t="s">
        <v>5350</v>
      </c>
      <c r="D2948" s="136" t="s">
        <v>335</v>
      </c>
      <c r="E2948" s="138">
        <v>0.95</v>
      </c>
      <c r="F2948" s="138">
        <v>0.94</v>
      </c>
      <c r="G2948" s="136" t="s">
        <v>308</v>
      </c>
      <c r="H2948" s="139">
        <v>41974</v>
      </c>
    </row>
    <row r="2949" spans="1:8">
      <c r="A2949" s="140">
        <v>88308</v>
      </c>
      <c r="B2949" s="141" t="s">
        <v>8986</v>
      </c>
      <c r="C2949" s="140" t="s">
        <v>5361</v>
      </c>
      <c r="D2949" s="140" t="s">
        <v>307</v>
      </c>
      <c r="E2949" s="142">
        <v>17.690000000000001</v>
      </c>
      <c r="F2949" s="142">
        <v>15.82</v>
      </c>
      <c r="G2949" s="140" t="s">
        <v>308</v>
      </c>
      <c r="H2949" s="143">
        <v>41974</v>
      </c>
    </row>
    <row r="2950" spans="1:8" ht="51">
      <c r="A2950" s="136" t="s">
        <v>8987</v>
      </c>
      <c r="B2950" s="137" t="s">
        <v>8988</v>
      </c>
      <c r="C2950" s="136" t="s">
        <v>5670</v>
      </c>
      <c r="D2950" s="136" t="s">
        <v>335</v>
      </c>
      <c r="E2950" s="138">
        <v>90.4</v>
      </c>
      <c r="F2950" s="138">
        <v>88.73</v>
      </c>
      <c r="G2950" s="136" t="s">
        <v>308</v>
      </c>
      <c r="H2950" s="139">
        <v>41974</v>
      </c>
    </row>
    <row r="2951" spans="1:8" ht="25.5">
      <c r="A2951" s="140" t="s">
        <v>8989</v>
      </c>
      <c r="B2951" s="141" t="s">
        <v>8990</v>
      </c>
      <c r="C2951" s="140" t="s">
        <v>5670</v>
      </c>
      <c r="D2951" s="140" t="s">
        <v>335</v>
      </c>
      <c r="E2951" s="142">
        <v>65.44</v>
      </c>
      <c r="F2951" s="142">
        <v>64.67</v>
      </c>
      <c r="G2951" s="140" t="s">
        <v>308</v>
      </c>
      <c r="H2951" s="143">
        <v>41974</v>
      </c>
    </row>
    <row r="2952" spans="1:8" ht="38.25">
      <c r="A2952" s="136" t="s">
        <v>8991</v>
      </c>
      <c r="B2952" s="137" t="s">
        <v>8992</v>
      </c>
      <c r="C2952" s="136" t="s">
        <v>5670</v>
      </c>
      <c r="D2952" s="136" t="s">
        <v>335</v>
      </c>
      <c r="E2952" s="138">
        <v>63.65</v>
      </c>
      <c r="F2952" s="138">
        <v>62.1</v>
      </c>
      <c r="G2952" s="136" t="s">
        <v>308</v>
      </c>
      <c r="H2952" s="139">
        <v>41974</v>
      </c>
    </row>
    <row r="2953" spans="1:8" ht="25.5">
      <c r="A2953" s="140" t="s">
        <v>8993</v>
      </c>
      <c r="B2953" s="141" t="s">
        <v>8994</v>
      </c>
      <c r="C2953" s="140" t="s">
        <v>5670</v>
      </c>
      <c r="D2953" s="140" t="s">
        <v>335</v>
      </c>
      <c r="E2953" s="142">
        <v>40.92</v>
      </c>
      <c r="F2953" s="142">
        <v>40.340000000000003</v>
      </c>
      <c r="G2953" s="140" t="s">
        <v>308</v>
      </c>
      <c r="H2953" s="143">
        <v>41974</v>
      </c>
    </row>
    <row r="2954" spans="1:8" ht="38.25">
      <c r="A2954" s="136" t="s">
        <v>8995</v>
      </c>
      <c r="B2954" s="137" t="s">
        <v>8996</v>
      </c>
      <c r="C2954" s="136" t="s">
        <v>5670</v>
      </c>
      <c r="D2954" s="136" t="s">
        <v>335</v>
      </c>
      <c r="E2954" s="138">
        <v>70.930000000000007</v>
      </c>
      <c r="F2954" s="138">
        <v>69.34</v>
      </c>
      <c r="G2954" s="136" t="s">
        <v>308</v>
      </c>
      <c r="H2954" s="139">
        <v>41974</v>
      </c>
    </row>
    <row r="2955" spans="1:8" ht="25.5">
      <c r="A2955" s="140" t="s">
        <v>8997</v>
      </c>
      <c r="B2955" s="141" t="s">
        <v>8998</v>
      </c>
      <c r="C2955" s="140" t="s">
        <v>5670</v>
      </c>
      <c r="D2955" s="140" t="s">
        <v>335</v>
      </c>
      <c r="E2955" s="142">
        <v>48.62</v>
      </c>
      <c r="F2955" s="142">
        <v>47.93</v>
      </c>
      <c r="G2955" s="140" t="s">
        <v>308</v>
      </c>
      <c r="H2955" s="143">
        <v>41974</v>
      </c>
    </row>
    <row r="2956" spans="1:8" ht="25.5">
      <c r="A2956" s="136">
        <v>72944</v>
      </c>
      <c r="B2956" s="137" t="s">
        <v>8999</v>
      </c>
      <c r="C2956" s="136" t="s">
        <v>5670</v>
      </c>
      <c r="D2956" s="136" t="s">
        <v>335</v>
      </c>
      <c r="E2956" s="138">
        <v>45.6</v>
      </c>
      <c r="F2956" s="138">
        <v>44.36</v>
      </c>
      <c r="G2956" s="136" t="s">
        <v>308</v>
      </c>
      <c r="H2956" s="139">
        <v>41974</v>
      </c>
    </row>
    <row r="2957" spans="1:8" ht="38.25">
      <c r="A2957" s="140" t="s">
        <v>9000</v>
      </c>
      <c r="B2957" s="141" t="s">
        <v>9001</v>
      </c>
      <c r="C2957" s="140" t="s">
        <v>5670</v>
      </c>
      <c r="D2957" s="140" t="s">
        <v>335</v>
      </c>
      <c r="E2957" s="142">
        <v>74.08</v>
      </c>
      <c r="F2957" s="142">
        <v>71.819999999999993</v>
      </c>
      <c r="G2957" s="140" t="s">
        <v>308</v>
      </c>
      <c r="H2957" s="143">
        <v>41974</v>
      </c>
    </row>
    <row r="2958" spans="1:8" ht="25.5">
      <c r="A2958" s="136" t="s">
        <v>9002</v>
      </c>
      <c r="B2958" s="137" t="s">
        <v>9003</v>
      </c>
      <c r="C2958" s="136" t="s">
        <v>5670</v>
      </c>
      <c r="D2958" s="136" t="s">
        <v>335</v>
      </c>
      <c r="E2958" s="138">
        <v>74.239999999999995</v>
      </c>
      <c r="F2958" s="138">
        <v>72.09</v>
      </c>
      <c r="G2958" s="136" t="s">
        <v>308</v>
      </c>
      <c r="H2958" s="139">
        <v>41974</v>
      </c>
    </row>
    <row r="2959" spans="1:8" ht="25.5">
      <c r="A2959" s="140" t="s">
        <v>9004</v>
      </c>
      <c r="B2959" s="141" t="s">
        <v>9005</v>
      </c>
      <c r="C2959" s="140" t="s">
        <v>5352</v>
      </c>
      <c r="D2959" s="140" t="s">
        <v>335</v>
      </c>
      <c r="E2959" s="142">
        <v>8.2799999999999994</v>
      </c>
      <c r="F2959" s="142">
        <v>8.0500000000000007</v>
      </c>
      <c r="G2959" s="140" t="s">
        <v>308</v>
      </c>
      <c r="H2959" s="143">
        <v>41974</v>
      </c>
    </row>
    <row r="2960" spans="1:8" ht="38.25">
      <c r="A2960" s="136">
        <v>72799</v>
      </c>
      <c r="B2960" s="137" t="s">
        <v>9006</v>
      </c>
      <c r="C2960" s="136" t="s">
        <v>5670</v>
      </c>
      <c r="D2960" s="136" t="s">
        <v>335</v>
      </c>
      <c r="E2960" s="138">
        <v>58.68</v>
      </c>
      <c r="F2960" s="138">
        <v>57.09</v>
      </c>
      <c r="G2960" s="136" t="s">
        <v>308</v>
      </c>
      <c r="H2960" s="139">
        <v>41974</v>
      </c>
    </row>
    <row r="2961" spans="1:8">
      <c r="A2961" s="140">
        <v>88309</v>
      </c>
      <c r="B2961" s="141" t="s">
        <v>9007</v>
      </c>
      <c r="C2961" s="140" t="s">
        <v>5361</v>
      </c>
      <c r="D2961" s="140" t="s">
        <v>307</v>
      </c>
      <c r="E2961" s="142">
        <v>15.32</v>
      </c>
      <c r="F2961" s="142">
        <v>13.77</v>
      </c>
      <c r="G2961" s="140" t="s">
        <v>308</v>
      </c>
      <c r="H2961" s="143">
        <v>41974</v>
      </c>
    </row>
    <row r="2962" spans="1:8" ht="25.5">
      <c r="A2962" s="136">
        <v>84087</v>
      </c>
      <c r="B2962" s="137" t="s">
        <v>9008</v>
      </c>
      <c r="C2962" s="136" t="s">
        <v>5350</v>
      </c>
      <c r="D2962" s="136" t="s">
        <v>370</v>
      </c>
      <c r="E2962" s="138">
        <v>35.15</v>
      </c>
      <c r="F2962" s="138">
        <v>33.21</v>
      </c>
      <c r="G2962" s="136" t="s">
        <v>308</v>
      </c>
      <c r="H2962" s="139">
        <v>41974</v>
      </c>
    </row>
    <row r="2963" spans="1:8" ht="25.5">
      <c r="A2963" s="140">
        <v>84118</v>
      </c>
      <c r="B2963" s="141" t="s">
        <v>9009</v>
      </c>
      <c r="C2963" s="140" t="s">
        <v>5350</v>
      </c>
      <c r="D2963" s="140" t="s">
        <v>370</v>
      </c>
      <c r="E2963" s="142">
        <v>19.46</v>
      </c>
      <c r="F2963" s="142">
        <v>17.760000000000002</v>
      </c>
      <c r="G2963" s="140" t="s">
        <v>308</v>
      </c>
      <c r="H2963" s="143">
        <v>41974</v>
      </c>
    </row>
    <row r="2964" spans="1:8" ht="38.25">
      <c r="A2964" s="136">
        <v>84086</v>
      </c>
      <c r="B2964" s="137" t="s">
        <v>9010</v>
      </c>
      <c r="C2964" s="136" t="s">
        <v>5350</v>
      </c>
      <c r="D2964" s="136" t="s">
        <v>370</v>
      </c>
      <c r="E2964" s="138">
        <v>59.3</v>
      </c>
      <c r="F2964" s="138">
        <v>58.18</v>
      </c>
      <c r="G2964" s="136" t="s">
        <v>308</v>
      </c>
      <c r="H2964" s="139">
        <v>41974</v>
      </c>
    </row>
    <row r="2965" spans="1:8" ht="38.25">
      <c r="A2965" s="140">
        <v>84088</v>
      </c>
      <c r="B2965" s="141" t="s">
        <v>9011</v>
      </c>
      <c r="C2965" s="140" t="s">
        <v>5350</v>
      </c>
      <c r="D2965" s="140" t="s">
        <v>370</v>
      </c>
      <c r="E2965" s="142">
        <v>88.18</v>
      </c>
      <c r="F2965" s="142">
        <v>87.1</v>
      </c>
      <c r="G2965" s="140" t="s">
        <v>308</v>
      </c>
      <c r="H2965" s="143">
        <v>41974</v>
      </c>
    </row>
    <row r="2966" spans="1:8" ht="38.25">
      <c r="A2966" s="136">
        <v>84089</v>
      </c>
      <c r="B2966" s="137" t="s">
        <v>9012</v>
      </c>
      <c r="C2966" s="136" t="s">
        <v>5350</v>
      </c>
      <c r="D2966" s="136" t="s">
        <v>370</v>
      </c>
      <c r="E2966" s="138">
        <v>122.04</v>
      </c>
      <c r="F2966" s="138">
        <v>120.41</v>
      </c>
      <c r="G2966" s="136" t="s">
        <v>308</v>
      </c>
      <c r="H2966" s="139">
        <v>41974</v>
      </c>
    </row>
    <row r="2967" spans="1:8" ht="25.5">
      <c r="A2967" s="140" t="s">
        <v>9013</v>
      </c>
      <c r="B2967" s="141" t="s">
        <v>9014</v>
      </c>
      <c r="C2967" s="140" t="s">
        <v>5361</v>
      </c>
      <c r="D2967" s="140" t="s">
        <v>370</v>
      </c>
      <c r="E2967" s="142">
        <v>61.7</v>
      </c>
      <c r="F2967" s="142">
        <v>55.98</v>
      </c>
      <c r="G2967" s="140" t="s">
        <v>308</v>
      </c>
      <c r="H2967" s="143">
        <v>41974</v>
      </c>
    </row>
    <row r="2968" spans="1:8" ht="25.5">
      <c r="A2968" s="136" t="s">
        <v>9015</v>
      </c>
      <c r="B2968" s="137" t="s">
        <v>9016</v>
      </c>
      <c r="C2968" s="136" t="s">
        <v>5361</v>
      </c>
      <c r="D2968" s="136" t="s">
        <v>370</v>
      </c>
      <c r="E2968" s="138">
        <v>26.19</v>
      </c>
      <c r="F2968" s="138">
        <v>24.38</v>
      </c>
      <c r="G2968" s="136" t="s">
        <v>308</v>
      </c>
      <c r="H2968" s="139">
        <v>41974</v>
      </c>
    </row>
    <row r="2969" spans="1:8">
      <c r="A2969" s="140">
        <v>73426</v>
      </c>
      <c r="B2969" s="141" t="s">
        <v>9017</v>
      </c>
      <c r="C2969" s="140" t="s">
        <v>5361</v>
      </c>
      <c r="D2969" s="140" t="s">
        <v>370</v>
      </c>
      <c r="E2969" s="142">
        <v>59.69</v>
      </c>
      <c r="F2969" s="142">
        <v>55.17</v>
      </c>
      <c r="G2969" s="140" t="s">
        <v>308</v>
      </c>
      <c r="H2969" s="143">
        <v>41974</v>
      </c>
    </row>
    <row r="2970" spans="1:8">
      <c r="A2970" s="136">
        <v>73372</v>
      </c>
      <c r="B2970" s="137" t="s">
        <v>9018</v>
      </c>
      <c r="C2970" s="136" t="s">
        <v>5361</v>
      </c>
      <c r="D2970" s="136" t="s">
        <v>335</v>
      </c>
      <c r="E2970" s="138">
        <v>20.51</v>
      </c>
      <c r="F2970" s="138">
        <v>20.5</v>
      </c>
      <c r="G2970" s="136" t="s">
        <v>308</v>
      </c>
      <c r="H2970" s="139">
        <v>41974</v>
      </c>
    </row>
    <row r="2971" spans="1:8">
      <c r="A2971" s="140">
        <v>73431</v>
      </c>
      <c r="B2971" s="141" t="s">
        <v>9019</v>
      </c>
      <c r="C2971" s="140" t="s">
        <v>5361</v>
      </c>
      <c r="D2971" s="140" t="s">
        <v>370</v>
      </c>
      <c r="E2971" s="142">
        <v>2.1</v>
      </c>
      <c r="F2971" s="142">
        <v>2.1</v>
      </c>
      <c r="G2971" s="140" t="s">
        <v>308</v>
      </c>
      <c r="H2971" s="143">
        <v>41974</v>
      </c>
    </row>
    <row r="2972" spans="1:8">
      <c r="A2972" s="136">
        <v>88310</v>
      </c>
      <c r="B2972" s="137" t="s">
        <v>9020</v>
      </c>
      <c r="C2972" s="136" t="s">
        <v>5361</v>
      </c>
      <c r="D2972" s="136" t="s">
        <v>307</v>
      </c>
      <c r="E2972" s="138">
        <v>15.32</v>
      </c>
      <c r="F2972" s="138">
        <v>13.77</v>
      </c>
      <c r="G2972" s="136" t="s">
        <v>308</v>
      </c>
      <c r="H2972" s="139">
        <v>41974</v>
      </c>
    </row>
    <row r="2973" spans="1:8">
      <c r="A2973" s="140">
        <v>88311</v>
      </c>
      <c r="B2973" s="141" t="s">
        <v>9021</v>
      </c>
      <c r="C2973" s="140" t="s">
        <v>5361</v>
      </c>
      <c r="D2973" s="140" t="s">
        <v>307</v>
      </c>
      <c r="E2973" s="142">
        <v>15.98</v>
      </c>
      <c r="F2973" s="142">
        <v>14.34</v>
      </c>
      <c r="G2973" s="140" t="s">
        <v>308</v>
      </c>
      <c r="H2973" s="143">
        <v>41974</v>
      </c>
    </row>
    <row r="2974" spans="1:8">
      <c r="A2974" s="136">
        <v>88312</v>
      </c>
      <c r="B2974" s="137" t="s">
        <v>9022</v>
      </c>
      <c r="C2974" s="136" t="s">
        <v>5361</v>
      </c>
      <c r="D2974" s="136" t="s">
        <v>307</v>
      </c>
      <c r="E2974" s="138">
        <v>17.510000000000002</v>
      </c>
      <c r="F2974" s="138">
        <v>15.66</v>
      </c>
      <c r="G2974" s="136" t="s">
        <v>308</v>
      </c>
      <c r="H2974" s="139">
        <v>41974</v>
      </c>
    </row>
    <row r="2975" spans="1:8" ht="25.5">
      <c r="A2975" s="140">
        <v>84652</v>
      </c>
      <c r="B2975" s="141" t="s">
        <v>9023</v>
      </c>
      <c r="C2975" s="140" t="s">
        <v>5609</v>
      </c>
      <c r="D2975" s="140" t="s">
        <v>335</v>
      </c>
      <c r="E2975" s="142">
        <v>5.81</v>
      </c>
      <c r="F2975" s="142">
        <v>5.32</v>
      </c>
      <c r="G2975" s="140" t="s">
        <v>308</v>
      </c>
      <c r="H2975" s="143">
        <v>41974</v>
      </c>
    </row>
    <row r="2976" spans="1:8" ht="25.5">
      <c r="A2976" s="136" t="s">
        <v>9024</v>
      </c>
      <c r="B2976" s="137" t="s">
        <v>9025</v>
      </c>
      <c r="C2976" s="136" t="s">
        <v>5609</v>
      </c>
      <c r="D2976" s="136" t="s">
        <v>335</v>
      </c>
      <c r="E2976" s="138">
        <v>5.26</v>
      </c>
      <c r="F2976" s="138">
        <v>4.78</v>
      </c>
      <c r="G2976" s="136" t="s">
        <v>308</v>
      </c>
      <c r="H2976" s="139">
        <v>41974</v>
      </c>
    </row>
    <row r="2977" spans="1:8" ht="25.5">
      <c r="A2977" s="140" t="s">
        <v>9026</v>
      </c>
      <c r="B2977" s="141" t="s">
        <v>9027</v>
      </c>
      <c r="C2977" s="140" t="s">
        <v>5609</v>
      </c>
      <c r="D2977" s="140" t="s">
        <v>335</v>
      </c>
      <c r="E2977" s="142">
        <v>5.77</v>
      </c>
      <c r="F2977" s="142">
        <v>5.29</v>
      </c>
      <c r="G2977" s="140" t="s">
        <v>308</v>
      </c>
      <c r="H2977" s="143">
        <v>41974</v>
      </c>
    </row>
    <row r="2978" spans="1:8" ht="25.5">
      <c r="A2978" s="136" t="s">
        <v>9028</v>
      </c>
      <c r="B2978" s="137" t="s">
        <v>9029</v>
      </c>
      <c r="C2978" s="136" t="s">
        <v>5609</v>
      </c>
      <c r="D2978" s="136" t="s">
        <v>335</v>
      </c>
      <c r="E2978" s="138">
        <v>11.39</v>
      </c>
      <c r="F2978" s="138">
        <v>10.69</v>
      </c>
      <c r="G2978" s="136" t="s">
        <v>308</v>
      </c>
      <c r="H2978" s="139">
        <v>41974</v>
      </c>
    </row>
    <row r="2979" spans="1:8">
      <c r="A2979" s="140">
        <v>79463</v>
      </c>
      <c r="B2979" s="141" t="s">
        <v>9030</v>
      </c>
      <c r="C2979" s="140" t="s">
        <v>5609</v>
      </c>
      <c r="D2979" s="140" t="s">
        <v>335</v>
      </c>
      <c r="E2979" s="142">
        <v>9.9700000000000006</v>
      </c>
      <c r="F2979" s="142">
        <v>9.17</v>
      </c>
      <c r="G2979" s="140" t="s">
        <v>308</v>
      </c>
      <c r="H2979" s="143">
        <v>41974</v>
      </c>
    </row>
    <row r="2980" spans="1:8">
      <c r="A2980" s="136">
        <v>79464</v>
      </c>
      <c r="B2980" s="137" t="s">
        <v>9031</v>
      </c>
      <c r="C2980" s="136" t="s">
        <v>5609</v>
      </c>
      <c r="D2980" s="136" t="s">
        <v>335</v>
      </c>
      <c r="E2980" s="138">
        <v>13.19</v>
      </c>
      <c r="F2980" s="138">
        <v>12.18</v>
      </c>
      <c r="G2980" s="136" t="s">
        <v>308</v>
      </c>
      <c r="H2980" s="139">
        <v>41974</v>
      </c>
    </row>
    <row r="2981" spans="1:8" ht="25.5">
      <c r="A2981" s="140" t="s">
        <v>9032</v>
      </c>
      <c r="B2981" s="141" t="s">
        <v>9033</v>
      </c>
      <c r="C2981" s="140" t="s">
        <v>5609</v>
      </c>
      <c r="D2981" s="140" t="s">
        <v>335</v>
      </c>
      <c r="E2981" s="142">
        <v>16.239999999999998</v>
      </c>
      <c r="F2981" s="142">
        <v>15.02</v>
      </c>
      <c r="G2981" s="140" t="s">
        <v>308</v>
      </c>
      <c r="H2981" s="143">
        <v>41974</v>
      </c>
    </row>
    <row r="2982" spans="1:8" ht="25.5">
      <c r="A2982" s="136">
        <v>41595</v>
      </c>
      <c r="B2982" s="137" t="s">
        <v>9034</v>
      </c>
      <c r="C2982" s="136" t="s">
        <v>5609</v>
      </c>
      <c r="D2982" s="136" t="s">
        <v>370</v>
      </c>
      <c r="E2982" s="138">
        <v>8.0299999999999994</v>
      </c>
      <c r="F2982" s="138">
        <v>7.31</v>
      </c>
      <c r="G2982" s="136" t="s">
        <v>308</v>
      </c>
      <c r="H2982" s="139">
        <v>41974</v>
      </c>
    </row>
    <row r="2983" spans="1:8" ht="25.5">
      <c r="A2983" s="140" t="s">
        <v>9035</v>
      </c>
      <c r="B2983" s="141" t="s">
        <v>9036</v>
      </c>
      <c r="C2983" s="140" t="s">
        <v>5609</v>
      </c>
      <c r="D2983" s="140" t="s">
        <v>335</v>
      </c>
      <c r="E2983" s="142">
        <v>10.11</v>
      </c>
      <c r="F2983" s="142">
        <v>9.2899999999999991</v>
      </c>
      <c r="G2983" s="140" t="s">
        <v>308</v>
      </c>
      <c r="H2983" s="143">
        <v>41974</v>
      </c>
    </row>
    <row r="2984" spans="1:8" ht="25.5">
      <c r="A2984" s="136" t="s">
        <v>9037</v>
      </c>
      <c r="B2984" s="137" t="s">
        <v>9038</v>
      </c>
      <c r="C2984" s="136" t="s">
        <v>5609</v>
      </c>
      <c r="D2984" s="136" t="s">
        <v>335</v>
      </c>
      <c r="E2984" s="138">
        <v>14.12</v>
      </c>
      <c r="F2984" s="138">
        <v>13.01</v>
      </c>
      <c r="G2984" s="136" t="s">
        <v>308</v>
      </c>
      <c r="H2984" s="139">
        <v>41974</v>
      </c>
    </row>
    <row r="2985" spans="1:8">
      <c r="A2985" s="140">
        <v>84665</v>
      </c>
      <c r="B2985" s="141" t="s">
        <v>9039</v>
      </c>
      <c r="C2985" s="140" t="s">
        <v>5609</v>
      </c>
      <c r="D2985" s="140" t="s">
        <v>335</v>
      </c>
      <c r="E2985" s="142">
        <v>21.74</v>
      </c>
      <c r="F2985" s="142">
        <v>20.59</v>
      </c>
      <c r="G2985" s="140" t="s">
        <v>308</v>
      </c>
      <c r="H2985" s="143">
        <v>41974</v>
      </c>
    </row>
    <row r="2986" spans="1:8" ht="25.5">
      <c r="A2986" s="136">
        <v>79471</v>
      </c>
      <c r="B2986" s="137" t="s">
        <v>9040</v>
      </c>
      <c r="C2986" s="136" t="s">
        <v>5418</v>
      </c>
      <c r="D2986" s="136" t="s">
        <v>304</v>
      </c>
      <c r="E2986" s="138">
        <v>47.13</v>
      </c>
      <c r="F2986" s="138">
        <v>46.2</v>
      </c>
      <c r="G2986" s="136" t="s">
        <v>308</v>
      </c>
      <c r="H2986" s="139">
        <v>41974</v>
      </c>
    </row>
    <row r="2987" spans="1:8" ht="25.5">
      <c r="A2987" s="140" t="s">
        <v>9041</v>
      </c>
      <c r="B2987" s="141" t="s">
        <v>9042</v>
      </c>
      <c r="C2987" s="140" t="s">
        <v>5609</v>
      </c>
      <c r="D2987" s="140" t="s">
        <v>335</v>
      </c>
      <c r="E2987" s="142">
        <v>4.1399999999999997</v>
      </c>
      <c r="F2987" s="142">
        <v>3.82</v>
      </c>
      <c r="G2987" s="140" t="s">
        <v>308</v>
      </c>
      <c r="H2987" s="143">
        <v>41974</v>
      </c>
    </row>
    <row r="2988" spans="1:8">
      <c r="A2988" s="136">
        <v>79461</v>
      </c>
      <c r="B2988" s="137" t="s">
        <v>9043</v>
      </c>
      <c r="C2988" s="136" t="s">
        <v>5609</v>
      </c>
      <c r="D2988" s="136" t="s">
        <v>335</v>
      </c>
      <c r="E2988" s="138">
        <v>4.3499999999999996</v>
      </c>
      <c r="F2988" s="138">
        <v>4.08</v>
      </c>
      <c r="G2988" s="136" t="s">
        <v>308</v>
      </c>
      <c r="H2988" s="139">
        <v>41974</v>
      </c>
    </row>
    <row r="2989" spans="1:8" ht="25.5">
      <c r="A2989" s="140">
        <v>79467</v>
      </c>
      <c r="B2989" s="141" t="s">
        <v>9044</v>
      </c>
      <c r="C2989" s="140" t="s">
        <v>5609</v>
      </c>
      <c r="D2989" s="140" t="s">
        <v>9045</v>
      </c>
      <c r="E2989" s="142">
        <v>9.06</v>
      </c>
      <c r="F2989" s="142">
        <v>8.34</v>
      </c>
      <c r="G2989" s="140" t="s">
        <v>308</v>
      </c>
      <c r="H2989" s="143">
        <v>41974</v>
      </c>
    </row>
    <row r="2990" spans="1:8">
      <c r="A2990" s="136">
        <v>79465</v>
      </c>
      <c r="B2990" s="137" t="s">
        <v>9046</v>
      </c>
      <c r="C2990" s="136" t="s">
        <v>5609</v>
      </c>
      <c r="D2990" s="136" t="s">
        <v>335</v>
      </c>
      <c r="E2990" s="138">
        <v>23.43</v>
      </c>
      <c r="F2990" s="138">
        <v>22.2</v>
      </c>
      <c r="G2990" s="136" t="s">
        <v>308</v>
      </c>
      <c r="H2990" s="139">
        <v>41974</v>
      </c>
    </row>
    <row r="2991" spans="1:8" ht="25.5">
      <c r="A2991" s="140" t="s">
        <v>9047</v>
      </c>
      <c r="B2991" s="141" t="s">
        <v>9048</v>
      </c>
      <c r="C2991" s="140" t="s">
        <v>5609</v>
      </c>
      <c r="D2991" s="140" t="s">
        <v>335</v>
      </c>
      <c r="E2991" s="142">
        <v>6.6</v>
      </c>
      <c r="F2991" s="142">
        <v>6.02</v>
      </c>
      <c r="G2991" s="140" t="s">
        <v>308</v>
      </c>
      <c r="H2991" s="143">
        <v>41974</v>
      </c>
    </row>
    <row r="2992" spans="1:8">
      <c r="A2992" s="136">
        <v>84649</v>
      </c>
      <c r="B2992" s="137" t="s">
        <v>9049</v>
      </c>
      <c r="C2992" s="136" t="s">
        <v>5609</v>
      </c>
      <c r="D2992" s="136" t="s">
        <v>335</v>
      </c>
      <c r="E2992" s="138">
        <v>7.71</v>
      </c>
      <c r="F2992" s="138">
        <v>7.13</v>
      </c>
      <c r="G2992" s="136" t="s">
        <v>308</v>
      </c>
      <c r="H2992" s="139">
        <v>41974</v>
      </c>
    </row>
    <row r="2993" spans="1:8">
      <c r="A2993" s="140">
        <v>84651</v>
      </c>
      <c r="B2993" s="141" t="s">
        <v>9050</v>
      </c>
      <c r="C2993" s="140" t="s">
        <v>5609</v>
      </c>
      <c r="D2993" s="140" t="s">
        <v>335</v>
      </c>
      <c r="E2993" s="142">
        <v>8.1</v>
      </c>
      <c r="F2993" s="142">
        <v>7.44</v>
      </c>
      <c r="G2993" s="140" t="s">
        <v>308</v>
      </c>
      <c r="H2993" s="143">
        <v>41974</v>
      </c>
    </row>
    <row r="2994" spans="1:8" ht="25.5">
      <c r="A2994" s="136">
        <v>84662</v>
      </c>
      <c r="B2994" s="137" t="s">
        <v>9051</v>
      </c>
      <c r="C2994" s="136" t="s">
        <v>5609</v>
      </c>
      <c r="D2994" s="136" t="s">
        <v>335</v>
      </c>
      <c r="E2994" s="138">
        <v>19.079999999999998</v>
      </c>
      <c r="F2994" s="138">
        <v>17.75</v>
      </c>
      <c r="G2994" s="136" t="s">
        <v>308</v>
      </c>
      <c r="H2994" s="139">
        <v>41974</v>
      </c>
    </row>
    <row r="2995" spans="1:8" ht="25.5">
      <c r="A2995" s="140" t="s">
        <v>9052</v>
      </c>
      <c r="B2995" s="141" t="s">
        <v>9053</v>
      </c>
      <c r="C2995" s="140" t="s">
        <v>5609</v>
      </c>
      <c r="D2995" s="140" t="s">
        <v>335</v>
      </c>
      <c r="E2995" s="142">
        <v>23.98</v>
      </c>
      <c r="F2995" s="142">
        <v>22.38</v>
      </c>
      <c r="G2995" s="140" t="s">
        <v>308</v>
      </c>
      <c r="H2995" s="143">
        <v>41974</v>
      </c>
    </row>
    <row r="2996" spans="1:8" ht="25.5">
      <c r="A2996" s="136">
        <v>84661</v>
      </c>
      <c r="B2996" s="137" t="s">
        <v>9054</v>
      </c>
      <c r="C2996" s="136" t="s">
        <v>5609</v>
      </c>
      <c r="D2996" s="136" t="s">
        <v>335</v>
      </c>
      <c r="E2996" s="138">
        <v>12.11</v>
      </c>
      <c r="F2996" s="138">
        <v>11.31</v>
      </c>
      <c r="G2996" s="136" t="s">
        <v>308</v>
      </c>
      <c r="H2996" s="139">
        <v>41974</v>
      </c>
    </row>
    <row r="2997" spans="1:8" ht="25.5">
      <c r="A2997" s="140" t="s">
        <v>9055</v>
      </c>
      <c r="B2997" s="141" t="s">
        <v>9056</v>
      </c>
      <c r="C2997" s="140" t="s">
        <v>5609</v>
      </c>
      <c r="D2997" s="140" t="s">
        <v>335</v>
      </c>
      <c r="E2997" s="142">
        <v>25.39</v>
      </c>
      <c r="F2997" s="142">
        <v>23.25</v>
      </c>
      <c r="G2997" s="140" t="s">
        <v>308</v>
      </c>
      <c r="H2997" s="143">
        <v>41974</v>
      </c>
    </row>
    <row r="2998" spans="1:8">
      <c r="A2998" s="136">
        <v>79466</v>
      </c>
      <c r="B2998" s="137" t="s">
        <v>9057</v>
      </c>
      <c r="C2998" s="136" t="s">
        <v>5609</v>
      </c>
      <c r="D2998" s="136" t="s">
        <v>335</v>
      </c>
      <c r="E2998" s="138">
        <v>14.01</v>
      </c>
      <c r="F2998" s="138">
        <v>13.18</v>
      </c>
      <c r="G2998" s="136" t="s">
        <v>308</v>
      </c>
      <c r="H2998" s="139">
        <v>41974</v>
      </c>
    </row>
    <row r="2999" spans="1:8">
      <c r="A2999" s="140">
        <v>72942</v>
      </c>
      <c r="B2999" s="141" t="s">
        <v>9058</v>
      </c>
      <c r="C2999" s="140" t="s">
        <v>5670</v>
      </c>
      <c r="D2999" s="140" t="s">
        <v>335</v>
      </c>
      <c r="E2999" s="142">
        <v>1.21</v>
      </c>
      <c r="F2999" s="142">
        <v>1.19</v>
      </c>
      <c r="G2999" s="140" t="s">
        <v>308</v>
      </c>
      <c r="H2999" s="143">
        <v>41974</v>
      </c>
    </row>
    <row r="3000" spans="1:8">
      <c r="A3000" s="136">
        <v>72943</v>
      </c>
      <c r="B3000" s="137" t="s">
        <v>9059</v>
      </c>
      <c r="C3000" s="136" t="s">
        <v>5670</v>
      </c>
      <c r="D3000" s="136" t="s">
        <v>335</v>
      </c>
      <c r="E3000" s="138">
        <v>1.29</v>
      </c>
      <c r="F3000" s="138">
        <v>1.27</v>
      </c>
      <c r="G3000" s="136" t="s">
        <v>308</v>
      </c>
      <c r="H3000" s="139">
        <v>41974</v>
      </c>
    </row>
    <row r="3001" spans="1:8">
      <c r="A3001" s="140">
        <v>84671</v>
      </c>
      <c r="B3001" s="141" t="s">
        <v>9060</v>
      </c>
      <c r="C3001" s="140" t="s">
        <v>5609</v>
      </c>
      <c r="D3001" s="140" t="s">
        <v>335</v>
      </c>
      <c r="E3001" s="142">
        <v>7.66</v>
      </c>
      <c r="F3001" s="142">
        <v>6.97</v>
      </c>
      <c r="G3001" s="140" t="s">
        <v>308</v>
      </c>
      <c r="H3001" s="143">
        <v>41974</v>
      </c>
    </row>
    <row r="3002" spans="1:8" ht="25.5">
      <c r="A3002" s="136" t="s">
        <v>9061</v>
      </c>
      <c r="B3002" s="137" t="s">
        <v>9062</v>
      </c>
      <c r="C3002" s="136" t="s">
        <v>5609</v>
      </c>
      <c r="D3002" s="136" t="s">
        <v>335</v>
      </c>
      <c r="E3002" s="138">
        <v>8.94</v>
      </c>
      <c r="F3002" s="138">
        <v>8.52</v>
      </c>
      <c r="G3002" s="136" t="s">
        <v>308</v>
      </c>
      <c r="H3002" s="139">
        <v>41974</v>
      </c>
    </row>
    <row r="3003" spans="1:8">
      <c r="A3003" s="140">
        <v>73446</v>
      </c>
      <c r="B3003" s="141" t="s">
        <v>9063</v>
      </c>
      <c r="C3003" s="140" t="s">
        <v>5609</v>
      </c>
      <c r="D3003" s="140" t="s">
        <v>335</v>
      </c>
      <c r="E3003" s="142">
        <v>14.35</v>
      </c>
      <c r="F3003" s="142">
        <v>13.2</v>
      </c>
      <c r="G3003" s="140" t="s">
        <v>308</v>
      </c>
      <c r="H3003" s="143">
        <v>41974</v>
      </c>
    </row>
    <row r="3004" spans="1:8">
      <c r="A3004" s="136">
        <v>6082</v>
      </c>
      <c r="B3004" s="137" t="s">
        <v>9064</v>
      </c>
      <c r="C3004" s="136" t="s">
        <v>5609</v>
      </c>
      <c r="D3004" s="136" t="s">
        <v>335</v>
      </c>
      <c r="E3004" s="138">
        <v>12.25</v>
      </c>
      <c r="F3004" s="138">
        <v>11.29</v>
      </c>
      <c r="G3004" s="136" t="s">
        <v>308</v>
      </c>
      <c r="H3004" s="139">
        <v>41974</v>
      </c>
    </row>
    <row r="3005" spans="1:8">
      <c r="A3005" s="140">
        <v>84647</v>
      </c>
      <c r="B3005" s="141" t="s">
        <v>9065</v>
      </c>
      <c r="C3005" s="140" t="s">
        <v>5609</v>
      </c>
      <c r="D3005" s="140" t="s">
        <v>335</v>
      </c>
      <c r="E3005" s="142">
        <v>102.86</v>
      </c>
      <c r="F3005" s="142">
        <v>97.8</v>
      </c>
      <c r="G3005" s="140" t="s">
        <v>308</v>
      </c>
      <c r="H3005" s="143">
        <v>41974</v>
      </c>
    </row>
    <row r="3006" spans="1:8">
      <c r="A3006" s="136">
        <v>79460</v>
      </c>
      <c r="B3006" s="137" t="s">
        <v>9066</v>
      </c>
      <c r="C3006" s="136" t="s">
        <v>5609</v>
      </c>
      <c r="D3006" s="136" t="s">
        <v>335</v>
      </c>
      <c r="E3006" s="138">
        <v>32.520000000000003</v>
      </c>
      <c r="F3006" s="138">
        <v>31.51</v>
      </c>
      <c r="G3006" s="136" t="s">
        <v>308</v>
      </c>
      <c r="H3006" s="139">
        <v>41974</v>
      </c>
    </row>
    <row r="3007" spans="1:8" ht="25.5">
      <c r="A3007" s="140" t="s">
        <v>9067</v>
      </c>
      <c r="B3007" s="141" t="s">
        <v>9068</v>
      </c>
      <c r="C3007" s="140" t="s">
        <v>5609</v>
      </c>
      <c r="D3007" s="140" t="s">
        <v>335</v>
      </c>
      <c r="E3007" s="142">
        <v>45.6</v>
      </c>
      <c r="F3007" s="142">
        <v>44.37</v>
      </c>
      <c r="G3007" s="140" t="s">
        <v>308</v>
      </c>
      <c r="H3007" s="143">
        <v>41974</v>
      </c>
    </row>
    <row r="3008" spans="1:8" ht="25.5">
      <c r="A3008" s="136" t="s">
        <v>9069</v>
      </c>
      <c r="B3008" s="137" t="s">
        <v>9070</v>
      </c>
      <c r="C3008" s="136" t="s">
        <v>5609</v>
      </c>
      <c r="D3008" s="136" t="s">
        <v>335</v>
      </c>
      <c r="E3008" s="138">
        <v>12.24</v>
      </c>
      <c r="F3008" s="138">
        <v>11.39</v>
      </c>
      <c r="G3008" s="136" t="s">
        <v>308</v>
      </c>
      <c r="H3008" s="139">
        <v>41974</v>
      </c>
    </row>
    <row r="3009" spans="1:8" ht="25.5">
      <c r="A3009" s="140" t="s">
        <v>9071</v>
      </c>
      <c r="B3009" s="141" t="s">
        <v>9072</v>
      </c>
      <c r="C3009" s="140" t="s">
        <v>5609</v>
      </c>
      <c r="D3009" s="140" t="s">
        <v>335</v>
      </c>
      <c r="E3009" s="142">
        <v>17.62</v>
      </c>
      <c r="F3009" s="142">
        <v>16.600000000000001</v>
      </c>
      <c r="G3009" s="140" t="s">
        <v>308</v>
      </c>
      <c r="H3009" s="143">
        <v>41974</v>
      </c>
    </row>
    <row r="3010" spans="1:8" ht="25.5">
      <c r="A3010" s="136" t="s">
        <v>9073</v>
      </c>
      <c r="B3010" s="137" t="s">
        <v>9074</v>
      </c>
      <c r="C3010" s="136" t="s">
        <v>5609</v>
      </c>
      <c r="D3010" s="136" t="s">
        <v>335</v>
      </c>
      <c r="E3010" s="138">
        <v>18.87</v>
      </c>
      <c r="F3010" s="138">
        <v>17.54</v>
      </c>
      <c r="G3010" s="136" t="s">
        <v>308</v>
      </c>
      <c r="H3010" s="139">
        <v>41974</v>
      </c>
    </row>
    <row r="3011" spans="1:8" ht="25.5">
      <c r="A3011" s="140" t="s">
        <v>9075</v>
      </c>
      <c r="B3011" s="141" t="s">
        <v>9076</v>
      </c>
      <c r="C3011" s="140" t="s">
        <v>5609</v>
      </c>
      <c r="D3011" s="140" t="s">
        <v>335</v>
      </c>
      <c r="E3011" s="142">
        <v>18.7</v>
      </c>
      <c r="F3011" s="142">
        <v>17.36</v>
      </c>
      <c r="G3011" s="140" t="s">
        <v>308</v>
      </c>
      <c r="H3011" s="143">
        <v>41974</v>
      </c>
    </row>
    <row r="3012" spans="1:8" ht="25.5">
      <c r="A3012" s="136">
        <v>6067</v>
      </c>
      <c r="B3012" s="137" t="s">
        <v>9077</v>
      </c>
      <c r="C3012" s="136" t="s">
        <v>5609</v>
      </c>
      <c r="D3012" s="136" t="s">
        <v>335</v>
      </c>
      <c r="E3012" s="138">
        <v>27.62</v>
      </c>
      <c r="F3012" s="138">
        <v>25.49</v>
      </c>
      <c r="G3012" s="136" t="s">
        <v>308</v>
      </c>
      <c r="H3012" s="139">
        <v>41974</v>
      </c>
    </row>
    <row r="3013" spans="1:8" ht="25.5">
      <c r="A3013" s="140" t="s">
        <v>9078</v>
      </c>
      <c r="B3013" s="141" t="s">
        <v>9079</v>
      </c>
      <c r="C3013" s="140" t="s">
        <v>5609</v>
      </c>
      <c r="D3013" s="140" t="s">
        <v>335</v>
      </c>
      <c r="E3013" s="142">
        <v>17.440000000000001</v>
      </c>
      <c r="F3013" s="142">
        <v>16.43</v>
      </c>
      <c r="G3013" s="140" t="s">
        <v>308</v>
      </c>
      <c r="H3013" s="143">
        <v>41974</v>
      </c>
    </row>
    <row r="3014" spans="1:8">
      <c r="A3014" s="136">
        <v>84659</v>
      </c>
      <c r="B3014" s="137" t="s">
        <v>9080</v>
      </c>
      <c r="C3014" s="136" t="s">
        <v>5609</v>
      </c>
      <c r="D3014" s="136" t="s">
        <v>335</v>
      </c>
      <c r="E3014" s="138">
        <v>11.16</v>
      </c>
      <c r="F3014" s="138">
        <v>10.41</v>
      </c>
      <c r="G3014" s="136" t="s">
        <v>308</v>
      </c>
      <c r="H3014" s="139">
        <v>41974</v>
      </c>
    </row>
    <row r="3015" spans="1:8" ht="25.5">
      <c r="A3015" s="140" t="s">
        <v>9081</v>
      </c>
      <c r="B3015" s="141" t="s">
        <v>9082</v>
      </c>
      <c r="C3015" s="140" t="s">
        <v>5609</v>
      </c>
      <c r="D3015" s="140" t="s">
        <v>335</v>
      </c>
      <c r="E3015" s="142">
        <v>17.690000000000001</v>
      </c>
      <c r="F3015" s="142">
        <v>16.68</v>
      </c>
      <c r="G3015" s="140" t="s">
        <v>308</v>
      </c>
      <c r="H3015" s="143">
        <v>41974</v>
      </c>
    </row>
    <row r="3016" spans="1:8" ht="25.5">
      <c r="A3016" s="136" t="s">
        <v>9083</v>
      </c>
      <c r="B3016" s="137" t="s">
        <v>9084</v>
      </c>
      <c r="C3016" s="136" t="s">
        <v>5609</v>
      </c>
      <c r="D3016" s="136" t="s">
        <v>335</v>
      </c>
      <c r="E3016" s="138">
        <v>18.95</v>
      </c>
      <c r="F3016" s="138">
        <v>17.61</v>
      </c>
      <c r="G3016" s="136" t="s">
        <v>308</v>
      </c>
      <c r="H3016" s="139">
        <v>41974</v>
      </c>
    </row>
    <row r="3017" spans="1:8" ht="38.25">
      <c r="A3017" s="140" t="s">
        <v>9085</v>
      </c>
      <c r="B3017" s="141" t="s">
        <v>9086</v>
      </c>
      <c r="C3017" s="140" t="s">
        <v>5609</v>
      </c>
      <c r="D3017" s="140" t="s">
        <v>335</v>
      </c>
      <c r="E3017" s="142">
        <v>12.65</v>
      </c>
      <c r="F3017" s="142">
        <v>12.2</v>
      </c>
      <c r="G3017" s="140" t="s">
        <v>308</v>
      </c>
      <c r="H3017" s="143">
        <v>41974</v>
      </c>
    </row>
    <row r="3018" spans="1:8" ht="25.5">
      <c r="A3018" s="136" t="s">
        <v>9087</v>
      </c>
      <c r="B3018" s="137" t="s">
        <v>9088</v>
      </c>
      <c r="C3018" s="136" t="s">
        <v>5670</v>
      </c>
      <c r="D3018" s="136" t="s">
        <v>335</v>
      </c>
      <c r="E3018" s="138">
        <v>4</v>
      </c>
      <c r="F3018" s="138">
        <v>3.66</v>
      </c>
      <c r="G3018" s="136" t="s">
        <v>308</v>
      </c>
      <c r="H3018" s="139">
        <v>41974</v>
      </c>
    </row>
    <row r="3019" spans="1:8" ht="25.5">
      <c r="A3019" s="140" t="s">
        <v>9089</v>
      </c>
      <c r="B3019" s="141" t="s">
        <v>9090</v>
      </c>
      <c r="C3019" s="140" t="s">
        <v>5609</v>
      </c>
      <c r="D3019" s="140" t="s">
        <v>335</v>
      </c>
      <c r="E3019" s="142">
        <v>14.27</v>
      </c>
      <c r="F3019" s="142">
        <v>13.47</v>
      </c>
      <c r="G3019" s="140" t="s">
        <v>308</v>
      </c>
      <c r="H3019" s="143">
        <v>41974</v>
      </c>
    </row>
    <row r="3020" spans="1:8">
      <c r="A3020" s="136">
        <v>84664</v>
      </c>
      <c r="B3020" s="137" t="s">
        <v>9091</v>
      </c>
      <c r="C3020" s="136" t="s">
        <v>5609</v>
      </c>
      <c r="D3020" s="136" t="s">
        <v>335</v>
      </c>
      <c r="E3020" s="138">
        <v>3.06</v>
      </c>
      <c r="F3020" s="138">
        <v>2.83</v>
      </c>
      <c r="G3020" s="136" t="s">
        <v>308</v>
      </c>
      <c r="H3020" s="139">
        <v>41974</v>
      </c>
    </row>
    <row r="3021" spans="1:8">
      <c r="A3021" s="140">
        <v>84679</v>
      </c>
      <c r="B3021" s="141" t="s">
        <v>9092</v>
      </c>
      <c r="C3021" s="140" t="s">
        <v>5609</v>
      </c>
      <c r="D3021" s="140" t="s">
        <v>335</v>
      </c>
      <c r="E3021" s="142">
        <v>15.88</v>
      </c>
      <c r="F3021" s="142">
        <v>14.86</v>
      </c>
      <c r="G3021" s="140" t="s">
        <v>308</v>
      </c>
      <c r="H3021" s="143">
        <v>41974</v>
      </c>
    </row>
    <row r="3022" spans="1:8">
      <c r="A3022" s="136">
        <v>75889</v>
      </c>
      <c r="B3022" s="137" t="s">
        <v>9093</v>
      </c>
      <c r="C3022" s="136" t="s">
        <v>5609</v>
      </c>
      <c r="D3022" s="136" t="s">
        <v>335</v>
      </c>
      <c r="E3022" s="138">
        <v>13.66</v>
      </c>
      <c r="F3022" s="138">
        <v>12.85</v>
      </c>
      <c r="G3022" s="136" t="s">
        <v>308</v>
      </c>
      <c r="H3022" s="139">
        <v>41974</v>
      </c>
    </row>
    <row r="3023" spans="1:8" ht="25.5">
      <c r="A3023" s="140" t="s">
        <v>9094</v>
      </c>
      <c r="B3023" s="141" t="s">
        <v>9095</v>
      </c>
      <c r="C3023" s="140" t="s">
        <v>5609</v>
      </c>
      <c r="D3023" s="140" t="s">
        <v>83</v>
      </c>
      <c r="E3023" s="142">
        <v>15.34</v>
      </c>
      <c r="F3023" s="142">
        <v>14.54</v>
      </c>
      <c r="G3023" s="140" t="s">
        <v>308</v>
      </c>
      <c r="H3023" s="143">
        <v>41974</v>
      </c>
    </row>
    <row r="3024" spans="1:8">
      <c r="A3024" s="136">
        <v>73415</v>
      </c>
      <c r="B3024" s="137" t="s">
        <v>9096</v>
      </c>
      <c r="C3024" s="136" t="s">
        <v>5361</v>
      </c>
      <c r="D3024" s="136" t="s">
        <v>335</v>
      </c>
      <c r="E3024" s="138">
        <v>13.05</v>
      </c>
      <c r="F3024" s="138">
        <v>12.1</v>
      </c>
      <c r="G3024" s="136" t="s">
        <v>308</v>
      </c>
      <c r="H3024" s="139">
        <v>41974</v>
      </c>
    </row>
    <row r="3025" spans="1:8">
      <c r="A3025" s="140">
        <v>6081</v>
      </c>
      <c r="B3025" s="141" t="s">
        <v>9097</v>
      </c>
      <c r="C3025" s="140" t="s">
        <v>5609</v>
      </c>
      <c r="D3025" s="140" t="s">
        <v>335</v>
      </c>
      <c r="E3025" s="142">
        <v>15.38</v>
      </c>
      <c r="F3025" s="142">
        <v>14.42</v>
      </c>
      <c r="G3025" s="140" t="s">
        <v>308</v>
      </c>
      <c r="H3025" s="143">
        <v>41974</v>
      </c>
    </row>
    <row r="3026" spans="1:8">
      <c r="A3026" s="136">
        <v>73715</v>
      </c>
      <c r="B3026" s="137" t="s">
        <v>9098</v>
      </c>
      <c r="C3026" s="136" t="s">
        <v>5609</v>
      </c>
      <c r="D3026" s="136" t="s">
        <v>335</v>
      </c>
      <c r="E3026" s="138">
        <v>50.21</v>
      </c>
      <c r="F3026" s="138">
        <v>45.33</v>
      </c>
      <c r="G3026" s="136" t="s">
        <v>308</v>
      </c>
      <c r="H3026" s="139">
        <v>41974</v>
      </c>
    </row>
    <row r="3027" spans="1:8" ht="25.5">
      <c r="A3027" s="140">
        <v>73465</v>
      </c>
      <c r="B3027" s="141" t="s">
        <v>9099</v>
      </c>
      <c r="C3027" s="140" t="s">
        <v>5352</v>
      </c>
      <c r="D3027" s="140" t="s">
        <v>335</v>
      </c>
      <c r="E3027" s="142">
        <v>27.19</v>
      </c>
      <c r="F3027" s="142">
        <v>25.04</v>
      </c>
      <c r="G3027" s="140" t="s">
        <v>308</v>
      </c>
      <c r="H3027" s="143">
        <v>41974</v>
      </c>
    </row>
    <row r="3028" spans="1:8" ht="25.5">
      <c r="A3028" s="136" t="s">
        <v>9100</v>
      </c>
      <c r="B3028" s="137" t="s">
        <v>9101</v>
      </c>
      <c r="C3028" s="136" t="s">
        <v>5352</v>
      </c>
      <c r="D3028" s="136" t="s">
        <v>335</v>
      </c>
      <c r="E3028" s="138">
        <v>37.08</v>
      </c>
      <c r="F3028" s="138">
        <v>34.14</v>
      </c>
      <c r="G3028" s="136" t="s">
        <v>308</v>
      </c>
      <c r="H3028" s="139">
        <v>41974</v>
      </c>
    </row>
    <row r="3029" spans="1:8" ht="25.5">
      <c r="A3029" s="140" t="s">
        <v>9102</v>
      </c>
      <c r="B3029" s="141" t="s">
        <v>9103</v>
      </c>
      <c r="C3029" s="140" t="s">
        <v>5352</v>
      </c>
      <c r="D3029" s="140" t="s">
        <v>335</v>
      </c>
      <c r="E3029" s="142">
        <v>41.9</v>
      </c>
      <c r="F3029" s="142">
        <v>38.81</v>
      </c>
      <c r="G3029" s="140" t="s">
        <v>308</v>
      </c>
      <c r="H3029" s="143">
        <v>41974</v>
      </c>
    </row>
    <row r="3030" spans="1:8" ht="25.5">
      <c r="A3030" s="136" t="s">
        <v>9104</v>
      </c>
      <c r="B3030" s="137" t="s">
        <v>9105</v>
      </c>
      <c r="C3030" s="136" t="s">
        <v>5352</v>
      </c>
      <c r="D3030" s="136" t="s">
        <v>335</v>
      </c>
      <c r="E3030" s="138">
        <v>47.31</v>
      </c>
      <c r="F3030" s="138">
        <v>44.2</v>
      </c>
      <c r="G3030" s="136" t="s">
        <v>308</v>
      </c>
      <c r="H3030" s="139">
        <v>41974</v>
      </c>
    </row>
    <row r="3031" spans="1:8" ht="25.5">
      <c r="A3031" s="140" t="s">
        <v>9106</v>
      </c>
      <c r="B3031" s="141" t="s">
        <v>9107</v>
      </c>
      <c r="C3031" s="140" t="s">
        <v>5352</v>
      </c>
      <c r="D3031" s="140" t="s">
        <v>335</v>
      </c>
      <c r="E3031" s="142">
        <v>21.51</v>
      </c>
      <c r="F3031" s="142">
        <v>31.67</v>
      </c>
      <c r="G3031" s="140" t="s">
        <v>308</v>
      </c>
      <c r="H3031" s="143">
        <v>41974</v>
      </c>
    </row>
    <row r="3032" spans="1:8" ht="25.5">
      <c r="A3032" s="136" t="s">
        <v>9108</v>
      </c>
      <c r="B3032" s="137" t="s">
        <v>9109</v>
      </c>
      <c r="C3032" s="136" t="s">
        <v>5352</v>
      </c>
      <c r="D3032" s="136" t="s">
        <v>335</v>
      </c>
      <c r="E3032" s="138">
        <v>13.87</v>
      </c>
      <c r="F3032" s="138">
        <v>27.26</v>
      </c>
      <c r="G3032" s="136" t="s">
        <v>308</v>
      </c>
      <c r="H3032" s="139">
        <v>41974</v>
      </c>
    </row>
    <row r="3033" spans="1:8" ht="38.25">
      <c r="A3033" s="140">
        <v>84172</v>
      </c>
      <c r="B3033" s="141" t="s">
        <v>9110</v>
      </c>
      <c r="C3033" s="140" t="s">
        <v>5352</v>
      </c>
      <c r="D3033" s="140" t="s">
        <v>335</v>
      </c>
      <c r="E3033" s="142">
        <v>36.92</v>
      </c>
      <c r="F3033" s="142">
        <v>34.39</v>
      </c>
      <c r="G3033" s="140" t="s">
        <v>308</v>
      </c>
      <c r="H3033" s="143">
        <v>41974</v>
      </c>
    </row>
    <row r="3034" spans="1:8" ht="25.5">
      <c r="A3034" s="136" t="s">
        <v>9111</v>
      </c>
      <c r="B3034" s="137" t="s">
        <v>9112</v>
      </c>
      <c r="C3034" s="136" t="s">
        <v>5352</v>
      </c>
      <c r="D3034" s="136" t="s">
        <v>335</v>
      </c>
      <c r="E3034" s="138">
        <v>34.68</v>
      </c>
      <c r="F3034" s="138">
        <v>31.8</v>
      </c>
      <c r="G3034" s="136" t="s">
        <v>308</v>
      </c>
      <c r="H3034" s="139">
        <v>41974</v>
      </c>
    </row>
    <row r="3035" spans="1:8" ht="38.25">
      <c r="A3035" s="140" t="s">
        <v>9113</v>
      </c>
      <c r="B3035" s="141" t="s">
        <v>9114</v>
      </c>
      <c r="C3035" s="140" t="s">
        <v>5352</v>
      </c>
      <c r="D3035" s="140" t="s">
        <v>335</v>
      </c>
      <c r="E3035" s="142">
        <v>22.58</v>
      </c>
      <c r="F3035" s="142">
        <v>27.83</v>
      </c>
      <c r="G3035" s="140" t="s">
        <v>308</v>
      </c>
      <c r="H3035" s="143">
        <v>41974</v>
      </c>
    </row>
    <row r="3036" spans="1:8" ht="38.25">
      <c r="A3036" s="136">
        <v>84174</v>
      </c>
      <c r="B3036" s="137" t="s">
        <v>9115</v>
      </c>
      <c r="C3036" s="136" t="s">
        <v>5352</v>
      </c>
      <c r="D3036" s="136" t="s">
        <v>335</v>
      </c>
      <c r="E3036" s="138">
        <v>57.83</v>
      </c>
      <c r="F3036" s="138">
        <v>53.85</v>
      </c>
      <c r="G3036" s="136" t="s">
        <v>308</v>
      </c>
      <c r="H3036" s="139">
        <v>41974</v>
      </c>
    </row>
    <row r="3037" spans="1:8" ht="38.25">
      <c r="A3037" s="140" t="s">
        <v>9116</v>
      </c>
      <c r="B3037" s="141" t="s">
        <v>9117</v>
      </c>
      <c r="C3037" s="140" t="s">
        <v>5352</v>
      </c>
      <c r="D3037" s="140" t="s">
        <v>335</v>
      </c>
      <c r="E3037" s="142">
        <v>23.77</v>
      </c>
      <c r="F3037" s="142">
        <v>36.380000000000003</v>
      </c>
      <c r="G3037" s="140" t="s">
        <v>308</v>
      </c>
      <c r="H3037" s="143">
        <v>41974</v>
      </c>
    </row>
    <row r="3038" spans="1:8" ht="25.5">
      <c r="A3038" s="136" t="s">
        <v>9118</v>
      </c>
      <c r="B3038" s="137" t="s">
        <v>9119</v>
      </c>
      <c r="C3038" s="136" t="s">
        <v>5352</v>
      </c>
      <c r="D3038" s="136" t="s">
        <v>335</v>
      </c>
      <c r="E3038" s="138">
        <v>37.08</v>
      </c>
      <c r="F3038" s="138">
        <v>34.14</v>
      </c>
      <c r="G3038" s="136" t="s">
        <v>308</v>
      </c>
      <c r="H3038" s="139">
        <v>41974</v>
      </c>
    </row>
    <row r="3039" spans="1:8" ht="25.5">
      <c r="A3039" s="140">
        <v>84173</v>
      </c>
      <c r="B3039" s="141" t="s">
        <v>9120</v>
      </c>
      <c r="C3039" s="140" t="s">
        <v>5352</v>
      </c>
      <c r="D3039" s="140" t="s">
        <v>335</v>
      </c>
      <c r="E3039" s="142">
        <v>40.380000000000003</v>
      </c>
      <c r="F3039" s="142">
        <v>37.46</v>
      </c>
      <c r="G3039" s="140" t="s">
        <v>308</v>
      </c>
      <c r="H3039" s="143">
        <v>41974</v>
      </c>
    </row>
    <row r="3040" spans="1:8" ht="25.5">
      <c r="A3040" s="136" t="s">
        <v>9121</v>
      </c>
      <c r="B3040" s="137" t="s">
        <v>9122</v>
      </c>
      <c r="C3040" s="136" t="s">
        <v>5352</v>
      </c>
      <c r="D3040" s="136" t="s">
        <v>335</v>
      </c>
      <c r="E3040" s="138">
        <v>36.1</v>
      </c>
      <c r="F3040" s="138">
        <v>33.159999999999997</v>
      </c>
      <c r="G3040" s="136" t="s">
        <v>308</v>
      </c>
      <c r="H3040" s="139">
        <v>41974</v>
      </c>
    </row>
    <row r="3041" spans="1:8" ht="25.5">
      <c r="A3041" s="140" t="s">
        <v>9123</v>
      </c>
      <c r="B3041" s="141" t="s">
        <v>9124</v>
      </c>
      <c r="C3041" s="140" t="s">
        <v>5352</v>
      </c>
      <c r="D3041" s="140" t="s">
        <v>335</v>
      </c>
      <c r="E3041" s="142">
        <v>38.270000000000003</v>
      </c>
      <c r="F3041" s="142">
        <v>35.25</v>
      </c>
      <c r="G3041" s="140" t="s">
        <v>308</v>
      </c>
      <c r="H3041" s="143">
        <v>41974</v>
      </c>
    </row>
    <row r="3042" spans="1:8" ht="25.5">
      <c r="A3042" s="136" t="s">
        <v>9125</v>
      </c>
      <c r="B3042" s="137" t="s">
        <v>9126</v>
      </c>
      <c r="C3042" s="136" t="s">
        <v>5352</v>
      </c>
      <c r="D3042" s="136" t="s">
        <v>335</v>
      </c>
      <c r="E3042" s="138">
        <v>30.91</v>
      </c>
      <c r="F3042" s="138">
        <v>28.45</v>
      </c>
      <c r="G3042" s="136" t="s">
        <v>308</v>
      </c>
      <c r="H3042" s="139">
        <v>41974</v>
      </c>
    </row>
    <row r="3043" spans="1:8" ht="25.5">
      <c r="A3043" s="140" t="s">
        <v>9127</v>
      </c>
      <c r="B3043" s="141" t="s">
        <v>9128</v>
      </c>
      <c r="C3043" s="140" t="s">
        <v>5352</v>
      </c>
      <c r="D3043" s="140" t="s">
        <v>335</v>
      </c>
      <c r="E3043" s="142">
        <v>31.99</v>
      </c>
      <c r="F3043" s="142">
        <v>29.44</v>
      </c>
      <c r="G3043" s="140" t="s">
        <v>308</v>
      </c>
      <c r="H3043" s="143">
        <v>41974</v>
      </c>
    </row>
    <row r="3044" spans="1:8" ht="38.25">
      <c r="A3044" s="136" t="s">
        <v>9129</v>
      </c>
      <c r="B3044" s="137" t="s">
        <v>9130</v>
      </c>
      <c r="C3044" s="136" t="s">
        <v>5352</v>
      </c>
      <c r="D3044" s="136" t="s">
        <v>335</v>
      </c>
      <c r="E3044" s="138">
        <v>36.21</v>
      </c>
      <c r="F3044" s="138">
        <v>33.36</v>
      </c>
      <c r="G3044" s="136" t="s">
        <v>308</v>
      </c>
      <c r="H3044" s="139">
        <v>41974</v>
      </c>
    </row>
    <row r="3045" spans="1:8" ht="38.25">
      <c r="A3045" s="140" t="s">
        <v>9131</v>
      </c>
      <c r="B3045" s="141" t="s">
        <v>9132</v>
      </c>
      <c r="C3045" s="140" t="s">
        <v>5352</v>
      </c>
      <c r="D3045" s="140" t="s">
        <v>335</v>
      </c>
      <c r="E3045" s="142">
        <v>49.06</v>
      </c>
      <c r="F3045" s="142">
        <v>45.2</v>
      </c>
      <c r="G3045" s="140" t="s">
        <v>308</v>
      </c>
      <c r="H3045" s="143">
        <v>41974</v>
      </c>
    </row>
    <row r="3046" spans="1:8" ht="25.5">
      <c r="A3046" s="136" t="s">
        <v>9133</v>
      </c>
      <c r="B3046" s="137" t="s">
        <v>9134</v>
      </c>
      <c r="C3046" s="136" t="s">
        <v>5352</v>
      </c>
      <c r="D3046" s="136" t="s">
        <v>335</v>
      </c>
      <c r="E3046" s="138">
        <v>51.45</v>
      </c>
      <c r="F3046" s="138">
        <v>48.38</v>
      </c>
      <c r="G3046" s="136" t="s">
        <v>308</v>
      </c>
      <c r="H3046" s="139">
        <v>41974</v>
      </c>
    </row>
    <row r="3047" spans="1:8" ht="25.5">
      <c r="A3047" s="140" t="s">
        <v>9135</v>
      </c>
      <c r="B3047" s="141" t="s">
        <v>9136</v>
      </c>
      <c r="C3047" s="140" t="s">
        <v>5352</v>
      </c>
      <c r="D3047" s="140" t="s">
        <v>335</v>
      </c>
      <c r="E3047" s="142">
        <v>46.7</v>
      </c>
      <c r="F3047" s="142">
        <v>42.82</v>
      </c>
      <c r="G3047" s="140" t="s">
        <v>308</v>
      </c>
      <c r="H3047" s="143">
        <v>41974</v>
      </c>
    </row>
    <row r="3048" spans="1:8" ht="38.25">
      <c r="A3048" s="136">
        <v>73676</v>
      </c>
      <c r="B3048" s="137" t="s">
        <v>9137</v>
      </c>
      <c r="C3048" s="136" t="s">
        <v>5352</v>
      </c>
      <c r="D3048" s="136" t="s">
        <v>335</v>
      </c>
      <c r="E3048" s="138">
        <v>44.63</v>
      </c>
      <c r="F3048" s="138">
        <v>41.61</v>
      </c>
      <c r="G3048" s="136" t="s">
        <v>308</v>
      </c>
      <c r="H3048" s="139">
        <v>41974</v>
      </c>
    </row>
    <row r="3049" spans="1:8" ht="25.5">
      <c r="A3049" s="140" t="s">
        <v>9138</v>
      </c>
      <c r="B3049" s="141" t="s">
        <v>9139</v>
      </c>
      <c r="C3049" s="140" t="s">
        <v>5352</v>
      </c>
      <c r="D3049" s="140" t="s">
        <v>335</v>
      </c>
      <c r="E3049" s="142">
        <v>35.96</v>
      </c>
      <c r="F3049" s="142">
        <v>33.369999999999997</v>
      </c>
      <c r="G3049" s="140" t="s">
        <v>308</v>
      </c>
      <c r="H3049" s="143">
        <v>41974</v>
      </c>
    </row>
    <row r="3050" spans="1:8" ht="25.5">
      <c r="A3050" s="136" t="s">
        <v>9140</v>
      </c>
      <c r="B3050" s="137" t="s">
        <v>9141</v>
      </c>
      <c r="C3050" s="136" t="s">
        <v>5352</v>
      </c>
      <c r="D3050" s="136" t="s">
        <v>335</v>
      </c>
      <c r="E3050" s="138">
        <v>41.01</v>
      </c>
      <c r="F3050" s="138">
        <v>38.29</v>
      </c>
      <c r="G3050" s="136" t="s">
        <v>308</v>
      </c>
      <c r="H3050" s="139">
        <v>41974</v>
      </c>
    </row>
    <row r="3051" spans="1:8">
      <c r="A3051" s="140">
        <v>84186</v>
      </c>
      <c r="B3051" s="141" t="s">
        <v>9142</v>
      </c>
      <c r="C3051" s="140" t="s">
        <v>5352</v>
      </c>
      <c r="D3051" s="140" t="s">
        <v>335</v>
      </c>
      <c r="E3051" s="142">
        <v>88.43</v>
      </c>
      <c r="F3051" s="142">
        <v>87.97</v>
      </c>
      <c r="G3051" s="140" t="s">
        <v>308</v>
      </c>
      <c r="H3051" s="143">
        <v>41974</v>
      </c>
    </row>
    <row r="3052" spans="1:8" ht="25.5">
      <c r="A3052" s="136">
        <v>72187</v>
      </c>
      <c r="B3052" s="137" t="s">
        <v>9143</v>
      </c>
      <c r="C3052" s="136" t="s">
        <v>5352</v>
      </c>
      <c r="D3052" s="136" t="s">
        <v>335</v>
      </c>
      <c r="E3052" s="138">
        <v>174.89</v>
      </c>
      <c r="F3052" s="138">
        <v>179.56</v>
      </c>
      <c r="G3052" s="136" t="s">
        <v>308</v>
      </c>
      <c r="H3052" s="139">
        <v>41974</v>
      </c>
    </row>
    <row r="3053" spans="1:8" ht="25.5">
      <c r="A3053" s="140">
        <v>72188</v>
      </c>
      <c r="B3053" s="141" t="s">
        <v>9144</v>
      </c>
      <c r="C3053" s="140" t="s">
        <v>5352</v>
      </c>
      <c r="D3053" s="140" t="s">
        <v>335</v>
      </c>
      <c r="E3053" s="142">
        <v>174.23</v>
      </c>
      <c r="F3053" s="142">
        <v>178.9</v>
      </c>
      <c r="G3053" s="140" t="s">
        <v>308</v>
      </c>
      <c r="H3053" s="143">
        <v>41974</v>
      </c>
    </row>
    <row r="3054" spans="1:8" ht="25.5">
      <c r="A3054" s="136" t="s">
        <v>9145</v>
      </c>
      <c r="B3054" s="137" t="s">
        <v>9146</v>
      </c>
      <c r="C3054" s="136" t="s">
        <v>5352</v>
      </c>
      <c r="D3054" s="136" t="s">
        <v>335</v>
      </c>
      <c r="E3054" s="138">
        <v>169.25</v>
      </c>
      <c r="F3054" s="138">
        <v>168.79</v>
      </c>
      <c r="G3054" s="136" t="s">
        <v>308</v>
      </c>
      <c r="H3054" s="139">
        <v>41974</v>
      </c>
    </row>
    <row r="3055" spans="1:8" ht="25.5">
      <c r="A3055" s="140">
        <v>73675</v>
      </c>
      <c r="B3055" s="141" t="s">
        <v>9147</v>
      </c>
      <c r="C3055" s="140" t="s">
        <v>5352</v>
      </c>
      <c r="D3055" s="140" t="s">
        <v>335</v>
      </c>
      <c r="E3055" s="142">
        <v>62.94</v>
      </c>
      <c r="F3055" s="142">
        <v>59.5</v>
      </c>
      <c r="G3055" s="140" t="s">
        <v>308</v>
      </c>
      <c r="H3055" s="143">
        <v>41974</v>
      </c>
    </row>
    <row r="3056" spans="1:8" ht="25.5">
      <c r="A3056" s="136" t="s">
        <v>9148</v>
      </c>
      <c r="B3056" s="137" t="s">
        <v>9149</v>
      </c>
      <c r="C3056" s="136" t="s">
        <v>5352</v>
      </c>
      <c r="D3056" s="136" t="s">
        <v>335</v>
      </c>
      <c r="E3056" s="138">
        <v>45.57</v>
      </c>
      <c r="F3056" s="138">
        <v>44.92</v>
      </c>
      <c r="G3056" s="136" t="s">
        <v>308</v>
      </c>
      <c r="H3056" s="139">
        <v>41974</v>
      </c>
    </row>
    <row r="3057" spans="1:8" ht="25.5">
      <c r="A3057" s="140">
        <v>68333</v>
      </c>
      <c r="B3057" s="141" t="s">
        <v>9150</v>
      </c>
      <c r="C3057" s="140" t="s">
        <v>5352</v>
      </c>
      <c r="D3057" s="140" t="s">
        <v>335</v>
      </c>
      <c r="E3057" s="142">
        <v>48.47</v>
      </c>
      <c r="F3057" s="142">
        <v>46.5</v>
      </c>
      <c r="G3057" s="140" t="s">
        <v>308</v>
      </c>
      <c r="H3057" s="143">
        <v>41974</v>
      </c>
    </row>
    <row r="3058" spans="1:8" ht="25.5">
      <c r="A3058" s="136">
        <v>72182</v>
      </c>
      <c r="B3058" s="137" t="s">
        <v>9151</v>
      </c>
      <c r="C3058" s="136" t="s">
        <v>5352</v>
      </c>
      <c r="D3058" s="136" t="s">
        <v>335</v>
      </c>
      <c r="E3058" s="138">
        <v>49.62</v>
      </c>
      <c r="F3058" s="138">
        <v>47.77</v>
      </c>
      <c r="G3058" s="136" t="s">
        <v>308</v>
      </c>
      <c r="H3058" s="139">
        <v>41974</v>
      </c>
    </row>
    <row r="3059" spans="1:8" ht="25.5">
      <c r="A3059" s="140">
        <v>68325</v>
      </c>
      <c r="B3059" s="141" t="s">
        <v>9152</v>
      </c>
      <c r="C3059" s="140" t="s">
        <v>5352</v>
      </c>
      <c r="D3059" s="140" t="s">
        <v>335</v>
      </c>
      <c r="E3059" s="142">
        <v>47.59</v>
      </c>
      <c r="F3059" s="142">
        <v>45.74</v>
      </c>
      <c r="G3059" s="140" t="s">
        <v>308</v>
      </c>
      <c r="H3059" s="143">
        <v>41974</v>
      </c>
    </row>
    <row r="3060" spans="1:8" ht="25.5">
      <c r="A3060" s="136">
        <v>84212</v>
      </c>
      <c r="B3060" s="137" t="s">
        <v>9153</v>
      </c>
      <c r="C3060" s="136" t="s">
        <v>5352</v>
      </c>
      <c r="D3060" s="136" t="s">
        <v>335</v>
      </c>
      <c r="E3060" s="138">
        <v>50.46</v>
      </c>
      <c r="F3060" s="138">
        <v>48.95</v>
      </c>
      <c r="G3060" s="136" t="s">
        <v>308</v>
      </c>
      <c r="H3060" s="139">
        <v>41974</v>
      </c>
    </row>
    <row r="3061" spans="1:8" ht="25.5">
      <c r="A3061" s="140">
        <v>72183</v>
      </c>
      <c r="B3061" s="141" t="s">
        <v>9154</v>
      </c>
      <c r="C3061" s="140" t="s">
        <v>5352</v>
      </c>
      <c r="D3061" s="140" t="s">
        <v>335</v>
      </c>
      <c r="E3061" s="142">
        <v>73.36</v>
      </c>
      <c r="F3061" s="142">
        <v>70.290000000000006</v>
      </c>
      <c r="G3061" s="140" t="s">
        <v>308</v>
      </c>
      <c r="H3061" s="143">
        <v>41974</v>
      </c>
    </row>
    <row r="3062" spans="1:8">
      <c r="A3062" s="136">
        <v>72195</v>
      </c>
      <c r="B3062" s="137" t="s">
        <v>9155</v>
      </c>
      <c r="C3062" s="136" t="s">
        <v>5352</v>
      </c>
      <c r="D3062" s="136" t="s">
        <v>335</v>
      </c>
      <c r="E3062" s="138">
        <v>54.48</v>
      </c>
      <c r="F3062" s="138">
        <v>51.95</v>
      </c>
      <c r="G3062" s="136" t="s">
        <v>308</v>
      </c>
      <c r="H3062" s="139">
        <v>41974</v>
      </c>
    </row>
    <row r="3063" spans="1:8" ht="25.5">
      <c r="A3063" s="140">
        <v>84191</v>
      </c>
      <c r="B3063" s="141" t="s">
        <v>9156</v>
      </c>
      <c r="C3063" s="140" t="s">
        <v>5352</v>
      </c>
      <c r="D3063" s="140" t="s">
        <v>335</v>
      </c>
      <c r="E3063" s="142">
        <v>74.87</v>
      </c>
      <c r="F3063" s="142">
        <v>73.349999999999994</v>
      </c>
      <c r="G3063" s="140" t="s">
        <v>308</v>
      </c>
      <c r="H3063" s="143">
        <v>41974</v>
      </c>
    </row>
    <row r="3064" spans="1:8" ht="38.25">
      <c r="A3064" s="136">
        <v>72138</v>
      </c>
      <c r="B3064" s="137" t="s">
        <v>9157</v>
      </c>
      <c r="C3064" s="136" t="s">
        <v>5352</v>
      </c>
      <c r="D3064" s="136" t="s">
        <v>335</v>
      </c>
      <c r="E3064" s="138">
        <v>220.7</v>
      </c>
      <c r="F3064" s="138">
        <v>219.4</v>
      </c>
      <c r="G3064" s="136" t="s">
        <v>308</v>
      </c>
      <c r="H3064" s="139">
        <v>41974</v>
      </c>
    </row>
    <row r="3065" spans="1:8" ht="25.5">
      <c r="A3065" s="140" t="s">
        <v>9158</v>
      </c>
      <c r="B3065" s="141" t="s">
        <v>9159</v>
      </c>
      <c r="C3065" s="140" t="s">
        <v>5352</v>
      </c>
      <c r="D3065" s="140" t="s">
        <v>335</v>
      </c>
      <c r="E3065" s="142">
        <v>36.31</v>
      </c>
      <c r="F3065" s="142">
        <v>35.61</v>
      </c>
      <c r="G3065" s="140" t="s">
        <v>308</v>
      </c>
      <c r="H3065" s="143">
        <v>41974</v>
      </c>
    </row>
    <row r="3066" spans="1:8" ht="25.5">
      <c r="A3066" s="136" t="s">
        <v>9160</v>
      </c>
      <c r="B3066" s="137" t="s">
        <v>9161</v>
      </c>
      <c r="C3066" s="136" t="s">
        <v>5352</v>
      </c>
      <c r="D3066" s="136" t="s">
        <v>335</v>
      </c>
      <c r="E3066" s="138">
        <v>30.9</v>
      </c>
      <c r="F3066" s="138">
        <v>37.380000000000003</v>
      </c>
      <c r="G3066" s="136" t="s">
        <v>308</v>
      </c>
      <c r="H3066" s="139">
        <v>41974</v>
      </c>
    </row>
    <row r="3067" spans="1:8" ht="25.5">
      <c r="A3067" s="140" t="s">
        <v>9162</v>
      </c>
      <c r="B3067" s="141" t="s">
        <v>9163</v>
      </c>
      <c r="C3067" s="140" t="s">
        <v>5352</v>
      </c>
      <c r="D3067" s="140" t="s">
        <v>335</v>
      </c>
      <c r="E3067" s="142">
        <v>133.71</v>
      </c>
      <c r="F3067" s="142">
        <v>130.27000000000001</v>
      </c>
      <c r="G3067" s="140" t="s">
        <v>308</v>
      </c>
      <c r="H3067" s="143">
        <v>41974</v>
      </c>
    </row>
    <row r="3068" spans="1:8" ht="25.5">
      <c r="A3068" s="136">
        <v>84183</v>
      </c>
      <c r="B3068" s="137" t="s">
        <v>9164</v>
      </c>
      <c r="C3068" s="136" t="s">
        <v>5352</v>
      </c>
      <c r="D3068" s="136" t="s">
        <v>335</v>
      </c>
      <c r="E3068" s="138">
        <v>119.97</v>
      </c>
      <c r="F3068" s="138">
        <v>117.43</v>
      </c>
      <c r="G3068" s="136" t="s">
        <v>308</v>
      </c>
      <c r="H3068" s="139">
        <v>41974</v>
      </c>
    </row>
    <row r="3069" spans="1:8" ht="25.5">
      <c r="A3069" s="140" t="s">
        <v>9165</v>
      </c>
      <c r="B3069" s="141" t="s">
        <v>9166</v>
      </c>
      <c r="C3069" s="140" t="s">
        <v>5352</v>
      </c>
      <c r="D3069" s="140" t="s">
        <v>335</v>
      </c>
      <c r="E3069" s="142">
        <v>129.02000000000001</v>
      </c>
      <c r="F3069" s="142">
        <v>126.47</v>
      </c>
      <c r="G3069" s="140" t="s">
        <v>308</v>
      </c>
      <c r="H3069" s="143">
        <v>41974</v>
      </c>
    </row>
    <row r="3070" spans="1:8" ht="38.25">
      <c r="A3070" s="136">
        <v>73608</v>
      </c>
      <c r="B3070" s="137" t="s">
        <v>9167</v>
      </c>
      <c r="C3070" s="136" t="s">
        <v>5429</v>
      </c>
      <c r="D3070" s="136" t="s">
        <v>335</v>
      </c>
      <c r="E3070" s="138">
        <v>121.94</v>
      </c>
      <c r="F3070" s="138">
        <v>119.4</v>
      </c>
      <c r="G3070" s="136" t="s">
        <v>308</v>
      </c>
      <c r="H3070" s="139">
        <v>41974</v>
      </c>
    </row>
    <row r="3071" spans="1:8" ht="25.5">
      <c r="A3071" s="140" t="s">
        <v>9168</v>
      </c>
      <c r="B3071" s="141" t="s">
        <v>9169</v>
      </c>
      <c r="C3071" s="140" t="s">
        <v>5352</v>
      </c>
      <c r="D3071" s="140" t="s">
        <v>335</v>
      </c>
      <c r="E3071" s="142">
        <v>176.21</v>
      </c>
      <c r="F3071" s="142">
        <v>174.1</v>
      </c>
      <c r="G3071" s="140" t="s">
        <v>308</v>
      </c>
      <c r="H3071" s="143">
        <v>41974</v>
      </c>
    </row>
    <row r="3072" spans="1:8" ht="25.5">
      <c r="A3072" s="136">
        <v>73655</v>
      </c>
      <c r="B3072" s="137" t="s">
        <v>9170</v>
      </c>
      <c r="C3072" s="136" t="s">
        <v>5352</v>
      </c>
      <c r="D3072" s="136" t="s">
        <v>335</v>
      </c>
      <c r="E3072" s="138">
        <v>121</v>
      </c>
      <c r="F3072" s="138">
        <v>115.98</v>
      </c>
      <c r="G3072" s="136" t="s">
        <v>308</v>
      </c>
      <c r="H3072" s="139">
        <v>41974</v>
      </c>
    </row>
    <row r="3073" spans="1:8" ht="25.5">
      <c r="A3073" s="140" t="s">
        <v>9171</v>
      </c>
      <c r="B3073" s="141" t="s">
        <v>9172</v>
      </c>
      <c r="C3073" s="140" t="s">
        <v>5352</v>
      </c>
      <c r="D3073" s="140" t="s">
        <v>335</v>
      </c>
      <c r="E3073" s="142">
        <v>110.69</v>
      </c>
      <c r="F3073" s="142">
        <v>107.66</v>
      </c>
      <c r="G3073" s="140" t="s">
        <v>308</v>
      </c>
      <c r="H3073" s="143">
        <v>41974</v>
      </c>
    </row>
    <row r="3074" spans="1:8">
      <c r="A3074" s="136">
        <v>84181</v>
      </c>
      <c r="B3074" s="137" t="s">
        <v>9173</v>
      </c>
      <c r="C3074" s="136" t="s">
        <v>5352</v>
      </c>
      <c r="D3074" s="136" t="s">
        <v>335</v>
      </c>
      <c r="E3074" s="138">
        <v>83.32</v>
      </c>
      <c r="F3074" s="138">
        <v>82.31</v>
      </c>
      <c r="G3074" s="136" t="s">
        <v>308</v>
      </c>
      <c r="H3074" s="139">
        <v>41974</v>
      </c>
    </row>
    <row r="3075" spans="1:8" ht="25.5">
      <c r="A3075" s="140">
        <v>84190</v>
      </c>
      <c r="B3075" s="141" t="s">
        <v>9174</v>
      </c>
      <c r="C3075" s="140" t="s">
        <v>5352</v>
      </c>
      <c r="D3075" s="140" t="s">
        <v>335</v>
      </c>
      <c r="E3075" s="142">
        <v>158.78</v>
      </c>
      <c r="F3075" s="142">
        <v>169.02</v>
      </c>
      <c r="G3075" s="140" t="s">
        <v>308</v>
      </c>
      <c r="H3075" s="143">
        <v>41974</v>
      </c>
    </row>
    <row r="3076" spans="1:8" ht="25.5">
      <c r="A3076" s="136">
        <v>72137</v>
      </c>
      <c r="B3076" s="137" t="s">
        <v>9175</v>
      </c>
      <c r="C3076" s="136" t="s">
        <v>5352</v>
      </c>
      <c r="D3076" s="136" t="s">
        <v>335</v>
      </c>
      <c r="E3076" s="138">
        <v>87.37</v>
      </c>
      <c r="F3076" s="138">
        <v>82.52</v>
      </c>
      <c r="G3076" s="136" t="s">
        <v>308</v>
      </c>
      <c r="H3076" s="139">
        <v>41974</v>
      </c>
    </row>
    <row r="3077" spans="1:8" ht="25.5">
      <c r="A3077" s="140">
        <v>72136</v>
      </c>
      <c r="B3077" s="141" t="s">
        <v>9176</v>
      </c>
      <c r="C3077" s="140" t="s">
        <v>5352</v>
      </c>
      <c r="D3077" s="140" t="s">
        <v>335</v>
      </c>
      <c r="E3077" s="142">
        <v>71.7</v>
      </c>
      <c r="F3077" s="142">
        <v>67.41</v>
      </c>
      <c r="G3077" s="140" t="s">
        <v>308</v>
      </c>
      <c r="H3077" s="143">
        <v>41974</v>
      </c>
    </row>
    <row r="3078" spans="1:8" ht="25.5">
      <c r="A3078" s="136">
        <v>84195</v>
      </c>
      <c r="B3078" s="137" t="s">
        <v>9177</v>
      </c>
      <c r="C3078" s="136" t="s">
        <v>5352</v>
      </c>
      <c r="D3078" s="136" t="s">
        <v>335</v>
      </c>
      <c r="E3078" s="138">
        <v>251.29</v>
      </c>
      <c r="F3078" s="138">
        <v>249.74</v>
      </c>
      <c r="G3078" s="136" t="s">
        <v>308</v>
      </c>
      <c r="H3078" s="139">
        <v>41974</v>
      </c>
    </row>
    <row r="3079" spans="1:8">
      <c r="A3079" s="140">
        <v>84182</v>
      </c>
      <c r="B3079" s="141" t="s">
        <v>9178</v>
      </c>
      <c r="C3079" s="140" t="s">
        <v>5352</v>
      </c>
      <c r="D3079" s="140" t="s">
        <v>335</v>
      </c>
      <c r="E3079" s="142">
        <v>106.43</v>
      </c>
      <c r="F3079" s="142">
        <v>105</v>
      </c>
      <c r="G3079" s="140" t="s">
        <v>308</v>
      </c>
      <c r="H3079" s="143">
        <v>41974</v>
      </c>
    </row>
    <row r="3080" spans="1:8">
      <c r="A3080" s="136">
        <v>72185</v>
      </c>
      <c r="B3080" s="137" t="s">
        <v>9179</v>
      </c>
      <c r="C3080" s="136" t="s">
        <v>5352</v>
      </c>
      <c r="D3080" s="136" t="s">
        <v>335</v>
      </c>
      <c r="E3080" s="138">
        <v>63.42</v>
      </c>
      <c r="F3080" s="138">
        <v>62.97</v>
      </c>
      <c r="G3080" s="136" t="s">
        <v>308</v>
      </c>
      <c r="H3080" s="139">
        <v>41974</v>
      </c>
    </row>
    <row r="3081" spans="1:8" ht="25.5">
      <c r="A3081" s="140">
        <v>72186</v>
      </c>
      <c r="B3081" s="141" t="s">
        <v>9180</v>
      </c>
      <c r="C3081" s="140" t="s">
        <v>5352</v>
      </c>
      <c r="D3081" s="140" t="s">
        <v>335</v>
      </c>
      <c r="E3081" s="142">
        <v>101.95</v>
      </c>
      <c r="F3081" s="142">
        <v>101.49</v>
      </c>
      <c r="G3081" s="140" t="s">
        <v>308</v>
      </c>
      <c r="H3081" s="143">
        <v>41974</v>
      </c>
    </row>
    <row r="3082" spans="1:8" ht="25.5">
      <c r="A3082" s="136" t="s">
        <v>9181</v>
      </c>
      <c r="B3082" s="137" t="s">
        <v>9182</v>
      </c>
      <c r="C3082" s="136" t="s">
        <v>5361</v>
      </c>
      <c r="D3082" s="136" t="s">
        <v>83</v>
      </c>
      <c r="E3082" s="138">
        <v>44.96</v>
      </c>
      <c r="F3082" s="138">
        <v>44.5</v>
      </c>
      <c r="G3082" s="136" t="s">
        <v>308</v>
      </c>
      <c r="H3082" s="139">
        <v>41974</v>
      </c>
    </row>
    <row r="3083" spans="1:8" ht="25.5">
      <c r="A3083" s="140" t="s">
        <v>9183</v>
      </c>
      <c r="B3083" s="141" t="s">
        <v>9184</v>
      </c>
      <c r="C3083" s="140" t="s">
        <v>5361</v>
      </c>
      <c r="D3083" s="140" t="s">
        <v>83</v>
      </c>
      <c r="E3083" s="142">
        <v>22.9</v>
      </c>
      <c r="F3083" s="142">
        <v>22.45</v>
      </c>
      <c r="G3083" s="140" t="s">
        <v>308</v>
      </c>
      <c r="H3083" s="143">
        <v>41974</v>
      </c>
    </row>
    <row r="3084" spans="1:8" ht="25.5">
      <c r="A3084" s="136" t="s">
        <v>15</v>
      </c>
      <c r="B3084" s="137" t="s">
        <v>62</v>
      </c>
      <c r="C3084" s="136" t="s">
        <v>5457</v>
      </c>
      <c r="D3084" s="136" t="s">
        <v>335</v>
      </c>
      <c r="E3084" s="138">
        <v>321.42</v>
      </c>
      <c r="F3084" s="138">
        <v>317.57</v>
      </c>
      <c r="G3084" s="136" t="s">
        <v>308</v>
      </c>
      <c r="H3084" s="139">
        <v>41974</v>
      </c>
    </row>
    <row r="3085" spans="1:8" ht="25.5">
      <c r="A3085" s="140" t="s">
        <v>9185</v>
      </c>
      <c r="B3085" s="141" t="s">
        <v>9186</v>
      </c>
      <c r="C3085" s="140" t="s">
        <v>5361</v>
      </c>
      <c r="D3085" s="140" t="s">
        <v>83</v>
      </c>
      <c r="E3085" s="142">
        <v>92.93</v>
      </c>
      <c r="F3085" s="142">
        <v>92.47</v>
      </c>
      <c r="G3085" s="140" t="s">
        <v>308</v>
      </c>
      <c r="H3085" s="143">
        <v>41974</v>
      </c>
    </row>
    <row r="3086" spans="1:8" ht="25.5">
      <c r="A3086" s="136">
        <v>84121</v>
      </c>
      <c r="B3086" s="137" t="s">
        <v>9187</v>
      </c>
      <c r="C3086" s="136" t="s">
        <v>5361</v>
      </c>
      <c r="D3086" s="136" t="s">
        <v>83</v>
      </c>
      <c r="E3086" s="138">
        <v>64.53</v>
      </c>
      <c r="F3086" s="138">
        <v>64.3</v>
      </c>
      <c r="G3086" s="136" t="s">
        <v>308</v>
      </c>
      <c r="H3086" s="139">
        <v>41974</v>
      </c>
    </row>
    <row r="3087" spans="1:8">
      <c r="A3087" s="140">
        <v>84122</v>
      </c>
      <c r="B3087" s="141" t="s">
        <v>9188</v>
      </c>
      <c r="C3087" s="140" t="s">
        <v>5361</v>
      </c>
      <c r="D3087" s="140" t="s">
        <v>83</v>
      </c>
      <c r="E3087" s="142">
        <v>814.43</v>
      </c>
      <c r="F3087" s="142">
        <v>812.11</v>
      </c>
      <c r="G3087" s="140" t="s">
        <v>308</v>
      </c>
      <c r="H3087" s="143">
        <v>41974</v>
      </c>
    </row>
    <row r="3088" spans="1:8">
      <c r="A3088" s="136">
        <v>85178</v>
      </c>
      <c r="B3088" s="137" t="s">
        <v>9189</v>
      </c>
      <c r="C3088" s="136" t="s">
        <v>5429</v>
      </c>
      <c r="D3088" s="136" t="s">
        <v>83</v>
      </c>
      <c r="E3088" s="138">
        <v>26.12</v>
      </c>
      <c r="F3088" s="138">
        <v>25.91</v>
      </c>
      <c r="G3088" s="136" t="s">
        <v>308</v>
      </c>
      <c r="H3088" s="139">
        <v>41974</v>
      </c>
    </row>
    <row r="3089" spans="1:8" ht="25.5">
      <c r="A3089" s="140" t="s">
        <v>9190</v>
      </c>
      <c r="B3089" s="141" t="s">
        <v>9191</v>
      </c>
      <c r="C3089" s="140" t="s">
        <v>5429</v>
      </c>
      <c r="D3089" s="140" t="s">
        <v>83</v>
      </c>
      <c r="E3089" s="142">
        <v>69.8</v>
      </c>
      <c r="F3089" s="142">
        <v>68.2</v>
      </c>
      <c r="G3089" s="140" t="s">
        <v>308</v>
      </c>
      <c r="H3089" s="143">
        <v>41974</v>
      </c>
    </row>
    <row r="3090" spans="1:8" ht="25.5">
      <c r="A3090" s="136" t="s">
        <v>9192</v>
      </c>
      <c r="B3090" s="137" t="s">
        <v>9193</v>
      </c>
      <c r="C3090" s="136" t="s">
        <v>5429</v>
      </c>
      <c r="D3090" s="136" t="s">
        <v>83</v>
      </c>
      <c r="E3090" s="138">
        <v>75.8</v>
      </c>
      <c r="F3090" s="138">
        <v>74.2</v>
      </c>
      <c r="G3090" s="136" t="s">
        <v>308</v>
      </c>
      <c r="H3090" s="139">
        <v>41974</v>
      </c>
    </row>
    <row r="3091" spans="1:8" ht="25.5">
      <c r="A3091" s="140" t="s">
        <v>9194</v>
      </c>
      <c r="B3091" s="141" t="s">
        <v>9195</v>
      </c>
      <c r="C3091" s="140" t="s">
        <v>5429</v>
      </c>
      <c r="D3091" s="140" t="s">
        <v>370</v>
      </c>
      <c r="E3091" s="142">
        <v>81.48</v>
      </c>
      <c r="F3091" s="142">
        <v>81.08</v>
      </c>
      <c r="G3091" s="140" t="s">
        <v>308</v>
      </c>
      <c r="H3091" s="143">
        <v>41974</v>
      </c>
    </row>
    <row r="3092" spans="1:8" ht="25.5">
      <c r="A3092" s="136" t="s">
        <v>9196</v>
      </c>
      <c r="B3092" s="137" t="s">
        <v>9197</v>
      </c>
      <c r="C3092" s="136" t="s">
        <v>5429</v>
      </c>
      <c r="D3092" s="136" t="s">
        <v>335</v>
      </c>
      <c r="E3092" s="138">
        <v>10.48</v>
      </c>
      <c r="F3092" s="138">
        <v>10.24</v>
      </c>
      <c r="G3092" s="136" t="s">
        <v>308</v>
      </c>
      <c r="H3092" s="139">
        <v>41974</v>
      </c>
    </row>
    <row r="3093" spans="1:8">
      <c r="A3093" s="140">
        <v>85180</v>
      </c>
      <c r="B3093" s="141" t="s">
        <v>9198</v>
      </c>
      <c r="C3093" s="140" t="s">
        <v>5429</v>
      </c>
      <c r="D3093" s="140" t="s">
        <v>335</v>
      </c>
      <c r="E3093" s="142">
        <v>14.81</v>
      </c>
      <c r="F3093" s="142">
        <v>14.57</v>
      </c>
      <c r="G3093" s="140" t="s">
        <v>308</v>
      </c>
      <c r="H3093" s="143">
        <v>41974</v>
      </c>
    </row>
    <row r="3094" spans="1:8">
      <c r="A3094" s="136">
        <v>85179</v>
      </c>
      <c r="B3094" s="137" t="s">
        <v>9199</v>
      </c>
      <c r="C3094" s="136" t="s">
        <v>5429</v>
      </c>
      <c r="D3094" s="136" t="s">
        <v>335</v>
      </c>
      <c r="E3094" s="138">
        <v>34.630000000000003</v>
      </c>
      <c r="F3094" s="138">
        <v>32.340000000000003</v>
      </c>
      <c r="G3094" s="136" t="s">
        <v>308</v>
      </c>
      <c r="H3094" s="139">
        <v>41974</v>
      </c>
    </row>
    <row r="3095" spans="1:8">
      <c r="A3095" s="140">
        <v>84111</v>
      </c>
      <c r="B3095" s="141" t="s">
        <v>9200</v>
      </c>
      <c r="C3095" s="140" t="s">
        <v>5361</v>
      </c>
      <c r="D3095" s="140" t="s">
        <v>335</v>
      </c>
      <c r="E3095" s="142">
        <v>2.17</v>
      </c>
      <c r="F3095" s="142">
        <v>2.06</v>
      </c>
      <c r="G3095" s="140" t="s">
        <v>308</v>
      </c>
      <c r="H3095" s="143">
        <v>41974</v>
      </c>
    </row>
    <row r="3096" spans="1:8">
      <c r="A3096" s="136">
        <v>88313</v>
      </c>
      <c r="B3096" s="137" t="s">
        <v>9201</v>
      </c>
      <c r="C3096" s="136" t="s">
        <v>5361</v>
      </c>
      <c r="D3096" s="136" t="s">
        <v>307</v>
      </c>
      <c r="E3096" s="138">
        <v>18.690000000000001</v>
      </c>
      <c r="F3096" s="138">
        <v>16.690000000000001</v>
      </c>
      <c r="G3096" s="136" t="s">
        <v>308</v>
      </c>
      <c r="H3096" s="139">
        <v>41974</v>
      </c>
    </row>
    <row r="3097" spans="1:8" ht="38.25">
      <c r="A3097" s="140">
        <v>83708</v>
      </c>
      <c r="B3097" s="141" t="s">
        <v>9202</v>
      </c>
      <c r="C3097" s="140" t="s">
        <v>5374</v>
      </c>
      <c r="D3097" s="140" t="s">
        <v>83</v>
      </c>
      <c r="E3097" s="142">
        <v>1116.99</v>
      </c>
      <c r="F3097" s="142">
        <v>1064.3900000000001</v>
      </c>
      <c r="G3097" s="140" t="s">
        <v>308</v>
      </c>
      <c r="H3097" s="143">
        <v>41974</v>
      </c>
    </row>
    <row r="3098" spans="1:8" ht="38.25">
      <c r="A3098" s="136">
        <v>83709</v>
      </c>
      <c r="B3098" s="137" t="s">
        <v>9203</v>
      </c>
      <c r="C3098" s="136" t="s">
        <v>5374</v>
      </c>
      <c r="D3098" s="136" t="s">
        <v>83</v>
      </c>
      <c r="E3098" s="138">
        <v>1391.56</v>
      </c>
      <c r="F3098" s="138">
        <v>1329.61</v>
      </c>
      <c r="G3098" s="136" t="s">
        <v>308</v>
      </c>
      <c r="H3098" s="139">
        <v>41974</v>
      </c>
    </row>
    <row r="3099" spans="1:8" ht="38.25">
      <c r="A3099" s="140">
        <v>83710</v>
      </c>
      <c r="B3099" s="141" t="s">
        <v>9204</v>
      </c>
      <c r="C3099" s="140" t="s">
        <v>5374</v>
      </c>
      <c r="D3099" s="140" t="s">
        <v>83</v>
      </c>
      <c r="E3099" s="142">
        <v>2872.05</v>
      </c>
      <c r="F3099" s="142">
        <v>2751.59</v>
      </c>
      <c r="G3099" s="140" t="s">
        <v>308</v>
      </c>
      <c r="H3099" s="143">
        <v>41974</v>
      </c>
    </row>
    <row r="3100" spans="1:8" ht="38.25">
      <c r="A3100" s="136">
        <v>83712</v>
      </c>
      <c r="B3100" s="137" t="s">
        <v>9205</v>
      </c>
      <c r="C3100" s="136" t="s">
        <v>5374</v>
      </c>
      <c r="D3100" s="136" t="s">
        <v>83</v>
      </c>
      <c r="E3100" s="138">
        <v>4318.51</v>
      </c>
      <c r="F3100" s="138">
        <v>4140.16</v>
      </c>
      <c r="G3100" s="136" t="s">
        <v>308</v>
      </c>
      <c r="H3100" s="139">
        <v>41974</v>
      </c>
    </row>
    <row r="3101" spans="1:8" ht="38.25">
      <c r="A3101" s="140">
        <v>83713</v>
      </c>
      <c r="B3101" s="141" t="s">
        <v>9206</v>
      </c>
      <c r="C3101" s="140" t="s">
        <v>5374</v>
      </c>
      <c r="D3101" s="140" t="s">
        <v>83</v>
      </c>
      <c r="E3101" s="142">
        <v>5274.14</v>
      </c>
      <c r="F3101" s="142">
        <v>5057.9799999999996</v>
      </c>
      <c r="G3101" s="140" t="s">
        <v>308</v>
      </c>
      <c r="H3101" s="143">
        <v>41974</v>
      </c>
    </row>
    <row r="3102" spans="1:8" ht="38.25">
      <c r="A3102" s="136" t="s">
        <v>9207</v>
      </c>
      <c r="B3102" s="137" t="s">
        <v>9208</v>
      </c>
      <c r="C3102" s="136" t="s">
        <v>5374</v>
      </c>
      <c r="D3102" s="136" t="s">
        <v>83</v>
      </c>
      <c r="E3102" s="138">
        <v>1174.8599999999999</v>
      </c>
      <c r="F3102" s="138">
        <v>1136.3399999999999</v>
      </c>
      <c r="G3102" s="136" t="s">
        <v>308</v>
      </c>
      <c r="H3102" s="139">
        <v>41974</v>
      </c>
    </row>
    <row r="3103" spans="1:8" ht="38.25">
      <c r="A3103" s="140" t="s">
        <v>9209</v>
      </c>
      <c r="B3103" s="141" t="s">
        <v>9210</v>
      </c>
      <c r="C3103" s="140" t="s">
        <v>5374</v>
      </c>
      <c r="D3103" s="140" t="s">
        <v>83</v>
      </c>
      <c r="E3103" s="142">
        <v>1295.31</v>
      </c>
      <c r="F3103" s="142">
        <v>1260.24</v>
      </c>
      <c r="G3103" s="140" t="s">
        <v>308</v>
      </c>
      <c r="H3103" s="143">
        <v>41974</v>
      </c>
    </row>
    <row r="3104" spans="1:8" ht="38.25">
      <c r="A3104" s="136" t="s">
        <v>9211</v>
      </c>
      <c r="B3104" s="137" t="s">
        <v>9212</v>
      </c>
      <c r="C3104" s="136" t="s">
        <v>5374</v>
      </c>
      <c r="D3104" s="136" t="s">
        <v>83</v>
      </c>
      <c r="E3104" s="138">
        <v>924.98</v>
      </c>
      <c r="F3104" s="138">
        <v>896.49</v>
      </c>
      <c r="G3104" s="136" t="s">
        <v>308</v>
      </c>
      <c r="H3104" s="139">
        <v>41974</v>
      </c>
    </row>
    <row r="3105" spans="1:8" ht="38.25">
      <c r="A3105" s="140" t="s">
        <v>9213</v>
      </c>
      <c r="B3105" s="141" t="s">
        <v>9214</v>
      </c>
      <c r="C3105" s="140" t="s">
        <v>5374</v>
      </c>
      <c r="D3105" s="140" t="s">
        <v>83</v>
      </c>
      <c r="E3105" s="142">
        <v>1001.75</v>
      </c>
      <c r="F3105" s="142">
        <v>971.47</v>
      </c>
      <c r="G3105" s="140" t="s">
        <v>308</v>
      </c>
      <c r="H3105" s="143">
        <v>41974</v>
      </c>
    </row>
    <row r="3106" spans="1:8" ht="38.25">
      <c r="A3106" s="136" t="s">
        <v>9215</v>
      </c>
      <c r="B3106" s="137" t="s">
        <v>9216</v>
      </c>
      <c r="C3106" s="136" t="s">
        <v>5374</v>
      </c>
      <c r="D3106" s="136" t="s">
        <v>83</v>
      </c>
      <c r="E3106" s="138">
        <v>1135.0999999999999</v>
      </c>
      <c r="F3106" s="138">
        <v>1102.94</v>
      </c>
      <c r="G3106" s="136" t="s">
        <v>308</v>
      </c>
      <c r="H3106" s="139">
        <v>41974</v>
      </c>
    </row>
    <row r="3107" spans="1:8" ht="38.25">
      <c r="A3107" s="140" t="s">
        <v>9217</v>
      </c>
      <c r="B3107" s="141" t="s">
        <v>9218</v>
      </c>
      <c r="C3107" s="140" t="s">
        <v>5374</v>
      </c>
      <c r="D3107" s="140" t="s">
        <v>83</v>
      </c>
      <c r="E3107" s="142">
        <v>1217.93</v>
      </c>
      <c r="F3107" s="142">
        <v>1183.58</v>
      </c>
      <c r="G3107" s="140" t="s">
        <v>308</v>
      </c>
      <c r="H3107" s="143">
        <v>41974</v>
      </c>
    </row>
    <row r="3108" spans="1:8" ht="38.25">
      <c r="A3108" s="136" t="s">
        <v>9219</v>
      </c>
      <c r="B3108" s="137" t="s">
        <v>9220</v>
      </c>
      <c r="C3108" s="136" t="s">
        <v>5374</v>
      </c>
      <c r="D3108" s="136" t="s">
        <v>83</v>
      </c>
      <c r="E3108" s="138">
        <v>1222.96</v>
      </c>
      <c r="F3108" s="138">
        <v>1188.52</v>
      </c>
      <c r="G3108" s="136" t="s">
        <v>308</v>
      </c>
      <c r="H3108" s="139">
        <v>41974</v>
      </c>
    </row>
    <row r="3109" spans="1:8" ht="38.25">
      <c r="A3109" s="140" t="s">
        <v>9221</v>
      </c>
      <c r="B3109" s="141" t="s">
        <v>9222</v>
      </c>
      <c r="C3109" s="140" t="s">
        <v>5374</v>
      </c>
      <c r="D3109" s="140" t="s">
        <v>83</v>
      </c>
      <c r="E3109" s="142">
        <v>1389.19</v>
      </c>
      <c r="F3109" s="142">
        <v>1351.37</v>
      </c>
      <c r="G3109" s="140" t="s">
        <v>308</v>
      </c>
      <c r="H3109" s="143">
        <v>41974</v>
      </c>
    </row>
    <row r="3110" spans="1:8" ht="38.25">
      <c r="A3110" s="136" t="s">
        <v>9223</v>
      </c>
      <c r="B3110" s="137" t="s">
        <v>9224</v>
      </c>
      <c r="C3110" s="136" t="s">
        <v>5374</v>
      </c>
      <c r="D3110" s="136" t="s">
        <v>83</v>
      </c>
      <c r="E3110" s="138">
        <v>1500.94</v>
      </c>
      <c r="F3110" s="138">
        <v>1461.04</v>
      </c>
      <c r="G3110" s="136" t="s">
        <v>308</v>
      </c>
      <c r="H3110" s="139">
        <v>41974</v>
      </c>
    </row>
    <row r="3111" spans="1:8" ht="38.25">
      <c r="A3111" s="140" t="s">
        <v>9225</v>
      </c>
      <c r="B3111" s="141" t="s">
        <v>9226</v>
      </c>
      <c r="C3111" s="140" t="s">
        <v>5374</v>
      </c>
      <c r="D3111" s="140" t="s">
        <v>83</v>
      </c>
      <c r="E3111" s="142">
        <v>1561.97</v>
      </c>
      <c r="F3111" s="142">
        <v>1520.94</v>
      </c>
      <c r="G3111" s="140" t="s">
        <v>308</v>
      </c>
      <c r="H3111" s="143">
        <v>41974</v>
      </c>
    </row>
    <row r="3112" spans="1:8" ht="38.25">
      <c r="A3112" s="136" t="s">
        <v>9227</v>
      </c>
      <c r="B3112" s="137" t="s">
        <v>9228</v>
      </c>
      <c r="C3112" s="136" t="s">
        <v>5374</v>
      </c>
      <c r="D3112" s="136" t="s">
        <v>83</v>
      </c>
      <c r="E3112" s="138">
        <v>1606.25</v>
      </c>
      <c r="F3112" s="138">
        <v>1564.08</v>
      </c>
      <c r="G3112" s="136" t="s">
        <v>308</v>
      </c>
      <c r="H3112" s="139">
        <v>41974</v>
      </c>
    </row>
    <row r="3113" spans="1:8" ht="38.25">
      <c r="A3113" s="140" t="s">
        <v>9229</v>
      </c>
      <c r="B3113" s="141" t="s">
        <v>9230</v>
      </c>
      <c r="C3113" s="140" t="s">
        <v>5374</v>
      </c>
      <c r="D3113" s="140" t="s">
        <v>83</v>
      </c>
      <c r="E3113" s="142">
        <v>1658.9</v>
      </c>
      <c r="F3113" s="142">
        <v>1615.6</v>
      </c>
      <c r="G3113" s="140" t="s">
        <v>308</v>
      </c>
      <c r="H3113" s="143">
        <v>41974</v>
      </c>
    </row>
    <row r="3114" spans="1:8" ht="38.25">
      <c r="A3114" s="136" t="s">
        <v>9231</v>
      </c>
      <c r="B3114" s="137" t="s">
        <v>9232</v>
      </c>
      <c r="C3114" s="136" t="s">
        <v>5374</v>
      </c>
      <c r="D3114" s="136" t="s">
        <v>83</v>
      </c>
      <c r="E3114" s="138">
        <v>1763.33</v>
      </c>
      <c r="F3114" s="138">
        <v>1717.84</v>
      </c>
      <c r="G3114" s="136" t="s">
        <v>308</v>
      </c>
      <c r="H3114" s="139">
        <v>41974</v>
      </c>
    </row>
    <row r="3115" spans="1:8" ht="38.25">
      <c r="A3115" s="140" t="s">
        <v>9233</v>
      </c>
      <c r="B3115" s="141" t="s">
        <v>9234</v>
      </c>
      <c r="C3115" s="140" t="s">
        <v>5374</v>
      </c>
      <c r="D3115" s="140" t="s">
        <v>83</v>
      </c>
      <c r="E3115" s="142">
        <v>1815.55</v>
      </c>
      <c r="F3115" s="142">
        <v>1768.96</v>
      </c>
      <c r="G3115" s="140" t="s">
        <v>308</v>
      </c>
      <c r="H3115" s="143">
        <v>41974</v>
      </c>
    </row>
    <row r="3116" spans="1:8" ht="38.25">
      <c r="A3116" s="136" t="s">
        <v>9235</v>
      </c>
      <c r="B3116" s="137" t="s">
        <v>9236</v>
      </c>
      <c r="C3116" s="136" t="s">
        <v>5374</v>
      </c>
      <c r="D3116" s="136" t="s">
        <v>83</v>
      </c>
      <c r="E3116" s="138">
        <v>1886.96</v>
      </c>
      <c r="F3116" s="138">
        <v>1838.3</v>
      </c>
      <c r="G3116" s="136" t="s">
        <v>308</v>
      </c>
      <c r="H3116" s="139">
        <v>41974</v>
      </c>
    </row>
    <row r="3117" spans="1:8" ht="38.25">
      <c r="A3117" s="140" t="s">
        <v>9237</v>
      </c>
      <c r="B3117" s="141" t="s">
        <v>9238</v>
      </c>
      <c r="C3117" s="140" t="s">
        <v>5374</v>
      </c>
      <c r="D3117" s="140" t="s">
        <v>83</v>
      </c>
      <c r="E3117" s="142">
        <v>1922.67</v>
      </c>
      <c r="F3117" s="142">
        <v>1872.97</v>
      </c>
      <c r="G3117" s="140" t="s">
        <v>308</v>
      </c>
      <c r="H3117" s="143">
        <v>41974</v>
      </c>
    </row>
    <row r="3118" spans="1:8" ht="38.25">
      <c r="A3118" s="136" t="s">
        <v>9239</v>
      </c>
      <c r="B3118" s="137" t="s">
        <v>9240</v>
      </c>
      <c r="C3118" s="136" t="s">
        <v>5374</v>
      </c>
      <c r="D3118" s="136" t="s">
        <v>83</v>
      </c>
      <c r="E3118" s="138">
        <v>2094.4499999999998</v>
      </c>
      <c r="F3118" s="138">
        <v>2039.93</v>
      </c>
      <c r="G3118" s="136" t="s">
        <v>308</v>
      </c>
      <c r="H3118" s="139">
        <v>41974</v>
      </c>
    </row>
    <row r="3119" spans="1:8" ht="38.25">
      <c r="A3119" s="140" t="s">
        <v>9241</v>
      </c>
      <c r="B3119" s="141" t="s">
        <v>9242</v>
      </c>
      <c r="C3119" s="140" t="s">
        <v>5374</v>
      </c>
      <c r="D3119" s="140" t="s">
        <v>83</v>
      </c>
      <c r="E3119" s="142">
        <v>2236.17</v>
      </c>
      <c r="F3119" s="142">
        <v>2179.86</v>
      </c>
      <c r="G3119" s="140" t="s">
        <v>308</v>
      </c>
      <c r="H3119" s="143">
        <v>41974</v>
      </c>
    </row>
    <row r="3120" spans="1:8" ht="38.25">
      <c r="A3120" s="136" t="s">
        <v>9243</v>
      </c>
      <c r="B3120" s="137" t="s">
        <v>9244</v>
      </c>
      <c r="C3120" s="136" t="s">
        <v>5374</v>
      </c>
      <c r="D3120" s="136" t="s">
        <v>83</v>
      </c>
      <c r="E3120" s="138">
        <v>2406.06</v>
      </c>
      <c r="F3120" s="138">
        <v>2346.21</v>
      </c>
      <c r="G3120" s="136" t="s">
        <v>308</v>
      </c>
      <c r="H3120" s="139">
        <v>41974</v>
      </c>
    </row>
    <row r="3121" spans="1:8" ht="38.25">
      <c r="A3121" s="140" t="s">
        <v>9245</v>
      </c>
      <c r="B3121" s="141" t="s">
        <v>9246</v>
      </c>
      <c r="C3121" s="140" t="s">
        <v>5374</v>
      </c>
      <c r="D3121" s="140" t="s">
        <v>83</v>
      </c>
      <c r="E3121" s="142">
        <v>2510.91</v>
      </c>
      <c r="F3121" s="142">
        <v>2447.7800000000002</v>
      </c>
      <c r="G3121" s="140" t="s">
        <v>308</v>
      </c>
      <c r="H3121" s="143">
        <v>41974</v>
      </c>
    </row>
    <row r="3122" spans="1:8" ht="38.25">
      <c r="A3122" s="136" t="s">
        <v>9247</v>
      </c>
      <c r="B3122" s="137" t="s">
        <v>9248</v>
      </c>
      <c r="C3122" s="136" t="s">
        <v>5374</v>
      </c>
      <c r="D3122" s="136" t="s">
        <v>83</v>
      </c>
      <c r="E3122" s="138">
        <v>2667.95</v>
      </c>
      <c r="F3122" s="138">
        <v>2601.4899999999998</v>
      </c>
      <c r="G3122" s="136" t="s">
        <v>308</v>
      </c>
      <c r="H3122" s="139">
        <v>41974</v>
      </c>
    </row>
    <row r="3123" spans="1:8" ht="38.25">
      <c r="A3123" s="140" t="s">
        <v>9249</v>
      </c>
      <c r="B3123" s="141" t="s">
        <v>9250</v>
      </c>
      <c r="C3123" s="140" t="s">
        <v>5374</v>
      </c>
      <c r="D3123" s="140" t="s">
        <v>83</v>
      </c>
      <c r="E3123" s="142">
        <v>2824.35</v>
      </c>
      <c r="F3123" s="142">
        <v>2754.62</v>
      </c>
      <c r="G3123" s="140" t="s">
        <v>308</v>
      </c>
      <c r="H3123" s="143">
        <v>41974</v>
      </c>
    </row>
    <row r="3124" spans="1:8" ht="38.25">
      <c r="A3124" s="136" t="s">
        <v>9251</v>
      </c>
      <c r="B3124" s="137" t="s">
        <v>9252</v>
      </c>
      <c r="C3124" s="136" t="s">
        <v>5374</v>
      </c>
      <c r="D3124" s="136" t="s">
        <v>83</v>
      </c>
      <c r="E3124" s="138">
        <v>2991.58</v>
      </c>
      <c r="F3124" s="138">
        <v>2918.32</v>
      </c>
      <c r="G3124" s="136" t="s">
        <v>308</v>
      </c>
      <c r="H3124" s="139">
        <v>41974</v>
      </c>
    </row>
    <row r="3125" spans="1:8" ht="38.25">
      <c r="A3125" s="140" t="s">
        <v>9253</v>
      </c>
      <c r="B3125" s="141" t="s">
        <v>9254</v>
      </c>
      <c r="C3125" s="140" t="s">
        <v>5374</v>
      </c>
      <c r="D3125" s="140" t="s">
        <v>83</v>
      </c>
      <c r="E3125" s="142">
        <v>3147.98</v>
      </c>
      <c r="F3125" s="142">
        <v>3071.45</v>
      </c>
      <c r="G3125" s="140" t="s">
        <v>308</v>
      </c>
      <c r="H3125" s="143">
        <v>41974</v>
      </c>
    </row>
    <row r="3126" spans="1:8" ht="38.25">
      <c r="A3126" s="136" t="s">
        <v>9255</v>
      </c>
      <c r="B3126" s="137" t="s">
        <v>9256</v>
      </c>
      <c r="C3126" s="136" t="s">
        <v>5374</v>
      </c>
      <c r="D3126" s="136" t="s">
        <v>83</v>
      </c>
      <c r="E3126" s="138">
        <v>3304.38</v>
      </c>
      <c r="F3126" s="138">
        <v>3224.58</v>
      </c>
      <c r="G3126" s="136" t="s">
        <v>308</v>
      </c>
      <c r="H3126" s="139">
        <v>41974</v>
      </c>
    </row>
    <row r="3127" spans="1:8" ht="38.25">
      <c r="A3127" s="140" t="s">
        <v>9257</v>
      </c>
      <c r="B3127" s="141" t="s">
        <v>9258</v>
      </c>
      <c r="C3127" s="140" t="s">
        <v>5374</v>
      </c>
      <c r="D3127" s="140" t="s">
        <v>83</v>
      </c>
      <c r="E3127" s="142">
        <v>3618.13</v>
      </c>
      <c r="F3127" s="142">
        <v>3531.72</v>
      </c>
      <c r="G3127" s="140" t="s">
        <v>308</v>
      </c>
      <c r="H3127" s="143">
        <v>41974</v>
      </c>
    </row>
    <row r="3128" spans="1:8" ht="38.25">
      <c r="A3128" s="136" t="s">
        <v>9259</v>
      </c>
      <c r="B3128" s="137" t="s">
        <v>9260</v>
      </c>
      <c r="C3128" s="136" t="s">
        <v>5374</v>
      </c>
      <c r="D3128" s="136" t="s">
        <v>83</v>
      </c>
      <c r="E3128" s="138">
        <v>3775.17</v>
      </c>
      <c r="F3128" s="138">
        <v>3685.42</v>
      </c>
      <c r="G3128" s="136" t="s">
        <v>308</v>
      </c>
      <c r="H3128" s="139">
        <v>41974</v>
      </c>
    </row>
    <row r="3129" spans="1:8" ht="38.25">
      <c r="A3129" s="140" t="s">
        <v>9261</v>
      </c>
      <c r="B3129" s="141" t="s">
        <v>9262</v>
      </c>
      <c r="C3129" s="140" t="s">
        <v>5374</v>
      </c>
      <c r="D3129" s="140" t="s">
        <v>83</v>
      </c>
      <c r="E3129" s="142">
        <v>3461.73</v>
      </c>
      <c r="F3129" s="142">
        <v>3378.59</v>
      </c>
      <c r="G3129" s="140" t="s">
        <v>308</v>
      </c>
      <c r="H3129" s="143">
        <v>41974</v>
      </c>
    </row>
    <row r="3130" spans="1:8" ht="38.25">
      <c r="A3130" s="136" t="s">
        <v>9263</v>
      </c>
      <c r="B3130" s="137" t="s">
        <v>9264</v>
      </c>
      <c r="C3130" s="136" t="s">
        <v>5374</v>
      </c>
      <c r="D3130" s="136" t="s">
        <v>83</v>
      </c>
      <c r="E3130" s="138">
        <v>3931.57</v>
      </c>
      <c r="F3130" s="138">
        <v>3838.55</v>
      </c>
      <c r="G3130" s="136" t="s">
        <v>308</v>
      </c>
      <c r="H3130" s="139">
        <v>41974</v>
      </c>
    </row>
    <row r="3131" spans="1:8" ht="38.25">
      <c r="A3131" s="140" t="s">
        <v>9265</v>
      </c>
      <c r="B3131" s="141" t="s">
        <v>9266</v>
      </c>
      <c r="C3131" s="140" t="s">
        <v>5374</v>
      </c>
      <c r="D3131" s="140" t="s">
        <v>83</v>
      </c>
      <c r="E3131" s="142">
        <v>335.16</v>
      </c>
      <c r="F3131" s="142">
        <v>323.79000000000002</v>
      </c>
      <c r="G3131" s="140" t="s">
        <v>308</v>
      </c>
      <c r="H3131" s="143">
        <v>41974</v>
      </c>
    </row>
    <row r="3132" spans="1:8" ht="38.25">
      <c r="A3132" s="136" t="s">
        <v>9267</v>
      </c>
      <c r="B3132" s="137" t="s">
        <v>9268</v>
      </c>
      <c r="C3132" s="136" t="s">
        <v>5374</v>
      </c>
      <c r="D3132" s="136" t="s">
        <v>83</v>
      </c>
      <c r="E3132" s="138">
        <v>237</v>
      </c>
      <c r="F3132" s="138">
        <v>228.08</v>
      </c>
      <c r="G3132" s="136" t="s">
        <v>308</v>
      </c>
      <c r="H3132" s="139">
        <v>41974</v>
      </c>
    </row>
    <row r="3133" spans="1:8" ht="38.25">
      <c r="A3133" s="140" t="s">
        <v>9269</v>
      </c>
      <c r="B3133" s="141" t="s">
        <v>9270</v>
      </c>
      <c r="C3133" s="140" t="s">
        <v>5374</v>
      </c>
      <c r="D3133" s="140" t="s">
        <v>83</v>
      </c>
      <c r="E3133" s="142">
        <v>270.39</v>
      </c>
      <c r="F3133" s="142">
        <v>259.27999999999997</v>
      </c>
      <c r="G3133" s="140" t="s">
        <v>308</v>
      </c>
      <c r="H3133" s="143">
        <v>41974</v>
      </c>
    </row>
    <row r="3134" spans="1:8" ht="38.25">
      <c r="A3134" s="136" t="s">
        <v>9271</v>
      </c>
      <c r="B3134" s="137" t="s">
        <v>9272</v>
      </c>
      <c r="C3134" s="136" t="s">
        <v>5374</v>
      </c>
      <c r="D3134" s="136" t="s">
        <v>83</v>
      </c>
      <c r="E3134" s="138">
        <v>2949.85</v>
      </c>
      <c r="F3134" s="138">
        <v>2788.08</v>
      </c>
      <c r="G3134" s="136" t="s">
        <v>308</v>
      </c>
      <c r="H3134" s="139">
        <v>41974</v>
      </c>
    </row>
    <row r="3135" spans="1:8" ht="38.25">
      <c r="A3135" s="140" t="s">
        <v>9273</v>
      </c>
      <c r="B3135" s="141" t="s">
        <v>9274</v>
      </c>
      <c r="C3135" s="140" t="s">
        <v>5374</v>
      </c>
      <c r="D3135" s="140" t="s">
        <v>83</v>
      </c>
      <c r="E3135" s="142">
        <v>4655.33</v>
      </c>
      <c r="F3135" s="142">
        <v>4453.6000000000004</v>
      </c>
      <c r="G3135" s="140" t="s">
        <v>308</v>
      </c>
      <c r="H3135" s="143">
        <v>41974</v>
      </c>
    </row>
    <row r="3136" spans="1:8" ht="38.25">
      <c r="A3136" s="136" t="s">
        <v>9275</v>
      </c>
      <c r="B3136" s="137" t="s">
        <v>9276</v>
      </c>
      <c r="C3136" s="136" t="s">
        <v>5374</v>
      </c>
      <c r="D3136" s="136" t="s">
        <v>83</v>
      </c>
      <c r="E3136" s="138">
        <v>6781.48</v>
      </c>
      <c r="F3136" s="138">
        <v>6458.56</v>
      </c>
      <c r="G3136" s="136" t="s">
        <v>308</v>
      </c>
      <c r="H3136" s="139">
        <v>41974</v>
      </c>
    </row>
    <row r="3137" spans="1:8" ht="38.25">
      <c r="A3137" s="140" t="s">
        <v>9277</v>
      </c>
      <c r="B3137" s="141" t="s">
        <v>9278</v>
      </c>
      <c r="C3137" s="140" t="s">
        <v>5374</v>
      </c>
      <c r="D3137" s="140" t="s">
        <v>83</v>
      </c>
      <c r="E3137" s="142">
        <v>1845.33</v>
      </c>
      <c r="F3137" s="142">
        <v>1762.32</v>
      </c>
      <c r="G3137" s="140" t="s">
        <v>308</v>
      </c>
      <c r="H3137" s="143">
        <v>41974</v>
      </c>
    </row>
    <row r="3138" spans="1:8" ht="38.25">
      <c r="A3138" s="136" t="s">
        <v>9279</v>
      </c>
      <c r="B3138" s="137" t="s">
        <v>9280</v>
      </c>
      <c r="C3138" s="136" t="s">
        <v>5374</v>
      </c>
      <c r="D3138" s="136" t="s">
        <v>83</v>
      </c>
      <c r="E3138" s="138">
        <v>1993.13</v>
      </c>
      <c r="F3138" s="138">
        <v>1903.05</v>
      </c>
      <c r="G3138" s="136" t="s">
        <v>308</v>
      </c>
      <c r="H3138" s="139">
        <v>41974</v>
      </c>
    </row>
    <row r="3139" spans="1:8" ht="38.25">
      <c r="A3139" s="140" t="s">
        <v>9281</v>
      </c>
      <c r="B3139" s="141" t="s">
        <v>9282</v>
      </c>
      <c r="C3139" s="140" t="s">
        <v>5374</v>
      </c>
      <c r="D3139" s="140" t="s">
        <v>83</v>
      </c>
      <c r="E3139" s="142">
        <v>2214.36</v>
      </c>
      <c r="F3139" s="142">
        <v>2112.6</v>
      </c>
      <c r="G3139" s="140" t="s">
        <v>308</v>
      </c>
      <c r="H3139" s="143">
        <v>41974</v>
      </c>
    </row>
    <row r="3140" spans="1:8" ht="38.25">
      <c r="A3140" s="136" t="s">
        <v>9283</v>
      </c>
      <c r="B3140" s="137" t="s">
        <v>9284</v>
      </c>
      <c r="C3140" s="136" t="s">
        <v>5374</v>
      </c>
      <c r="D3140" s="136" t="s">
        <v>83</v>
      </c>
      <c r="E3140" s="138">
        <v>2848.03</v>
      </c>
      <c r="F3140" s="138">
        <v>2716.79</v>
      </c>
      <c r="G3140" s="136" t="s">
        <v>308</v>
      </c>
      <c r="H3140" s="139">
        <v>41974</v>
      </c>
    </row>
    <row r="3141" spans="1:8" ht="38.25">
      <c r="A3141" s="140" t="s">
        <v>9285</v>
      </c>
      <c r="B3141" s="141" t="s">
        <v>9286</v>
      </c>
      <c r="C3141" s="140" t="s">
        <v>5374</v>
      </c>
      <c r="D3141" s="140" t="s">
        <v>83</v>
      </c>
      <c r="E3141" s="142">
        <v>3099.63</v>
      </c>
      <c r="F3141" s="142">
        <v>2957.01</v>
      </c>
      <c r="G3141" s="140" t="s">
        <v>308</v>
      </c>
      <c r="H3141" s="143">
        <v>41974</v>
      </c>
    </row>
    <row r="3142" spans="1:8" ht="38.25">
      <c r="A3142" s="136" t="s">
        <v>9287</v>
      </c>
      <c r="B3142" s="137" t="s">
        <v>9288</v>
      </c>
      <c r="C3142" s="136" t="s">
        <v>5374</v>
      </c>
      <c r="D3142" s="136" t="s">
        <v>83</v>
      </c>
      <c r="E3142" s="138">
        <v>3351.08</v>
      </c>
      <c r="F3142" s="138">
        <v>3198.32</v>
      </c>
      <c r="G3142" s="136" t="s">
        <v>308</v>
      </c>
      <c r="H3142" s="139">
        <v>41974</v>
      </c>
    </row>
    <row r="3143" spans="1:8" ht="38.25">
      <c r="A3143" s="140" t="s">
        <v>9289</v>
      </c>
      <c r="B3143" s="141" t="s">
        <v>9290</v>
      </c>
      <c r="C3143" s="140" t="s">
        <v>5374</v>
      </c>
      <c r="D3143" s="140" t="s">
        <v>83</v>
      </c>
      <c r="E3143" s="142">
        <v>1575.96</v>
      </c>
      <c r="F3143" s="142">
        <v>1504.17</v>
      </c>
      <c r="G3143" s="140" t="s">
        <v>308</v>
      </c>
      <c r="H3143" s="143">
        <v>41974</v>
      </c>
    </row>
    <row r="3144" spans="1:8" ht="38.25">
      <c r="A3144" s="136" t="s">
        <v>9291</v>
      </c>
      <c r="B3144" s="137" t="s">
        <v>9292</v>
      </c>
      <c r="C3144" s="136" t="s">
        <v>5374</v>
      </c>
      <c r="D3144" s="136" t="s">
        <v>83</v>
      </c>
      <c r="E3144" s="138">
        <v>2600.6</v>
      </c>
      <c r="F3144" s="138">
        <v>2482.7600000000002</v>
      </c>
      <c r="G3144" s="136" t="s">
        <v>308</v>
      </c>
      <c r="H3144" s="139">
        <v>41974</v>
      </c>
    </row>
    <row r="3145" spans="1:8" ht="38.25">
      <c r="A3145" s="140" t="s">
        <v>9293</v>
      </c>
      <c r="B3145" s="141" t="s">
        <v>9294</v>
      </c>
      <c r="C3145" s="140" t="s">
        <v>5374</v>
      </c>
      <c r="D3145" s="140" t="s">
        <v>83</v>
      </c>
      <c r="E3145" s="142">
        <v>1773.23</v>
      </c>
      <c r="F3145" s="142">
        <v>1733.35</v>
      </c>
      <c r="G3145" s="140" t="s">
        <v>308</v>
      </c>
      <c r="H3145" s="143">
        <v>41974</v>
      </c>
    </row>
    <row r="3146" spans="1:8" ht="38.25">
      <c r="A3146" s="136" t="s">
        <v>9295</v>
      </c>
      <c r="B3146" s="137" t="s">
        <v>9296</v>
      </c>
      <c r="C3146" s="136" t="s">
        <v>5374</v>
      </c>
      <c r="D3146" s="136" t="s">
        <v>83</v>
      </c>
      <c r="E3146" s="138">
        <v>2770.76</v>
      </c>
      <c r="F3146" s="138">
        <v>2707.92</v>
      </c>
      <c r="G3146" s="136" t="s">
        <v>308</v>
      </c>
      <c r="H3146" s="139">
        <v>41974</v>
      </c>
    </row>
    <row r="3147" spans="1:8" ht="38.25">
      <c r="A3147" s="140" t="s">
        <v>9297</v>
      </c>
      <c r="B3147" s="141" t="s">
        <v>9298</v>
      </c>
      <c r="C3147" s="140" t="s">
        <v>5374</v>
      </c>
      <c r="D3147" s="140" t="s">
        <v>83</v>
      </c>
      <c r="E3147" s="142">
        <v>649.30999999999995</v>
      </c>
      <c r="F3147" s="142">
        <v>637.4</v>
      </c>
      <c r="G3147" s="140" t="s">
        <v>308</v>
      </c>
      <c r="H3147" s="143">
        <v>41974</v>
      </c>
    </row>
    <row r="3148" spans="1:8" ht="38.25">
      <c r="A3148" s="136" t="s">
        <v>9299</v>
      </c>
      <c r="B3148" s="137" t="s">
        <v>9300</v>
      </c>
      <c r="C3148" s="136" t="s">
        <v>5374</v>
      </c>
      <c r="D3148" s="136" t="s">
        <v>83</v>
      </c>
      <c r="E3148" s="138">
        <v>1261.96</v>
      </c>
      <c r="F3148" s="138">
        <v>1232.1300000000001</v>
      </c>
      <c r="G3148" s="136" t="s">
        <v>308</v>
      </c>
      <c r="H3148" s="139">
        <v>41974</v>
      </c>
    </row>
    <row r="3149" spans="1:8" ht="38.25">
      <c r="A3149" s="140" t="s">
        <v>9301</v>
      </c>
      <c r="B3149" s="141" t="s">
        <v>9302</v>
      </c>
      <c r="C3149" s="140" t="s">
        <v>5374</v>
      </c>
      <c r="D3149" s="140" t="s">
        <v>83</v>
      </c>
      <c r="E3149" s="142">
        <v>1393.17</v>
      </c>
      <c r="F3149" s="142">
        <v>1361.56</v>
      </c>
      <c r="G3149" s="140" t="s">
        <v>308</v>
      </c>
      <c r="H3149" s="143">
        <v>41974</v>
      </c>
    </row>
    <row r="3150" spans="1:8" ht="38.25">
      <c r="A3150" s="136" t="s">
        <v>9303</v>
      </c>
      <c r="B3150" s="137" t="s">
        <v>9304</v>
      </c>
      <c r="C3150" s="136" t="s">
        <v>5374</v>
      </c>
      <c r="D3150" s="136" t="s">
        <v>83</v>
      </c>
      <c r="E3150" s="138">
        <v>1491.26</v>
      </c>
      <c r="F3150" s="138">
        <v>1457.19</v>
      </c>
      <c r="G3150" s="136" t="s">
        <v>308</v>
      </c>
      <c r="H3150" s="139">
        <v>41974</v>
      </c>
    </row>
    <row r="3151" spans="1:8" ht="38.25">
      <c r="A3151" s="140" t="s">
        <v>9305</v>
      </c>
      <c r="B3151" s="141" t="s">
        <v>9306</v>
      </c>
      <c r="C3151" s="140" t="s">
        <v>5374</v>
      </c>
      <c r="D3151" s="140" t="s">
        <v>83</v>
      </c>
      <c r="E3151" s="142">
        <v>1497.3</v>
      </c>
      <c r="F3151" s="142">
        <v>1463.05</v>
      </c>
      <c r="G3151" s="140" t="s">
        <v>308</v>
      </c>
      <c r="H3151" s="143">
        <v>41974</v>
      </c>
    </row>
    <row r="3152" spans="1:8" ht="38.25">
      <c r="A3152" s="136" t="s">
        <v>9307</v>
      </c>
      <c r="B3152" s="137" t="s">
        <v>9308</v>
      </c>
      <c r="C3152" s="136" t="s">
        <v>5374</v>
      </c>
      <c r="D3152" s="136" t="s">
        <v>83</v>
      </c>
      <c r="E3152" s="138">
        <v>1514.84</v>
      </c>
      <c r="F3152" s="138">
        <v>1480.36</v>
      </c>
      <c r="G3152" s="136" t="s">
        <v>308</v>
      </c>
      <c r="H3152" s="139">
        <v>41974</v>
      </c>
    </row>
    <row r="3153" spans="1:8" ht="38.25">
      <c r="A3153" s="140" t="s">
        <v>9309</v>
      </c>
      <c r="B3153" s="141" t="s">
        <v>9310</v>
      </c>
      <c r="C3153" s="140" t="s">
        <v>5374</v>
      </c>
      <c r="D3153" s="140" t="s">
        <v>83</v>
      </c>
      <c r="E3153" s="142">
        <v>1672.81</v>
      </c>
      <c r="F3153" s="142">
        <v>1634.98</v>
      </c>
      <c r="G3153" s="140" t="s">
        <v>308</v>
      </c>
      <c r="H3153" s="143">
        <v>41974</v>
      </c>
    </row>
    <row r="3154" spans="1:8" ht="38.25">
      <c r="A3154" s="136" t="s">
        <v>9311</v>
      </c>
      <c r="B3154" s="137" t="s">
        <v>9312</v>
      </c>
      <c r="C3154" s="136" t="s">
        <v>5374</v>
      </c>
      <c r="D3154" s="136" t="s">
        <v>83</v>
      </c>
      <c r="E3154" s="138">
        <v>1931.2</v>
      </c>
      <c r="F3154" s="138">
        <v>1887.97</v>
      </c>
      <c r="G3154" s="136" t="s">
        <v>308</v>
      </c>
      <c r="H3154" s="139">
        <v>41974</v>
      </c>
    </row>
    <row r="3155" spans="1:8" ht="38.25">
      <c r="A3155" s="140" t="s">
        <v>9313</v>
      </c>
      <c r="B3155" s="141" t="s">
        <v>9314</v>
      </c>
      <c r="C3155" s="140" t="s">
        <v>5374</v>
      </c>
      <c r="D3155" s="140" t="s">
        <v>83</v>
      </c>
      <c r="E3155" s="142">
        <v>2089.17</v>
      </c>
      <c r="F3155" s="142">
        <v>2042.59</v>
      </c>
      <c r="G3155" s="140" t="s">
        <v>308</v>
      </c>
      <c r="H3155" s="143">
        <v>41974</v>
      </c>
    </row>
    <row r="3156" spans="1:8" ht="38.25">
      <c r="A3156" s="136" t="s">
        <v>9315</v>
      </c>
      <c r="B3156" s="137" t="s">
        <v>9316</v>
      </c>
      <c r="C3156" s="136" t="s">
        <v>5374</v>
      </c>
      <c r="D3156" s="136" t="s">
        <v>83</v>
      </c>
      <c r="E3156" s="138">
        <v>2195.58</v>
      </c>
      <c r="F3156" s="138">
        <v>2145.65</v>
      </c>
      <c r="G3156" s="136" t="s">
        <v>308</v>
      </c>
      <c r="H3156" s="139">
        <v>41974</v>
      </c>
    </row>
    <row r="3157" spans="1:8" ht="38.25">
      <c r="A3157" s="140" t="s">
        <v>9317</v>
      </c>
      <c r="B3157" s="141" t="s">
        <v>9318</v>
      </c>
      <c r="C3157" s="140" t="s">
        <v>5374</v>
      </c>
      <c r="D3157" s="140" t="s">
        <v>83</v>
      </c>
      <c r="E3157" s="142">
        <v>2354.12</v>
      </c>
      <c r="F3157" s="142">
        <v>2300.79</v>
      </c>
      <c r="G3157" s="140" t="s">
        <v>308</v>
      </c>
      <c r="H3157" s="143">
        <v>41974</v>
      </c>
    </row>
    <row r="3158" spans="1:8" ht="38.25">
      <c r="A3158" s="136" t="s">
        <v>9319</v>
      </c>
      <c r="B3158" s="137" t="s">
        <v>9320</v>
      </c>
      <c r="C3158" s="136" t="s">
        <v>5374</v>
      </c>
      <c r="D3158" s="136" t="s">
        <v>83</v>
      </c>
      <c r="E3158" s="138">
        <v>2512.4699999999998</v>
      </c>
      <c r="F3158" s="138">
        <v>2455.75</v>
      </c>
      <c r="G3158" s="136" t="s">
        <v>308</v>
      </c>
      <c r="H3158" s="139">
        <v>41974</v>
      </c>
    </row>
    <row r="3159" spans="1:8" ht="38.25">
      <c r="A3159" s="140" t="s">
        <v>9321</v>
      </c>
      <c r="B3159" s="141" t="s">
        <v>9322</v>
      </c>
      <c r="C3159" s="140" t="s">
        <v>5374</v>
      </c>
      <c r="D3159" s="140" t="s">
        <v>83</v>
      </c>
      <c r="E3159" s="142">
        <v>2615.85</v>
      </c>
      <c r="F3159" s="142">
        <v>2555.8200000000002</v>
      </c>
      <c r="G3159" s="140" t="s">
        <v>308</v>
      </c>
      <c r="H3159" s="143">
        <v>41974</v>
      </c>
    </row>
    <row r="3160" spans="1:8" ht="38.25">
      <c r="A3160" s="136" t="s">
        <v>9323</v>
      </c>
      <c r="B3160" s="137" t="s">
        <v>9324</v>
      </c>
      <c r="C3160" s="136" t="s">
        <v>5374</v>
      </c>
      <c r="D3160" s="136" t="s">
        <v>83</v>
      </c>
      <c r="E3160" s="138">
        <v>2883.72</v>
      </c>
      <c r="F3160" s="138">
        <v>2816.9</v>
      </c>
      <c r="G3160" s="136" t="s">
        <v>308</v>
      </c>
      <c r="H3160" s="139">
        <v>41974</v>
      </c>
    </row>
    <row r="3161" spans="1:8" ht="38.25">
      <c r="A3161" s="140" t="s">
        <v>9325</v>
      </c>
      <c r="B3161" s="141" t="s">
        <v>9326</v>
      </c>
      <c r="C3161" s="140" t="s">
        <v>5374</v>
      </c>
      <c r="D3161" s="140" t="s">
        <v>83</v>
      </c>
      <c r="E3161" s="142">
        <v>3009.33</v>
      </c>
      <c r="F3161" s="142">
        <v>2942.41</v>
      </c>
      <c r="G3161" s="140" t="s">
        <v>308</v>
      </c>
      <c r="H3161" s="143">
        <v>41974</v>
      </c>
    </row>
    <row r="3162" spans="1:8" ht="25.5">
      <c r="A3162" s="136">
        <v>85186</v>
      </c>
      <c r="B3162" s="137" t="s">
        <v>9327</v>
      </c>
      <c r="C3162" s="136" t="s">
        <v>5429</v>
      </c>
      <c r="D3162" s="136" t="s">
        <v>83</v>
      </c>
      <c r="E3162" s="138">
        <v>64.05</v>
      </c>
      <c r="F3162" s="138">
        <v>58.15</v>
      </c>
      <c r="G3162" s="136" t="s">
        <v>308</v>
      </c>
      <c r="H3162" s="139">
        <v>41974</v>
      </c>
    </row>
    <row r="3163" spans="1:8">
      <c r="A3163" s="140">
        <v>85185</v>
      </c>
      <c r="B3163" s="141" t="s">
        <v>9328</v>
      </c>
      <c r="C3163" s="140" t="s">
        <v>5429</v>
      </c>
      <c r="D3163" s="140" t="s">
        <v>335</v>
      </c>
      <c r="E3163" s="142">
        <v>3.14</v>
      </c>
      <c r="F3163" s="142">
        <v>2.84</v>
      </c>
      <c r="G3163" s="140" t="s">
        <v>308</v>
      </c>
      <c r="H3163" s="143">
        <v>41974</v>
      </c>
    </row>
    <row r="3164" spans="1:8">
      <c r="A3164" s="136">
        <v>84666</v>
      </c>
      <c r="B3164" s="137" t="s">
        <v>9329</v>
      </c>
      <c r="C3164" s="136" t="s">
        <v>5609</v>
      </c>
      <c r="D3164" s="136" t="s">
        <v>335</v>
      </c>
      <c r="E3164" s="138">
        <v>15.9</v>
      </c>
      <c r="F3164" s="138">
        <v>14.62</v>
      </c>
      <c r="G3164" s="136" t="s">
        <v>308</v>
      </c>
      <c r="H3164" s="139">
        <v>41974</v>
      </c>
    </row>
    <row r="3165" spans="1:8" ht="38.25">
      <c r="A3165" s="140">
        <v>84006</v>
      </c>
      <c r="B3165" s="141" t="s">
        <v>9330</v>
      </c>
      <c r="C3165" s="140" t="s">
        <v>6231</v>
      </c>
      <c r="D3165" s="140" t="s">
        <v>335</v>
      </c>
      <c r="E3165" s="142">
        <v>27.06</v>
      </c>
      <c r="F3165" s="142">
        <v>25.98</v>
      </c>
      <c r="G3165" s="140" t="s">
        <v>308</v>
      </c>
      <c r="H3165" s="143">
        <v>41974</v>
      </c>
    </row>
    <row r="3166" spans="1:8" ht="38.25">
      <c r="A3166" s="136">
        <v>84007</v>
      </c>
      <c r="B3166" s="137" t="s">
        <v>9331</v>
      </c>
      <c r="C3166" s="136" t="s">
        <v>6231</v>
      </c>
      <c r="D3166" s="136" t="s">
        <v>335</v>
      </c>
      <c r="E3166" s="138">
        <v>22.77</v>
      </c>
      <c r="F3166" s="138">
        <v>21.95</v>
      </c>
      <c r="G3166" s="136" t="s">
        <v>308</v>
      </c>
      <c r="H3166" s="139">
        <v>41974</v>
      </c>
    </row>
    <row r="3167" spans="1:8" ht="25.5">
      <c r="A3167" s="140">
        <v>89957</v>
      </c>
      <c r="B3167" s="141" t="s">
        <v>9332</v>
      </c>
      <c r="C3167" s="140" t="s">
        <v>5366</v>
      </c>
      <c r="D3167" s="140" t="s">
        <v>83</v>
      </c>
      <c r="E3167" s="142">
        <v>46.88</v>
      </c>
      <c r="F3167" s="142">
        <v>43.36</v>
      </c>
      <c r="G3167" s="140" t="s">
        <v>308</v>
      </c>
      <c r="H3167" s="143">
        <v>41974</v>
      </c>
    </row>
    <row r="3168" spans="1:8" ht="25.5">
      <c r="A3168" s="136">
        <v>89959</v>
      </c>
      <c r="B3168" s="137" t="s">
        <v>9333</v>
      </c>
      <c r="C3168" s="136" t="s">
        <v>5366</v>
      </c>
      <c r="D3168" s="136" t="s">
        <v>83</v>
      </c>
      <c r="E3168" s="138">
        <v>88.8</v>
      </c>
      <c r="F3168" s="138">
        <v>84.76</v>
      </c>
      <c r="G3168" s="136" t="s">
        <v>308</v>
      </c>
      <c r="H3168" s="139">
        <v>41974</v>
      </c>
    </row>
    <row r="3169" spans="1:8" ht="25.5">
      <c r="A3169" s="140" t="s">
        <v>9334</v>
      </c>
      <c r="B3169" s="141" t="s">
        <v>9335</v>
      </c>
      <c r="C3169" s="140" t="s">
        <v>5410</v>
      </c>
      <c r="D3169" s="140" t="s">
        <v>83</v>
      </c>
      <c r="E3169" s="142">
        <v>35.409999999999997</v>
      </c>
      <c r="F3169" s="142">
        <v>34.729999999999997</v>
      </c>
      <c r="G3169" s="140" t="s">
        <v>308</v>
      </c>
      <c r="H3169" s="143">
        <v>41974</v>
      </c>
    </row>
    <row r="3170" spans="1:8" ht="25.5">
      <c r="A3170" s="136">
        <v>73632</v>
      </c>
      <c r="B3170" s="137" t="s">
        <v>9336</v>
      </c>
      <c r="C3170" s="136" t="s">
        <v>5410</v>
      </c>
      <c r="D3170" s="136" t="s">
        <v>83</v>
      </c>
      <c r="E3170" s="138">
        <v>753.32</v>
      </c>
      <c r="F3170" s="138">
        <v>741.13</v>
      </c>
      <c r="G3170" s="136" t="s">
        <v>308</v>
      </c>
      <c r="H3170" s="139">
        <v>41974</v>
      </c>
    </row>
    <row r="3171" spans="1:8" ht="25.5">
      <c r="A3171" s="140" t="s">
        <v>9337</v>
      </c>
      <c r="B3171" s="141" t="s">
        <v>9338</v>
      </c>
      <c r="C3171" s="140" t="s">
        <v>5410</v>
      </c>
      <c r="D3171" s="140" t="s">
        <v>335</v>
      </c>
      <c r="E3171" s="142">
        <v>436.35</v>
      </c>
      <c r="F3171" s="142">
        <v>431.14</v>
      </c>
      <c r="G3171" s="140" t="s">
        <v>308</v>
      </c>
      <c r="H3171" s="143">
        <v>41974</v>
      </c>
    </row>
    <row r="3172" spans="1:8" ht="25.5">
      <c r="A3172" s="136" t="s">
        <v>9339</v>
      </c>
      <c r="B3172" s="137" t="s">
        <v>9340</v>
      </c>
      <c r="C3172" s="136" t="s">
        <v>5410</v>
      </c>
      <c r="D3172" s="136" t="s">
        <v>335</v>
      </c>
      <c r="E3172" s="138">
        <v>434.59</v>
      </c>
      <c r="F3172" s="138">
        <v>429.38</v>
      </c>
      <c r="G3172" s="136" t="s">
        <v>308</v>
      </c>
      <c r="H3172" s="139">
        <v>41974</v>
      </c>
    </row>
    <row r="3173" spans="1:8" ht="25.5">
      <c r="A3173" s="140" t="s">
        <v>9341</v>
      </c>
      <c r="B3173" s="141" t="s">
        <v>9342</v>
      </c>
      <c r="C3173" s="140" t="s">
        <v>5410</v>
      </c>
      <c r="D3173" s="140" t="s">
        <v>335</v>
      </c>
      <c r="E3173" s="142">
        <v>217.93</v>
      </c>
      <c r="F3173" s="142">
        <v>210.63</v>
      </c>
      <c r="G3173" s="140" t="s">
        <v>308</v>
      </c>
      <c r="H3173" s="143">
        <v>41974</v>
      </c>
    </row>
    <row r="3174" spans="1:8" ht="25.5">
      <c r="A3174" s="136" t="s">
        <v>9343</v>
      </c>
      <c r="B3174" s="137" t="s">
        <v>9344</v>
      </c>
      <c r="C3174" s="136" t="s">
        <v>5410</v>
      </c>
      <c r="D3174" s="136" t="s">
        <v>335</v>
      </c>
      <c r="E3174" s="138">
        <v>320.13</v>
      </c>
      <c r="F3174" s="138">
        <v>312.83</v>
      </c>
      <c r="G3174" s="136" t="s">
        <v>308</v>
      </c>
      <c r="H3174" s="139">
        <v>41974</v>
      </c>
    </row>
    <row r="3175" spans="1:8" ht="25.5">
      <c r="A3175" s="140" t="s">
        <v>9345</v>
      </c>
      <c r="B3175" s="141" t="s">
        <v>9346</v>
      </c>
      <c r="C3175" s="140" t="s">
        <v>5410</v>
      </c>
      <c r="D3175" s="140" t="s">
        <v>335</v>
      </c>
      <c r="E3175" s="142">
        <v>294.93</v>
      </c>
      <c r="F3175" s="142">
        <v>287.63</v>
      </c>
      <c r="G3175" s="140" t="s">
        <v>308</v>
      </c>
      <c r="H3175" s="143">
        <v>41974</v>
      </c>
    </row>
    <row r="3176" spans="1:8" ht="25.5">
      <c r="A3176" s="136">
        <v>84853</v>
      </c>
      <c r="B3176" s="137" t="s">
        <v>9347</v>
      </c>
      <c r="C3176" s="136" t="s">
        <v>5410</v>
      </c>
      <c r="D3176" s="136" t="s">
        <v>83</v>
      </c>
      <c r="E3176" s="138">
        <v>448.66</v>
      </c>
      <c r="F3176" s="138">
        <v>439.84</v>
      </c>
      <c r="G3176" s="136" t="s">
        <v>308</v>
      </c>
      <c r="H3176" s="139">
        <v>41974</v>
      </c>
    </row>
    <row r="3177" spans="1:8" ht="25.5">
      <c r="A3177" s="140" t="s">
        <v>9348</v>
      </c>
      <c r="B3177" s="141" t="s">
        <v>9349</v>
      </c>
      <c r="C3177" s="140" t="s">
        <v>5410</v>
      </c>
      <c r="D3177" s="140" t="s">
        <v>83</v>
      </c>
      <c r="E3177" s="142">
        <v>719.97</v>
      </c>
      <c r="F3177" s="142">
        <v>708.41</v>
      </c>
      <c r="G3177" s="140" t="s">
        <v>308</v>
      </c>
      <c r="H3177" s="143">
        <v>41974</v>
      </c>
    </row>
    <row r="3178" spans="1:8" ht="25.5">
      <c r="A3178" s="136">
        <v>68050</v>
      </c>
      <c r="B3178" s="137" t="s">
        <v>9350</v>
      </c>
      <c r="C3178" s="136" t="s">
        <v>5410</v>
      </c>
      <c r="D3178" s="136" t="s">
        <v>335</v>
      </c>
      <c r="E3178" s="138">
        <v>332.71</v>
      </c>
      <c r="F3178" s="138">
        <v>329.25</v>
      </c>
      <c r="G3178" s="136" t="s">
        <v>308</v>
      </c>
      <c r="H3178" s="139">
        <v>41974</v>
      </c>
    </row>
    <row r="3179" spans="1:8" ht="25.5">
      <c r="A3179" s="140" t="s">
        <v>9351</v>
      </c>
      <c r="B3179" s="141" t="s">
        <v>9352</v>
      </c>
      <c r="C3179" s="140" t="s">
        <v>5410</v>
      </c>
      <c r="D3179" s="140" t="s">
        <v>335</v>
      </c>
      <c r="E3179" s="142">
        <v>279.24</v>
      </c>
      <c r="F3179" s="142">
        <v>274.8</v>
      </c>
      <c r="G3179" s="140" t="s">
        <v>308</v>
      </c>
      <c r="H3179" s="143">
        <v>41974</v>
      </c>
    </row>
    <row r="3180" spans="1:8" ht="25.5">
      <c r="A3180" s="136">
        <v>72140</v>
      </c>
      <c r="B3180" s="137" t="s">
        <v>9353</v>
      </c>
      <c r="C3180" s="136" t="s">
        <v>5410</v>
      </c>
      <c r="D3180" s="136" t="s">
        <v>83</v>
      </c>
      <c r="E3180" s="138">
        <v>281.25</v>
      </c>
      <c r="F3180" s="138">
        <v>278.33</v>
      </c>
      <c r="G3180" s="136" t="s">
        <v>308</v>
      </c>
      <c r="H3180" s="139">
        <v>41974</v>
      </c>
    </row>
    <row r="3181" spans="1:8" ht="25.5">
      <c r="A3181" s="140" t="s">
        <v>9354</v>
      </c>
      <c r="B3181" s="141" t="s">
        <v>9355</v>
      </c>
      <c r="C3181" s="140" t="s">
        <v>5410</v>
      </c>
      <c r="D3181" s="140" t="s">
        <v>335</v>
      </c>
      <c r="E3181" s="142">
        <v>316.25</v>
      </c>
      <c r="F3181" s="142">
        <v>311.45999999999998</v>
      </c>
      <c r="G3181" s="140" t="s">
        <v>308</v>
      </c>
      <c r="H3181" s="143">
        <v>41974</v>
      </c>
    </row>
    <row r="3182" spans="1:8" ht="25.5">
      <c r="A3182" s="136" t="s">
        <v>9356</v>
      </c>
      <c r="B3182" s="137" t="s">
        <v>9357</v>
      </c>
      <c r="C3182" s="136" t="s">
        <v>5410</v>
      </c>
      <c r="D3182" s="136" t="s">
        <v>335</v>
      </c>
      <c r="E3182" s="138">
        <v>346.06</v>
      </c>
      <c r="F3182" s="138">
        <v>339.28</v>
      </c>
      <c r="G3182" s="136" t="s">
        <v>308</v>
      </c>
      <c r="H3182" s="139">
        <v>41974</v>
      </c>
    </row>
    <row r="3183" spans="1:8" ht="25.5">
      <c r="A3183" s="140" t="s">
        <v>9358</v>
      </c>
      <c r="B3183" s="141" t="s">
        <v>9359</v>
      </c>
      <c r="C3183" s="140" t="s">
        <v>5410</v>
      </c>
      <c r="D3183" s="140" t="s">
        <v>335</v>
      </c>
      <c r="E3183" s="142">
        <v>293.29000000000002</v>
      </c>
      <c r="F3183" s="142">
        <v>286.51</v>
      </c>
      <c r="G3183" s="140" t="s">
        <v>308</v>
      </c>
      <c r="H3183" s="143">
        <v>41974</v>
      </c>
    </row>
    <row r="3184" spans="1:8" ht="25.5">
      <c r="A3184" s="136" t="s">
        <v>9360</v>
      </c>
      <c r="B3184" s="137" t="s">
        <v>9361</v>
      </c>
      <c r="C3184" s="136" t="s">
        <v>5410</v>
      </c>
      <c r="D3184" s="136" t="s">
        <v>83</v>
      </c>
      <c r="E3184" s="138">
        <v>385.49</v>
      </c>
      <c r="F3184" s="138">
        <v>371.48</v>
      </c>
      <c r="G3184" s="136" t="s">
        <v>308</v>
      </c>
      <c r="H3184" s="139">
        <v>41974</v>
      </c>
    </row>
    <row r="3185" spans="1:8" ht="25.5">
      <c r="A3185" s="140">
        <v>84868</v>
      </c>
      <c r="B3185" s="141" t="s">
        <v>9362</v>
      </c>
      <c r="C3185" s="140" t="s">
        <v>5410</v>
      </c>
      <c r="D3185" s="140" t="s">
        <v>83</v>
      </c>
      <c r="E3185" s="142">
        <v>711.02</v>
      </c>
      <c r="F3185" s="142">
        <v>701.01</v>
      </c>
      <c r="G3185" s="140" t="s">
        <v>308</v>
      </c>
      <c r="H3185" s="143">
        <v>41974</v>
      </c>
    </row>
    <row r="3186" spans="1:8" ht="25.5">
      <c r="A3186" s="136">
        <v>84850</v>
      </c>
      <c r="B3186" s="137" t="s">
        <v>9363</v>
      </c>
      <c r="C3186" s="136" t="s">
        <v>5410</v>
      </c>
      <c r="D3186" s="136" t="s">
        <v>83</v>
      </c>
      <c r="E3186" s="138">
        <v>736.84</v>
      </c>
      <c r="F3186" s="138">
        <v>726.6</v>
      </c>
      <c r="G3186" s="136" t="s">
        <v>308</v>
      </c>
      <c r="H3186" s="139">
        <v>41974</v>
      </c>
    </row>
    <row r="3187" spans="1:8" ht="25.5">
      <c r="A3187" s="140">
        <v>84838</v>
      </c>
      <c r="B3187" s="141" t="s">
        <v>9364</v>
      </c>
      <c r="C3187" s="140" t="s">
        <v>5410</v>
      </c>
      <c r="D3187" s="140" t="s">
        <v>83</v>
      </c>
      <c r="E3187" s="142">
        <v>475.11</v>
      </c>
      <c r="F3187" s="142">
        <v>466.08</v>
      </c>
      <c r="G3187" s="140" t="s">
        <v>308</v>
      </c>
      <c r="H3187" s="143">
        <v>41974</v>
      </c>
    </row>
    <row r="3188" spans="1:8" ht="25.5">
      <c r="A3188" s="136">
        <v>84840</v>
      </c>
      <c r="B3188" s="137" t="s">
        <v>9365</v>
      </c>
      <c r="C3188" s="136" t="s">
        <v>5410</v>
      </c>
      <c r="D3188" s="136" t="s">
        <v>83</v>
      </c>
      <c r="E3188" s="138">
        <v>480.61</v>
      </c>
      <c r="F3188" s="138">
        <v>471.54</v>
      </c>
      <c r="G3188" s="136" t="s">
        <v>308</v>
      </c>
      <c r="H3188" s="139">
        <v>41974</v>
      </c>
    </row>
    <row r="3189" spans="1:8" ht="25.5">
      <c r="A3189" s="140" t="s">
        <v>9366</v>
      </c>
      <c r="B3189" s="141" t="s">
        <v>9367</v>
      </c>
      <c r="C3189" s="140" t="s">
        <v>5410</v>
      </c>
      <c r="D3189" s="140" t="s">
        <v>83</v>
      </c>
      <c r="E3189" s="142">
        <v>471.2</v>
      </c>
      <c r="F3189" s="142">
        <v>461.3</v>
      </c>
      <c r="G3189" s="140" t="s">
        <v>308</v>
      </c>
      <c r="H3189" s="143">
        <v>41974</v>
      </c>
    </row>
    <row r="3190" spans="1:8" ht="25.5">
      <c r="A3190" s="136" t="s">
        <v>9368</v>
      </c>
      <c r="B3190" s="137" t="s">
        <v>9369</v>
      </c>
      <c r="C3190" s="136" t="s">
        <v>5410</v>
      </c>
      <c r="D3190" s="136" t="s">
        <v>83</v>
      </c>
      <c r="E3190" s="138">
        <v>352.04</v>
      </c>
      <c r="F3190" s="138">
        <v>343.14</v>
      </c>
      <c r="G3190" s="136" t="s">
        <v>308</v>
      </c>
      <c r="H3190" s="139">
        <v>41974</v>
      </c>
    </row>
    <row r="3191" spans="1:8" ht="25.5">
      <c r="A3191" s="140" t="s">
        <v>9370</v>
      </c>
      <c r="B3191" s="141" t="s">
        <v>9371</v>
      </c>
      <c r="C3191" s="140" t="s">
        <v>5410</v>
      </c>
      <c r="D3191" s="140" t="s">
        <v>83</v>
      </c>
      <c r="E3191" s="142">
        <v>361.51</v>
      </c>
      <c r="F3191" s="142">
        <v>352.44</v>
      </c>
      <c r="G3191" s="140" t="s">
        <v>308</v>
      </c>
      <c r="H3191" s="143">
        <v>41974</v>
      </c>
    </row>
    <row r="3192" spans="1:8" ht="25.5">
      <c r="A3192" s="136" t="s">
        <v>9372</v>
      </c>
      <c r="B3192" s="137" t="s">
        <v>9373</v>
      </c>
      <c r="C3192" s="136" t="s">
        <v>5410</v>
      </c>
      <c r="D3192" s="136" t="s">
        <v>83</v>
      </c>
      <c r="E3192" s="138">
        <v>367.74</v>
      </c>
      <c r="F3192" s="138">
        <v>358.5</v>
      </c>
      <c r="G3192" s="136" t="s">
        <v>308</v>
      </c>
      <c r="H3192" s="139">
        <v>41974</v>
      </c>
    </row>
    <row r="3193" spans="1:8" ht="25.5">
      <c r="A3193" s="140" t="s">
        <v>9374</v>
      </c>
      <c r="B3193" s="141" t="s">
        <v>9375</v>
      </c>
      <c r="C3193" s="140" t="s">
        <v>5410</v>
      </c>
      <c r="D3193" s="140" t="s">
        <v>83</v>
      </c>
      <c r="E3193" s="142">
        <v>382.91</v>
      </c>
      <c r="F3193" s="142">
        <v>373.5</v>
      </c>
      <c r="G3193" s="140" t="s">
        <v>308</v>
      </c>
      <c r="H3193" s="143">
        <v>41974</v>
      </c>
    </row>
    <row r="3194" spans="1:8" ht="25.5">
      <c r="A3194" s="136" t="s">
        <v>9376</v>
      </c>
      <c r="B3194" s="137" t="s">
        <v>9377</v>
      </c>
      <c r="C3194" s="136" t="s">
        <v>5410</v>
      </c>
      <c r="D3194" s="136" t="s">
        <v>83</v>
      </c>
      <c r="E3194" s="138">
        <v>344.17</v>
      </c>
      <c r="F3194" s="138">
        <v>334.17</v>
      </c>
      <c r="G3194" s="136" t="s">
        <v>308</v>
      </c>
      <c r="H3194" s="139">
        <v>41974</v>
      </c>
    </row>
    <row r="3195" spans="1:8" ht="25.5">
      <c r="A3195" s="140" t="s">
        <v>9378</v>
      </c>
      <c r="B3195" s="141" t="s">
        <v>9379</v>
      </c>
      <c r="C3195" s="140" t="s">
        <v>5410</v>
      </c>
      <c r="D3195" s="140" t="s">
        <v>83</v>
      </c>
      <c r="E3195" s="142">
        <v>364.02</v>
      </c>
      <c r="F3195" s="142">
        <v>353.33</v>
      </c>
      <c r="G3195" s="140" t="s">
        <v>308</v>
      </c>
      <c r="H3195" s="143">
        <v>41974</v>
      </c>
    </row>
    <row r="3196" spans="1:8" ht="25.5">
      <c r="A3196" s="136" t="s">
        <v>9380</v>
      </c>
      <c r="B3196" s="137" t="s">
        <v>9381</v>
      </c>
      <c r="C3196" s="136" t="s">
        <v>5410</v>
      </c>
      <c r="D3196" s="136" t="s">
        <v>83</v>
      </c>
      <c r="E3196" s="138">
        <v>251.04</v>
      </c>
      <c r="F3196" s="138">
        <v>242.06</v>
      </c>
      <c r="G3196" s="136" t="s">
        <v>308</v>
      </c>
      <c r="H3196" s="139">
        <v>41974</v>
      </c>
    </row>
    <row r="3197" spans="1:8" ht="25.5">
      <c r="A3197" s="140" t="s">
        <v>9382</v>
      </c>
      <c r="B3197" s="141" t="s">
        <v>9383</v>
      </c>
      <c r="C3197" s="140" t="s">
        <v>5410</v>
      </c>
      <c r="D3197" s="140" t="s">
        <v>83</v>
      </c>
      <c r="E3197" s="142">
        <v>255.21</v>
      </c>
      <c r="F3197" s="142">
        <v>246.06</v>
      </c>
      <c r="G3197" s="140" t="s">
        <v>308</v>
      </c>
      <c r="H3197" s="143">
        <v>41974</v>
      </c>
    </row>
    <row r="3198" spans="1:8" ht="25.5">
      <c r="A3198" s="136" t="s">
        <v>9384</v>
      </c>
      <c r="B3198" s="137" t="s">
        <v>9385</v>
      </c>
      <c r="C3198" s="136" t="s">
        <v>5410</v>
      </c>
      <c r="D3198" s="136" t="s">
        <v>83</v>
      </c>
      <c r="E3198" s="138">
        <v>259.37</v>
      </c>
      <c r="F3198" s="138">
        <v>250.06</v>
      </c>
      <c r="G3198" s="136" t="s">
        <v>308</v>
      </c>
      <c r="H3198" s="139">
        <v>41974</v>
      </c>
    </row>
    <row r="3199" spans="1:8" ht="25.5">
      <c r="A3199" s="140" t="s">
        <v>9386</v>
      </c>
      <c r="B3199" s="141" t="s">
        <v>9387</v>
      </c>
      <c r="C3199" s="140" t="s">
        <v>5410</v>
      </c>
      <c r="D3199" s="140" t="s">
        <v>83</v>
      </c>
      <c r="E3199" s="142">
        <v>268.95</v>
      </c>
      <c r="F3199" s="142">
        <v>259.45999999999998</v>
      </c>
      <c r="G3199" s="140" t="s">
        <v>308</v>
      </c>
      <c r="H3199" s="143">
        <v>41974</v>
      </c>
    </row>
    <row r="3200" spans="1:8" ht="25.5">
      <c r="A3200" s="136">
        <v>84875</v>
      </c>
      <c r="B3200" s="137" t="s">
        <v>9388</v>
      </c>
      <c r="C3200" s="136" t="s">
        <v>5410</v>
      </c>
      <c r="D3200" s="136" t="s">
        <v>335</v>
      </c>
      <c r="E3200" s="138">
        <v>342.21</v>
      </c>
      <c r="F3200" s="138">
        <v>337.62</v>
      </c>
      <c r="G3200" s="136" t="s">
        <v>308</v>
      </c>
      <c r="H3200" s="139">
        <v>41974</v>
      </c>
    </row>
    <row r="3201" spans="1:8" ht="25.5">
      <c r="A3201" s="140">
        <v>84839</v>
      </c>
      <c r="B3201" s="141" t="s">
        <v>9389</v>
      </c>
      <c r="C3201" s="140" t="s">
        <v>5410</v>
      </c>
      <c r="D3201" s="140" t="s">
        <v>83</v>
      </c>
      <c r="E3201" s="142">
        <v>720.34</v>
      </c>
      <c r="F3201" s="142">
        <v>711.1</v>
      </c>
      <c r="G3201" s="140" t="s">
        <v>308</v>
      </c>
      <c r="H3201" s="143">
        <v>41974</v>
      </c>
    </row>
    <row r="3202" spans="1:8" ht="25.5">
      <c r="A3202" s="136">
        <v>84841</v>
      </c>
      <c r="B3202" s="137" t="s">
        <v>9390</v>
      </c>
      <c r="C3202" s="136" t="s">
        <v>5410</v>
      </c>
      <c r="D3202" s="136" t="s">
        <v>83</v>
      </c>
      <c r="E3202" s="138">
        <v>611.61</v>
      </c>
      <c r="F3202" s="138">
        <v>602.37</v>
      </c>
      <c r="G3202" s="136" t="s">
        <v>308</v>
      </c>
      <c r="H3202" s="139">
        <v>41974</v>
      </c>
    </row>
    <row r="3203" spans="1:8" ht="38.25">
      <c r="A3203" s="140" t="s">
        <v>9391</v>
      </c>
      <c r="B3203" s="141" t="s">
        <v>9392</v>
      </c>
      <c r="C3203" s="140" t="s">
        <v>5410</v>
      </c>
      <c r="D3203" s="140" t="s">
        <v>83</v>
      </c>
      <c r="E3203" s="142">
        <v>206.54</v>
      </c>
      <c r="F3203" s="142">
        <v>199.2</v>
      </c>
      <c r="G3203" s="140" t="s">
        <v>308</v>
      </c>
      <c r="H3203" s="143">
        <v>41974</v>
      </c>
    </row>
    <row r="3204" spans="1:8" ht="38.25">
      <c r="A3204" s="136" t="s">
        <v>9393</v>
      </c>
      <c r="B3204" s="137" t="s">
        <v>9394</v>
      </c>
      <c r="C3204" s="136" t="s">
        <v>5410</v>
      </c>
      <c r="D3204" s="136" t="s">
        <v>83</v>
      </c>
      <c r="E3204" s="138">
        <v>237.02</v>
      </c>
      <c r="F3204" s="138">
        <v>229.4</v>
      </c>
      <c r="G3204" s="136" t="s">
        <v>308</v>
      </c>
      <c r="H3204" s="139">
        <v>41974</v>
      </c>
    </row>
    <row r="3205" spans="1:8" ht="25.5">
      <c r="A3205" s="140" t="s">
        <v>9395</v>
      </c>
      <c r="B3205" s="141" t="s">
        <v>9396</v>
      </c>
      <c r="C3205" s="140" t="s">
        <v>5410</v>
      </c>
      <c r="D3205" s="140" t="s">
        <v>83</v>
      </c>
      <c r="E3205" s="142">
        <v>560.87</v>
      </c>
      <c r="F3205" s="142">
        <v>551.79999999999995</v>
      </c>
      <c r="G3205" s="140" t="s">
        <v>308</v>
      </c>
      <c r="H3205" s="143">
        <v>41974</v>
      </c>
    </row>
    <row r="3206" spans="1:8" ht="25.5">
      <c r="A3206" s="136" t="s">
        <v>9397</v>
      </c>
      <c r="B3206" s="137" t="s">
        <v>9398</v>
      </c>
      <c r="C3206" s="136" t="s">
        <v>5410</v>
      </c>
      <c r="D3206" s="136" t="s">
        <v>83</v>
      </c>
      <c r="E3206" s="138">
        <v>707.55</v>
      </c>
      <c r="F3206" s="138">
        <v>698.31</v>
      </c>
      <c r="G3206" s="136" t="s">
        <v>308</v>
      </c>
      <c r="H3206" s="139">
        <v>41974</v>
      </c>
    </row>
    <row r="3207" spans="1:8" ht="25.5">
      <c r="A3207" s="140" t="s">
        <v>9399</v>
      </c>
      <c r="B3207" s="141" t="s">
        <v>9400</v>
      </c>
      <c r="C3207" s="140" t="s">
        <v>5410</v>
      </c>
      <c r="D3207" s="140" t="s">
        <v>83</v>
      </c>
      <c r="E3207" s="142">
        <v>940.52</v>
      </c>
      <c r="F3207" s="142">
        <v>930.5</v>
      </c>
      <c r="G3207" s="140" t="s">
        <v>308</v>
      </c>
      <c r="H3207" s="143">
        <v>41974</v>
      </c>
    </row>
    <row r="3208" spans="1:8" ht="25.5">
      <c r="A3208" s="136" t="s">
        <v>9401</v>
      </c>
      <c r="B3208" s="137" t="s">
        <v>9402</v>
      </c>
      <c r="C3208" s="136" t="s">
        <v>5410</v>
      </c>
      <c r="D3208" s="136" t="s">
        <v>83</v>
      </c>
      <c r="E3208" s="138">
        <v>977.04</v>
      </c>
      <c r="F3208" s="138">
        <v>966.8</v>
      </c>
      <c r="G3208" s="136" t="s">
        <v>308</v>
      </c>
      <c r="H3208" s="139">
        <v>41974</v>
      </c>
    </row>
    <row r="3209" spans="1:8" ht="25.5">
      <c r="A3209" s="140" t="s">
        <v>9403</v>
      </c>
      <c r="B3209" s="141" t="s">
        <v>9404</v>
      </c>
      <c r="C3209" s="140" t="s">
        <v>5410</v>
      </c>
      <c r="D3209" s="140" t="s">
        <v>83</v>
      </c>
      <c r="E3209" s="142">
        <v>585.01</v>
      </c>
      <c r="F3209" s="142">
        <v>576.11</v>
      </c>
      <c r="G3209" s="140" t="s">
        <v>308</v>
      </c>
      <c r="H3209" s="143">
        <v>41974</v>
      </c>
    </row>
    <row r="3210" spans="1:8" ht="25.5">
      <c r="A3210" s="136">
        <v>84830</v>
      </c>
      <c r="B3210" s="137" t="s">
        <v>9405</v>
      </c>
      <c r="C3210" s="136" t="s">
        <v>5410</v>
      </c>
      <c r="D3210" s="136" t="s">
        <v>83</v>
      </c>
      <c r="E3210" s="138">
        <v>794.42</v>
      </c>
      <c r="F3210" s="138">
        <v>785.52</v>
      </c>
      <c r="G3210" s="136" t="s">
        <v>308</v>
      </c>
      <c r="H3210" s="139">
        <v>41974</v>
      </c>
    </row>
    <row r="3211" spans="1:8" ht="25.5">
      <c r="A3211" s="140">
        <v>84831</v>
      </c>
      <c r="B3211" s="141" t="s">
        <v>9406</v>
      </c>
      <c r="C3211" s="140" t="s">
        <v>5410</v>
      </c>
      <c r="D3211" s="140" t="s">
        <v>83</v>
      </c>
      <c r="E3211" s="142">
        <v>882.75</v>
      </c>
      <c r="F3211" s="142">
        <v>873.69</v>
      </c>
      <c r="G3211" s="140" t="s">
        <v>308</v>
      </c>
      <c r="H3211" s="143">
        <v>41974</v>
      </c>
    </row>
    <row r="3212" spans="1:8" ht="25.5">
      <c r="A3212" s="136">
        <v>84832</v>
      </c>
      <c r="B3212" s="137" t="s">
        <v>9407</v>
      </c>
      <c r="C3212" s="136" t="s">
        <v>5410</v>
      </c>
      <c r="D3212" s="136" t="s">
        <v>83</v>
      </c>
      <c r="E3212" s="138">
        <v>971.09</v>
      </c>
      <c r="F3212" s="138">
        <v>961.85</v>
      </c>
      <c r="G3212" s="136" t="s">
        <v>308</v>
      </c>
      <c r="H3212" s="139">
        <v>41974</v>
      </c>
    </row>
    <row r="3213" spans="1:8" ht="25.5">
      <c r="A3213" s="140" t="s">
        <v>9408</v>
      </c>
      <c r="B3213" s="141" t="s">
        <v>9409</v>
      </c>
      <c r="C3213" s="140" t="s">
        <v>5410</v>
      </c>
      <c r="D3213" s="140" t="s">
        <v>83</v>
      </c>
      <c r="E3213" s="142">
        <v>1571.33</v>
      </c>
      <c r="F3213" s="142">
        <v>1570.94</v>
      </c>
      <c r="G3213" s="140" t="s">
        <v>308</v>
      </c>
      <c r="H3213" s="143">
        <v>41974</v>
      </c>
    </row>
    <row r="3214" spans="1:8" ht="25.5">
      <c r="A3214" s="136" t="s">
        <v>9410</v>
      </c>
      <c r="B3214" s="137" t="s">
        <v>9411</v>
      </c>
      <c r="C3214" s="136" t="s">
        <v>5410</v>
      </c>
      <c r="D3214" s="136" t="s">
        <v>83</v>
      </c>
      <c r="E3214" s="138">
        <v>292.99</v>
      </c>
      <c r="F3214" s="138">
        <v>284.06</v>
      </c>
      <c r="G3214" s="136" t="s">
        <v>308</v>
      </c>
      <c r="H3214" s="139">
        <v>41974</v>
      </c>
    </row>
    <row r="3215" spans="1:8" ht="25.5">
      <c r="A3215" s="140" t="s">
        <v>9412</v>
      </c>
      <c r="B3215" s="141" t="s">
        <v>9413</v>
      </c>
      <c r="C3215" s="140" t="s">
        <v>5410</v>
      </c>
      <c r="D3215" s="140" t="s">
        <v>83</v>
      </c>
      <c r="E3215" s="142">
        <v>298.11</v>
      </c>
      <c r="F3215" s="142">
        <v>289.01</v>
      </c>
      <c r="G3215" s="140" t="s">
        <v>308</v>
      </c>
      <c r="H3215" s="143">
        <v>41974</v>
      </c>
    </row>
    <row r="3216" spans="1:8" ht="25.5">
      <c r="A3216" s="136" t="s">
        <v>9414</v>
      </c>
      <c r="B3216" s="137" t="s">
        <v>9415</v>
      </c>
      <c r="C3216" s="136" t="s">
        <v>5410</v>
      </c>
      <c r="D3216" s="136" t="s">
        <v>83</v>
      </c>
      <c r="E3216" s="138">
        <v>266.63</v>
      </c>
      <c r="F3216" s="138">
        <v>257.37</v>
      </c>
      <c r="G3216" s="136" t="s">
        <v>308</v>
      </c>
      <c r="H3216" s="139">
        <v>41974</v>
      </c>
    </row>
    <row r="3217" spans="1:8" ht="25.5">
      <c r="A3217" s="140">
        <v>40678</v>
      </c>
      <c r="B3217" s="141" t="s">
        <v>9416</v>
      </c>
      <c r="C3217" s="140" t="s">
        <v>5410</v>
      </c>
      <c r="D3217" s="140" t="s">
        <v>335</v>
      </c>
      <c r="E3217" s="142">
        <v>215.2</v>
      </c>
      <c r="F3217" s="142">
        <v>208.87</v>
      </c>
      <c r="G3217" s="140" t="s">
        <v>308</v>
      </c>
      <c r="H3217" s="143">
        <v>41974</v>
      </c>
    </row>
    <row r="3218" spans="1:8" ht="25.5">
      <c r="A3218" s="136">
        <v>84876</v>
      </c>
      <c r="B3218" s="137" t="s">
        <v>9417</v>
      </c>
      <c r="C3218" s="136" t="s">
        <v>5410</v>
      </c>
      <c r="D3218" s="136" t="s">
        <v>335</v>
      </c>
      <c r="E3218" s="138">
        <v>386.76</v>
      </c>
      <c r="F3218" s="138">
        <v>382.18</v>
      </c>
      <c r="G3218" s="136" t="s">
        <v>308</v>
      </c>
      <c r="H3218" s="139">
        <v>41974</v>
      </c>
    </row>
    <row r="3219" spans="1:8" ht="25.5">
      <c r="A3219" s="140">
        <v>84857</v>
      </c>
      <c r="B3219" s="141" t="s">
        <v>9418</v>
      </c>
      <c r="C3219" s="140" t="s">
        <v>5410</v>
      </c>
      <c r="D3219" s="140" t="s">
        <v>335</v>
      </c>
      <c r="E3219" s="142">
        <v>330.12</v>
      </c>
      <c r="F3219" s="142">
        <v>323.35000000000002</v>
      </c>
      <c r="G3219" s="140" t="s">
        <v>308</v>
      </c>
      <c r="H3219" s="143">
        <v>41974</v>
      </c>
    </row>
    <row r="3220" spans="1:8" ht="25.5">
      <c r="A3220" s="136" t="s">
        <v>9419</v>
      </c>
      <c r="B3220" s="137" t="s">
        <v>9420</v>
      </c>
      <c r="C3220" s="136" t="s">
        <v>5429</v>
      </c>
      <c r="D3220" s="136" t="s">
        <v>370</v>
      </c>
      <c r="E3220" s="138">
        <v>20.07</v>
      </c>
      <c r="F3220" s="138">
        <v>18.8</v>
      </c>
      <c r="G3220" s="136" t="s">
        <v>308</v>
      </c>
      <c r="H3220" s="139">
        <v>41974</v>
      </c>
    </row>
    <row r="3221" spans="1:8" ht="25.5">
      <c r="A3221" s="140" t="s">
        <v>9421</v>
      </c>
      <c r="B3221" s="141" t="s">
        <v>9422</v>
      </c>
      <c r="C3221" s="140" t="s">
        <v>5410</v>
      </c>
      <c r="D3221" s="140" t="s">
        <v>335</v>
      </c>
      <c r="E3221" s="142">
        <v>229.1</v>
      </c>
      <c r="F3221" s="142">
        <v>225.1</v>
      </c>
      <c r="G3221" s="140" t="s">
        <v>308</v>
      </c>
      <c r="H3221" s="143">
        <v>41974</v>
      </c>
    </row>
    <row r="3222" spans="1:8" ht="25.5">
      <c r="A3222" s="136">
        <v>68054</v>
      </c>
      <c r="B3222" s="137" t="s">
        <v>9423</v>
      </c>
      <c r="C3222" s="136" t="s">
        <v>5410</v>
      </c>
      <c r="D3222" s="136" t="s">
        <v>335</v>
      </c>
      <c r="E3222" s="138">
        <v>164.77</v>
      </c>
      <c r="F3222" s="138">
        <v>160.76</v>
      </c>
      <c r="G3222" s="136" t="s">
        <v>308</v>
      </c>
      <c r="H3222" s="139">
        <v>41974</v>
      </c>
    </row>
    <row r="3223" spans="1:8" ht="25.5">
      <c r="A3223" s="140" t="s">
        <v>9424</v>
      </c>
      <c r="B3223" s="141" t="s">
        <v>9425</v>
      </c>
      <c r="C3223" s="140" t="s">
        <v>5410</v>
      </c>
      <c r="D3223" s="140" t="s">
        <v>335</v>
      </c>
      <c r="E3223" s="142">
        <v>691.83</v>
      </c>
      <c r="F3223" s="142">
        <v>661.85</v>
      </c>
      <c r="G3223" s="140" t="s">
        <v>308</v>
      </c>
      <c r="H3223" s="143">
        <v>41974</v>
      </c>
    </row>
    <row r="3224" spans="1:8" ht="25.5">
      <c r="A3224" s="136">
        <v>85188</v>
      </c>
      <c r="B3224" s="137" t="s">
        <v>9426</v>
      </c>
      <c r="C3224" s="136" t="s">
        <v>5410</v>
      </c>
      <c r="D3224" s="136" t="s">
        <v>83</v>
      </c>
      <c r="E3224" s="138">
        <v>386.52</v>
      </c>
      <c r="F3224" s="138">
        <v>370.01</v>
      </c>
      <c r="G3224" s="136" t="s">
        <v>308</v>
      </c>
      <c r="H3224" s="139">
        <v>41974</v>
      </c>
    </row>
    <row r="3225" spans="1:8" ht="25.5">
      <c r="A3225" s="140">
        <v>85189</v>
      </c>
      <c r="B3225" s="141" t="s">
        <v>9427</v>
      </c>
      <c r="C3225" s="140" t="s">
        <v>5410</v>
      </c>
      <c r="D3225" s="140" t="s">
        <v>83</v>
      </c>
      <c r="E3225" s="142">
        <v>933.35</v>
      </c>
      <c r="F3225" s="142">
        <v>906.7</v>
      </c>
      <c r="G3225" s="140" t="s">
        <v>308</v>
      </c>
      <c r="H3225" s="143">
        <v>41974</v>
      </c>
    </row>
    <row r="3226" spans="1:8" ht="38.25">
      <c r="A3226" s="136">
        <v>85191</v>
      </c>
      <c r="B3226" s="137" t="s">
        <v>9428</v>
      </c>
      <c r="C3226" s="136" t="s">
        <v>5410</v>
      </c>
      <c r="D3226" s="136" t="s">
        <v>83</v>
      </c>
      <c r="E3226" s="138">
        <v>1043.24</v>
      </c>
      <c r="F3226" s="138">
        <v>992.24</v>
      </c>
      <c r="G3226" s="136" t="s">
        <v>308</v>
      </c>
      <c r="H3226" s="139">
        <v>41974</v>
      </c>
    </row>
    <row r="3227" spans="1:8" ht="38.25">
      <c r="A3227" s="140">
        <v>85190</v>
      </c>
      <c r="B3227" s="141" t="s">
        <v>9429</v>
      </c>
      <c r="C3227" s="140" t="s">
        <v>5410</v>
      </c>
      <c r="D3227" s="140" t="s">
        <v>83</v>
      </c>
      <c r="E3227" s="142">
        <v>2559.85</v>
      </c>
      <c r="F3227" s="142">
        <v>2442.41</v>
      </c>
      <c r="G3227" s="140" t="s">
        <v>308</v>
      </c>
      <c r="H3227" s="143">
        <v>41974</v>
      </c>
    </row>
    <row r="3228" spans="1:8" ht="38.25">
      <c r="A3228" s="136" t="s">
        <v>9430</v>
      </c>
      <c r="B3228" s="137" t="s">
        <v>9431</v>
      </c>
      <c r="C3228" s="136" t="s">
        <v>5368</v>
      </c>
      <c r="D3228" s="136" t="s">
        <v>83</v>
      </c>
      <c r="E3228" s="138">
        <v>1403.18</v>
      </c>
      <c r="F3228" s="138">
        <v>1392.38</v>
      </c>
      <c r="G3228" s="136" t="s">
        <v>308</v>
      </c>
      <c r="H3228" s="139">
        <v>41974</v>
      </c>
    </row>
    <row r="3229" spans="1:8" ht="38.25">
      <c r="A3229" s="140" t="s">
        <v>9432</v>
      </c>
      <c r="B3229" s="141" t="s">
        <v>9433</v>
      </c>
      <c r="C3229" s="140" t="s">
        <v>5368</v>
      </c>
      <c r="D3229" s="140" t="s">
        <v>83</v>
      </c>
      <c r="E3229" s="142">
        <v>341.04</v>
      </c>
      <c r="F3229" s="142">
        <v>331.93</v>
      </c>
      <c r="G3229" s="140" t="s">
        <v>308</v>
      </c>
      <c r="H3229" s="143">
        <v>41974</v>
      </c>
    </row>
    <row r="3230" spans="1:8" ht="38.25">
      <c r="A3230" s="136" t="s">
        <v>9434</v>
      </c>
      <c r="B3230" s="137" t="s">
        <v>9435</v>
      </c>
      <c r="C3230" s="136" t="s">
        <v>5368</v>
      </c>
      <c r="D3230" s="136" t="s">
        <v>83</v>
      </c>
      <c r="E3230" s="138">
        <v>1237.45</v>
      </c>
      <c r="F3230" s="138">
        <v>1222.01</v>
      </c>
      <c r="G3230" s="136" t="s">
        <v>308</v>
      </c>
      <c r="H3230" s="139">
        <v>41974</v>
      </c>
    </row>
    <row r="3231" spans="1:8" ht="38.25">
      <c r="A3231" s="140" t="s">
        <v>9436</v>
      </c>
      <c r="B3231" s="141" t="s">
        <v>9437</v>
      </c>
      <c r="C3231" s="140" t="s">
        <v>5368</v>
      </c>
      <c r="D3231" s="140" t="s">
        <v>83</v>
      </c>
      <c r="E3231" s="142">
        <v>977.76</v>
      </c>
      <c r="F3231" s="142">
        <v>962.32</v>
      </c>
      <c r="G3231" s="140" t="s">
        <v>308</v>
      </c>
      <c r="H3231" s="143">
        <v>41974</v>
      </c>
    </row>
    <row r="3232" spans="1:8" ht="38.25">
      <c r="A3232" s="136" t="s">
        <v>9438</v>
      </c>
      <c r="B3232" s="137" t="s">
        <v>9439</v>
      </c>
      <c r="C3232" s="136" t="s">
        <v>5368</v>
      </c>
      <c r="D3232" s="136" t="s">
        <v>83</v>
      </c>
      <c r="E3232" s="138">
        <v>1167.33</v>
      </c>
      <c r="F3232" s="138">
        <v>1151.8900000000001</v>
      </c>
      <c r="G3232" s="136" t="s">
        <v>308</v>
      </c>
      <c r="H3232" s="139">
        <v>41974</v>
      </c>
    </row>
    <row r="3233" spans="1:8" ht="38.25">
      <c r="A3233" s="140" t="s">
        <v>9440</v>
      </c>
      <c r="B3233" s="141" t="s">
        <v>9441</v>
      </c>
      <c r="C3233" s="140" t="s">
        <v>5368</v>
      </c>
      <c r="D3233" s="140" t="s">
        <v>83</v>
      </c>
      <c r="E3233" s="142">
        <v>975.65</v>
      </c>
      <c r="F3233" s="142">
        <v>960.21</v>
      </c>
      <c r="G3233" s="140" t="s">
        <v>308</v>
      </c>
      <c r="H3233" s="143">
        <v>41974</v>
      </c>
    </row>
    <row r="3234" spans="1:8" ht="38.25">
      <c r="A3234" s="136" t="s">
        <v>9442</v>
      </c>
      <c r="B3234" s="137" t="s">
        <v>9443</v>
      </c>
      <c r="C3234" s="136" t="s">
        <v>5368</v>
      </c>
      <c r="D3234" s="136" t="s">
        <v>83</v>
      </c>
      <c r="E3234" s="138">
        <v>1806.37</v>
      </c>
      <c r="F3234" s="138">
        <v>1789.5</v>
      </c>
      <c r="G3234" s="136" t="s">
        <v>308</v>
      </c>
      <c r="H3234" s="139">
        <v>41974</v>
      </c>
    </row>
    <row r="3235" spans="1:8" ht="38.25">
      <c r="A3235" s="140" t="s">
        <v>9444</v>
      </c>
      <c r="B3235" s="141" t="s">
        <v>9445</v>
      </c>
      <c r="C3235" s="140" t="s">
        <v>5368</v>
      </c>
      <c r="D3235" s="140" t="s">
        <v>83</v>
      </c>
      <c r="E3235" s="142">
        <v>418.41</v>
      </c>
      <c r="F3235" s="142">
        <v>408.19</v>
      </c>
      <c r="G3235" s="140" t="s">
        <v>308</v>
      </c>
      <c r="H3235" s="143">
        <v>41974</v>
      </c>
    </row>
    <row r="3236" spans="1:8" ht="38.25">
      <c r="A3236" s="136" t="s">
        <v>9446</v>
      </c>
      <c r="B3236" s="137" t="s">
        <v>9447</v>
      </c>
      <c r="C3236" s="136" t="s">
        <v>5368</v>
      </c>
      <c r="D3236" s="136" t="s">
        <v>83</v>
      </c>
      <c r="E3236" s="138">
        <v>640.65</v>
      </c>
      <c r="F3236" s="138">
        <v>628.59</v>
      </c>
      <c r="G3236" s="136" t="s">
        <v>308</v>
      </c>
      <c r="H3236" s="139">
        <v>41974</v>
      </c>
    </row>
    <row r="3237" spans="1:8" ht="38.25">
      <c r="A3237" s="140" t="s">
        <v>9448</v>
      </c>
      <c r="B3237" s="141" t="s">
        <v>9449</v>
      </c>
      <c r="C3237" s="140" t="s">
        <v>5368</v>
      </c>
      <c r="D3237" s="140" t="s">
        <v>83</v>
      </c>
      <c r="E3237" s="142">
        <v>470.51</v>
      </c>
      <c r="F3237" s="142">
        <v>459.02</v>
      </c>
      <c r="G3237" s="140" t="s">
        <v>308</v>
      </c>
      <c r="H3237" s="143">
        <v>41974</v>
      </c>
    </row>
    <row r="3238" spans="1:8" ht="38.25">
      <c r="A3238" s="136" t="s">
        <v>9450</v>
      </c>
      <c r="B3238" s="137" t="s">
        <v>9451</v>
      </c>
      <c r="C3238" s="136" t="s">
        <v>5368</v>
      </c>
      <c r="D3238" s="136" t="s">
        <v>83</v>
      </c>
      <c r="E3238" s="138">
        <v>552.54999999999995</v>
      </c>
      <c r="F3238" s="138">
        <v>541.04999999999995</v>
      </c>
      <c r="G3238" s="136" t="s">
        <v>308</v>
      </c>
      <c r="H3238" s="139">
        <v>41974</v>
      </c>
    </row>
    <row r="3239" spans="1:8" ht="38.25">
      <c r="A3239" s="140" t="s">
        <v>9452</v>
      </c>
      <c r="B3239" s="141" t="s">
        <v>9453</v>
      </c>
      <c r="C3239" s="140" t="s">
        <v>5368</v>
      </c>
      <c r="D3239" s="140" t="s">
        <v>83</v>
      </c>
      <c r="E3239" s="142">
        <v>725.74</v>
      </c>
      <c r="F3239" s="142">
        <v>712.27</v>
      </c>
      <c r="G3239" s="140" t="s">
        <v>308</v>
      </c>
      <c r="H3239" s="143">
        <v>41974</v>
      </c>
    </row>
    <row r="3240" spans="1:8" ht="38.25">
      <c r="A3240" s="136" t="s">
        <v>9454</v>
      </c>
      <c r="B3240" s="137" t="s">
        <v>9455</v>
      </c>
      <c r="C3240" s="136" t="s">
        <v>5368</v>
      </c>
      <c r="D3240" s="136" t="s">
        <v>83</v>
      </c>
      <c r="E3240" s="138">
        <v>780.92</v>
      </c>
      <c r="F3240" s="138">
        <v>767.17</v>
      </c>
      <c r="G3240" s="136" t="s">
        <v>308</v>
      </c>
      <c r="H3240" s="139">
        <v>41974</v>
      </c>
    </row>
    <row r="3241" spans="1:8" ht="38.25">
      <c r="A3241" s="140" t="s">
        <v>9456</v>
      </c>
      <c r="B3241" s="141" t="s">
        <v>9457</v>
      </c>
      <c r="C3241" s="140" t="s">
        <v>5368</v>
      </c>
      <c r="D3241" s="140" t="s">
        <v>83</v>
      </c>
      <c r="E3241" s="142">
        <v>931.8</v>
      </c>
      <c r="F3241" s="142">
        <v>918.05</v>
      </c>
      <c r="G3241" s="140" t="s">
        <v>308</v>
      </c>
      <c r="H3241" s="143">
        <v>41974</v>
      </c>
    </row>
    <row r="3242" spans="1:8" ht="38.25">
      <c r="A3242" s="136" t="s">
        <v>9458</v>
      </c>
      <c r="B3242" s="137" t="s">
        <v>9459</v>
      </c>
      <c r="C3242" s="136" t="s">
        <v>5368</v>
      </c>
      <c r="D3242" s="136" t="s">
        <v>83</v>
      </c>
      <c r="E3242" s="138">
        <v>1544.52</v>
      </c>
      <c r="F3242" s="138">
        <v>1533.72</v>
      </c>
      <c r="G3242" s="136" t="s">
        <v>308</v>
      </c>
      <c r="H3242" s="139">
        <v>41974</v>
      </c>
    </row>
    <row r="3243" spans="1:8" ht="38.25">
      <c r="A3243" s="140" t="s">
        <v>9460</v>
      </c>
      <c r="B3243" s="141" t="s">
        <v>9461</v>
      </c>
      <c r="C3243" s="140" t="s">
        <v>5368</v>
      </c>
      <c r="D3243" s="140" t="s">
        <v>83</v>
      </c>
      <c r="E3243" s="142">
        <v>1267.57</v>
      </c>
      <c r="F3243" s="142">
        <v>1256.77</v>
      </c>
      <c r="G3243" s="140" t="s">
        <v>308</v>
      </c>
      <c r="H3243" s="143">
        <v>41974</v>
      </c>
    </row>
    <row r="3244" spans="1:8" ht="38.25">
      <c r="A3244" s="136" t="s">
        <v>9462</v>
      </c>
      <c r="B3244" s="137" t="s">
        <v>9463</v>
      </c>
      <c r="C3244" s="136" t="s">
        <v>5368</v>
      </c>
      <c r="D3244" s="136" t="s">
        <v>83</v>
      </c>
      <c r="E3244" s="138">
        <v>1198.6199999999999</v>
      </c>
      <c r="F3244" s="138">
        <v>1187.81</v>
      </c>
      <c r="G3244" s="136" t="s">
        <v>308</v>
      </c>
      <c r="H3244" s="139">
        <v>41974</v>
      </c>
    </row>
    <row r="3245" spans="1:8" ht="38.25">
      <c r="A3245" s="140">
        <v>83398</v>
      </c>
      <c r="B3245" s="141" t="s">
        <v>9464</v>
      </c>
      <c r="C3245" s="140" t="s">
        <v>5368</v>
      </c>
      <c r="D3245" s="140" t="s">
        <v>83</v>
      </c>
      <c r="E3245" s="142">
        <v>856.16</v>
      </c>
      <c r="F3245" s="142">
        <v>841.56</v>
      </c>
      <c r="G3245" s="140" t="s">
        <v>308</v>
      </c>
      <c r="H3245" s="143">
        <v>41974</v>
      </c>
    </row>
    <row r="3246" spans="1:8" ht="38.25">
      <c r="A3246" s="136">
        <v>83394</v>
      </c>
      <c r="B3246" s="137" t="s">
        <v>9465</v>
      </c>
      <c r="C3246" s="136" t="s">
        <v>5368</v>
      </c>
      <c r="D3246" s="136" t="s">
        <v>83</v>
      </c>
      <c r="E3246" s="138">
        <v>812.95</v>
      </c>
      <c r="F3246" s="138">
        <v>797.51</v>
      </c>
      <c r="G3246" s="136" t="s">
        <v>308</v>
      </c>
      <c r="H3246" s="139">
        <v>41974</v>
      </c>
    </row>
    <row r="3247" spans="1:8" ht="38.25">
      <c r="A3247" s="140">
        <v>83396</v>
      </c>
      <c r="B3247" s="141" t="s">
        <v>9466</v>
      </c>
      <c r="C3247" s="140" t="s">
        <v>5368</v>
      </c>
      <c r="D3247" s="140" t="s">
        <v>83</v>
      </c>
      <c r="E3247" s="142">
        <v>733.72</v>
      </c>
      <c r="F3247" s="142">
        <v>719.97</v>
      </c>
      <c r="G3247" s="140" t="s">
        <v>308</v>
      </c>
      <c r="H3247" s="143">
        <v>41974</v>
      </c>
    </row>
    <row r="3248" spans="1:8" ht="38.25">
      <c r="A3248" s="136">
        <v>83397</v>
      </c>
      <c r="B3248" s="137" t="s">
        <v>9467</v>
      </c>
      <c r="C3248" s="136" t="s">
        <v>5368</v>
      </c>
      <c r="D3248" s="136" t="s">
        <v>83</v>
      </c>
      <c r="E3248" s="138">
        <v>981.79</v>
      </c>
      <c r="F3248" s="138">
        <v>968.04</v>
      </c>
      <c r="G3248" s="136" t="s">
        <v>308</v>
      </c>
      <c r="H3248" s="139">
        <v>41974</v>
      </c>
    </row>
    <row r="3249" spans="1:8" ht="38.25">
      <c r="A3249" s="144">
        <v>83473</v>
      </c>
      <c r="B3249" s="141" t="s">
        <v>9468</v>
      </c>
      <c r="C3249" s="140" t="s">
        <v>5368</v>
      </c>
      <c r="D3249" s="140" t="s">
        <v>83</v>
      </c>
      <c r="E3249" s="142">
        <v>318.12</v>
      </c>
      <c r="F3249" s="142">
        <v>310.13</v>
      </c>
      <c r="G3249" s="140" t="s">
        <v>308</v>
      </c>
      <c r="H3249" s="143">
        <v>41974</v>
      </c>
    </row>
    <row r="3250" spans="1:8" ht="38.25">
      <c r="A3250" s="136">
        <v>83474</v>
      </c>
      <c r="B3250" s="137" t="s">
        <v>9469</v>
      </c>
      <c r="C3250" s="136" t="s">
        <v>5368</v>
      </c>
      <c r="D3250" s="136" t="s">
        <v>83</v>
      </c>
      <c r="E3250" s="138">
        <v>376.18</v>
      </c>
      <c r="F3250" s="138">
        <v>368.19</v>
      </c>
      <c r="G3250" s="136" t="s">
        <v>308</v>
      </c>
      <c r="H3250" s="139">
        <v>41974</v>
      </c>
    </row>
    <row r="3251" spans="1:8" ht="38.25">
      <c r="A3251" s="140">
        <v>83711</v>
      </c>
      <c r="B3251" s="141" t="s">
        <v>9470</v>
      </c>
      <c r="C3251" s="140" t="s">
        <v>5374</v>
      </c>
      <c r="D3251" s="140" t="s">
        <v>83</v>
      </c>
      <c r="E3251" s="142">
        <v>3324.82</v>
      </c>
      <c r="F3251" s="142">
        <v>3190.22</v>
      </c>
      <c r="G3251" s="140" t="s">
        <v>308</v>
      </c>
      <c r="H3251" s="143">
        <v>41974</v>
      </c>
    </row>
    <row r="3252" spans="1:8" ht="25.5">
      <c r="A3252" s="136" t="s">
        <v>9471</v>
      </c>
      <c r="B3252" s="137" t="s">
        <v>9472</v>
      </c>
      <c r="C3252" s="136" t="s">
        <v>5670</v>
      </c>
      <c r="D3252" s="136" t="s">
        <v>368</v>
      </c>
      <c r="E3252" s="138">
        <v>407.11</v>
      </c>
      <c r="F3252" s="138">
        <v>405.46</v>
      </c>
      <c r="G3252" s="136" t="s">
        <v>308</v>
      </c>
      <c r="H3252" s="139">
        <v>41974</v>
      </c>
    </row>
    <row r="3253" spans="1:8" ht="25.5">
      <c r="A3253" s="140" t="s">
        <v>9473</v>
      </c>
      <c r="B3253" s="141" t="s">
        <v>9474</v>
      </c>
      <c r="C3253" s="140" t="s">
        <v>6226</v>
      </c>
      <c r="D3253" s="140" t="s">
        <v>83</v>
      </c>
      <c r="E3253" s="142">
        <v>57.26</v>
      </c>
      <c r="F3253" s="142">
        <v>51.23</v>
      </c>
      <c r="G3253" s="140" t="s">
        <v>308</v>
      </c>
      <c r="H3253" s="143">
        <v>41974</v>
      </c>
    </row>
    <row r="3254" spans="1:8">
      <c r="A3254" s="136">
        <v>85422</v>
      </c>
      <c r="B3254" s="137" t="s">
        <v>9475</v>
      </c>
      <c r="C3254" s="136" t="s">
        <v>6454</v>
      </c>
      <c r="D3254" s="136" t="s">
        <v>335</v>
      </c>
      <c r="E3254" s="138">
        <v>4.8600000000000003</v>
      </c>
      <c r="F3254" s="138">
        <v>4.4000000000000004</v>
      </c>
      <c r="G3254" s="136" t="s">
        <v>308</v>
      </c>
      <c r="H3254" s="139">
        <v>41974</v>
      </c>
    </row>
    <row r="3255" spans="1:8" ht="25.5">
      <c r="A3255" s="140">
        <v>88430</v>
      </c>
      <c r="B3255" s="141" t="s">
        <v>9476</v>
      </c>
      <c r="C3255" s="140" t="s">
        <v>5450</v>
      </c>
      <c r="D3255" s="140" t="s">
        <v>6044</v>
      </c>
      <c r="E3255" s="142">
        <v>0</v>
      </c>
      <c r="F3255" s="142">
        <v>4.34</v>
      </c>
      <c r="G3255" s="140" t="s">
        <v>308</v>
      </c>
      <c r="H3255" s="143">
        <v>41974</v>
      </c>
    </row>
    <row r="3256" spans="1:8" ht="25.5">
      <c r="A3256" s="136">
        <v>88418</v>
      </c>
      <c r="B3256" s="137" t="s">
        <v>9477</v>
      </c>
      <c r="C3256" s="136" t="s">
        <v>5450</v>
      </c>
      <c r="D3256" s="136" t="s">
        <v>6046</v>
      </c>
      <c r="E3256" s="138">
        <v>2.58</v>
      </c>
      <c r="F3256" s="138">
        <v>9.8699999999999992</v>
      </c>
      <c r="G3256" s="136" t="s">
        <v>308</v>
      </c>
      <c r="H3256" s="139">
        <v>41974</v>
      </c>
    </row>
    <row r="3257" spans="1:8" ht="25.5">
      <c r="A3257" s="140">
        <v>88419</v>
      </c>
      <c r="B3257" s="141" t="s">
        <v>9478</v>
      </c>
      <c r="C3257" s="140" t="s">
        <v>5450</v>
      </c>
      <c r="D3257" s="140" t="s">
        <v>307</v>
      </c>
      <c r="E3257" s="142">
        <v>3.52</v>
      </c>
      <c r="F3257" s="142">
        <v>3.52</v>
      </c>
      <c r="G3257" s="140" t="s">
        <v>308</v>
      </c>
      <c r="H3257" s="143">
        <v>41974</v>
      </c>
    </row>
    <row r="3258" spans="1:8" ht="25.5">
      <c r="A3258" s="136">
        <v>88422</v>
      </c>
      <c r="B3258" s="137" t="s">
        <v>9479</v>
      </c>
      <c r="C3258" s="136" t="s">
        <v>5450</v>
      </c>
      <c r="D3258" s="136" t="s">
        <v>307</v>
      </c>
      <c r="E3258" s="138">
        <v>0.82</v>
      </c>
      <c r="F3258" s="138">
        <v>0.82</v>
      </c>
      <c r="G3258" s="136" t="s">
        <v>308</v>
      </c>
      <c r="H3258" s="139">
        <v>41974</v>
      </c>
    </row>
    <row r="3259" spans="1:8" ht="25.5">
      <c r="A3259" s="140">
        <v>88425</v>
      </c>
      <c r="B3259" s="141" t="s">
        <v>9480</v>
      </c>
      <c r="C3259" s="140" t="s">
        <v>5450</v>
      </c>
      <c r="D3259" s="140" t="s">
        <v>307</v>
      </c>
      <c r="E3259" s="142">
        <v>2.93</v>
      </c>
      <c r="F3259" s="142">
        <v>2.93</v>
      </c>
      <c r="G3259" s="140" t="s">
        <v>308</v>
      </c>
      <c r="H3259" s="143">
        <v>41974</v>
      </c>
    </row>
    <row r="3260" spans="1:8" ht="38.25">
      <c r="A3260" s="136">
        <v>88427</v>
      </c>
      <c r="B3260" s="137" t="s">
        <v>9481</v>
      </c>
      <c r="C3260" s="136" t="s">
        <v>5450</v>
      </c>
      <c r="D3260" s="136" t="s">
        <v>307</v>
      </c>
      <c r="E3260" s="138">
        <v>2.58</v>
      </c>
      <c r="F3260" s="138">
        <v>2.59</v>
      </c>
      <c r="G3260" s="136" t="s">
        <v>308</v>
      </c>
      <c r="H3260" s="139">
        <v>41974</v>
      </c>
    </row>
    <row r="3261" spans="1:8" ht="25.5">
      <c r="A3261" s="140">
        <v>88438</v>
      </c>
      <c r="B3261" s="141" t="s">
        <v>9482</v>
      </c>
      <c r="C3261" s="140" t="s">
        <v>5450</v>
      </c>
      <c r="D3261" s="140" t="s">
        <v>6044</v>
      </c>
      <c r="E3261" s="142">
        <v>0</v>
      </c>
      <c r="F3261" s="142">
        <v>5.75</v>
      </c>
      <c r="G3261" s="140" t="s">
        <v>308</v>
      </c>
      <c r="H3261" s="143">
        <v>41974</v>
      </c>
    </row>
    <row r="3262" spans="1:8" ht="25.5">
      <c r="A3262" s="136">
        <v>88433</v>
      </c>
      <c r="B3262" s="137" t="s">
        <v>9483</v>
      </c>
      <c r="C3262" s="136" t="s">
        <v>5450</v>
      </c>
      <c r="D3262" s="136" t="s">
        <v>6046</v>
      </c>
      <c r="E3262" s="138">
        <v>2.58</v>
      </c>
      <c r="F3262" s="138">
        <v>12.23</v>
      </c>
      <c r="G3262" s="136" t="s">
        <v>308</v>
      </c>
      <c r="H3262" s="139">
        <v>41974</v>
      </c>
    </row>
    <row r="3263" spans="1:8" ht="25.5">
      <c r="A3263" s="140">
        <v>88434</v>
      </c>
      <c r="B3263" s="141" t="s">
        <v>9484</v>
      </c>
      <c r="C3263" s="140" t="s">
        <v>5450</v>
      </c>
      <c r="D3263" s="140" t="s">
        <v>307</v>
      </c>
      <c r="E3263" s="142">
        <v>4.67</v>
      </c>
      <c r="F3263" s="142">
        <v>4.67</v>
      </c>
      <c r="G3263" s="140" t="s">
        <v>308</v>
      </c>
      <c r="H3263" s="143">
        <v>41974</v>
      </c>
    </row>
    <row r="3264" spans="1:8" ht="25.5">
      <c r="A3264" s="136">
        <v>88436</v>
      </c>
      <c r="B3264" s="137" t="s">
        <v>9485</v>
      </c>
      <c r="C3264" s="136" t="s">
        <v>5450</v>
      </c>
      <c r="D3264" s="136" t="s">
        <v>307</v>
      </c>
      <c r="E3264" s="138">
        <v>3.89</v>
      </c>
      <c r="F3264" s="138">
        <v>3.88</v>
      </c>
      <c r="G3264" s="136" t="s">
        <v>308</v>
      </c>
      <c r="H3264" s="139">
        <v>41974</v>
      </c>
    </row>
    <row r="3265" spans="1:8" ht="25.5">
      <c r="A3265" s="140">
        <v>88437</v>
      </c>
      <c r="B3265" s="141" t="s">
        <v>9486</v>
      </c>
      <c r="C3265" s="140" t="s">
        <v>5450</v>
      </c>
      <c r="D3265" s="140" t="s">
        <v>307</v>
      </c>
      <c r="E3265" s="142">
        <v>2.58</v>
      </c>
      <c r="F3265" s="142">
        <v>2.59</v>
      </c>
      <c r="G3265" s="140" t="s">
        <v>308</v>
      </c>
      <c r="H3265" s="143">
        <v>41974</v>
      </c>
    </row>
    <row r="3266" spans="1:8" ht="25.5">
      <c r="A3266" s="136">
        <v>88435</v>
      </c>
      <c r="B3266" s="137" t="s">
        <v>9487</v>
      </c>
      <c r="C3266" s="136" t="s">
        <v>5450</v>
      </c>
      <c r="D3266" s="136" t="s">
        <v>307</v>
      </c>
      <c r="E3266" s="138">
        <v>1.0900000000000001</v>
      </c>
      <c r="F3266" s="138">
        <v>1.08</v>
      </c>
      <c r="G3266" s="136" t="s">
        <v>308</v>
      </c>
      <c r="H3266" s="139">
        <v>41974</v>
      </c>
    </row>
    <row r="3267" spans="1:8" ht="38.25">
      <c r="A3267" s="140">
        <v>84225</v>
      </c>
      <c r="B3267" s="141" t="s">
        <v>9488</v>
      </c>
      <c r="C3267" s="140" t="s">
        <v>5368</v>
      </c>
      <c r="D3267" s="140" t="s">
        <v>83</v>
      </c>
      <c r="E3267" s="142">
        <v>120.85</v>
      </c>
      <c r="F3267" s="142">
        <v>116.78</v>
      </c>
      <c r="G3267" s="140" t="s">
        <v>308</v>
      </c>
      <c r="H3267" s="143">
        <v>41974</v>
      </c>
    </row>
    <row r="3268" spans="1:8" ht="25.5">
      <c r="A3268" s="136" t="s">
        <v>9489</v>
      </c>
      <c r="B3268" s="137" t="s">
        <v>9490</v>
      </c>
      <c r="C3268" s="136" t="s">
        <v>5361</v>
      </c>
      <c r="D3268" s="136" t="s">
        <v>335</v>
      </c>
      <c r="E3268" s="138">
        <v>15.51</v>
      </c>
      <c r="F3268" s="138">
        <v>14.71</v>
      </c>
      <c r="G3268" s="136" t="s">
        <v>308</v>
      </c>
      <c r="H3268" s="139">
        <v>41974</v>
      </c>
    </row>
    <row r="3269" spans="1:8" ht="25.5">
      <c r="A3269" s="140">
        <v>83748</v>
      </c>
      <c r="B3269" s="141" t="s">
        <v>9491</v>
      </c>
      <c r="C3269" s="140" t="s">
        <v>8000</v>
      </c>
      <c r="D3269" s="140" t="s">
        <v>335</v>
      </c>
      <c r="E3269" s="142">
        <v>25.07</v>
      </c>
      <c r="F3269" s="142">
        <v>23.48</v>
      </c>
      <c r="G3269" s="140" t="s">
        <v>308</v>
      </c>
      <c r="H3269" s="143">
        <v>41974</v>
      </c>
    </row>
    <row r="3270" spans="1:8" ht="25.5">
      <c r="A3270" s="136">
        <v>83749</v>
      </c>
      <c r="B3270" s="137" t="s">
        <v>9492</v>
      </c>
      <c r="C3270" s="136" t="s">
        <v>8000</v>
      </c>
      <c r="D3270" s="136" t="s">
        <v>335</v>
      </c>
      <c r="E3270" s="138">
        <v>27.91</v>
      </c>
      <c r="F3270" s="138">
        <v>26.25</v>
      </c>
      <c r="G3270" s="136" t="s">
        <v>308</v>
      </c>
      <c r="H3270" s="139">
        <v>41974</v>
      </c>
    </row>
    <row r="3271" spans="1:8" ht="25.5">
      <c r="A3271" s="140">
        <v>83750</v>
      </c>
      <c r="B3271" s="141" t="s">
        <v>9493</v>
      </c>
      <c r="C3271" s="140" t="s">
        <v>8000</v>
      </c>
      <c r="D3271" s="140" t="s">
        <v>335</v>
      </c>
      <c r="E3271" s="142">
        <v>30.74</v>
      </c>
      <c r="F3271" s="142">
        <v>29.02</v>
      </c>
      <c r="G3271" s="140" t="s">
        <v>308</v>
      </c>
      <c r="H3271" s="143">
        <v>41974</v>
      </c>
    </row>
    <row r="3272" spans="1:8" ht="25.5">
      <c r="A3272" s="136">
        <v>83753</v>
      </c>
      <c r="B3272" s="137" t="s">
        <v>9494</v>
      </c>
      <c r="C3272" s="136" t="s">
        <v>8000</v>
      </c>
      <c r="D3272" s="136" t="s">
        <v>335</v>
      </c>
      <c r="E3272" s="138">
        <v>34.39</v>
      </c>
      <c r="F3272" s="138">
        <v>32.33</v>
      </c>
      <c r="G3272" s="136" t="s">
        <v>308</v>
      </c>
      <c r="H3272" s="139">
        <v>41974</v>
      </c>
    </row>
    <row r="3273" spans="1:8" ht="25.5">
      <c r="A3273" s="140">
        <v>83745</v>
      </c>
      <c r="B3273" s="141" t="s">
        <v>9495</v>
      </c>
      <c r="C3273" s="140" t="s">
        <v>8000</v>
      </c>
      <c r="D3273" s="140" t="s">
        <v>335</v>
      </c>
      <c r="E3273" s="142">
        <v>16.29</v>
      </c>
      <c r="F3273" s="142">
        <v>14.88</v>
      </c>
      <c r="G3273" s="140" t="s">
        <v>308</v>
      </c>
      <c r="H3273" s="143">
        <v>41974</v>
      </c>
    </row>
    <row r="3274" spans="1:8" ht="25.5">
      <c r="A3274" s="136">
        <v>83751</v>
      </c>
      <c r="B3274" s="137" t="s">
        <v>9496</v>
      </c>
      <c r="C3274" s="136" t="s">
        <v>8000</v>
      </c>
      <c r="D3274" s="136" t="s">
        <v>335</v>
      </c>
      <c r="E3274" s="138">
        <v>21.4</v>
      </c>
      <c r="F3274" s="138">
        <v>19.850000000000001</v>
      </c>
      <c r="G3274" s="136" t="s">
        <v>308</v>
      </c>
      <c r="H3274" s="139">
        <v>41974</v>
      </c>
    </row>
    <row r="3275" spans="1:8" ht="25.5">
      <c r="A3275" s="140">
        <v>83746</v>
      </c>
      <c r="B3275" s="141" t="s">
        <v>9497</v>
      </c>
      <c r="C3275" s="140" t="s">
        <v>8000</v>
      </c>
      <c r="D3275" s="140" t="s">
        <v>335</v>
      </c>
      <c r="E3275" s="142">
        <v>23.82</v>
      </c>
      <c r="F3275" s="142">
        <v>22.23</v>
      </c>
      <c r="G3275" s="140" t="s">
        <v>308</v>
      </c>
      <c r="H3275" s="143">
        <v>41974</v>
      </c>
    </row>
    <row r="3276" spans="1:8" ht="25.5">
      <c r="A3276" s="136">
        <v>83752</v>
      </c>
      <c r="B3276" s="137" t="s">
        <v>9498</v>
      </c>
      <c r="C3276" s="136" t="s">
        <v>8000</v>
      </c>
      <c r="D3276" s="136" t="s">
        <v>335</v>
      </c>
      <c r="E3276" s="138">
        <v>20.170000000000002</v>
      </c>
      <c r="F3276" s="138">
        <v>18.649999999999999</v>
      </c>
      <c r="G3276" s="136" t="s">
        <v>308</v>
      </c>
      <c r="H3276" s="139">
        <v>41974</v>
      </c>
    </row>
    <row r="3277" spans="1:8" ht="25.5">
      <c r="A3277" s="140">
        <v>83754</v>
      </c>
      <c r="B3277" s="141" t="s">
        <v>9499</v>
      </c>
      <c r="C3277" s="140" t="s">
        <v>8000</v>
      </c>
      <c r="D3277" s="140" t="s">
        <v>335</v>
      </c>
      <c r="E3277" s="142">
        <v>22.32</v>
      </c>
      <c r="F3277" s="142">
        <v>20.73</v>
      </c>
      <c r="G3277" s="140" t="s">
        <v>308</v>
      </c>
      <c r="H3277" s="143">
        <v>41974</v>
      </c>
    </row>
    <row r="3278" spans="1:8" ht="25.5">
      <c r="A3278" s="136">
        <v>83744</v>
      </c>
      <c r="B3278" s="137" t="s">
        <v>9500</v>
      </c>
      <c r="C3278" s="136" t="s">
        <v>8000</v>
      </c>
      <c r="D3278" s="136" t="s">
        <v>335</v>
      </c>
      <c r="E3278" s="138">
        <v>26.61</v>
      </c>
      <c r="F3278" s="138">
        <v>24.9</v>
      </c>
      <c r="G3278" s="136" t="s">
        <v>308</v>
      </c>
      <c r="H3278" s="139">
        <v>41974</v>
      </c>
    </row>
    <row r="3279" spans="1:8" ht="25.5">
      <c r="A3279" s="140">
        <v>83747</v>
      </c>
      <c r="B3279" s="141" t="s">
        <v>9501</v>
      </c>
      <c r="C3279" s="140" t="s">
        <v>8000</v>
      </c>
      <c r="D3279" s="140" t="s">
        <v>335</v>
      </c>
      <c r="E3279" s="142">
        <v>20.170000000000002</v>
      </c>
      <c r="F3279" s="142">
        <v>18.649999999999999</v>
      </c>
      <c r="G3279" s="140" t="s">
        <v>308</v>
      </c>
      <c r="H3279" s="143">
        <v>41974</v>
      </c>
    </row>
    <row r="3280" spans="1:8" ht="25.5">
      <c r="A3280" s="136" t="s">
        <v>9502</v>
      </c>
      <c r="B3280" s="137" t="s">
        <v>9503</v>
      </c>
      <c r="C3280" s="136" t="s">
        <v>5418</v>
      </c>
      <c r="D3280" s="136" t="s">
        <v>83</v>
      </c>
      <c r="E3280" s="138">
        <v>17.239999999999998</v>
      </c>
      <c r="F3280" s="138">
        <v>15.55</v>
      </c>
      <c r="G3280" s="136" t="s">
        <v>308</v>
      </c>
      <c r="H3280" s="139">
        <v>41974</v>
      </c>
    </row>
    <row r="3281" spans="1:8" ht="25.5">
      <c r="A3281" s="140">
        <v>84889</v>
      </c>
      <c r="B3281" s="141" t="s">
        <v>9504</v>
      </c>
      <c r="C3281" s="140" t="s">
        <v>5410</v>
      </c>
      <c r="D3281" s="140" t="s">
        <v>83</v>
      </c>
      <c r="E3281" s="142">
        <v>16.05</v>
      </c>
      <c r="F3281" s="142">
        <v>15.42</v>
      </c>
      <c r="G3281" s="140" t="s">
        <v>308</v>
      </c>
      <c r="H3281" s="143">
        <v>41974</v>
      </c>
    </row>
    <row r="3282" spans="1:8" ht="25.5">
      <c r="A3282" s="136">
        <v>84895</v>
      </c>
      <c r="B3282" s="137" t="s">
        <v>9505</v>
      </c>
      <c r="C3282" s="136" t="s">
        <v>5410</v>
      </c>
      <c r="D3282" s="136" t="s">
        <v>83</v>
      </c>
      <c r="E3282" s="138">
        <v>113.32</v>
      </c>
      <c r="F3282" s="138">
        <v>103.9</v>
      </c>
      <c r="G3282" s="136" t="s">
        <v>308</v>
      </c>
      <c r="H3282" s="139">
        <v>41974</v>
      </c>
    </row>
    <row r="3283" spans="1:8" ht="25.5">
      <c r="A3283" s="140">
        <v>84894</v>
      </c>
      <c r="B3283" s="141" t="s">
        <v>9506</v>
      </c>
      <c r="C3283" s="140" t="s">
        <v>5410</v>
      </c>
      <c r="D3283" s="140" t="s">
        <v>83</v>
      </c>
      <c r="E3283" s="142">
        <v>17.309999999999999</v>
      </c>
      <c r="F3283" s="142">
        <v>16.5</v>
      </c>
      <c r="G3283" s="140" t="s">
        <v>308</v>
      </c>
      <c r="H3283" s="143">
        <v>41974</v>
      </c>
    </row>
    <row r="3284" spans="1:8" ht="25.5">
      <c r="A3284" s="136">
        <v>84893</v>
      </c>
      <c r="B3284" s="137" t="s">
        <v>9507</v>
      </c>
      <c r="C3284" s="136" t="s">
        <v>5410</v>
      </c>
      <c r="D3284" s="136" t="s">
        <v>83</v>
      </c>
      <c r="E3284" s="138">
        <v>61.25</v>
      </c>
      <c r="F3284" s="138">
        <v>56.4</v>
      </c>
      <c r="G3284" s="136" t="s">
        <v>308</v>
      </c>
      <c r="H3284" s="139">
        <v>41974</v>
      </c>
    </row>
    <row r="3285" spans="1:8" ht="25.5">
      <c r="A3285" s="140">
        <v>5946</v>
      </c>
      <c r="B3285" s="141" t="s">
        <v>9508</v>
      </c>
      <c r="C3285" s="140" t="s">
        <v>5450</v>
      </c>
      <c r="D3285" s="140" t="s">
        <v>6044</v>
      </c>
      <c r="E3285" s="142">
        <v>52.66</v>
      </c>
      <c r="F3285" s="142">
        <v>50.97</v>
      </c>
      <c r="G3285" s="140" t="s">
        <v>308</v>
      </c>
      <c r="H3285" s="143">
        <v>41974</v>
      </c>
    </row>
    <row r="3286" spans="1:8" ht="25.5">
      <c r="A3286" s="136">
        <v>5944</v>
      </c>
      <c r="B3286" s="137" t="s">
        <v>9509</v>
      </c>
      <c r="C3286" s="136" t="s">
        <v>5450</v>
      </c>
      <c r="D3286" s="136" t="s">
        <v>6046</v>
      </c>
      <c r="E3286" s="138">
        <v>176.13</v>
      </c>
      <c r="F3286" s="138">
        <v>174.45</v>
      </c>
      <c r="G3286" s="136" t="s">
        <v>308</v>
      </c>
      <c r="H3286" s="139">
        <v>41974</v>
      </c>
    </row>
    <row r="3287" spans="1:8" ht="38.25">
      <c r="A3287" s="140">
        <v>89130</v>
      </c>
      <c r="B3287" s="141" t="s">
        <v>9510</v>
      </c>
      <c r="C3287" s="140" t="s">
        <v>5450</v>
      </c>
      <c r="D3287" s="140" t="s">
        <v>307</v>
      </c>
      <c r="E3287" s="142">
        <v>30</v>
      </c>
      <c r="F3287" s="142">
        <v>29.99</v>
      </c>
      <c r="G3287" s="140" t="s">
        <v>308</v>
      </c>
      <c r="H3287" s="143">
        <v>41974</v>
      </c>
    </row>
    <row r="3288" spans="1:8" ht="25.5">
      <c r="A3288" s="136">
        <v>89131</v>
      </c>
      <c r="B3288" s="137" t="s">
        <v>9511</v>
      </c>
      <c r="C3288" s="136" t="s">
        <v>5450</v>
      </c>
      <c r="D3288" s="136" t="s">
        <v>307</v>
      </c>
      <c r="E3288" s="138">
        <v>6.75</v>
      </c>
      <c r="F3288" s="138">
        <v>6.74</v>
      </c>
      <c r="G3288" s="136" t="s">
        <v>308</v>
      </c>
      <c r="H3288" s="139">
        <v>41974</v>
      </c>
    </row>
    <row r="3289" spans="1:8" ht="25.5">
      <c r="A3289" s="140">
        <v>53861</v>
      </c>
      <c r="B3289" s="141" t="s">
        <v>9512</v>
      </c>
      <c r="C3289" s="140" t="s">
        <v>5450</v>
      </c>
      <c r="D3289" s="140" t="s">
        <v>307</v>
      </c>
      <c r="E3289" s="142">
        <v>32.81</v>
      </c>
      <c r="F3289" s="142">
        <v>32.799999999999997</v>
      </c>
      <c r="G3289" s="140" t="s">
        <v>308</v>
      </c>
      <c r="H3289" s="143">
        <v>41974</v>
      </c>
    </row>
    <row r="3290" spans="1:8" ht="38.25">
      <c r="A3290" s="136">
        <v>5787</v>
      </c>
      <c r="B3290" s="137" t="s">
        <v>9513</v>
      </c>
      <c r="C3290" s="136" t="s">
        <v>5450</v>
      </c>
      <c r="D3290" s="136" t="s">
        <v>307</v>
      </c>
      <c r="E3290" s="138">
        <v>90.66</v>
      </c>
      <c r="F3290" s="138">
        <v>90.66</v>
      </c>
      <c r="G3290" s="136" t="s">
        <v>308</v>
      </c>
      <c r="H3290" s="139">
        <v>41974</v>
      </c>
    </row>
    <row r="3291" spans="1:8" ht="38.25">
      <c r="A3291" s="140">
        <v>53857</v>
      </c>
      <c r="B3291" s="141" t="s">
        <v>9514</v>
      </c>
      <c r="C3291" s="140" t="s">
        <v>5450</v>
      </c>
      <c r="D3291" s="140" t="s">
        <v>307</v>
      </c>
      <c r="E3291" s="142">
        <v>23.66</v>
      </c>
      <c r="F3291" s="142">
        <v>23.66</v>
      </c>
      <c r="G3291" s="140" t="s">
        <v>308</v>
      </c>
      <c r="H3291" s="143">
        <v>41974</v>
      </c>
    </row>
    <row r="3292" spans="1:8" ht="38.25">
      <c r="A3292" s="136">
        <v>53858</v>
      </c>
      <c r="B3292" s="137" t="s">
        <v>9515</v>
      </c>
      <c r="C3292" s="136" t="s">
        <v>5450</v>
      </c>
      <c r="D3292" s="136" t="s">
        <v>307</v>
      </c>
      <c r="E3292" s="138">
        <v>53.48</v>
      </c>
      <c r="F3292" s="138">
        <v>53.48</v>
      </c>
      <c r="G3292" s="136" t="s">
        <v>308</v>
      </c>
      <c r="H3292" s="139">
        <v>41974</v>
      </c>
    </row>
    <row r="3293" spans="1:8" ht="25.5">
      <c r="A3293" s="140">
        <v>5942</v>
      </c>
      <c r="B3293" s="141" t="s">
        <v>9516</v>
      </c>
      <c r="C3293" s="140" t="s">
        <v>5450</v>
      </c>
      <c r="D3293" s="140" t="s">
        <v>6044</v>
      </c>
      <c r="E3293" s="142">
        <v>42.41</v>
      </c>
      <c r="F3293" s="142">
        <v>40.729999999999997</v>
      </c>
      <c r="G3293" s="140" t="s">
        <v>308</v>
      </c>
      <c r="H3293" s="143">
        <v>41974</v>
      </c>
    </row>
    <row r="3294" spans="1:8" ht="25.5">
      <c r="A3294" s="136">
        <v>5940</v>
      </c>
      <c r="B3294" s="137" t="s">
        <v>9517</v>
      </c>
      <c r="C3294" s="136" t="s">
        <v>5450</v>
      </c>
      <c r="D3294" s="136" t="s">
        <v>6046</v>
      </c>
      <c r="E3294" s="138">
        <v>119.55</v>
      </c>
      <c r="F3294" s="138">
        <v>117.87</v>
      </c>
      <c r="G3294" s="136" t="s">
        <v>308</v>
      </c>
      <c r="H3294" s="139">
        <v>41974</v>
      </c>
    </row>
    <row r="3295" spans="1:8" ht="38.25">
      <c r="A3295" s="140">
        <v>89128</v>
      </c>
      <c r="B3295" s="141" t="s">
        <v>9518</v>
      </c>
      <c r="C3295" s="140" t="s">
        <v>5450</v>
      </c>
      <c r="D3295" s="140" t="s">
        <v>307</v>
      </c>
      <c r="E3295" s="142">
        <v>21.63</v>
      </c>
      <c r="F3295" s="142">
        <v>21.63</v>
      </c>
      <c r="G3295" s="140" t="s">
        <v>308</v>
      </c>
      <c r="H3295" s="143">
        <v>41974</v>
      </c>
    </row>
    <row r="3296" spans="1:8" ht="25.5">
      <c r="A3296" s="136">
        <v>89129</v>
      </c>
      <c r="B3296" s="137" t="s">
        <v>9519</v>
      </c>
      <c r="C3296" s="136" t="s">
        <v>5450</v>
      </c>
      <c r="D3296" s="136" t="s">
        <v>307</v>
      </c>
      <c r="E3296" s="138">
        <v>4.87</v>
      </c>
      <c r="F3296" s="138">
        <v>4.87</v>
      </c>
      <c r="G3296" s="136" t="s">
        <v>308</v>
      </c>
      <c r="H3296" s="139">
        <v>41974</v>
      </c>
    </row>
    <row r="3297" spans="1:8" ht="38.25">
      <c r="A3297" s="140" t="s">
        <v>9520</v>
      </c>
      <c r="B3297" s="141" t="s">
        <v>9521</v>
      </c>
      <c r="C3297" s="140" t="s">
        <v>5368</v>
      </c>
      <c r="D3297" s="140" t="s">
        <v>83</v>
      </c>
      <c r="E3297" s="142">
        <v>323.47000000000003</v>
      </c>
      <c r="F3297" s="142">
        <v>316.7</v>
      </c>
      <c r="G3297" s="140" t="s">
        <v>308</v>
      </c>
      <c r="H3297" s="143">
        <v>41974</v>
      </c>
    </row>
    <row r="3298" spans="1:8" ht="38.25">
      <c r="A3298" s="136" t="s">
        <v>9522</v>
      </c>
      <c r="B3298" s="137" t="s">
        <v>9523</v>
      </c>
      <c r="C3298" s="136" t="s">
        <v>5368</v>
      </c>
      <c r="D3298" s="136" t="s">
        <v>83</v>
      </c>
      <c r="E3298" s="138">
        <v>357.79</v>
      </c>
      <c r="F3298" s="138">
        <v>349.67</v>
      </c>
      <c r="G3298" s="136" t="s">
        <v>308</v>
      </c>
      <c r="H3298" s="139">
        <v>41974</v>
      </c>
    </row>
    <row r="3299" spans="1:8" ht="38.25">
      <c r="A3299" s="140" t="s">
        <v>9524</v>
      </c>
      <c r="B3299" s="141" t="s">
        <v>9525</v>
      </c>
      <c r="C3299" s="140" t="s">
        <v>5368</v>
      </c>
      <c r="D3299" s="140" t="s">
        <v>83</v>
      </c>
      <c r="E3299" s="142">
        <v>43.66</v>
      </c>
      <c r="F3299" s="142">
        <v>40.950000000000003</v>
      </c>
      <c r="G3299" s="140" t="s">
        <v>308</v>
      </c>
      <c r="H3299" s="143">
        <v>41974</v>
      </c>
    </row>
    <row r="3300" spans="1:8" ht="38.25">
      <c r="A3300" s="136" t="s">
        <v>9526</v>
      </c>
      <c r="B3300" s="137" t="s">
        <v>9527</v>
      </c>
      <c r="C3300" s="136" t="s">
        <v>5368</v>
      </c>
      <c r="D3300" s="136" t="s">
        <v>83</v>
      </c>
      <c r="E3300" s="138">
        <v>526.97</v>
      </c>
      <c r="F3300" s="138">
        <v>517.5</v>
      </c>
      <c r="G3300" s="136" t="s">
        <v>308</v>
      </c>
      <c r="H3300" s="139">
        <v>41974</v>
      </c>
    </row>
    <row r="3301" spans="1:8" ht="38.25">
      <c r="A3301" s="140" t="s">
        <v>9528</v>
      </c>
      <c r="B3301" s="141" t="s">
        <v>9529</v>
      </c>
      <c r="C3301" s="140" t="s">
        <v>5368</v>
      </c>
      <c r="D3301" s="140" t="s">
        <v>83</v>
      </c>
      <c r="E3301" s="142">
        <v>568.52</v>
      </c>
      <c r="F3301" s="142">
        <v>557.70000000000005</v>
      </c>
      <c r="G3301" s="140" t="s">
        <v>308</v>
      </c>
      <c r="H3301" s="143">
        <v>41974</v>
      </c>
    </row>
    <row r="3302" spans="1:8" ht="38.25">
      <c r="A3302" s="136" t="s">
        <v>9530</v>
      </c>
      <c r="B3302" s="137" t="s">
        <v>9531</v>
      </c>
      <c r="C3302" s="136" t="s">
        <v>5368</v>
      </c>
      <c r="D3302" s="136" t="s">
        <v>83</v>
      </c>
      <c r="E3302" s="138">
        <v>842.68</v>
      </c>
      <c r="F3302" s="138">
        <v>826.45</v>
      </c>
      <c r="G3302" s="136" t="s">
        <v>308</v>
      </c>
      <c r="H3302" s="139">
        <v>41974</v>
      </c>
    </row>
    <row r="3303" spans="1:8" ht="38.25">
      <c r="A3303" s="140">
        <v>83463</v>
      </c>
      <c r="B3303" s="141" t="s">
        <v>9532</v>
      </c>
      <c r="C3303" s="140" t="s">
        <v>5368</v>
      </c>
      <c r="D3303" s="140" t="s">
        <v>83</v>
      </c>
      <c r="E3303" s="142">
        <v>220.19</v>
      </c>
      <c r="F3303" s="142">
        <v>214.78</v>
      </c>
      <c r="G3303" s="140" t="s">
        <v>308</v>
      </c>
      <c r="H3303" s="143">
        <v>41974</v>
      </c>
    </row>
    <row r="3304" spans="1:8" ht="38.25">
      <c r="A3304" s="136">
        <v>84402</v>
      </c>
      <c r="B3304" s="137" t="s">
        <v>9533</v>
      </c>
      <c r="C3304" s="136" t="s">
        <v>5368</v>
      </c>
      <c r="D3304" s="136" t="s">
        <v>83</v>
      </c>
      <c r="E3304" s="138">
        <v>51.85</v>
      </c>
      <c r="F3304" s="138">
        <v>49.14</v>
      </c>
      <c r="G3304" s="136" t="s">
        <v>308</v>
      </c>
      <c r="H3304" s="139">
        <v>41974</v>
      </c>
    </row>
    <row r="3305" spans="1:8" ht="38.25">
      <c r="A3305" s="140">
        <v>83371</v>
      </c>
      <c r="B3305" s="141" t="s">
        <v>9534</v>
      </c>
      <c r="C3305" s="140" t="s">
        <v>5371</v>
      </c>
      <c r="D3305" s="140" t="s">
        <v>83</v>
      </c>
      <c r="E3305" s="142">
        <v>99.67</v>
      </c>
      <c r="F3305" s="142">
        <v>95.21</v>
      </c>
      <c r="G3305" s="140" t="s">
        <v>308</v>
      </c>
      <c r="H3305" s="143">
        <v>41974</v>
      </c>
    </row>
    <row r="3306" spans="1:8" ht="38.25">
      <c r="A3306" s="136">
        <v>83370</v>
      </c>
      <c r="B3306" s="137" t="s">
        <v>9535</v>
      </c>
      <c r="C3306" s="136" t="s">
        <v>5371</v>
      </c>
      <c r="D3306" s="136" t="s">
        <v>83</v>
      </c>
      <c r="E3306" s="138">
        <v>158.41</v>
      </c>
      <c r="F3306" s="138">
        <v>152.57</v>
      </c>
      <c r="G3306" s="136" t="s">
        <v>308</v>
      </c>
      <c r="H3306" s="139">
        <v>41974</v>
      </c>
    </row>
    <row r="3307" spans="1:8" ht="38.25">
      <c r="A3307" s="140">
        <v>83369</v>
      </c>
      <c r="B3307" s="141" t="s">
        <v>9536</v>
      </c>
      <c r="C3307" s="140" t="s">
        <v>5371</v>
      </c>
      <c r="D3307" s="140" t="s">
        <v>83</v>
      </c>
      <c r="E3307" s="142">
        <v>225.5</v>
      </c>
      <c r="F3307" s="142">
        <v>218.71</v>
      </c>
      <c r="G3307" s="140" t="s">
        <v>308</v>
      </c>
      <c r="H3307" s="143">
        <v>41974</v>
      </c>
    </row>
    <row r="3308" spans="1:8" ht="38.25">
      <c r="A3308" s="136">
        <v>84676</v>
      </c>
      <c r="B3308" s="137" t="s">
        <v>9537</v>
      </c>
      <c r="C3308" s="136" t="s">
        <v>5371</v>
      </c>
      <c r="D3308" s="136" t="s">
        <v>83</v>
      </c>
      <c r="E3308" s="138">
        <v>299.38</v>
      </c>
      <c r="F3308" s="138">
        <v>292.58999999999997</v>
      </c>
      <c r="G3308" s="136" t="s">
        <v>308</v>
      </c>
      <c r="H3308" s="139">
        <v>41974</v>
      </c>
    </row>
    <row r="3309" spans="1:8" ht="38.25">
      <c r="A3309" s="140" t="s">
        <v>9538</v>
      </c>
      <c r="B3309" s="141" t="s">
        <v>9539</v>
      </c>
      <c r="C3309" s="140" t="s">
        <v>5368</v>
      </c>
      <c r="D3309" s="140" t="s">
        <v>83</v>
      </c>
      <c r="E3309" s="142">
        <v>1036.07</v>
      </c>
      <c r="F3309" s="142">
        <v>1013.24</v>
      </c>
      <c r="G3309" s="140" t="s">
        <v>308</v>
      </c>
      <c r="H3309" s="143">
        <v>41974</v>
      </c>
    </row>
    <row r="3310" spans="1:8" ht="25.5">
      <c r="A3310" s="136">
        <v>89710</v>
      </c>
      <c r="B3310" s="137" t="s">
        <v>9540</v>
      </c>
      <c r="C3310" s="136" t="s">
        <v>5366</v>
      </c>
      <c r="D3310" s="136" t="s">
        <v>83</v>
      </c>
      <c r="E3310" s="138">
        <v>7.09</v>
      </c>
      <c r="F3310" s="138">
        <v>6.89</v>
      </c>
      <c r="G3310" s="136" t="s">
        <v>308</v>
      </c>
      <c r="H3310" s="139">
        <v>41974</v>
      </c>
    </row>
    <row r="3311" spans="1:8" ht="25.5">
      <c r="A3311" s="140">
        <v>89495</v>
      </c>
      <c r="B3311" s="141" t="s">
        <v>9541</v>
      </c>
      <c r="C3311" s="140" t="s">
        <v>5366</v>
      </c>
      <c r="D3311" s="140" t="s">
        <v>83</v>
      </c>
      <c r="E3311" s="142">
        <v>6.25</v>
      </c>
      <c r="F3311" s="142">
        <v>6.15</v>
      </c>
      <c r="G3311" s="140" t="s">
        <v>308</v>
      </c>
      <c r="H3311" s="143">
        <v>41974</v>
      </c>
    </row>
    <row r="3312" spans="1:8" ht="38.25">
      <c r="A3312" s="136">
        <v>89709</v>
      </c>
      <c r="B3312" s="137" t="s">
        <v>9542</v>
      </c>
      <c r="C3312" s="136" t="s">
        <v>5366</v>
      </c>
      <c r="D3312" s="136" t="s">
        <v>83</v>
      </c>
      <c r="E3312" s="138">
        <v>7.23</v>
      </c>
      <c r="F3312" s="138">
        <v>7.03</v>
      </c>
      <c r="G3312" s="136" t="s">
        <v>308</v>
      </c>
      <c r="H3312" s="139">
        <v>41974</v>
      </c>
    </row>
    <row r="3313" spans="1:8" ht="38.25">
      <c r="A3313" s="140" t="s">
        <v>9543</v>
      </c>
      <c r="B3313" s="141" t="s">
        <v>9544</v>
      </c>
      <c r="C3313" s="140" t="s">
        <v>6285</v>
      </c>
      <c r="D3313" s="140" t="s">
        <v>370</v>
      </c>
      <c r="E3313" s="142">
        <v>69.709999999999994</v>
      </c>
      <c r="F3313" s="142">
        <v>64.17</v>
      </c>
      <c r="G3313" s="140" t="s">
        <v>308</v>
      </c>
      <c r="H3313" s="143">
        <v>41974</v>
      </c>
    </row>
    <row r="3314" spans="1:8" ht="38.25">
      <c r="A3314" s="136" t="s">
        <v>9545</v>
      </c>
      <c r="B3314" s="137" t="s">
        <v>9546</v>
      </c>
      <c r="C3314" s="136" t="s">
        <v>6285</v>
      </c>
      <c r="D3314" s="136" t="s">
        <v>370</v>
      </c>
      <c r="E3314" s="138">
        <v>16.95</v>
      </c>
      <c r="F3314" s="138">
        <v>15.53</v>
      </c>
      <c r="G3314" s="136" t="s">
        <v>308</v>
      </c>
      <c r="H3314" s="139">
        <v>41974</v>
      </c>
    </row>
    <row r="3315" spans="1:8">
      <c r="A3315" s="140">
        <v>84117</v>
      </c>
      <c r="B3315" s="141" t="s">
        <v>9547</v>
      </c>
      <c r="C3315" s="140" t="s">
        <v>5361</v>
      </c>
      <c r="D3315" s="140" t="s">
        <v>335</v>
      </c>
      <c r="E3315" s="142">
        <v>14.91</v>
      </c>
      <c r="F3315" s="142">
        <v>13.63</v>
      </c>
      <c r="G3315" s="140" t="s">
        <v>308</v>
      </c>
      <c r="H3315" s="143">
        <v>41974</v>
      </c>
    </row>
    <row r="3316" spans="1:8">
      <c r="A3316" s="136">
        <v>88314</v>
      </c>
      <c r="B3316" s="137" t="s">
        <v>9548</v>
      </c>
      <c r="C3316" s="136" t="s">
        <v>5361</v>
      </c>
      <c r="D3316" s="136" t="s">
        <v>307</v>
      </c>
      <c r="E3316" s="138">
        <v>8.48</v>
      </c>
      <c r="F3316" s="138">
        <v>7.85</v>
      </c>
      <c r="G3316" s="136" t="s">
        <v>308</v>
      </c>
      <c r="H3316" s="139">
        <v>41974</v>
      </c>
    </row>
    <row r="3317" spans="1:8" ht="38.25">
      <c r="A3317" s="140" t="s">
        <v>9549</v>
      </c>
      <c r="B3317" s="141" t="s">
        <v>9550</v>
      </c>
      <c r="C3317" s="140" t="s">
        <v>5670</v>
      </c>
      <c r="D3317" s="140" t="s">
        <v>335</v>
      </c>
      <c r="E3317" s="142">
        <v>38.9</v>
      </c>
      <c r="F3317" s="142">
        <v>36.74</v>
      </c>
      <c r="G3317" s="140" t="s">
        <v>308</v>
      </c>
      <c r="H3317" s="143">
        <v>41974</v>
      </c>
    </row>
    <row r="3318" spans="1:8" ht="38.25">
      <c r="A3318" s="136" t="s">
        <v>9551</v>
      </c>
      <c r="B3318" s="137" t="s">
        <v>9552</v>
      </c>
      <c r="C3318" s="136" t="s">
        <v>5670</v>
      </c>
      <c r="D3318" s="136" t="s">
        <v>335</v>
      </c>
      <c r="E3318" s="138">
        <v>41.12</v>
      </c>
      <c r="F3318" s="138">
        <v>39.090000000000003</v>
      </c>
      <c r="G3318" s="136" t="s">
        <v>308</v>
      </c>
      <c r="H3318" s="139">
        <v>41974</v>
      </c>
    </row>
    <row r="3319" spans="1:8" ht="25.5">
      <c r="A3319" s="140" t="s">
        <v>9553</v>
      </c>
      <c r="B3319" s="141" t="s">
        <v>9554</v>
      </c>
      <c r="C3319" s="140" t="s">
        <v>5604</v>
      </c>
      <c r="D3319" s="140" t="s">
        <v>368</v>
      </c>
      <c r="E3319" s="142">
        <v>30.59</v>
      </c>
      <c r="F3319" s="142">
        <v>27.77</v>
      </c>
      <c r="G3319" s="140" t="s">
        <v>308</v>
      </c>
      <c r="H3319" s="143">
        <v>41974</v>
      </c>
    </row>
    <row r="3320" spans="1:8" ht="25.5">
      <c r="A3320" s="136">
        <v>83441</v>
      </c>
      <c r="B3320" s="137" t="s">
        <v>9555</v>
      </c>
      <c r="C3320" s="136" t="s">
        <v>5604</v>
      </c>
      <c r="D3320" s="136" t="s">
        <v>368</v>
      </c>
      <c r="E3320" s="138">
        <v>42.49</v>
      </c>
      <c r="F3320" s="138">
        <v>38.58</v>
      </c>
      <c r="G3320" s="136" t="s">
        <v>308</v>
      </c>
      <c r="H3320" s="139">
        <v>41974</v>
      </c>
    </row>
    <row r="3321" spans="1:8" ht="51">
      <c r="A3321" s="140">
        <v>5719</v>
      </c>
      <c r="B3321" s="141" t="s">
        <v>9556</v>
      </c>
      <c r="C3321" s="140" t="s">
        <v>5604</v>
      </c>
      <c r="D3321" s="140" t="s">
        <v>368</v>
      </c>
      <c r="E3321" s="142">
        <v>43.58</v>
      </c>
      <c r="F3321" s="142">
        <v>40.229999999999997</v>
      </c>
      <c r="G3321" s="140" t="s">
        <v>308</v>
      </c>
      <c r="H3321" s="143">
        <v>41974</v>
      </c>
    </row>
    <row r="3322" spans="1:8">
      <c r="A3322" s="136">
        <v>53527</v>
      </c>
      <c r="B3322" s="137" t="s">
        <v>64</v>
      </c>
      <c r="C3322" s="136" t="s">
        <v>5604</v>
      </c>
      <c r="D3322" s="136" t="s">
        <v>368</v>
      </c>
      <c r="E3322" s="138">
        <v>48.56</v>
      </c>
      <c r="F3322" s="138">
        <v>44.09</v>
      </c>
      <c r="G3322" s="136" t="s">
        <v>308</v>
      </c>
      <c r="H3322" s="139">
        <v>41974</v>
      </c>
    </row>
    <row r="3323" spans="1:8" ht="25.5">
      <c r="A3323" s="140" t="s">
        <v>9557</v>
      </c>
      <c r="B3323" s="141" t="s">
        <v>9558</v>
      </c>
      <c r="C3323" s="140" t="s">
        <v>5604</v>
      </c>
      <c r="D3323" s="140" t="s">
        <v>368</v>
      </c>
      <c r="E3323" s="142">
        <v>36.42</v>
      </c>
      <c r="F3323" s="142">
        <v>33.06</v>
      </c>
      <c r="G3323" s="140" t="s">
        <v>308</v>
      </c>
      <c r="H3323" s="143">
        <v>41974</v>
      </c>
    </row>
    <row r="3324" spans="1:8">
      <c r="A3324" s="136">
        <v>83345</v>
      </c>
      <c r="B3324" s="137" t="s">
        <v>9559</v>
      </c>
      <c r="C3324" s="136" t="s">
        <v>5604</v>
      </c>
      <c r="D3324" s="136" t="s">
        <v>368</v>
      </c>
      <c r="E3324" s="138">
        <v>128.38999999999999</v>
      </c>
      <c r="F3324" s="138">
        <v>127.32</v>
      </c>
      <c r="G3324" s="136" t="s">
        <v>308</v>
      </c>
      <c r="H3324" s="139">
        <v>41974</v>
      </c>
    </row>
    <row r="3325" spans="1:8" ht="25.5">
      <c r="A3325" s="140">
        <v>72921</v>
      </c>
      <c r="B3325" s="141" t="s">
        <v>9560</v>
      </c>
      <c r="C3325" s="140" t="s">
        <v>5604</v>
      </c>
      <c r="D3325" s="140" t="s">
        <v>368</v>
      </c>
      <c r="E3325" s="142">
        <v>47.1</v>
      </c>
      <c r="F3325" s="142">
        <v>46.26</v>
      </c>
      <c r="G3325" s="140" t="s">
        <v>308</v>
      </c>
      <c r="H3325" s="143">
        <v>41974</v>
      </c>
    </row>
    <row r="3326" spans="1:8" ht="25.5">
      <c r="A3326" s="136">
        <v>72920</v>
      </c>
      <c r="B3326" s="137" t="s">
        <v>9561</v>
      </c>
      <c r="C3326" s="136" t="s">
        <v>5604</v>
      </c>
      <c r="D3326" s="136" t="s">
        <v>368</v>
      </c>
      <c r="E3326" s="138">
        <v>14.75</v>
      </c>
      <c r="F3326" s="138">
        <v>13.92</v>
      </c>
      <c r="G3326" s="136" t="s">
        <v>308</v>
      </c>
      <c r="H3326" s="139">
        <v>41974</v>
      </c>
    </row>
    <row r="3327" spans="1:8" ht="25.5">
      <c r="A3327" s="140" t="s">
        <v>9562</v>
      </c>
      <c r="B3327" s="141" t="s">
        <v>9563</v>
      </c>
      <c r="C3327" s="140" t="s">
        <v>5604</v>
      </c>
      <c r="D3327" s="140" t="s">
        <v>368</v>
      </c>
      <c r="E3327" s="142">
        <v>36.42</v>
      </c>
      <c r="F3327" s="142">
        <v>33.06</v>
      </c>
      <c r="G3327" s="140" t="s">
        <v>308</v>
      </c>
      <c r="H3327" s="143">
        <v>41974</v>
      </c>
    </row>
    <row r="3328" spans="1:8" ht="38.25">
      <c r="A3328" s="136" t="s">
        <v>261</v>
      </c>
      <c r="B3328" s="137" t="s">
        <v>9564</v>
      </c>
      <c r="C3328" s="136" t="s">
        <v>5604</v>
      </c>
      <c r="D3328" s="136" t="s">
        <v>368</v>
      </c>
      <c r="E3328" s="138">
        <v>8.7100000000000009</v>
      </c>
      <c r="F3328" s="138">
        <v>8.02</v>
      </c>
      <c r="G3328" s="136" t="s">
        <v>308</v>
      </c>
      <c r="H3328" s="139">
        <v>41974</v>
      </c>
    </row>
    <row r="3329" spans="1:8" ht="25.5">
      <c r="A3329" s="140" t="s">
        <v>9565</v>
      </c>
      <c r="B3329" s="141" t="s">
        <v>9566</v>
      </c>
      <c r="C3329" s="140" t="s">
        <v>5604</v>
      </c>
      <c r="D3329" s="140" t="s">
        <v>368</v>
      </c>
      <c r="E3329" s="142">
        <v>25.49</v>
      </c>
      <c r="F3329" s="142">
        <v>23.14</v>
      </c>
      <c r="G3329" s="140" t="s">
        <v>308</v>
      </c>
      <c r="H3329" s="143">
        <v>41974</v>
      </c>
    </row>
    <row r="3330" spans="1:8" ht="25.5">
      <c r="A3330" s="136" t="s">
        <v>9567</v>
      </c>
      <c r="B3330" s="137" t="s">
        <v>9568</v>
      </c>
      <c r="C3330" s="136" t="s">
        <v>5604</v>
      </c>
      <c r="D3330" s="136" t="s">
        <v>368</v>
      </c>
      <c r="E3330" s="138">
        <v>158.84</v>
      </c>
      <c r="F3330" s="138">
        <v>155.35</v>
      </c>
      <c r="G3330" s="136" t="s">
        <v>308</v>
      </c>
      <c r="H3330" s="139">
        <v>41974</v>
      </c>
    </row>
    <row r="3331" spans="1:8" ht="25.5">
      <c r="A3331" s="140" t="s">
        <v>9569</v>
      </c>
      <c r="B3331" s="141" t="s">
        <v>9570</v>
      </c>
      <c r="C3331" s="140" t="s">
        <v>5604</v>
      </c>
      <c r="D3331" s="140" t="s">
        <v>368</v>
      </c>
      <c r="E3331" s="142">
        <v>24.82</v>
      </c>
      <c r="F3331" s="142">
        <v>22.95</v>
      </c>
      <c r="G3331" s="140" t="s">
        <v>308</v>
      </c>
      <c r="H3331" s="143">
        <v>41974</v>
      </c>
    </row>
    <row r="3332" spans="1:8">
      <c r="A3332" s="136">
        <v>79488</v>
      </c>
      <c r="B3332" s="137" t="s">
        <v>9571</v>
      </c>
      <c r="C3332" s="136" t="s">
        <v>5604</v>
      </c>
      <c r="D3332" s="136" t="s">
        <v>368</v>
      </c>
      <c r="E3332" s="138">
        <v>6.05</v>
      </c>
      <c r="F3332" s="138">
        <v>5.54</v>
      </c>
      <c r="G3332" s="136" t="s">
        <v>308</v>
      </c>
      <c r="H3332" s="139">
        <v>41974</v>
      </c>
    </row>
    <row r="3333" spans="1:8">
      <c r="A3333" s="140">
        <v>79489</v>
      </c>
      <c r="B3333" s="141" t="s">
        <v>9572</v>
      </c>
      <c r="C3333" s="140" t="s">
        <v>5604</v>
      </c>
      <c r="D3333" s="140" t="s">
        <v>368</v>
      </c>
      <c r="E3333" s="142">
        <v>5.46</v>
      </c>
      <c r="F3333" s="142">
        <v>4.96</v>
      </c>
      <c r="G3333" s="140" t="s">
        <v>308</v>
      </c>
      <c r="H3333" s="143">
        <v>41974</v>
      </c>
    </row>
    <row r="3334" spans="1:8" ht="25.5">
      <c r="A3334" s="136" t="s">
        <v>9573</v>
      </c>
      <c r="B3334" s="137" t="s">
        <v>9574</v>
      </c>
      <c r="C3334" s="136" t="s">
        <v>5604</v>
      </c>
      <c r="D3334" s="136" t="s">
        <v>368</v>
      </c>
      <c r="E3334" s="138">
        <v>1.56</v>
      </c>
      <c r="F3334" s="138">
        <v>1.54</v>
      </c>
      <c r="G3334" s="136" t="s">
        <v>308</v>
      </c>
      <c r="H3334" s="139">
        <v>41974</v>
      </c>
    </row>
    <row r="3335" spans="1:8" ht="38.25">
      <c r="A3335" s="140">
        <v>83389</v>
      </c>
      <c r="B3335" s="141" t="s">
        <v>9575</v>
      </c>
      <c r="C3335" s="140" t="s">
        <v>5368</v>
      </c>
      <c r="D3335" s="140" t="s">
        <v>83</v>
      </c>
      <c r="E3335" s="142">
        <v>14.38</v>
      </c>
      <c r="F3335" s="142">
        <v>13.86</v>
      </c>
      <c r="G3335" s="140" t="s">
        <v>308</v>
      </c>
      <c r="H3335" s="143">
        <v>41974</v>
      </c>
    </row>
    <row r="3336" spans="1:8" ht="38.25">
      <c r="A3336" s="136">
        <v>83392</v>
      </c>
      <c r="B3336" s="137" t="s">
        <v>9576</v>
      </c>
      <c r="C3336" s="136" t="s">
        <v>5368</v>
      </c>
      <c r="D3336" s="136" t="s">
        <v>83</v>
      </c>
      <c r="E3336" s="138">
        <v>26.29</v>
      </c>
      <c r="F3336" s="138">
        <v>25.77</v>
      </c>
      <c r="G3336" s="136" t="s">
        <v>308</v>
      </c>
      <c r="H3336" s="139">
        <v>41974</v>
      </c>
    </row>
    <row r="3337" spans="1:8" ht="38.25">
      <c r="A3337" s="140">
        <v>83390</v>
      </c>
      <c r="B3337" s="141" t="s">
        <v>9577</v>
      </c>
      <c r="C3337" s="140" t="s">
        <v>5368</v>
      </c>
      <c r="D3337" s="140" t="s">
        <v>83</v>
      </c>
      <c r="E3337" s="142">
        <v>24.94</v>
      </c>
      <c r="F3337" s="142">
        <v>24.25</v>
      </c>
      <c r="G3337" s="140" t="s">
        <v>308</v>
      </c>
      <c r="H3337" s="143">
        <v>41974</v>
      </c>
    </row>
    <row r="3338" spans="1:8" ht="38.25">
      <c r="A3338" s="136">
        <v>83393</v>
      </c>
      <c r="B3338" s="137" t="s">
        <v>9578</v>
      </c>
      <c r="C3338" s="136" t="s">
        <v>5368</v>
      </c>
      <c r="D3338" s="136" t="s">
        <v>83</v>
      </c>
      <c r="E3338" s="138">
        <v>28.12</v>
      </c>
      <c r="F3338" s="138">
        <v>27.43</v>
      </c>
      <c r="G3338" s="136" t="s">
        <v>308</v>
      </c>
      <c r="H3338" s="139">
        <v>41974</v>
      </c>
    </row>
    <row r="3339" spans="1:8" ht="38.25">
      <c r="A3339" s="140">
        <v>83391</v>
      </c>
      <c r="B3339" s="141" t="s">
        <v>9579</v>
      </c>
      <c r="C3339" s="140" t="s">
        <v>5368</v>
      </c>
      <c r="D3339" s="140" t="s">
        <v>83</v>
      </c>
      <c r="E3339" s="142">
        <v>38.94</v>
      </c>
      <c r="F3339" s="142">
        <v>38.24</v>
      </c>
      <c r="G3339" s="140" t="s">
        <v>308</v>
      </c>
      <c r="H3339" s="143">
        <v>41974</v>
      </c>
    </row>
    <row r="3340" spans="1:8" ht="38.25">
      <c r="A3340" s="136">
        <v>83480</v>
      </c>
      <c r="B3340" s="137" t="s">
        <v>9580</v>
      </c>
      <c r="C3340" s="136" t="s">
        <v>5368</v>
      </c>
      <c r="D3340" s="136" t="s">
        <v>83</v>
      </c>
      <c r="E3340" s="138">
        <v>72.17</v>
      </c>
      <c r="F3340" s="138">
        <v>70</v>
      </c>
      <c r="G3340" s="136" t="s">
        <v>308</v>
      </c>
      <c r="H3340" s="139">
        <v>41974</v>
      </c>
    </row>
    <row r="3341" spans="1:8" ht="38.25">
      <c r="A3341" s="140">
        <v>83481</v>
      </c>
      <c r="B3341" s="141" t="s">
        <v>9581</v>
      </c>
      <c r="C3341" s="140" t="s">
        <v>5368</v>
      </c>
      <c r="D3341" s="140" t="s">
        <v>83</v>
      </c>
      <c r="E3341" s="142">
        <v>81.78</v>
      </c>
      <c r="F3341" s="142">
        <v>79.62</v>
      </c>
      <c r="G3341" s="140" t="s">
        <v>308</v>
      </c>
      <c r="H3341" s="143">
        <v>41974</v>
      </c>
    </row>
    <row r="3342" spans="1:8" ht="38.25">
      <c r="A3342" s="136">
        <v>72281</v>
      </c>
      <c r="B3342" s="137" t="s">
        <v>9582</v>
      </c>
      <c r="C3342" s="136" t="s">
        <v>5368</v>
      </c>
      <c r="D3342" s="136" t="s">
        <v>83</v>
      </c>
      <c r="E3342" s="138">
        <v>90.84</v>
      </c>
      <c r="F3342" s="138">
        <v>88.67</v>
      </c>
      <c r="G3342" s="136" t="s">
        <v>308</v>
      </c>
      <c r="H3342" s="139">
        <v>41974</v>
      </c>
    </row>
    <row r="3343" spans="1:8" ht="38.25">
      <c r="A3343" s="140">
        <v>72282</v>
      </c>
      <c r="B3343" s="141" t="s">
        <v>9583</v>
      </c>
      <c r="C3343" s="140" t="s">
        <v>5368</v>
      </c>
      <c r="D3343" s="140" t="s">
        <v>83</v>
      </c>
      <c r="E3343" s="142">
        <v>125.63</v>
      </c>
      <c r="F3343" s="142">
        <v>124</v>
      </c>
      <c r="G3343" s="140" t="s">
        <v>308</v>
      </c>
      <c r="H3343" s="143">
        <v>41974</v>
      </c>
    </row>
    <row r="3344" spans="1:8" ht="25.5">
      <c r="A3344" s="136">
        <v>75481</v>
      </c>
      <c r="B3344" s="137" t="s">
        <v>9584</v>
      </c>
      <c r="C3344" s="136" t="s">
        <v>5350</v>
      </c>
      <c r="D3344" s="136" t="s">
        <v>335</v>
      </c>
      <c r="E3344" s="138">
        <v>14.3</v>
      </c>
      <c r="F3344" s="138">
        <v>13.05</v>
      </c>
      <c r="G3344" s="136" t="s">
        <v>308</v>
      </c>
      <c r="H3344" s="139">
        <v>41974</v>
      </c>
    </row>
    <row r="3345" spans="1:8" ht="25.5">
      <c r="A3345" s="140" t="s">
        <v>9585</v>
      </c>
      <c r="B3345" s="141" t="s">
        <v>9586</v>
      </c>
      <c r="C3345" s="140" t="s">
        <v>5350</v>
      </c>
      <c r="D3345" s="140" t="s">
        <v>335</v>
      </c>
      <c r="E3345" s="142">
        <v>17.5</v>
      </c>
      <c r="F3345" s="142">
        <v>16.16</v>
      </c>
      <c r="G3345" s="140" t="s">
        <v>308</v>
      </c>
      <c r="H3345" s="143">
        <v>41974</v>
      </c>
    </row>
    <row r="3346" spans="1:8" ht="25.5">
      <c r="A3346" s="136">
        <v>84074</v>
      </c>
      <c r="B3346" s="137" t="s">
        <v>9587</v>
      </c>
      <c r="C3346" s="136" t="s">
        <v>5350</v>
      </c>
      <c r="D3346" s="136" t="s">
        <v>335</v>
      </c>
      <c r="E3346" s="138">
        <v>24.8</v>
      </c>
      <c r="F3346" s="138">
        <v>22.95</v>
      </c>
      <c r="G3346" s="136" t="s">
        <v>308</v>
      </c>
      <c r="H3346" s="139">
        <v>41974</v>
      </c>
    </row>
    <row r="3347" spans="1:8" ht="25.5">
      <c r="A3347" s="140">
        <v>84075</v>
      </c>
      <c r="B3347" s="141" t="s">
        <v>9588</v>
      </c>
      <c r="C3347" s="140" t="s">
        <v>5350</v>
      </c>
      <c r="D3347" s="140" t="s">
        <v>335</v>
      </c>
      <c r="E3347" s="142">
        <v>78.459999999999994</v>
      </c>
      <c r="F3347" s="142">
        <v>73.08</v>
      </c>
      <c r="G3347" s="140" t="s">
        <v>308</v>
      </c>
      <c r="H3347" s="143">
        <v>41974</v>
      </c>
    </row>
    <row r="3348" spans="1:8" ht="25.5">
      <c r="A3348" s="136">
        <v>84076</v>
      </c>
      <c r="B3348" s="137" t="s">
        <v>9589</v>
      </c>
      <c r="C3348" s="136" t="s">
        <v>5350</v>
      </c>
      <c r="D3348" s="136" t="s">
        <v>335</v>
      </c>
      <c r="E3348" s="138">
        <v>22.62</v>
      </c>
      <c r="F3348" s="138">
        <v>21.16</v>
      </c>
      <c r="G3348" s="136" t="s">
        <v>308</v>
      </c>
      <c r="H3348" s="139">
        <v>41974</v>
      </c>
    </row>
    <row r="3349" spans="1:8" ht="25.5">
      <c r="A3349" s="140">
        <v>89251</v>
      </c>
      <c r="B3349" s="141" t="s">
        <v>9590</v>
      </c>
      <c r="C3349" s="140" t="s">
        <v>5450</v>
      </c>
      <c r="D3349" s="140" t="s">
        <v>6044</v>
      </c>
      <c r="E3349" s="142">
        <v>181.39</v>
      </c>
      <c r="F3349" s="142">
        <v>180.06</v>
      </c>
      <c r="G3349" s="140" t="s">
        <v>308</v>
      </c>
      <c r="H3349" s="143">
        <v>41974</v>
      </c>
    </row>
    <row r="3350" spans="1:8" ht="25.5">
      <c r="A3350" s="136">
        <v>89250</v>
      </c>
      <c r="B3350" s="137" t="s">
        <v>9591</v>
      </c>
      <c r="C3350" s="136" t="s">
        <v>5450</v>
      </c>
      <c r="D3350" s="136" t="s">
        <v>6046</v>
      </c>
      <c r="E3350" s="138">
        <v>572.01</v>
      </c>
      <c r="F3350" s="138">
        <v>570.67999999999995</v>
      </c>
      <c r="G3350" s="136" t="s">
        <v>308</v>
      </c>
      <c r="H3350" s="139">
        <v>41974</v>
      </c>
    </row>
    <row r="3351" spans="1:8" ht="25.5">
      <c r="A3351" s="140">
        <v>89246</v>
      </c>
      <c r="B3351" s="141" t="s">
        <v>9592</v>
      </c>
      <c r="C3351" s="140" t="s">
        <v>5450</v>
      </c>
      <c r="D3351" s="140" t="s">
        <v>307</v>
      </c>
      <c r="E3351" s="142">
        <v>137.21</v>
      </c>
      <c r="F3351" s="142">
        <v>137.19999999999999</v>
      </c>
      <c r="G3351" s="140" t="s">
        <v>308</v>
      </c>
      <c r="H3351" s="143">
        <v>41974</v>
      </c>
    </row>
    <row r="3352" spans="1:8" ht="25.5">
      <c r="A3352" s="136">
        <v>89247</v>
      </c>
      <c r="B3352" s="137" t="s">
        <v>9593</v>
      </c>
      <c r="C3352" s="136" t="s">
        <v>5450</v>
      </c>
      <c r="D3352" s="136" t="s">
        <v>307</v>
      </c>
      <c r="E3352" s="138">
        <v>30.87</v>
      </c>
      <c r="F3352" s="138">
        <v>30.87</v>
      </c>
      <c r="G3352" s="136" t="s">
        <v>308</v>
      </c>
      <c r="H3352" s="139">
        <v>41974</v>
      </c>
    </row>
    <row r="3353" spans="1:8" ht="25.5">
      <c r="A3353" s="140">
        <v>89248</v>
      </c>
      <c r="B3353" s="141" t="s">
        <v>9594</v>
      </c>
      <c r="C3353" s="140" t="s">
        <v>5450</v>
      </c>
      <c r="D3353" s="140" t="s">
        <v>307</v>
      </c>
      <c r="E3353" s="142">
        <v>214.39</v>
      </c>
      <c r="F3353" s="142">
        <v>214.38</v>
      </c>
      <c r="G3353" s="140" t="s">
        <v>308</v>
      </c>
      <c r="H3353" s="143">
        <v>41974</v>
      </c>
    </row>
    <row r="3354" spans="1:8" ht="25.5">
      <c r="A3354" s="136">
        <v>89249</v>
      </c>
      <c r="B3354" s="137" t="s">
        <v>9595</v>
      </c>
      <c r="C3354" s="136" t="s">
        <v>5450</v>
      </c>
      <c r="D3354" s="136" t="s">
        <v>307</v>
      </c>
      <c r="E3354" s="138">
        <v>176.23</v>
      </c>
      <c r="F3354" s="138">
        <v>176.23</v>
      </c>
      <c r="G3354" s="136" t="s">
        <v>308</v>
      </c>
      <c r="H3354" s="139">
        <v>41974</v>
      </c>
    </row>
    <row r="3355" spans="1:8" ht="25.5">
      <c r="A3355" s="140">
        <v>72146</v>
      </c>
      <c r="B3355" s="141" t="s">
        <v>9596</v>
      </c>
      <c r="C3355" s="140" t="s">
        <v>5410</v>
      </c>
      <c r="D3355" s="140" t="s">
        <v>83</v>
      </c>
      <c r="E3355" s="142">
        <v>37.200000000000003</v>
      </c>
      <c r="F3355" s="142">
        <v>33.74</v>
      </c>
      <c r="G3355" s="140" t="s">
        <v>308</v>
      </c>
      <c r="H3355" s="143">
        <v>41974</v>
      </c>
    </row>
    <row r="3356" spans="1:8" ht="25.5">
      <c r="A3356" s="136">
        <v>72149</v>
      </c>
      <c r="B3356" s="137" t="s">
        <v>9597</v>
      </c>
      <c r="C3356" s="136" t="s">
        <v>5410</v>
      </c>
      <c r="D3356" s="136" t="s">
        <v>83</v>
      </c>
      <c r="E3356" s="138">
        <v>35.700000000000003</v>
      </c>
      <c r="F3356" s="138">
        <v>32.24</v>
      </c>
      <c r="G3356" s="136" t="s">
        <v>308</v>
      </c>
      <c r="H3356" s="139">
        <v>41974</v>
      </c>
    </row>
    <row r="3357" spans="1:8" ht="25.5">
      <c r="A3357" s="140">
        <v>72103</v>
      </c>
      <c r="B3357" s="141" t="s">
        <v>9598</v>
      </c>
      <c r="C3357" s="140" t="s">
        <v>6231</v>
      </c>
      <c r="D3357" s="140" t="s">
        <v>370</v>
      </c>
      <c r="E3357" s="142">
        <v>14.54</v>
      </c>
      <c r="F3357" s="142">
        <v>13.19</v>
      </c>
      <c r="G3357" s="140" t="s">
        <v>308</v>
      </c>
      <c r="H3357" s="143">
        <v>41974</v>
      </c>
    </row>
    <row r="3358" spans="1:8" ht="25.5">
      <c r="A3358" s="136">
        <v>72180</v>
      </c>
      <c r="B3358" s="137" t="s">
        <v>9599</v>
      </c>
      <c r="C3358" s="136" t="s">
        <v>5343</v>
      </c>
      <c r="D3358" s="136" t="s">
        <v>335</v>
      </c>
      <c r="E3358" s="138">
        <v>11.52</v>
      </c>
      <c r="F3358" s="138">
        <v>10.46</v>
      </c>
      <c r="G3358" s="136" t="s">
        <v>308</v>
      </c>
      <c r="H3358" s="139">
        <v>41974</v>
      </c>
    </row>
    <row r="3359" spans="1:8" ht="25.5">
      <c r="A3359" s="140">
        <v>72181</v>
      </c>
      <c r="B3359" s="141" t="s">
        <v>9600</v>
      </c>
      <c r="C3359" s="140" t="s">
        <v>5343</v>
      </c>
      <c r="D3359" s="140" t="s">
        <v>335</v>
      </c>
      <c r="E3359" s="142">
        <v>23.34</v>
      </c>
      <c r="F3359" s="142">
        <v>21.22</v>
      </c>
      <c r="G3359" s="140" t="s">
        <v>308</v>
      </c>
      <c r="H3359" s="143">
        <v>41974</v>
      </c>
    </row>
    <row r="3360" spans="1:8" ht="25.5">
      <c r="A3360" s="136">
        <v>72088</v>
      </c>
      <c r="B3360" s="137" t="s">
        <v>9601</v>
      </c>
      <c r="C3360" s="136" t="s">
        <v>6231</v>
      </c>
      <c r="D3360" s="136" t="s">
        <v>83</v>
      </c>
      <c r="E3360" s="138">
        <v>8.34</v>
      </c>
      <c r="F3360" s="138">
        <v>7.52</v>
      </c>
      <c r="G3360" s="136" t="s">
        <v>308</v>
      </c>
      <c r="H3360" s="139">
        <v>41974</v>
      </c>
    </row>
    <row r="3361" spans="1:8" ht="25.5">
      <c r="A3361" s="140">
        <v>72144</v>
      </c>
      <c r="B3361" s="141" t="s">
        <v>9602</v>
      </c>
      <c r="C3361" s="140" t="s">
        <v>5410</v>
      </c>
      <c r="D3361" s="140" t="s">
        <v>83</v>
      </c>
      <c r="E3361" s="142">
        <v>60.06</v>
      </c>
      <c r="F3361" s="142">
        <v>54.24</v>
      </c>
      <c r="G3361" s="140" t="s">
        <v>308</v>
      </c>
      <c r="H3361" s="143">
        <v>41974</v>
      </c>
    </row>
    <row r="3362" spans="1:8" ht="25.5">
      <c r="A3362" s="136">
        <v>72087</v>
      </c>
      <c r="B3362" s="137" t="s">
        <v>9603</v>
      </c>
      <c r="C3362" s="136" t="s">
        <v>6231</v>
      </c>
      <c r="D3362" s="136" t="s">
        <v>370</v>
      </c>
      <c r="E3362" s="138">
        <v>11.31</v>
      </c>
      <c r="F3362" s="138">
        <v>10.220000000000001</v>
      </c>
      <c r="G3362" s="136" t="s">
        <v>308</v>
      </c>
      <c r="H3362" s="139">
        <v>41974</v>
      </c>
    </row>
    <row r="3363" spans="1:8" ht="25.5">
      <c r="A3363" s="140">
        <v>72086</v>
      </c>
      <c r="B3363" s="141" t="s">
        <v>9604</v>
      </c>
      <c r="C3363" s="140" t="s">
        <v>6231</v>
      </c>
      <c r="D3363" s="140" t="s">
        <v>370</v>
      </c>
      <c r="E3363" s="142">
        <v>4.25</v>
      </c>
      <c r="F3363" s="142">
        <v>3.83</v>
      </c>
      <c r="G3363" s="140" t="s">
        <v>308</v>
      </c>
      <c r="H3363" s="143">
        <v>41974</v>
      </c>
    </row>
    <row r="3364" spans="1:8" ht="25.5">
      <c r="A3364" s="136">
        <v>72193</v>
      </c>
      <c r="B3364" s="137" t="s">
        <v>9605</v>
      </c>
      <c r="C3364" s="136" t="s">
        <v>5352</v>
      </c>
      <c r="D3364" s="136" t="s">
        <v>335</v>
      </c>
      <c r="E3364" s="138">
        <v>42.9</v>
      </c>
      <c r="F3364" s="138">
        <v>38.93</v>
      </c>
      <c r="G3364" s="136" t="s">
        <v>308</v>
      </c>
      <c r="H3364" s="139">
        <v>41974</v>
      </c>
    </row>
    <row r="3365" spans="1:8" ht="25.5">
      <c r="A3365" s="140">
        <v>72192</v>
      </c>
      <c r="B3365" s="141" t="s">
        <v>9605</v>
      </c>
      <c r="C3365" s="140" t="s">
        <v>5352</v>
      </c>
      <c r="D3365" s="140" t="s">
        <v>335</v>
      </c>
      <c r="E3365" s="142">
        <v>15.6</v>
      </c>
      <c r="F3365" s="142">
        <v>14.27</v>
      </c>
      <c r="G3365" s="140" t="s">
        <v>308</v>
      </c>
      <c r="H3365" s="143">
        <v>41974</v>
      </c>
    </row>
    <row r="3366" spans="1:8" ht="25.5">
      <c r="A3366" s="136">
        <v>72179</v>
      </c>
      <c r="B3366" s="137" t="s">
        <v>9606</v>
      </c>
      <c r="C3366" s="136" t="s">
        <v>5343</v>
      </c>
      <c r="D3366" s="136" t="s">
        <v>335</v>
      </c>
      <c r="E3366" s="138">
        <v>38.299999999999997</v>
      </c>
      <c r="F3366" s="138">
        <v>34.44</v>
      </c>
      <c r="G3366" s="136" t="s">
        <v>308</v>
      </c>
      <c r="H3366" s="139">
        <v>41974</v>
      </c>
    </row>
    <row r="3367" spans="1:8" ht="25.5">
      <c r="A3367" s="140">
        <v>72085</v>
      </c>
      <c r="B3367" s="141" t="s">
        <v>9607</v>
      </c>
      <c r="C3367" s="140" t="s">
        <v>6231</v>
      </c>
      <c r="D3367" s="140" t="s">
        <v>370</v>
      </c>
      <c r="E3367" s="142">
        <v>1.4</v>
      </c>
      <c r="F3367" s="142">
        <v>1.26</v>
      </c>
      <c r="G3367" s="140" t="s">
        <v>308</v>
      </c>
      <c r="H3367" s="143">
        <v>41974</v>
      </c>
    </row>
    <row r="3368" spans="1:8" ht="25.5">
      <c r="A3368" s="136">
        <v>72194</v>
      </c>
      <c r="B3368" s="137" t="s">
        <v>9608</v>
      </c>
      <c r="C3368" s="136" t="s">
        <v>5352</v>
      </c>
      <c r="D3368" s="136" t="s">
        <v>370</v>
      </c>
      <c r="E3368" s="138">
        <v>4.18</v>
      </c>
      <c r="F3368" s="138">
        <v>3.78</v>
      </c>
      <c r="G3368" s="136" t="s">
        <v>308</v>
      </c>
      <c r="H3368" s="139">
        <v>41974</v>
      </c>
    </row>
    <row r="3369" spans="1:8" ht="25.5">
      <c r="A3369" s="140">
        <v>72191</v>
      </c>
      <c r="B3369" s="141" t="s">
        <v>9609</v>
      </c>
      <c r="C3369" s="140" t="s">
        <v>5352</v>
      </c>
      <c r="D3369" s="140" t="s">
        <v>335</v>
      </c>
      <c r="E3369" s="142">
        <v>62.51</v>
      </c>
      <c r="F3369" s="142">
        <v>57.63</v>
      </c>
      <c r="G3369" s="140" t="s">
        <v>308</v>
      </c>
      <c r="H3369" s="143">
        <v>41974</v>
      </c>
    </row>
    <row r="3370" spans="1:8" ht="25.5">
      <c r="A3370" s="136">
        <v>72089</v>
      </c>
      <c r="B3370" s="137" t="s">
        <v>9610</v>
      </c>
      <c r="C3370" s="136" t="s">
        <v>6231</v>
      </c>
      <c r="D3370" s="136" t="s">
        <v>335</v>
      </c>
      <c r="E3370" s="138">
        <v>8.1</v>
      </c>
      <c r="F3370" s="138">
        <v>7.32</v>
      </c>
      <c r="G3370" s="136" t="s">
        <v>308</v>
      </c>
      <c r="H3370" s="139">
        <v>41974</v>
      </c>
    </row>
    <row r="3371" spans="1:8" ht="25.5">
      <c r="A3371" s="140">
        <v>72091</v>
      </c>
      <c r="B3371" s="141" t="s">
        <v>9611</v>
      </c>
      <c r="C3371" s="140" t="s">
        <v>6231</v>
      </c>
      <c r="D3371" s="140" t="s">
        <v>335</v>
      </c>
      <c r="E3371" s="142">
        <v>28.55</v>
      </c>
      <c r="F3371" s="142">
        <v>25.86</v>
      </c>
      <c r="G3371" s="140" t="s">
        <v>308</v>
      </c>
      <c r="H3371" s="143">
        <v>41974</v>
      </c>
    </row>
    <row r="3372" spans="1:8" ht="25.5">
      <c r="A3372" s="136">
        <v>72092</v>
      </c>
      <c r="B3372" s="137" t="s">
        <v>9612</v>
      </c>
      <c r="C3372" s="136" t="s">
        <v>6231</v>
      </c>
      <c r="D3372" s="136" t="s">
        <v>335</v>
      </c>
      <c r="E3372" s="138">
        <v>7.97</v>
      </c>
      <c r="F3372" s="138">
        <v>7.22</v>
      </c>
      <c r="G3372" s="136" t="s">
        <v>308</v>
      </c>
      <c r="H3372" s="139">
        <v>41974</v>
      </c>
    </row>
    <row r="3373" spans="1:8" ht="25.5">
      <c r="A3373" s="140">
        <v>72201</v>
      </c>
      <c r="B3373" s="141" t="s">
        <v>9613</v>
      </c>
      <c r="C3373" s="140" t="s">
        <v>5350</v>
      </c>
      <c r="D3373" s="140" t="s">
        <v>335</v>
      </c>
      <c r="E3373" s="142">
        <v>9.31</v>
      </c>
      <c r="F3373" s="142">
        <v>8.36</v>
      </c>
      <c r="G3373" s="140" t="s">
        <v>308</v>
      </c>
      <c r="H3373" s="143">
        <v>41974</v>
      </c>
    </row>
    <row r="3374" spans="1:8" ht="38.25">
      <c r="A3374" s="136">
        <v>72093</v>
      </c>
      <c r="B3374" s="137" t="s">
        <v>9614</v>
      </c>
      <c r="C3374" s="136" t="s">
        <v>6231</v>
      </c>
      <c r="D3374" s="136" t="s">
        <v>335</v>
      </c>
      <c r="E3374" s="138">
        <v>7.96</v>
      </c>
      <c r="F3374" s="138">
        <v>7.21</v>
      </c>
      <c r="G3374" s="136" t="s">
        <v>308</v>
      </c>
      <c r="H3374" s="139">
        <v>41974</v>
      </c>
    </row>
    <row r="3375" spans="1:8" ht="38.25">
      <c r="A3375" s="140">
        <v>72094</v>
      </c>
      <c r="B3375" s="141" t="s">
        <v>9615</v>
      </c>
      <c r="C3375" s="140" t="s">
        <v>6231</v>
      </c>
      <c r="D3375" s="140" t="s">
        <v>335</v>
      </c>
      <c r="E3375" s="142">
        <v>7.84</v>
      </c>
      <c r="F3375" s="142">
        <v>7.09</v>
      </c>
      <c r="G3375" s="140" t="s">
        <v>308</v>
      </c>
      <c r="H3375" s="143">
        <v>41974</v>
      </c>
    </row>
    <row r="3376" spans="1:8" ht="25.5">
      <c r="A3376" s="136">
        <v>83694</v>
      </c>
      <c r="B3376" s="137" t="s">
        <v>9616</v>
      </c>
      <c r="C3376" s="136" t="s">
        <v>5670</v>
      </c>
      <c r="D3376" s="136" t="s">
        <v>335</v>
      </c>
      <c r="E3376" s="138">
        <v>9.9600000000000009</v>
      </c>
      <c r="F3376" s="138">
        <v>9.33</v>
      </c>
      <c r="G3376" s="136" t="s">
        <v>308</v>
      </c>
      <c r="H3376" s="139">
        <v>41974</v>
      </c>
    </row>
    <row r="3377" spans="1:8" ht="38.25">
      <c r="A3377" s="140" t="s">
        <v>9617</v>
      </c>
      <c r="B3377" s="141" t="s">
        <v>9618</v>
      </c>
      <c r="C3377" s="140" t="s">
        <v>5352</v>
      </c>
      <c r="D3377" s="140" t="s">
        <v>335</v>
      </c>
      <c r="E3377" s="142">
        <v>44.96</v>
      </c>
      <c r="F3377" s="142">
        <v>41.52</v>
      </c>
      <c r="G3377" s="140" t="s">
        <v>308</v>
      </c>
      <c r="H3377" s="143">
        <v>41974</v>
      </c>
    </row>
    <row r="3378" spans="1:8" ht="25.5">
      <c r="A3378" s="136">
        <v>83771</v>
      </c>
      <c r="B3378" s="137" t="s">
        <v>9619</v>
      </c>
      <c r="C3378" s="136" t="s">
        <v>5670</v>
      </c>
      <c r="D3378" s="136" t="s">
        <v>368</v>
      </c>
      <c r="E3378" s="138">
        <v>6.15</v>
      </c>
      <c r="F3378" s="138">
        <v>5.95</v>
      </c>
      <c r="G3378" s="136" t="s">
        <v>308</v>
      </c>
      <c r="H3378" s="139">
        <v>41974</v>
      </c>
    </row>
    <row r="3379" spans="1:8" ht="25.5">
      <c r="A3379" s="140">
        <v>85171</v>
      </c>
      <c r="B3379" s="141" t="s">
        <v>9620</v>
      </c>
      <c r="C3379" s="140" t="s">
        <v>5429</v>
      </c>
      <c r="D3379" s="140" t="s">
        <v>370</v>
      </c>
      <c r="E3379" s="142">
        <v>2.7</v>
      </c>
      <c r="F3379" s="142">
        <v>2.5099999999999998</v>
      </c>
      <c r="G3379" s="140" t="s">
        <v>308</v>
      </c>
      <c r="H3379" s="143">
        <v>41974</v>
      </c>
    </row>
    <row r="3380" spans="1:8" ht="38.25">
      <c r="A3380" s="136">
        <v>89673</v>
      </c>
      <c r="B3380" s="137" t="s">
        <v>9621</v>
      </c>
      <c r="C3380" s="136" t="s">
        <v>5366</v>
      </c>
      <c r="D3380" s="136" t="s">
        <v>83</v>
      </c>
      <c r="E3380" s="138">
        <v>8.68</v>
      </c>
      <c r="F3380" s="138">
        <v>8.48</v>
      </c>
      <c r="G3380" s="136" t="s">
        <v>308</v>
      </c>
      <c r="H3380" s="139">
        <v>41974</v>
      </c>
    </row>
    <row r="3381" spans="1:8" ht="38.25">
      <c r="A3381" s="140">
        <v>89557</v>
      </c>
      <c r="B3381" s="141" t="s">
        <v>9622</v>
      </c>
      <c r="C3381" s="140" t="s">
        <v>5366</v>
      </c>
      <c r="D3381" s="140" t="s">
        <v>83</v>
      </c>
      <c r="E3381" s="142">
        <v>9.3800000000000008</v>
      </c>
      <c r="F3381" s="142">
        <v>9.11</v>
      </c>
      <c r="G3381" s="140" t="s">
        <v>308</v>
      </c>
      <c r="H3381" s="143">
        <v>41974</v>
      </c>
    </row>
    <row r="3382" spans="1:8" ht="38.25">
      <c r="A3382" s="136">
        <v>89681</v>
      </c>
      <c r="B3382" s="137" t="s">
        <v>9623</v>
      </c>
      <c r="C3382" s="136" t="s">
        <v>5366</v>
      </c>
      <c r="D3382" s="136" t="s">
        <v>83</v>
      </c>
      <c r="E3382" s="138">
        <v>22.96</v>
      </c>
      <c r="F3382" s="138">
        <v>22.66</v>
      </c>
      <c r="G3382" s="136" t="s">
        <v>308</v>
      </c>
      <c r="H3382" s="139">
        <v>41974</v>
      </c>
    </row>
    <row r="3383" spans="1:8" ht="38.25">
      <c r="A3383" s="140">
        <v>89665</v>
      </c>
      <c r="B3383" s="141" t="s">
        <v>9624</v>
      </c>
      <c r="C3383" s="140" t="s">
        <v>5366</v>
      </c>
      <c r="D3383" s="140" t="s">
        <v>83</v>
      </c>
      <c r="E3383" s="142">
        <v>5.43</v>
      </c>
      <c r="F3383" s="142">
        <v>5.32</v>
      </c>
      <c r="G3383" s="140" t="s">
        <v>308</v>
      </c>
      <c r="H3383" s="143">
        <v>41974</v>
      </c>
    </row>
    <row r="3384" spans="1:8" ht="38.25">
      <c r="A3384" s="136">
        <v>89549</v>
      </c>
      <c r="B3384" s="137" t="s">
        <v>9625</v>
      </c>
      <c r="C3384" s="136" t="s">
        <v>5366</v>
      </c>
      <c r="D3384" s="136" t="s">
        <v>83</v>
      </c>
      <c r="E3384" s="138">
        <v>6.26</v>
      </c>
      <c r="F3384" s="138">
        <v>6.07</v>
      </c>
      <c r="G3384" s="136" t="s">
        <v>308</v>
      </c>
      <c r="H3384" s="139">
        <v>41974</v>
      </c>
    </row>
    <row r="3385" spans="1:8" ht="38.25">
      <c r="A3385" s="140" t="s">
        <v>9626</v>
      </c>
      <c r="B3385" s="141" t="s">
        <v>9627</v>
      </c>
      <c r="C3385" s="140" t="s">
        <v>5368</v>
      </c>
      <c r="D3385" s="140" t="s">
        <v>83</v>
      </c>
      <c r="E3385" s="142">
        <v>196.65</v>
      </c>
      <c r="F3385" s="142">
        <v>191.24</v>
      </c>
      <c r="G3385" s="140" t="s">
        <v>308</v>
      </c>
      <c r="H3385" s="143">
        <v>41974</v>
      </c>
    </row>
    <row r="3386" spans="1:8" ht="38.25">
      <c r="A3386" s="136" t="s">
        <v>9628</v>
      </c>
      <c r="B3386" s="137" t="s">
        <v>9629</v>
      </c>
      <c r="C3386" s="136" t="s">
        <v>5368</v>
      </c>
      <c r="D3386" s="136" t="s">
        <v>83</v>
      </c>
      <c r="E3386" s="138">
        <v>250.1</v>
      </c>
      <c r="F3386" s="138">
        <v>244.68</v>
      </c>
      <c r="G3386" s="136" t="s">
        <v>308</v>
      </c>
      <c r="H3386" s="139">
        <v>41974</v>
      </c>
    </row>
    <row r="3387" spans="1:8" ht="25.5">
      <c r="A3387" s="140" t="s">
        <v>9630</v>
      </c>
      <c r="B3387" s="141" t="s">
        <v>9631</v>
      </c>
      <c r="C3387" s="140" t="s">
        <v>5366</v>
      </c>
      <c r="D3387" s="140" t="s">
        <v>83</v>
      </c>
      <c r="E3387" s="142">
        <v>76.28</v>
      </c>
      <c r="F3387" s="142">
        <v>74.680000000000007</v>
      </c>
      <c r="G3387" s="140" t="s">
        <v>308</v>
      </c>
      <c r="H3387" s="143">
        <v>41974</v>
      </c>
    </row>
    <row r="3388" spans="1:8" ht="25.5">
      <c r="A3388" s="136">
        <v>89352</v>
      </c>
      <c r="B3388" s="137" t="s">
        <v>9632</v>
      </c>
      <c r="C3388" s="136" t="s">
        <v>5366</v>
      </c>
      <c r="D3388" s="136" t="s">
        <v>83</v>
      </c>
      <c r="E3388" s="138">
        <v>22.8</v>
      </c>
      <c r="F3388" s="138">
        <v>22.26</v>
      </c>
      <c r="G3388" s="136" t="s">
        <v>308</v>
      </c>
      <c r="H3388" s="139">
        <v>41974</v>
      </c>
    </row>
    <row r="3389" spans="1:8" ht="25.5">
      <c r="A3389" s="140">
        <v>89353</v>
      </c>
      <c r="B3389" s="141" t="s">
        <v>9633</v>
      </c>
      <c r="C3389" s="140" t="s">
        <v>5366</v>
      </c>
      <c r="D3389" s="140" t="s">
        <v>83</v>
      </c>
      <c r="E3389" s="142">
        <v>23.74</v>
      </c>
      <c r="F3389" s="142">
        <v>23.2</v>
      </c>
      <c r="G3389" s="140" t="s">
        <v>308</v>
      </c>
      <c r="H3389" s="143">
        <v>41974</v>
      </c>
    </row>
    <row r="3390" spans="1:8" ht="25.5">
      <c r="A3390" s="136">
        <v>73663</v>
      </c>
      <c r="B3390" s="137" t="s">
        <v>9634</v>
      </c>
      <c r="C3390" s="136" t="s">
        <v>5366</v>
      </c>
      <c r="D3390" s="136" t="s">
        <v>83</v>
      </c>
      <c r="E3390" s="138">
        <v>74.52</v>
      </c>
      <c r="F3390" s="138">
        <v>72.89</v>
      </c>
      <c r="G3390" s="136" t="s">
        <v>308</v>
      </c>
      <c r="H3390" s="139">
        <v>41974</v>
      </c>
    </row>
    <row r="3391" spans="1:8" ht="25.5">
      <c r="A3391" s="140" t="s">
        <v>9635</v>
      </c>
      <c r="B3391" s="141" t="s">
        <v>9636</v>
      </c>
      <c r="C3391" s="140" t="s">
        <v>5366</v>
      </c>
      <c r="D3391" s="140" t="s">
        <v>83</v>
      </c>
      <c r="E3391" s="142">
        <v>91.65</v>
      </c>
      <c r="F3391" s="142">
        <v>90.05</v>
      </c>
      <c r="G3391" s="140" t="s">
        <v>308</v>
      </c>
      <c r="H3391" s="143">
        <v>41974</v>
      </c>
    </row>
    <row r="3392" spans="1:8" ht="25.5">
      <c r="A3392" s="136">
        <v>85119</v>
      </c>
      <c r="B3392" s="137" t="s">
        <v>9637</v>
      </c>
      <c r="C3392" s="136" t="s">
        <v>5366</v>
      </c>
      <c r="D3392" s="136" t="s">
        <v>83</v>
      </c>
      <c r="E3392" s="138">
        <v>57.19</v>
      </c>
      <c r="F3392" s="138">
        <v>55.54</v>
      </c>
      <c r="G3392" s="136" t="s">
        <v>308</v>
      </c>
      <c r="H3392" s="139">
        <v>41974</v>
      </c>
    </row>
    <row r="3393" spans="1:9" ht="25.5">
      <c r="A3393" s="140">
        <v>89349</v>
      </c>
      <c r="B3393" s="141" t="s">
        <v>9638</v>
      </c>
      <c r="C3393" s="140" t="s">
        <v>5366</v>
      </c>
      <c r="D3393" s="140" t="s">
        <v>83</v>
      </c>
      <c r="E3393" s="142">
        <v>17.809999999999999</v>
      </c>
      <c r="F3393" s="142">
        <v>17.27</v>
      </c>
      <c r="G3393" s="140" t="s">
        <v>308</v>
      </c>
      <c r="H3393" s="143">
        <v>41974</v>
      </c>
    </row>
    <row r="3394" spans="1:9" ht="25.5">
      <c r="A3394" s="136">
        <v>89351</v>
      </c>
      <c r="B3394" s="137" t="s">
        <v>9639</v>
      </c>
      <c r="C3394" s="136" t="s">
        <v>5366</v>
      </c>
      <c r="D3394" s="136" t="s">
        <v>83</v>
      </c>
      <c r="E3394" s="138">
        <v>20.16</v>
      </c>
      <c r="F3394" s="138">
        <v>19.62</v>
      </c>
      <c r="G3394" s="136" t="s">
        <v>308</v>
      </c>
      <c r="H3394" s="139">
        <v>41974</v>
      </c>
    </row>
    <row r="3395" spans="1:9" ht="25.5">
      <c r="A3395" s="140">
        <v>73664</v>
      </c>
      <c r="B3395" s="141" t="s">
        <v>9640</v>
      </c>
      <c r="C3395" s="140" t="s">
        <v>5366</v>
      </c>
      <c r="D3395" s="140" t="s">
        <v>83</v>
      </c>
      <c r="E3395" s="142">
        <v>58.52</v>
      </c>
      <c r="F3395" s="142">
        <v>56.89</v>
      </c>
      <c r="G3395" s="140" t="s">
        <v>308</v>
      </c>
      <c r="H3395" s="143">
        <v>41974</v>
      </c>
    </row>
    <row r="3396" spans="1:9" ht="25.5">
      <c r="A3396" s="136" t="s">
        <v>9641</v>
      </c>
      <c r="B3396" s="137" t="s">
        <v>9642</v>
      </c>
      <c r="C3396" s="136" t="s">
        <v>5366</v>
      </c>
      <c r="D3396" s="136" t="s">
        <v>83</v>
      </c>
      <c r="E3396" s="138">
        <v>43.78</v>
      </c>
      <c r="F3396" s="138">
        <v>42.31</v>
      </c>
      <c r="G3396" s="136" t="s">
        <v>308</v>
      </c>
      <c r="H3396" s="139">
        <v>41974</v>
      </c>
    </row>
    <row r="3397" spans="1:9" ht="25.5">
      <c r="A3397" s="140" t="s">
        <v>9643</v>
      </c>
      <c r="B3397" s="141" t="s">
        <v>9644</v>
      </c>
      <c r="C3397" s="140" t="s">
        <v>5366</v>
      </c>
      <c r="D3397" s="140" t="s">
        <v>83</v>
      </c>
      <c r="E3397" s="142">
        <v>71.150000000000006</v>
      </c>
      <c r="F3397" s="142">
        <v>69.489999999999995</v>
      </c>
      <c r="G3397" s="140" t="s">
        <v>308</v>
      </c>
      <c r="H3397" s="143">
        <v>41974</v>
      </c>
    </row>
    <row r="3398" spans="1:9" ht="25.5">
      <c r="A3398" s="136" t="s">
        <v>9645</v>
      </c>
      <c r="B3398" s="137" t="s">
        <v>9646</v>
      </c>
      <c r="C3398" s="136" t="s">
        <v>5366</v>
      </c>
      <c r="D3398" s="136" t="s">
        <v>83</v>
      </c>
      <c r="E3398" s="138">
        <v>73.069999999999993</v>
      </c>
      <c r="F3398" s="138">
        <v>70.77</v>
      </c>
      <c r="G3398" s="136" t="s">
        <v>308</v>
      </c>
      <c r="H3398" s="139">
        <v>41974</v>
      </c>
    </row>
    <row r="3399" spans="1:9" ht="25.5">
      <c r="A3399" s="140" t="s">
        <v>9647</v>
      </c>
      <c r="B3399" s="141" t="s">
        <v>9648</v>
      </c>
      <c r="C3399" s="140" t="s">
        <v>5366</v>
      </c>
      <c r="D3399" s="140" t="s">
        <v>83</v>
      </c>
      <c r="E3399" s="142">
        <v>105.24</v>
      </c>
      <c r="F3399" s="142">
        <v>102.67</v>
      </c>
      <c r="G3399" s="140" t="s">
        <v>308</v>
      </c>
      <c r="H3399" s="143">
        <v>41974</v>
      </c>
    </row>
    <row r="3400" spans="1:9" ht="25.5">
      <c r="A3400" s="136" t="s">
        <v>9649</v>
      </c>
      <c r="B3400" s="137" t="s">
        <v>9650</v>
      </c>
      <c r="C3400" s="136" t="s">
        <v>5366</v>
      </c>
      <c r="D3400" s="136" t="s">
        <v>83</v>
      </c>
      <c r="E3400" s="138">
        <v>62.8</v>
      </c>
      <c r="F3400" s="138">
        <v>60.5</v>
      </c>
      <c r="G3400" s="136" t="s">
        <v>308</v>
      </c>
      <c r="H3400" s="139">
        <v>41974</v>
      </c>
    </row>
    <row r="3401" spans="1:9" ht="25.5">
      <c r="A3401" s="140" t="s">
        <v>9651</v>
      </c>
      <c r="B3401" s="141" t="s">
        <v>9652</v>
      </c>
      <c r="C3401" s="140" t="s">
        <v>5366</v>
      </c>
      <c r="D3401" s="140" t="s">
        <v>83</v>
      </c>
      <c r="E3401" s="142">
        <v>56.13</v>
      </c>
      <c r="F3401" s="142">
        <v>54.48</v>
      </c>
      <c r="G3401" s="140" t="s">
        <v>308</v>
      </c>
      <c r="H3401" s="143">
        <v>41974</v>
      </c>
      <c r="I3401">
        <v>4324</v>
      </c>
    </row>
    <row r="3402" spans="1:9" ht="25.5">
      <c r="A3402" s="144" t="s">
        <v>9653</v>
      </c>
      <c r="B3402" s="137" t="s">
        <v>9654</v>
      </c>
      <c r="C3402" s="136" t="s">
        <v>5366</v>
      </c>
      <c r="D3402" s="136" t="s">
        <v>83</v>
      </c>
      <c r="E3402" s="138">
        <v>92.44</v>
      </c>
      <c r="F3402" s="138">
        <v>90.13</v>
      </c>
      <c r="G3402" s="136" t="s">
        <v>308</v>
      </c>
      <c r="H3402" s="139">
        <v>41974</v>
      </c>
      <c r="I3402">
        <f>3402-I3401</f>
        <v>-922</v>
      </c>
    </row>
    <row r="3403" spans="1:9" ht="25.5">
      <c r="A3403" s="140" t="s">
        <v>249</v>
      </c>
      <c r="B3403" s="141" t="s">
        <v>252</v>
      </c>
      <c r="C3403" s="140" t="s">
        <v>5366</v>
      </c>
      <c r="D3403" s="140" t="s">
        <v>83</v>
      </c>
      <c r="E3403" s="142">
        <v>174.25</v>
      </c>
      <c r="F3403" s="142">
        <v>171.13</v>
      </c>
      <c r="G3403" s="140" t="s">
        <v>308</v>
      </c>
      <c r="H3403" s="143">
        <v>41974</v>
      </c>
      <c r="I3403">
        <f>2402-750</f>
        <v>1652</v>
      </c>
    </row>
    <row r="3404" spans="1:9" ht="25.5">
      <c r="A3404" s="136" t="s">
        <v>250</v>
      </c>
      <c r="B3404" s="137" t="s">
        <v>251</v>
      </c>
      <c r="C3404" s="136" t="s">
        <v>5366</v>
      </c>
      <c r="D3404" s="136" t="s">
        <v>83</v>
      </c>
      <c r="E3404" s="138">
        <v>294.61</v>
      </c>
      <c r="F3404" s="138">
        <v>291.49</v>
      </c>
      <c r="G3404" s="136" t="s">
        <v>308</v>
      </c>
      <c r="H3404" s="139">
        <v>41974</v>
      </c>
    </row>
    <row r="3405" spans="1:9" ht="25.5">
      <c r="A3405" s="140" t="s">
        <v>9655</v>
      </c>
      <c r="B3405" s="141" t="s">
        <v>9656</v>
      </c>
      <c r="C3405" s="140" t="s">
        <v>5366</v>
      </c>
      <c r="D3405" s="140" t="s">
        <v>83</v>
      </c>
      <c r="E3405" s="142">
        <v>61.21</v>
      </c>
      <c r="F3405" s="142">
        <v>59.56</v>
      </c>
      <c r="G3405" s="140" t="s">
        <v>308</v>
      </c>
      <c r="H3405" s="143">
        <v>41974</v>
      </c>
    </row>
    <row r="3406" spans="1:9" ht="25.5">
      <c r="A3406" s="136" t="s">
        <v>247</v>
      </c>
      <c r="B3406" s="137" t="s">
        <v>248</v>
      </c>
      <c r="C3406" s="136" t="s">
        <v>5366</v>
      </c>
      <c r="D3406" s="136" t="s">
        <v>83</v>
      </c>
      <c r="E3406" s="138">
        <v>488.42</v>
      </c>
      <c r="F3406" s="138">
        <v>484.41</v>
      </c>
      <c r="G3406" s="136" t="s">
        <v>308</v>
      </c>
      <c r="H3406" s="139">
        <v>41974</v>
      </c>
    </row>
    <row r="3407" spans="1:9" ht="25.5">
      <c r="A3407" s="140">
        <v>85118</v>
      </c>
      <c r="B3407" s="141" t="s">
        <v>9657</v>
      </c>
      <c r="C3407" s="140" t="s">
        <v>5366</v>
      </c>
      <c r="D3407" s="140" t="s">
        <v>83</v>
      </c>
      <c r="E3407" s="142">
        <v>58.55</v>
      </c>
      <c r="F3407" s="142">
        <v>56.89</v>
      </c>
      <c r="G3407" s="140" t="s">
        <v>308</v>
      </c>
      <c r="H3407" s="143">
        <v>41974</v>
      </c>
    </row>
    <row r="3408" spans="1:9" ht="25.5">
      <c r="A3408" s="136" t="s">
        <v>9658</v>
      </c>
      <c r="B3408" s="137" t="s">
        <v>9659</v>
      </c>
      <c r="C3408" s="136" t="s">
        <v>5366</v>
      </c>
      <c r="D3408" s="136" t="s">
        <v>83</v>
      </c>
      <c r="E3408" s="138">
        <v>180.56</v>
      </c>
      <c r="F3408" s="138">
        <v>175.5</v>
      </c>
      <c r="G3408" s="136" t="s">
        <v>308</v>
      </c>
      <c r="H3408" s="139">
        <v>41974</v>
      </c>
    </row>
    <row r="3409" spans="1:8" ht="25.5">
      <c r="A3409" s="140">
        <v>84160</v>
      </c>
      <c r="B3409" s="141" t="s">
        <v>9660</v>
      </c>
      <c r="C3409" s="140" t="s">
        <v>5450</v>
      </c>
      <c r="D3409" s="140" t="s">
        <v>307</v>
      </c>
      <c r="E3409" s="142">
        <v>1.32</v>
      </c>
      <c r="F3409" s="142">
        <v>1.31</v>
      </c>
      <c r="G3409" s="140" t="s">
        <v>308</v>
      </c>
      <c r="H3409" s="143">
        <v>41974</v>
      </c>
    </row>
    <row r="3410" spans="1:8" ht="25.5">
      <c r="A3410" s="136">
        <v>84156</v>
      </c>
      <c r="B3410" s="137" t="s">
        <v>9661</v>
      </c>
      <c r="C3410" s="136" t="s">
        <v>5450</v>
      </c>
      <c r="D3410" s="136" t="s">
        <v>307</v>
      </c>
      <c r="E3410" s="138">
        <v>6.7</v>
      </c>
      <c r="F3410" s="138">
        <v>6.7</v>
      </c>
      <c r="G3410" s="136" t="s">
        <v>308</v>
      </c>
      <c r="H3410" s="139">
        <v>41974</v>
      </c>
    </row>
    <row r="3411" spans="1:8" ht="25.5">
      <c r="A3411" s="140">
        <v>40780</v>
      </c>
      <c r="B3411" s="141" t="s">
        <v>9662</v>
      </c>
      <c r="C3411" s="140" t="s">
        <v>5418</v>
      </c>
      <c r="D3411" s="140" t="s">
        <v>335</v>
      </c>
      <c r="E3411" s="142">
        <v>7.3</v>
      </c>
      <c r="F3411" s="142">
        <v>6.61</v>
      </c>
      <c r="G3411" s="140" t="s">
        <v>308</v>
      </c>
      <c r="H3411" s="143">
        <v>41974</v>
      </c>
    </row>
    <row r="3412" spans="1:8">
      <c r="A3412" s="136">
        <v>79472</v>
      </c>
      <c r="B3412" s="137" t="s">
        <v>9663</v>
      </c>
      <c r="C3412" s="136" t="s">
        <v>5604</v>
      </c>
      <c r="D3412" s="136" t="s">
        <v>335</v>
      </c>
      <c r="E3412" s="138">
        <v>0.48</v>
      </c>
      <c r="F3412" s="138">
        <v>0.47</v>
      </c>
      <c r="G3412" s="136" t="s">
        <v>308</v>
      </c>
      <c r="H3412" s="139">
        <v>41974</v>
      </c>
    </row>
    <row r="3413" spans="1:8">
      <c r="A3413" s="140">
        <v>72961</v>
      </c>
      <c r="B3413" s="141" t="s">
        <v>9664</v>
      </c>
      <c r="C3413" s="140" t="s">
        <v>5670</v>
      </c>
      <c r="D3413" s="140" t="s">
        <v>335</v>
      </c>
      <c r="E3413" s="142">
        <v>1.1000000000000001</v>
      </c>
      <c r="F3413" s="142">
        <v>1.07</v>
      </c>
      <c r="G3413" s="140" t="s">
        <v>308</v>
      </c>
      <c r="H3413" s="143">
        <v>41974</v>
      </c>
    </row>
    <row r="3414" spans="1:8">
      <c r="A3414" s="136">
        <v>5622</v>
      </c>
      <c r="B3414" s="137" t="s">
        <v>9665</v>
      </c>
      <c r="C3414" s="136" t="s">
        <v>5604</v>
      </c>
      <c r="D3414" s="136" t="s">
        <v>335</v>
      </c>
      <c r="E3414" s="138">
        <v>4.01</v>
      </c>
      <c r="F3414" s="138">
        <v>3.63</v>
      </c>
      <c r="G3414" s="136" t="s">
        <v>308</v>
      </c>
      <c r="H3414" s="139">
        <v>41974</v>
      </c>
    </row>
    <row r="3415" spans="1:8" ht="25.5">
      <c r="A3415" s="140" t="s">
        <v>9666</v>
      </c>
      <c r="B3415" s="141" t="s">
        <v>9667</v>
      </c>
      <c r="C3415" s="140" t="s">
        <v>5670</v>
      </c>
      <c r="D3415" s="140" t="s">
        <v>335</v>
      </c>
      <c r="E3415" s="142">
        <v>16.190000000000001</v>
      </c>
      <c r="F3415" s="142">
        <v>15.63</v>
      </c>
      <c r="G3415" s="140" t="s">
        <v>308</v>
      </c>
      <c r="H3415" s="143">
        <v>41974</v>
      </c>
    </row>
    <row r="3416" spans="1:8" ht="38.25">
      <c r="A3416" s="136">
        <v>83399</v>
      </c>
      <c r="B3416" s="137" t="s">
        <v>9668</v>
      </c>
      <c r="C3416" s="136" t="s">
        <v>5368</v>
      </c>
      <c r="D3416" s="136" t="s">
        <v>83</v>
      </c>
      <c r="E3416" s="138">
        <v>38.24</v>
      </c>
      <c r="F3416" s="138">
        <v>37.299999999999997</v>
      </c>
      <c r="G3416" s="136" t="s">
        <v>308</v>
      </c>
      <c r="H3416" s="139">
        <v>41974</v>
      </c>
    </row>
    <row r="3417" spans="1:8">
      <c r="A3417" s="140">
        <v>85406</v>
      </c>
      <c r="B3417" s="141" t="s">
        <v>9669</v>
      </c>
      <c r="C3417" s="140" t="s">
        <v>6454</v>
      </c>
      <c r="D3417" s="140" t="s">
        <v>335</v>
      </c>
      <c r="E3417" s="142">
        <v>34.18</v>
      </c>
      <c r="F3417" s="142">
        <v>31</v>
      </c>
      <c r="G3417" s="140" t="s">
        <v>308</v>
      </c>
      <c r="H3417" s="143">
        <v>41974</v>
      </c>
    </row>
    <row r="3418" spans="1:8">
      <c r="A3418" s="136">
        <v>85375</v>
      </c>
      <c r="B3418" s="137" t="s">
        <v>9670</v>
      </c>
      <c r="C3418" s="136" t="s">
        <v>6454</v>
      </c>
      <c r="D3418" s="136" t="s">
        <v>335</v>
      </c>
      <c r="E3418" s="138">
        <v>9.57</v>
      </c>
      <c r="F3418" s="138">
        <v>8.68</v>
      </c>
      <c r="G3418" s="136" t="s">
        <v>308</v>
      </c>
      <c r="H3418" s="139">
        <v>41974</v>
      </c>
    </row>
    <row r="3419" spans="1:8">
      <c r="A3419" s="140">
        <v>85383</v>
      </c>
      <c r="B3419" s="141" t="s">
        <v>9671</v>
      </c>
      <c r="C3419" s="140" t="s">
        <v>6454</v>
      </c>
      <c r="D3419" s="140" t="s">
        <v>370</v>
      </c>
      <c r="E3419" s="142">
        <v>2.4300000000000002</v>
      </c>
      <c r="F3419" s="142">
        <v>2.2000000000000002</v>
      </c>
      <c r="G3419" s="140" t="s">
        <v>308</v>
      </c>
      <c r="H3419" s="143">
        <v>41974</v>
      </c>
    </row>
    <row r="3420" spans="1:8">
      <c r="A3420" s="136">
        <v>85374</v>
      </c>
      <c r="B3420" s="137" t="s">
        <v>9672</v>
      </c>
      <c r="C3420" s="136" t="s">
        <v>6454</v>
      </c>
      <c r="D3420" s="136" t="s">
        <v>83</v>
      </c>
      <c r="E3420" s="138">
        <v>8.09</v>
      </c>
      <c r="F3420" s="138">
        <v>7.34</v>
      </c>
      <c r="G3420" s="136" t="s">
        <v>308</v>
      </c>
      <c r="H3420" s="139">
        <v>41974</v>
      </c>
    </row>
    <row r="3421" spans="1:8">
      <c r="A3421" s="140">
        <v>85415</v>
      </c>
      <c r="B3421" s="141" t="s">
        <v>9673</v>
      </c>
      <c r="C3421" s="140" t="s">
        <v>6454</v>
      </c>
      <c r="D3421" s="140" t="s">
        <v>83</v>
      </c>
      <c r="E3421" s="142">
        <v>6.95</v>
      </c>
      <c r="F3421" s="142">
        <v>6.27</v>
      </c>
      <c r="G3421" s="140" t="s">
        <v>308</v>
      </c>
      <c r="H3421" s="143">
        <v>41974</v>
      </c>
    </row>
    <row r="3422" spans="1:8">
      <c r="A3422" s="136">
        <v>85407</v>
      </c>
      <c r="B3422" s="137" t="s">
        <v>9674</v>
      </c>
      <c r="C3422" s="136" t="s">
        <v>6454</v>
      </c>
      <c r="D3422" s="136" t="s">
        <v>370</v>
      </c>
      <c r="E3422" s="138">
        <v>7.14</v>
      </c>
      <c r="F3422" s="138">
        <v>6.46</v>
      </c>
      <c r="G3422" s="136" t="s">
        <v>308</v>
      </c>
      <c r="H3422" s="139">
        <v>41974</v>
      </c>
    </row>
    <row r="3423" spans="1:8">
      <c r="A3423" s="140">
        <v>85369</v>
      </c>
      <c r="B3423" s="141" t="s">
        <v>9675</v>
      </c>
      <c r="C3423" s="140" t="s">
        <v>6454</v>
      </c>
      <c r="D3423" s="140" t="s">
        <v>335</v>
      </c>
      <c r="E3423" s="142">
        <v>27.34</v>
      </c>
      <c r="F3423" s="142">
        <v>24.8</v>
      </c>
      <c r="G3423" s="140" t="s">
        <v>308</v>
      </c>
      <c r="H3423" s="143">
        <v>41974</v>
      </c>
    </row>
    <row r="3424" spans="1:8">
      <c r="A3424" s="136">
        <v>85408</v>
      </c>
      <c r="B3424" s="137" t="s">
        <v>9676</v>
      </c>
      <c r="C3424" s="136" t="s">
        <v>6454</v>
      </c>
      <c r="D3424" s="136" t="s">
        <v>335</v>
      </c>
      <c r="E3424" s="138">
        <v>24.61</v>
      </c>
      <c r="F3424" s="138">
        <v>22.32</v>
      </c>
      <c r="G3424" s="136" t="s">
        <v>308</v>
      </c>
      <c r="H3424" s="139">
        <v>41974</v>
      </c>
    </row>
    <row r="3425" spans="1:8" ht="25.5">
      <c r="A3425" s="140" t="s">
        <v>9677</v>
      </c>
      <c r="B3425" s="141" t="s">
        <v>9678</v>
      </c>
      <c r="C3425" s="140" t="s">
        <v>5609</v>
      </c>
      <c r="D3425" s="140" t="s">
        <v>335</v>
      </c>
      <c r="E3425" s="142">
        <v>9.67</v>
      </c>
      <c r="F3425" s="142">
        <v>9.1</v>
      </c>
      <c r="G3425" s="140" t="s">
        <v>308</v>
      </c>
      <c r="H3425" s="143">
        <v>41974</v>
      </c>
    </row>
    <row r="3426" spans="1:8" ht="12.75" customHeight="1">
      <c r="A3426" s="136" t="s">
        <v>9679</v>
      </c>
      <c r="B3426" s="137" t="s">
        <v>9680</v>
      </c>
      <c r="C3426" s="136" t="s">
        <v>6454</v>
      </c>
      <c r="D3426" s="136" t="s">
        <v>335</v>
      </c>
      <c r="E3426" s="138">
        <v>12.24</v>
      </c>
      <c r="F3426" s="138">
        <v>11.61</v>
      </c>
      <c r="G3426" s="136" t="s">
        <v>308</v>
      </c>
      <c r="H3426" s="139">
        <v>41974</v>
      </c>
    </row>
    <row r="3427" spans="1:8">
      <c r="A3427" s="140">
        <v>85371</v>
      </c>
      <c r="B3427" s="141" t="s">
        <v>9681</v>
      </c>
      <c r="C3427" s="140" t="s">
        <v>6454</v>
      </c>
      <c r="D3427" s="140" t="s">
        <v>335</v>
      </c>
      <c r="E3427" s="142">
        <v>2.25</v>
      </c>
      <c r="F3427" s="142">
        <v>2.0299999999999998</v>
      </c>
      <c r="G3427" s="140" t="s">
        <v>308</v>
      </c>
      <c r="H3427" s="143">
        <v>41974</v>
      </c>
    </row>
    <row r="3428" spans="1:8">
      <c r="A3428" s="136">
        <v>85409</v>
      </c>
      <c r="B3428" s="137" t="s">
        <v>9682</v>
      </c>
      <c r="C3428" s="136" t="s">
        <v>6454</v>
      </c>
      <c r="D3428" s="136" t="s">
        <v>335</v>
      </c>
      <c r="E3428" s="138">
        <v>5.01</v>
      </c>
      <c r="F3428" s="138">
        <v>4.54</v>
      </c>
      <c r="G3428" s="136" t="s">
        <v>308</v>
      </c>
      <c r="H3428" s="139">
        <v>41974</v>
      </c>
    </row>
    <row r="3429" spans="1:8">
      <c r="A3429" s="140">
        <v>85382</v>
      </c>
      <c r="B3429" s="141" t="s">
        <v>9683</v>
      </c>
      <c r="C3429" s="140" t="s">
        <v>6454</v>
      </c>
      <c r="D3429" s="140" t="s">
        <v>335</v>
      </c>
      <c r="E3429" s="142">
        <v>15.18</v>
      </c>
      <c r="F3429" s="142">
        <v>13.77</v>
      </c>
      <c r="G3429" s="140" t="s">
        <v>308</v>
      </c>
      <c r="H3429" s="143">
        <v>41974</v>
      </c>
    </row>
    <row r="3430" spans="1:8">
      <c r="A3430" s="136">
        <v>85410</v>
      </c>
      <c r="B3430" s="137" t="s">
        <v>9684</v>
      </c>
      <c r="C3430" s="136" t="s">
        <v>6454</v>
      </c>
      <c r="D3430" s="136" t="s">
        <v>83</v>
      </c>
      <c r="E3430" s="138">
        <v>11.12</v>
      </c>
      <c r="F3430" s="138">
        <v>10.029999999999999</v>
      </c>
      <c r="G3430" s="136" t="s">
        <v>308</v>
      </c>
      <c r="H3430" s="139">
        <v>41974</v>
      </c>
    </row>
    <row r="3431" spans="1:8">
      <c r="A3431" s="140">
        <v>85411</v>
      </c>
      <c r="B3431" s="141" t="s">
        <v>9685</v>
      </c>
      <c r="C3431" s="140" t="s">
        <v>6454</v>
      </c>
      <c r="D3431" s="140" t="s">
        <v>370</v>
      </c>
      <c r="E3431" s="142">
        <v>2.57</v>
      </c>
      <c r="F3431" s="142">
        <v>2.3199999999999998</v>
      </c>
      <c r="G3431" s="140" t="s">
        <v>308</v>
      </c>
      <c r="H3431" s="143">
        <v>41974</v>
      </c>
    </row>
    <row r="3432" spans="1:8">
      <c r="A3432" s="136">
        <v>85412</v>
      </c>
      <c r="B3432" s="137" t="s">
        <v>9686</v>
      </c>
      <c r="C3432" s="136" t="s">
        <v>6454</v>
      </c>
      <c r="D3432" s="136" t="s">
        <v>370</v>
      </c>
      <c r="E3432" s="138">
        <v>3.69</v>
      </c>
      <c r="F3432" s="138">
        <v>3.34</v>
      </c>
      <c r="G3432" s="136" t="s">
        <v>308</v>
      </c>
      <c r="H3432" s="139">
        <v>41974</v>
      </c>
    </row>
    <row r="3433" spans="1:8">
      <c r="A3433" s="140">
        <v>85413</v>
      </c>
      <c r="B3433" s="141" t="s">
        <v>9687</v>
      </c>
      <c r="C3433" s="140" t="s">
        <v>6454</v>
      </c>
      <c r="D3433" s="140" t="s">
        <v>370</v>
      </c>
      <c r="E3433" s="142">
        <v>1.98</v>
      </c>
      <c r="F3433" s="142">
        <v>1.79</v>
      </c>
      <c r="G3433" s="140" t="s">
        <v>308</v>
      </c>
      <c r="H3433" s="143">
        <v>41974</v>
      </c>
    </row>
    <row r="3434" spans="1:8">
      <c r="A3434" s="136">
        <v>85414</v>
      </c>
      <c r="B3434" s="137" t="s">
        <v>9688</v>
      </c>
      <c r="C3434" s="136" t="s">
        <v>6454</v>
      </c>
      <c r="D3434" s="136" t="s">
        <v>370</v>
      </c>
      <c r="E3434" s="138">
        <v>5.18</v>
      </c>
      <c r="F3434" s="138">
        <v>4.6900000000000004</v>
      </c>
      <c r="G3434" s="136" t="s">
        <v>308</v>
      </c>
      <c r="H3434" s="139">
        <v>41974</v>
      </c>
    </row>
    <row r="3435" spans="1:8">
      <c r="A3435" s="140">
        <v>85416</v>
      </c>
      <c r="B3435" s="141" t="s">
        <v>9689</v>
      </c>
      <c r="C3435" s="140" t="s">
        <v>6454</v>
      </c>
      <c r="D3435" s="140" t="s">
        <v>83</v>
      </c>
      <c r="E3435" s="142">
        <v>9.73</v>
      </c>
      <c r="F3435" s="142">
        <v>8.77</v>
      </c>
      <c r="G3435" s="140" t="s">
        <v>308</v>
      </c>
      <c r="H3435" s="143">
        <v>41974</v>
      </c>
    </row>
    <row r="3436" spans="1:8">
      <c r="A3436" s="136">
        <v>85421</v>
      </c>
      <c r="B3436" s="137" t="s">
        <v>9690</v>
      </c>
      <c r="C3436" s="136" t="s">
        <v>6454</v>
      </c>
      <c r="D3436" s="136" t="s">
        <v>335</v>
      </c>
      <c r="E3436" s="138">
        <v>9.3000000000000007</v>
      </c>
      <c r="F3436" s="138">
        <v>8.41</v>
      </c>
      <c r="G3436" s="136" t="s">
        <v>308</v>
      </c>
      <c r="H3436" s="139">
        <v>41974</v>
      </c>
    </row>
    <row r="3437" spans="1:8">
      <c r="A3437" s="140">
        <v>85387</v>
      </c>
      <c r="B3437" s="141" t="s">
        <v>9691</v>
      </c>
      <c r="C3437" s="140" t="s">
        <v>6454</v>
      </c>
      <c r="D3437" s="140" t="s">
        <v>368</v>
      </c>
      <c r="E3437" s="142">
        <v>43.7</v>
      </c>
      <c r="F3437" s="142">
        <v>39.68</v>
      </c>
      <c r="G3437" s="140" t="s">
        <v>308</v>
      </c>
      <c r="H3437" s="143">
        <v>41974</v>
      </c>
    </row>
    <row r="3438" spans="1:8">
      <c r="A3438" s="136">
        <v>85384</v>
      </c>
      <c r="B3438" s="137" t="s">
        <v>9692</v>
      </c>
      <c r="C3438" s="136" t="s">
        <v>6454</v>
      </c>
      <c r="D3438" s="136" t="s">
        <v>335</v>
      </c>
      <c r="E3438" s="138">
        <v>6.68</v>
      </c>
      <c r="F3438" s="138">
        <v>6.06</v>
      </c>
      <c r="G3438" s="136" t="s">
        <v>308</v>
      </c>
      <c r="H3438" s="139">
        <v>41974</v>
      </c>
    </row>
    <row r="3439" spans="1:8">
      <c r="A3439" s="140">
        <v>85386</v>
      </c>
      <c r="B3439" s="141" t="s">
        <v>9693</v>
      </c>
      <c r="C3439" s="140" t="s">
        <v>6454</v>
      </c>
      <c r="D3439" s="140" t="s">
        <v>335</v>
      </c>
      <c r="E3439" s="142">
        <v>14.57</v>
      </c>
      <c r="F3439" s="142">
        <v>13.22</v>
      </c>
      <c r="G3439" s="140" t="s">
        <v>308</v>
      </c>
      <c r="H3439" s="143">
        <v>41974</v>
      </c>
    </row>
    <row r="3440" spans="1:8" ht="25.5">
      <c r="A3440" s="136">
        <v>85389</v>
      </c>
      <c r="B3440" s="137" t="s">
        <v>9694</v>
      </c>
      <c r="C3440" s="136" t="s">
        <v>6454</v>
      </c>
      <c r="D3440" s="136" t="s">
        <v>370</v>
      </c>
      <c r="E3440" s="138">
        <v>59.04</v>
      </c>
      <c r="F3440" s="138">
        <v>53.32</v>
      </c>
      <c r="G3440" s="136" t="s">
        <v>308</v>
      </c>
      <c r="H3440" s="139">
        <v>41974</v>
      </c>
    </row>
    <row r="3441" spans="1:8">
      <c r="A3441" s="140">
        <v>85390</v>
      </c>
      <c r="B3441" s="141" t="s">
        <v>9695</v>
      </c>
      <c r="C3441" s="140" t="s">
        <v>6454</v>
      </c>
      <c r="D3441" s="140" t="s">
        <v>370</v>
      </c>
      <c r="E3441" s="142">
        <v>29.38</v>
      </c>
      <c r="F3441" s="142">
        <v>26.53</v>
      </c>
      <c r="G3441" s="140" t="s">
        <v>308</v>
      </c>
      <c r="H3441" s="143">
        <v>41974</v>
      </c>
    </row>
    <row r="3442" spans="1:8" ht="12.75" customHeight="1">
      <c r="A3442" s="136">
        <v>85392</v>
      </c>
      <c r="B3442" s="137" t="s">
        <v>9696</v>
      </c>
      <c r="C3442" s="136" t="s">
        <v>6454</v>
      </c>
      <c r="D3442" s="136" t="s">
        <v>370</v>
      </c>
      <c r="E3442" s="138">
        <v>144.16999999999999</v>
      </c>
      <c r="F3442" s="138">
        <v>130.19999999999999</v>
      </c>
      <c r="G3442" s="136" t="s">
        <v>308</v>
      </c>
      <c r="H3442" s="139">
        <v>41974</v>
      </c>
    </row>
    <row r="3443" spans="1:8">
      <c r="A3443" s="140">
        <v>72125</v>
      </c>
      <c r="B3443" s="141" t="s">
        <v>9697</v>
      </c>
      <c r="C3443" s="140" t="s">
        <v>5609</v>
      </c>
      <c r="D3443" s="140" t="s">
        <v>335</v>
      </c>
      <c r="E3443" s="142">
        <v>6.35</v>
      </c>
      <c r="F3443" s="142">
        <v>5.79</v>
      </c>
      <c r="G3443" s="140" t="s">
        <v>308</v>
      </c>
      <c r="H3443" s="143">
        <v>41974</v>
      </c>
    </row>
    <row r="3444" spans="1:8">
      <c r="A3444" s="136">
        <v>84658</v>
      </c>
      <c r="B3444" s="137" t="s">
        <v>9698</v>
      </c>
      <c r="C3444" s="136" t="s">
        <v>5609</v>
      </c>
      <c r="D3444" s="136" t="s">
        <v>335</v>
      </c>
      <c r="E3444" s="138">
        <v>3.92</v>
      </c>
      <c r="F3444" s="138">
        <v>3.58</v>
      </c>
      <c r="G3444" s="136" t="s">
        <v>308</v>
      </c>
      <c r="H3444" s="139">
        <v>41974</v>
      </c>
    </row>
    <row r="3445" spans="1:8" ht="25.5">
      <c r="A3445" s="140">
        <v>83730</v>
      </c>
      <c r="B3445" s="141" t="s">
        <v>9699</v>
      </c>
      <c r="C3445" s="140" t="s">
        <v>5350</v>
      </c>
      <c r="D3445" s="140" t="s">
        <v>335</v>
      </c>
      <c r="E3445" s="142">
        <v>150.11000000000001</v>
      </c>
      <c r="F3445" s="142">
        <v>147.81</v>
      </c>
      <c r="G3445" s="140" t="s">
        <v>308</v>
      </c>
      <c r="H3445" s="143">
        <v>41974</v>
      </c>
    </row>
    <row r="3446" spans="1:8" ht="25.5">
      <c r="A3446" s="136">
        <v>83736</v>
      </c>
      <c r="B3446" s="137" t="s">
        <v>9700</v>
      </c>
      <c r="C3446" s="136" t="s">
        <v>5350</v>
      </c>
      <c r="D3446" s="136" t="s">
        <v>335</v>
      </c>
      <c r="E3446" s="138">
        <v>137.94</v>
      </c>
      <c r="F3446" s="138">
        <v>135.09</v>
      </c>
      <c r="G3446" s="136" t="s">
        <v>308</v>
      </c>
      <c r="H3446" s="139">
        <v>41974</v>
      </c>
    </row>
    <row r="3447" spans="1:8" ht="25.5">
      <c r="A3447" s="140">
        <v>84184</v>
      </c>
      <c r="B3447" s="141" t="s">
        <v>9701</v>
      </c>
      <c r="C3447" s="140" t="s">
        <v>5352</v>
      </c>
      <c r="D3447" s="140" t="s">
        <v>335</v>
      </c>
      <c r="E3447" s="142">
        <v>14.21</v>
      </c>
      <c r="F3447" s="142">
        <v>13.59</v>
      </c>
      <c r="G3447" s="140" t="s">
        <v>308</v>
      </c>
      <c r="H3447" s="143">
        <v>41974</v>
      </c>
    </row>
    <row r="3448" spans="1:8" ht="25.5">
      <c r="A3448" s="136" t="s">
        <v>9702</v>
      </c>
      <c r="B3448" s="137" t="s">
        <v>9703</v>
      </c>
      <c r="C3448" s="136" t="s">
        <v>6454</v>
      </c>
      <c r="D3448" s="136" t="s">
        <v>335</v>
      </c>
      <c r="E3448" s="138">
        <v>39.64</v>
      </c>
      <c r="F3448" s="138">
        <v>35.85</v>
      </c>
      <c r="G3448" s="136" t="s">
        <v>308</v>
      </c>
      <c r="H3448" s="139">
        <v>41974</v>
      </c>
    </row>
    <row r="3449" spans="1:8">
      <c r="A3449" s="140">
        <v>72220</v>
      </c>
      <c r="B3449" s="141" t="s">
        <v>9704</v>
      </c>
      <c r="C3449" s="140" t="s">
        <v>6454</v>
      </c>
      <c r="D3449" s="140" t="s">
        <v>335</v>
      </c>
      <c r="E3449" s="142">
        <v>12.14</v>
      </c>
      <c r="F3449" s="142">
        <v>11.02</v>
      </c>
      <c r="G3449" s="140" t="s">
        <v>308</v>
      </c>
      <c r="H3449" s="143">
        <v>41974</v>
      </c>
    </row>
    <row r="3450" spans="1:8" ht="25.5">
      <c r="A3450" s="136">
        <v>85332</v>
      </c>
      <c r="B3450" s="137" t="s">
        <v>9705</v>
      </c>
      <c r="C3450" s="136" t="s">
        <v>6454</v>
      </c>
      <c r="D3450" s="136" t="s">
        <v>83</v>
      </c>
      <c r="E3450" s="138">
        <v>3.83</v>
      </c>
      <c r="F3450" s="138">
        <v>3.44</v>
      </c>
      <c r="G3450" s="136" t="s">
        <v>308</v>
      </c>
      <c r="H3450" s="139">
        <v>41974</v>
      </c>
    </row>
    <row r="3451" spans="1:8">
      <c r="A3451" s="140">
        <v>85333</v>
      </c>
      <c r="B3451" s="141" t="s">
        <v>9706</v>
      </c>
      <c r="C3451" s="140" t="s">
        <v>6454</v>
      </c>
      <c r="D3451" s="140" t="s">
        <v>83</v>
      </c>
      <c r="E3451" s="142">
        <v>13.73</v>
      </c>
      <c r="F3451" s="142">
        <v>12.4</v>
      </c>
      <c r="G3451" s="140" t="s">
        <v>308</v>
      </c>
      <c r="H3451" s="143">
        <v>41974</v>
      </c>
    </row>
    <row r="3452" spans="1:8">
      <c r="A3452" s="136">
        <v>72240</v>
      </c>
      <c r="B3452" s="137" t="s">
        <v>9707</v>
      </c>
      <c r="C3452" s="136" t="s">
        <v>6454</v>
      </c>
      <c r="D3452" s="136" t="s">
        <v>335</v>
      </c>
      <c r="E3452" s="138">
        <v>19.72</v>
      </c>
      <c r="F3452" s="138">
        <v>17.829999999999998</v>
      </c>
      <c r="G3452" s="136" t="s">
        <v>308</v>
      </c>
      <c r="H3452" s="139">
        <v>41974</v>
      </c>
    </row>
    <row r="3453" spans="1:8">
      <c r="A3453" s="140">
        <v>72241</v>
      </c>
      <c r="B3453" s="141" t="s">
        <v>9708</v>
      </c>
      <c r="C3453" s="140" t="s">
        <v>6454</v>
      </c>
      <c r="D3453" s="140" t="s">
        <v>335</v>
      </c>
      <c r="E3453" s="142">
        <v>23.66</v>
      </c>
      <c r="F3453" s="142">
        <v>21.4</v>
      </c>
      <c r="G3453" s="140" t="s">
        <v>308</v>
      </c>
      <c r="H3453" s="143">
        <v>41974</v>
      </c>
    </row>
    <row r="3454" spans="1:8">
      <c r="A3454" s="136">
        <v>85397</v>
      </c>
      <c r="B3454" s="137" t="s">
        <v>9709</v>
      </c>
      <c r="C3454" s="136" t="s">
        <v>6454</v>
      </c>
      <c r="D3454" s="136" t="s">
        <v>335</v>
      </c>
      <c r="E3454" s="138">
        <v>16.41</v>
      </c>
      <c r="F3454" s="138">
        <v>14.88</v>
      </c>
      <c r="G3454" s="136" t="s">
        <v>308</v>
      </c>
      <c r="H3454" s="139">
        <v>41974</v>
      </c>
    </row>
    <row r="3455" spans="1:8" ht="12.75" customHeight="1">
      <c r="A3455" s="140">
        <v>72143</v>
      </c>
      <c r="B3455" s="141" t="s">
        <v>9710</v>
      </c>
      <c r="C3455" s="140" t="s">
        <v>5410</v>
      </c>
      <c r="D3455" s="140" t="s">
        <v>83</v>
      </c>
      <c r="E3455" s="142">
        <v>36.58</v>
      </c>
      <c r="F3455" s="142">
        <v>32.89</v>
      </c>
      <c r="G3455" s="140" t="s">
        <v>308</v>
      </c>
      <c r="H3455" s="143">
        <v>41974</v>
      </c>
    </row>
    <row r="3456" spans="1:8" ht="12.75" customHeight="1">
      <c r="A3456" s="136">
        <v>72148</v>
      </c>
      <c r="B3456" s="137" t="s">
        <v>9711</v>
      </c>
      <c r="C3456" s="136" t="s">
        <v>5410</v>
      </c>
      <c r="D3456" s="136" t="s">
        <v>83</v>
      </c>
      <c r="E3456" s="138">
        <v>32.950000000000003</v>
      </c>
      <c r="F3456" s="138">
        <v>29.76</v>
      </c>
      <c r="G3456" s="136" t="s">
        <v>308</v>
      </c>
      <c r="H3456" s="139">
        <v>41974</v>
      </c>
    </row>
    <row r="3457" spans="1:8" ht="12.75" customHeight="1">
      <c r="A3457" s="140">
        <v>85381</v>
      </c>
      <c r="B3457" s="141" t="s">
        <v>9712</v>
      </c>
      <c r="C3457" s="140" t="s">
        <v>6454</v>
      </c>
      <c r="D3457" s="140" t="s">
        <v>335</v>
      </c>
      <c r="E3457" s="142">
        <v>47.52</v>
      </c>
      <c r="F3457" s="142">
        <v>42.98</v>
      </c>
      <c r="G3457" s="140" t="s">
        <v>308</v>
      </c>
      <c r="H3457" s="143">
        <v>41974</v>
      </c>
    </row>
    <row r="3458" spans="1:8">
      <c r="A3458" s="136">
        <v>72232</v>
      </c>
      <c r="B3458" s="137" t="s">
        <v>9713</v>
      </c>
      <c r="C3458" s="136" t="s">
        <v>6454</v>
      </c>
      <c r="D3458" s="136" t="s">
        <v>370</v>
      </c>
      <c r="E3458" s="138">
        <v>3.64</v>
      </c>
      <c r="F3458" s="138">
        <v>3.3</v>
      </c>
      <c r="G3458" s="136" t="s">
        <v>308</v>
      </c>
      <c r="H3458" s="139">
        <v>41974</v>
      </c>
    </row>
    <row r="3459" spans="1:8">
      <c r="A3459" s="140">
        <v>72233</v>
      </c>
      <c r="B3459" s="141" t="s">
        <v>9714</v>
      </c>
      <c r="C3459" s="140" t="s">
        <v>6454</v>
      </c>
      <c r="D3459" s="140" t="s">
        <v>370</v>
      </c>
      <c r="E3459" s="142">
        <v>2.4300000000000002</v>
      </c>
      <c r="F3459" s="142">
        <v>2.2000000000000002</v>
      </c>
      <c r="G3459" s="140" t="s">
        <v>308</v>
      </c>
      <c r="H3459" s="143">
        <v>41974</v>
      </c>
    </row>
    <row r="3460" spans="1:8" ht="25.5">
      <c r="A3460" s="136">
        <v>72178</v>
      </c>
      <c r="B3460" s="137" t="s">
        <v>9715</v>
      </c>
      <c r="C3460" s="136" t="s">
        <v>5343</v>
      </c>
      <c r="D3460" s="136" t="s">
        <v>335</v>
      </c>
      <c r="E3460" s="138">
        <v>18.190000000000001</v>
      </c>
      <c r="F3460" s="138">
        <v>16.350000000000001</v>
      </c>
      <c r="G3460" s="136" t="s">
        <v>308</v>
      </c>
      <c r="H3460" s="139">
        <v>41974</v>
      </c>
    </row>
    <row r="3461" spans="1:8">
      <c r="A3461" s="140">
        <v>72237</v>
      </c>
      <c r="B3461" s="141" t="s">
        <v>9716</v>
      </c>
      <c r="C3461" s="140" t="s">
        <v>6454</v>
      </c>
      <c r="D3461" s="140" t="s">
        <v>335</v>
      </c>
      <c r="E3461" s="142">
        <v>10.92</v>
      </c>
      <c r="F3461" s="142">
        <v>9.86</v>
      </c>
      <c r="G3461" s="140" t="s">
        <v>308</v>
      </c>
      <c r="H3461" s="143">
        <v>41974</v>
      </c>
    </row>
    <row r="3462" spans="1:8">
      <c r="A3462" s="136">
        <v>85334</v>
      </c>
      <c r="B3462" s="137" t="s">
        <v>9717</v>
      </c>
      <c r="C3462" s="136" t="s">
        <v>6454</v>
      </c>
      <c r="D3462" s="136" t="s">
        <v>335</v>
      </c>
      <c r="E3462" s="138">
        <v>12.14</v>
      </c>
      <c r="F3462" s="138">
        <v>11.02</v>
      </c>
      <c r="G3462" s="136" t="s">
        <v>308</v>
      </c>
      <c r="H3462" s="139">
        <v>41974</v>
      </c>
    </row>
    <row r="3463" spans="1:8" ht="25.5">
      <c r="A3463" s="140">
        <v>72228</v>
      </c>
      <c r="B3463" s="141" t="s">
        <v>9718</v>
      </c>
      <c r="C3463" s="140" t="s">
        <v>6454</v>
      </c>
      <c r="D3463" s="140" t="s">
        <v>335</v>
      </c>
      <c r="E3463" s="142">
        <v>13.65</v>
      </c>
      <c r="F3463" s="142">
        <v>12.32</v>
      </c>
      <c r="G3463" s="140" t="s">
        <v>308</v>
      </c>
      <c r="H3463" s="143">
        <v>41974</v>
      </c>
    </row>
    <row r="3464" spans="1:8" ht="14.25" customHeight="1">
      <c r="A3464" s="136">
        <v>72229</v>
      </c>
      <c r="B3464" s="137" t="s">
        <v>9719</v>
      </c>
      <c r="C3464" s="136" t="s">
        <v>6454</v>
      </c>
      <c r="D3464" s="136" t="s">
        <v>335</v>
      </c>
      <c r="E3464" s="138">
        <v>10.92</v>
      </c>
      <c r="F3464" s="138">
        <v>9.86</v>
      </c>
      <c r="G3464" s="136" t="s">
        <v>308</v>
      </c>
      <c r="H3464" s="139">
        <v>41974</v>
      </c>
    </row>
    <row r="3465" spans="1:8" ht="25.5">
      <c r="A3465" s="140">
        <v>72226</v>
      </c>
      <c r="B3465" s="141" t="s">
        <v>9720</v>
      </c>
      <c r="C3465" s="140" t="s">
        <v>6454</v>
      </c>
      <c r="D3465" s="140" t="s">
        <v>335</v>
      </c>
      <c r="E3465" s="142">
        <v>8.19</v>
      </c>
      <c r="F3465" s="142">
        <v>7.39</v>
      </c>
      <c r="G3465" s="140" t="s">
        <v>308</v>
      </c>
      <c r="H3465" s="143">
        <v>41974</v>
      </c>
    </row>
    <row r="3466" spans="1:8" ht="14.25" customHeight="1">
      <c r="A3466" s="136">
        <v>72227</v>
      </c>
      <c r="B3466" s="137" t="s">
        <v>9721</v>
      </c>
      <c r="C3466" s="136" t="s">
        <v>6454</v>
      </c>
      <c r="D3466" s="136" t="s">
        <v>335</v>
      </c>
      <c r="E3466" s="138">
        <v>5.46</v>
      </c>
      <c r="F3466" s="138">
        <v>4.93</v>
      </c>
      <c r="G3466" s="136" t="s">
        <v>308</v>
      </c>
      <c r="H3466" s="139">
        <v>41974</v>
      </c>
    </row>
    <row r="3467" spans="1:8" ht="14.25" customHeight="1">
      <c r="A3467" s="140">
        <v>72142</v>
      </c>
      <c r="B3467" s="141" t="s">
        <v>9722</v>
      </c>
      <c r="C3467" s="140" t="s">
        <v>5410</v>
      </c>
      <c r="D3467" s="140" t="s">
        <v>83</v>
      </c>
      <c r="E3467" s="142">
        <v>7.58</v>
      </c>
      <c r="F3467" s="142">
        <v>6.81</v>
      </c>
      <c r="G3467" s="140" t="s">
        <v>308</v>
      </c>
      <c r="H3467" s="143">
        <v>41974</v>
      </c>
    </row>
    <row r="3468" spans="1:8">
      <c r="A3468" s="136">
        <v>72236</v>
      </c>
      <c r="B3468" s="137" t="s">
        <v>9723</v>
      </c>
      <c r="C3468" s="136" t="s">
        <v>6454</v>
      </c>
      <c r="D3468" s="136" t="s">
        <v>335</v>
      </c>
      <c r="E3468" s="138">
        <v>9.1</v>
      </c>
      <c r="F3468" s="138">
        <v>8.23</v>
      </c>
      <c r="G3468" s="136" t="s">
        <v>308</v>
      </c>
      <c r="H3468" s="139">
        <v>41974</v>
      </c>
    </row>
    <row r="3469" spans="1:8">
      <c r="A3469" s="140">
        <v>72238</v>
      </c>
      <c r="B3469" s="141" t="s">
        <v>9724</v>
      </c>
      <c r="C3469" s="140" t="s">
        <v>6454</v>
      </c>
      <c r="D3469" s="140" t="s">
        <v>335</v>
      </c>
      <c r="E3469" s="142">
        <v>5.46</v>
      </c>
      <c r="F3469" s="142">
        <v>4.93</v>
      </c>
      <c r="G3469" s="140" t="s">
        <v>308</v>
      </c>
      <c r="H3469" s="143">
        <v>41974</v>
      </c>
    </row>
    <row r="3470" spans="1:8">
      <c r="A3470" s="136">
        <v>85184</v>
      </c>
      <c r="B3470" s="137" t="s">
        <v>9725</v>
      </c>
      <c r="C3470" s="136" t="s">
        <v>5429</v>
      </c>
      <c r="D3470" s="136" t="s">
        <v>335</v>
      </c>
      <c r="E3470" s="138">
        <v>3.04</v>
      </c>
      <c r="F3470" s="138">
        <v>2.75</v>
      </c>
      <c r="G3470" s="136" t="s">
        <v>308</v>
      </c>
      <c r="H3470" s="139">
        <v>41974</v>
      </c>
    </row>
    <row r="3471" spans="1:8">
      <c r="A3471" s="140">
        <v>85335</v>
      </c>
      <c r="B3471" s="141" t="s">
        <v>9726</v>
      </c>
      <c r="C3471" s="140" t="s">
        <v>6454</v>
      </c>
      <c r="D3471" s="140" t="s">
        <v>370</v>
      </c>
      <c r="E3471" s="142">
        <v>5.77</v>
      </c>
      <c r="F3471" s="142">
        <v>5.2</v>
      </c>
      <c r="G3471" s="140" t="s">
        <v>308</v>
      </c>
      <c r="H3471" s="143">
        <v>41974</v>
      </c>
    </row>
    <row r="3472" spans="1:8">
      <c r="A3472" s="136">
        <v>72221</v>
      </c>
      <c r="B3472" s="137" t="s">
        <v>9727</v>
      </c>
      <c r="C3472" s="136" t="s">
        <v>6454</v>
      </c>
      <c r="D3472" s="136" t="s">
        <v>335</v>
      </c>
      <c r="E3472" s="138">
        <v>12.14</v>
      </c>
      <c r="F3472" s="138">
        <v>11.02</v>
      </c>
      <c r="G3472" s="136" t="s">
        <v>308</v>
      </c>
      <c r="H3472" s="139">
        <v>41974</v>
      </c>
    </row>
    <row r="3473" spans="1:8">
      <c r="A3473" s="140">
        <v>72242</v>
      </c>
      <c r="B3473" s="141" t="s">
        <v>9728</v>
      </c>
      <c r="C3473" s="140" t="s">
        <v>6454</v>
      </c>
      <c r="D3473" s="140" t="s">
        <v>335</v>
      </c>
      <c r="E3473" s="142">
        <v>4.09</v>
      </c>
      <c r="F3473" s="142">
        <v>3.68</v>
      </c>
      <c r="G3473" s="140" t="s">
        <v>308</v>
      </c>
      <c r="H3473" s="143">
        <v>41974</v>
      </c>
    </row>
    <row r="3474" spans="1:8">
      <c r="A3474" s="136">
        <v>72239</v>
      </c>
      <c r="B3474" s="137" t="s">
        <v>9729</v>
      </c>
      <c r="C3474" s="136" t="s">
        <v>6454</v>
      </c>
      <c r="D3474" s="136" t="s">
        <v>335</v>
      </c>
      <c r="E3474" s="138">
        <v>4.12</v>
      </c>
      <c r="F3474" s="138">
        <v>3.72</v>
      </c>
      <c r="G3474" s="136" t="s">
        <v>308</v>
      </c>
      <c r="H3474" s="139">
        <v>41974</v>
      </c>
    </row>
    <row r="3475" spans="1:8">
      <c r="A3475" s="140">
        <v>72230</v>
      </c>
      <c r="B3475" s="141" t="s">
        <v>9730</v>
      </c>
      <c r="C3475" s="140" t="s">
        <v>6454</v>
      </c>
      <c r="D3475" s="140" t="s">
        <v>335</v>
      </c>
      <c r="E3475" s="142">
        <v>6.07</v>
      </c>
      <c r="F3475" s="142">
        <v>5.51</v>
      </c>
      <c r="G3475" s="140" t="s">
        <v>308</v>
      </c>
      <c r="H3475" s="143">
        <v>41974</v>
      </c>
    </row>
    <row r="3476" spans="1:8">
      <c r="A3476" s="136">
        <v>72231</v>
      </c>
      <c r="B3476" s="137" t="s">
        <v>9731</v>
      </c>
      <c r="C3476" s="136" t="s">
        <v>6454</v>
      </c>
      <c r="D3476" s="136" t="s">
        <v>335</v>
      </c>
      <c r="E3476" s="138">
        <v>4.25</v>
      </c>
      <c r="F3476" s="138">
        <v>3.85</v>
      </c>
      <c r="G3476" s="136" t="s">
        <v>308</v>
      </c>
      <c r="H3476" s="139">
        <v>41974</v>
      </c>
    </row>
    <row r="3477" spans="1:8" ht="25.5">
      <c r="A3477" s="140">
        <v>85336</v>
      </c>
      <c r="B3477" s="141" t="s">
        <v>9732</v>
      </c>
      <c r="C3477" s="140" t="s">
        <v>6454</v>
      </c>
      <c r="D3477" s="140" t="s">
        <v>370</v>
      </c>
      <c r="E3477" s="142">
        <v>3.83</v>
      </c>
      <c r="F3477" s="142">
        <v>3.44</v>
      </c>
      <c r="G3477" s="140" t="s">
        <v>308</v>
      </c>
      <c r="H3477" s="143">
        <v>41974</v>
      </c>
    </row>
    <row r="3478" spans="1:8" ht="25.5">
      <c r="A3478" s="136">
        <v>85417</v>
      </c>
      <c r="B3478" s="137" t="s">
        <v>9733</v>
      </c>
      <c r="C3478" s="136" t="s">
        <v>6454</v>
      </c>
      <c r="D3478" s="136" t="s">
        <v>370</v>
      </c>
      <c r="E3478" s="138">
        <v>2.79</v>
      </c>
      <c r="F3478" s="138">
        <v>2.52</v>
      </c>
      <c r="G3478" s="136" t="s">
        <v>308</v>
      </c>
      <c r="H3478" s="139">
        <v>41974</v>
      </c>
    </row>
    <row r="3479" spans="1:8" ht="25.5">
      <c r="A3479" s="140">
        <v>85419</v>
      </c>
      <c r="B3479" s="141" t="s">
        <v>9734</v>
      </c>
      <c r="C3479" s="140" t="s">
        <v>6454</v>
      </c>
      <c r="D3479" s="140" t="s">
        <v>370</v>
      </c>
      <c r="E3479" s="142">
        <v>3.47</v>
      </c>
      <c r="F3479" s="142">
        <v>3.13</v>
      </c>
      <c r="G3479" s="140" t="s">
        <v>308</v>
      </c>
      <c r="H3479" s="143">
        <v>41974</v>
      </c>
    </row>
    <row r="3480" spans="1:8" ht="25.5">
      <c r="A3480" s="136">
        <v>85418</v>
      </c>
      <c r="B3480" s="137" t="s">
        <v>9735</v>
      </c>
      <c r="C3480" s="136" t="s">
        <v>6454</v>
      </c>
      <c r="D3480" s="136" t="s">
        <v>370</v>
      </c>
      <c r="E3480" s="138">
        <v>5.56</v>
      </c>
      <c r="F3480" s="138">
        <v>5.01</v>
      </c>
      <c r="G3480" s="136" t="s">
        <v>308</v>
      </c>
      <c r="H3480" s="139">
        <v>41974</v>
      </c>
    </row>
    <row r="3481" spans="1:8" ht="25.5">
      <c r="A3481" s="140">
        <v>85420</v>
      </c>
      <c r="B3481" s="141" t="s">
        <v>9736</v>
      </c>
      <c r="C3481" s="140" t="s">
        <v>6454</v>
      </c>
      <c r="D3481" s="140" t="s">
        <v>370</v>
      </c>
      <c r="E3481" s="142">
        <v>8.34</v>
      </c>
      <c r="F3481" s="142">
        <v>7.52</v>
      </c>
      <c r="G3481" s="140" t="s">
        <v>308</v>
      </c>
      <c r="H3481" s="143">
        <v>41974</v>
      </c>
    </row>
    <row r="3482" spans="1:8" ht="51">
      <c r="A3482" s="136" t="s">
        <v>9737</v>
      </c>
      <c r="B3482" s="137" t="s">
        <v>9738</v>
      </c>
      <c r="C3482" s="136" t="s">
        <v>5670</v>
      </c>
      <c r="D3482" s="136" t="s">
        <v>335</v>
      </c>
      <c r="E3482" s="138">
        <v>54.85</v>
      </c>
      <c r="F3482" s="138">
        <v>51.26</v>
      </c>
      <c r="G3482" s="136" t="s">
        <v>308</v>
      </c>
      <c r="H3482" s="139">
        <v>41974</v>
      </c>
    </row>
    <row r="3483" spans="1:8" ht="38.25">
      <c r="A3483" s="140" t="s">
        <v>9739</v>
      </c>
      <c r="B3483" s="141" t="s">
        <v>9740</v>
      </c>
      <c r="C3483" s="140" t="s">
        <v>5670</v>
      </c>
      <c r="D3483" s="140" t="s">
        <v>335</v>
      </c>
      <c r="E3483" s="142">
        <v>56.9</v>
      </c>
      <c r="F3483" s="142">
        <v>53.42</v>
      </c>
      <c r="G3483" s="140" t="s">
        <v>308</v>
      </c>
      <c r="H3483" s="143">
        <v>41974</v>
      </c>
    </row>
    <row r="3484" spans="1:8" ht="25.5">
      <c r="A3484" s="136">
        <v>72223</v>
      </c>
      <c r="B3484" s="137" t="s">
        <v>9741</v>
      </c>
      <c r="C3484" s="136" t="s">
        <v>6454</v>
      </c>
      <c r="D3484" s="136" t="s">
        <v>335</v>
      </c>
      <c r="E3484" s="138">
        <v>12.13</v>
      </c>
      <c r="F3484" s="138">
        <v>10.9</v>
      </c>
      <c r="G3484" s="136" t="s">
        <v>308</v>
      </c>
      <c r="H3484" s="139">
        <v>41974</v>
      </c>
    </row>
    <row r="3485" spans="1:8" ht="25.5">
      <c r="A3485" s="140">
        <v>72222</v>
      </c>
      <c r="B3485" s="141" t="s">
        <v>9742</v>
      </c>
      <c r="C3485" s="140" t="s">
        <v>6454</v>
      </c>
      <c r="D3485" s="140" t="s">
        <v>335</v>
      </c>
      <c r="E3485" s="142">
        <v>6.06</v>
      </c>
      <c r="F3485" s="142">
        <v>5.45</v>
      </c>
      <c r="G3485" s="140" t="s">
        <v>308</v>
      </c>
      <c r="H3485" s="143">
        <v>41974</v>
      </c>
    </row>
    <row r="3486" spans="1:8" ht="25.5">
      <c r="A3486" s="136">
        <v>5737</v>
      </c>
      <c r="B3486" s="137" t="s">
        <v>9743</v>
      </c>
      <c r="C3486" s="136" t="s">
        <v>5450</v>
      </c>
      <c r="D3486" s="136" t="s">
        <v>307</v>
      </c>
      <c r="E3486" s="138">
        <v>15.04</v>
      </c>
      <c r="F3486" s="138">
        <v>13.47</v>
      </c>
      <c r="G3486" s="136" t="s">
        <v>308</v>
      </c>
      <c r="H3486" s="139">
        <v>41974</v>
      </c>
    </row>
    <row r="3487" spans="1:8" ht="51">
      <c r="A3487" s="140">
        <v>5681</v>
      </c>
      <c r="B3487" s="141" t="s">
        <v>9744</v>
      </c>
      <c r="C3487" s="140" t="s">
        <v>5450</v>
      </c>
      <c r="D3487" s="140" t="s">
        <v>6044</v>
      </c>
      <c r="E3487" s="142">
        <v>30.4</v>
      </c>
      <c r="F3487" s="142">
        <v>28.83</v>
      </c>
      <c r="G3487" s="140" t="s">
        <v>308</v>
      </c>
      <c r="H3487" s="143">
        <v>41974</v>
      </c>
    </row>
    <row r="3488" spans="1:8" ht="51">
      <c r="A3488" s="136">
        <v>5680</v>
      </c>
      <c r="B3488" s="137" t="s">
        <v>9745</v>
      </c>
      <c r="C3488" s="136" t="s">
        <v>5450</v>
      </c>
      <c r="D3488" s="136" t="s">
        <v>6046</v>
      </c>
      <c r="E3488" s="138">
        <v>79.61</v>
      </c>
      <c r="F3488" s="138">
        <v>78.05</v>
      </c>
      <c r="G3488" s="136" t="s">
        <v>308</v>
      </c>
      <c r="H3488" s="139">
        <v>41974</v>
      </c>
    </row>
    <row r="3489" spans="1:8" ht="51">
      <c r="A3489" s="140">
        <v>88859</v>
      </c>
      <c r="B3489" s="141" t="s">
        <v>9746</v>
      </c>
      <c r="C3489" s="140" t="s">
        <v>5450</v>
      </c>
      <c r="D3489" s="140" t="s">
        <v>307</v>
      </c>
      <c r="E3489" s="142">
        <v>12.54</v>
      </c>
      <c r="F3489" s="142">
        <v>12.53</v>
      </c>
      <c r="G3489" s="140" t="s">
        <v>308</v>
      </c>
      <c r="H3489" s="143">
        <v>41974</v>
      </c>
    </row>
    <row r="3490" spans="1:8" ht="51">
      <c r="A3490" s="136">
        <v>88860</v>
      </c>
      <c r="B3490" s="137" t="s">
        <v>9747</v>
      </c>
      <c r="C3490" s="136" t="s">
        <v>5450</v>
      </c>
      <c r="D3490" s="136" t="s">
        <v>307</v>
      </c>
      <c r="E3490" s="138">
        <v>2.82</v>
      </c>
      <c r="F3490" s="138">
        <v>2.82</v>
      </c>
      <c r="G3490" s="136" t="s">
        <v>308</v>
      </c>
      <c r="H3490" s="139">
        <v>41974</v>
      </c>
    </row>
    <row r="3491" spans="1:8" ht="51">
      <c r="A3491" s="140">
        <v>5667</v>
      </c>
      <c r="B3491" s="141" t="s">
        <v>9748</v>
      </c>
      <c r="C3491" s="140" t="s">
        <v>5450</v>
      </c>
      <c r="D3491" s="140" t="s">
        <v>307</v>
      </c>
      <c r="E3491" s="142">
        <v>13.71</v>
      </c>
      <c r="F3491" s="142">
        <v>13.71</v>
      </c>
      <c r="G3491" s="140" t="s">
        <v>308</v>
      </c>
      <c r="H3491" s="143">
        <v>41974</v>
      </c>
    </row>
    <row r="3492" spans="1:8" ht="51">
      <c r="A3492" s="136">
        <v>5668</v>
      </c>
      <c r="B3492" s="137" t="s">
        <v>9749</v>
      </c>
      <c r="C3492" s="136" t="s">
        <v>5450</v>
      </c>
      <c r="D3492" s="136" t="s">
        <v>307</v>
      </c>
      <c r="E3492" s="138">
        <v>35.5</v>
      </c>
      <c r="F3492" s="138">
        <v>35.5</v>
      </c>
      <c r="G3492" s="136" t="s">
        <v>308</v>
      </c>
      <c r="H3492" s="139">
        <v>41974</v>
      </c>
    </row>
    <row r="3493" spans="1:8" ht="51">
      <c r="A3493" s="140">
        <v>5877</v>
      </c>
      <c r="B3493" s="141" t="s">
        <v>9750</v>
      </c>
      <c r="C3493" s="140" t="s">
        <v>5450</v>
      </c>
      <c r="D3493" s="140" t="s">
        <v>6044</v>
      </c>
      <c r="E3493" s="142">
        <v>31.7</v>
      </c>
      <c r="F3493" s="142">
        <v>30.13</v>
      </c>
      <c r="G3493" s="140" t="s">
        <v>308</v>
      </c>
      <c r="H3493" s="143">
        <v>41974</v>
      </c>
    </row>
    <row r="3494" spans="1:8" ht="51">
      <c r="A3494" s="136">
        <v>5875</v>
      </c>
      <c r="B3494" s="137" t="s">
        <v>9751</v>
      </c>
      <c r="C3494" s="136" t="s">
        <v>5450</v>
      </c>
      <c r="D3494" s="136" t="s">
        <v>6046</v>
      </c>
      <c r="E3494" s="138">
        <v>79.16</v>
      </c>
      <c r="F3494" s="138">
        <v>77.599999999999994</v>
      </c>
      <c r="G3494" s="136" t="s">
        <v>308</v>
      </c>
      <c r="H3494" s="139">
        <v>41974</v>
      </c>
    </row>
    <row r="3495" spans="1:8" ht="51">
      <c r="A3495" s="140">
        <v>89011</v>
      </c>
      <c r="B3495" s="141" t="s">
        <v>9752</v>
      </c>
      <c r="C3495" s="140" t="s">
        <v>5450</v>
      </c>
      <c r="D3495" s="140" t="s">
        <v>307</v>
      </c>
      <c r="E3495" s="142">
        <v>13.6</v>
      </c>
      <c r="F3495" s="142">
        <v>13.6</v>
      </c>
      <c r="G3495" s="140" t="s">
        <v>308</v>
      </c>
      <c r="H3495" s="143">
        <v>41974</v>
      </c>
    </row>
    <row r="3496" spans="1:8" ht="51">
      <c r="A3496" s="136">
        <v>89012</v>
      </c>
      <c r="B3496" s="137" t="s">
        <v>9753</v>
      </c>
      <c r="C3496" s="136" t="s">
        <v>5450</v>
      </c>
      <c r="D3496" s="136" t="s">
        <v>307</v>
      </c>
      <c r="E3496" s="138">
        <v>3.06</v>
      </c>
      <c r="F3496" s="138">
        <v>3.06</v>
      </c>
      <c r="G3496" s="136" t="s">
        <v>308</v>
      </c>
      <c r="H3496" s="139">
        <v>41974</v>
      </c>
    </row>
    <row r="3497" spans="1:8" ht="51">
      <c r="A3497" s="140">
        <v>5735</v>
      </c>
      <c r="B3497" s="141" t="s">
        <v>9754</v>
      </c>
      <c r="C3497" s="140" t="s">
        <v>5450</v>
      </c>
      <c r="D3497" s="140" t="s">
        <v>307</v>
      </c>
      <c r="E3497" s="142">
        <v>14.87</v>
      </c>
      <c r="F3497" s="142">
        <v>14.87</v>
      </c>
      <c r="G3497" s="140" t="s">
        <v>308</v>
      </c>
      <c r="H3497" s="143">
        <v>41974</v>
      </c>
    </row>
    <row r="3498" spans="1:8" ht="51">
      <c r="A3498" s="136">
        <v>5736</v>
      </c>
      <c r="B3498" s="137" t="s">
        <v>9755</v>
      </c>
      <c r="C3498" s="136" t="s">
        <v>5450</v>
      </c>
      <c r="D3498" s="136" t="s">
        <v>307</v>
      </c>
      <c r="E3498" s="138">
        <v>32.590000000000003</v>
      </c>
      <c r="F3498" s="138">
        <v>32.590000000000003</v>
      </c>
      <c r="G3498" s="136" t="s">
        <v>308</v>
      </c>
      <c r="H3498" s="139">
        <v>41974</v>
      </c>
    </row>
    <row r="3499" spans="1:8" ht="51">
      <c r="A3499" s="140">
        <v>5679</v>
      </c>
      <c r="B3499" s="141" t="s">
        <v>9756</v>
      </c>
      <c r="C3499" s="140" t="s">
        <v>5450</v>
      </c>
      <c r="D3499" s="140" t="s">
        <v>6044</v>
      </c>
      <c r="E3499" s="142">
        <v>32.31</v>
      </c>
      <c r="F3499" s="142">
        <v>30.74</v>
      </c>
      <c r="G3499" s="140" t="s">
        <v>308</v>
      </c>
      <c r="H3499" s="143">
        <v>41974</v>
      </c>
    </row>
    <row r="3500" spans="1:8" ht="51">
      <c r="A3500" s="136">
        <v>5678</v>
      </c>
      <c r="B3500" s="137" t="s">
        <v>9757</v>
      </c>
      <c r="C3500" s="136" t="s">
        <v>5450</v>
      </c>
      <c r="D3500" s="136" t="s">
        <v>6046</v>
      </c>
      <c r="E3500" s="138">
        <v>86.17</v>
      </c>
      <c r="F3500" s="138">
        <v>84.6</v>
      </c>
      <c r="G3500" s="136" t="s">
        <v>308</v>
      </c>
      <c r="H3500" s="139">
        <v>41974</v>
      </c>
    </row>
    <row r="3501" spans="1:8" ht="51">
      <c r="A3501" s="140">
        <v>88857</v>
      </c>
      <c r="B3501" s="141" t="s">
        <v>9758</v>
      </c>
      <c r="C3501" s="140" t="s">
        <v>5450</v>
      </c>
      <c r="D3501" s="140" t="s">
        <v>307</v>
      </c>
      <c r="E3501" s="142">
        <v>14.1</v>
      </c>
      <c r="F3501" s="142">
        <v>14.09</v>
      </c>
      <c r="G3501" s="140" t="s">
        <v>308</v>
      </c>
      <c r="H3501" s="143">
        <v>41974</v>
      </c>
    </row>
    <row r="3502" spans="1:8" ht="51">
      <c r="A3502" s="136">
        <v>88858</v>
      </c>
      <c r="B3502" s="137" t="s">
        <v>9759</v>
      </c>
      <c r="C3502" s="136" t="s">
        <v>5450</v>
      </c>
      <c r="D3502" s="136" t="s">
        <v>307</v>
      </c>
      <c r="E3502" s="138">
        <v>3.17</v>
      </c>
      <c r="F3502" s="138">
        <v>3.17</v>
      </c>
      <c r="G3502" s="136" t="s">
        <v>308</v>
      </c>
      <c r="H3502" s="139">
        <v>41974</v>
      </c>
    </row>
    <row r="3503" spans="1:8" ht="51">
      <c r="A3503" s="140">
        <v>5664</v>
      </c>
      <c r="B3503" s="141" t="s">
        <v>9760</v>
      </c>
      <c r="C3503" s="140" t="s">
        <v>5450</v>
      </c>
      <c r="D3503" s="140" t="s">
        <v>307</v>
      </c>
      <c r="E3503" s="142">
        <v>15.42</v>
      </c>
      <c r="F3503" s="142">
        <v>15.41</v>
      </c>
      <c r="G3503" s="140" t="s">
        <v>308</v>
      </c>
      <c r="H3503" s="143">
        <v>41974</v>
      </c>
    </row>
    <row r="3504" spans="1:8" ht="51">
      <c r="A3504" s="136">
        <v>53786</v>
      </c>
      <c r="B3504" s="137" t="s">
        <v>9761</v>
      </c>
      <c r="C3504" s="136" t="s">
        <v>5450</v>
      </c>
      <c r="D3504" s="136" t="s">
        <v>307</v>
      </c>
      <c r="E3504" s="138">
        <v>38.44</v>
      </c>
      <c r="F3504" s="138">
        <v>38.44</v>
      </c>
      <c r="G3504" s="136" t="s">
        <v>308</v>
      </c>
      <c r="H3504" s="139">
        <v>41974</v>
      </c>
    </row>
    <row r="3505" spans="1:8" ht="38.25">
      <c r="A3505" s="140">
        <v>88786</v>
      </c>
      <c r="B3505" s="141" t="s">
        <v>9762</v>
      </c>
      <c r="C3505" s="140" t="s">
        <v>5350</v>
      </c>
      <c r="D3505" s="140" t="s">
        <v>335</v>
      </c>
      <c r="E3505" s="142">
        <v>136.41</v>
      </c>
      <c r="F3505" s="142">
        <v>133.9</v>
      </c>
      <c r="G3505" s="140" t="s">
        <v>308</v>
      </c>
      <c r="H3505" s="143">
        <v>41974</v>
      </c>
    </row>
    <row r="3506" spans="1:8" ht="38.25">
      <c r="A3506" s="136">
        <v>88787</v>
      </c>
      <c r="B3506" s="137" t="s">
        <v>9763</v>
      </c>
      <c r="C3506" s="136" t="s">
        <v>5350</v>
      </c>
      <c r="D3506" s="136" t="s">
        <v>335</v>
      </c>
      <c r="E3506" s="138">
        <v>125.42</v>
      </c>
      <c r="F3506" s="138">
        <v>123.44</v>
      </c>
      <c r="G3506" s="136" t="s">
        <v>308</v>
      </c>
      <c r="H3506" s="139">
        <v>41974</v>
      </c>
    </row>
    <row r="3507" spans="1:8" ht="38.25">
      <c r="A3507" s="140">
        <v>88788</v>
      </c>
      <c r="B3507" s="141" t="s">
        <v>9764</v>
      </c>
      <c r="C3507" s="140" t="s">
        <v>5350</v>
      </c>
      <c r="D3507" s="140" t="s">
        <v>335</v>
      </c>
      <c r="E3507" s="142">
        <v>132.61000000000001</v>
      </c>
      <c r="F3507" s="142">
        <v>129.93</v>
      </c>
      <c r="G3507" s="140" t="s">
        <v>308</v>
      </c>
      <c r="H3507" s="143">
        <v>41974</v>
      </c>
    </row>
    <row r="3508" spans="1:8" ht="38.25">
      <c r="A3508" s="136">
        <v>88789</v>
      </c>
      <c r="B3508" s="137" t="s">
        <v>9765</v>
      </c>
      <c r="C3508" s="136" t="s">
        <v>5350</v>
      </c>
      <c r="D3508" s="136" t="s">
        <v>335</v>
      </c>
      <c r="E3508" s="138">
        <v>158.22999999999999</v>
      </c>
      <c r="F3508" s="138">
        <v>154.93</v>
      </c>
      <c r="G3508" s="136" t="s">
        <v>308</v>
      </c>
      <c r="H3508" s="139">
        <v>41974</v>
      </c>
    </row>
    <row r="3509" spans="1:8" ht="38.25">
      <c r="A3509" s="140">
        <v>87265</v>
      </c>
      <c r="B3509" s="141" t="s">
        <v>9766</v>
      </c>
      <c r="C3509" s="140" t="s">
        <v>5350</v>
      </c>
      <c r="D3509" s="140" t="s">
        <v>335</v>
      </c>
      <c r="E3509" s="142">
        <v>36.49</v>
      </c>
      <c r="F3509" s="142">
        <v>35.46</v>
      </c>
      <c r="G3509" s="140" t="s">
        <v>308</v>
      </c>
      <c r="H3509" s="143">
        <v>41974</v>
      </c>
    </row>
    <row r="3510" spans="1:8" ht="38.25">
      <c r="A3510" s="136">
        <v>87267</v>
      </c>
      <c r="B3510" s="137" t="s">
        <v>9767</v>
      </c>
      <c r="C3510" s="136" t="s">
        <v>5350</v>
      </c>
      <c r="D3510" s="136" t="s">
        <v>335</v>
      </c>
      <c r="E3510" s="138">
        <v>40.67</v>
      </c>
      <c r="F3510" s="138">
        <v>39.26</v>
      </c>
      <c r="G3510" s="136" t="s">
        <v>308</v>
      </c>
      <c r="H3510" s="139">
        <v>41974</v>
      </c>
    </row>
    <row r="3511" spans="1:8" ht="38.25">
      <c r="A3511" s="140">
        <v>87264</v>
      </c>
      <c r="B3511" s="141" t="s">
        <v>9768</v>
      </c>
      <c r="C3511" s="140" t="s">
        <v>5350</v>
      </c>
      <c r="D3511" s="140" t="s">
        <v>335</v>
      </c>
      <c r="E3511" s="142">
        <v>41.07</v>
      </c>
      <c r="F3511" s="142">
        <v>39.619999999999997</v>
      </c>
      <c r="G3511" s="140" t="s">
        <v>308</v>
      </c>
      <c r="H3511" s="143">
        <v>41974</v>
      </c>
    </row>
    <row r="3512" spans="1:8" ht="38.25">
      <c r="A3512" s="136">
        <v>87266</v>
      </c>
      <c r="B3512" s="137" t="s">
        <v>9769</v>
      </c>
      <c r="C3512" s="136" t="s">
        <v>5350</v>
      </c>
      <c r="D3512" s="136" t="s">
        <v>335</v>
      </c>
      <c r="E3512" s="138">
        <v>42.7</v>
      </c>
      <c r="F3512" s="138">
        <v>41.1</v>
      </c>
      <c r="G3512" s="136" t="s">
        <v>308</v>
      </c>
      <c r="H3512" s="139">
        <v>41974</v>
      </c>
    </row>
    <row r="3513" spans="1:8" ht="38.25">
      <c r="A3513" s="140">
        <v>87269</v>
      </c>
      <c r="B3513" s="141" t="s">
        <v>9770</v>
      </c>
      <c r="C3513" s="140" t="s">
        <v>5350</v>
      </c>
      <c r="D3513" s="140" t="s">
        <v>335</v>
      </c>
      <c r="E3513" s="142">
        <v>38.729999999999997</v>
      </c>
      <c r="F3513" s="142">
        <v>37.479999999999997</v>
      </c>
      <c r="G3513" s="140" t="s">
        <v>308</v>
      </c>
      <c r="H3513" s="143">
        <v>41974</v>
      </c>
    </row>
    <row r="3514" spans="1:8" ht="38.25">
      <c r="A3514" s="136">
        <v>87271</v>
      </c>
      <c r="B3514" s="137" t="s">
        <v>9771</v>
      </c>
      <c r="C3514" s="136" t="s">
        <v>5350</v>
      </c>
      <c r="D3514" s="136" t="s">
        <v>335</v>
      </c>
      <c r="E3514" s="138">
        <v>42.71</v>
      </c>
      <c r="F3514" s="138">
        <v>41.07</v>
      </c>
      <c r="G3514" s="136" t="s">
        <v>308</v>
      </c>
      <c r="H3514" s="139">
        <v>41974</v>
      </c>
    </row>
    <row r="3515" spans="1:8" ht="38.25">
      <c r="A3515" s="140">
        <v>87268</v>
      </c>
      <c r="B3515" s="141" t="s">
        <v>9772</v>
      </c>
      <c r="C3515" s="140" t="s">
        <v>5350</v>
      </c>
      <c r="D3515" s="140" t="s">
        <v>335</v>
      </c>
      <c r="E3515" s="142">
        <v>43.73</v>
      </c>
      <c r="F3515" s="142">
        <v>42.01</v>
      </c>
      <c r="G3515" s="140" t="s">
        <v>308</v>
      </c>
      <c r="H3515" s="143">
        <v>41974</v>
      </c>
    </row>
    <row r="3516" spans="1:8" ht="38.25">
      <c r="A3516" s="136">
        <v>87270</v>
      </c>
      <c r="B3516" s="137" t="s">
        <v>9773</v>
      </c>
      <c r="C3516" s="136" t="s">
        <v>5350</v>
      </c>
      <c r="D3516" s="136" t="s">
        <v>335</v>
      </c>
      <c r="E3516" s="138">
        <v>45.09</v>
      </c>
      <c r="F3516" s="138">
        <v>43.24</v>
      </c>
      <c r="G3516" s="136" t="s">
        <v>308</v>
      </c>
      <c r="H3516" s="139">
        <v>41974</v>
      </c>
    </row>
    <row r="3517" spans="1:8" ht="38.25">
      <c r="A3517" s="140">
        <v>87273</v>
      </c>
      <c r="B3517" s="141" t="s">
        <v>9774</v>
      </c>
      <c r="C3517" s="140" t="s">
        <v>5350</v>
      </c>
      <c r="D3517" s="140" t="s">
        <v>335</v>
      </c>
      <c r="E3517" s="142">
        <v>40.39</v>
      </c>
      <c r="F3517" s="142">
        <v>39.04</v>
      </c>
      <c r="G3517" s="140" t="s">
        <v>308</v>
      </c>
      <c r="H3517" s="143">
        <v>41974</v>
      </c>
    </row>
    <row r="3518" spans="1:8" ht="38.25">
      <c r="A3518" s="136">
        <v>87272</v>
      </c>
      <c r="B3518" s="137" t="s">
        <v>9775</v>
      </c>
      <c r="C3518" s="136" t="s">
        <v>5350</v>
      </c>
      <c r="D3518" s="136" t="s">
        <v>335</v>
      </c>
      <c r="E3518" s="138">
        <v>46.48</v>
      </c>
      <c r="F3518" s="138">
        <v>44.56</v>
      </c>
      <c r="G3518" s="136" t="s">
        <v>308</v>
      </c>
      <c r="H3518" s="139">
        <v>41974</v>
      </c>
    </row>
    <row r="3519" spans="1:8" ht="38.25">
      <c r="A3519" s="140">
        <v>87274</v>
      </c>
      <c r="B3519" s="141" t="s">
        <v>9776</v>
      </c>
      <c r="C3519" s="140" t="s">
        <v>5350</v>
      </c>
      <c r="D3519" s="140" t="s">
        <v>335</v>
      </c>
      <c r="E3519" s="142">
        <v>47.44</v>
      </c>
      <c r="F3519" s="142">
        <v>45.43</v>
      </c>
      <c r="G3519" s="140" t="s">
        <v>308</v>
      </c>
      <c r="H3519" s="143">
        <v>41974</v>
      </c>
    </row>
    <row r="3520" spans="1:8" ht="38.25">
      <c r="A3520" s="136">
        <v>87275</v>
      </c>
      <c r="B3520" s="137" t="s">
        <v>9777</v>
      </c>
      <c r="C3520" s="136" t="s">
        <v>5350</v>
      </c>
      <c r="D3520" s="136" t="s">
        <v>335</v>
      </c>
      <c r="E3520" s="138">
        <v>45.38</v>
      </c>
      <c r="F3520" s="138">
        <v>43.57</v>
      </c>
      <c r="G3520" s="136" t="s">
        <v>308</v>
      </c>
      <c r="H3520" s="139">
        <v>41974</v>
      </c>
    </row>
    <row r="3521" spans="1:12" ht="25.5">
      <c r="A3521" s="140">
        <v>87247</v>
      </c>
      <c r="B3521" s="141" t="s">
        <v>9778</v>
      </c>
      <c r="C3521" s="140" t="s">
        <v>5352</v>
      </c>
      <c r="D3521" s="140" t="s">
        <v>335</v>
      </c>
      <c r="E3521" s="142">
        <v>31.21</v>
      </c>
      <c r="F3521" s="142">
        <v>30.37</v>
      </c>
      <c r="G3521" s="140" t="s">
        <v>308</v>
      </c>
      <c r="H3521" s="143">
        <v>41974</v>
      </c>
    </row>
    <row r="3522" spans="1:12" ht="25.5">
      <c r="A3522" s="136">
        <v>87248</v>
      </c>
      <c r="B3522" s="137" t="s">
        <v>9779</v>
      </c>
      <c r="C3522" s="136" t="s">
        <v>5352</v>
      </c>
      <c r="D3522" s="136" t="s">
        <v>335</v>
      </c>
      <c r="E3522" s="138">
        <v>27.89</v>
      </c>
      <c r="F3522" s="138">
        <v>27.37</v>
      </c>
      <c r="G3522" s="136" t="s">
        <v>308</v>
      </c>
      <c r="H3522" s="139">
        <v>41974</v>
      </c>
    </row>
    <row r="3523" spans="1:12" ht="25.5">
      <c r="A3523" s="140">
        <v>87246</v>
      </c>
      <c r="B3523" s="141" t="s">
        <v>9780</v>
      </c>
      <c r="C3523" s="140" t="s">
        <v>5352</v>
      </c>
      <c r="D3523" s="140" t="s">
        <v>335</v>
      </c>
      <c r="E3523" s="142">
        <v>35.29</v>
      </c>
      <c r="F3523" s="142">
        <v>34.090000000000003</v>
      </c>
      <c r="G3523" s="140" t="s">
        <v>308</v>
      </c>
      <c r="H3523" s="143">
        <v>41974</v>
      </c>
    </row>
    <row r="3524" spans="1:12" ht="25.5">
      <c r="A3524" s="136">
        <v>87250</v>
      </c>
      <c r="B3524" s="137" t="s">
        <v>9781</v>
      </c>
      <c r="C3524" s="136" t="s">
        <v>5352</v>
      </c>
      <c r="D3524" s="136" t="s">
        <v>335</v>
      </c>
      <c r="E3524" s="138">
        <v>32.93</v>
      </c>
      <c r="F3524" s="138">
        <v>32</v>
      </c>
      <c r="G3524" s="136" t="s">
        <v>308</v>
      </c>
      <c r="H3524" s="139">
        <v>41974</v>
      </c>
      <c r="I3524">
        <v>4324</v>
      </c>
    </row>
    <row r="3525" spans="1:12" ht="25.5">
      <c r="A3525" s="144">
        <v>87251</v>
      </c>
      <c r="B3525" s="141" t="s">
        <v>9782</v>
      </c>
      <c r="C3525" s="140" t="s">
        <v>5352</v>
      </c>
      <c r="D3525" s="140" t="s">
        <v>335</v>
      </c>
      <c r="E3525" s="142">
        <v>28.74</v>
      </c>
      <c r="F3525" s="142">
        <v>28.19</v>
      </c>
      <c r="G3525" s="140" t="s">
        <v>308</v>
      </c>
      <c r="H3525" s="143">
        <v>41974</v>
      </c>
      <c r="I3525">
        <f>3525-I3524</f>
        <v>-799</v>
      </c>
    </row>
    <row r="3526" spans="1:12" ht="25.5">
      <c r="A3526" s="136">
        <v>87249</v>
      </c>
      <c r="B3526" s="137" t="s">
        <v>9783</v>
      </c>
      <c r="C3526" s="136" t="s">
        <v>5352</v>
      </c>
      <c r="D3526" s="136" t="s">
        <v>335</v>
      </c>
      <c r="E3526" s="138">
        <v>39.4</v>
      </c>
      <c r="F3526" s="138">
        <v>37.880000000000003</v>
      </c>
      <c r="G3526" s="136" t="s">
        <v>308</v>
      </c>
      <c r="H3526" s="139">
        <v>41974</v>
      </c>
      <c r="I3526">
        <f>2402-3526</f>
        <v>-1124</v>
      </c>
      <c r="K3526">
        <v>0</v>
      </c>
    </row>
    <row r="3527" spans="1:12" ht="25.5">
      <c r="A3527" s="140">
        <v>87256</v>
      </c>
      <c r="B3527" s="141" t="s">
        <v>9784</v>
      </c>
      <c r="C3527" s="140" t="s">
        <v>5352</v>
      </c>
      <c r="D3527" s="140" t="s">
        <v>335</v>
      </c>
      <c r="E3527" s="142">
        <v>55.86</v>
      </c>
      <c r="F3527" s="142">
        <v>54.77</v>
      </c>
      <c r="G3527" s="140" t="s">
        <v>308</v>
      </c>
      <c r="H3527" s="143">
        <v>41974</v>
      </c>
      <c r="K3527">
        <v>750</v>
      </c>
      <c r="L3527">
        <f>K3527-K3526</f>
        <v>750</v>
      </c>
    </row>
    <row r="3528" spans="1:12" ht="25.5">
      <c r="A3528" s="136">
        <v>87257</v>
      </c>
      <c r="B3528" s="137" t="s">
        <v>9785</v>
      </c>
      <c r="C3528" s="136" t="s">
        <v>5352</v>
      </c>
      <c r="D3528" s="136" t="s">
        <v>335</v>
      </c>
      <c r="E3528" s="138">
        <v>50.93</v>
      </c>
      <c r="F3528" s="138">
        <v>50.29</v>
      </c>
      <c r="G3528" s="136" t="s">
        <v>308</v>
      </c>
      <c r="H3528" s="139">
        <v>41974</v>
      </c>
      <c r="K3528">
        <v>2402</v>
      </c>
      <c r="L3528">
        <f>K3528-K3527</f>
        <v>1652</v>
      </c>
    </row>
    <row r="3529" spans="1:12" ht="25.5">
      <c r="A3529" s="140">
        <v>87255</v>
      </c>
      <c r="B3529" s="141" t="s">
        <v>9786</v>
      </c>
      <c r="C3529" s="140" t="s">
        <v>5352</v>
      </c>
      <c r="D3529" s="140" t="s">
        <v>335</v>
      </c>
      <c r="E3529" s="142">
        <v>63.67</v>
      </c>
      <c r="F3529" s="142">
        <v>61.96</v>
      </c>
      <c r="G3529" s="140" t="s">
        <v>308</v>
      </c>
      <c r="H3529" s="143">
        <v>41974</v>
      </c>
      <c r="K3529">
        <v>3525</v>
      </c>
      <c r="L3529">
        <f>K3529-K3528</f>
        <v>1123</v>
      </c>
    </row>
    <row r="3530" spans="1:12" ht="38.25">
      <c r="A3530" s="136">
        <v>87259</v>
      </c>
      <c r="B3530" s="137" t="s">
        <v>9787</v>
      </c>
      <c r="C3530" s="136" t="s">
        <v>5352</v>
      </c>
      <c r="D3530" s="136" t="s">
        <v>335</v>
      </c>
      <c r="E3530" s="138">
        <v>79.91</v>
      </c>
      <c r="F3530" s="138">
        <v>78.81</v>
      </c>
      <c r="G3530" s="136" t="s">
        <v>308</v>
      </c>
      <c r="H3530" s="139">
        <v>41974</v>
      </c>
    </row>
    <row r="3531" spans="1:12" ht="38.25">
      <c r="A3531" s="140">
        <v>87260</v>
      </c>
      <c r="B3531" s="141" t="s">
        <v>9788</v>
      </c>
      <c r="C3531" s="140" t="s">
        <v>5352</v>
      </c>
      <c r="D3531" s="140" t="s">
        <v>335</v>
      </c>
      <c r="E3531" s="142">
        <v>75.56</v>
      </c>
      <c r="F3531" s="142">
        <v>74.83</v>
      </c>
      <c r="G3531" s="140" t="s">
        <v>308</v>
      </c>
      <c r="H3531" s="143">
        <v>41974</v>
      </c>
    </row>
    <row r="3532" spans="1:12" ht="38.25">
      <c r="A3532" s="136">
        <v>87258</v>
      </c>
      <c r="B3532" s="137" t="s">
        <v>9789</v>
      </c>
      <c r="C3532" s="136" t="s">
        <v>5352</v>
      </c>
      <c r="D3532" s="136" t="s">
        <v>335</v>
      </c>
      <c r="E3532" s="138">
        <v>87.32</v>
      </c>
      <c r="F3532" s="138">
        <v>85.63</v>
      </c>
      <c r="G3532" s="136" t="s">
        <v>308</v>
      </c>
      <c r="H3532" s="139">
        <v>41974</v>
      </c>
    </row>
    <row r="3533" spans="1:12" ht="38.25">
      <c r="A3533" s="140">
        <v>84097</v>
      </c>
      <c r="B3533" s="141" t="s">
        <v>9790</v>
      </c>
      <c r="C3533" s="140" t="s">
        <v>5350</v>
      </c>
      <c r="D3533" s="140" t="s">
        <v>335</v>
      </c>
      <c r="E3533" s="142">
        <v>247.98</v>
      </c>
      <c r="F3533" s="142">
        <v>246.24</v>
      </c>
      <c r="G3533" s="140" t="s">
        <v>308</v>
      </c>
      <c r="H3533" s="143">
        <v>41974</v>
      </c>
    </row>
    <row r="3534" spans="1:12" ht="38.25">
      <c r="A3534" s="136">
        <v>84079</v>
      </c>
      <c r="B3534" s="137" t="s">
        <v>9791</v>
      </c>
      <c r="C3534" s="136" t="s">
        <v>5350</v>
      </c>
      <c r="D3534" s="136" t="s">
        <v>335</v>
      </c>
      <c r="E3534" s="138">
        <v>76.16</v>
      </c>
      <c r="F3534" s="138">
        <v>71.900000000000006</v>
      </c>
      <c r="G3534" s="136" t="s">
        <v>308</v>
      </c>
      <c r="H3534" s="139">
        <v>41974</v>
      </c>
    </row>
    <row r="3535" spans="1:12" ht="38.25">
      <c r="A3535" s="140">
        <v>84080</v>
      </c>
      <c r="B3535" s="141" t="s">
        <v>9792</v>
      </c>
      <c r="C3535" s="140" t="s">
        <v>5350</v>
      </c>
      <c r="D3535" s="140" t="s">
        <v>335</v>
      </c>
      <c r="E3535" s="142">
        <v>76.97</v>
      </c>
      <c r="F3535" s="142">
        <v>72.709999999999994</v>
      </c>
      <c r="G3535" s="140" t="s">
        <v>308</v>
      </c>
      <c r="H3535" s="143">
        <v>41974</v>
      </c>
    </row>
    <row r="3536" spans="1:12" ht="38.25">
      <c r="A3536" s="136">
        <v>84081</v>
      </c>
      <c r="B3536" s="137" t="s">
        <v>9793</v>
      </c>
      <c r="C3536" s="136" t="s">
        <v>5350</v>
      </c>
      <c r="D3536" s="136" t="s">
        <v>335</v>
      </c>
      <c r="E3536" s="138">
        <v>114.62</v>
      </c>
      <c r="F3536" s="138">
        <v>110.26</v>
      </c>
      <c r="G3536" s="136" t="s">
        <v>308</v>
      </c>
      <c r="H3536" s="139">
        <v>41974</v>
      </c>
    </row>
    <row r="3537" spans="1:8" ht="38.25">
      <c r="A3537" s="140">
        <v>84078</v>
      </c>
      <c r="B3537" s="141" t="s">
        <v>9794</v>
      </c>
      <c r="C3537" s="140" t="s">
        <v>5350</v>
      </c>
      <c r="D3537" s="140" t="s">
        <v>335</v>
      </c>
      <c r="E3537" s="142">
        <v>199.44</v>
      </c>
      <c r="F3537" s="142">
        <v>195.17</v>
      </c>
      <c r="G3537" s="140" t="s">
        <v>308</v>
      </c>
      <c r="H3537" s="143">
        <v>41974</v>
      </c>
    </row>
    <row r="3538" spans="1:8">
      <c r="A3538" s="136">
        <v>84127</v>
      </c>
      <c r="B3538" s="137" t="s">
        <v>9795</v>
      </c>
      <c r="C3538" s="136" t="s">
        <v>5361</v>
      </c>
      <c r="D3538" s="136" t="s">
        <v>370</v>
      </c>
      <c r="E3538" s="138">
        <v>311.38</v>
      </c>
      <c r="F3538" s="138">
        <v>306.08999999999997</v>
      </c>
      <c r="G3538" s="136" t="s">
        <v>308</v>
      </c>
      <c r="H3538" s="139">
        <v>41974</v>
      </c>
    </row>
    <row r="3539" spans="1:8" ht="25.5">
      <c r="A3539" s="140">
        <v>72200</v>
      </c>
      <c r="B3539" s="141" t="s">
        <v>9796</v>
      </c>
      <c r="C3539" s="140" t="s">
        <v>5350</v>
      </c>
      <c r="D3539" s="140" t="s">
        <v>335</v>
      </c>
      <c r="E3539" s="142">
        <v>51.55</v>
      </c>
      <c r="F3539" s="142">
        <v>61.39</v>
      </c>
      <c r="G3539" s="140" t="s">
        <v>308</v>
      </c>
      <c r="H3539" s="143">
        <v>41974</v>
      </c>
    </row>
    <row r="3540" spans="1:8">
      <c r="A3540" s="136">
        <v>72101</v>
      </c>
      <c r="B3540" s="137" t="s">
        <v>9797</v>
      </c>
      <c r="C3540" s="136" t="s">
        <v>6231</v>
      </c>
      <c r="D3540" s="136" t="s">
        <v>335</v>
      </c>
      <c r="E3540" s="138">
        <v>5.0199999999999996</v>
      </c>
      <c r="F3540" s="138">
        <v>4.55</v>
      </c>
      <c r="G3540" s="136" t="s">
        <v>308</v>
      </c>
      <c r="H3540" s="139">
        <v>41974</v>
      </c>
    </row>
    <row r="3541" spans="1:8" ht="25.5">
      <c r="A3541" s="140">
        <v>85182</v>
      </c>
      <c r="B3541" s="141" t="s">
        <v>9798</v>
      </c>
      <c r="C3541" s="140" t="s">
        <v>5429</v>
      </c>
      <c r="D3541" s="140" t="s">
        <v>335</v>
      </c>
      <c r="E3541" s="142">
        <v>1.94</v>
      </c>
      <c r="F3541" s="142">
        <v>1.76</v>
      </c>
      <c r="G3541" s="140" t="s">
        <v>308</v>
      </c>
      <c r="H3541" s="143">
        <v>41974</v>
      </c>
    </row>
    <row r="3542" spans="1:8">
      <c r="A3542" s="136">
        <v>85183</v>
      </c>
      <c r="B3542" s="137" t="s">
        <v>9799</v>
      </c>
      <c r="C3542" s="136" t="s">
        <v>5429</v>
      </c>
      <c r="D3542" s="136" t="s">
        <v>335</v>
      </c>
      <c r="E3542" s="138">
        <v>1.82</v>
      </c>
      <c r="F3542" s="138">
        <v>1.65</v>
      </c>
      <c r="G3542" s="136" t="s">
        <v>308</v>
      </c>
      <c r="H3542" s="139">
        <v>41974</v>
      </c>
    </row>
    <row r="3543" spans="1:8" ht="25.5">
      <c r="A3543" s="140">
        <v>84030</v>
      </c>
      <c r="B3543" s="141" t="s">
        <v>9800</v>
      </c>
      <c r="C3543" s="140" t="s">
        <v>6231</v>
      </c>
      <c r="D3543" s="140" t="s">
        <v>370</v>
      </c>
      <c r="E3543" s="142">
        <v>4.38</v>
      </c>
      <c r="F3543" s="142">
        <v>4.0999999999999996</v>
      </c>
      <c r="G3543" s="140" t="s">
        <v>308</v>
      </c>
      <c r="H3543" s="143">
        <v>41974</v>
      </c>
    </row>
    <row r="3544" spans="1:8" ht="25.5">
      <c r="A3544" s="136">
        <v>84029</v>
      </c>
      <c r="B3544" s="137" t="s">
        <v>9801</v>
      </c>
      <c r="C3544" s="136" t="s">
        <v>6231</v>
      </c>
      <c r="D3544" s="136" t="s">
        <v>370</v>
      </c>
      <c r="E3544" s="138">
        <v>8.3000000000000007</v>
      </c>
      <c r="F3544" s="138">
        <v>7.65</v>
      </c>
      <c r="G3544" s="136" t="s">
        <v>308</v>
      </c>
      <c r="H3544" s="139">
        <v>41974</v>
      </c>
    </row>
    <row r="3545" spans="1:8">
      <c r="A3545" s="140">
        <v>72190</v>
      </c>
      <c r="B3545" s="141" t="s">
        <v>9802</v>
      </c>
      <c r="C3545" s="140" t="s">
        <v>5352</v>
      </c>
      <c r="D3545" s="140" t="s">
        <v>370</v>
      </c>
      <c r="E3545" s="142">
        <v>22.78</v>
      </c>
      <c r="F3545" s="142">
        <v>22.28</v>
      </c>
      <c r="G3545" s="140" t="s">
        <v>308</v>
      </c>
      <c r="H3545" s="143">
        <v>41974</v>
      </c>
    </row>
    <row r="3546" spans="1:8" ht="25.5">
      <c r="A3546" s="136">
        <v>40904</v>
      </c>
      <c r="B3546" s="137" t="s">
        <v>9803</v>
      </c>
      <c r="C3546" s="136" t="s">
        <v>5352</v>
      </c>
      <c r="D3546" s="136" t="s">
        <v>9045</v>
      </c>
      <c r="E3546" s="138">
        <v>7.37</v>
      </c>
      <c r="F3546" s="138">
        <v>6.87</v>
      </c>
      <c r="G3546" s="136" t="s">
        <v>308</v>
      </c>
      <c r="H3546" s="139">
        <v>41974</v>
      </c>
    </row>
    <row r="3547" spans="1:8" ht="25.5">
      <c r="A3547" s="140">
        <v>84168</v>
      </c>
      <c r="B3547" s="141" t="s">
        <v>9804</v>
      </c>
      <c r="C3547" s="140" t="s">
        <v>5352</v>
      </c>
      <c r="D3547" s="140" t="s">
        <v>370</v>
      </c>
      <c r="E3547" s="142">
        <v>15.92</v>
      </c>
      <c r="F3547" s="142">
        <v>15.41</v>
      </c>
      <c r="G3547" s="140" t="s">
        <v>308</v>
      </c>
      <c r="H3547" s="143">
        <v>41974</v>
      </c>
    </row>
    <row r="3548" spans="1:8">
      <c r="A3548" s="136">
        <v>6123</v>
      </c>
      <c r="B3548" s="137" t="s">
        <v>9805</v>
      </c>
      <c r="C3548" s="136" t="s">
        <v>5352</v>
      </c>
      <c r="D3548" s="136" t="s">
        <v>370</v>
      </c>
      <c r="E3548" s="138">
        <v>8.73</v>
      </c>
      <c r="F3548" s="138">
        <v>7.92</v>
      </c>
      <c r="G3548" s="136" t="s">
        <v>308</v>
      </c>
      <c r="H3548" s="139">
        <v>41974</v>
      </c>
    </row>
    <row r="3549" spans="1:8">
      <c r="A3549" s="140">
        <v>84165</v>
      </c>
      <c r="B3549" s="141" t="s">
        <v>9806</v>
      </c>
      <c r="C3549" s="140" t="s">
        <v>5352</v>
      </c>
      <c r="D3549" s="140" t="s">
        <v>370</v>
      </c>
      <c r="E3549" s="142">
        <v>9.15</v>
      </c>
      <c r="F3549" s="142">
        <v>8.32</v>
      </c>
      <c r="G3549" s="140" t="s">
        <v>308</v>
      </c>
      <c r="H3549" s="143">
        <v>41974</v>
      </c>
    </row>
    <row r="3550" spans="1:8">
      <c r="A3550" s="136">
        <v>73630</v>
      </c>
      <c r="B3550" s="137" t="s">
        <v>9807</v>
      </c>
      <c r="C3550" s="136" t="s">
        <v>5352</v>
      </c>
      <c r="D3550" s="136" t="s">
        <v>370</v>
      </c>
      <c r="E3550" s="138">
        <v>9.0299999999999994</v>
      </c>
      <c r="F3550" s="138">
        <v>8.1999999999999993</v>
      </c>
      <c r="G3550" s="136" t="s">
        <v>308</v>
      </c>
      <c r="H3550" s="139">
        <v>41974</v>
      </c>
    </row>
    <row r="3551" spans="1:8">
      <c r="A3551" s="140">
        <v>84162</v>
      </c>
      <c r="B3551" s="141" t="s">
        <v>9808</v>
      </c>
      <c r="C3551" s="140" t="s">
        <v>5352</v>
      </c>
      <c r="D3551" s="140" t="s">
        <v>370</v>
      </c>
      <c r="E3551" s="142">
        <v>9.69</v>
      </c>
      <c r="F3551" s="142">
        <v>9.27</v>
      </c>
      <c r="G3551" s="140" t="s">
        <v>308</v>
      </c>
      <c r="H3551" s="143">
        <v>41974</v>
      </c>
    </row>
    <row r="3552" spans="1:8" ht="25.5">
      <c r="A3552" s="136" t="s">
        <v>9809</v>
      </c>
      <c r="B3552" s="137" t="s">
        <v>9810</v>
      </c>
      <c r="C3552" s="136" t="s">
        <v>5352</v>
      </c>
      <c r="D3552" s="136" t="s">
        <v>370</v>
      </c>
      <c r="E3552" s="138">
        <v>9.75</v>
      </c>
      <c r="F3552" s="138">
        <v>9.35</v>
      </c>
      <c r="G3552" s="136" t="s">
        <v>308</v>
      </c>
      <c r="H3552" s="139">
        <v>41974</v>
      </c>
    </row>
    <row r="3553" spans="1:8" ht="25.5">
      <c r="A3553" s="140" t="s">
        <v>9811</v>
      </c>
      <c r="B3553" s="141" t="s">
        <v>9812</v>
      </c>
      <c r="C3553" s="140" t="s">
        <v>5352</v>
      </c>
      <c r="D3553" s="140" t="s">
        <v>370</v>
      </c>
      <c r="E3553" s="142">
        <v>39.299999999999997</v>
      </c>
      <c r="F3553" s="142">
        <v>38.799999999999997</v>
      </c>
      <c r="G3553" s="140" t="s">
        <v>308</v>
      </c>
      <c r="H3553" s="143">
        <v>41974</v>
      </c>
    </row>
    <row r="3554" spans="1:8" ht="25.5">
      <c r="A3554" s="136">
        <v>84167</v>
      </c>
      <c r="B3554" s="137" t="s">
        <v>9813</v>
      </c>
      <c r="C3554" s="136" t="s">
        <v>5352</v>
      </c>
      <c r="D3554" s="136" t="s">
        <v>370</v>
      </c>
      <c r="E3554" s="138">
        <v>42.92</v>
      </c>
      <c r="F3554" s="138">
        <v>42.41</v>
      </c>
      <c r="G3554" s="136" t="s">
        <v>308</v>
      </c>
      <c r="H3554" s="139">
        <v>41974</v>
      </c>
    </row>
    <row r="3555" spans="1:8" ht="25.5">
      <c r="A3555" s="140" t="s">
        <v>9814</v>
      </c>
      <c r="B3555" s="141" t="s">
        <v>9815</v>
      </c>
      <c r="C3555" s="140" t="s">
        <v>5352</v>
      </c>
      <c r="D3555" s="140" t="s">
        <v>370</v>
      </c>
      <c r="E3555" s="142">
        <v>21</v>
      </c>
      <c r="F3555" s="142">
        <v>19.489999999999998</v>
      </c>
      <c r="G3555" s="140" t="s">
        <v>308</v>
      </c>
      <c r="H3555" s="143">
        <v>41974</v>
      </c>
    </row>
    <row r="3556" spans="1:8">
      <c r="A3556" s="136">
        <v>72189</v>
      </c>
      <c r="B3556" s="137" t="s">
        <v>9816</v>
      </c>
      <c r="C3556" s="136" t="s">
        <v>5352</v>
      </c>
      <c r="D3556" s="136" t="s">
        <v>370</v>
      </c>
      <c r="E3556" s="138">
        <v>14.81</v>
      </c>
      <c r="F3556" s="138">
        <v>14.32</v>
      </c>
      <c r="G3556" s="136" t="s">
        <v>308</v>
      </c>
      <c r="H3556" s="139">
        <v>41974</v>
      </c>
    </row>
    <row r="3557" spans="1:8" ht="25.5">
      <c r="A3557" s="140">
        <v>88648</v>
      </c>
      <c r="B3557" s="141" t="s">
        <v>9817</v>
      </c>
      <c r="C3557" s="140" t="s">
        <v>5352</v>
      </c>
      <c r="D3557" s="140" t="s">
        <v>370</v>
      </c>
      <c r="E3557" s="142">
        <v>6.51</v>
      </c>
      <c r="F3557" s="142">
        <v>6.38</v>
      </c>
      <c r="G3557" s="140" t="s">
        <v>308</v>
      </c>
      <c r="H3557" s="143">
        <v>41974</v>
      </c>
    </row>
    <row r="3558" spans="1:8" ht="25.5">
      <c r="A3558" s="136">
        <v>88649</v>
      </c>
      <c r="B3558" s="137" t="s">
        <v>9818</v>
      </c>
      <c r="C3558" s="136" t="s">
        <v>5352</v>
      </c>
      <c r="D3558" s="136" t="s">
        <v>370</v>
      </c>
      <c r="E3558" s="138">
        <v>7.55</v>
      </c>
      <c r="F3558" s="138">
        <v>7.4</v>
      </c>
      <c r="G3558" s="136" t="s">
        <v>308</v>
      </c>
      <c r="H3558" s="139">
        <v>41974</v>
      </c>
    </row>
    <row r="3559" spans="1:8" ht="25.5">
      <c r="A3559" s="140">
        <v>88650</v>
      </c>
      <c r="B3559" s="141" t="s">
        <v>9819</v>
      </c>
      <c r="C3559" s="140" t="s">
        <v>5352</v>
      </c>
      <c r="D3559" s="140" t="s">
        <v>370</v>
      </c>
      <c r="E3559" s="142">
        <v>9.08</v>
      </c>
      <c r="F3559" s="142">
        <v>8.92</v>
      </c>
      <c r="G3559" s="140" t="s">
        <v>308</v>
      </c>
      <c r="H3559" s="143">
        <v>41974</v>
      </c>
    </row>
    <row r="3560" spans="1:8" ht="12.75" customHeight="1">
      <c r="A3560" s="136">
        <v>84096</v>
      </c>
      <c r="B3560" s="137" t="s">
        <v>9820</v>
      </c>
      <c r="C3560" s="136" t="s">
        <v>5350</v>
      </c>
      <c r="D3560" s="136" t="s">
        <v>370</v>
      </c>
      <c r="E3560" s="138">
        <v>12.75</v>
      </c>
      <c r="F3560" s="138">
        <v>11.78</v>
      </c>
      <c r="G3560" s="136" t="s">
        <v>308</v>
      </c>
      <c r="H3560" s="139">
        <v>41974</v>
      </c>
    </row>
    <row r="3561" spans="1:8" ht="12.75" customHeight="1">
      <c r="A3561" s="140">
        <v>84095</v>
      </c>
      <c r="B3561" s="141" t="s">
        <v>9821</v>
      </c>
      <c r="C3561" s="140" t="s">
        <v>5350</v>
      </c>
      <c r="D3561" s="140" t="s">
        <v>370</v>
      </c>
      <c r="E3561" s="142">
        <v>15.42</v>
      </c>
      <c r="F3561" s="142">
        <v>14.46</v>
      </c>
      <c r="G3561" s="140" t="s">
        <v>308</v>
      </c>
      <c r="H3561" s="143">
        <v>41974</v>
      </c>
    </row>
    <row r="3562" spans="1:8" ht="12.75" customHeight="1">
      <c r="A3562" s="136">
        <v>84890</v>
      </c>
      <c r="B3562" s="137" t="s">
        <v>9822</v>
      </c>
      <c r="C3562" s="136" t="s">
        <v>5410</v>
      </c>
      <c r="D3562" s="136" t="s">
        <v>83</v>
      </c>
      <c r="E3562" s="138">
        <v>35.840000000000003</v>
      </c>
      <c r="F3562" s="138">
        <v>34.99</v>
      </c>
      <c r="G3562" s="136" t="s">
        <v>308</v>
      </c>
      <c r="H3562" s="139">
        <v>41974</v>
      </c>
    </row>
    <row r="3563" spans="1:8" ht="38.25">
      <c r="A3563" s="140">
        <v>53824</v>
      </c>
      <c r="B3563" s="141" t="s">
        <v>9823</v>
      </c>
      <c r="C3563" s="140" t="s">
        <v>5450</v>
      </c>
      <c r="D3563" s="140" t="s">
        <v>307</v>
      </c>
      <c r="E3563" s="142">
        <v>15.04</v>
      </c>
      <c r="F3563" s="142">
        <v>13.47</v>
      </c>
      <c r="G3563" s="140" t="s">
        <v>308</v>
      </c>
      <c r="H3563" s="143">
        <v>41974</v>
      </c>
    </row>
    <row r="3564" spans="1:8" ht="25.5">
      <c r="A3564" s="136">
        <v>5873</v>
      </c>
      <c r="B3564" s="137" t="s">
        <v>9824</v>
      </c>
      <c r="C3564" s="136" t="s">
        <v>5450</v>
      </c>
      <c r="D3564" s="136" t="s">
        <v>6044</v>
      </c>
      <c r="E3564" s="138">
        <v>49.35</v>
      </c>
      <c r="F3564" s="138">
        <v>47.78</v>
      </c>
      <c r="G3564" s="136" t="s">
        <v>308</v>
      </c>
      <c r="H3564" s="139">
        <v>41974</v>
      </c>
    </row>
    <row r="3565" spans="1:8" ht="25.5">
      <c r="A3565" s="140">
        <v>5874</v>
      </c>
      <c r="B3565" s="141" t="s">
        <v>9825</v>
      </c>
      <c r="C3565" s="140" t="s">
        <v>5450</v>
      </c>
      <c r="D3565" s="140" t="s">
        <v>6355</v>
      </c>
      <c r="E3565" s="142">
        <v>49.35</v>
      </c>
      <c r="F3565" s="142">
        <v>47.78</v>
      </c>
      <c r="G3565" s="140" t="s">
        <v>308</v>
      </c>
      <c r="H3565" s="143">
        <v>41974</v>
      </c>
    </row>
    <row r="3566" spans="1:8" ht="25.5">
      <c r="A3566" s="136">
        <v>5871</v>
      </c>
      <c r="B3566" s="137" t="s">
        <v>9826</v>
      </c>
      <c r="C3566" s="136" t="s">
        <v>5450</v>
      </c>
      <c r="D3566" s="136" t="s">
        <v>6046</v>
      </c>
      <c r="E3566" s="138">
        <v>143.03</v>
      </c>
      <c r="F3566" s="138">
        <v>141.46</v>
      </c>
      <c r="G3566" s="136" t="s">
        <v>308</v>
      </c>
      <c r="H3566" s="139">
        <v>41974</v>
      </c>
    </row>
    <row r="3567" spans="1:8" ht="38.25">
      <c r="A3567" s="140">
        <v>5872</v>
      </c>
      <c r="B3567" s="141" t="s">
        <v>9827</v>
      </c>
      <c r="C3567" s="140" t="s">
        <v>5450</v>
      </c>
      <c r="D3567" s="140" t="s">
        <v>6358</v>
      </c>
      <c r="E3567" s="142">
        <v>143.03</v>
      </c>
      <c r="F3567" s="142">
        <v>141.46</v>
      </c>
      <c r="G3567" s="140" t="s">
        <v>308</v>
      </c>
      <c r="H3567" s="143">
        <v>41974</v>
      </c>
    </row>
    <row r="3568" spans="1:8" ht="38.25">
      <c r="A3568" s="136">
        <v>53825</v>
      </c>
      <c r="B3568" s="137" t="s">
        <v>9828</v>
      </c>
      <c r="C3568" s="136" t="s">
        <v>5450</v>
      </c>
      <c r="D3568" s="136" t="s">
        <v>307</v>
      </c>
      <c r="E3568" s="138">
        <v>15.04</v>
      </c>
      <c r="F3568" s="138">
        <v>13.47</v>
      </c>
      <c r="G3568" s="136" t="s">
        <v>308</v>
      </c>
      <c r="H3568" s="139">
        <v>41974</v>
      </c>
    </row>
    <row r="3569" spans="1:8" ht="38.25">
      <c r="A3569" s="140">
        <v>53823</v>
      </c>
      <c r="B3569" s="141" t="s">
        <v>9829</v>
      </c>
      <c r="C3569" s="140" t="s">
        <v>5450</v>
      </c>
      <c r="D3569" s="140" t="s">
        <v>307</v>
      </c>
      <c r="E3569" s="142">
        <v>34.31</v>
      </c>
      <c r="F3569" s="142">
        <v>34.31</v>
      </c>
      <c r="G3569" s="140" t="s">
        <v>308</v>
      </c>
      <c r="H3569" s="143">
        <v>41974</v>
      </c>
    </row>
    <row r="3570" spans="1:8" ht="38.25">
      <c r="A3570" s="136">
        <v>6880</v>
      </c>
      <c r="B3570" s="137" t="s">
        <v>9830</v>
      </c>
      <c r="C3570" s="136" t="s">
        <v>5450</v>
      </c>
      <c r="D3570" s="136" t="s">
        <v>6044</v>
      </c>
      <c r="E3570" s="138">
        <v>37.79</v>
      </c>
      <c r="F3570" s="138">
        <v>36.22</v>
      </c>
      <c r="G3570" s="136" t="s">
        <v>308</v>
      </c>
      <c r="H3570" s="139">
        <v>41974</v>
      </c>
    </row>
    <row r="3571" spans="1:8" ht="38.25">
      <c r="A3571" s="140">
        <v>6879</v>
      </c>
      <c r="B3571" s="141" t="s">
        <v>9831</v>
      </c>
      <c r="C3571" s="140" t="s">
        <v>5450</v>
      </c>
      <c r="D3571" s="140" t="s">
        <v>6046</v>
      </c>
      <c r="E3571" s="142">
        <v>102.53</v>
      </c>
      <c r="F3571" s="142">
        <v>100.96</v>
      </c>
      <c r="G3571" s="140" t="s">
        <v>308</v>
      </c>
      <c r="H3571" s="143">
        <v>41974</v>
      </c>
    </row>
    <row r="3572" spans="1:8" ht="38.25">
      <c r="A3572" s="136">
        <v>7038</v>
      </c>
      <c r="B3572" s="137" t="s">
        <v>9832</v>
      </c>
      <c r="C3572" s="136" t="s">
        <v>5450</v>
      </c>
      <c r="D3572" s="136" t="s">
        <v>307</v>
      </c>
      <c r="E3572" s="138">
        <v>17.84</v>
      </c>
      <c r="F3572" s="138">
        <v>17.84</v>
      </c>
      <c r="G3572" s="136" t="s">
        <v>308</v>
      </c>
      <c r="H3572" s="139">
        <v>41974</v>
      </c>
    </row>
    <row r="3573" spans="1:8" ht="38.25">
      <c r="A3573" s="140">
        <v>7039</v>
      </c>
      <c r="B3573" s="141" t="s">
        <v>9833</v>
      </c>
      <c r="C3573" s="140" t="s">
        <v>5450</v>
      </c>
      <c r="D3573" s="140" t="s">
        <v>307</v>
      </c>
      <c r="E3573" s="142">
        <v>4.91</v>
      </c>
      <c r="F3573" s="142">
        <v>4.9000000000000004</v>
      </c>
      <c r="G3573" s="140" t="s">
        <v>308</v>
      </c>
      <c r="H3573" s="143">
        <v>41974</v>
      </c>
    </row>
    <row r="3574" spans="1:8" ht="38.25">
      <c r="A3574" s="136">
        <v>7040</v>
      </c>
      <c r="B3574" s="137" t="s">
        <v>9834</v>
      </c>
      <c r="C3574" s="136" t="s">
        <v>5450</v>
      </c>
      <c r="D3574" s="136" t="s">
        <v>307</v>
      </c>
      <c r="E3574" s="138">
        <v>18.37</v>
      </c>
      <c r="F3574" s="138">
        <v>18.37</v>
      </c>
      <c r="G3574" s="136" t="s">
        <v>308</v>
      </c>
      <c r="H3574" s="139">
        <v>41974</v>
      </c>
    </row>
    <row r="3575" spans="1:8" ht="38.25">
      <c r="A3575" s="140">
        <v>55263</v>
      </c>
      <c r="B3575" s="141" t="s">
        <v>9835</v>
      </c>
      <c r="C3575" s="140" t="s">
        <v>5450</v>
      </c>
      <c r="D3575" s="140" t="s">
        <v>307</v>
      </c>
      <c r="E3575" s="142">
        <v>46.37</v>
      </c>
      <c r="F3575" s="142">
        <v>46.36</v>
      </c>
      <c r="G3575" s="140" t="s">
        <v>308</v>
      </c>
      <c r="H3575" s="143">
        <v>41974</v>
      </c>
    </row>
    <row r="3576" spans="1:8" ht="38.25">
      <c r="A3576" s="136">
        <v>7050</v>
      </c>
      <c r="B3576" s="137" t="s">
        <v>9836</v>
      </c>
      <c r="C3576" s="136" t="s">
        <v>5450</v>
      </c>
      <c r="D3576" s="136" t="s">
        <v>6044</v>
      </c>
      <c r="E3576" s="138">
        <v>38.479999999999997</v>
      </c>
      <c r="F3576" s="138">
        <v>36.92</v>
      </c>
      <c r="G3576" s="136" t="s">
        <v>308</v>
      </c>
      <c r="H3576" s="139">
        <v>41974</v>
      </c>
    </row>
    <row r="3577" spans="1:8" ht="38.25">
      <c r="A3577" s="140">
        <v>7049</v>
      </c>
      <c r="B3577" s="141" t="s">
        <v>9837</v>
      </c>
      <c r="C3577" s="140" t="s">
        <v>5450</v>
      </c>
      <c r="D3577" s="140" t="s">
        <v>6046</v>
      </c>
      <c r="E3577" s="142">
        <v>111.82</v>
      </c>
      <c r="F3577" s="142">
        <v>110.26</v>
      </c>
      <c r="G3577" s="140" t="s">
        <v>308</v>
      </c>
      <c r="H3577" s="143">
        <v>41974</v>
      </c>
    </row>
    <row r="3578" spans="1:8" ht="38.25">
      <c r="A3578" s="136">
        <v>7051</v>
      </c>
      <c r="B3578" s="137" t="s">
        <v>9838</v>
      </c>
      <c r="C3578" s="136" t="s">
        <v>5450</v>
      </c>
      <c r="D3578" s="136" t="s">
        <v>307</v>
      </c>
      <c r="E3578" s="138">
        <v>19.010000000000002</v>
      </c>
      <c r="F3578" s="138">
        <v>19.010000000000002</v>
      </c>
      <c r="G3578" s="136" t="s">
        <v>308</v>
      </c>
      <c r="H3578" s="139">
        <v>41974</v>
      </c>
    </row>
    <row r="3579" spans="1:8" ht="38.25">
      <c r="A3579" s="140">
        <v>7052</v>
      </c>
      <c r="B3579" s="141" t="s">
        <v>9839</v>
      </c>
      <c r="C3579" s="140" t="s">
        <v>5450</v>
      </c>
      <c r="D3579" s="140" t="s">
        <v>307</v>
      </c>
      <c r="E3579" s="142">
        <v>4.43</v>
      </c>
      <c r="F3579" s="142">
        <v>4.43</v>
      </c>
      <c r="G3579" s="140" t="s">
        <v>308</v>
      </c>
      <c r="H3579" s="143">
        <v>41974</v>
      </c>
    </row>
    <row r="3580" spans="1:8" ht="38.25">
      <c r="A3580" s="136">
        <v>7053</v>
      </c>
      <c r="B3580" s="137" t="s">
        <v>9840</v>
      </c>
      <c r="C3580" s="136" t="s">
        <v>5450</v>
      </c>
      <c r="D3580" s="136" t="s">
        <v>307</v>
      </c>
      <c r="E3580" s="138">
        <v>21.12</v>
      </c>
      <c r="F3580" s="138">
        <v>21.11</v>
      </c>
      <c r="G3580" s="136" t="s">
        <v>308</v>
      </c>
      <c r="H3580" s="139">
        <v>41974</v>
      </c>
    </row>
    <row r="3581" spans="1:8" ht="38.25">
      <c r="A3581" s="140">
        <v>7054</v>
      </c>
      <c r="B3581" s="141" t="s">
        <v>9841</v>
      </c>
      <c r="C3581" s="140" t="s">
        <v>5450</v>
      </c>
      <c r="D3581" s="140" t="s">
        <v>307</v>
      </c>
      <c r="E3581" s="142">
        <v>52.22</v>
      </c>
      <c r="F3581" s="142">
        <v>52.22</v>
      </c>
      <c r="G3581" s="140" t="s">
        <v>308</v>
      </c>
      <c r="H3581" s="143">
        <v>41974</v>
      </c>
    </row>
    <row r="3582" spans="1:8" ht="38.25">
      <c r="A3582" s="136">
        <v>5733</v>
      </c>
      <c r="B3582" s="137" t="s">
        <v>9842</v>
      </c>
      <c r="C3582" s="136" t="s">
        <v>5450</v>
      </c>
      <c r="D3582" s="136" t="s">
        <v>307</v>
      </c>
      <c r="E3582" s="138">
        <v>73.08</v>
      </c>
      <c r="F3582" s="138">
        <v>73.08</v>
      </c>
      <c r="G3582" s="136" t="s">
        <v>308</v>
      </c>
      <c r="H3582" s="139">
        <v>41974</v>
      </c>
    </row>
    <row r="3583" spans="1:8" ht="25.5">
      <c r="A3583" s="140">
        <v>5732</v>
      </c>
      <c r="B3583" s="141" t="s">
        <v>9843</v>
      </c>
      <c r="C3583" s="140" t="s">
        <v>5450</v>
      </c>
      <c r="D3583" s="140" t="s">
        <v>307</v>
      </c>
      <c r="E3583" s="142">
        <v>20.6</v>
      </c>
      <c r="F3583" s="142">
        <v>20.6</v>
      </c>
      <c r="G3583" s="140" t="s">
        <v>308</v>
      </c>
      <c r="H3583" s="143">
        <v>41974</v>
      </c>
    </row>
    <row r="3584" spans="1:8" ht="38.25">
      <c r="A3584" s="136">
        <v>89227</v>
      </c>
      <c r="B3584" s="137" t="s">
        <v>9844</v>
      </c>
      <c r="C3584" s="136" t="s">
        <v>5450</v>
      </c>
      <c r="D3584" s="136" t="s">
        <v>6044</v>
      </c>
      <c r="E3584" s="138">
        <v>32.700000000000003</v>
      </c>
      <c r="F3584" s="138">
        <v>31.13</v>
      </c>
      <c r="G3584" s="136" t="s">
        <v>308</v>
      </c>
      <c r="H3584" s="139">
        <v>41974</v>
      </c>
    </row>
    <row r="3585" spans="1:8" ht="38.25">
      <c r="A3585" s="140">
        <v>5948</v>
      </c>
      <c r="B3585" s="141" t="s">
        <v>9845</v>
      </c>
      <c r="C3585" s="140" t="s">
        <v>5450</v>
      </c>
      <c r="D3585" s="140" t="s">
        <v>6046</v>
      </c>
      <c r="E3585" s="142">
        <v>84.2</v>
      </c>
      <c r="F3585" s="142">
        <v>82.64</v>
      </c>
      <c r="G3585" s="140" t="s">
        <v>308</v>
      </c>
      <c r="H3585" s="143">
        <v>41974</v>
      </c>
    </row>
    <row r="3586" spans="1:8" ht="38.25">
      <c r="A3586" s="136">
        <v>89219</v>
      </c>
      <c r="B3586" s="137" t="s">
        <v>9846</v>
      </c>
      <c r="C3586" s="136" t="s">
        <v>5450</v>
      </c>
      <c r="D3586" s="136" t="s">
        <v>307</v>
      </c>
      <c r="E3586" s="138">
        <v>14.32</v>
      </c>
      <c r="F3586" s="138">
        <v>14.32</v>
      </c>
      <c r="G3586" s="136" t="s">
        <v>308</v>
      </c>
      <c r="H3586" s="139">
        <v>41974</v>
      </c>
    </row>
    <row r="3587" spans="1:8" ht="38.25">
      <c r="A3587" s="140">
        <v>89220</v>
      </c>
      <c r="B3587" s="141" t="s">
        <v>9847</v>
      </c>
      <c r="C3587" s="140" t="s">
        <v>5450</v>
      </c>
      <c r="D3587" s="140" t="s">
        <v>307</v>
      </c>
      <c r="E3587" s="142">
        <v>3.34</v>
      </c>
      <c r="F3587" s="142">
        <v>3.34</v>
      </c>
      <c r="G3587" s="140" t="s">
        <v>308</v>
      </c>
      <c r="H3587" s="143">
        <v>41974</v>
      </c>
    </row>
    <row r="3588" spans="1:8" ht="38.25">
      <c r="A3588" s="136">
        <v>5791</v>
      </c>
      <c r="B3588" s="137" t="s">
        <v>9848</v>
      </c>
      <c r="C3588" s="136" t="s">
        <v>5450</v>
      </c>
      <c r="D3588" s="136" t="s">
        <v>307</v>
      </c>
      <c r="E3588" s="138">
        <v>18.07</v>
      </c>
      <c r="F3588" s="138">
        <v>18.07</v>
      </c>
      <c r="G3588" s="136" t="s">
        <v>308</v>
      </c>
      <c r="H3588" s="139">
        <v>41974</v>
      </c>
    </row>
    <row r="3589" spans="1:8" ht="38.25">
      <c r="A3589" s="140">
        <v>5792</v>
      </c>
      <c r="B3589" s="141" t="s">
        <v>9849</v>
      </c>
      <c r="C3589" s="140" t="s">
        <v>5450</v>
      </c>
      <c r="D3589" s="140" t="s">
        <v>307</v>
      </c>
      <c r="E3589" s="142">
        <v>33.43</v>
      </c>
      <c r="F3589" s="142">
        <v>33.43</v>
      </c>
      <c r="G3589" s="140" t="s">
        <v>308</v>
      </c>
      <c r="H3589" s="143">
        <v>41974</v>
      </c>
    </row>
    <row r="3590" spans="1:8" ht="25.5">
      <c r="A3590" s="136">
        <v>5671</v>
      </c>
      <c r="B3590" s="137" t="s">
        <v>9850</v>
      </c>
      <c r="C3590" s="136" t="s">
        <v>5450</v>
      </c>
      <c r="D3590" s="136" t="s">
        <v>307</v>
      </c>
      <c r="E3590" s="138">
        <v>15.23</v>
      </c>
      <c r="F3590" s="138">
        <v>15.22</v>
      </c>
      <c r="G3590" s="136" t="s">
        <v>308</v>
      </c>
      <c r="H3590" s="139">
        <v>41974</v>
      </c>
    </row>
    <row r="3591" spans="1:8" ht="25.5">
      <c r="A3591" s="140">
        <v>73436</v>
      </c>
      <c r="B3591" s="141" t="s">
        <v>9851</v>
      </c>
      <c r="C3591" s="140" t="s">
        <v>5450</v>
      </c>
      <c r="D3591" s="140" t="s">
        <v>6046</v>
      </c>
      <c r="E3591" s="142">
        <v>167.09</v>
      </c>
      <c r="F3591" s="142">
        <v>162.38999999999999</v>
      </c>
      <c r="G3591" s="140" t="s">
        <v>308</v>
      </c>
      <c r="H3591" s="143">
        <v>41974</v>
      </c>
    </row>
    <row r="3592" spans="1:8" ht="25.5">
      <c r="A3592" s="136">
        <v>73309</v>
      </c>
      <c r="B3592" s="137" t="s">
        <v>9852</v>
      </c>
      <c r="C3592" s="136" t="s">
        <v>5450</v>
      </c>
      <c r="D3592" s="136" t="s">
        <v>307</v>
      </c>
      <c r="E3592" s="138">
        <v>16.170000000000002</v>
      </c>
      <c r="F3592" s="138">
        <v>16.16</v>
      </c>
      <c r="G3592" s="136" t="s">
        <v>308</v>
      </c>
      <c r="H3592" s="139">
        <v>41974</v>
      </c>
    </row>
    <row r="3593" spans="1:8" ht="25.5">
      <c r="A3593" s="140">
        <v>73313</v>
      </c>
      <c r="B3593" s="141" t="s">
        <v>9853</v>
      </c>
      <c r="C3593" s="140" t="s">
        <v>5450</v>
      </c>
      <c r="D3593" s="140" t="s">
        <v>307</v>
      </c>
      <c r="E3593" s="142">
        <v>8.08</v>
      </c>
      <c r="F3593" s="142">
        <v>8.08</v>
      </c>
      <c r="G3593" s="140" t="s">
        <v>308</v>
      </c>
      <c r="H3593" s="143">
        <v>41974</v>
      </c>
    </row>
    <row r="3594" spans="1:8" ht="25.5">
      <c r="A3594" s="136">
        <v>5089</v>
      </c>
      <c r="B3594" s="137" t="s">
        <v>9854</v>
      </c>
      <c r="C3594" s="136" t="s">
        <v>5450</v>
      </c>
      <c r="D3594" s="136" t="s">
        <v>307</v>
      </c>
      <c r="E3594" s="138">
        <v>14.56</v>
      </c>
      <c r="F3594" s="138">
        <v>14.55</v>
      </c>
      <c r="G3594" s="136" t="s">
        <v>308</v>
      </c>
      <c r="H3594" s="139">
        <v>41974</v>
      </c>
    </row>
    <row r="3595" spans="1:8" ht="25.5">
      <c r="A3595" s="140">
        <v>5670</v>
      </c>
      <c r="B3595" s="141" t="s">
        <v>9855</v>
      </c>
      <c r="C3595" s="140" t="s">
        <v>5450</v>
      </c>
      <c r="D3595" s="140" t="s">
        <v>307</v>
      </c>
      <c r="E3595" s="142">
        <v>25.28</v>
      </c>
      <c r="F3595" s="142">
        <v>25.28</v>
      </c>
      <c r="G3595" s="140" t="s">
        <v>308</v>
      </c>
      <c r="H3595" s="143">
        <v>41974</v>
      </c>
    </row>
    <row r="3596" spans="1:8" ht="38.25">
      <c r="A3596" s="136">
        <v>5677</v>
      </c>
      <c r="B3596" s="137" t="s">
        <v>9856</v>
      </c>
      <c r="C3596" s="136" t="s">
        <v>5450</v>
      </c>
      <c r="D3596" s="136" t="s">
        <v>307</v>
      </c>
      <c r="E3596" s="138">
        <v>21.17</v>
      </c>
      <c r="F3596" s="138">
        <v>21.16</v>
      </c>
      <c r="G3596" s="136" t="s">
        <v>308</v>
      </c>
      <c r="H3596" s="139">
        <v>41974</v>
      </c>
    </row>
    <row r="3597" spans="1:8" ht="25.5">
      <c r="A3597" s="140">
        <v>5676</v>
      </c>
      <c r="B3597" s="141" t="s">
        <v>9857</v>
      </c>
      <c r="C3597" s="140" t="s">
        <v>5450</v>
      </c>
      <c r="D3597" s="140" t="s">
        <v>307</v>
      </c>
      <c r="E3597" s="142">
        <v>10.83</v>
      </c>
      <c r="F3597" s="142">
        <v>10.83</v>
      </c>
      <c r="G3597" s="140" t="s">
        <v>308</v>
      </c>
      <c r="H3597" s="143">
        <v>41974</v>
      </c>
    </row>
    <row r="3598" spans="1:8" ht="38.25">
      <c r="A3598" s="136">
        <v>5672</v>
      </c>
      <c r="B3598" s="137" t="s">
        <v>9858</v>
      </c>
      <c r="C3598" s="136" t="s">
        <v>5450</v>
      </c>
      <c r="D3598" s="136" t="s">
        <v>307</v>
      </c>
      <c r="E3598" s="138">
        <v>15.04</v>
      </c>
      <c r="F3598" s="138">
        <v>13.47</v>
      </c>
      <c r="G3598" s="136" t="s">
        <v>308</v>
      </c>
      <c r="H3598" s="139">
        <v>41974</v>
      </c>
    </row>
    <row r="3599" spans="1:8" ht="25.5">
      <c r="A3599" s="140">
        <v>53787</v>
      </c>
      <c r="B3599" s="141" t="s">
        <v>9859</v>
      </c>
      <c r="C3599" s="140" t="s">
        <v>5450</v>
      </c>
      <c r="D3599" s="140" t="s">
        <v>307</v>
      </c>
      <c r="E3599" s="142">
        <v>65.52</v>
      </c>
      <c r="F3599" s="142">
        <v>65.52</v>
      </c>
      <c r="G3599" s="140" t="s">
        <v>308</v>
      </c>
      <c r="H3599" s="143">
        <v>41974</v>
      </c>
    </row>
    <row r="3600" spans="1:8" ht="25.5">
      <c r="A3600" s="136">
        <v>5683</v>
      </c>
      <c r="B3600" s="137" t="s">
        <v>9860</v>
      </c>
      <c r="C3600" s="136" t="s">
        <v>5450</v>
      </c>
      <c r="D3600" s="136" t="s">
        <v>6044</v>
      </c>
      <c r="E3600" s="138">
        <v>40.32</v>
      </c>
      <c r="F3600" s="138">
        <v>38.75</v>
      </c>
      <c r="G3600" s="136" t="s">
        <v>308</v>
      </c>
      <c r="H3600" s="139">
        <v>41974</v>
      </c>
    </row>
    <row r="3601" spans="1:8" ht="38.25">
      <c r="A3601" s="140">
        <v>5685</v>
      </c>
      <c r="B3601" s="141" t="s">
        <v>9861</v>
      </c>
      <c r="C3601" s="140" t="s">
        <v>5450</v>
      </c>
      <c r="D3601" s="140" t="s">
        <v>6044</v>
      </c>
      <c r="E3601" s="142">
        <v>31.96</v>
      </c>
      <c r="F3601" s="142">
        <v>30.39</v>
      </c>
      <c r="G3601" s="140" t="s">
        <v>308</v>
      </c>
      <c r="H3601" s="143">
        <v>41974</v>
      </c>
    </row>
    <row r="3602" spans="1:8" ht="38.25">
      <c r="A3602" s="136">
        <v>5684</v>
      </c>
      <c r="B3602" s="137" t="s">
        <v>9862</v>
      </c>
      <c r="C3602" s="136" t="s">
        <v>5450</v>
      </c>
      <c r="D3602" s="136" t="s">
        <v>6046</v>
      </c>
      <c r="E3602" s="138">
        <v>80.63</v>
      </c>
      <c r="F3602" s="138">
        <v>79.05</v>
      </c>
      <c r="G3602" s="136" t="s">
        <v>308</v>
      </c>
      <c r="H3602" s="139">
        <v>41974</v>
      </c>
    </row>
    <row r="3603" spans="1:8" ht="38.25">
      <c r="A3603" s="140">
        <v>89210</v>
      </c>
      <c r="B3603" s="141" t="s">
        <v>9863</v>
      </c>
      <c r="C3603" s="140" t="s">
        <v>5450</v>
      </c>
      <c r="D3603" s="140" t="s">
        <v>307</v>
      </c>
      <c r="E3603" s="142">
        <v>13.72</v>
      </c>
      <c r="F3603" s="142">
        <v>13.71</v>
      </c>
      <c r="G3603" s="140" t="s">
        <v>308</v>
      </c>
      <c r="H3603" s="143">
        <v>41974</v>
      </c>
    </row>
    <row r="3604" spans="1:8" ht="38.25">
      <c r="A3604" s="136">
        <v>89211</v>
      </c>
      <c r="B3604" s="137" t="s">
        <v>9864</v>
      </c>
      <c r="C3604" s="136" t="s">
        <v>5450</v>
      </c>
      <c r="D3604" s="136" t="s">
        <v>307</v>
      </c>
      <c r="E3604" s="138">
        <v>3.2</v>
      </c>
      <c r="F3604" s="138">
        <v>3.19</v>
      </c>
      <c r="G3604" s="136" t="s">
        <v>308</v>
      </c>
      <c r="H3604" s="139">
        <v>41974</v>
      </c>
    </row>
    <row r="3605" spans="1:8" ht="38.25">
      <c r="A3605" s="140">
        <v>5674</v>
      </c>
      <c r="B3605" s="141" t="s">
        <v>9865</v>
      </c>
      <c r="C3605" s="140" t="s">
        <v>5450</v>
      </c>
      <c r="D3605" s="140" t="s">
        <v>307</v>
      </c>
      <c r="E3605" s="142">
        <v>15.24</v>
      </c>
      <c r="F3605" s="142">
        <v>15.24</v>
      </c>
      <c r="G3605" s="140" t="s">
        <v>308</v>
      </c>
      <c r="H3605" s="143">
        <v>41974</v>
      </c>
    </row>
    <row r="3606" spans="1:8" ht="38.25">
      <c r="A3606" s="136">
        <v>53788</v>
      </c>
      <c r="B3606" s="137" t="s">
        <v>9866</v>
      </c>
      <c r="C3606" s="136" t="s">
        <v>5450</v>
      </c>
      <c r="D3606" s="136" t="s">
        <v>307</v>
      </c>
      <c r="E3606" s="138">
        <v>33.43</v>
      </c>
      <c r="F3606" s="138">
        <v>33.43</v>
      </c>
      <c r="G3606" s="136" t="s">
        <v>308</v>
      </c>
      <c r="H3606" s="139">
        <v>41974</v>
      </c>
    </row>
    <row r="3607" spans="1:8" ht="25.5">
      <c r="A3607" s="140">
        <v>5739</v>
      </c>
      <c r="B3607" s="141" t="s">
        <v>9867</v>
      </c>
      <c r="C3607" s="140" t="s">
        <v>5450</v>
      </c>
      <c r="D3607" s="140" t="s">
        <v>307</v>
      </c>
      <c r="E3607" s="142">
        <v>1.75</v>
      </c>
      <c r="F3607" s="142">
        <v>1.75</v>
      </c>
      <c r="G3607" s="140" t="s">
        <v>308</v>
      </c>
      <c r="H3607" s="143">
        <v>41974</v>
      </c>
    </row>
    <row r="3608" spans="1:8" ht="25.5">
      <c r="A3608" s="136">
        <v>5881</v>
      </c>
      <c r="B3608" s="137" t="s">
        <v>9868</v>
      </c>
      <c r="C3608" s="136" t="s">
        <v>5450</v>
      </c>
      <c r="D3608" s="136" t="s">
        <v>6044</v>
      </c>
      <c r="E3608" s="138">
        <v>5.25</v>
      </c>
      <c r="F3608" s="138">
        <v>5.25</v>
      </c>
      <c r="G3608" s="136" t="s">
        <v>308</v>
      </c>
      <c r="H3608" s="139">
        <v>41974</v>
      </c>
    </row>
    <row r="3609" spans="1:8" ht="25.5">
      <c r="A3609" s="140">
        <v>53868</v>
      </c>
      <c r="B3609" s="141" t="s">
        <v>9869</v>
      </c>
      <c r="C3609" s="140" t="s">
        <v>5450</v>
      </c>
      <c r="D3609" s="140" t="s">
        <v>6355</v>
      </c>
      <c r="E3609" s="142">
        <v>5.25</v>
      </c>
      <c r="F3609" s="142">
        <v>5.25</v>
      </c>
      <c r="G3609" s="140" t="s">
        <v>308</v>
      </c>
      <c r="H3609" s="143">
        <v>41974</v>
      </c>
    </row>
    <row r="3610" spans="1:8" ht="25.5">
      <c r="A3610" s="136">
        <v>5879</v>
      </c>
      <c r="B3610" s="137" t="s">
        <v>9870</v>
      </c>
      <c r="C3610" s="136" t="s">
        <v>5450</v>
      </c>
      <c r="D3610" s="136" t="s">
        <v>6046</v>
      </c>
      <c r="E3610" s="138">
        <v>7</v>
      </c>
      <c r="F3610" s="138">
        <v>7</v>
      </c>
      <c r="G3610" s="136" t="s">
        <v>308</v>
      </c>
      <c r="H3610" s="139">
        <v>41974</v>
      </c>
    </row>
    <row r="3611" spans="1:8" ht="25.5">
      <c r="A3611" s="140">
        <v>5880</v>
      </c>
      <c r="B3611" s="141" t="s">
        <v>9871</v>
      </c>
      <c r="C3611" s="140" t="s">
        <v>5450</v>
      </c>
      <c r="D3611" s="140" t="s">
        <v>6358</v>
      </c>
      <c r="E3611" s="142">
        <v>7</v>
      </c>
      <c r="F3611" s="142">
        <v>7</v>
      </c>
      <c r="G3611" s="140" t="s">
        <v>308</v>
      </c>
      <c r="H3611" s="143">
        <v>41974</v>
      </c>
    </row>
    <row r="3612" spans="1:8" ht="25.5">
      <c r="A3612" s="136">
        <v>5738</v>
      </c>
      <c r="B3612" s="137" t="s">
        <v>9872</v>
      </c>
      <c r="C3612" s="136" t="s">
        <v>5450</v>
      </c>
      <c r="D3612" s="136" t="s">
        <v>307</v>
      </c>
      <c r="E3612" s="138">
        <v>5.25</v>
      </c>
      <c r="F3612" s="138">
        <v>5.25</v>
      </c>
      <c r="G3612" s="136" t="s">
        <v>308</v>
      </c>
      <c r="H3612" s="139">
        <v>41974</v>
      </c>
    </row>
    <row r="3613" spans="1:8" ht="25.5">
      <c r="A3613" s="140">
        <v>5865</v>
      </c>
      <c r="B3613" s="141" t="s">
        <v>9873</v>
      </c>
      <c r="C3613" s="140" t="s">
        <v>5450</v>
      </c>
      <c r="D3613" s="140" t="s">
        <v>6044</v>
      </c>
      <c r="E3613" s="142">
        <v>22.34</v>
      </c>
      <c r="F3613" s="142">
        <v>20.77</v>
      </c>
      <c r="G3613" s="140" t="s">
        <v>308</v>
      </c>
      <c r="H3613" s="143">
        <v>41974</v>
      </c>
    </row>
    <row r="3614" spans="1:8" ht="25.5">
      <c r="A3614" s="136">
        <v>5866</v>
      </c>
      <c r="B3614" s="137" t="s">
        <v>9874</v>
      </c>
      <c r="C3614" s="136" t="s">
        <v>5450</v>
      </c>
      <c r="D3614" s="136" t="s">
        <v>6355</v>
      </c>
      <c r="E3614" s="138">
        <v>25.35</v>
      </c>
      <c r="F3614" s="138">
        <v>23.47</v>
      </c>
      <c r="G3614" s="136" t="s">
        <v>308</v>
      </c>
      <c r="H3614" s="139">
        <v>41974</v>
      </c>
    </row>
    <row r="3615" spans="1:8" ht="25.5">
      <c r="A3615" s="140">
        <v>5863</v>
      </c>
      <c r="B3615" s="141" t="s">
        <v>9875</v>
      </c>
      <c r="C3615" s="140" t="s">
        <v>5450</v>
      </c>
      <c r="D3615" s="140" t="s">
        <v>6046</v>
      </c>
      <c r="E3615" s="142">
        <v>63.07</v>
      </c>
      <c r="F3615" s="142">
        <v>61.51</v>
      </c>
      <c r="G3615" s="140" t="s">
        <v>308</v>
      </c>
      <c r="H3615" s="143">
        <v>41974</v>
      </c>
    </row>
    <row r="3616" spans="1:8" ht="25.5">
      <c r="A3616" s="136">
        <v>5864</v>
      </c>
      <c r="B3616" s="137" t="s">
        <v>9876</v>
      </c>
      <c r="C3616" s="136" t="s">
        <v>5450</v>
      </c>
      <c r="D3616" s="136" t="s">
        <v>6358</v>
      </c>
      <c r="E3616" s="138">
        <v>66.08</v>
      </c>
      <c r="F3616" s="138">
        <v>64.209999999999994</v>
      </c>
      <c r="G3616" s="136" t="s">
        <v>308</v>
      </c>
      <c r="H3616" s="139">
        <v>41974</v>
      </c>
    </row>
    <row r="3617" spans="1:8" ht="25.5">
      <c r="A3617" s="140">
        <v>53820</v>
      </c>
      <c r="B3617" s="141" t="s">
        <v>9877</v>
      </c>
      <c r="C3617" s="140" t="s">
        <v>5450</v>
      </c>
      <c r="D3617" s="140" t="s">
        <v>307</v>
      </c>
      <c r="E3617" s="142">
        <v>15.04</v>
      </c>
      <c r="F3617" s="142">
        <v>13.47</v>
      </c>
      <c r="G3617" s="140" t="s">
        <v>308</v>
      </c>
      <c r="H3617" s="143">
        <v>41974</v>
      </c>
    </row>
    <row r="3618" spans="1:8" ht="25.5">
      <c r="A3618" s="136">
        <v>53819</v>
      </c>
      <c r="B3618" s="137" t="s">
        <v>9878</v>
      </c>
      <c r="C3618" s="136" t="s">
        <v>5450</v>
      </c>
      <c r="D3618" s="136" t="s">
        <v>307</v>
      </c>
      <c r="E3618" s="138">
        <v>38.299999999999997</v>
      </c>
      <c r="F3618" s="138">
        <v>38.299999999999997</v>
      </c>
      <c r="G3618" s="136" t="s">
        <v>308</v>
      </c>
      <c r="H3618" s="139">
        <v>41974</v>
      </c>
    </row>
    <row r="3619" spans="1:8" ht="25.5">
      <c r="A3619" s="140">
        <v>53821</v>
      </c>
      <c r="B3619" s="141" t="s">
        <v>9879</v>
      </c>
      <c r="C3619" s="140" t="s">
        <v>5450</v>
      </c>
      <c r="D3619" s="140" t="s">
        <v>307</v>
      </c>
      <c r="E3619" s="142">
        <v>18.05</v>
      </c>
      <c r="F3619" s="142">
        <v>16.170000000000002</v>
      </c>
      <c r="G3619" s="140" t="s">
        <v>308</v>
      </c>
      <c r="H3619" s="143">
        <v>41974</v>
      </c>
    </row>
    <row r="3620" spans="1:8" ht="25.5">
      <c r="A3620" s="136">
        <v>53818</v>
      </c>
      <c r="B3620" s="137" t="s">
        <v>9880</v>
      </c>
      <c r="C3620" s="136" t="s">
        <v>5450</v>
      </c>
      <c r="D3620" s="136" t="s">
        <v>307</v>
      </c>
      <c r="E3620" s="138">
        <v>7.3</v>
      </c>
      <c r="F3620" s="138">
        <v>7.3</v>
      </c>
      <c r="G3620" s="136" t="s">
        <v>308</v>
      </c>
      <c r="H3620" s="139">
        <v>41974</v>
      </c>
    </row>
    <row r="3621" spans="1:8" ht="25.5">
      <c r="A3621" s="140">
        <v>5727</v>
      </c>
      <c r="B3621" s="141" t="s">
        <v>9881</v>
      </c>
      <c r="C3621" s="140" t="s">
        <v>5450</v>
      </c>
      <c r="D3621" s="140" t="s">
        <v>307</v>
      </c>
      <c r="E3621" s="142">
        <v>2.4300000000000002</v>
      </c>
      <c r="F3621" s="142">
        <v>2.4300000000000002</v>
      </c>
      <c r="G3621" s="140" t="s">
        <v>308</v>
      </c>
      <c r="H3621" s="143">
        <v>41974</v>
      </c>
    </row>
    <row r="3622" spans="1:8" ht="38.25">
      <c r="A3622" s="136">
        <v>5869</v>
      </c>
      <c r="B3622" s="137" t="s">
        <v>9882</v>
      </c>
      <c r="C3622" s="136" t="s">
        <v>5450</v>
      </c>
      <c r="D3622" s="136" t="s">
        <v>6044</v>
      </c>
      <c r="E3622" s="138">
        <v>29.93</v>
      </c>
      <c r="F3622" s="138">
        <v>28.36</v>
      </c>
      <c r="G3622" s="136" t="s">
        <v>308</v>
      </c>
      <c r="H3622" s="139">
        <v>41974</v>
      </c>
    </row>
    <row r="3623" spans="1:8" ht="38.25">
      <c r="A3623" s="140">
        <v>5867</v>
      </c>
      <c r="B3623" s="141" t="s">
        <v>9883</v>
      </c>
      <c r="C3623" s="140" t="s">
        <v>5450</v>
      </c>
      <c r="D3623" s="140" t="s">
        <v>6046</v>
      </c>
      <c r="E3623" s="142">
        <v>67.56</v>
      </c>
      <c r="F3623" s="142">
        <v>65.989999999999995</v>
      </c>
      <c r="G3623" s="140" t="s">
        <v>308</v>
      </c>
      <c r="H3623" s="143">
        <v>41974</v>
      </c>
    </row>
    <row r="3624" spans="1:8" ht="38.25">
      <c r="A3624" s="136">
        <v>89280</v>
      </c>
      <c r="B3624" s="137" t="s">
        <v>9884</v>
      </c>
      <c r="C3624" s="136" t="s">
        <v>5450</v>
      </c>
      <c r="D3624" s="136" t="s">
        <v>307</v>
      </c>
      <c r="E3624" s="138">
        <v>12.07</v>
      </c>
      <c r="F3624" s="138">
        <v>12.07</v>
      </c>
      <c r="G3624" s="136" t="s">
        <v>308</v>
      </c>
      <c r="H3624" s="139">
        <v>41974</v>
      </c>
    </row>
    <row r="3625" spans="1:8" ht="25.5">
      <c r="A3625" s="140">
        <v>89281</v>
      </c>
      <c r="B3625" s="141" t="s">
        <v>9885</v>
      </c>
      <c r="C3625" s="140" t="s">
        <v>5450</v>
      </c>
      <c r="D3625" s="140" t="s">
        <v>307</v>
      </c>
      <c r="E3625" s="142">
        <v>2.82</v>
      </c>
      <c r="F3625" s="142">
        <v>2.81</v>
      </c>
      <c r="G3625" s="140" t="s">
        <v>308</v>
      </c>
      <c r="H3625" s="143">
        <v>41974</v>
      </c>
    </row>
    <row r="3626" spans="1:8" ht="38.25">
      <c r="A3626" s="136">
        <v>5729</v>
      </c>
      <c r="B3626" s="137" t="s">
        <v>9886</v>
      </c>
      <c r="C3626" s="136" t="s">
        <v>5450</v>
      </c>
      <c r="D3626" s="136" t="s">
        <v>307</v>
      </c>
      <c r="E3626" s="138">
        <v>13.41</v>
      </c>
      <c r="F3626" s="138">
        <v>13.4</v>
      </c>
      <c r="G3626" s="136" t="s">
        <v>308</v>
      </c>
      <c r="H3626" s="139">
        <v>41974</v>
      </c>
    </row>
    <row r="3627" spans="1:8" ht="38.25">
      <c r="A3627" s="140">
        <v>5730</v>
      </c>
      <c r="B3627" s="141" t="s">
        <v>9887</v>
      </c>
      <c r="C3627" s="140" t="s">
        <v>5450</v>
      </c>
      <c r="D3627" s="140" t="s">
        <v>307</v>
      </c>
      <c r="E3627" s="142">
        <v>24.22</v>
      </c>
      <c r="F3627" s="142">
        <v>24.22</v>
      </c>
      <c r="G3627" s="140" t="s">
        <v>308</v>
      </c>
      <c r="H3627" s="143">
        <v>41974</v>
      </c>
    </row>
    <row r="3628" spans="1:8" ht="25.5">
      <c r="A3628" s="136">
        <v>5682</v>
      </c>
      <c r="B3628" s="137" t="s">
        <v>9888</v>
      </c>
      <c r="C3628" s="136" t="s">
        <v>5450</v>
      </c>
      <c r="D3628" s="136" t="s">
        <v>6046</v>
      </c>
      <c r="E3628" s="138">
        <v>121.07</v>
      </c>
      <c r="F3628" s="138">
        <v>119.5</v>
      </c>
      <c r="G3628" s="136" t="s">
        <v>308</v>
      </c>
      <c r="H3628" s="139">
        <v>41974</v>
      </c>
    </row>
    <row r="3629" spans="1:8" ht="25.5">
      <c r="A3629" s="140">
        <v>5686</v>
      </c>
      <c r="B3629" s="141" t="s">
        <v>9889</v>
      </c>
      <c r="C3629" s="140" t="s">
        <v>5450</v>
      </c>
      <c r="D3629" s="140" t="s">
        <v>6046</v>
      </c>
      <c r="E3629" s="142">
        <v>65.06</v>
      </c>
      <c r="F3629" s="142">
        <v>63.49</v>
      </c>
      <c r="G3629" s="140" t="s">
        <v>308</v>
      </c>
      <c r="H3629" s="143">
        <v>41974</v>
      </c>
    </row>
    <row r="3630" spans="1:8" ht="38.25">
      <c r="A3630" s="136">
        <v>5675</v>
      </c>
      <c r="B3630" s="137" t="s">
        <v>9890</v>
      </c>
      <c r="C3630" s="136" t="s">
        <v>5450</v>
      </c>
      <c r="D3630" s="136" t="s">
        <v>307</v>
      </c>
      <c r="E3630" s="138">
        <v>18.02</v>
      </c>
      <c r="F3630" s="138">
        <v>18.010000000000002</v>
      </c>
      <c r="G3630" s="136" t="s">
        <v>308</v>
      </c>
      <c r="H3630" s="139">
        <v>41974</v>
      </c>
    </row>
    <row r="3631" spans="1:8" ht="25.5">
      <c r="A3631" s="140">
        <v>53790</v>
      </c>
      <c r="B3631" s="141" t="s">
        <v>9891</v>
      </c>
      <c r="C3631" s="140" t="s">
        <v>5450</v>
      </c>
      <c r="D3631" s="140" t="s">
        <v>307</v>
      </c>
      <c r="E3631" s="142">
        <v>15.04</v>
      </c>
      <c r="F3631" s="142">
        <v>13.47</v>
      </c>
      <c r="G3631" s="140" t="s">
        <v>308</v>
      </c>
      <c r="H3631" s="143">
        <v>41974</v>
      </c>
    </row>
    <row r="3632" spans="1:8" ht="25.5">
      <c r="A3632" s="136">
        <v>73366</v>
      </c>
      <c r="B3632" s="137" t="s">
        <v>9892</v>
      </c>
      <c r="C3632" s="136" t="s">
        <v>5450</v>
      </c>
      <c r="D3632" s="136" t="s">
        <v>307</v>
      </c>
      <c r="E3632" s="138">
        <v>40.01</v>
      </c>
      <c r="F3632" s="138">
        <v>38.36</v>
      </c>
      <c r="G3632" s="136" t="s">
        <v>308</v>
      </c>
      <c r="H3632" s="139">
        <v>41974</v>
      </c>
    </row>
    <row r="3633" spans="1:8" ht="25.5">
      <c r="A3633" s="140">
        <v>73378</v>
      </c>
      <c r="B3633" s="141" t="s">
        <v>9893</v>
      </c>
      <c r="C3633" s="140" t="s">
        <v>5450</v>
      </c>
      <c r="D3633" s="140" t="s">
        <v>307</v>
      </c>
      <c r="E3633" s="142">
        <v>1.8</v>
      </c>
      <c r="F3633" s="142">
        <v>1.79</v>
      </c>
      <c r="G3633" s="140" t="s">
        <v>308</v>
      </c>
      <c r="H3633" s="143">
        <v>41974</v>
      </c>
    </row>
    <row r="3634" spans="1:8" ht="25.5">
      <c r="A3634" s="136">
        <v>73367</v>
      </c>
      <c r="B3634" s="137" t="s">
        <v>9894</v>
      </c>
      <c r="C3634" s="136" t="s">
        <v>5450</v>
      </c>
      <c r="D3634" s="136" t="s">
        <v>307</v>
      </c>
      <c r="E3634" s="138">
        <v>1.3</v>
      </c>
      <c r="F3634" s="138">
        <v>1.29</v>
      </c>
      <c r="G3634" s="136" t="s">
        <v>308</v>
      </c>
      <c r="H3634" s="139">
        <v>41974</v>
      </c>
    </row>
    <row r="3635" spans="1:8" ht="25.5">
      <c r="A3635" s="140">
        <v>72106</v>
      </c>
      <c r="B3635" s="141" t="s">
        <v>9895</v>
      </c>
      <c r="C3635" s="140" t="s">
        <v>6231</v>
      </c>
      <c r="D3635" s="140" t="s">
        <v>370</v>
      </c>
      <c r="E3635" s="142">
        <v>17.78</v>
      </c>
      <c r="F3635" s="142">
        <v>17.28</v>
      </c>
      <c r="G3635" s="140" t="s">
        <v>308</v>
      </c>
      <c r="H3635" s="143">
        <v>41974</v>
      </c>
    </row>
    <row r="3636" spans="1:8" ht="25.5">
      <c r="A3636" s="136">
        <v>72107</v>
      </c>
      <c r="B3636" s="137" t="s">
        <v>9896</v>
      </c>
      <c r="C3636" s="136" t="s">
        <v>6231</v>
      </c>
      <c r="D3636" s="136" t="s">
        <v>370</v>
      </c>
      <c r="E3636" s="138">
        <v>21.67</v>
      </c>
      <c r="F3636" s="138">
        <v>21.05</v>
      </c>
      <c r="G3636" s="136" t="s">
        <v>308</v>
      </c>
      <c r="H3636" s="139">
        <v>41974</v>
      </c>
    </row>
    <row r="3637" spans="1:8">
      <c r="A3637" s="140">
        <v>68058</v>
      </c>
      <c r="B3637" s="141" t="s">
        <v>9897</v>
      </c>
      <c r="C3637" s="140" t="s">
        <v>6231</v>
      </c>
      <c r="D3637" s="140" t="s">
        <v>370</v>
      </c>
      <c r="E3637" s="142">
        <v>54.78</v>
      </c>
      <c r="F3637" s="142">
        <v>52.02</v>
      </c>
      <c r="G3637" s="140" t="s">
        <v>308</v>
      </c>
      <c r="H3637" s="143">
        <v>41974</v>
      </c>
    </row>
    <row r="3638" spans="1:8" ht="25.5">
      <c r="A3638" s="136" t="s">
        <v>9898</v>
      </c>
      <c r="B3638" s="137" t="s">
        <v>9899</v>
      </c>
      <c r="C3638" s="136" t="s">
        <v>6231</v>
      </c>
      <c r="D3638" s="136" t="s">
        <v>370</v>
      </c>
      <c r="E3638" s="138">
        <v>23.67</v>
      </c>
      <c r="F3638" s="138">
        <v>22.57</v>
      </c>
      <c r="G3638" s="136" t="s">
        <v>308</v>
      </c>
      <c r="H3638" s="139">
        <v>41974</v>
      </c>
    </row>
    <row r="3639" spans="1:8" ht="25.5">
      <c r="A3639" s="140" t="s">
        <v>9900</v>
      </c>
      <c r="B3639" s="141" t="s">
        <v>9901</v>
      </c>
      <c r="C3639" s="140" t="s">
        <v>6231</v>
      </c>
      <c r="D3639" s="140" t="s">
        <v>370</v>
      </c>
      <c r="E3639" s="142">
        <v>27.4</v>
      </c>
      <c r="F3639" s="142">
        <v>27.02</v>
      </c>
      <c r="G3639" s="140" t="s">
        <v>308</v>
      </c>
      <c r="H3639" s="143">
        <v>41974</v>
      </c>
    </row>
    <row r="3640" spans="1:8" ht="25.5">
      <c r="A3640" s="136">
        <v>88571</v>
      </c>
      <c r="B3640" s="137" t="s">
        <v>9902</v>
      </c>
      <c r="C3640" s="136" t="s">
        <v>5366</v>
      </c>
      <c r="D3640" s="136" t="s">
        <v>83</v>
      </c>
      <c r="E3640" s="138">
        <v>35.65</v>
      </c>
      <c r="F3640" s="138">
        <v>34.29</v>
      </c>
      <c r="G3640" s="136" t="s">
        <v>308</v>
      </c>
      <c r="H3640" s="139">
        <v>41974</v>
      </c>
    </row>
    <row r="3641" spans="1:8" ht="25.5">
      <c r="A3641" s="140">
        <v>72197</v>
      </c>
      <c r="B3641" s="141" t="s">
        <v>9903</v>
      </c>
      <c r="C3641" s="140" t="s">
        <v>5350</v>
      </c>
      <c r="D3641" s="140" t="s">
        <v>370</v>
      </c>
      <c r="E3641" s="142">
        <v>23.64</v>
      </c>
      <c r="F3641" s="142">
        <v>21.87</v>
      </c>
      <c r="G3641" s="140" t="s">
        <v>308</v>
      </c>
      <c r="H3641" s="143">
        <v>41974</v>
      </c>
    </row>
    <row r="3642" spans="1:8" ht="51">
      <c r="A3642" s="136" t="s">
        <v>9904</v>
      </c>
      <c r="B3642" s="137" t="s">
        <v>9905</v>
      </c>
      <c r="C3642" s="136" t="s">
        <v>5457</v>
      </c>
      <c r="D3642" s="136" t="s">
        <v>83</v>
      </c>
      <c r="E3642" s="138">
        <v>3229.51</v>
      </c>
      <c r="F3642" s="138">
        <v>3091.08</v>
      </c>
      <c r="G3642" s="136" t="s">
        <v>308</v>
      </c>
      <c r="H3642" s="139">
        <v>41974</v>
      </c>
    </row>
    <row r="3643" spans="1:8" ht="38.25">
      <c r="A3643" s="140">
        <v>83719</v>
      </c>
      <c r="B3643" s="141" t="s">
        <v>9906</v>
      </c>
      <c r="C3643" s="140" t="s">
        <v>5374</v>
      </c>
      <c r="D3643" s="140" t="s">
        <v>370</v>
      </c>
      <c r="E3643" s="142">
        <v>70.16</v>
      </c>
      <c r="F3643" s="142">
        <v>67.55</v>
      </c>
      <c r="G3643" s="140" t="s">
        <v>308</v>
      </c>
      <c r="H3643" s="143">
        <v>41974</v>
      </c>
    </row>
    <row r="3644" spans="1:8" ht="38.25">
      <c r="A3644" s="136">
        <v>83720</v>
      </c>
      <c r="B3644" s="137" t="s">
        <v>9907</v>
      </c>
      <c r="C3644" s="136" t="s">
        <v>5374</v>
      </c>
      <c r="D3644" s="136" t="s">
        <v>370</v>
      </c>
      <c r="E3644" s="138">
        <v>83</v>
      </c>
      <c r="F3644" s="138">
        <v>79.87</v>
      </c>
      <c r="G3644" s="136" t="s">
        <v>308</v>
      </c>
      <c r="H3644" s="139">
        <v>41974</v>
      </c>
    </row>
    <row r="3645" spans="1:8" ht="38.25">
      <c r="A3645" s="140">
        <v>83721</v>
      </c>
      <c r="B3645" s="141" t="s">
        <v>9908</v>
      </c>
      <c r="C3645" s="140" t="s">
        <v>5374</v>
      </c>
      <c r="D3645" s="140" t="s">
        <v>370</v>
      </c>
      <c r="E3645" s="142">
        <v>101.44</v>
      </c>
      <c r="F3645" s="142">
        <v>97.55</v>
      </c>
      <c r="G3645" s="140" t="s">
        <v>308</v>
      </c>
      <c r="H3645" s="143">
        <v>41974</v>
      </c>
    </row>
    <row r="3646" spans="1:8" ht="38.25">
      <c r="A3646" s="136" t="s">
        <v>9909</v>
      </c>
      <c r="B3646" s="137" t="s">
        <v>9910</v>
      </c>
      <c r="C3646" s="136" t="s">
        <v>5374</v>
      </c>
      <c r="D3646" s="136" t="s">
        <v>370</v>
      </c>
      <c r="E3646" s="138">
        <v>39.159999999999997</v>
      </c>
      <c r="F3646" s="138">
        <v>36.74</v>
      </c>
      <c r="G3646" s="136" t="s">
        <v>308</v>
      </c>
      <c r="H3646" s="139">
        <v>41974</v>
      </c>
    </row>
    <row r="3647" spans="1:8" ht="38.25">
      <c r="A3647" s="140">
        <v>83489</v>
      </c>
      <c r="B3647" s="141" t="s">
        <v>9911</v>
      </c>
      <c r="C3647" s="140" t="s">
        <v>5368</v>
      </c>
      <c r="D3647" s="140" t="s">
        <v>83</v>
      </c>
      <c r="E3647" s="142">
        <v>2273.5300000000002</v>
      </c>
      <c r="F3647" s="142">
        <v>2264.0500000000002</v>
      </c>
      <c r="G3647" s="140" t="s">
        <v>308</v>
      </c>
      <c r="H3647" s="143">
        <v>41974</v>
      </c>
    </row>
    <row r="3648" spans="1:8" ht="38.25">
      <c r="A3648" s="136">
        <v>83488</v>
      </c>
      <c r="B3648" s="137" t="s">
        <v>9912</v>
      </c>
      <c r="C3648" s="136" t="s">
        <v>5368</v>
      </c>
      <c r="D3648" s="136" t="s">
        <v>83</v>
      </c>
      <c r="E3648" s="138">
        <v>2091.6999999999998</v>
      </c>
      <c r="F3648" s="138">
        <v>2082.2199999999998</v>
      </c>
      <c r="G3648" s="136" t="s">
        <v>308</v>
      </c>
      <c r="H3648" s="139">
        <v>41974</v>
      </c>
    </row>
    <row r="3649" spans="1:8" ht="25.5">
      <c r="A3649" s="140">
        <v>73487</v>
      </c>
      <c r="B3649" s="141" t="s">
        <v>9913</v>
      </c>
      <c r="C3649" s="140" t="s">
        <v>5450</v>
      </c>
      <c r="D3649" s="140" t="s">
        <v>307</v>
      </c>
      <c r="E3649" s="142">
        <v>13.86</v>
      </c>
      <c r="F3649" s="142">
        <v>12.48</v>
      </c>
      <c r="G3649" s="140" t="s">
        <v>308</v>
      </c>
      <c r="H3649" s="143">
        <v>41974</v>
      </c>
    </row>
    <row r="3650" spans="1:8" ht="25.5">
      <c r="A3650" s="136">
        <v>73437</v>
      </c>
      <c r="B3650" s="137" t="s">
        <v>9914</v>
      </c>
      <c r="C3650" s="136" t="s">
        <v>5450</v>
      </c>
      <c r="D3650" s="136" t="s">
        <v>307</v>
      </c>
      <c r="E3650" s="138">
        <v>16.29</v>
      </c>
      <c r="F3650" s="138">
        <v>14.9</v>
      </c>
      <c r="G3650" s="136" t="s">
        <v>308</v>
      </c>
      <c r="H3650" s="139">
        <v>41974</v>
      </c>
    </row>
    <row r="3651" spans="1:8">
      <c r="A3651" s="140">
        <v>88315</v>
      </c>
      <c r="B3651" s="141" t="s">
        <v>9915</v>
      </c>
      <c r="C3651" s="140" t="s">
        <v>5361</v>
      </c>
      <c r="D3651" s="140" t="s">
        <v>307</v>
      </c>
      <c r="E3651" s="142">
        <v>14.69</v>
      </c>
      <c r="F3651" s="142">
        <v>13.23</v>
      </c>
      <c r="G3651" s="140" t="s">
        <v>308</v>
      </c>
      <c r="H3651" s="143">
        <v>41974</v>
      </c>
    </row>
    <row r="3652" spans="1:8">
      <c r="A3652" s="136">
        <v>88316</v>
      </c>
      <c r="B3652" s="137" t="s">
        <v>9916</v>
      </c>
      <c r="C3652" s="136" t="s">
        <v>5361</v>
      </c>
      <c r="D3652" s="136" t="s">
        <v>307</v>
      </c>
      <c r="E3652" s="138">
        <v>12.14</v>
      </c>
      <c r="F3652" s="138">
        <v>11.02</v>
      </c>
      <c r="G3652" s="136" t="s">
        <v>308</v>
      </c>
      <c r="H3652" s="139">
        <v>41974</v>
      </c>
    </row>
    <row r="3653" spans="1:8" ht="25.5">
      <c r="A3653" s="140">
        <v>78472</v>
      </c>
      <c r="B3653" s="141" t="s">
        <v>9917</v>
      </c>
      <c r="C3653" s="140" t="s">
        <v>6226</v>
      </c>
      <c r="D3653" s="140" t="s">
        <v>335</v>
      </c>
      <c r="E3653" s="142">
        <v>0.33</v>
      </c>
      <c r="F3653" s="142">
        <v>0.3</v>
      </c>
      <c r="G3653" s="140" t="s">
        <v>308</v>
      </c>
      <c r="H3653" s="143">
        <v>41974</v>
      </c>
    </row>
    <row r="3654" spans="1:8" ht="25.5">
      <c r="A3654" s="136">
        <v>86883</v>
      </c>
      <c r="B3654" s="137" t="s">
        <v>9918</v>
      </c>
      <c r="C3654" s="136" t="s">
        <v>5366</v>
      </c>
      <c r="D3654" s="136" t="s">
        <v>83</v>
      </c>
      <c r="E3654" s="138">
        <v>18.670000000000002</v>
      </c>
      <c r="F3654" s="138">
        <v>18.5</v>
      </c>
      <c r="G3654" s="136" t="s">
        <v>308</v>
      </c>
      <c r="H3654" s="139">
        <v>41974</v>
      </c>
    </row>
    <row r="3655" spans="1:8" ht="25.5">
      <c r="A3655" s="140">
        <v>86881</v>
      </c>
      <c r="B3655" s="141" t="s">
        <v>9919</v>
      </c>
      <c r="C3655" s="140" t="s">
        <v>5366</v>
      </c>
      <c r="D3655" s="140" t="s">
        <v>83</v>
      </c>
      <c r="E3655" s="142">
        <v>110.18</v>
      </c>
      <c r="F3655" s="142">
        <v>109.66</v>
      </c>
      <c r="G3655" s="140" t="s">
        <v>308</v>
      </c>
      <c r="H3655" s="143">
        <v>41974</v>
      </c>
    </row>
    <row r="3656" spans="1:8" ht="25.5">
      <c r="A3656" s="136">
        <v>86882</v>
      </c>
      <c r="B3656" s="137" t="s">
        <v>9920</v>
      </c>
      <c r="C3656" s="136" t="s">
        <v>5366</v>
      </c>
      <c r="D3656" s="136" t="s">
        <v>83</v>
      </c>
      <c r="E3656" s="138">
        <v>11.72</v>
      </c>
      <c r="F3656" s="138">
        <v>11.46</v>
      </c>
      <c r="G3656" s="136" t="s">
        <v>308</v>
      </c>
      <c r="H3656" s="139">
        <v>41974</v>
      </c>
    </row>
    <row r="3657" spans="1:8" ht="25.5">
      <c r="A3657" s="140" t="s">
        <v>274</v>
      </c>
      <c r="B3657" s="141" t="s">
        <v>277</v>
      </c>
      <c r="C3657" s="140" t="s">
        <v>6454</v>
      </c>
      <c r="D3657" s="140" t="s">
        <v>370</v>
      </c>
      <c r="E3657" s="142">
        <v>1.9</v>
      </c>
      <c r="F3657" s="142">
        <v>1.76</v>
      </c>
      <c r="G3657" s="140" t="s">
        <v>308</v>
      </c>
      <c r="H3657" s="143">
        <v>41974</v>
      </c>
    </row>
    <row r="3658" spans="1:8" ht="25.5">
      <c r="A3658" s="136">
        <v>72947</v>
      </c>
      <c r="B3658" s="137" t="s">
        <v>9921</v>
      </c>
      <c r="C3658" s="136" t="s">
        <v>5670</v>
      </c>
      <c r="D3658" s="136" t="s">
        <v>335</v>
      </c>
      <c r="E3658" s="138">
        <v>15.86</v>
      </c>
      <c r="F3658" s="138">
        <v>15.8</v>
      </c>
      <c r="G3658" s="136" t="s">
        <v>308</v>
      </c>
      <c r="H3658" s="139">
        <v>41974</v>
      </c>
    </row>
    <row r="3659" spans="1:8" ht="25.5">
      <c r="A3659" s="140">
        <v>73496</v>
      </c>
      <c r="B3659" s="141" t="s">
        <v>9922</v>
      </c>
      <c r="C3659" s="140" t="s">
        <v>5450</v>
      </c>
      <c r="D3659" s="140" t="s">
        <v>307</v>
      </c>
      <c r="E3659" s="142">
        <v>2.78</v>
      </c>
      <c r="F3659" s="142">
        <v>2.77</v>
      </c>
      <c r="G3659" s="140" t="s">
        <v>308</v>
      </c>
      <c r="H3659" s="143">
        <v>41974</v>
      </c>
    </row>
    <row r="3660" spans="1:8" ht="25.5">
      <c r="A3660" s="136">
        <v>73560</v>
      </c>
      <c r="B3660" s="137" t="s">
        <v>9923</v>
      </c>
      <c r="C3660" s="136" t="s">
        <v>5450</v>
      </c>
      <c r="D3660" s="136" t="s">
        <v>307</v>
      </c>
      <c r="E3660" s="138">
        <v>2.15</v>
      </c>
      <c r="F3660" s="138">
        <v>2.14</v>
      </c>
      <c r="G3660" s="136" t="s">
        <v>308</v>
      </c>
      <c r="H3660" s="139">
        <v>41974</v>
      </c>
    </row>
    <row r="3661" spans="1:8" ht="25.5">
      <c r="A3661" s="140">
        <v>84133</v>
      </c>
      <c r="B3661" s="141" t="s">
        <v>9924</v>
      </c>
      <c r="C3661" s="140" t="s">
        <v>5361</v>
      </c>
      <c r="D3661" s="140" t="s">
        <v>370</v>
      </c>
      <c r="E3661" s="142">
        <v>209.65</v>
      </c>
      <c r="F3661" s="142">
        <v>199.61</v>
      </c>
      <c r="G3661" s="140" t="s">
        <v>308</v>
      </c>
      <c r="H3661" s="143">
        <v>41974</v>
      </c>
    </row>
    <row r="3662" spans="1:8" ht="25.5">
      <c r="A3662" s="136">
        <v>84132</v>
      </c>
      <c r="B3662" s="137" t="s">
        <v>9925</v>
      </c>
      <c r="C3662" s="136" t="s">
        <v>5361</v>
      </c>
      <c r="D3662" s="136" t="s">
        <v>370</v>
      </c>
      <c r="E3662" s="138">
        <v>107.62</v>
      </c>
      <c r="F3662" s="138">
        <v>106.51</v>
      </c>
      <c r="G3662" s="136" t="s">
        <v>308</v>
      </c>
      <c r="H3662" s="139">
        <v>41974</v>
      </c>
    </row>
    <row r="3663" spans="1:8" ht="25.5">
      <c r="A3663" s="140">
        <v>6391</v>
      </c>
      <c r="B3663" s="141" t="s">
        <v>9926</v>
      </c>
      <c r="C3663" s="140" t="s">
        <v>5361</v>
      </c>
      <c r="D3663" s="140" t="s">
        <v>370</v>
      </c>
      <c r="E3663" s="142">
        <v>94.66</v>
      </c>
      <c r="F3663" s="142">
        <v>90.04</v>
      </c>
      <c r="G3663" s="140" t="s">
        <v>308</v>
      </c>
      <c r="H3663" s="143">
        <v>41974</v>
      </c>
    </row>
    <row r="3664" spans="1:8" ht="25.5">
      <c r="A3664" s="136">
        <v>88318</v>
      </c>
      <c r="B3664" s="137" t="s">
        <v>9927</v>
      </c>
      <c r="C3664" s="136" t="s">
        <v>5361</v>
      </c>
      <c r="D3664" s="136" t="s">
        <v>307</v>
      </c>
      <c r="E3664" s="138">
        <v>16.38</v>
      </c>
      <c r="F3664" s="138">
        <v>14.68</v>
      </c>
      <c r="G3664" s="136" t="s">
        <v>308</v>
      </c>
      <c r="H3664" s="139">
        <v>41974</v>
      </c>
    </row>
    <row r="3665" spans="1:8">
      <c r="A3665" s="140">
        <v>88317</v>
      </c>
      <c r="B3665" s="141" t="s">
        <v>9928</v>
      </c>
      <c r="C3665" s="140" t="s">
        <v>5361</v>
      </c>
      <c r="D3665" s="140" t="s">
        <v>307</v>
      </c>
      <c r="E3665" s="142">
        <v>15.32</v>
      </c>
      <c r="F3665" s="142">
        <v>13.77</v>
      </c>
      <c r="G3665" s="140" t="s">
        <v>308</v>
      </c>
      <c r="H3665" s="143">
        <v>41974</v>
      </c>
    </row>
    <row r="3666" spans="1:8" ht="25.5">
      <c r="A3666" s="136">
        <v>84192</v>
      </c>
      <c r="B3666" s="137" t="s">
        <v>9929</v>
      </c>
      <c r="C3666" s="136" t="s">
        <v>5352</v>
      </c>
      <c r="D3666" s="136" t="s">
        <v>370</v>
      </c>
      <c r="E3666" s="138">
        <v>12</v>
      </c>
      <c r="F3666" s="138">
        <v>11.12</v>
      </c>
      <c r="G3666" s="136" t="s">
        <v>308</v>
      </c>
      <c r="H3666" s="139">
        <v>41974</v>
      </c>
    </row>
    <row r="3667" spans="1:8" ht="25.5">
      <c r="A3667" s="140">
        <v>84194</v>
      </c>
      <c r="B3667" s="141" t="s">
        <v>9930</v>
      </c>
      <c r="C3667" s="140" t="s">
        <v>5352</v>
      </c>
      <c r="D3667" s="140" t="s">
        <v>370</v>
      </c>
      <c r="E3667" s="142">
        <v>10.26</v>
      </c>
      <c r="F3667" s="142">
        <v>9.3699999999999992</v>
      </c>
      <c r="G3667" s="140" t="s">
        <v>308</v>
      </c>
      <c r="H3667" s="143">
        <v>41974</v>
      </c>
    </row>
    <row r="3668" spans="1:8" ht="25.5">
      <c r="A3668" s="136">
        <v>84161</v>
      </c>
      <c r="B3668" s="137" t="s">
        <v>9931</v>
      </c>
      <c r="C3668" s="136" t="s">
        <v>5352</v>
      </c>
      <c r="D3668" s="136" t="s">
        <v>370</v>
      </c>
      <c r="E3668" s="138">
        <v>47.31</v>
      </c>
      <c r="F3668" s="138">
        <v>46.46</v>
      </c>
      <c r="G3668" s="136" t="s">
        <v>308</v>
      </c>
      <c r="H3668" s="139">
        <v>41974</v>
      </c>
    </row>
    <row r="3669" spans="1:8" ht="25.5">
      <c r="A3669" s="140" t="s">
        <v>9932</v>
      </c>
      <c r="B3669" s="141" t="s">
        <v>9933</v>
      </c>
      <c r="C3669" s="140" t="s">
        <v>5352</v>
      </c>
      <c r="D3669" s="140" t="s">
        <v>370</v>
      </c>
      <c r="E3669" s="142">
        <v>56.45</v>
      </c>
      <c r="F3669" s="142">
        <v>56.1</v>
      </c>
      <c r="G3669" s="140" t="s">
        <v>308</v>
      </c>
      <c r="H3669" s="143">
        <v>41974</v>
      </c>
    </row>
    <row r="3670" spans="1:8" ht="25.5">
      <c r="A3670" s="136" t="s">
        <v>9934</v>
      </c>
      <c r="B3670" s="137" t="s">
        <v>9935</v>
      </c>
      <c r="C3670" s="136" t="s">
        <v>5352</v>
      </c>
      <c r="D3670" s="136" t="s">
        <v>370</v>
      </c>
      <c r="E3670" s="138">
        <v>12.61</v>
      </c>
      <c r="F3670" s="138">
        <v>11.73</v>
      </c>
      <c r="G3670" s="136" t="s">
        <v>308</v>
      </c>
      <c r="H3670" s="139">
        <v>41974</v>
      </c>
    </row>
    <row r="3671" spans="1:8" ht="25.5">
      <c r="A3671" s="140" t="s">
        <v>9936</v>
      </c>
      <c r="B3671" s="141" t="s">
        <v>9937</v>
      </c>
      <c r="C3671" s="140" t="s">
        <v>5352</v>
      </c>
      <c r="D3671" s="140" t="s">
        <v>370</v>
      </c>
      <c r="E3671" s="142">
        <v>58.42</v>
      </c>
      <c r="F3671" s="142">
        <v>57.54</v>
      </c>
      <c r="G3671" s="140" t="s">
        <v>308</v>
      </c>
      <c r="H3671" s="143">
        <v>41974</v>
      </c>
    </row>
    <row r="3672" spans="1:8">
      <c r="A3672" s="136">
        <v>88319</v>
      </c>
      <c r="B3672" s="137" t="s">
        <v>9938</v>
      </c>
      <c r="C3672" s="136" t="s">
        <v>5361</v>
      </c>
      <c r="D3672" s="136" t="s">
        <v>307</v>
      </c>
      <c r="E3672" s="138">
        <v>21.43</v>
      </c>
      <c r="F3672" s="138">
        <v>19.059999999999999</v>
      </c>
      <c r="G3672" s="136" t="s">
        <v>308</v>
      </c>
      <c r="H3672" s="139">
        <v>41974</v>
      </c>
    </row>
    <row r="3673" spans="1:8" ht="25.5">
      <c r="A3673" s="140">
        <v>84000</v>
      </c>
      <c r="B3673" s="141" t="s">
        <v>9939</v>
      </c>
      <c r="C3673" s="140" t="s">
        <v>5450</v>
      </c>
      <c r="D3673" s="140" t="s">
        <v>307</v>
      </c>
      <c r="E3673" s="142">
        <v>6.42</v>
      </c>
      <c r="F3673" s="142">
        <v>6.42</v>
      </c>
      <c r="G3673" s="140" t="s">
        <v>308</v>
      </c>
      <c r="H3673" s="143">
        <v>41974</v>
      </c>
    </row>
    <row r="3674" spans="1:8" ht="25.5">
      <c r="A3674" s="136" t="s">
        <v>9940</v>
      </c>
      <c r="B3674" s="137" t="s">
        <v>9941</v>
      </c>
      <c r="C3674" s="136" t="s">
        <v>5450</v>
      </c>
      <c r="D3674" s="136" t="s">
        <v>307</v>
      </c>
      <c r="E3674" s="138">
        <v>2.46</v>
      </c>
      <c r="F3674" s="138">
        <v>2.46</v>
      </c>
      <c r="G3674" s="136" t="s">
        <v>308</v>
      </c>
      <c r="H3674" s="139">
        <v>41974</v>
      </c>
    </row>
    <row r="3675" spans="1:8" ht="38.25">
      <c r="A3675" s="140" t="s">
        <v>9942</v>
      </c>
      <c r="B3675" s="141" t="s">
        <v>9943</v>
      </c>
      <c r="C3675" s="140" t="s">
        <v>5368</v>
      </c>
      <c r="D3675" s="140" t="s">
        <v>83</v>
      </c>
      <c r="E3675" s="142">
        <v>2.71</v>
      </c>
      <c r="F3675" s="142">
        <v>2.5499999999999998</v>
      </c>
      <c r="G3675" s="140" t="s">
        <v>308</v>
      </c>
      <c r="H3675" s="143">
        <v>41974</v>
      </c>
    </row>
    <row r="3676" spans="1:8" ht="38.25">
      <c r="A3676" s="136" t="s">
        <v>9944</v>
      </c>
      <c r="B3676" s="137" t="s">
        <v>9945</v>
      </c>
      <c r="C3676" s="136" t="s">
        <v>5366</v>
      </c>
      <c r="D3676" s="136" t="s">
        <v>83</v>
      </c>
      <c r="E3676" s="138">
        <v>1122.53</v>
      </c>
      <c r="F3676" s="138">
        <v>1061.2</v>
      </c>
      <c r="G3676" s="136" t="s">
        <v>308</v>
      </c>
      <c r="H3676" s="139">
        <v>41974</v>
      </c>
    </row>
    <row r="3677" spans="1:8" ht="38.25">
      <c r="A3677" s="140" t="s">
        <v>9946</v>
      </c>
      <c r="B3677" s="141" t="s">
        <v>9947</v>
      </c>
      <c r="C3677" s="140" t="s">
        <v>5366</v>
      </c>
      <c r="D3677" s="140" t="s">
        <v>83</v>
      </c>
      <c r="E3677" s="142">
        <v>1402.83</v>
      </c>
      <c r="F3677" s="142">
        <v>1322.92</v>
      </c>
      <c r="G3677" s="140" t="s">
        <v>308</v>
      </c>
      <c r="H3677" s="143">
        <v>41974</v>
      </c>
    </row>
    <row r="3678" spans="1:8" ht="25.5">
      <c r="A3678" s="136" t="s">
        <v>9948</v>
      </c>
      <c r="B3678" s="137" t="s">
        <v>9949</v>
      </c>
      <c r="C3678" s="136" t="s">
        <v>5418</v>
      </c>
      <c r="D3678" s="136" t="s">
        <v>83</v>
      </c>
      <c r="E3678" s="138">
        <v>14.98</v>
      </c>
      <c r="F3678" s="138">
        <v>14.98</v>
      </c>
      <c r="G3678" s="136" t="s">
        <v>308</v>
      </c>
      <c r="H3678" s="139">
        <v>41974</v>
      </c>
    </row>
    <row r="3679" spans="1:8" ht="38.25">
      <c r="A3679" s="140">
        <v>73624</v>
      </c>
      <c r="B3679" s="141" t="s">
        <v>9950</v>
      </c>
      <c r="C3679" s="140" t="s">
        <v>5368</v>
      </c>
      <c r="D3679" s="140" t="s">
        <v>83</v>
      </c>
      <c r="E3679" s="142">
        <v>87.03</v>
      </c>
      <c r="F3679" s="142">
        <v>82.96</v>
      </c>
      <c r="G3679" s="140" t="s">
        <v>308</v>
      </c>
      <c r="H3679" s="143">
        <v>41974</v>
      </c>
    </row>
    <row r="3680" spans="1:8" ht="25.5">
      <c r="A3680" s="136">
        <v>84093</v>
      </c>
      <c r="B3680" s="137" t="s">
        <v>9951</v>
      </c>
      <c r="C3680" s="136" t="s">
        <v>5350</v>
      </c>
      <c r="D3680" s="136" t="s">
        <v>370</v>
      </c>
      <c r="E3680" s="138">
        <v>22.78</v>
      </c>
      <c r="F3680" s="138">
        <v>22.08</v>
      </c>
      <c r="G3680" s="136" t="s">
        <v>308</v>
      </c>
      <c r="H3680" s="139">
        <v>41974</v>
      </c>
    </row>
    <row r="3681" spans="1:8">
      <c r="A3681" s="140">
        <v>73475</v>
      </c>
      <c r="B3681" s="141" t="s">
        <v>9952</v>
      </c>
      <c r="C3681" s="140" t="s">
        <v>5361</v>
      </c>
      <c r="D3681" s="140" t="s">
        <v>83</v>
      </c>
      <c r="E3681" s="142">
        <v>0.35</v>
      </c>
      <c r="F3681" s="142">
        <v>0.35</v>
      </c>
      <c r="G3681" s="140" t="s">
        <v>308</v>
      </c>
      <c r="H3681" s="143">
        <v>41974</v>
      </c>
    </row>
    <row r="3682" spans="1:8">
      <c r="A3682" s="136">
        <v>73555</v>
      </c>
      <c r="B3682" s="137" t="s">
        <v>9953</v>
      </c>
      <c r="C3682" s="136" t="s">
        <v>5361</v>
      </c>
      <c r="D3682" s="136" t="s">
        <v>83</v>
      </c>
      <c r="E3682" s="138">
        <v>0.18</v>
      </c>
      <c r="F3682" s="138">
        <v>0.17</v>
      </c>
      <c r="G3682" s="136" t="s">
        <v>308</v>
      </c>
      <c r="H3682" s="139">
        <v>41974</v>
      </c>
    </row>
    <row r="3683" spans="1:8" ht="25.5">
      <c r="A3683" s="140">
        <v>6171</v>
      </c>
      <c r="B3683" s="141" t="s">
        <v>9954</v>
      </c>
      <c r="C3683" s="140" t="s">
        <v>5366</v>
      </c>
      <c r="D3683" s="140" t="s">
        <v>83</v>
      </c>
      <c r="E3683" s="142">
        <v>19.41</v>
      </c>
      <c r="F3683" s="142">
        <v>18.86</v>
      </c>
      <c r="G3683" s="140" t="s">
        <v>308</v>
      </c>
      <c r="H3683" s="143">
        <v>41974</v>
      </c>
    </row>
    <row r="3684" spans="1:8" ht="25.5">
      <c r="A3684" s="136">
        <v>6087</v>
      </c>
      <c r="B3684" s="137" t="s">
        <v>9955</v>
      </c>
      <c r="C3684" s="136" t="s">
        <v>5366</v>
      </c>
      <c r="D3684" s="136" t="s">
        <v>83</v>
      </c>
      <c r="E3684" s="138">
        <v>19.62</v>
      </c>
      <c r="F3684" s="138">
        <v>19.07</v>
      </c>
      <c r="G3684" s="136" t="s">
        <v>308</v>
      </c>
      <c r="H3684" s="139">
        <v>41974</v>
      </c>
    </row>
    <row r="3685" spans="1:8" ht="25.5">
      <c r="A3685" s="140">
        <v>83627</v>
      </c>
      <c r="B3685" s="141" t="s">
        <v>9956</v>
      </c>
      <c r="C3685" s="140" t="s">
        <v>5818</v>
      </c>
      <c r="D3685" s="140" t="s">
        <v>83</v>
      </c>
      <c r="E3685" s="142">
        <v>529.05999999999995</v>
      </c>
      <c r="F3685" s="142">
        <v>523.71</v>
      </c>
      <c r="G3685" s="140" t="s">
        <v>308</v>
      </c>
      <c r="H3685" s="143">
        <v>41974</v>
      </c>
    </row>
    <row r="3686" spans="1:8" ht="38.25">
      <c r="A3686" s="136">
        <v>83692</v>
      </c>
      <c r="B3686" s="137" t="s">
        <v>9957</v>
      </c>
      <c r="C3686" s="136" t="s">
        <v>5374</v>
      </c>
      <c r="D3686" s="136" t="s">
        <v>83</v>
      </c>
      <c r="E3686" s="138">
        <v>521.4</v>
      </c>
      <c r="F3686" s="138">
        <v>517.41</v>
      </c>
      <c r="G3686" s="136" t="s">
        <v>308</v>
      </c>
      <c r="H3686" s="139">
        <v>41974</v>
      </c>
    </row>
    <row r="3687" spans="1:8" ht="38.25">
      <c r="A3687" s="140">
        <v>83691</v>
      </c>
      <c r="B3687" s="141" t="s">
        <v>9958</v>
      </c>
      <c r="C3687" s="140" t="s">
        <v>5374</v>
      </c>
      <c r="D3687" s="140" t="s">
        <v>83</v>
      </c>
      <c r="E3687" s="142">
        <v>279.63</v>
      </c>
      <c r="F3687" s="142">
        <v>275.63</v>
      </c>
      <c r="G3687" s="140" t="s">
        <v>308</v>
      </c>
      <c r="H3687" s="143">
        <v>41974</v>
      </c>
    </row>
    <row r="3688" spans="1:8" ht="25.5">
      <c r="A3688" s="136">
        <v>84798</v>
      </c>
      <c r="B3688" s="137" t="s">
        <v>9959</v>
      </c>
      <c r="C3688" s="136" t="s">
        <v>5371</v>
      </c>
      <c r="D3688" s="136" t="s">
        <v>83</v>
      </c>
      <c r="E3688" s="138">
        <v>231.63</v>
      </c>
      <c r="F3688" s="138">
        <v>227.6</v>
      </c>
      <c r="G3688" s="136" t="s">
        <v>308</v>
      </c>
      <c r="H3688" s="139">
        <v>41974</v>
      </c>
    </row>
    <row r="3689" spans="1:8" ht="25.5">
      <c r="A3689" s="140">
        <v>84796</v>
      </c>
      <c r="B3689" s="141" t="s">
        <v>9960</v>
      </c>
      <c r="C3689" s="140" t="s">
        <v>5371</v>
      </c>
      <c r="D3689" s="140" t="s">
        <v>83</v>
      </c>
      <c r="E3689" s="142">
        <v>364.64</v>
      </c>
      <c r="F3689" s="142">
        <v>360.07</v>
      </c>
      <c r="G3689" s="140" t="s">
        <v>308</v>
      </c>
      <c r="H3689" s="143">
        <v>41974</v>
      </c>
    </row>
    <row r="3690" spans="1:8" ht="25.5">
      <c r="A3690" s="136">
        <v>89027</v>
      </c>
      <c r="B3690" s="137" t="s">
        <v>9961</v>
      </c>
      <c r="C3690" s="136" t="s">
        <v>5450</v>
      </c>
      <c r="D3690" s="136" t="s">
        <v>6044</v>
      </c>
      <c r="E3690" s="138">
        <v>3.69</v>
      </c>
      <c r="F3690" s="138">
        <v>3.68</v>
      </c>
      <c r="G3690" s="136" t="s">
        <v>308</v>
      </c>
      <c r="H3690" s="139">
        <v>41974</v>
      </c>
    </row>
    <row r="3691" spans="1:8" ht="25.5">
      <c r="A3691" s="140">
        <v>89028</v>
      </c>
      <c r="B3691" s="141" t="s">
        <v>9962</v>
      </c>
      <c r="C3691" s="140" t="s">
        <v>5450</v>
      </c>
      <c r="D3691" s="140" t="s">
        <v>6046</v>
      </c>
      <c r="E3691" s="142">
        <v>117.49</v>
      </c>
      <c r="F3691" s="142">
        <v>117.49</v>
      </c>
      <c r="G3691" s="140" t="s">
        <v>308</v>
      </c>
      <c r="H3691" s="143">
        <v>41974</v>
      </c>
    </row>
    <row r="3692" spans="1:8" ht="25.5">
      <c r="A3692" s="136">
        <v>89023</v>
      </c>
      <c r="B3692" s="137" t="s">
        <v>9963</v>
      </c>
      <c r="C3692" s="136" t="s">
        <v>5450</v>
      </c>
      <c r="D3692" s="136" t="s">
        <v>307</v>
      </c>
      <c r="E3692" s="138">
        <v>2.84</v>
      </c>
      <c r="F3692" s="138">
        <v>2.83</v>
      </c>
      <c r="G3692" s="136" t="s">
        <v>308</v>
      </c>
      <c r="H3692" s="139">
        <v>41974</v>
      </c>
    </row>
    <row r="3693" spans="1:8" ht="25.5">
      <c r="A3693" s="140">
        <v>89024</v>
      </c>
      <c r="B3693" s="141" t="s">
        <v>9964</v>
      </c>
      <c r="C3693" s="140" t="s">
        <v>5450</v>
      </c>
      <c r="D3693" s="140" t="s">
        <v>307</v>
      </c>
      <c r="E3693" s="142">
        <v>0.85</v>
      </c>
      <c r="F3693" s="142">
        <v>0.85</v>
      </c>
      <c r="G3693" s="140" t="s">
        <v>308</v>
      </c>
      <c r="H3693" s="143">
        <v>41974</v>
      </c>
    </row>
    <row r="3694" spans="1:8" ht="25.5">
      <c r="A3694" s="136">
        <v>89025</v>
      </c>
      <c r="B3694" s="137" t="s">
        <v>9965</v>
      </c>
      <c r="C3694" s="136" t="s">
        <v>5450</v>
      </c>
      <c r="D3694" s="136" t="s">
        <v>307</v>
      </c>
      <c r="E3694" s="138">
        <v>1.97</v>
      </c>
      <c r="F3694" s="138">
        <v>1.97</v>
      </c>
      <c r="G3694" s="136" t="s">
        <v>308</v>
      </c>
      <c r="H3694" s="139">
        <v>41974</v>
      </c>
    </row>
    <row r="3695" spans="1:8" ht="25.5">
      <c r="A3695" s="140">
        <v>89026</v>
      </c>
      <c r="B3695" s="141" t="s">
        <v>9966</v>
      </c>
      <c r="C3695" s="140" t="s">
        <v>5450</v>
      </c>
      <c r="D3695" s="140" t="s">
        <v>307</v>
      </c>
      <c r="E3695" s="142">
        <v>111.83</v>
      </c>
      <c r="F3695" s="142">
        <v>111.83</v>
      </c>
      <c r="G3695" s="140" t="s">
        <v>308</v>
      </c>
      <c r="H3695" s="143">
        <v>41974</v>
      </c>
    </row>
    <row r="3696" spans="1:8" ht="25.5">
      <c r="A3696" s="136">
        <v>7031</v>
      </c>
      <c r="B3696" s="137" t="s">
        <v>9967</v>
      </c>
      <c r="C3696" s="136" t="s">
        <v>5450</v>
      </c>
      <c r="D3696" s="136" t="s">
        <v>6044</v>
      </c>
      <c r="E3696" s="138">
        <v>4.54</v>
      </c>
      <c r="F3696" s="138">
        <v>4.53</v>
      </c>
      <c r="G3696" s="136" t="s">
        <v>308</v>
      </c>
      <c r="H3696" s="139">
        <v>41974</v>
      </c>
    </row>
    <row r="3697" spans="1:8" ht="25.5">
      <c r="A3697" s="140">
        <v>7030</v>
      </c>
      <c r="B3697" s="141" t="s">
        <v>9968</v>
      </c>
      <c r="C3697" s="140" t="s">
        <v>5450</v>
      </c>
      <c r="D3697" s="140" t="s">
        <v>6046</v>
      </c>
      <c r="E3697" s="142">
        <v>126.98</v>
      </c>
      <c r="F3697" s="142">
        <v>126.97</v>
      </c>
      <c r="G3697" s="140" t="s">
        <v>308</v>
      </c>
      <c r="H3697" s="143">
        <v>41974</v>
      </c>
    </row>
    <row r="3698" spans="1:8" ht="25.5">
      <c r="A3698" s="136">
        <v>7032</v>
      </c>
      <c r="B3698" s="137" t="s">
        <v>9969</v>
      </c>
      <c r="C3698" s="136" t="s">
        <v>5450</v>
      </c>
      <c r="D3698" s="136" t="s">
        <v>307</v>
      </c>
      <c r="E3698" s="138">
        <v>3.49</v>
      </c>
      <c r="F3698" s="138">
        <v>3.49</v>
      </c>
      <c r="G3698" s="136" t="s">
        <v>308</v>
      </c>
      <c r="H3698" s="139">
        <v>41974</v>
      </c>
    </row>
    <row r="3699" spans="1:8" ht="25.5">
      <c r="A3699" s="140">
        <v>7033</v>
      </c>
      <c r="B3699" s="141" t="s">
        <v>9970</v>
      </c>
      <c r="C3699" s="140" t="s">
        <v>5450</v>
      </c>
      <c r="D3699" s="140" t="s">
        <v>307</v>
      </c>
      <c r="E3699" s="142">
        <v>1.05</v>
      </c>
      <c r="F3699" s="142">
        <v>1.04</v>
      </c>
      <c r="G3699" s="140" t="s">
        <v>308</v>
      </c>
      <c r="H3699" s="143">
        <v>41974</v>
      </c>
    </row>
    <row r="3700" spans="1:8" ht="25.5">
      <c r="A3700" s="136">
        <v>7034</v>
      </c>
      <c r="B3700" s="137" t="s">
        <v>9971</v>
      </c>
      <c r="C3700" s="136" t="s">
        <v>5450</v>
      </c>
      <c r="D3700" s="136" t="s">
        <v>307</v>
      </c>
      <c r="E3700" s="138">
        <v>2.4300000000000002</v>
      </c>
      <c r="F3700" s="138">
        <v>2.42</v>
      </c>
      <c r="G3700" s="136" t="s">
        <v>308</v>
      </c>
      <c r="H3700" s="139">
        <v>41974</v>
      </c>
    </row>
    <row r="3701" spans="1:8" ht="25.5">
      <c r="A3701" s="140">
        <v>7035</v>
      </c>
      <c r="B3701" s="141" t="s">
        <v>9972</v>
      </c>
      <c r="C3701" s="140" t="s">
        <v>5450</v>
      </c>
      <c r="D3701" s="140" t="s">
        <v>307</v>
      </c>
      <c r="E3701" s="142">
        <v>120.01</v>
      </c>
      <c r="F3701" s="142">
        <v>120</v>
      </c>
      <c r="G3701" s="140" t="s">
        <v>308</v>
      </c>
      <c r="H3701" s="143">
        <v>41974</v>
      </c>
    </row>
    <row r="3702" spans="1:8" ht="25.5">
      <c r="A3702" s="136">
        <v>86872</v>
      </c>
      <c r="B3702" s="137" t="s">
        <v>9973</v>
      </c>
      <c r="C3702" s="136" t="s">
        <v>5366</v>
      </c>
      <c r="D3702" s="136" t="s">
        <v>83</v>
      </c>
      <c r="E3702" s="138">
        <v>224.7</v>
      </c>
      <c r="F3702" s="138">
        <v>221.17</v>
      </c>
      <c r="G3702" s="136" t="s">
        <v>308</v>
      </c>
      <c r="H3702" s="139">
        <v>41974</v>
      </c>
    </row>
    <row r="3703" spans="1:8" ht="38.25">
      <c r="A3703" s="140">
        <v>86920</v>
      </c>
      <c r="B3703" s="141" t="s">
        <v>9974</v>
      </c>
      <c r="C3703" s="140" t="s">
        <v>5366</v>
      </c>
      <c r="D3703" s="140" t="s">
        <v>83</v>
      </c>
      <c r="E3703" s="142">
        <v>257.82</v>
      </c>
      <c r="F3703" s="142">
        <v>253.62</v>
      </c>
      <c r="G3703" s="140" t="s">
        <v>308</v>
      </c>
      <c r="H3703" s="143">
        <v>41974</v>
      </c>
    </row>
    <row r="3704" spans="1:8" ht="38.25">
      <c r="A3704" s="136">
        <v>86921</v>
      </c>
      <c r="B3704" s="137" t="s">
        <v>9975</v>
      </c>
      <c r="C3704" s="136" t="s">
        <v>5366</v>
      </c>
      <c r="D3704" s="136" t="s">
        <v>83</v>
      </c>
      <c r="E3704" s="138">
        <v>258.11</v>
      </c>
      <c r="F3704" s="138">
        <v>253.9</v>
      </c>
      <c r="G3704" s="136" t="s">
        <v>308</v>
      </c>
      <c r="H3704" s="139">
        <v>41974</v>
      </c>
    </row>
    <row r="3705" spans="1:8" ht="25.5">
      <c r="A3705" s="140">
        <v>86874</v>
      </c>
      <c r="B3705" s="141" t="s">
        <v>9976</v>
      </c>
      <c r="C3705" s="140" t="s">
        <v>5366</v>
      </c>
      <c r="D3705" s="140" t="s">
        <v>83</v>
      </c>
      <c r="E3705" s="142">
        <v>285.74</v>
      </c>
      <c r="F3705" s="142">
        <v>284.10000000000002</v>
      </c>
      <c r="G3705" s="140" t="s">
        <v>308</v>
      </c>
      <c r="H3705" s="143">
        <v>41974</v>
      </c>
    </row>
    <row r="3706" spans="1:8" ht="38.25">
      <c r="A3706" s="136">
        <v>86923</v>
      </c>
      <c r="B3706" s="137" t="s">
        <v>9977</v>
      </c>
      <c r="C3706" s="136" t="s">
        <v>5366</v>
      </c>
      <c r="D3706" s="136" t="s">
        <v>83</v>
      </c>
      <c r="E3706" s="138">
        <v>311.91000000000003</v>
      </c>
      <c r="F3706" s="138">
        <v>309.5</v>
      </c>
      <c r="G3706" s="136" t="s">
        <v>308</v>
      </c>
      <c r="H3706" s="139">
        <v>41974</v>
      </c>
    </row>
    <row r="3707" spans="1:8" ht="38.25">
      <c r="A3707" s="140">
        <v>86924</v>
      </c>
      <c r="B3707" s="141" t="s">
        <v>9978</v>
      </c>
      <c r="C3707" s="140" t="s">
        <v>5366</v>
      </c>
      <c r="D3707" s="140" t="s">
        <v>83</v>
      </c>
      <c r="E3707" s="142">
        <v>312.2</v>
      </c>
      <c r="F3707" s="142">
        <v>309.77999999999997</v>
      </c>
      <c r="G3707" s="140" t="s">
        <v>308</v>
      </c>
      <c r="H3707" s="143">
        <v>41974</v>
      </c>
    </row>
    <row r="3708" spans="1:8" ht="25.5">
      <c r="A3708" s="136">
        <v>86876</v>
      </c>
      <c r="B3708" s="137" t="s">
        <v>9979</v>
      </c>
      <c r="C3708" s="136" t="s">
        <v>5366</v>
      </c>
      <c r="D3708" s="136" t="s">
        <v>83</v>
      </c>
      <c r="E3708" s="138">
        <v>83.3</v>
      </c>
      <c r="F3708" s="138">
        <v>81.86</v>
      </c>
      <c r="G3708" s="136" t="s">
        <v>308</v>
      </c>
      <c r="H3708" s="139">
        <v>41974</v>
      </c>
    </row>
    <row r="3709" spans="1:8" ht="38.25">
      <c r="A3709" s="140">
        <v>86929</v>
      </c>
      <c r="B3709" s="141" t="s">
        <v>9980</v>
      </c>
      <c r="C3709" s="140" t="s">
        <v>5366</v>
      </c>
      <c r="D3709" s="140" t="s">
        <v>83</v>
      </c>
      <c r="E3709" s="142">
        <v>116.42</v>
      </c>
      <c r="F3709" s="142">
        <v>114.3</v>
      </c>
      <c r="G3709" s="140" t="s">
        <v>308</v>
      </c>
      <c r="H3709" s="143">
        <v>41974</v>
      </c>
    </row>
    <row r="3710" spans="1:8" ht="38.25">
      <c r="A3710" s="136">
        <v>86930</v>
      </c>
      <c r="B3710" s="137" t="s">
        <v>9981</v>
      </c>
      <c r="C3710" s="136" t="s">
        <v>5366</v>
      </c>
      <c r="D3710" s="136" t="s">
        <v>83</v>
      </c>
      <c r="E3710" s="138">
        <v>116.71</v>
      </c>
      <c r="F3710" s="138">
        <v>114.59</v>
      </c>
      <c r="G3710" s="136" t="s">
        <v>308</v>
      </c>
      <c r="H3710" s="139">
        <v>41974</v>
      </c>
    </row>
    <row r="3711" spans="1:8" ht="38.25">
      <c r="A3711" s="140">
        <v>86927</v>
      </c>
      <c r="B3711" s="141" t="s">
        <v>9982</v>
      </c>
      <c r="C3711" s="140" t="s">
        <v>5366</v>
      </c>
      <c r="D3711" s="140" t="s">
        <v>83</v>
      </c>
      <c r="E3711" s="142">
        <v>109.47</v>
      </c>
      <c r="F3711" s="142">
        <v>107.25</v>
      </c>
      <c r="G3711" s="140" t="s">
        <v>308</v>
      </c>
      <c r="H3711" s="143">
        <v>41974</v>
      </c>
    </row>
    <row r="3712" spans="1:8" ht="38.25">
      <c r="A3712" s="136">
        <v>86928</v>
      </c>
      <c r="B3712" s="137" t="s">
        <v>9983</v>
      </c>
      <c r="C3712" s="136" t="s">
        <v>5366</v>
      </c>
      <c r="D3712" s="136" t="s">
        <v>83</v>
      </c>
      <c r="E3712" s="138">
        <v>109.76</v>
      </c>
      <c r="F3712" s="138">
        <v>107.54</v>
      </c>
      <c r="G3712" s="136" t="s">
        <v>308</v>
      </c>
      <c r="H3712" s="139">
        <v>41974</v>
      </c>
    </row>
    <row r="3713" spans="1:8" ht="25.5">
      <c r="A3713" s="140" t="s">
        <v>9984</v>
      </c>
      <c r="B3713" s="141" t="s">
        <v>9985</v>
      </c>
      <c r="C3713" s="140" t="s">
        <v>6454</v>
      </c>
      <c r="D3713" s="140" t="s">
        <v>335</v>
      </c>
      <c r="E3713" s="142">
        <v>39.369999999999997</v>
      </c>
      <c r="F3713" s="142">
        <v>36.6</v>
      </c>
      <c r="G3713" s="140" t="s">
        <v>308</v>
      </c>
      <c r="H3713" s="143">
        <v>41974</v>
      </c>
    </row>
    <row r="3714" spans="1:8">
      <c r="A3714" s="136">
        <v>88320</v>
      </c>
      <c r="B3714" s="137" t="s">
        <v>9986</v>
      </c>
      <c r="C3714" s="136" t="s">
        <v>5361</v>
      </c>
      <c r="D3714" s="136" t="s">
        <v>307</v>
      </c>
      <c r="E3714" s="138">
        <v>13.28</v>
      </c>
      <c r="F3714" s="138">
        <v>12</v>
      </c>
      <c r="G3714" s="136" t="s">
        <v>308</v>
      </c>
      <c r="H3714" s="139">
        <v>41974</v>
      </c>
    </row>
    <row r="3715" spans="1:8" ht="25.5">
      <c r="A3715" s="140" t="s">
        <v>9987</v>
      </c>
      <c r="B3715" s="141" t="s">
        <v>9988</v>
      </c>
      <c r="C3715" s="140" t="s">
        <v>5410</v>
      </c>
      <c r="D3715" s="140" t="s">
        <v>83</v>
      </c>
      <c r="E3715" s="142">
        <v>8.2799999999999994</v>
      </c>
      <c r="F3715" s="142">
        <v>7.6</v>
      </c>
      <c r="G3715" s="140" t="s">
        <v>308</v>
      </c>
      <c r="H3715" s="143">
        <v>41974</v>
      </c>
    </row>
    <row r="3716" spans="1:8" ht="25.5">
      <c r="A3716" s="136" t="s">
        <v>9989</v>
      </c>
      <c r="B3716" s="137" t="s">
        <v>9990</v>
      </c>
      <c r="C3716" s="136" t="s">
        <v>5410</v>
      </c>
      <c r="D3716" s="136" t="s">
        <v>83</v>
      </c>
      <c r="E3716" s="138">
        <v>30.2</v>
      </c>
      <c r="F3716" s="138">
        <v>29.52</v>
      </c>
      <c r="G3716" s="136" t="s">
        <v>308</v>
      </c>
      <c r="H3716" s="139">
        <v>41974</v>
      </c>
    </row>
    <row r="3717" spans="1:8" ht="25.5">
      <c r="A3717" s="140">
        <v>72714</v>
      </c>
      <c r="B3717" s="141" t="s">
        <v>9991</v>
      </c>
      <c r="C3717" s="140" t="s">
        <v>5366</v>
      </c>
      <c r="D3717" s="140" t="s">
        <v>83</v>
      </c>
      <c r="E3717" s="142">
        <v>22.23</v>
      </c>
      <c r="F3717" s="142">
        <v>21.11</v>
      </c>
      <c r="G3717" s="140" t="s">
        <v>308</v>
      </c>
      <c r="H3717" s="143">
        <v>41974</v>
      </c>
    </row>
    <row r="3718" spans="1:8" ht="25.5">
      <c r="A3718" s="136">
        <v>72712</v>
      </c>
      <c r="B3718" s="137" t="s">
        <v>9992</v>
      </c>
      <c r="C3718" s="136" t="s">
        <v>5366</v>
      </c>
      <c r="D3718" s="136" t="s">
        <v>83</v>
      </c>
      <c r="E3718" s="138">
        <v>38.06</v>
      </c>
      <c r="F3718" s="138">
        <v>36.19</v>
      </c>
      <c r="G3718" s="136" t="s">
        <v>308</v>
      </c>
      <c r="H3718" s="139">
        <v>41974</v>
      </c>
    </row>
    <row r="3719" spans="1:8" ht="25.5">
      <c r="A3719" s="140">
        <v>72713</v>
      </c>
      <c r="B3719" s="141" t="s">
        <v>9993</v>
      </c>
      <c r="C3719" s="140" t="s">
        <v>5366</v>
      </c>
      <c r="D3719" s="140" t="s">
        <v>83</v>
      </c>
      <c r="E3719" s="142">
        <v>31.62</v>
      </c>
      <c r="F3719" s="142">
        <v>30.16</v>
      </c>
      <c r="G3719" s="140" t="s">
        <v>308</v>
      </c>
      <c r="H3719" s="143">
        <v>41974</v>
      </c>
    </row>
    <row r="3720" spans="1:8" ht="25.5">
      <c r="A3720" s="136">
        <v>72716</v>
      </c>
      <c r="B3720" s="137" t="s">
        <v>9994</v>
      </c>
      <c r="C3720" s="136" t="s">
        <v>5366</v>
      </c>
      <c r="D3720" s="136" t="s">
        <v>83</v>
      </c>
      <c r="E3720" s="138">
        <v>56.18</v>
      </c>
      <c r="F3720" s="138">
        <v>54.04</v>
      </c>
      <c r="G3720" s="136" t="s">
        <v>308</v>
      </c>
      <c r="H3720" s="139">
        <v>41974</v>
      </c>
    </row>
    <row r="3721" spans="1:8" ht="25.5">
      <c r="A3721" s="140">
        <v>72715</v>
      </c>
      <c r="B3721" s="141" t="s">
        <v>9995</v>
      </c>
      <c r="C3721" s="140" t="s">
        <v>5366</v>
      </c>
      <c r="D3721" s="140" t="s">
        <v>83</v>
      </c>
      <c r="E3721" s="142">
        <v>83.57</v>
      </c>
      <c r="F3721" s="142">
        <v>81.3</v>
      </c>
      <c r="G3721" s="140" t="s">
        <v>308</v>
      </c>
      <c r="H3721" s="143">
        <v>41974</v>
      </c>
    </row>
    <row r="3722" spans="1:8" ht="25.5">
      <c r="A3722" s="136">
        <v>72717</v>
      </c>
      <c r="B3722" s="137" t="s">
        <v>9996</v>
      </c>
      <c r="C3722" s="136" t="s">
        <v>5366</v>
      </c>
      <c r="D3722" s="136" t="s">
        <v>83</v>
      </c>
      <c r="E3722" s="138">
        <v>102.86</v>
      </c>
      <c r="F3722" s="138">
        <v>100.47</v>
      </c>
      <c r="G3722" s="136" t="s">
        <v>308</v>
      </c>
      <c r="H3722" s="139">
        <v>41974</v>
      </c>
    </row>
    <row r="3723" spans="1:8" ht="25.5">
      <c r="A3723" s="140">
        <v>72718</v>
      </c>
      <c r="B3723" s="141" t="s">
        <v>9997</v>
      </c>
      <c r="C3723" s="140" t="s">
        <v>5366</v>
      </c>
      <c r="D3723" s="140" t="s">
        <v>83</v>
      </c>
      <c r="E3723" s="142">
        <v>17.329999999999998</v>
      </c>
      <c r="F3723" s="142">
        <v>16.260000000000002</v>
      </c>
      <c r="G3723" s="140" t="s">
        <v>308</v>
      </c>
      <c r="H3723" s="143">
        <v>41974</v>
      </c>
    </row>
    <row r="3724" spans="1:8" ht="25.5">
      <c r="A3724" s="136">
        <v>72719</v>
      </c>
      <c r="B3724" s="137" t="s">
        <v>9998</v>
      </c>
      <c r="C3724" s="136" t="s">
        <v>5366</v>
      </c>
      <c r="D3724" s="136" t="s">
        <v>83</v>
      </c>
      <c r="E3724" s="138">
        <v>179.05</v>
      </c>
      <c r="F3724" s="138">
        <v>176.11</v>
      </c>
      <c r="G3724" s="136" t="s">
        <v>308</v>
      </c>
      <c r="H3724" s="139">
        <v>41974</v>
      </c>
    </row>
    <row r="3725" spans="1:8" ht="25.5">
      <c r="A3725" s="140">
        <v>72720</v>
      </c>
      <c r="B3725" s="141" t="s">
        <v>9999</v>
      </c>
      <c r="C3725" s="140" t="s">
        <v>5366</v>
      </c>
      <c r="D3725" s="140" t="s">
        <v>83</v>
      </c>
      <c r="E3725" s="142">
        <v>314.14999999999998</v>
      </c>
      <c r="F3725" s="142">
        <v>310.83</v>
      </c>
      <c r="G3725" s="140" t="s">
        <v>308</v>
      </c>
      <c r="H3725" s="143">
        <v>41974</v>
      </c>
    </row>
    <row r="3726" spans="1:8" ht="25.5">
      <c r="A3726" s="136">
        <v>72721</v>
      </c>
      <c r="B3726" s="137" t="s">
        <v>10000</v>
      </c>
      <c r="C3726" s="136" t="s">
        <v>5366</v>
      </c>
      <c r="D3726" s="136" t="s">
        <v>83</v>
      </c>
      <c r="E3726" s="138">
        <v>439.21</v>
      </c>
      <c r="F3726" s="138">
        <v>435.48</v>
      </c>
      <c r="G3726" s="136" t="s">
        <v>308</v>
      </c>
      <c r="H3726" s="139">
        <v>41974</v>
      </c>
    </row>
    <row r="3727" spans="1:8" ht="25.5">
      <c r="A3727" s="140">
        <v>72722</v>
      </c>
      <c r="B3727" s="141" t="s">
        <v>10001</v>
      </c>
      <c r="C3727" s="140" t="s">
        <v>5366</v>
      </c>
      <c r="D3727" s="140" t="s">
        <v>83</v>
      </c>
      <c r="E3727" s="142">
        <v>7.05</v>
      </c>
      <c r="F3727" s="142">
        <v>6.62</v>
      </c>
      <c r="G3727" s="140" t="s">
        <v>308</v>
      </c>
      <c r="H3727" s="143">
        <v>41974</v>
      </c>
    </row>
    <row r="3728" spans="1:8" ht="25.5">
      <c r="A3728" s="136">
        <v>72723</v>
      </c>
      <c r="B3728" s="137" t="s">
        <v>10002</v>
      </c>
      <c r="C3728" s="136" t="s">
        <v>5366</v>
      </c>
      <c r="D3728" s="136" t="s">
        <v>83</v>
      </c>
      <c r="E3728" s="138">
        <v>11.12</v>
      </c>
      <c r="F3728" s="138">
        <v>10.63</v>
      </c>
      <c r="G3728" s="136" t="s">
        <v>308</v>
      </c>
      <c r="H3728" s="139">
        <v>41974</v>
      </c>
    </row>
    <row r="3729" spans="1:8" ht="25.5">
      <c r="A3729" s="140">
        <v>72724</v>
      </c>
      <c r="B3729" s="141" t="s">
        <v>10003</v>
      </c>
      <c r="C3729" s="140" t="s">
        <v>5366</v>
      </c>
      <c r="D3729" s="140" t="s">
        <v>83</v>
      </c>
      <c r="E3729" s="142">
        <v>15.95</v>
      </c>
      <c r="F3729" s="142">
        <v>15.47</v>
      </c>
      <c r="G3729" s="140" t="s">
        <v>308</v>
      </c>
      <c r="H3729" s="143">
        <v>41974</v>
      </c>
    </row>
    <row r="3730" spans="1:8" ht="25.5">
      <c r="A3730" s="136">
        <v>72725</v>
      </c>
      <c r="B3730" s="137" t="s">
        <v>10004</v>
      </c>
      <c r="C3730" s="136" t="s">
        <v>5366</v>
      </c>
      <c r="D3730" s="136" t="s">
        <v>83</v>
      </c>
      <c r="E3730" s="138">
        <v>31.38</v>
      </c>
      <c r="F3730" s="138">
        <v>30.85</v>
      </c>
      <c r="G3730" s="136" t="s">
        <v>308</v>
      </c>
      <c r="H3730" s="139">
        <v>41974</v>
      </c>
    </row>
    <row r="3731" spans="1:8" ht="25.5">
      <c r="A3731" s="140">
        <v>72726</v>
      </c>
      <c r="B3731" s="141" t="s">
        <v>10005</v>
      </c>
      <c r="C3731" s="140" t="s">
        <v>5366</v>
      </c>
      <c r="D3731" s="140" t="s">
        <v>83</v>
      </c>
      <c r="E3731" s="142">
        <v>41.21</v>
      </c>
      <c r="F3731" s="142">
        <v>40.57</v>
      </c>
      <c r="G3731" s="140" t="s">
        <v>308</v>
      </c>
      <c r="H3731" s="143">
        <v>41974</v>
      </c>
    </row>
    <row r="3732" spans="1:8" ht="25.5">
      <c r="A3732" s="136">
        <v>72727</v>
      </c>
      <c r="B3732" s="137" t="s">
        <v>10006</v>
      </c>
      <c r="C3732" s="136" t="s">
        <v>5366</v>
      </c>
      <c r="D3732" s="136" t="s">
        <v>83</v>
      </c>
      <c r="E3732" s="138">
        <v>80.319999999999993</v>
      </c>
      <c r="F3732" s="138">
        <v>79.58</v>
      </c>
      <c r="G3732" s="136" t="s">
        <v>308</v>
      </c>
      <c r="H3732" s="139">
        <v>41974</v>
      </c>
    </row>
    <row r="3733" spans="1:8" ht="25.5">
      <c r="A3733" s="140">
        <v>72728</v>
      </c>
      <c r="B3733" s="141" t="s">
        <v>10007</v>
      </c>
      <c r="C3733" s="140" t="s">
        <v>5366</v>
      </c>
      <c r="D3733" s="140" t="s">
        <v>83</v>
      </c>
      <c r="E3733" s="142">
        <v>173.63</v>
      </c>
      <c r="F3733" s="142">
        <v>172.74</v>
      </c>
      <c r="G3733" s="140" t="s">
        <v>308</v>
      </c>
      <c r="H3733" s="143">
        <v>41974</v>
      </c>
    </row>
    <row r="3734" spans="1:8" ht="25.5">
      <c r="A3734" s="136">
        <v>72729</v>
      </c>
      <c r="B3734" s="137" t="s">
        <v>10008</v>
      </c>
      <c r="C3734" s="136" t="s">
        <v>5366</v>
      </c>
      <c r="D3734" s="136" t="s">
        <v>83</v>
      </c>
      <c r="E3734" s="138">
        <v>277.2</v>
      </c>
      <c r="F3734" s="138">
        <v>276.11</v>
      </c>
      <c r="G3734" s="136" t="s">
        <v>308</v>
      </c>
      <c r="H3734" s="139">
        <v>41974</v>
      </c>
    </row>
    <row r="3735" spans="1:8" ht="25.5">
      <c r="A3735" s="140">
        <v>89630</v>
      </c>
      <c r="B3735" s="141" t="s">
        <v>10009</v>
      </c>
      <c r="C3735" s="140" t="s">
        <v>5366</v>
      </c>
      <c r="D3735" s="140" t="s">
        <v>83</v>
      </c>
      <c r="E3735" s="142">
        <v>41.38</v>
      </c>
      <c r="F3735" s="142">
        <v>40.81</v>
      </c>
      <c r="G3735" s="140" t="s">
        <v>308</v>
      </c>
      <c r="H3735" s="143">
        <v>41974</v>
      </c>
    </row>
    <row r="3736" spans="1:8" ht="25.5">
      <c r="A3736" s="136">
        <v>89632</v>
      </c>
      <c r="B3736" s="137" t="s">
        <v>10010</v>
      </c>
      <c r="C3736" s="136" t="s">
        <v>5366</v>
      </c>
      <c r="D3736" s="136" t="s">
        <v>83</v>
      </c>
      <c r="E3736" s="138">
        <v>77.86</v>
      </c>
      <c r="F3736" s="138">
        <v>77.209999999999994</v>
      </c>
      <c r="G3736" s="136" t="s">
        <v>308</v>
      </c>
      <c r="H3736" s="139">
        <v>41974</v>
      </c>
    </row>
    <row r="3737" spans="1:8" ht="25.5">
      <c r="A3737" s="140">
        <v>89703</v>
      </c>
      <c r="B3737" s="141" t="s">
        <v>10011</v>
      </c>
      <c r="C3737" s="140" t="s">
        <v>5366</v>
      </c>
      <c r="D3737" s="140" t="s">
        <v>83</v>
      </c>
      <c r="E3737" s="142">
        <v>28.01</v>
      </c>
      <c r="F3737" s="142">
        <v>27.51</v>
      </c>
      <c r="G3737" s="140" t="s">
        <v>308</v>
      </c>
      <c r="H3737" s="143">
        <v>41974</v>
      </c>
    </row>
    <row r="3738" spans="1:8" ht="25.5">
      <c r="A3738" s="136">
        <v>83520</v>
      </c>
      <c r="B3738" s="137" t="s">
        <v>10012</v>
      </c>
      <c r="C3738" s="136" t="s">
        <v>5818</v>
      </c>
      <c r="D3738" s="136" t="s">
        <v>83</v>
      </c>
      <c r="E3738" s="138">
        <v>58.47</v>
      </c>
      <c r="F3738" s="138">
        <v>55.83</v>
      </c>
      <c r="G3738" s="136" t="s">
        <v>308</v>
      </c>
      <c r="H3738" s="139">
        <v>41974</v>
      </c>
    </row>
    <row r="3739" spans="1:8" ht="25.5">
      <c r="A3739" s="140">
        <v>89691</v>
      </c>
      <c r="B3739" s="141" t="s">
        <v>10013</v>
      </c>
      <c r="C3739" s="140" t="s">
        <v>5366</v>
      </c>
      <c r="D3739" s="140" t="s">
        <v>83</v>
      </c>
      <c r="E3739" s="142">
        <v>7.63</v>
      </c>
      <c r="F3739" s="142">
        <v>7.23</v>
      </c>
      <c r="G3739" s="140" t="s">
        <v>308</v>
      </c>
      <c r="H3739" s="143">
        <v>41974</v>
      </c>
    </row>
    <row r="3740" spans="1:8" ht="25.5">
      <c r="A3740" s="136">
        <v>89697</v>
      </c>
      <c r="B3740" s="137" t="s">
        <v>10014</v>
      </c>
      <c r="C3740" s="136" t="s">
        <v>5366</v>
      </c>
      <c r="D3740" s="136" t="s">
        <v>83</v>
      </c>
      <c r="E3740" s="138">
        <v>8.86</v>
      </c>
      <c r="F3740" s="138">
        <v>8.36</v>
      </c>
      <c r="G3740" s="136" t="s">
        <v>308</v>
      </c>
      <c r="H3740" s="139">
        <v>41974</v>
      </c>
    </row>
    <row r="3741" spans="1:8" ht="38.25">
      <c r="A3741" s="140">
        <v>89833</v>
      </c>
      <c r="B3741" s="141" t="s">
        <v>10015</v>
      </c>
      <c r="C3741" s="140" t="s">
        <v>5366</v>
      </c>
      <c r="D3741" s="140" t="s">
        <v>83</v>
      </c>
      <c r="E3741" s="142">
        <v>23.19</v>
      </c>
      <c r="F3741" s="142">
        <v>22.75</v>
      </c>
      <c r="G3741" s="140" t="s">
        <v>308</v>
      </c>
      <c r="H3741" s="143">
        <v>41974</v>
      </c>
    </row>
    <row r="3742" spans="1:8" ht="38.25">
      <c r="A3742" s="136">
        <v>89796</v>
      </c>
      <c r="B3742" s="137" t="s">
        <v>10016</v>
      </c>
      <c r="C3742" s="136" t="s">
        <v>5366</v>
      </c>
      <c r="D3742" s="136" t="s">
        <v>83</v>
      </c>
      <c r="E3742" s="138">
        <v>27.91</v>
      </c>
      <c r="F3742" s="138">
        <v>27.02</v>
      </c>
      <c r="G3742" s="136" t="s">
        <v>308</v>
      </c>
      <c r="H3742" s="139">
        <v>41974</v>
      </c>
    </row>
    <row r="3743" spans="1:8" ht="38.25">
      <c r="A3743" s="140">
        <v>89860</v>
      </c>
      <c r="B3743" s="141" t="s">
        <v>10017</v>
      </c>
      <c r="C3743" s="140" t="s">
        <v>5366</v>
      </c>
      <c r="D3743" s="140" t="s">
        <v>83</v>
      </c>
      <c r="E3743" s="142">
        <v>27.64</v>
      </c>
      <c r="F3743" s="142">
        <v>26.77</v>
      </c>
      <c r="G3743" s="140" t="s">
        <v>308</v>
      </c>
      <c r="H3743" s="143">
        <v>41974</v>
      </c>
    </row>
    <row r="3744" spans="1:8" ht="38.25">
      <c r="A3744" s="144">
        <v>89862</v>
      </c>
      <c r="B3744" s="137" t="s">
        <v>10018</v>
      </c>
      <c r="C3744" s="136" t="s">
        <v>5366</v>
      </c>
      <c r="D3744" s="136" t="s">
        <v>83</v>
      </c>
      <c r="E3744" s="138">
        <v>81.5</v>
      </c>
      <c r="F3744" s="138">
        <v>80.319999999999993</v>
      </c>
      <c r="G3744" s="136" t="s">
        <v>308</v>
      </c>
      <c r="H3744" s="139">
        <v>41974</v>
      </c>
    </row>
    <row r="3745" spans="1:8" ht="38.25">
      <c r="A3745" s="140">
        <v>89782</v>
      </c>
      <c r="B3745" s="141" t="s">
        <v>10019</v>
      </c>
      <c r="C3745" s="140" t="s">
        <v>5366</v>
      </c>
      <c r="D3745" s="140" t="s">
        <v>83</v>
      </c>
      <c r="E3745" s="142">
        <v>7.43</v>
      </c>
      <c r="F3745" s="142">
        <v>7.05</v>
      </c>
      <c r="G3745" s="140" t="s">
        <v>308</v>
      </c>
      <c r="H3745" s="143">
        <v>41974</v>
      </c>
    </row>
    <row r="3746" spans="1:8" ht="38.25">
      <c r="A3746" s="136">
        <v>89825</v>
      </c>
      <c r="B3746" s="137" t="s">
        <v>10020</v>
      </c>
      <c r="C3746" s="136" t="s">
        <v>5366</v>
      </c>
      <c r="D3746" s="136" t="s">
        <v>83</v>
      </c>
      <c r="E3746" s="138">
        <v>9.73</v>
      </c>
      <c r="F3746" s="138">
        <v>9.57</v>
      </c>
      <c r="G3746" s="136" t="s">
        <v>308</v>
      </c>
      <c r="H3746" s="139">
        <v>41974</v>
      </c>
    </row>
    <row r="3747" spans="1:8" ht="38.25">
      <c r="A3747" s="140">
        <v>89784</v>
      </c>
      <c r="B3747" s="141" t="s">
        <v>10021</v>
      </c>
      <c r="C3747" s="140" t="s">
        <v>5366</v>
      </c>
      <c r="D3747" s="140" t="s">
        <v>83</v>
      </c>
      <c r="E3747" s="142">
        <v>12.79</v>
      </c>
      <c r="F3747" s="142">
        <v>12.33</v>
      </c>
      <c r="G3747" s="140" t="s">
        <v>308</v>
      </c>
      <c r="H3747" s="143">
        <v>41974</v>
      </c>
    </row>
    <row r="3748" spans="1:8" ht="38.25">
      <c r="A3748" s="136">
        <v>89829</v>
      </c>
      <c r="B3748" s="137" t="s">
        <v>10022</v>
      </c>
      <c r="C3748" s="136" t="s">
        <v>5366</v>
      </c>
      <c r="D3748" s="136" t="s">
        <v>83</v>
      </c>
      <c r="E3748" s="138">
        <v>20.45</v>
      </c>
      <c r="F3748" s="138">
        <v>20.14</v>
      </c>
      <c r="G3748" s="136" t="s">
        <v>308</v>
      </c>
      <c r="H3748" s="139">
        <v>41974</v>
      </c>
    </row>
    <row r="3749" spans="1:8" ht="38.25">
      <c r="A3749" s="140">
        <v>89786</v>
      </c>
      <c r="B3749" s="141" t="s">
        <v>10023</v>
      </c>
      <c r="C3749" s="140" t="s">
        <v>5366</v>
      </c>
      <c r="D3749" s="140" t="s">
        <v>83</v>
      </c>
      <c r="E3749" s="142">
        <v>24.34</v>
      </c>
      <c r="F3749" s="142">
        <v>23.65</v>
      </c>
      <c r="G3749" s="140" t="s">
        <v>308</v>
      </c>
      <c r="H3749" s="143">
        <v>41974</v>
      </c>
    </row>
    <row r="3750" spans="1:8" ht="25.5">
      <c r="A3750" s="136">
        <v>89438</v>
      </c>
      <c r="B3750" s="137" t="s">
        <v>10024</v>
      </c>
      <c r="C3750" s="136" t="s">
        <v>5366</v>
      </c>
      <c r="D3750" s="136" t="s">
        <v>83</v>
      </c>
      <c r="E3750" s="138">
        <v>4.29</v>
      </c>
      <c r="F3750" s="138">
        <v>4.01</v>
      </c>
      <c r="G3750" s="136" t="s">
        <v>308</v>
      </c>
      <c r="H3750" s="139">
        <v>41974</v>
      </c>
    </row>
    <row r="3751" spans="1:8" ht="25.5">
      <c r="A3751" s="140">
        <v>89393</v>
      </c>
      <c r="B3751" s="141" t="s">
        <v>10025</v>
      </c>
      <c r="C3751" s="140" t="s">
        <v>5366</v>
      </c>
      <c r="D3751" s="140" t="s">
        <v>83</v>
      </c>
      <c r="E3751" s="142">
        <v>6.22</v>
      </c>
      <c r="F3751" s="142">
        <v>5.75</v>
      </c>
      <c r="G3751" s="140" t="s">
        <v>308</v>
      </c>
      <c r="H3751" s="143">
        <v>41974</v>
      </c>
    </row>
    <row r="3752" spans="1:8" ht="25.5">
      <c r="A3752" s="136">
        <v>89869</v>
      </c>
      <c r="B3752" s="137" t="s">
        <v>10026</v>
      </c>
      <c r="C3752" s="136" t="s">
        <v>5366</v>
      </c>
      <c r="D3752" s="136" t="s">
        <v>83</v>
      </c>
      <c r="E3752" s="138">
        <v>4.7699999999999996</v>
      </c>
      <c r="F3752" s="138">
        <v>4.5199999999999996</v>
      </c>
      <c r="G3752" s="136" t="s">
        <v>308</v>
      </c>
      <c r="H3752" s="139">
        <v>41974</v>
      </c>
    </row>
    <row r="3753" spans="1:8" ht="25.5">
      <c r="A3753" s="140">
        <v>89617</v>
      </c>
      <c r="B3753" s="141" t="s">
        <v>10027</v>
      </c>
      <c r="C3753" s="140" t="s">
        <v>5366</v>
      </c>
      <c r="D3753" s="140" t="s">
        <v>83</v>
      </c>
      <c r="E3753" s="142">
        <v>3.95</v>
      </c>
      <c r="F3753" s="142">
        <v>3.72</v>
      </c>
      <c r="G3753" s="140" t="s">
        <v>308</v>
      </c>
      <c r="H3753" s="143">
        <v>41974</v>
      </c>
    </row>
    <row r="3754" spans="1:8" ht="25.5">
      <c r="A3754" s="136">
        <v>89440</v>
      </c>
      <c r="B3754" s="137" t="s">
        <v>10028</v>
      </c>
      <c r="C3754" s="136" t="s">
        <v>5366</v>
      </c>
      <c r="D3754" s="136" t="s">
        <v>83</v>
      </c>
      <c r="E3754" s="138">
        <v>5.07</v>
      </c>
      <c r="F3754" s="138">
        <v>4.74</v>
      </c>
      <c r="G3754" s="136" t="s">
        <v>308</v>
      </c>
      <c r="H3754" s="139">
        <v>41974</v>
      </c>
    </row>
    <row r="3755" spans="1:8" ht="25.5">
      <c r="A3755" s="140">
        <v>89395</v>
      </c>
      <c r="B3755" s="141" t="s">
        <v>10029</v>
      </c>
      <c r="C3755" s="140" t="s">
        <v>5366</v>
      </c>
      <c r="D3755" s="140" t="s">
        <v>83</v>
      </c>
      <c r="E3755" s="142">
        <v>7.31</v>
      </c>
      <c r="F3755" s="142">
        <v>6.76</v>
      </c>
      <c r="G3755" s="140" t="s">
        <v>308</v>
      </c>
      <c r="H3755" s="143">
        <v>41974</v>
      </c>
    </row>
    <row r="3756" spans="1:8" ht="25.5">
      <c r="A3756" s="136">
        <v>89620</v>
      </c>
      <c r="B3756" s="137" t="s">
        <v>10030</v>
      </c>
      <c r="C3756" s="136" t="s">
        <v>5366</v>
      </c>
      <c r="D3756" s="136" t="s">
        <v>83</v>
      </c>
      <c r="E3756" s="138">
        <v>6.48</v>
      </c>
      <c r="F3756" s="138">
        <v>6.2</v>
      </c>
      <c r="G3756" s="136" t="s">
        <v>308</v>
      </c>
      <c r="H3756" s="139">
        <v>41974</v>
      </c>
    </row>
    <row r="3757" spans="1:8" ht="25.5">
      <c r="A3757" s="140">
        <v>89443</v>
      </c>
      <c r="B3757" s="141" t="s">
        <v>10031</v>
      </c>
      <c r="C3757" s="140" t="s">
        <v>5366</v>
      </c>
      <c r="D3757" s="140" t="s">
        <v>83</v>
      </c>
      <c r="E3757" s="142">
        <v>7.74</v>
      </c>
      <c r="F3757" s="142">
        <v>7.35</v>
      </c>
      <c r="G3757" s="140" t="s">
        <v>308</v>
      </c>
      <c r="H3757" s="143">
        <v>41974</v>
      </c>
    </row>
    <row r="3758" spans="1:8" ht="25.5">
      <c r="A3758" s="136">
        <v>89398</v>
      </c>
      <c r="B3758" s="137" t="s">
        <v>10032</v>
      </c>
      <c r="C3758" s="136" t="s">
        <v>5366</v>
      </c>
      <c r="D3758" s="136" t="s">
        <v>83</v>
      </c>
      <c r="E3758" s="138">
        <v>10.4</v>
      </c>
      <c r="F3758" s="138">
        <v>9.75</v>
      </c>
      <c r="G3758" s="136" t="s">
        <v>308</v>
      </c>
      <c r="H3758" s="139">
        <v>41974</v>
      </c>
    </row>
    <row r="3759" spans="1:8" ht="25.5">
      <c r="A3759" s="140">
        <v>89623</v>
      </c>
      <c r="B3759" s="141" t="s">
        <v>10033</v>
      </c>
      <c r="C3759" s="140" t="s">
        <v>5366</v>
      </c>
      <c r="D3759" s="140" t="s">
        <v>83</v>
      </c>
      <c r="E3759" s="142">
        <v>11.38</v>
      </c>
      <c r="F3759" s="142">
        <v>11.06</v>
      </c>
      <c r="G3759" s="140" t="s">
        <v>308</v>
      </c>
      <c r="H3759" s="143">
        <v>41974</v>
      </c>
    </row>
    <row r="3760" spans="1:8" ht="25.5">
      <c r="A3760" s="136">
        <v>89625</v>
      </c>
      <c r="B3760" s="137" t="s">
        <v>10034</v>
      </c>
      <c r="C3760" s="136" t="s">
        <v>5366</v>
      </c>
      <c r="D3760" s="136" t="s">
        <v>83</v>
      </c>
      <c r="E3760" s="138">
        <v>13.11</v>
      </c>
      <c r="F3760" s="138">
        <v>12.72</v>
      </c>
      <c r="G3760" s="136" t="s">
        <v>308</v>
      </c>
      <c r="H3760" s="139">
        <v>41974</v>
      </c>
    </row>
    <row r="3761" spans="1:8" ht="25.5">
      <c r="A3761" s="140">
        <v>89628</v>
      </c>
      <c r="B3761" s="141" t="s">
        <v>10035</v>
      </c>
      <c r="C3761" s="140" t="s">
        <v>5366</v>
      </c>
      <c r="D3761" s="140" t="s">
        <v>83</v>
      </c>
      <c r="E3761" s="142">
        <v>34.229999999999997</v>
      </c>
      <c r="F3761" s="142">
        <v>33.770000000000003</v>
      </c>
      <c r="G3761" s="140" t="s">
        <v>308</v>
      </c>
      <c r="H3761" s="143">
        <v>41974</v>
      </c>
    </row>
    <row r="3762" spans="1:8" ht="25.5">
      <c r="A3762" s="136">
        <v>89629</v>
      </c>
      <c r="B3762" s="137" t="s">
        <v>10036</v>
      </c>
      <c r="C3762" s="136" t="s">
        <v>5366</v>
      </c>
      <c r="D3762" s="136" t="s">
        <v>83</v>
      </c>
      <c r="E3762" s="138">
        <v>54.77</v>
      </c>
      <c r="F3762" s="138">
        <v>54.2</v>
      </c>
      <c r="G3762" s="136" t="s">
        <v>308</v>
      </c>
      <c r="H3762" s="139">
        <v>41974</v>
      </c>
    </row>
    <row r="3763" spans="1:8" ht="25.5">
      <c r="A3763" s="140">
        <v>89631</v>
      </c>
      <c r="B3763" s="141" t="s">
        <v>10037</v>
      </c>
      <c r="C3763" s="140" t="s">
        <v>5366</v>
      </c>
      <c r="D3763" s="140" t="s">
        <v>83</v>
      </c>
      <c r="E3763" s="142">
        <v>72.95</v>
      </c>
      <c r="F3763" s="142">
        <v>72.31</v>
      </c>
      <c r="G3763" s="140" t="s">
        <v>308</v>
      </c>
      <c r="H3763" s="143">
        <v>41974</v>
      </c>
    </row>
    <row r="3764" spans="1:8">
      <c r="A3764" s="136">
        <v>88323</v>
      </c>
      <c r="B3764" s="137" t="s">
        <v>10038</v>
      </c>
      <c r="C3764" s="136" t="s">
        <v>5361</v>
      </c>
      <c r="D3764" s="136" t="s">
        <v>307</v>
      </c>
      <c r="E3764" s="138">
        <v>13.78</v>
      </c>
      <c r="F3764" s="138">
        <v>12.43</v>
      </c>
      <c r="G3764" s="136" t="s">
        <v>308</v>
      </c>
      <c r="H3764" s="139">
        <v>41974</v>
      </c>
    </row>
    <row r="3765" spans="1:8" ht="38.25">
      <c r="A3765" s="140" t="s">
        <v>10039</v>
      </c>
      <c r="B3765" s="141" t="s">
        <v>10040</v>
      </c>
      <c r="C3765" s="140" t="s">
        <v>6231</v>
      </c>
      <c r="D3765" s="140" t="s">
        <v>335</v>
      </c>
      <c r="E3765" s="142">
        <v>27.89</v>
      </c>
      <c r="F3765" s="142">
        <v>27.35</v>
      </c>
      <c r="G3765" s="140" t="s">
        <v>308</v>
      </c>
      <c r="H3765" s="143">
        <v>41974</v>
      </c>
    </row>
    <row r="3766" spans="1:8" ht="25.5">
      <c r="A3766" s="136">
        <v>73493</v>
      </c>
      <c r="B3766" s="137" t="s">
        <v>10041</v>
      </c>
      <c r="C3766" s="136" t="s">
        <v>5361</v>
      </c>
      <c r="D3766" s="136" t="s">
        <v>307</v>
      </c>
      <c r="E3766" s="138">
        <v>2.25</v>
      </c>
      <c r="F3766" s="138">
        <v>2.25</v>
      </c>
      <c r="G3766" s="136" t="s">
        <v>308</v>
      </c>
      <c r="H3766" s="139">
        <v>41974</v>
      </c>
    </row>
    <row r="3767" spans="1:8" ht="25.5">
      <c r="A3767" s="140">
        <v>84009</v>
      </c>
      <c r="B3767" s="141" t="s">
        <v>10042</v>
      </c>
      <c r="C3767" s="140" t="s">
        <v>6231</v>
      </c>
      <c r="D3767" s="140" t="s">
        <v>370</v>
      </c>
      <c r="E3767" s="142">
        <v>21.45</v>
      </c>
      <c r="F3767" s="142">
        <v>20.79</v>
      </c>
      <c r="G3767" s="140" t="s">
        <v>308</v>
      </c>
      <c r="H3767" s="143">
        <v>41974</v>
      </c>
    </row>
    <row r="3768" spans="1:8" ht="25.5">
      <c r="A3768" s="136">
        <v>84011</v>
      </c>
      <c r="B3768" s="137" t="s">
        <v>10043</v>
      </c>
      <c r="C3768" s="136" t="s">
        <v>6231</v>
      </c>
      <c r="D3768" s="136" t="s">
        <v>370</v>
      </c>
      <c r="E3768" s="138">
        <v>30.97</v>
      </c>
      <c r="F3768" s="138">
        <v>30.15</v>
      </c>
      <c r="G3768" s="136" t="s">
        <v>308</v>
      </c>
      <c r="H3768" s="139">
        <v>41974</v>
      </c>
    </row>
    <row r="3769" spans="1:8" ht="25.5">
      <c r="A3769" s="140">
        <v>84014</v>
      </c>
      <c r="B3769" s="141" t="s">
        <v>10044</v>
      </c>
      <c r="C3769" s="140" t="s">
        <v>6231</v>
      </c>
      <c r="D3769" s="140" t="s">
        <v>370</v>
      </c>
      <c r="E3769" s="142">
        <v>39.54</v>
      </c>
      <c r="F3769" s="142">
        <v>38.57</v>
      </c>
      <c r="G3769" s="140" t="s">
        <v>308</v>
      </c>
      <c r="H3769" s="143">
        <v>41974</v>
      </c>
    </row>
    <row r="3770" spans="1:8" ht="25.5">
      <c r="A3770" s="136">
        <v>84018</v>
      </c>
      <c r="B3770" s="137" t="s">
        <v>10045</v>
      </c>
      <c r="C3770" s="136" t="s">
        <v>6231</v>
      </c>
      <c r="D3770" s="136" t="s">
        <v>370</v>
      </c>
      <c r="E3770" s="138">
        <v>56.92</v>
      </c>
      <c r="F3770" s="138">
        <v>55.78</v>
      </c>
      <c r="G3770" s="136" t="s">
        <v>308</v>
      </c>
      <c r="H3770" s="139">
        <v>41974</v>
      </c>
    </row>
    <row r="3771" spans="1:8" ht="25.5">
      <c r="A3771" s="140">
        <v>84012</v>
      </c>
      <c r="B3771" s="141" t="s">
        <v>10046</v>
      </c>
      <c r="C3771" s="140" t="s">
        <v>6231</v>
      </c>
      <c r="D3771" s="140" t="s">
        <v>370</v>
      </c>
      <c r="E3771" s="142">
        <v>30.63</v>
      </c>
      <c r="F3771" s="142">
        <v>29.81</v>
      </c>
      <c r="G3771" s="140" t="s">
        <v>308</v>
      </c>
      <c r="H3771" s="143">
        <v>41974</v>
      </c>
    </row>
    <row r="3772" spans="1:8" ht="25.5">
      <c r="A3772" s="136">
        <v>84008</v>
      </c>
      <c r="B3772" s="137" t="s">
        <v>10047</v>
      </c>
      <c r="C3772" s="136" t="s">
        <v>6231</v>
      </c>
      <c r="D3772" s="136" t="s">
        <v>370</v>
      </c>
      <c r="E3772" s="138">
        <v>16.72</v>
      </c>
      <c r="F3772" s="138">
        <v>16.18</v>
      </c>
      <c r="G3772" s="136" t="s">
        <v>308</v>
      </c>
      <c r="H3772" s="139">
        <v>41974</v>
      </c>
    </row>
    <row r="3773" spans="1:8" ht="25.5">
      <c r="A3773" s="140">
        <v>84010</v>
      </c>
      <c r="B3773" s="141" t="s">
        <v>10048</v>
      </c>
      <c r="C3773" s="140" t="s">
        <v>6231</v>
      </c>
      <c r="D3773" s="140" t="s">
        <v>370</v>
      </c>
      <c r="E3773" s="142">
        <v>21.83</v>
      </c>
      <c r="F3773" s="142">
        <v>21.15</v>
      </c>
      <c r="G3773" s="140" t="s">
        <v>308</v>
      </c>
      <c r="H3773" s="143">
        <v>41974</v>
      </c>
    </row>
    <row r="3774" spans="1:8" ht="25.5">
      <c r="A3774" s="136">
        <v>84016</v>
      </c>
      <c r="B3774" s="137" t="s">
        <v>10049</v>
      </c>
      <c r="C3774" s="136" t="s">
        <v>6231</v>
      </c>
      <c r="D3774" s="136" t="s">
        <v>370</v>
      </c>
      <c r="E3774" s="138">
        <v>43.14</v>
      </c>
      <c r="F3774" s="138">
        <v>42.2</v>
      </c>
      <c r="G3774" s="136" t="s">
        <v>308</v>
      </c>
      <c r="H3774" s="139">
        <v>41974</v>
      </c>
    </row>
    <row r="3775" spans="1:8" ht="38.25">
      <c r="A3775" s="140" t="s">
        <v>10050</v>
      </c>
      <c r="B3775" s="141" t="s">
        <v>10051</v>
      </c>
      <c r="C3775" s="140" t="s">
        <v>5368</v>
      </c>
      <c r="D3775" s="140" t="s">
        <v>83</v>
      </c>
      <c r="E3775" s="142">
        <v>48.64</v>
      </c>
      <c r="F3775" s="142">
        <v>44.92</v>
      </c>
      <c r="G3775" s="140" t="s">
        <v>308</v>
      </c>
      <c r="H3775" s="143">
        <v>41974</v>
      </c>
    </row>
    <row r="3776" spans="1:8" ht="38.25">
      <c r="A3776" s="136" t="s">
        <v>10052</v>
      </c>
      <c r="B3776" s="137" t="s">
        <v>10053</v>
      </c>
      <c r="C3776" s="136" t="s">
        <v>5368</v>
      </c>
      <c r="D3776" s="136" t="s">
        <v>83</v>
      </c>
      <c r="E3776" s="138">
        <v>16.66</v>
      </c>
      <c r="F3776" s="138">
        <v>15.32</v>
      </c>
      <c r="G3776" s="136" t="s">
        <v>308</v>
      </c>
      <c r="H3776" s="139">
        <v>41974</v>
      </c>
    </row>
    <row r="3777" spans="1:8" ht="38.25">
      <c r="A3777" s="140" t="s">
        <v>10054</v>
      </c>
      <c r="B3777" s="141" t="s">
        <v>10055</v>
      </c>
      <c r="C3777" s="140" t="s">
        <v>5368</v>
      </c>
      <c r="D3777" s="140" t="s">
        <v>83</v>
      </c>
      <c r="E3777" s="142">
        <v>26.61</v>
      </c>
      <c r="F3777" s="142">
        <v>24.47</v>
      </c>
      <c r="G3777" s="140" t="s">
        <v>308</v>
      </c>
      <c r="H3777" s="143">
        <v>41974</v>
      </c>
    </row>
    <row r="3778" spans="1:8" ht="38.25">
      <c r="A3778" s="136" t="s">
        <v>10056</v>
      </c>
      <c r="B3778" s="137" t="s">
        <v>10057</v>
      </c>
      <c r="C3778" s="136" t="s">
        <v>5368</v>
      </c>
      <c r="D3778" s="136" t="s">
        <v>83</v>
      </c>
      <c r="E3778" s="138">
        <v>40.520000000000003</v>
      </c>
      <c r="F3778" s="138">
        <v>37.32</v>
      </c>
      <c r="G3778" s="136" t="s">
        <v>308</v>
      </c>
      <c r="H3778" s="139">
        <v>41974</v>
      </c>
    </row>
    <row r="3779" spans="1:8" ht="38.25">
      <c r="A3779" s="140">
        <v>72315</v>
      </c>
      <c r="B3779" s="141" t="s">
        <v>10058</v>
      </c>
      <c r="C3779" s="140" t="s">
        <v>5368</v>
      </c>
      <c r="D3779" s="140" t="s">
        <v>83</v>
      </c>
      <c r="E3779" s="142">
        <v>23.79</v>
      </c>
      <c r="F3779" s="142">
        <v>22.42</v>
      </c>
      <c r="G3779" s="140" t="s">
        <v>308</v>
      </c>
      <c r="H3779" s="143">
        <v>41974</v>
      </c>
    </row>
    <row r="3780" spans="1:8" ht="38.25">
      <c r="A3780" s="136">
        <v>72259</v>
      </c>
      <c r="B3780" s="137" t="s">
        <v>10059</v>
      </c>
      <c r="C3780" s="136" t="s">
        <v>5368</v>
      </c>
      <c r="D3780" s="136" t="s">
        <v>83</v>
      </c>
      <c r="E3780" s="138">
        <v>10.31</v>
      </c>
      <c r="F3780" s="138">
        <v>9.49</v>
      </c>
      <c r="G3780" s="136" t="s">
        <v>308</v>
      </c>
      <c r="H3780" s="139">
        <v>41974</v>
      </c>
    </row>
    <row r="3781" spans="1:8" ht="38.25">
      <c r="A3781" s="140">
        <v>72266</v>
      </c>
      <c r="B3781" s="141" t="s">
        <v>10060</v>
      </c>
      <c r="C3781" s="140" t="s">
        <v>5368</v>
      </c>
      <c r="D3781" s="140" t="s">
        <v>83</v>
      </c>
      <c r="E3781" s="142">
        <v>21.8</v>
      </c>
      <c r="F3781" s="142">
        <v>20.43</v>
      </c>
      <c r="G3781" s="140" t="s">
        <v>308</v>
      </c>
      <c r="H3781" s="143">
        <v>41974</v>
      </c>
    </row>
    <row r="3782" spans="1:8" ht="38.25">
      <c r="A3782" s="136">
        <v>72267</v>
      </c>
      <c r="B3782" s="137" t="s">
        <v>10061</v>
      </c>
      <c r="C3782" s="136" t="s">
        <v>5368</v>
      </c>
      <c r="D3782" s="136" t="s">
        <v>83</v>
      </c>
      <c r="E3782" s="138">
        <v>21.8</v>
      </c>
      <c r="F3782" s="138">
        <v>20.43</v>
      </c>
      <c r="G3782" s="136" t="s">
        <v>308</v>
      </c>
      <c r="H3782" s="139">
        <v>41974</v>
      </c>
    </row>
    <row r="3783" spans="1:8" ht="38.25">
      <c r="A3783" s="140">
        <v>72260</v>
      </c>
      <c r="B3783" s="141" t="s">
        <v>10062</v>
      </c>
      <c r="C3783" s="140" t="s">
        <v>5368</v>
      </c>
      <c r="D3783" s="140" t="s">
        <v>83</v>
      </c>
      <c r="E3783" s="142">
        <v>10.81</v>
      </c>
      <c r="F3783" s="142">
        <v>9.99</v>
      </c>
      <c r="G3783" s="140" t="s">
        <v>308</v>
      </c>
      <c r="H3783" s="143">
        <v>41974</v>
      </c>
    </row>
    <row r="3784" spans="1:8" ht="38.25">
      <c r="A3784" s="136">
        <v>72268</v>
      </c>
      <c r="B3784" s="137" t="s">
        <v>10063</v>
      </c>
      <c r="C3784" s="136" t="s">
        <v>5368</v>
      </c>
      <c r="D3784" s="136" t="s">
        <v>83</v>
      </c>
      <c r="E3784" s="138">
        <v>21.8</v>
      </c>
      <c r="F3784" s="138">
        <v>20.43</v>
      </c>
      <c r="G3784" s="136" t="s">
        <v>308</v>
      </c>
      <c r="H3784" s="139">
        <v>41974</v>
      </c>
    </row>
    <row r="3785" spans="1:8" ht="38.25">
      <c r="A3785" s="140">
        <v>72269</v>
      </c>
      <c r="B3785" s="141" t="s">
        <v>10064</v>
      </c>
      <c r="C3785" s="140" t="s">
        <v>5368</v>
      </c>
      <c r="D3785" s="140" t="s">
        <v>83</v>
      </c>
      <c r="E3785" s="142">
        <v>27.59</v>
      </c>
      <c r="F3785" s="142">
        <v>26.23</v>
      </c>
      <c r="G3785" s="140" t="s">
        <v>308</v>
      </c>
      <c r="H3785" s="143">
        <v>41974</v>
      </c>
    </row>
    <row r="3786" spans="1:8" ht="38.25">
      <c r="A3786" s="136">
        <v>72261</v>
      </c>
      <c r="B3786" s="137" t="s">
        <v>10065</v>
      </c>
      <c r="C3786" s="136" t="s">
        <v>5368</v>
      </c>
      <c r="D3786" s="136" t="s">
        <v>83</v>
      </c>
      <c r="E3786" s="138">
        <v>11.63</v>
      </c>
      <c r="F3786" s="138">
        <v>10.81</v>
      </c>
      <c r="G3786" s="136" t="s">
        <v>308</v>
      </c>
      <c r="H3786" s="139">
        <v>41974</v>
      </c>
    </row>
    <row r="3787" spans="1:8" ht="38.25">
      <c r="A3787" s="140">
        <v>72270</v>
      </c>
      <c r="B3787" s="141" t="s">
        <v>10066</v>
      </c>
      <c r="C3787" s="140" t="s">
        <v>5368</v>
      </c>
      <c r="D3787" s="140" t="s">
        <v>83</v>
      </c>
      <c r="E3787" s="142">
        <v>24.42</v>
      </c>
      <c r="F3787" s="142">
        <v>23.07</v>
      </c>
      <c r="G3787" s="140" t="s">
        <v>308</v>
      </c>
      <c r="H3787" s="143">
        <v>41974</v>
      </c>
    </row>
    <row r="3788" spans="1:8" ht="38.25">
      <c r="A3788" s="136">
        <v>72262</v>
      </c>
      <c r="B3788" s="137" t="s">
        <v>10067</v>
      </c>
      <c r="C3788" s="136" t="s">
        <v>5368</v>
      </c>
      <c r="D3788" s="136" t="s">
        <v>83</v>
      </c>
      <c r="E3788" s="138">
        <v>11.63</v>
      </c>
      <c r="F3788" s="138">
        <v>10.81</v>
      </c>
      <c r="G3788" s="136" t="s">
        <v>308</v>
      </c>
      <c r="H3788" s="139">
        <v>41974</v>
      </c>
    </row>
    <row r="3789" spans="1:8" ht="38.25">
      <c r="A3789" s="140">
        <v>72263</v>
      </c>
      <c r="B3789" s="141" t="s">
        <v>10068</v>
      </c>
      <c r="C3789" s="140" t="s">
        <v>5368</v>
      </c>
      <c r="D3789" s="140" t="s">
        <v>83</v>
      </c>
      <c r="E3789" s="142">
        <v>15.4</v>
      </c>
      <c r="F3789" s="142">
        <v>14.31</v>
      </c>
      <c r="G3789" s="140" t="s">
        <v>308</v>
      </c>
      <c r="H3789" s="143">
        <v>41974</v>
      </c>
    </row>
    <row r="3790" spans="1:8" ht="38.25">
      <c r="A3790" s="136">
        <v>72264</v>
      </c>
      <c r="B3790" s="137" t="s">
        <v>10069</v>
      </c>
      <c r="C3790" s="136" t="s">
        <v>5368</v>
      </c>
      <c r="D3790" s="136" t="s">
        <v>83</v>
      </c>
      <c r="E3790" s="138">
        <v>15.4</v>
      </c>
      <c r="F3790" s="138">
        <v>14.31</v>
      </c>
      <c r="G3790" s="136" t="s">
        <v>308</v>
      </c>
      <c r="H3790" s="139">
        <v>41974</v>
      </c>
    </row>
    <row r="3791" spans="1:8" ht="38.25">
      <c r="A3791" s="140">
        <v>72265</v>
      </c>
      <c r="B3791" s="141" t="s">
        <v>10070</v>
      </c>
      <c r="C3791" s="140" t="s">
        <v>5368</v>
      </c>
      <c r="D3791" s="140" t="s">
        <v>83</v>
      </c>
      <c r="E3791" s="142">
        <v>17.04</v>
      </c>
      <c r="F3791" s="142">
        <v>15.95</v>
      </c>
      <c r="G3791" s="140" t="s">
        <v>308</v>
      </c>
      <c r="H3791" s="143">
        <v>41974</v>
      </c>
    </row>
    <row r="3792" spans="1:8" ht="25.5">
      <c r="A3792" s="136" t="s">
        <v>10071</v>
      </c>
      <c r="B3792" s="137" t="s">
        <v>10072</v>
      </c>
      <c r="C3792" s="136" t="s">
        <v>6231</v>
      </c>
      <c r="D3792" s="136" t="s">
        <v>83</v>
      </c>
      <c r="E3792" s="138">
        <v>2888.06</v>
      </c>
      <c r="F3792" s="138">
        <v>2752.9</v>
      </c>
      <c r="G3792" s="136" t="s">
        <v>308</v>
      </c>
      <c r="H3792" s="139">
        <v>41974</v>
      </c>
    </row>
    <row r="3793" spans="1:8" ht="25.5">
      <c r="A3793" s="140" t="s">
        <v>10073</v>
      </c>
      <c r="B3793" s="141" t="s">
        <v>10074</v>
      </c>
      <c r="C3793" s="140" t="s">
        <v>6231</v>
      </c>
      <c r="D3793" s="140" t="s">
        <v>83</v>
      </c>
      <c r="E3793" s="142">
        <v>2495.67</v>
      </c>
      <c r="F3793" s="142">
        <v>2373.2600000000002</v>
      </c>
      <c r="G3793" s="140" t="s">
        <v>308</v>
      </c>
      <c r="H3793" s="143">
        <v>41974</v>
      </c>
    </row>
    <row r="3794" spans="1:8" ht="25.5">
      <c r="A3794" s="136" t="s">
        <v>10075</v>
      </c>
      <c r="B3794" s="137" t="s">
        <v>10076</v>
      </c>
      <c r="C3794" s="136" t="s">
        <v>6231</v>
      </c>
      <c r="D3794" s="136" t="s">
        <v>83</v>
      </c>
      <c r="E3794" s="138">
        <v>3210.61</v>
      </c>
      <c r="F3794" s="138">
        <v>3060.15</v>
      </c>
      <c r="G3794" s="136" t="s">
        <v>308</v>
      </c>
      <c r="H3794" s="139">
        <v>41974</v>
      </c>
    </row>
    <row r="3795" spans="1:8" ht="25.5">
      <c r="A3795" s="140" t="s">
        <v>10077</v>
      </c>
      <c r="B3795" s="141" t="s">
        <v>10078</v>
      </c>
      <c r="C3795" s="140" t="s">
        <v>6231</v>
      </c>
      <c r="D3795" s="140" t="s">
        <v>83</v>
      </c>
      <c r="E3795" s="142">
        <v>3720.13</v>
      </c>
      <c r="F3795" s="142">
        <v>3541.63</v>
      </c>
      <c r="G3795" s="140" t="s">
        <v>308</v>
      </c>
      <c r="H3795" s="143">
        <v>41974</v>
      </c>
    </row>
    <row r="3796" spans="1:8" ht="25.5">
      <c r="A3796" s="136" t="s">
        <v>10079</v>
      </c>
      <c r="B3796" s="137" t="s">
        <v>10080</v>
      </c>
      <c r="C3796" s="136" t="s">
        <v>6231</v>
      </c>
      <c r="D3796" s="136" t="s">
        <v>83</v>
      </c>
      <c r="E3796" s="138">
        <v>1022.33</v>
      </c>
      <c r="F3796" s="138">
        <v>961.12</v>
      </c>
      <c r="G3796" s="136" t="s">
        <v>308</v>
      </c>
      <c r="H3796" s="139">
        <v>41974</v>
      </c>
    </row>
    <row r="3797" spans="1:8" ht="25.5">
      <c r="A3797" s="140" t="s">
        <v>10081</v>
      </c>
      <c r="B3797" s="141" t="s">
        <v>10082</v>
      </c>
      <c r="C3797" s="140" t="s">
        <v>6231</v>
      </c>
      <c r="D3797" s="140" t="s">
        <v>83</v>
      </c>
      <c r="E3797" s="142">
        <v>1096.1099999999999</v>
      </c>
      <c r="F3797" s="142">
        <v>1024.7</v>
      </c>
      <c r="G3797" s="140" t="s">
        <v>308</v>
      </c>
      <c r="H3797" s="143">
        <v>41974</v>
      </c>
    </row>
    <row r="3798" spans="1:8" ht="25.5">
      <c r="A3798" s="136" t="s">
        <v>10083</v>
      </c>
      <c r="B3798" s="137" t="s">
        <v>10084</v>
      </c>
      <c r="C3798" s="136" t="s">
        <v>6231</v>
      </c>
      <c r="D3798" s="136" t="s">
        <v>83</v>
      </c>
      <c r="E3798" s="138">
        <v>1332.98</v>
      </c>
      <c r="F3798" s="138">
        <v>1251.3800000000001</v>
      </c>
      <c r="G3798" s="136" t="s">
        <v>308</v>
      </c>
      <c r="H3798" s="139">
        <v>41974</v>
      </c>
    </row>
    <row r="3799" spans="1:8" ht="25.5">
      <c r="A3799" s="140" t="s">
        <v>10085</v>
      </c>
      <c r="B3799" s="141" t="s">
        <v>10086</v>
      </c>
      <c r="C3799" s="140" t="s">
        <v>6231</v>
      </c>
      <c r="D3799" s="140" t="s">
        <v>83</v>
      </c>
      <c r="E3799" s="142">
        <v>1540.87</v>
      </c>
      <c r="F3799" s="142">
        <v>1449.07</v>
      </c>
      <c r="G3799" s="140" t="s">
        <v>308</v>
      </c>
      <c r="H3799" s="143">
        <v>41974</v>
      </c>
    </row>
    <row r="3800" spans="1:8" ht="25.5">
      <c r="A3800" s="136" t="s">
        <v>10087</v>
      </c>
      <c r="B3800" s="137" t="s">
        <v>10088</v>
      </c>
      <c r="C3800" s="136" t="s">
        <v>6231</v>
      </c>
      <c r="D3800" s="136" t="s">
        <v>83</v>
      </c>
      <c r="E3800" s="138">
        <v>2012.12</v>
      </c>
      <c r="F3800" s="138">
        <v>1910.11</v>
      </c>
      <c r="G3800" s="136" t="s">
        <v>308</v>
      </c>
      <c r="H3800" s="139">
        <v>41974</v>
      </c>
    </row>
    <row r="3801" spans="1:8" ht="25.5">
      <c r="A3801" s="140" t="s">
        <v>10089</v>
      </c>
      <c r="B3801" s="141" t="s">
        <v>10090</v>
      </c>
      <c r="C3801" s="140" t="s">
        <v>6231</v>
      </c>
      <c r="D3801" s="140" t="s">
        <v>83</v>
      </c>
      <c r="E3801" s="142">
        <v>2259.21</v>
      </c>
      <c r="F3801" s="142">
        <v>2147</v>
      </c>
      <c r="G3801" s="140" t="s">
        <v>308</v>
      </c>
      <c r="H3801" s="143">
        <v>41974</v>
      </c>
    </row>
    <row r="3802" spans="1:8" ht="25.5">
      <c r="A3802" s="136" t="s">
        <v>10091</v>
      </c>
      <c r="B3802" s="137" t="s">
        <v>10092</v>
      </c>
      <c r="C3802" s="136" t="s">
        <v>6231</v>
      </c>
      <c r="D3802" s="136" t="s">
        <v>83</v>
      </c>
      <c r="E3802" s="138">
        <v>1978.19</v>
      </c>
      <c r="F3802" s="138">
        <v>1876.27</v>
      </c>
      <c r="G3802" s="136" t="s">
        <v>308</v>
      </c>
      <c r="H3802" s="139">
        <v>41974</v>
      </c>
    </row>
    <row r="3803" spans="1:8" ht="25.5">
      <c r="A3803" s="140" t="s">
        <v>10093</v>
      </c>
      <c r="B3803" s="141" t="s">
        <v>10094</v>
      </c>
      <c r="C3803" s="140" t="s">
        <v>6231</v>
      </c>
      <c r="D3803" s="140" t="s">
        <v>83</v>
      </c>
      <c r="E3803" s="142">
        <v>2300.2399999999998</v>
      </c>
      <c r="F3803" s="142">
        <v>2187.71</v>
      </c>
      <c r="G3803" s="140" t="s">
        <v>308</v>
      </c>
      <c r="H3803" s="143">
        <v>41974</v>
      </c>
    </row>
    <row r="3804" spans="1:8" ht="25.5">
      <c r="A3804" s="136" t="s">
        <v>10095</v>
      </c>
      <c r="B3804" s="137" t="s">
        <v>10096</v>
      </c>
      <c r="C3804" s="136" t="s">
        <v>6231</v>
      </c>
      <c r="D3804" s="136" t="s">
        <v>83</v>
      </c>
      <c r="E3804" s="138">
        <v>2539.21</v>
      </c>
      <c r="F3804" s="138">
        <v>2413.94</v>
      </c>
      <c r="G3804" s="136" t="s">
        <v>308</v>
      </c>
      <c r="H3804" s="139">
        <v>41974</v>
      </c>
    </row>
    <row r="3805" spans="1:8" ht="25.5">
      <c r="A3805" s="140" t="s">
        <v>10097</v>
      </c>
      <c r="B3805" s="141" t="s">
        <v>10098</v>
      </c>
      <c r="C3805" s="140" t="s">
        <v>6231</v>
      </c>
      <c r="D3805" s="140" t="s">
        <v>83</v>
      </c>
      <c r="E3805" s="142">
        <v>2945.1</v>
      </c>
      <c r="F3805" s="142">
        <v>2796.47</v>
      </c>
      <c r="G3805" s="140" t="s">
        <v>308</v>
      </c>
      <c r="H3805" s="143">
        <v>41974</v>
      </c>
    </row>
    <row r="3806" spans="1:8" ht="25.5">
      <c r="A3806" s="136" t="s">
        <v>10099</v>
      </c>
      <c r="B3806" s="137" t="s">
        <v>10100</v>
      </c>
      <c r="C3806" s="136" t="s">
        <v>6231</v>
      </c>
      <c r="D3806" s="136" t="s">
        <v>83</v>
      </c>
      <c r="E3806" s="138">
        <v>737.07</v>
      </c>
      <c r="F3806" s="138">
        <v>686.07</v>
      </c>
      <c r="G3806" s="136" t="s">
        <v>308</v>
      </c>
      <c r="H3806" s="139">
        <v>41974</v>
      </c>
    </row>
    <row r="3807" spans="1:8" ht="25.5">
      <c r="A3807" s="140" t="s">
        <v>10101</v>
      </c>
      <c r="B3807" s="141" t="s">
        <v>10102</v>
      </c>
      <c r="C3807" s="140" t="s">
        <v>6231</v>
      </c>
      <c r="D3807" s="140" t="s">
        <v>83</v>
      </c>
      <c r="E3807" s="142">
        <v>880.67</v>
      </c>
      <c r="F3807" s="142">
        <v>821.17</v>
      </c>
      <c r="G3807" s="140" t="s">
        <v>308</v>
      </c>
      <c r="H3807" s="143">
        <v>41974</v>
      </c>
    </row>
    <row r="3808" spans="1:8" ht="25.5">
      <c r="A3808" s="136" t="s">
        <v>10103</v>
      </c>
      <c r="B3808" s="137" t="s">
        <v>10104</v>
      </c>
      <c r="C3808" s="136" t="s">
        <v>6231</v>
      </c>
      <c r="D3808" s="136" t="s">
        <v>83</v>
      </c>
      <c r="E3808" s="138">
        <v>1075.03</v>
      </c>
      <c r="F3808" s="138">
        <v>1007.05</v>
      </c>
      <c r="G3808" s="136" t="s">
        <v>308</v>
      </c>
      <c r="H3808" s="139">
        <v>41974</v>
      </c>
    </row>
    <row r="3809" spans="1:8" ht="25.5">
      <c r="A3809" s="140" t="s">
        <v>10105</v>
      </c>
      <c r="B3809" s="141" t="s">
        <v>10106</v>
      </c>
      <c r="C3809" s="140" t="s">
        <v>6231</v>
      </c>
      <c r="D3809" s="140" t="s">
        <v>83</v>
      </c>
      <c r="E3809" s="142">
        <v>1238.8599999999999</v>
      </c>
      <c r="F3809" s="142">
        <v>1162.3900000000001</v>
      </c>
      <c r="G3809" s="140" t="s">
        <v>308</v>
      </c>
      <c r="H3809" s="143">
        <v>41974</v>
      </c>
    </row>
    <row r="3810" spans="1:8" ht="25.5">
      <c r="A3810" s="136" t="s">
        <v>10107</v>
      </c>
      <c r="B3810" s="137" t="s">
        <v>10108</v>
      </c>
      <c r="C3810" s="136" t="s">
        <v>6231</v>
      </c>
      <c r="D3810" s="136" t="s">
        <v>83</v>
      </c>
      <c r="E3810" s="138">
        <v>1517.26</v>
      </c>
      <c r="F3810" s="138">
        <v>1432.31</v>
      </c>
      <c r="G3810" s="136" t="s">
        <v>308</v>
      </c>
      <c r="H3810" s="139">
        <v>41974</v>
      </c>
    </row>
    <row r="3811" spans="1:8" ht="25.5">
      <c r="A3811" s="140" t="s">
        <v>10109</v>
      </c>
      <c r="B3811" s="141" t="s">
        <v>10110</v>
      </c>
      <c r="C3811" s="140" t="s">
        <v>6231</v>
      </c>
      <c r="D3811" s="140" t="s">
        <v>83</v>
      </c>
      <c r="E3811" s="142">
        <v>1701.43</v>
      </c>
      <c r="F3811" s="142">
        <v>1607.98</v>
      </c>
      <c r="G3811" s="140" t="s">
        <v>308</v>
      </c>
      <c r="H3811" s="143">
        <v>41974</v>
      </c>
    </row>
    <row r="3812" spans="1:8">
      <c r="A3812" s="136">
        <v>84188</v>
      </c>
      <c r="B3812" s="137" t="s">
        <v>10111</v>
      </c>
      <c r="C3812" s="136" t="s">
        <v>5352</v>
      </c>
      <c r="D3812" s="136" t="s">
        <v>370</v>
      </c>
      <c r="E3812" s="138">
        <v>23.61</v>
      </c>
      <c r="F3812" s="138">
        <v>23.5</v>
      </c>
      <c r="G3812" s="136" t="s">
        <v>308</v>
      </c>
      <c r="H3812" s="139">
        <v>41974</v>
      </c>
    </row>
    <row r="3813" spans="1:8" ht="25.5">
      <c r="A3813" s="140" t="s">
        <v>10112</v>
      </c>
      <c r="B3813" s="141" t="s">
        <v>10113</v>
      </c>
      <c r="C3813" s="140" t="s">
        <v>5418</v>
      </c>
      <c r="D3813" s="140" t="s">
        <v>370</v>
      </c>
      <c r="E3813" s="142">
        <v>42.4</v>
      </c>
      <c r="F3813" s="142">
        <v>39.979999999999997</v>
      </c>
      <c r="G3813" s="140" t="s">
        <v>308</v>
      </c>
      <c r="H3813" s="143">
        <v>41974</v>
      </c>
    </row>
    <row r="3814" spans="1:8" ht="25.5">
      <c r="A3814" s="136" t="s">
        <v>10114</v>
      </c>
      <c r="B3814" s="137" t="s">
        <v>10115</v>
      </c>
      <c r="C3814" s="136" t="s">
        <v>5418</v>
      </c>
      <c r="D3814" s="136" t="s">
        <v>370</v>
      </c>
      <c r="E3814" s="138">
        <v>34</v>
      </c>
      <c r="F3814" s="138">
        <v>32.08</v>
      </c>
      <c r="G3814" s="136" t="s">
        <v>308</v>
      </c>
      <c r="H3814" s="139">
        <v>41974</v>
      </c>
    </row>
    <row r="3815" spans="1:8" ht="25.5">
      <c r="A3815" s="140" t="s">
        <v>10116</v>
      </c>
      <c r="B3815" s="141" t="s">
        <v>10117</v>
      </c>
      <c r="C3815" s="140" t="s">
        <v>5418</v>
      </c>
      <c r="D3815" s="140" t="s">
        <v>370</v>
      </c>
      <c r="E3815" s="142">
        <v>38.97</v>
      </c>
      <c r="F3815" s="142">
        <v>37.049999999999997</v>
      </c>
      <c r="G3815" s="140" t="s">
        <v>308</v>
      </c>
      <c r="H3815" s="143">
        <v>41974</v>
      </c>
    </row>
    <row r="3816" spans="1:8" ht="25.5">
      <c r="A3816" s="136" t="s">
        <v>10118</v>
      </c>
      <c r="B3816" s="137" t="s">
        <v>10119</v>
      </c>
      <c r="C3816" s="136" t="s">
        <v>5418</v>
      </c>
      <c r="D3816" s="136" t="s">
        <v>370</v>
      </c>
      <c r="E3816" s="138">
        <v>43.93</v>
      </c>
      <c r="F3816" s="138">
        <v>42.02</v>
      </c>
      <c r="G3816" s="136" t="s">
        <v>308</v>
      </c>
      <c r="H3816" s="139">
        <v>41974</v>
      </c>
    </row>
    <row r="3817" spans="1:8" ht="25.5">
      <c r="A3817" s="140" t="s">
        <v>10120</v>
      </c>
      <c r="B3817" s="141" t="s">
        <v>10121</v>
      </c>
      <c r="C3817" s="140" t="s">
        <v>5418</v>
      </c>
      <c r="D3817" s="140" t="s">
        <v>370</v>
      </c>
      <c r="E3817" s="142">
        <v>48.9</v>
      </c>
      <c r="F3817" s="142">
        <v>46.99</v>
      </c>
      <c r="G3817" s="140" t="s">
        <v>308</v>
      </c>
      <c r="H3817" s="143">
        <v>41974</v>
      </c>
    </row>
    <row r="3818" spans="1:8" ht="25.5">
      <c r="A3818" s="136" t="s">
        <v>10122</v>
      </c>
      <c r="B3818" s="137" t="s">
        <v>10123</v>
      </c>
      <c r="C3818" s="136" t="s">
        <v>5418</v>
      </c>
      <c r="D3818" s="136" t="s">
        <v>370</v>
      </c>
      <c r="E3818" s="138">
        <v>84.41</v>
      </c>
      <c r="F3818" s="138">
        <v>77.94</v>
      </c>
      <c r="G3818" s="136" t="s">
        <v>308</v>
      </c>
      <c r="H3818" s="139">
        <v>41974</v>
      </c>
    </row>
    <row r="3819" spans="1:8" ht="25.5">
      <c r="A3819" s="140" t="s">
        <v>10124</v>
      </c>
      <c r="B3819" s="141" t="s">
        <v>10125</v>
      </c>
      <c r="C3819" s="140" t="s">
        <v>5418</v>
      </c>
      <c r="D3819" s="140" t="s">
        <v>370</v>
      </c>
      <c r="E3819" s="142">
        <v>89.38</v>
      </c>
      <c r="F3819" s="142">
        <v>82.91</v>
      </c>
      <c r="G3819" s="140" t="s">
        <v>308</v>
      </c>
      <c r="H3819" s="143">
        <v>41974</v>
      </c>
    </row>
    <row r="3820" spans="1:8" ht="25.5">
      <c r="A3820" s="136" t="s">
        <v>10126</v>
      </c>
      <c r="B3820" s="137" t="s">
        <v>10127</v>
      </c>
      <c r="C3820" s="136" t="s">
        <v>5418</v>
      </c>
      <c r="D3820" s="136" t="s">
        <v>370</v>
      </c>
      <c r="E3820" s="138">
        <v>94.34</v>
      </c>
      <c r="F3820" s="138">
        <v>87.88</v>
      </c>
      <c r="G3820" s="136" t="s">
        <v>308</v>
      </c>
      <c r="H3820" s="139">
        <v>41974</v>
      </c>
    </row>
    <row r="3821" spans="1:8" ht="25.5">
      <c r="A3821" s="140" t="s">
        <v>10128</v>
      </c>
      <c r="B3821" s="141" t="s">
        <v>10129</v>
      </c>
      <c r="C3821" s="140" t="s">
        <v>5418</v>
      </c>
      <c r="D3821" s="140" t="s">
        <v>370</v>
      </c>
      <c r="E3821" s="142">
        <v>109.86</v>
      </c>
      <c r="F3821" s="142">
        <v>103.41</v>
      </c>
      <c r="G3821" s="140" t="s">
        <v>308</v>
      </c>
      <c r="H3821" s="143">
        <v>41974</v>
      </c>
    </row>
    <row r="3822" spans="1:8" ht="25.5">
      <c r="A3822" s="136" t="s">
        <v>10130</v>
      </c>
      <c r="B3822" s="137" t="s">
        <v>10131</v>
      </c>
      <c r="C3822" s="136" t="s">
        <v>5418</v>
      </c>
      <c r="D3822" s="136" t="s">
        <v>370</v>
      </c>
      <c r="E3822" s="138">
        <v>47.37</v>
      </c>
      <c r="F3822" s="138">
        <v>44.95</v>
      </c>
      <c r="G3822" s="136" t="s">
        <v>308</v>
      </c>
      <c r="H3822" s="139">
        <v>41974</v>
      </c>
    </row>
    <row r="3823" spans="1:8" ht="25.5">
      <c r="A3823" s="140" t="s">
        <v>10132</v>
      </c>
      <c r="B3823" s="141" t="s">
        <v>10133</v>
      </c>
      <c r="C3823" s="140" t="s">
        <v>5418</v>
      </c>
      <c r="D3823" s="140" t="s">
        <v>370</v>
      </c>
      <c r="E3823" s="142">
        <v>52.34</v>
      </c>
      <c r="F3823" s="142">
        <v>49.92</v>
      </c>
      <c r="G3823" s="140" t="s">
        <v>308</v>
      </c>
      <c r="H3823" s="143">
        <v>41974</v>
      </c>
    </row>
    <row r="3824" spans="1:8" ht="25.5">
      <c r="A3824" s="136" t="s">
        <v>10134</v>
      </c>
      <c r="B3824" s="137" t="s">
        <v>10135</v>
      </c>
      <c r="C3824" s="136" t="s">
        <v>5418</v>
      </c>
      <c r="D3824" s="136" t="s">
        <v>370</v>
      </c>
      <c r="E3824" s="138">
        <v>67.86</v>
      </c>
      <c r="F3824" s="138">
        <v>65.45</v>
      </c>
      <c r="G3824" s="136" t="s">
        <v>308</v>
      </c>
      <c r="H3824" s="139">
        <v>41974</v>
      </c>
    </row>
    <row r="3825" spans="1:8" ht="38.25">
      <c r="A3825" s="140">
        <v>72339</v>
      </c>
      <c r="B3825" s="141" t="s">
        <v>10136</v>
      </c>
      <c r="C3825" s="140" t="s">
        <v>5368</v>
      </c>
      <c r="D3825" s="140" t="s">
        <v>83</v>
      </c>
      <c r="E3825" s="142">
        <v>27.19</v>
      </c>
      <c r="F3825" s="142">
        <v>25.96</v>
      </c>
      <c r="G3825" s="140" t="s">
        <v>308</v>
      </c>
      <c r="H3825" s="143">
        <v>41974</v>
      </c>
    </row>
    <row r="3826" spans="1:8" ht="38.25">
      <c r="A3826" s="136">
        <v>83540</v>
      </c>
      <c r="B3826" s="137" t="s">
        <v>10137</v>
      </c>
      <c r="C3826" s="136" t="s">
        <v>5368</v>
      </c>
      <c r="D3826" s="136" t="s">
        <v>83</v>
      </c>
      <c r="E3826" s="138">
        <v>10.46</v>
      </c>
      <c r="F3826" s="138">
        <v>9.91</v>
      </c>
      <c r="G3826" s="136" t="s">
        <v>308</v>
      </c>
      <c r="H3826" s="139">
        <v>41974</v>
      </c>
    </row>
    <row r="3827" spans="1:8" ht="38.25">
      <c r="A3827" s="140">
        <v>83566</v>
      </c>
      <c r="B3827" s="141" t="s">
        <v>10138</v>
      </c>
      <c r="C3827" s="140" t="s">
        <v>5368</v>
      </c>
      <c r="D3827" s="140" t="s">
        <v>83</v>
      </c>
      <c r="E3827" s="142">
        <v>17.02</v>
      </c>
      <c r="F3827" s="142">
        <v>16.47</v>
      </c>
      <c r="G3827" s="140" t="s">
        <v>308</v>
      </c>
      <c r="H3827" s="143">
        <v>41974</v>
      </c>
    </row>
    <row r="3828" spans="1:8" ht="38.25">
      <c r="A3828" s="136">
        <v>83555</v>
      </c>
      <c r="B3828" s="137" t="s">
        <v>10139</v>
      </c>
      <c r="C3828" s="136" t="s">
        <v>5368</v>
      </c>
      <c r="D3828" s="136" t="s">
        <v>83</v>
      </c>
      <c r="E3828" s="138">
        <v>18.649999999999999</v>
      </c>
      <c r="F3828" s="138">
        <v>17.649999999999999</v>
      </c>
      <c r="G3828" s="136" t="s">
        <v>308</v>
      </c>
      <c r="H3828" s="139">
        <v>41974</v>
      </c>
    </row>
    <row r="3829" spans="1:8" ht="25.5">
      <c r="A3829" s="140">
        <v>72337</v>
      </c>
      <c r="B3829" s="141" t="s">
        <v>10140</v>
      </c>
      <c r="C3829" s="140" t="s">
        <v>5371</v>
      </c>
      <c r="D3829" s="140" t="s">
        <v>83</v>
      </c>
      <c r="E3829" s="142">
        <v>14.73</v>
      </c>
      <c r="F3829" s="142">
        <v>14.05</v>
      </c>
      <c r="G3829" s="140" t="s">
        <v>308</v>
      </c>
      <c r="H3829" s="143">
        <v>41974</v>
      </c>
    </row>
    <row r="3830" spans="1:8" ht="25.5">
      <c r="A3830" s="136">
        <v>83703</v>
      </c>
      <c r="B3830" s="137" t="s">
        <v>10141</v>
      </c>
      <c r="C3830" s="136" t="s">
        <v>5366</v>
      </c>
      <c r="D3830" s="136" t="s">
        <v>83</v>
      </c>
      <c r="E3830" s="138">
        <v>63.53</v>
      </c>
      <c r="F3830" s="138">
        <v>62.45</v>
      </c>
      <c r="G3830" s="136" t="s">
        <v>308</v>
      </c>
      <c r="H3830" s="139">
        <v>41974</v>
      </c>
    </row>
    <row r="3831" spans="1:8" ht="25.5">
      <c r="A3831" s="140">
        <v>83704</v>
      </c>
      <c r="B3831" s="141" t="s">
        <v>10142</v>
      </c>
      <c r="C3831" s="140" t="s">
        <v>5366</v>
      </c>
      <c r="D3831" s="140" t="s">
        <v>83</v>
      </c>
      <c r="E3831" s="142">
        <v>74.040000000000006</v>
      </c>
      <c r="F3831" s="142">
        <v>72.819999999999993</v>
      </c>
      <c r="G3831" s="140" t="s">
        <v>308</v>
      </c>
      <c r="H3831" s="143">
        <v>41974</v>
      </c>
    </row>
    <row r="3832" spans="1:8" ht="25.5">
      <c r="A3832" s="136">
        <v>86914</v>
      </c>
      <c r="B3832" s="137" t="s">
        <v>10143</v>
      </c>
      <c r="C3832" s="136" t="s">
        <v>5366</v>
      </c>
      <c r="D3832" s="136" t="s">
        <v>83</v>
      </c>
      <c r="E3832" s="138">
        <v>23.11</v>
      </c>
      <c r="F3832" s="138">
        <v>22.82</v>
      </c>
      <c r="G3832" s="136" t="s">
        <v>308</v>
      </c>
      <c r="H3832" s="139">
        <v>41974</v>
      </c>
    </row>
    <row r="3833" spans="1:8" ht="25.5">
      <c r="A3833" s="140">
        <v>86913</v>
      </c>
      <c r="B3833" s="141" t="s">
        <v>10144</v>
      </c>
      <c r="C3833" s="140" t="s">
        <v>5366</v>
      </c>
      <c r="D3833" s="140" t="s">
        <v>83</v>
      </c>
      <c r="E3833" s="142">
        <v>10.23</v>
      </c>
      <c r="F3833" s="142">
        <v>9.94</v>
      </c>
      <c r="G3833" s="140" t="s">
        <v>308</v>
      </c>
      <c r="H3833" s="143">
        <v>41974</v>
      </c>
    </row>
    <row r="3834" spans="1:8" ht="25.5">
      <c r="A3834" s="136">
        <v>86906</v>
      </c>
      <c r="B3834" s="137" t="s">
        <v>10145</v>
      </c>
      <c r="C3834" s="136" t="s">
        <v>5366</v>
      </c>
      <c r="D3834" s="136" t="s">
        <v>83</v>
      </c>
      <c r="E3834" s="138">
        <v>24.91</v>
      </c>
      <c r="F3834" s="138">
        <v>24.72</v>
      </c>
      <c r="G3834" s="136" t="s">
        <v>308</v>
      </c>
      <c r="H3834" s="139">
        <v>41974</v>
      </c>
    </row>
    <row r="3835" spans="1:8" ht="25.5">
      <c r="A3835" s="140">
        <v>86912</v>
      </c>
      <c r="B3835" s="141" t="s">
        <v>10146</v>
      </c>
      <c r="C3835" s="140" t="s">
        <v>5366</v>
      </c>
      <c r="D3835" s="140" t="s">
        <v>83</v>
      </c>
      <c r="E3835" s="142">
        <v>36.049999999999997</v>
      </c>
      <c r="F3835" s="142">
        <v>35.82</v>
      </c>
      <c r="G3835" s="140" t="s">
        <v>308</v>
      </c>
      <c r="H3835" s="143">
        <v>41974</v>
      </c>
    </row>
    <row r="3836" spans="1:8" ht="25.5">
      <c r="A3836" s="136">
        <v>86911</v>
      </c>
      <c r="B3836" s="137" t="s">
        <v>10147</v>
      </c>
      <c r="C3836" s="136" t="s">
        <v>5366</v>
      </c>
      <c r="D3836" s="136" t="s">
        <v>83</v>
      </c>
      <c r="E3836" s="138">
        <v>21.4</v>
      </c>
      <c r="F3836" s="138">
        <v>21.16</v>
      </c>
      <c r="G3836" s="136" t="s">
        <v>308</v>
      </c>
      <c r="H3836" s="139">
        <v>41974</v>
      </c>
    </row>
    <row r="3837" spans="1:8" ht="25.5">
      <c r="A3837" s="140">
        <v>86909</v>
      </c>
      <c r="B3837" s="141" t="s">
        <v>10148</v>
      </c>
      <c r="C3837" s="140" t="s">
        <v>5366</v>
      </c>
      <c r="D3837" s="140" t="s">
        <v>83</v>
      </c>
      <c r="E3837" s="142">
        <v>49.56</v>
      </c>
      <c r="F3837" s="142">
        <v>49.23</v>
      </c>
      <c r="G3837" s="140" t="s">
        <v>308</v>
      </c>
      <c r="H3837" s="143">
        <v>41974</v>
      </c>
    </row>
    <row r="3838" spans="1:8" ht="25.5">
      <c r="A3838" s="136">
        <v>86910</v>
      </c>
      <c r="B3838" s="137" t="s">
        <v>10149</v>
      </c>
      <c r="C3838" s="136" t="s">
        <v>5366</v>
      </c>
      <c r="D3838" s="136" t="s">
        <v>83</v>
      </c>
      <c r="E3838" s="138">
        <v>47.46</v>
      </c>
      <c r="F3838" s="138">
        <v>47.13</v>
      </c>
      <c r="G3838" s="136" t="s">
        <v>308</v>
      </c>
      <c r="H3838" s="139">
        <v>41974</v>
      </c>
    </row>
    <row r="3839" spans="1:8" ht="25.5">
      <c r="A3839" s="140" t="s">
        <v>10150</v>
      </c>
      <c r="B3839" s="141" t="s">
        <v>10151</v>
      </c>
      <c r="C3839" s="140" t="s">
        <v>5366</v>
      </c>
      <c r="D3839" s="140" t="s">
        <v>83</v>
      </c>
      <c r="E3839" s="142">
        <v>42.89</v>
      </c>
      <c r="F3839" s="142">
        <v>41.97</v>
      </c>
      <c r="G3839" s="140" t="s">
        <v>308</v>
      </c>
      <c r="H3839" s="143">
        <v>41974</v>
      </c>
    </row>
    <row r="3840" spans="1:8" ht="25.5">
      <c r="A3840" s="136" t="s">
        <v>10152</v>
      </c>
      <c r="B3840" s="137" t="s">
        <v>10153</v>
      </c>
      <c r="C3840" s="136" t="s">
        <v>5366</v>
      </c>
      <c r="D3840" s="136" t="s">
        <v>83</v>
      </c>
      <c r="E3840" s="138">
        <v>31.03</v>
      </c>
      <c r="F3840" s="138">
        <v>30.27</v>
      </c>
      <c r="G3840" s="136" t="s">
        <v>308</v>
      </c>
      <c r="H3840" s="139">
        <v>41974</v>
      </c>
    </row>
    <row r="3841" spans="1:8" ht="25.5">
      <c r="A3841" s="140" t="s">
        <v>10154</v>
      </c>
      <c r="B3841" s="141" t="s">
        <v>10155</v>
      </c>
      <c r="C3841" s="140" t="s">
        <v>5366</v>
      </c>
      <c r="D3841" s="140" t="s">
        <v>83</v>
      </c>
      <c r="E3841" s="142">
        <v>45.28</v>
      </c>
      <c r="F3841" s="142">
        <v>43.51</v>
      </c>
      <c r="G3841" s="140" t="s">
        <v>308</v>
      </c>
      <c r="H3841" s="143">
        <v>41974</v>
      </c>
    </row>
    <row r="3842" spans="1:8" ht="25.5">
      <c r="A3842" s="136" t="s">
        <v>10156</v>
      </c>
      <c r="B3842" s="137" t="s">
        <v>10157</v>
      </c>
      <c r="C3842" s="136" t="s">
        <v>5366</v>
      </c>
      <c r="D3842" s="136" t="s">
        <v>83</v>
      </c>
      <c r="E3842" s="138">
        <v>88.3</v>
      </c>
      <c r="F3842" s="138">
        <v>86.82</v>
      </c>
      <c r="G3842" s="136" t="s">
        <v>308</v>
      </c>
      <c r="H3842" s="139">
        <v>41974</v>
      </c>
    </row>
    <row r="3843" spans="1:8" ht="25.5">
      <c r="A3843" s="140">
        <v>86916</v>
      </c>
      <c r="B3843" s="141" t="s">
        <v>10158</v>
      </c>
      <c r="C3843" s="140" t="s">
        <v>5366</v>
      </c>
      <c r="D3843" s="140" t="s">
        <v>83</v>
      </c>
      <c r="E3843" s="142">
        <v>10.52</v>
      </c>
      <c r="F3843" s="142">
        <v>10.23</v>
      </c>
      <c r="G3843" s="140" t="s">
        <v>308</v>
      </c>
      <c r="H3843" s="143">
        <v>41974</v>
      </c>
    </row>
    <row r="3844" spans="1:8" ht="25.5">
      <c r="A3844" s="136">
        <v>84878</v>
      </c>
      <c r="B3844" s="137" t="s">
        <v>10159</v>
      </c>
      <c r="C3844" s="136" t="s">
        <v>5410</v>
      </c>
      <c r="D3844" s="136" t="s">
        <v>83</v>
      </c>
      <c r="E3844" s="138">
        <v>75.83</v>
      </c>
      <c r="F3844" s="138">
        <v>73.67</v>
      </c>
      <c r="G3844" s="136" t="s">
        <v>308</v>
      </c>
      <c r="H3844" s="139">
        <v>41974</v>
      </c>
    </row>
    <row r="3845" spans="1:8" ht="38.25">
      <c r="A3845" s="140" t="s">
        <v>10160</v>
      </c>
      <c r="B3845" s="141" t="s">
        <v>10161</v>
      </c>
      <c r="C3845" s="140" t="s">
        <v>5368</v>
      </c>
      <c r="D3845" s="140" t="s">
        <v>83</v>
      </c>
      <c r="E3845" s="142">
        <v>60564.06</v>
      </c>
      <c r="F3845" s="142">
        <v>60549.43</v>
      </c>
      <c r="G3845" s="140" t="s">
        <v>308</v>
      </c>
      <c r="H3845" s="143">
        <v>41974</v>
      </c>
    </row>
    <row r="3846" spans="1:8" ht="38.25">
      <c r="A3846" s="136" t="s">
        <v>10162</v>
      </c>
      <c r="B3846" s="137" t="s">
        <v>10163</v>
      </c>
      <c r="C3846" s="136" t="s">
        <v>5368</v>
      </c>
      <c r="D3846" s="136" t="s">
        <v>83</v>
      </c>
      <c r="E3846" s="138">
        <v>7574.7</v>
      </c>
      <c r="F3846" s="138">
        <v>7568.04</v>
      </c>
      <c r="G3846" s="136" t="s">
        <v>308</v>
      </c>
      <c r="H3846" s="139">
        <v>41974</v>
      </c>
    </row>
    <row r="3847" spans="1:8" ht="38.25">
      <c r="A3847" s="140" t="s">
        <v>10164</v>
      </c>
      <c r="B3847" s="141" t="s">
        <v>10165</v>
      </c>
      <c r="C3847" s="140" t="s">
        <v>5368</v>
      </c>
      <c r="D3847" s="140" t="s">
        <v>83</v>
      </c>
      <c r="E3847" s="142">
        <v>8792.7999999999993</v>
      </c>
      <c r="F3847" s="142">
        <v>8784.82</v>
      </c>
      <c r="G3847" s="140" t="s">
        <v>308</v>
      </c>
      <c r="H3847" s="143">
        <v>41974</v>
      </c>
    </row>
    <row r="3848" spans="1:8" ht="38.25">
      <c r="A3848" s="136" t="s">
        <v>10166</v>
      </c>
      <c r="B3848" s="137" t="s">
        <v>10167</v>
      </c>
      <c r="C3848" s="136" t="s">
        <v>5368</v>
      </c>
      <c r="D3848" s="136" t="s">
        <v>83</v>
      </c>
      <c r="E3848" s="138">
        <v>12629.16</v>
      </c>
      <c r="F3848" s="138">
        <v>12619.84</v>
      </c>
      <c r="G3848" s="136" t="s">
        <v>308</v>
      </c>
      <c r="H3848" s="139">
        <v>41974</v>
      </c>
    </row>
    <row r="3849" spans="1:8" ht="38.25">
      <c r="A3849" s="140" t="s">
        <v>10168</v>
      </c>
      <c r="B3849" s="141" t="s">
        <v>10169</v>
      </c>
      <c r="C3849" s="140" t="s">
        <v>5368</v>
      </c>
      <c r="D3849" s="140" t="s">
        <v>83</v>
      </c>
      <c r="E3849" s="142">
        <v>15538.99</v>
      </c>
      <c r="F3849" s="142">
        <v>15528.34</v>
      </c>
      <c r="G3849" s="140" t="s">
        <v>308</v>
      </c>
      <c r="H3849" s="143">
        <v>41974</v>
      </c>
    </row>
    <row r="3850" spans="1:8" ht="38.25">
      <c r="A3850" s="136" t="s">
        <v>10170</v>
      </c>
      <c r="B3850" s="137" t="s">
        <v>10171</v>
      </c>
      <c r="C3850" s="136" t="s">
        <v>5368</v>
      </c>
      <c r="D3850" s="136" t="s">
        <v>83</v>
      </c>
      <c r="E3850" s="138">
        <v>3920.05</v>
      </c>
      <c r="F3850" s="138">
        <v>3917.39</v>
      </c>
      <c r="G3850" s="136" t="s">
        <v>308</v>
      </c>
      <c r="H3850" s="139">
        <v>41974</v>
      </c>
    </row>
    <row r="3851" spans="1:8" ht="38.25">
      <c r="A3851" s="140" t="s">
        <v>10172</v>
      </c>
      <c r="B3851" s="141" t="s">
        <v>10173</v>
      </c>
      <c r="C3851" s="140" t="s">
        <v>5368</v>
      </c>
      <c r="D3851" s="140" t="s">
        <v>83</v>
      </c>
      <c r="E3851" s="142">
        <v>4577.2</v>
      </c>
      <c r="F3851" s="142">
        <v>4573.21</v>
      </c>
      <c r="G3851" s="140" t="s">
        <v>308</v>
      </c>
      <c r="H3851" s="143">
        <v>41974</v>
      </c>
    </row>
    <row r="3852" spans="1:8" ht="38.25">
      <c r="A3852" s="136" t="s">
        <v>10174</v>
      </c>
      <c r="B3852" s="137" t="s">
        <v>10175</v>
      </c>
      <c r="C3852" s="136" t="s">
        <v>5368</v>
      </c>
      <c r="D3852" s="136" t="s">
        <v>83</v>
      </c>
      <c r="E3852" s="138">
        <v>23223.14</v>
      </c>
      <c r="F3852" s="138">
        <v>23211.17</v>
      </c>
      <c r="G3852" s="136" t="s">
        <v>308</v>
      </c>
      <c r="H3852" s="139">
        <v>41974</v>
      </c>
    </row>
    <row r="3853" spans="1:8" ht="38.25">
      <c r="A3853" s="140" t="s">
        <v>10176</v>
      </c>
      <c r="B3853" s="141" t="s">
        <v>10177</v>
      </c>
      <c r="C3853" s="140" t="s">
        <v>5368</v>
      </c>
      <c r="D3853" s="140" t="s">
        <v>83</v>
      </c>
      <c r="E3853" s="142">
        <v>41016.94</v>
      </c>
      <c r="F3853" s="142">
        <v>41003.64</v>
      </c>
      <c r="G3853" s="140" t="s">
        <v>308</v>
      </c>
      <c r="H3853" s="143">
        <v>41974</v>
      </c>
    </row>
    <row r="3854" spans="1:8" ht="38.25">
      <c r="A3854" s="136" t="s">
        <v>10178</v>
      </c>
      <c r="B3854" s="137" t="s">
        <v>10179</v>
      </c>
      <c r="C3854" s="136" t="s">
        <v>5368</v>
      </c>
      <c r="D3854" s="136" t="s">
        <v>83</v>
      </c>
      <c r="E3854" s="138">
        <v>5867.34</v>
      </c>
      <c r="F3854" s="138">
        <v>5862.02</v>
      </c>
      <c r="G3854" s="136" t="s">
        <v>308</v>
      </c>
      <c r="H3854" s="139">
        <v>41974</v>
      </c>
    </row>
    <row r="3855" spans="1:8" ht="25.5">
      <c r="A3855" s="140">
        <v>72886</v>
      </c>
      <c r="B3855" s="141" t="s">
        <v>10180</v>
      </c>
      <c r="C3855" s="140" t="s">
        <v>5604</v>
      </c>
      <c r="D3855" s="140" t="s">
        <v>10181</v>
      </c>
      <c r="E3855" s="142">
        <v>0.99</v>
      </c>
      <c r="F3855" s="142">
        <v>0.98</v>
      </c>
      <c r="G3855" s="140" t="s">
        <v>308</v>
      </c>
      <c r="H3855" s="143">
        <v>41974</v>
      </c>
    </row>
    <row r="3856" spans="1:8" ht="25.5">
      <c r="A3856" s="136">
        <v>72842</v>
      </c>
      <c r="B3856" s="137" t="s">
        <v>10180</v>
      </c>
      <c r="C3856" s="136" t="s">
        <v>5604</v>
      </c>
      <c r="D3856" s="136" t="s">
        <v>10182</v>
      </c>
      <c r="E3856" s="138">
        <v>0.67</v>
      </c>
      <c r="F3856" s="138">
        <v>0.66</v>
      </c>
      <c r="G3856" s="136" t="s">
        <v>308</v>
      </c>
      <c r="H3856" s="139">
        <v>41974</v>
      </c>
    </row>
    <row r="3857" spans="1:8" ht="25.5">
      <c r="A3857" s="140">
        <v>72885</v>
      </c>
      <c r="B3857" s="141" t="s">
        <v>10183</v>
      </c>
      <c r="C3857" s="140" t="s">
        <v>5604</v>
      </c>
      <c r="D3857" s="140" t="s">
        <v>10181</v>
      </c>
      <c r="E3857" s="142">
        <v>1.24</v>
      </c>
      <c r="F3857" s="142">
        <v>1.22</v>
      </c>
      <c r="G3857" s="140" t="s">
        <v>308</v>
      </c>
      <c r="H3857" s="143">
        <v>41974</v>
      </c>
    </row>
    <row r="3858" spans="1:8" ht="25.5">
      <c r="A3858" s="136">
        <v>72841</v>
      </c>
      <c r="B3858" s="137" t="s">
        <v>10183</v>
      </c>
      <c r="C3858" s="136" t="s">
        <v>5604</v>
      </c>
      <c r="D3858" s="136" t="s">
        <v>10182</v>
      </c>
      <c r="E3858" s="138">
        <v>0.83</v>
      </c>
      <c r="F3858" s="138">
        <v>0.82</v>
      </c>
      <c r="G3858" s="136" t="s">
        <v>308</v>
      </c>
      <c r="H3858" s="139">
        <v>41974</v>
      </c>
    </row>
    <row r="3859" spans="1:8" ht="25.5">
      <c r="A3859" s="140">
        <v>72887</v>
      </c>
      <c r="B3859" s="141" t="s">
        <v>10184</v>
      </c>
      <c r="C3859" s="140" t="s">
        <v>5604</v>
      </c>
      <c r="D3859" s="140" t="s">
        <v>10181</v>
      </c>
      <c r="E3859" s="142">
        <v>0.83</v>
      </c>
      <c r="F3859" s="142">
        <v>0.82</v>
      </c>
      <c r="G3859" s="140" t="s">
        <v>308</v>
      </c>
      <c r="H3859" s="143">
        <v>41974</v>
      </c>
    </row>
    <row r="3860" spans="1:8" ht="25.5">
      <c r="A3860" s="136">
        <v>72843</v>
      </c>
      <c r="B3860" s="137" t="s">
        <v>10184</v>
      </c>
      <c r="C3860" s="136" t="s">
        <v>5604</v>
      </c>
      <c r="D3860" s="136" t="s">
        <v>10182</v>
      </c>
      <c r="E3860" s="138">
        <v>0.56000000000000005</v>
      </c>
      <c r="F3860" s="138">
        <v>0.55000000000000004</v>
      </c>
      <c r="G3860" s="136" t="s">
        <v>308</v>
      </c>
      <c r="H3860" s="139">
        <v>41974</v>
      </c>
    </row>
    <row r="3861" spans="1:8" ht="25.5">
      <c r="A3861" s="140">
        <v>72839</v>
      </c>
      <c r="B3861" s="141" t="s">
        <v>10185</v>
      </c>
      <c r="C3861" s="140" t="s">
        <v>5604</v>
      </c>
      <c r="D3861" s="140" t="s">
        <v>10182</v>
      </c>
      <c r="E3861" s="142">
        <v>0.56000000000000005</v>
      </c>
      <c r="F3861" s="142">
        <v>0.55000000000000004</v>
      </c>
      <c r="G3861" s="140" t="s">
        <v>308</v>
      </c>
      <c r="H3861" s="143">
        <v>41974</v>
      </c>
    </row>
    <row r="3862" spans="1:8" ht="25.5">
      <c r="A3862" s="136">
        <v>72883</v>
      </c>
      <c r="B3862" s="137" t="s">
        <v>10185</v>
      </c>
      <c r="C3862" s="136" t="s">
        <v>5604</v>
      </c>
      <c r="D3862" s="136" t="s">
        <v>10181</v>
      </c>
      <c r="E3862" s="138">
        <v>0.84</v>
      </c>
      <c r="F3862" s="138">
        <v>0.82</v>
      </c>
      <c r="G3862" s="136" t="s">
        <v>308</v>
      </c>
      <c r="H3862" s="139">
        <v>41974</v>
      </c>
    </row>
    <row r="3863" spans="1:8" ht="25.5">
      <c r="A3863" s="140">
        <v>72882</v>
      </c>
      <c r="B3863" s="141" t="s">
        <v>10186</v>
      </c>
      <c r="C3863" s="140" t="s">
        <v>5604</v>
      </c>
      <c r="D3863" s="140" t="s">
        <v>10181</v>
      </c>
      <c r="E3863" s="142">
        <v>1.05</v>
      </c>
      <c r="F3863" s="142">
        <v>1.02</v>
      </c>
      <c r="G3863" s="140" t="s">
        <v>308</v>
      </c>
      <c r="H3863" s="143">
        <v>41974</v>
      </c>
    </row>
    <row r="3864" spans="1:8" ht="25.5">
      <c r="A3864" s="136">
        <v>72838</v>
      </c>
      <c r="B3864" s="137" t="s">
        <v>10186</v>
      </c>
      <c r="C3864" s="136" t="s">
        <v>5604</v>
      </c>
      <c r="D3864" s="136" t="s">
        <v>10182</v>
      </c>
      <c r="E3864" s="138">
        <v>0.7</v>
      </c>
      <c r="F3864" s="138">
        <v>0.68</v>
      </c>
      <c r="G3864" s="136" t="s">
        <v>308</v>
      </c>
      <c r="H3864" s="139">
        <v>41974</v>
      </c>
    </row>
    <row r="3865" spans="1:8" ht="25.5">
      <c r="A3865" s="140">
        <v>72840</v>
      </c>
      <c r="B3865" s="141" t="s">
        <v>10187</v>
      </c>
      <c r="C3865" s="140" t="s">
        <v>5604</v>
      </c>
      <c r="D3865" s="140" t="s">
        <v>10182</v>
      </c>
      <c r="E3865" s="142">
        <v>0.47</v>
      </c>
      <c r="F3865" s="142">
        <v>0.46</v>
      </c>
      <c r="G3865" s="140" t="s">
        <v>308</v>
      </c>
      <c r="H3865" s="143">
        <v>41974</v>
      </c>
    </row>
    <row r="3866" spans="1:8" ht="25.5">
      <c r="A3866" s="136">
        <v>72884</v>
      </c>
      <c r="B3866" s="137" t="s">
        <v>10187</v>
      </c>
      <c r="C3866" s="136" t="s">
        <v>5604</v>
      </c>
      <c r="D3866" s="136" t="s">
        <v>10181</v>
      </c>
      <c r="E3866" s="138">
        <v>0.7</v>
      </c>
      <c r="F3866" s="138">
        <v>0.68</v>
      </c>
      <c r="G3866" s="136" t="s">
        <v>308</v>
      </c>
      <c r="H3866" s="139">
        <v>41974</v>
      </c>
    </row>
    <row r="3867" spans="1:8">
      <c r="A3867" s="140">
        <v>83356</v>
      </c>
      <c r="B3867" s="141" t="s">
        <v>10188</v>
      </c>
      <c r="C3867" s="140" t="s">
        <v>5604</v>
      </c>
      <c r="D3867" s="140" t="s">
        <v>10181</v>
      </c>
      <c r="E3867" s="142">
        <v>0.71</v>
      </c>
      <c r="F3867" s="142">
        <v>0.7</v>
      </c>
      <c r="G3867" s="140" t="s">
        <v>308</v>
      </c>
      <c r="H3867" s="143">
        <v>41974</v>
      </c>
    </row>
    <row r="3868" spans="1:8" ht="25.5">
      <c r="A3868" s="136">
        <v>72900</v>
      </c>
      <c r="B3868" s="137" t="s">
        <v>10189</v>
      </c>
      <c r="C3868" s="136" t="s">
        <v>5604</v>
      </c>
      <c r="D3868" s="136" t="s">
        <v>368</v>
      </c>
      <c r="E3868" s="138">
        <v>4.4800000000000004</v>
      </c>
      <c r="F3868" s="138">
        <v>4.42</v>
      </c>
      <c r="G3868" s="136" t="s">
        <v>308</v>
      </c>
      <c r="H3868" s="139">
        <v>41974</v>
      </c>
    </row>
    <row r="3869" spans="1:8" ht="25.5">
      <c r="A3869" s="140">
        <v>72899</v>
      </c>
      <c r="B3869" s="141" t="s">
        <v>10190</v>
      </c>
      <c r="C3869" s="140" t="s">
        <v>5604</v>
      </c>
      <c r="D3869" s="140" t="s">
        <v>368</v>
      </c>
      <c r="E3869" s="142">
        <v>4.07</v>
      </c>
      <c r="F3869" s="142">
        <v>4.01</v>
      </c>
      <c r="G3869" s="140" t="s">
        <v>308</v>
      </c>
      <c r="H3869" s="143">
        <v>41974</v>
      </c>
    </row>
    <row r="3870" spans="1:8" ht="25.5">
      <c r="A3870" s="136">
        <v>83444</v>
      </c>
      <c r="B3870" s="137" t="s">
        <v>10191</v>
      </c>
      <c r="C3870" s="136" t="s">
        <v>5604</v>
      </c>
      <c r="D3870" s="136" t="s">
        <v>10182</v>
      </c>
      <c r="E3870" s="138">
        <v>0.84</v>
      </c>
      <c r="F3870" s="138">
        <v>0.82</v>
      </c>
      <c r="G3870" s="136" t="s">
        <v>308</v>
      </c>
      <c r="H3870" s="139">
        <v>41974</v>
      </c>
    </row>
    <row r="3871" spans="1:8">
      <c r="A3871" s="140">
        <v>83358</v>
      </c>
      <c r="B3871" s="141" t="s">
        <v>10192</v>
      </c>
      <c r="C3871" s="140" t="s">
        <v>5604</v>
      </c>
      <c r="D3871" s="140" t="s">
        <v>10181</v>
      </c>
      <c r="E3871" s="142">
        <v>1.46</v>
      </c>
      <c r="F3871" s="142">
        <v>1.44</v>
      </c>
      <c r="G3871" s="140" t="s">
        <v>308</v>
      </c>
      <c r="H3871" s="143">
        <v>41974</v>
      </c>
    </row>
    <row r="3872" spans="1:8">
      <c r="A3872" s="136">
        <v>73597</v>
      </c>
      <c r="B3872" s="137" t="s">
        <v>10193</v>
      </c>
      <c r="C3872" s="136" t="s">
        <v>5361</v>
      </c>
      <c r="D3872" s="136" t="s">
        <v>370</v>
      </c>
      <c r="E3872" s="138">
        <v>0.71</v>
      </c>
      <c r="F3872" s="138">
        <v>0.64</v>
      </c>
      <c r="G3872" s="136" t="s">
        <v>308</v>
      </c>
      <c r="H3872" s="139">
        <v>41974</v>
      </c>
    </row>
    <row r="3873" spans="1:8">
      <c r="A3873" s="140">
        <v>73512</v>
      </c>
      <c r="B3873" s="141" t="s">
        <v>10194</v>
      </c>
      <c r="C3873" s="140" t="s">
        <v>5361</v>
      </c>
      <c r="D3873" s="140" t="s">
        <v>370</v>
      </c>
      <c r="E3873" s="142">
        <v>11.96</v>
      </c>
      <c r="F3873" s="142">
        <v>10.97</v>
      </c>
      <c r="G3873" s="140" t="s">
        <v>308</v>
      </c>
      <c r="H3873" s="143">
        <v>41974</v>
      </c>
    </row>
    <row r="3874" spans="1:8">
      <c r="A3874" s="136">
        <v>73511</v>
      </c>
      <c r="B3874" s="137" t="s">
        <v>10195</v>
      </c>
      <c r="C3874" s="136" t="s">
        <v>5361</v>
      </c>
      <c r="D3874" s="136" t="s">
        <v>370</v>
      </c>
      <c r="E3874" s="138">
        <v>13.78</v>
      </c>
      <c r="F3874" s="138">
        <v>12.64</v>
      </c>
      <c r="G3874" s="136" t="s">
        <v>308</v>
      </c>
      <c r="H3874" s="139">
        <v>41974</v>
      </c>
    </row>
    <row r="3875" spans="1:8">
      <c r="A3875" s="140">
        <v>73510</v>
      </c>
      <c r="B3875" s="141" t="s">
        <v>10196</v>
      </c>
      <c r="C3875" s="140" t="s">
        <v>5361</v>
      </c>
      <c r="D3875" s="140" t="s">
        <v>370</v>
      </c>
      <c r="E3875" s="142">
        <v>15.97</v>
      </c>
      <c r="F3875" s="142">
        <v>14.65</v>
      </c>
      <c r="G3875" s="140" t="s">
        <v>308</v>
      </c>
      <c r="H3875" s="143">
        <v>41974</v>
      </c>
    </row>
    <row r="3876" spans="1:8">
      <c r="A3876" s="136">
        <v>73524</v>
      </c>
      <c r="B3876" s="137" t="s">
        <v>10197</v>
      </c>
      <c r="C3876" s="136" t="s">
        <v>5361</v>
      </c>
      <c r="D3876" s="136" t="s">
        <v>370</v>
      </c>
      <c r="E3876" s="138">
        <v>0.92</v>
      </c>
      <c r="F3876" s="138">
        <v>0.84</v>
      </c>
      <c r="G3876" s="136" t="s">
        <v>308</v>
      </c>
      <c r="H3876" s="139">
        <v>41974</v>
      </c>
    </row>
    <row r="3877" spans="1:8">
      <c r="A3877" s="140">
        <v>73523</v>
      </c>
      <c r="B3877" s="141" t="s">
        <v>10198</v>
      </c>
      <c r="C3877" s="140" t="s">
        <v>5361</v>
      </c>
      <c r="D3877" s="140" t="s">
        <v>370</v>
      </c>
      <c r="E3877" s="142">
        <v>1.18</v>
      </c>
      <c r="F3877" s="142">
        <v>1.07</v>
      </c>
      <c r="G3877" s="140" t="s">
        <v>308</v>
      </c>
      <c r="H3877" s="143">
        <v>41974</v>
      </c>
    </row>
    <row r="3878" spans="1:8">
      <c r="A3878" s="136">
        <v>73522</v>
      </c>
      <c r="B3878" s="137" t="s">
        <v>10199</v>
      </c>
      <c r="C3878" s="136" t="s">
        <v>5361</v>
      </c>
      <c r="D3878" s="136" t="s">
        <v>370</v>
      </c>
      <c r="E3878" s="138">
        <v>1.57</v>
      </c>
      <c r="F3878" s="138">
        <v>1.44</v>
      </c>
      <c r="G3878" s="136" t="s">
        <v>308</v>
      </c>
      <c r="H3878" s="139">
        <v>41974</v>
      </c>
    </row>
    <row r="3879" spans="1:8">
      <c r="A3879" s="140">
        <v>73521</v>
      </c>
      <c r="B3879" s="141" t="s">
        <v>10200</v>
      </c>
      <c r="C3879" s="140" t="s">
        <v>5361</v>
      </c>
      <c r="D3879" s="140" t="s">
        <v>370</v>
      </c>
      <c r="E3879" s="142">
        <v>1.99</v>
      </c>
      <c r="F3879" s="142">
        <v>1.82</v>
      </c>
      <c r="G3879" s="140" t="s">
        <v>308</v>
      </c>
      <c r="H3879" s="143">
        <v>41974</v>
      </c>
    </row>
    <row r="3880" spans="1:8">
      <c r="A3880" s="136">
        <v>73520</v>
      </c>
      <c r="B3880" s="137" t="s">
        <v>10201</v>
      </c>
      <c r="C3880" s="136" t="s">
        <v>5361</v>
      </c>
      <c r="D3880" s="136" t="s">
        <v>370</v>
      </c>
      <c r="E3880" s="138">
        <v>2.4700000000000002</v>
      </c>
      <c r="F3880" s="138">
        <v>2.2599999999999998</v>
      </c>
      <c r="G3880" s="136" t="s">
        <v>308</v>
      </c>
      <c r="H3880" s="139">
        <v>41974</v>
      </c>
    </row>
    <row r="3881" spans="1:8">
      <c r="A3881" s="140">
        <v>73519</v>
      </c>
      <c r="B3881" s="141" t="s">
        <v>10202</v>
      </c>
      <c r="C3881" s="140" t="s">
        <v>5361</v>
      </c>
      <c r="D3881" s="140" t="s">
        <v>370</v>
      </c>
      <c r="E3881" s="142">
        <v>2.93</v>
      </c>
      <c r="F3881" s="142">
        <v>2.69</v>
      </c>
      <c r="G3881" s="140" t="s">
        <v>308</v>
      </c>
      <c r="H3881" s="143">
        <v>41974</v>
      </c>
    </row>
    <row r="3882" spans="1:8">
      <c r="A3882" s="136">
        <v>73518</v>
      </c>
      <c r="B3882" s="137" t="s">
        <v>10203</v>
      </c>
      <c r="C3882" s="136" t="s">
        <v>5361</v>
      </c>
      <c r="D3882" s="136" t="s">
        <v>370</v>
      </c>
      <c r="E3882" s="138">
        <v>3.5</v>
      </c>
      <c r="F3882" s="138">
        <v>3.21</v>
      </c>
      <c r="G3882" s="136" t="s">
        <v>308</v>
      </c>
      <c r="H3882" s="139">
        <v>41974</v>
      </c>
    </row>
    <row r="3883" spans="1:8">
      <c r="A3883" s="140">
        <v>73517</v>
      </c>
      <c r="B3883" s="141" t="s">
        <v>10204</v>
      </c>
      <c r="C3883" s="140" t="s">
        <v>5361</v>
      </c>
      <c r="D3883" s="140" t="s">
        <v>370</v>
      </c>
      <c r="E3883" s="142">
        <v>4.04</v>
      </c>
      <c r="F3883" s="142">
        <v>3.71</v>
      </c>
      <c r="G3883" s="140" t="s">
        <v>308</v>
      </c>
      <c r="H3883" s="143">
        <v>41974</v>
      </c>
    </row>
    <row r="3884" spans="1:8">
      <c r="A3884" s="136">
        <v>73516</v>
      </c>
      <c r="B3884" s="137" t="s">
        <v>10205</v>
      </c>
      <c r="C3884" s="136" t="s">
        <v>5361</v>
      </c>
      <c r="D3884" s="136" t="s">
        <v>370</v>
      </c>
      <c r="E3884" s="138">
        <v>5.33</v>
      </c>
      <c r="F3884" s="138">
        <v>4.8899999999999997</v>
      </c>
      <c r="G3884" s="136" t="s">
        <v>308</v>
      </c>
      <c r="H3884" s="139">
        <v>41974</v>
      </c>
    </row>
    <row r="3885" spans="1:8">
      <c r="A3885" s="140">
        <v>73515</v>
      </c>
      <c r="B3885" s="141" t="s">
        <v>10206</v>
      </c>
      <c r="C3885" s="140" t="s">
        <v>5361</v>
      </c>
      <c r="D3885" s="140" t="s">
        <v>370</v>
      </c>
      <c r="E3885" s="142">
        <v>6.78</v>
      </c>
      <c r="F3885" s="142">
        <v>6.21</v>
      </c>
      <c r="G3885" s="140" t="s">
        <v>308</v>
      </c>
      <c r="H3885" s="143">
        <v>41974</v>
      </c>
    </row>
    <row r="3886" spans="1:8">
      <c r="A3886" s="136">
        <v>73598</v>
      </c>
      <c r="B3886" s="137" t="s">
        <v>10207</v>
      </c>
      <c r="C3886" s="136" t="s">
        <v>5361</v>
      </c>
      <c r="D3886" s="136" t="s">
        <v>370</v>
      </c>
      <c r="E3886" s="138">
        <v>0.49</v>
      </c>
      <c r="F3886" s="138">
        <v>0.45</v>
      </c>
      <c r="G3886" s="136" t="s">
        <v>308</v>
      </c>
      <c r="H3886" s="139">
        <v>41974</v>
      </c>
    </row>
    <row r="3887" spans="1:8">
      <c r="A3887" s="140">
        <v>73514</v>
      </c>
      <c r="B3887" s="141" t="s">
        <v>10208</v>
      </c>
      <c r="C3887" s="140" t="s">
        <v>5361</v>
      </c>
      <c r="D3887" s="140" t="s">
        <v>370</v>
      </c>
      <c r="E3887" s="142">
        <v>8.3699999999999992</v>
      </c>
      <c r="F3887" s="142">
        <v>7.67</v>
      </c>
      <c r="G3887" s="140" t="s">
        <v>308</v>
      </c>
      <c r="H3887" s="143">
        <v>41974</v>
      </c>
    </row>
    <row r="3888" spans="1:8">
      <c r="A3888" s="136">
        <v>73513</v>
      </c>
      <c r="B3888" s="137" t="s">
        <v>10209</v>
      </c>
      <c r="C3888" s="136" t="s">
        <v>5361</v>
      </c>
      <c r="D3888" s="136" t="s">
        <v>370</v>
      </c>
      <c r="E3888" s="138">
        <v>10.08</v>
      </c>
      <c r="F3888" s="138">
        <v>9.25</v>
      </c>
      <c r="G3888" s="136" t="s">
        <v>308</v>
      </c>
      <c r="H3888" s="139">
        <v>41974</v>
      </c>
    </row>
    <row r="3889" spans="1:8">
      <c r="A3889" s="140">
        <v>73593</v>
      </c>
      <c r="B3889" s="141" t="s">
        <v>10210</v>
      </c>
      <c r="C3889" s="140" t="s">
        <v>5361</v>
      </c>
      <c r="D3889" s="140" t="s">
        <v>370</v>
      </c>
      <c r="E3889" s="142">
        <v>0.22</v>
      </c>
      <c r="F3889" s="142">
        <v>0.21</v>
      </c>
      <c r="G3889" s="140" t="s">
        <v>308</v>
      </c>
      <c r="H3889" s="143">
        <v>41974</v>
      </c>
    </row>
    <row r="3890" spans="1:8">
      <c r="A3890" s="136">
        <v>73503</v>
      </c>
      <c r="B3890" s="137" t="s">
        <v>10211</v>
      </c>
      <c r="C3890" s="136" t="s">
        <v>5361</v>
      </c>
      <c r="D3890" s="136" t="s">
        <v>370</v>
      </c>
      <c r="E3890" s="138">
        <v>6.2</v>
      </c>
      <c r="F3890" s="138">
        <v>5.69</v>
      </c>
      <c r="G3890" s="136" t="s">
        <v>308</v>
      </c>
      <c r="H3890" s="139">
        <v>41974</v>
      </c>
    </row>
    <row r="3891" spans="1:8">
      <c r="A3891" s="140">
        <v>73592</v>
      </c>
      <c r="B3891" s="141" t="s">
        <v>10212</v>
      </c>
      <c r="C3891" s="140" t="s">
        <v>5361</v>
      </c>
      <c r="D3891" s="140" t="s">
        <v>370</v>
      </c>
      <c r="E3891" s="142">
        <v>0.15</v>
      </c>
      <c r="F3891" s="142">
        <v>0.14000000000000001</v>
      </c>
      <c r="G3891" s="140" t="s">
        <v>308</v>
      </c>
      <c r="H3891" s="143">
        <v>41974</v>
      </c>
    </row>
    <row r="3892" spans="1:8">
      <c r="A3892" s="136">
        <v>73591</v>
      </c>
      <c r="B3892" s="137" t="s">
        <v>10213</v>
      </c>
      <c r="C3892" s="136" t="s">
        <v>5361</v>
      </c>
      <c r="D3892" s="136" t="s">
        <v>370</v>
      </c>
      <c r="E3892" s="138">
        <v>0.2</v>
      </c>
      <c r="F3892" s="138">
        <v>0.17</v>
      </c>
      <c r="G3892" s="136" t="s">
        <v>308</v>
      </c>
      <c r="H3892" s="139">
        <v>41974</v>
      </c>
    </row>
    <row r="3893" spans="1:8">
      <c r="A3893" s="140">
        <v>73590</v>
      </c>
      <c r="B3893" s="141" t="s">
        <v>10214</v>
      </c>
      <c r="C3893" s="140" t="s">
        <v>5361</v>
      </c>
      <c r="D3893" s="140" t="s">
        <v>370</v>
      </c>
      <c r="E3893" s="142">
        <v>0.31</v>
      </c>
      <c r="F3893" s="142">
        <v>0.28000000000000003</v>
      </c>
      <c r="G3893" s="140" t="s">
        <v>308</v>
      </c>
      <c r="H3893" s="143">
        <v>41974</v>
      </c>
    </row>
    <row r="3894" spans="1:8">
      <c r="A3894" s="136">
        <v>73596</v>
      </c>
      <c r="B3894" s="137" t="s">
        <v>10215</v>
      </c>
      <c r="C3894" s="136" t="s">
        <v>5361</v>
      </c>
      <c r="D3894" s="136" t="s">
        <v>370</v>
      </c>
      <c r="E3894" s="138">
        <v>0.03</v>
      </c>
      <c r="F3894" s="138">
        <v>0.02</v>
      </c>
      <c r="G3894" s="136" t="s">
        <v>308</v>
      </c>
      <c r="H3894" s="139">
        <v>41974</v>
      </c>
    </row>
    <row r="3895" spans="1:8">
      <c r="A3895" s="140">
        <v>73589</v>
      </c>
      <c r="B3895" s="141" t="s">
        <v>10216</v>
      </c>
      <c r="C3895" s="140" t="s">
        <v>5361</v>
      </c>
      <c r="D3895" s="140" t="s">
        <v>370</v>
      </c>
      <c r="E3895" s="142">
        <v>0.5</v>
      </c>
      <c r="F3895" s="142">
        <v>0.45</v>
      </c>
      <c r="G3895" s="140" t="s">
        <v>308</v>
      </c>
      <c r="H3895" s="143">
        <v>41974</v>
      </c>
    </row>
    <row r="3896" spans="1:8">
      <c r="A3896" s="136">
        <v>73588</v>
      </c>
      <c r="B3896" s="137" t="s">
        <v>10217</v>
      </c>
      <c r="C3896" s="136" t="s">
        <v>5361</v>
      </c>
      <c r="D3896" s="136" t="s">
        <v>370</v>
      </c>
      <c r="E3896" s="138">
        <v>0.71</v>
      </c>
      <c r="F3896" s="138">
        <v>0.65</v>
      </c>
      <c r="G3896" s="136" t="s">
        <v>308</v>
      </c>
      <c r="H3896" s="139">
        <v>41974</v>
      </c>
    </row>
    <row r="3897" spans="1:8">
      <c r="A3897" s="140">
        <v>73587</v>
      </c>
      <c r="B3897" s="141" t="s">
        <v>10218</v>
      </c>
      <c r="C3897" s="140" t="s">
        <v>5361</v>
      </c>
      <c r="D3897" s="140" t="s">
        <v>370</v>
      </c>
      <c r="E3897" s="142">
        <v>1.06</v>
      </c>
      <c r="F3897" s="142">
        <v>0.97</v>
      </c>
      <c r="G3897" s="140" t="s">
        <v>308</v>
      </c>
      <c r="H3897" s="143">
        <v>41974</v>
      </c>
    </row>
    <row r="3898" spans="1:8">
      <c r="A3898" s="136">
        <v>73509</v>
      </c>
      <c r="B3898" s="137" t="s">
        <v>10219</v>
      </c>
      <c r="C3898" s="136" t="s">
        <v>5361</v>
      </c>
      <c r="D3898" s="136" t="s">
        <v>370</v>
      </c>
      <c r="E3898" s="138">
        <v>1.52</v>
      </c>
      <c r="F3898" s="138">
        <v>1.39</v>
      </c>
      <c r="G3898" s="136" t="s">
        <v>308</v>
      </c>
      <c r="H3898" s="139">
        <v>41974</v>
      </c>
    </row>
    <row r="3899" spans="1:8">
      <c r="A3899" s="140">
        <v>73595</v>
      </c>
      <c r="B3899" s="141" t="s">
        <v>10220</v>
      </c>
      <c r="C3899" s="140" t="s">
        <v>5361</v>
      </c>
      <c r="D3899" s="140" t="s">
        <v>370</v>
      </c>
      <c r="E3899" s="142">
        <v>0.11</v>
      </c>
      <c r="F3899" s="142">
        <v>0.1</v>
      </c>
      <c r="G3899" s="140" t="s">
        <v>308</v>
      </c>
      <c r="H3899" s="143">
        <v>41974</v>
      </c>
    </row>
    <row r="3900" spans="1:8">
      <c r="A3900" s="136">
        <v>73508</v>
      </c>
      <c r="B3900" s="137" t="s">
        <v>10221</v>
      </c>
      <c r="C3900" s="136" t="s">
        <v>5361</v>
      </c>
      <c r="D3900" s="136" t="s">
        <v>370</v>
      </c>
      <c r="E3900" s="138">
        <v>2.1</v>
      </c>
      <c r="F3900" s="138">
        <v>1.92</v>
      </c>
      <c r="G3900" s="136" t="s">
        <v>308</v>
      </c>
      <c r="H3900" s="139">
        <v>41974</v>
      </c>
    </row>
    <row r="3901" spans="1:8">
      <c r="A3901" s="140">
        <v>73507</v>
      </c>
      <c r="B3901" s="141" t="s">
        <v>10222</v>
      </c>
      <c r="C3901" s="140" t="s">
        <v>5361</v>
      </c>
      <c r="D3901" s="140" t="s">
        <v>370</v>
      </c>
      <c r="E3901" s="142">
        <v>2.75</v>
      </c>
      <c r="F3901" s="142">
        <v>2.52</v>
      </c>
      <c r="G3901" s="140" t="s">
        <v>308</v>
      </c>
      <c r="H3901" s="143">
        <v>41974</v>
      </c>
    </row>
    <row r="3902" spans="1:8">
      <c r="A3902" s="136">
        <v>73506</v>
      </c>
      <c r="B3902" s="137" t="s">
        <v>10223</v>
      </c>
      <c r="C3902" s="136" t="s">
        <v>5361</v>
      </c>
      <c r="D3902" s="136" t="s">
        <v>370</v>
      </c>
      <c r="E3902" s="138">
        <v>3.52</v>
      </c>
      <c r="F3902" s="138">
        <v>3.22</v>
      </c>
      <c r="G3902" s="136" t="s">
        <v>308</v>
      </c>
      <c r="H3902" s="139">
        <v>41974</v>
      </c>
    </row>
    <row r="3903" spans="1:8">
      <c r="A3903" s="140">
        <v>73594</v>
      </c>
      <c r="B3903" s="141" t="s">
        <v>10224</v>
      </c>
      <c r="C3903" s="140" t="s">
        <v>5361</v>
      </c>
      <c r="D3903" s="140" t="s">
        <v>370</v>
      </c>
      <c r="E3903" s="142">
        <v>0.17</v>
      </c>
      <c r="F3903" s="142">
        <v>0.16</v>
      </c>
      <c r="G3903" s="140" t="s">
        <v>308</v>
      </c>
      <c r="H3903" s="143">
        <v>41974</v>
      </c>
    </row>
    <row r="3904" spans="1:8">
      <c r="A3904" s="136">
        <v>73505</v>
      </c>
      <c r="B3904" s="137" t="s">
        <v>10225</v>
      </c>
      <c r="C3904" s="136" t="s">
        <v>5361</v>
      </c>
      <c r="D3904" s="136" t="s">
        <v>370</v>
      </c>
      <c r="E3904" s="138">
        <v>4.34</v>
      </c>
      <c r="F3904" s="138">
        <v>3.97</v>
      </c>
      <c r="G3904" s="136" t="s">
        <v>308</v>
      </c>
      <c r="H3904" s="139">
        <v>41974</v>
      </c>
    </row>
    <row r="3905" spans="1:8">
      <c r="A3905" s="140">
        <v>73504</v>
      </c>
      <c r="B3905" s="141" t="s">
        <v>10226</v>
      </c>
      <c r="C3905" s="140" t="s">
        <v>5361</v>
      </c>
      <c r="D3905" s="140" t="s">
        <v>370</v>
      </c>
      <c r="E3905" s="142">
        <v>5.23</v>
      </c>
      <c r="F3905" s="142">
        <v>4.8</v>
      </c>
      <c r="G3905" s="140" t="s">
        <v>308</v>
      </c>
      <c r="H3905" s="143">
        <v>41974</v>
      </c>
    </row>
    <row r="3906" spans="1:8" ht="25.5">
      <c r="A3906" s="136" t="s">
        <v>10227</v>
      </c>
      <c r="B3906" s="137" t="s">
        <v>10228</v>
      </c>
      <c r="C3906" s="136" t="s">
        <v>5361</v>
      </c>
      <c r="D3906" s="136" t="s">
        <v>368</v>
      </c>
      <c r="E3906" s="138">
        <v>48.56</v>
      </c>
      <c r="F3906" s="138">
        <v>44.09</v>
      </c>
      <c r="G3906" s="136" t="s">
        <v>308</v>
      </c>
      <c r="H3906" s="139">
        <v>41974</v>
      </c>
    </row>
    <row r="3907" spans="1:8" ht="25.5">
      <c r="A3907" s="140" t="s">
        <v>10229</v>
      </c>
      <c r="B3907" s="141" t="s">
        <v>10230</v>
      </c>
      <c r="C3907" s="140" t="s">
        <v>5361</v>
      </c>
      <c r="D3907" s="140" t="s">
        <v>368</v>
      </c>
      <c r="E3907" s="142">
        <v>29.14</v>
      </c>
      <c r="F3907" s="142">
        <v>26.45</v>
      </c>
      <c r="G3907" s="140" t="s">
        <v>308</v>
      </c>
      <c r="H3907" s="143">
        <v>41974</v>
      </c>
    </row>
    <row r="3908" spans="1:8" ht="25.5">
      <c r="A3908" s="136" t="s">
        <v>10231</v>
      </c>
      <c r="B3908" s="137" t="s">
        <v>10232</v>
      </c>
      <c r="C3908" s="136" t="s">
        <v>5361</v>
      </c>
      <c r="D3908" s="136" t="s">
        <v>368</v>
      </c>
      <c r="E3908" s="138">
        <v>32.78</v>
      </c>
      <c r="F3908" s="138">
        <v>29.76</v>
      </c>
      <c r="G3908" s="136" t="s">
        <v>308</v>
      </c>
      <c r="H3908" s="139">
        <v>41974</v>
      </c>
    </row>
    <row r="3909" spans="1:8" ht="25.5">
      <c r="A3909" s="140" t="s">
        <v>10233</v>
      </c>
      <c r="B3909" s="141" t="s">
        <v>10234</v>
      </c>
      <c r="C3909" s="140" t="s">
        <v>5361</v>
      </c>
      <c r="D3909" s="140" t="s">
        <v>368</v>
      </c>
      <c r="E3909" s="142">
        <v>35.21</v>
      </c>
      <c r="F3909" s="142">
        <v>31.96</v>
      </c>
      <c r="G3909" s="140" t="s">
        <v>308</v>
      </c>
      <c r="H3909" s="143">
        <v>41974</v>
      </c>
    </row>
    <row r="3910" spans="1:8" ht="25.5">
      <c r="A3910" s="136" t="s">
        <v>10235</v>
      </c>
      <c r="B3910" s="137" t="s">
        <v>10236</v>
      </c>
      <c r="C3910" s="136" t="s">
        <v>5361</v>
      </c>
      <c r="D3910" s="136" t="s">
        <v>368</v>
      </c>
      <c r="E3910" s="138">
        <v>37.03</v>
      </c>
      <c r="F3910" s="138">
        <v>33.619999999999997</v>
      </c>
      <c r="G3910" s="136" t="s">
        <v>308</v>
      </c>
      <c r="H3910" s="139">
        <v>41974</v>
      </c>
    </row>
    <row r="3911" spans="1:8" ht="25.5">
      <c r="A3911" s="140">
        <v>88061</v>
      </c>
      <c r="B3911" s="141" t="s">
        <v>10237</v>
      </c>
      <c r="C3911" s="140" t="s">
        <v>5361</v>
      </c>
      <c r="D3911" s="140" t="s">
        <v>83</v>
      </c>
      <c r="E3911" s="142">
        <v>0.06</v>
      </c>
      <c r="F3911" s="142">
        <v>0.05</v>
      </c>
      <c r="G3911" s="140" t="s">
        <v>308</v>
      </c>
      <c r="H3911" s="143">
        <v>41974</v>
      </c>
    </row>
    <row r="3912" spans="1:8" ht="25.5">
      <c r="A3912" s="136">
        <v>88055</v>
      </c>
      <c r="B3912" s="137" t="s">
        <v>10238</v>
      </c>
      <c r="C3912" s="136" t="s">
        <v>5361</v>
      </c>
      <c r="D3912" s="136" t="s">
        <v>83</v>
      </c>
      <c r="E3912" s="138">
        <v>0.02</v>
      </c>
      <c r="F3912" s="138">
        <v>0.01</v>
      </c>
      <c r="G3912" s="136" t="s">
        <v>308</v>
      </c>
      <c r="H3912" s="139">
        <v>41974</v>
      </c>
    </row>
    <row r="3913" spans="1:8" ht="25.5">
      <c r="A3913" s="140">
        <v>88057</v>
      </c>
      <c r="B3913" s="141" t="s">
        <v>10239</v>
      </c>
      <c r="C3913" s="140" t="s">
        <v>5361</v>
      </c>
      <c r="D3913" s="140" t="s">
        <v>83</v>
      </c>
      <c r="E3913" s="142">
        <v>0.03</v>
      </c>
      <c r="F3913" s="142">
        <v>0.02</v>
      </c>
      <c r="G3913" s="140" t="s">
        <v>308</v>
      </c>
      <c r="H3913" s="143">
        <v>41974</v>
      </c>
    </row>
    <row r="3914" spans="1:8" ht="25.5">
      <c r="A3914" s="136">
        <v>88059</v>
      </c>
      <c r="B3914" s="137" t="s">
        <v>10240</v>
      </c>
      <c r="C3914" s="136" t="s">
        <v>5361</v>
      </c>
      <c r="D3914" s="136" t="s">
        <v>83</v>
      </c>
      <c r="E3914" s="138">
        <v>0.05</v>
      </c>
      <c r="F3914" s="138">
        <v>0.04</v>
      </c>
      <c r="G3914" s="136" t="s">
        <v>308</v>
      </c>
      <c r="H3914" s="139">
        <v>41974</v>
      </c>
    </row>
    <row r="3915" spans="1:8" ht="25.5">
      <c r="A3915" s="140">
        <v>88053</v>
      </c>
      <c r="B3915" s="141" t="s">
        <v>10241</v>
      </c>
      <c r="C3915" s="140" t="s">
        <v>5361</v>
      </c>
      <c r="D3915" s="140" t="s">
        <v>83</v>
      </c>
      <c r="E3915" s="142">
        <v>0.12</v>
      </c>
      <c r="F3915" s="142">
        <v>0.11</v>
      </c>
      <c r="G3915" s="140" t="s">
        <v>308</v>
      </c>
      <c r="H3915" s="143">
        <v>41974</v>
      </c>
    </row>
    <row r="3916" spans="1:8" ht="25.5">
      <c r="A3916" s="136">
        <v>88047</v>
      </c>
      <c r="B3916" s="137" t="s">
        <v>10242</v>
      </c>
      <c r="C3916" s="136" t="s">
        <v>5361</v>
      </c>
      <c r="D3916" s="136" t="s">
        <v>83</v>
      </c>
      <c r="E3916" s="138">
        <v>7.0000000000000007E-2</v>
      </c>
      <c r="F3916" s="138">
        <v>0.06</v>
      </c>
      <c r="G3916" s="136" t="s">
        <v>308</v>
      </c>
      <c r="H3916" s="139">
        <v>41974</v>
      </c>
    </row>
    <row r="3917" spans="1:8" ht="25.5">
      <c r="A3917" s="140">
        <v>88049</v>
      </c>
      <c r="B3917" s="141" t="s">
        <v>10243</v>
      </c>
      <c r="C3917" s="140" t="s">
        <v>5361</v>
      </c>
      <c r="D3917" s="140" t="s">
        <v>83</v>
      </c>
      <c r="E3917" s="142">
        <v>0.09</v>
      </c>
      <c r="F3917" s="142">
        <v>7.0000000000000007E-2</v>
      </c>
      <c r="G3917" s="140" t="s">
        <v>308</v>
      </c>
      <c r="H3917" s="143">
        <v>41974</v>
      </c>
    </row>
    <row r="3918" spans="1:8" ht="25.5">
      <c r="A3918" s="136">
        <v>88051</v>
      </c>
      <c r="B3918" s="137" t="s">
        <v>10244</v>
      </c>
      <c r="C3918" s="136" t="s">
        <v>5361</v>
      </c>
      <c r="D3918" s="136" t="s">
        <v>83</v>
      </c>
      <c r="E3918" s="138">
        <v>0.1</v>
      </c>
      <c r="F3918" s="138">
        <v>0.09</v>
      </c>
      <c r="G3918" s="136" t="s">
        <v>308</v>
      </c>
      <c r="H3918" s="139">
        <v>41974</v>
      </c>
    </row>
    <row r="3919" spans="1:8" ht="25.5">
      <c r="A3919" s="140">
        <v>88045</v>
      </c>
      <c r="B3919" s="141" t="s">
        <v>10245</v>
      </c>
      <c r="C3919" s="140" t="s">
        <v>5361</v>
      </c>
      <c r="D3919" s="140" t="s">
        <v>83</v>
      </c>
      <c r="E3919" s="142">
        <v>0.22</v>
      </c>
      <c r="F3919" s="142">
        <v>0.19</v>
      </c>
      <c r="G3919" s="140" t="s">
        <v>308</v>
      </c>
      <c r="H3919" s="143">
        <v>41974</v>
      </c>
    </row>
    <row r="3920" spans="1:8" ht="25.5">
      <c r="A3920" s="136">
        <v>88060</v>
      </c>
      <c r="B3920" s="137" t="s">
        <v>10246</v>
      </c>
      <c r="C3920" s="136" t="s">
        <v>5361</v>
      </c>
      <c r="D3920" s="136" t="s">
        <v>83</v>
      </c>
      <c r="E3920" s="138">
        <v>0.25</v>
      </c>
      <c r="F3920" s="138">
        <v>0.23</v>
      </c>
      <c r="G3920" s="136" t="s">
        <v>308</v>
      </c>
      <c r="H3920" s="139">
        <v>41974</v>
      </c>
    </row>
    <row r="3921" spans="1:8" ht="25.5">
      <c r="A3921" s="140">
        <v>88054</v>
      </c>
      <c r="B3921" s="141" t="s">
        <v>10247</v>
      </c>
      <c r="C3921" s="140" t="s">
        <v>5361</v>
      </c>
      <c r="D3921" s="140" t="s">
        <v>83</v>
      </c>
      <c r="E3921" s="142">
        <v>0.08</v>
      </c>
      <c r="F3921" s="142">
        <v>7.0000000000000007E-2</v>
      </c>
      <c r="G3921" s="140" t="s">
        <v>308</v>
      </c>
      <c r="H3921" s="143">
        <v>41974</v>
      </c>
    </row>
    <row r="3922" spans="1:8" ht="25.5">
      <c r="A3922" s="136">
        <v>88056</v>
      </c>
      <c r="B3922" s="137" t="s">
        <v>10248</v>
      </c>
      <c r="C3922" s="136" t="s">
        <v>5361</v>
      </c>
      <c r="D3922" s="136" t="s">
        <v>83</v>
      </c>
      <c r="E3922" s="138">
        <v>0.13</v>
      </c>
      <c r="F3922" s="138">
        <v>0.11</v>
      </c>
      <c r="G3922" s="136" t="s">
        <v>308</v>
      </c>
      <c r="H3922" s="139">
        <v>41974</v>
      </c>
    </row>
    <row r="3923" spans="1:8" ht="25.5">
      <c r="A3923" s="140">
        <v>88058</v>
      </c>
      <c r="B3923" s="141" t="s">
        <v>10249</v>
      </c>
      <c r="C3923" s="140" t="s">
        <v>5361</v>
      </c>
      <c r="D3923" s="140" t="s">
        <v>83</v>
      </c>
      <c r="E3923" s="142">
        <v>0.19</v>
      </c>
      <c r="F3923" s="142">
        <v>0.17</v>
      </c>
      <c r="G3923" s="140" t="s">
        <v>308</v>
      </c>
      <c r="H3923" s="143">
        <v>41974</v>
      </c>
    </row>
    <row r="3924" spans="1:8" ht="25.5">
      <c r="A3924" s="136">
        <v>88052</v>
      </c>
      <c r="B3924" s="137" t="s">
        <v>10250</v>
      </c>
      <c r="C3924" s="136" t="s">
        <v>5361</v>
      </c>
      <c r="D3924" s="136" t="s">
        <v>83</v>
      </c>
      <c r="E3924" s="138">
        <v>0.4</v>
      </c>
      <c r="F3924" s="138">
        <v>0.36</v>
      </c>
      <c r="G3924" s="136" t="s">
        <v>308</v>
      </c>
      <c r="H3924" s="139">
        <v>41974</v>
      </c>
    </row>
    <row r="3925" spans="1:8" ht="25.5">
      <c r="A3925" s="140">
        <v>88046</v>
      </c>
      <c r="B3925" s="141" t="s">
        <v>10251</v>
      </c>
      <c r="C3925" s="140" t="s">
        <v>5361</v>
      </c>
      <c r="D3925" s="140" t="s">
        <v>83</v>
      </c>
      <c r="E3925" s="142">
        <v>0.19</v>
      </c>
      <c r="F3925" s="142">
        <v>0.17</v>
      </c>
      <c r="G3925" s="140" t="s">
        <v>308</v>
      </c>
      <c r="H3925" s="143">
        <v>41974</v>
      </c>
    </row>
    <row r="3926" spans="1:8" ht="25.5">
      <c r="A3926" s="136">
        <v>88048</v>
      </c>
      <c r="B3926" s="137" t="s">
        <v>10252</v>
      </c>
      <c r="C3926" s="136" t="s">
        <v>5361</v>
      </c>
      <c r="D3926" s="136" t="s">
        <v>83</v>
      </c>
      <c r="E3926" s="138">
        <v>0.25</v>
      </c>
      <c r="F3926" s="138">
        <v>0.22</v>
      </c>
      <c r="G3926" s="136" t="s">
        <v>308</v>
      </c>
      <c r="H3926" s="139">
        <v>41974</v>
      </c>
    </row>
    <row r="3927" spans="1:8" ht="25.5">
      <c r="A3927" s="140">
        <v>88050</v>
      </c>
      <c r="B3927" s="141" t="s">
        <v>10253</v>
      </c>
      <c r="C3927" s="140" t="s">
        <v>5361</v>
      </c>
      <c r="D3927" s="140" t="s">
        <v>83</v>
      </c>
      <c r="E3927" s="142">
        <v>0.33</v>
      </c>
      <c r="F3927" s="142">
        <v>0.28999999999999998</v>
      </c>
      <c r="G3927" s="140" t="s">
        <v>308</v>
      </c>
      <c r="H3927" s="143">
        <v>41974</v>
      </c>
    </row>
    <row r="3928" spans="1:8" ht="25.5">
      <c r="A3928" s="136">
        <v>88044</v>
      </c>
      <c r="B3928" s="137" t="s">
        <v>10254</v>
      </c>
      <c r="C3928" s="136" t="s">
        <v>5361</v>
      </c>
      <c r="D3928" s="136" t="s">
        <v>83</v>
      </c>
      <c r="E3928" s="138">
        <v>0.44</v>
      </c>
      <c r="F3928" s="138">
        <v>0.39</v>
      </c>
      <c r="G3928" s="136" t="s">
        <v>308</v>
      </c>
      <c r="H3928" s="139">
        <v>41974</v>
      </c>
    </row>
    <row r="3929" spans="1:8" ht="25.5">
      <c r="A3929" s="140">
        <v>89191</v>
      </c>
      <c r="B3929" s="141" t="s">
        <v>10255</v>
      </c>
      <c r="C3929" s="140" t="s">
        <v>5361</v>
      </c>
      <c r="D3929" s="140" t="s">
        <v>519</v>
      </c>
      <c r="E3929" s="142">
        <v>0.63</v>
      </c>
      <c r="F3929" s="142">
        <v>0.56999999999999995</v>
      </c>
      <c r="G3929" s="140" t="s">
        <v>308</v>
      </c>
      <c r="H3929" s="143">
        <v>41974</v>
      </c>
    </row>
    <row r="3930" spans="1:8" ht="25.5">
      <c r="A3930" s="136">
        <v>89188</v>
      </c>
      <c r="B3930" s="137" t="s">
        <v>10256</v>
      </c>
      <c r="C3930" s="136" t="s">
        <v>5361</v>
      </c>
      <c r="D3930" s="136" t="s">
        <v>519</v>
      </c>
      <c r="E3930" s="138">
        <v>0.31</v>
      </c>
      <c r="F3930" s="138">
        <v>0.27</v>
      </c>
      <c r="G3930" s="136" t="s">
        <v>308</v>
      </c>
      <c r="H3930" s="139">
        <v>41974</v>
      </c>
    </row>
    <row r="3931" spans="1:8" ht="25.5">
      <c r="A3931" s="140">
        <v>89189</v>
      </c>
      <c r="B3931" s="141" t="s">
        <v>10257</v>
      </c>
      <c r="C3931" s="140" t="s">
        <v>5361</v>
      </c>
      <c r="D3931" s="140" t="s">
        <v>519</v>
      </c>
      <c r="E3931" s="142">
        <v>0.39</v>
      </c>
      <c r="F3931" s="142">
        <v>0.35</v>
      </c>
      <c r="G3931" s="140" t="s">
        <v>308</v>
      </c>
      <c r="H3931" s="143">
        <v>41974</v>
      </c>
    </row>
    <row r="3932" spans="1:8" ht="25.5">
      <c r="A3932" s="136">
        <v>89190</v>
      </c>
      <c r="B3932" s="137" t="s">
        <v>10258</v>
      </c>
      <c r="C3932" s="136" t="s">
        <v>5361</v>
      </c>
      <c r="D3932" s="136" t="s">
        <v>519</v>
      </c>
      <c r="E3932" s="138">
        <v>0.52</v>
      </c>
      <c r="F3932" s="138">
        <v>0.47</v>
      </c>
      <c r="G3932" s="136" t="s">
        <v>308</v>
      </c>
      <c r="H3932" s="139">
        <v>41974</v>
      </c>
    </row>
    <row r="3933" spans="1:8">
      <c r="A3933" s="140">
        <v>88087</v>
      </c>
      <c r="B3933" s="141" t="s">
        <v>10259</v>
      </c>
      <c r="C3933" s="140" t="s">
        <v>5361</v>
      </c>
      <c r="D3933" s="140" t="s">
        <v>416</v>
      </c>
      <c r="E3933" s="142">
        <v>0.05</v>
      </c>
      <c r="F3933" s="142">
        <v>0.04</v>
      </c>
      <c r="G3933" s="140" t="s">
        <v>308</v>
      </c>
      <c r="H3933" s="143">
        <v>41974</v>
      </c>
    </row>
    <row r="3934" spans="1:8">
      <c r="A3934" s="136">
        <v>88039</v>
      </c>
      <c r="B3934" s="137" t="s">
        <v>10260</v>
      </c>
      <c r="C3934" s="136" t="s">
        <v>5361</v>
      </c>
      <c r="D3934" s="136" t="s">
        <v>368</v>
      </c>
      <c r="E3934" s="138">
        <v>50.61</v>
      </c>
      <c r="F3934" s="138">
        <v>45.95</v>
      </c>
      <c r="G3934" s="136" t="s">
        <v>308</v>
      </c>
      <c r="H3934" s="139">
        <v>41974</v>
      </c>
    </row>
    <row r="3935" spans="1:8">
      <c r="A3935" s="140">
        <v>88036</v>
      </c>
      <c r="B3935" s="141" t="s">
        <v>10261</v>
      </c>
      <c r="C3935" s="140" t="s">
        <v>5361</v>
      </c>
      <c r="D3935" s="140" t="s">
        <v>368</v>
      </c>
      <c r="E3935" s="142">
        <v>21.06</v>
      </c>
      <c r="F3935" s="142">
        <v>19.12</v>
      </c>
      <c r="G3935" s="140" t="s">
        <v>308</v>
      </c>
      <c r="H3935" s="143">
        <v>41974</v>
      </c>
    </row>
    <row r="3936" spans="1:8">
      <c r="A3936" s="136">
        <v>88037</v>
      </c>
      <c r="B3936" s="137" t="s">
        <v>10262</v>
      </c>
      <c r="C3936" s="136" t="s">
        <v>5361</v>
      </c>
      <c r="D3936" s="136" t="s">
        <v>368</v>
      </c>
      <c r="E3936" s="138">
        <v>29.5</v>
      </c>
      <c r="F3936" s="138">
        <v>26.78</v>
      </c>
      <c r="G3936" s="136" t="s">
        <v>308</v>
      </c>
      <c r="H3936" s="139">
        <v>41974</v>
      </c>
    </row>
    <row r="3937" spans="1:8">
      <c r="A3937" s="140">
        <v>88038</v>
      </c>
      <c r="B3937" s="141" t="s">
        <v>10263</v>
      </c>
      <c r="C3937" s="140" t="s">
        <v>5361</v>
      </c>
      <c r="D3937" s="140" t="s">
        <v>368</v>
      </c>
      <c r="E3937" s="142">
        <v>40.06</v>
      </c>
      <c r="F3937" s="142">
        <v>36.369999999999997</v>
      </c>
      <c r="G3937" s="140" t="s">
        <v>308</v>
      </c>
      <c r="H3937" s="143">
        <v>41974</v>
      </c>
    </row>
    <row r="3938" spans="1:8" ht="25.5">
      <c r="A3938" s="136">
        <v>88082</v>
      </c>
      <c r="B3938" s="137" t="s">
        <v>10264</v>
      </c>
      <c r="C3938" s="136" t="s">
        <v>5361</v>
      </c>
      <c r="D3938" s="136" t="s">
        <v>335</v>
      </c>
      <c r="E3938" s="138">
        <v>0.36</v>
      </c>
      <c r="F3938" s="138">
        <v>0.33</v>
      </c>
      <c r="G3938" s="136" t="s">
        <v>308</v>
      </c>
      <c r="H3938" s="139">
        <v>41974</v>
      </c>
    </row>
    <row r="3939" spans="1:8" ht="25.5">
      <c r="A3939" s="140">
        <v>88079</v>
      </c>
      <c r="B3939" s="141" t="s">
        <v>10265</v>
      </c>
      <c r="C3939" s="140" t="s">
        <v>5361</v>
      </c>
      <c r="D3939" s="140" t="s">
        <v>335</v>
      </c>
      <c r="E3939" s="142">
        <v>0.11</v>
      </c>
      <c r="F3939" s="142">
        <v>0.1</v>
      </c>
      <c r="G3939" s="140" t="s">
        <v>308</v>
      </c>
      <c r="H3939" s="143">
        <v>41974</v>
      </c>
    </row>
    <row r="3940" spans="1:8" ht="25.5">
      <c r="A3940" s="136">
        <v>88080</v>
      </c>
      <c r="B3940" s="137" t="s">
        <v>10266</v>
      </c>
      <c r="C3940" s="136" t="s">
        <v>5361</v>
      </c>
      <c r="D3940" s="136" t="s">
        <v>335</v>
      </c>
      <c r="E3940" s="138">
        <v>0.18</v>
      </c>
      <c r="F3940" s="138">
        <v>0.16</v>
      </c>
      <c r="G3940" s="136" t="s">
        <v>308</v>
      </c>
      <c r="H3940" s="139">
        <v>41974</v>
      </c>
    </row>
    <row r="3941" spans="1:8" ht="25.5">
      <c r="A3941" s="140">
        <v>88081</v>
      </c>
      <c r="B3941" s="141" t="s">
        <v>10267</v>
      </c>
      <c r="C3941" s="140" t="s">
        <v>5361</v>
      </c>
      <c r="D3941" s="140" t="s">
        <v>335</v>
      </c>
      <c r="E3941" s="142">
        <v>0.27</v>
      </c>
      <c r="F3941" s="142">
        <v>0.24</v>
      </c>
      <c r="G3941" s="140" t="s">
        <v>308</v>
      </c>
      <c r="H3941" s="143">
        <v>41974</v>
      </c>
    </row>
    <row r="3942" spans="1:8" ht="25.5">
      <c r="A3942" s="136">
        <v>88078</v>
      </c>
      <c r="B3942" s="137" t="s">
        <v>10268</v>
      </c>
      <c r="C3942" s="136" t="s">
        <v>5361</v>
      </c>
      <c r="D3942" s="136" t="s">
        <v>335</v>
      </c>
      <c r="E3942" s="138">
        <v>0.65</v>
      </c>
      <c r="F3942" s="138">
        <v>0.57999999999999996</v>
      </c>
      <c r="G3942" s="136" t="s">
        <v>308</v>
      </c>
      <c r="H3942" s="139">
        <v>41974</v>
      </c>
    </row>
    <row r="3943" spans="1:8" ht="25.5">
      <c r="A3943" s="140">
        <v>88075</v>
      </c>
      <c r="B3943" s="141" t="s">
        <v>10269</v>
      </c>
      <c r="C3943" s="140" t="s">
        <v>5361</v>
      </c>
      <c r="D3943" s="140" t="s">
        <v>335</v>
      </c>
      <c r="E3943" s="142">
        <v>0.43</v>
      </c>
      <c r="F3943" s="142">
        <v>0.38</v>
      </c>
      <c r="G3943" s="140" t="s">
        <v>308</v>
      </c>
      <c r="H3943" s="143">
        <v>41974</v>
      </c>
    </row>
    <row r="3944" spans="1:8" ht="25.5">
      <c r="A3944" s="136">
        <v>88076</v>
      </c>
      <c r="B3944" s="137" t="s">
        <v>10270</v>
      </c>
      <c r="C3944" s="136" t="s">
        <v>5361</v>
      </c>
      <c r="D3944" s="136" t="s">
        <v>335</v>
      </c>
      <c r="E3944" s="138">
        <v>0.49</v>
      </c>
      <c r="F3944" s="138">
        <v>0.44</v>
      </c>
      <c r="G3944" s="136" t="s">
        <v>308</v>
      </c>
      <c r="H3944" s="139">
        <v>41974</v>
      </c>
    </row>
    <row r="3945" spans="1:8" ht="25.5">
      <c r="A3945" s="140">
        <v>88077</v>
      </c>
      <c r="B3945" s="141" t="s">
        <v>10271</v>
      </c>
      <c r="C3945" s="140" t="s">
        <v>5361</v>
      </c>
      <c r="D3945" s="140" t="s">
        <v>335</v>
      </c>
      <c r="E3945" s="142">
        <v>0.56999999999999995</v>
      </c>
      <c r="F3945" s="142">
        <v>0.51</v>
      </c>
      <c r="G3945" s="140" t="s">
        <v>308</v>
      </c>
      <c r="H3945" s="143">
        <v>41974</v>
      </c>
    </row>
    <row r="3946" spans="1:8">
      <c r="A3946" s="136">
        <v>88074</v>
      </c>
      <c r="B3946" s="137" t="s">
        <v>10272</v>
      </c>
      <c r="C3946" s="136" t="s">
        <v>5361</v>
      </c>
      <c r="D3946" s="136" t="s">
        <v>335</v>
      </c>
      <c r="E3946" s="138">
        <v>0.63</v>
      </c>
      <c r="F3946" s="138">
        <v>0.56000000000000005</v>
      </c>
      <c r="G3946" s="136" t="s">
        <v>308</v>
      </c>
      <c r="H3946" s="139">
        <v>41974</v>
      </c>
    </row>
    <row r="3947" spans="1:8" ht="25.5">
      <c r="A3947" s="140">
        <v>89187</v>
      </c>
      <c r="B3947" s="141" t="s">
        <v>10273</v>
      </c>
      <c r="C3947" s="140" t="s">
        <v>5361</v>
      </c>
      <c r="D3947" s="140" t="s">
        <v>1512</v>
      </c>
      <c r="E3947" s="142">
        <v>20.64</v>
      </c>
      <c r="F3947" s="142">
        <v>18.73</v>
      </c>
      <c r="G3947" s="140" t="s">
        <v>308</v>
      </c>
      <c r="H3947" s="143">
        <v>41974</v>
      </c>
    </row>
    <row r="3948" spans="1:8" ht="25.5">
      <c r="A3948" s="136">
        <v>89178</v>
      </c>
      <c r="B3948" s="137" t="s">
        <v>10274</v>
      </c>
      <c r="C3948" s="136" t="s">
        <v>5361</v>
      </c>
      <c r="D3948" s="136" t="s">
        <v>1512</v>
      </c>
      <c r="E3948" s="138">
        <v>9.7100000000000009</v>
      </c>
      <c r="F3948" s="138">
        <v>8.81</v>
      </c>
      <c r="G3948" s="136" t="s">
        <v>308</v>
      </c>
      <c r="H3948" s="139">
        <v>41974</v>
      </c>
    </row>
    <row r="3949" spans="1:8" ht="25.5">
      <c r="A3949" s="140">
        <v>89181</v>
      </c>
      <c r="B3949" s="141" t="s">
        <v>10275</v>
      </c>
      <c r="C3949" s="140" t="s">
        <v>5361</v>
      </c>
      <c r="D3949" s="140" t="s">
        <v>1512</v>
      </c>
      <c r="E3949" s="142">
        <v>13.35</v>
      </c>
      <c r="F3949" s="142">
        <v>12.12</v>
      </c>
      <c r="G3949" s="140" t="s">
        <v>308</v>
      </c>
      <c r="H3949" s="143">
        <v>41974</v>
      </c>
    </row>
    <row r="3950" spans="1:8" ht="25.5">
      <c r="A3950" s="136">
        <v>89184</v>
      </c>
      <c r="B3950" s="137" t="s">
        <v>10276</v>
      </c>
      <c r="C3950" s="136" t="s">
        <v>5361</v>
      </c>
      <c r="D3950" s="136" t="s">
        <v>1512</v>
      </c>
      <c r="E3950" s="138">
        <v>17</v>
      </c>
      <c r="F3950" s="138">
        <v>15.43</v>
      </c>
      <c r="G3950" s="136" t="s">
        <v>308</v>
      </c>
      <c r="H3950" s="139">
        <v>41974</v>
      </c>
    </row>
    <row r="3951" spans="1:8">
      <c r="A3951" s="140">
        <v>89194</v>
      </c>
      <c r="B3951" s="141" t="s">
        <v>10277</v>
      </c>
      <c r="C3951" s="140" t="s">
        <v>5361</v>
      </c>
      <c r="D3951" s="140" t="s">
        <v>1512</v>
      </c>
      <c r="E3951" s="142">
        <v>44.92</v>
      </c>
      <c r="F3951" s="142">
        <v>40.78</v>
      </c>
      <c r="G3951" s="140" t="s">
        <v>308</v>
      </c>
      <c r="H3951" s="143">
        <v>41974</v>
      </c>
    </row>
    <row r="3952" spans="1:8" ht="25.5">
      <c r="A3952" s="136">
        <v>89186</v>
      </c>
      <c r="B3952" s="137" t="s">
        <v>10278</v>
      </c>
      <c r="C3952" s="136" t="s">
        <v>5361</v>
      </c>
      <c r="D3952" s="136" t="s">
        <v>1512</v>
      </c>
      <c r="E3952" s="138">
        <v>18.21</v>
      </c>
      <c r="F3952" s="138">
        <v>16.53</v>
      </c>
      <c r="G3952" s="136" t="s">
        <v>308</v>
      </c>
      <c r="H3952" s="139">
        <v>41974</v>
      </c>
    </row>
    <row r="3953" spans="1:8" ht="25.5">
      <c r="A3953" s="140">
        <v>89177</v>
      </c>
      <c r="B3953" s="141" t="s">
        <v>10279</v>
      </c>
      <c r="C3953" s="140" t="s">
        <v>5361</v>
      </c>
      <c r="D3953" s="140" t="s">
        <v>1512</v>
      </c>
      <c r="E3953" s="142">
        <v>8.5</v>
      </c>
      <c r="F3953" s="142">
        <v>7.71</v>
      </c>
      <c r="G3953" s="140" t="s">
        <v>308</v>
      </c>
      <c r="H3953" s="143">
        <v>41974</v>
      </c>
    </row>
    <row r="3954" spans="1:8" ht="25.5">
      <c r="A3954" s="136">
        <v>89180</v>
      </c>
      <c r="B3954" s="137" t="s">
        <v>10280</v>
      </c>
      <c r="C3954" s="136" t="s">
        <v>5361</v>
      </c>
      <c r="D3954" s="136" t="s">
        <v>1512</v>
      </c>
      <c r="E3954" s="138">
        <v>10.93</v>
      </c>
      <c r="F3954" s="138">
        <v>9.92</v>
      </c>
      <c r="G3954" s="136" t="s">
        <v>308</v>
      </c>
      <c r="H3954" s="139">
        <v>41974</v>
      </c>
    </row>
    <row r="3955" spans="1:8" ht="25.5">
      <c r="A3955" s="140">
        <v>89183</v>
      </c>
      <c r="B3955" s="141" t="s">
        <v>10281</v>
      </c>
      <c r="C3955" s="140" t="s">
        <v>5361</v>
      </c>
      <c r="D3955" s="140" t="s">
        <v>1512</v>
      </c>
      <c r="E3955" s="142">
        <v>14.57</v>
      </c>
      <c r="F3955" s="142">
        <v>13.22</v>
      </c>
      <c r="G3955" s="140" t="s">
        <v>308</v>
      </c>
      <c r="H3955" s="143">
        <v>41974</v>
      </c>
    </row>
    <row r="3956" spans="1:8">
      <c r="A3956" s="136">
        <v>89193</v>
      </c>
      <c r="B3956" s="137" t="s">
        <v>10282</v>
      </c>
      <c r="C3956" s="136" t="s">
        <v>5361</v>
      </c>
      <c r="D3956" s="136" t="s">
        <v>1512</v>
      </c>
      <c r="E3956" s="138">
        <v>30.35</v>
      </c>
      <c r="F3956" s="138">
        <v>27.55</v>
      </c>
      <c r="G3956" s="136" t="s">
        <v>308</v>
      </c>
      <c r="H3956" s="139">
        <v>41974</v>
      </c>
    </row>
    <row r="3957" spans="1:8" ht="25.5">
      <c r="A3957" s="140">
        <v>89185</v>
      </c>
      <c r="B3957" s="141" t="s">
        <v>10283</v>
      </c>
      <c r="C3957" s="140" t="s">
        <v>5361</v>
      </c>
      <c r="D3957" s="140" t="s">
        <v>1512</v>
      </c>
      <c r="E3957" s="142">
        <v>17</v>
      </c>
      <c r="F3957" s="142">
        <v>15.43</v>
      </c>
      <c r="G3957" s="140" t="s">
        <v>308</v>
      </c>
      <c r="H3957" s="143">
        <v>41974</v>
      </c>
    </row>
    <row r="3958" spans="1:8" ht="25.5">
      <c r="A3958" s="136">
        <v>89176</v>
      </c>
      <c r="B3958" s="137" t="s">
        <v>10284</v>
      </c>
      <c r="C3958" s="136" t="s">
        <v>5361</v>
      </c>
      <c r="D3958" s="136" t="s">
        <v>1512</v>
      </c>
      <c r="E3958" s="138">
        <v>6.07</v>
      </c>
      <c r="F3958" s="138">
        <v>5.51</v>
      </c>
      <c r="G3958" s="136" t="s">
        <v>308</v>
      </c>
      <c r="H3958" s="139">
        <v>41974</v>
      </c>
    </row>
    <row r="3959" spans="1:8" ht="25.5">
      <c r="A3959" s="140">
        <v>89179</v>
      </c>
      <c r="B3959" s="141" t="s">
        <v>10285</v>
      </c>
      <c r="C3959" s="140" t="s">
        <v>5361</v>
      </c>
      <c r="D3959" s="140" t="s">
        <v>1512</v>
      </c>
      <c r="E3959" s="142">
        <v>9.7100000000000009</v>
      </c>
      <c r="F3959" s="142">
        <v>8.81</v>
      </c>
      <c r="G3959" s="140" t="s">
        <v>308</v>
      </c>
      <c r="H3959" s="143">
        <v>41974</v>
      </c>
    </row>
    <row r="3960" spans="1:8" ht="25.5">
      <c r="A3960" s="136">
        <v>89182</v>
      </c>
      <c r="B3960" s="137" t="s">
        <v>10286</v>
      </c>
      <c r="C3960" s="136" t="s">
        <v>5361</v>
      </c>
      <c r="D3960" s="136" t="s">
        <v>1512</v>
      </c>
      <c r="E3960" s="138">
        <v>13.35</v>
      </c>
      <c r="F3960" s="138">
        <v>12.12</v>
      </c>
      <c r="G3960" s="136" t="s">
        <v>308</v>
      </c>
      <c r="H3960" s="139">
        <v>41974</v>
      </c>
    </row>
    <row r="3961" spans="1:8">
      <c r="A3961" s="140">
        <v>89192</v>
      </c>
      <c r="B3961" s="141" t="s">
        <v>10287</v>
      </c>
      <c r="C3961" s="140" t="s">
        <v>5361</v>
      </c>
      <c r="D3961" s="140" t="s">
        <v>1512</v>
      </c>
      <c r="E3961" s="142">
        <v>18.21</v>
      </c>
      <c r="F3961" s="142">
        <v>16.53</v>
      </c>
      <c r="G3961" s="140" t="s">
        <v>308</v>
      </c>
      <c r="H3961" s="143">
        <v>41974</v>
      </c>
    </row>
    <row r="3962" spans="1:8" ht="25.5">
      <c r="A3962" s="136">
        <v>72858</v>
      </c>
      <c r="B3962" s="137" t="s">
        <v>10288</v>
      </c>
      <c r="C3962" s="136" t="s">
        <v>5604</v>
      </c>
      <c r="D3962" s="136" t="s">
        <v>368</v>
      </c>
      <c r="E3962" s="138">
        <v>2.59</v>
      </c>
      <c r="F3962" s="138">
        <v>2.5499999999999998</v>
      </c>
      <c r="G3962" s="136" t="s">
        <v>308</v>
      </c>
      <c r="H3962" s="139">
        <v>41974</v>
      </c>
    </row>
    <row r="3963" spans="1:8" ht="25.5">
      <c r="A3963" s="140">
        <v>72859</v>
      </c>
      <c r="B3963" s="141" t="s">
        <v>10289</v>
      </c>
      <c r="C3963" s="140" t="s">
        <v>5604</v>
      </c>
      <c r="D3963" s="140" t="s">
        <v>368</v>
      </c>
      <c r="E3963" s="142">
        <v>2.66</v>
      </c>
      <c r="F3963" s="142">
        <v>2.62</v>
      </c>
      <c r="G3963" s="140" t="s">
        <v>308</v>
      </c>
      <c r="H3963" s="143">
        <v>41974</v>
      </c>
    </row>
    <row r="3964" spans="1:8" ht="25.5">
      <c r="A3964" s="136">
        <v>72860</v>
      </c>
      <c r="B3964" s="137" t="s">
        <v>10290</v>
      </c>
      <c r="C3964" s="136" t="s">
        <v>5604</v>
      </c>
      <c r="D3964" s="136" t="s">
        <v>368</v>
      </c>
      <c r="E3964" s="138">
        <v>2.74</v>
      </c>
      <c r="F3964" s="138">
        <v>2.7</v>
      </c>
      <c r="G3964" s="136" t="s">
        <v>308</v>
      </c>
      <c r="H3964" s="139">
        <v>41974</v>
      </c>
    </row>
    <row r="3965" spans="1:8" ht="25.5">
      <c r="A3965" s="140">
        <v>72874</v>
      </c>
      <c r="B3965" s="141" t="s">
        <v>10291</v>
      </c>
      <c r="C3965" s="140" t="s">
        <v>5604</v>
      </c>
      <c r="D3965" s="140" t="s">
        <v>368</v>
      </c>
      <c r="E3965" s="142">
        <v>2.81</v>
      </c>
      <c r="F3965" s="142">
        <v>2.77</v>
      </c>
      <c r="G3965" s="140" t="s">
        <v>308</v>
      </c>
      <c r="H3965" s="143">
        <v>41974</v>
      </c>
    </row>
    <row r="3966" spans="1:8" ht="25.5">
      <c r="A3966" s="136">
        <v>72857</v>
      </c>
      <c r="B3966" s="137" t="s">
        <v>10292</v>
      </c>
      <c r="C3966" s="136" t="s">
        <v>5604</v>
      </c>
      <c r="D3966" s="136" t="s">
        <v>368</v>
      </c>
      <c r="E3966" s="138">
        <v>2.52</v>
      </c>
      <c r="F3966" s="138">
        <v>2.4900000000000002</v>
      </c>
      <c r="G3966" s="136" t="s">
        <v>308</v>
      </c>
      <c r="H3966" s="139">
        <v>41974</v>
      </c>
    </row>
    <row r="3967" spans="1:8" ht="25.5">
      <c r="A3967" s="140">
        <v>72856</v>
      </c>
      <c r="B3967" s="141" t="s">
        <v>10293</v>
      </c>
      <c r="C3967" s="140" t="s">
        <v>5604</v>
      </c>
      <c r="D3967" s="140" t="s">
        <v>10181</v>
      </c>
      <c r="E3967" s="142">
        <v>1.38</v>
      </c>
      <c r="F3967" s="142">
        <v>1.36</v>
      </c>
      <c r="G3967" s="140" t="s">
        <v>308</v>
      </c>
      <c r="H3967" s="143">
        <v>41974</v>
      </c>
    </row>
    <row r="3968" spans="1:8" ht="25.5">
      <c r="A3968" s="136">
        <v>72852</v>
      </c>
      <c r="B3968" s="137" t="s">
        <v>10294</v>
      </c>
      <c r="C3968" s="136" t="s">
        <v>5604</v>
      </c>
      <c r="D3968" s="136" t="s">
        <v>368</v>
      </c>
      <c r="E3968" s="138">
        <v>2.91</v>
      </c>
      <c r="F3968" s="138">
        <v>2.87</v>
      </c>
      <c r="G3968" s="136" t="s">
        <v>308</v>
      </c>
      <c r="H3968" s="139">
        <v>41974</v>
      </c>
    </row>
    <row r="3969" spans="1:8" ht="25.5">
      <c r="A3969" s="140">
        <v>72853</v>
      </c>
      <c r="B3969" s="141" t="s">
        <v>10295</v>
      </c>
      <c r="C3969" s="140" t="s">
        <v>5604</v>
      </c>
      <c r="D3969" s="140" t="s">
        <v>368</v>
      </c>
      <c r="E3969" s="142">
        <v>2.98</v>
      </c>
      <c r="F3969" s="142">
        <v>2.94</v>
      </c>
      <c r="G3969" s="140" t="s">
        <v>308</v>
      </c>
      <c r="H3969" s="143">
        <v>41974</v>
      </c>
    </row>
    <row r="3970" spans="1:8" ht="25.5">
      <c r="A3970" s="136">
        <v>72854</v>
      </c>
      <c r="B3970" s="137" t="s">
        <v>10296</v>
      </c>
      <c r="C3970" s="136" t="s">
        <v>5604</v>
      </c>
      <c r="D3970" s="136" t="s">
        <v>368</v>
      </c>
      <c r="E3970" s="138">
        <v>3.07</v>
      </c>
      <c r="F3970" s="138">
        <v>3.03</v>
      </c>
      <c r="G3970" s="136" t="s">
        <v>308</v>
      </c>
      <c r="H3970" s="139">
        <v>41974</v>
      </c>
    </row>
    <row r="3971" spans="1:8" ht="25.5">
      <c r="A3971" s="140">
        <v>72855</v>
      </c>
      <c r="B3971" s="141" t="s">
        <v>10297</v>
      </c>
      <c r="C3971" s="140" t="s">
        <v>5604</v>
      </c>
      <c r="D3971" s="140" t="s">
        <v>368</v>
      </c>
      <c r="E3971" s="142">
        <v>3.16</v>
      </c>
      <c r="F3971" s="142">
        <v>3.12</v>
      </c>
      <c r="G3971" s="140" t="s">
        <v>308</v>
      </c>
      <c r="H3971" s="143">
        <v>41974</v>
      </c>
    </row>
    <row r="3972" spans="1:8" ht="25.5">
      <c r="A3972" s="136">
        <v>72851</v>
      </c>
      <c r="B3972" s="137" t="s">
        <v>10298</v>
      </c>
      <c r="C3972" s="136" t="s">
        <v>5604</v>
      </c>
      <c r="D3972" s="136" t="s">
        <v>368</v>
      </c>
      <c r="E3972" s="138">
        <v>2.83</v>
      </c>
      <c r="F3972" s="138">
        <v>2.8</v>
      </c>
      <c r="G3972" s="136" t="s">
        <v>308</v>
      </c>
      <c r="H3972" s="139">
        <v>41974</v>
      </c>
    </row>
    <row r="3973" spans="1:8" ht="25.5">
      <c r="A3973" s="140">
        <v>72881</v>
      </c>
      <c r="B3973" s="141" t="s">
        <v>10299</v>
      </c>
      <c r="C3973" s="140" t="s">
        <v>5604</v>
      </c>
      <c r="D3973" s="140" t="s">
        <v>10181</v>
      </c>
      <c r="E3973" s="142">
        <v>1.1100000000000001</v>
      </c>
      <c r="F3973" s="142">
        <v>1.0900000000000001</v>
      </c>
      <c r="G3973" s="140" t="s">
        <v>308</v>
      </c>
      <c r="H3973" s="143">
        <v>41974</v>
      </c>
    </row>
    <row r="3974" spans="1:8" ht="25.5">
      <c r="A3974" s="136">
        <v>72877</v>
      </c>
      <c r="B3974" s="137" t="s">
        <v>10300</v>
      </c>
      <c r="C3974" s="136" t="s">
        <v>5604</v>
      </c>
      <c r="D3974" s="136" t="s">
        <v>368</v>
      </c>
      <c r="E3974" s="138">
        <v>2.3199999999999998</v>
      </c>
      <c r="F3974" s="138">
        <v>2.29</v>
      </c>
      <c r="G3974" s="136" t="s">
        <v>308</v>
      </c>
      <c r="H3974" s="139">
        <v>41974</v>
      </c>
    </row>
    <row r="3975" spans="1:8" ht="25.5">
      <c r="A3975" s="140">
        <v>72878</v>
      </c>
      <c r="B3975" s="141" t="s">
        <v>10301</v>
      </c>
      <c r="C3975" s="140" t="s">
        <v>5604</v>
      </c>
      <c r="D3975" s="140" t="s">
        <v>368</v>
      </c>
      <c r="E3975" s="142">
        <v>2.39</v>
      </c>
      <c r="F3975" s="142">
        <v>2.35</v>
      </c>
      <c r="G3975" s="140" t="s">
        <v>308</v>
      </c>
      <c r="H3975" s="143">
        <v>41974</v>
      </c>
    </row>
    <row r="3976" spans="1:8" ht="25.5">
      <c r="A3976" s="136">
        <v>72879</v>
      </c>
      <c r="B3976" s="137" t="s">
        <v>10302</v>
      </c>
      <c r="C3976" s="136" t="s">
        <v>5604</v>
      </c>
      <c r="D3976" s="136" t="s">
        <v>368</v>
      </c>
      <c r="E3976" s="138">
        <v>2.46</v>
      </c>
      <c r="F3976" s="138">
        <v>2.4300000000000002</v>
      </c>
      <c r="G3976" s="136" t="s">
        <v>308</v>
      </c>
      <c r="H3976" s="139">
        <v>41974</v>
      </c>
    </row>
    <row r="3977" spans="1:8" ht="25.5">
      <c r="A3977" s="140">
        <v>72880</v>
      </c>
      <c r="B3977" s="141" t="s">
        <v>10303</v>
      </c>
      <c r="C3977" s="140" t="s">
        <v>5604</v>
      </c>
      <c r="D3977" s="140" t="s">
        <v>368</v>
      </c>
      <c r="E3977" s="142">
        <v>2.52</v>
      </c>
      <c r="F3977" s="142">
        <v>2.4900000000000002</v>
      </c>
      <c r="G3977" s="140" t="s">
        <v>308</v>
      </c>
      <c r="H3977" s="143">
        <v>41974</v>
      </c>
    </row>
    <row r="3978" spans="1:8" ht="25.5">
      <c r="A3978" s="136">
        <v>72875</v>
      </c>
      <c r="B3978" s="137" t="s">
        <v>10304</v>
      </c>
      <c r="C3978" s="136" t="s">
        <v>5604</v>
      </c>
      <c r="D3978" s="136" t="s">
        <v>10181</v>
      </c>
      <c r="E3978" s="138">
        <v>1.23</v>
      </c>
      <c r="F3978" s="138">
        <v>1.21</v>
      </c>
      <c r="G3978" s="136" t="s">
        <v>308</v>
      </c>
      <c r="H3978" s="139">
        <v>41974</v>
      </c>
    </row>
    <row r="3979" spans="1:8" ht="25.5">
      <c r="A3979" s="140">
        <v>72876</v>
      </c>
      <c r="B3979" s="141" t="s">
        <v>10305</v>
      </c>
      <c r="C3979" s="140" t="s">
        <v>5604</v>
      </c>
      <c r="D3979" s="140" t="s">
        <v>368</v>
      </c>
      <c r="E3979" s="142">
        <v>2.2599999999999998</v>
      </c>
      <c r="F3979" s="142">
        <v>2.23</v>
      </c>
      <c r="G3979" s="140" t="s">
        <v>308</v>
      </c>
      <c r="H3979" s="143">
        <v>41974</v>
      </c>
    </row>
    <row r="3980" spans="1:8">
      <c r="A3980" s="136">
        <v>83357</v>
      </c>
      <c r="B3980" s="137" t="s">
        <v>10306</v>
      </c>
      <c r="C3980" s="136" t="s">
        <v>5604</v>
      </c>
      <c r="D3980" s="136" t="s">
        <v>10181</v>
      </c>
      <c r="E3980" s="138">
        <v>0.9</v>
      </c>
      <c r="F3980" s="138">
        <v>0.89</v>
      </c>
      <c r="G3980" s="136" t="s">
        <v>308</v>
      </c>
      <c r="H3980" s="139">
        <v>41974</v>
      </c>
    </row>
    <row r="3981" spans="1:8">
      <c r="A3981" s="140">
        <v>83359</v>
      </c>
      <c r="B3981" s="141" t="s">
        <v>10307</v>
      </c>
      <c r="C3981" s="140" t="s">
        <v>5604</v>
      </c>
      <c r="D3981" s="140" t="s">
        <v>10181</v>
      </c>
      <c r="E3981" s="142">
        <v>2.6</v>
      </c>
      <c r="F3981" s="142">
        <v>2.57</v>
      </c>
      <c r="G3981" s="140" t="s">
        <v>308</v>
      </c>
      <c r="H3981" s="143">
        <v>41974</v>
      </c>
    </row>
    <row r="3982" spans="1:8" ht="25.5">
      <c r="A3982" s="136">
        <v>73370</v>
      </c>
      <c r="B3982" s="137" t="s">
        <v>10308</v>
      </c>
      <c r="C3982" s="136" t="s">
        <v>5361</v>
      </c>
      <c r="D3982" s="136" t="s">
        <v>10309</v>
      </c>
      <c r="E3982" s="138">
        <v>0.94</v>
      </c>
      <c r="F3982" s="138">
        <v>0.92</v>
      </c>
      <c r="G3982" s="136" t="s">
        <v>308</v>
      </c>
      <c r="H3982" s="139">
        <v>41974</v>
      </c>
    </row>
    <row r="3983" spans="1:8" ht="25.5">
      <c r="A3983" s="140" t="s">
        <v>10310</v>
      </c>
      <c r="B3983" s="141" t="s">
        <v>10311</v>
      </c>
      <c r="C3983" s="140" t="s">
        <v>5361</v>
      </c>
      <c r="D3983" s="140" t="s">
        <v>368</v>
      </c>
      <c r="E3983" s="142">
        <v>21.25</v>
      </c>
      <c r="F3983" s="142">
        <v>19.29</v>
      </c>
      <c r="G3983" s="140" t="s">
        <v>308</v>
      </c>
      <c r="H3983" s="143">
        <v>41974</v>
      </c>
    </row>
    <row r="3984" spans="1:8" ht="25.5">
      <c r="A3984" s="136" t="s">
        <v>10312</v>
      </c>
      <c r="B3984" s="137" t="s">
        <v>10311</v>
      </c>
      <c r="C3984" s="136" t="s">
        <v>5361</v>
      </c>
      <c r="D3984" s="136" t="s">
        <v>1512</v>
      </c>
      <c r="E3984" s="138">
        <v>42.49</v>
      </c>
      <c r="F3984" s="138">
        <v>38.58</v>
      </c>
      <c r="G3984" s="136" t="s">
        <v>308</v>
      </c>
      <c r="H3984" s="139">
        <v>41974</v>
      </c>
    </row>
    <row r="3985" spans="1:8" ht="25.5">
      <c r="A3985" s="140" t="s">
        <v>10313</v>
      </c>
      <c r="B3985" s="141" t="s">
        <v>10314</v>
      </c>
      <c r="C3985" s="140" t="s">
        <v>5361</v>
      </c>
      <c r="D3985" s="140" t="s">
        <v>1512</v>
      </c>
      <c r="E3985" s="142">
        <v>70.41</v>
      </c>
      <c r="F3985" s="142">
        <v>63.93</v>
      </c>
      <c r="G3985" s="140" t="s">
        <v>308</v>
      </c>
      <c r="H3985" s="143">
        <v>41974</v>
      </c>
    </row>
    <row r="3986" spans="1:8" ht="25.5">
      <c r="A3986" s="136" t="s">
        <v>10315</v>
      </c>
      <c r="B3986" s="137" t="s">
        <v>10314</v>
      </c>
      <c r="C3986" s="136" t="s">
        <v>5361</v>
      </c>
      <c r="D3986" s="136" t="s">
        <v>368</v>
      </c>
      <c r="E3986" s="138">
        <v>50.99</v>
      </c>
      <c r="F3986" s="138">
        <v>46.29</v>
      </c>
      <c r="G3986" s="136" t="s">
        <v>308</v>
      </c>
      <c r="H3986" s="139">
        <v>41974</v>
      </c>
    </row>
    <row r="3987" spans="1:8" ht="25.5">
      <c r="A3987" s="140">
        <v>88100</v>
      </c>
      <c r="B3987" s="141" t="s">
        <v>10316</v>
      </c>
      <c r="C3987" s="140" t="s">
        <v>5361</v>
      </c>
      <c r="D3987" s="140" t="s">
        <v>83</v>
      </c>
      <c r="E3987" s="142">
        <v>0.09</v>
      </c>
      <c r="F3987" s="142">
        <v>0.08</v>
      </c>
      <c r="G3987" s="140" t="s">
        <v>308</v>
      </c>
      <c r="H3987" s="143">
        <v>41974</v>
      </c>
    </row>
    <row r="3988" spans="1:8" ht="25.5">
      <c r="A3988" s="136">
        <v>88099</v>
      </c>
      <c r="B3988" s="137" t="s">
        <v>10317</v>
      </c>
      <c r="C3988" s="136" t="s">
        <v>5361</v>
      </c>
      <c r="D3988" s="136" t="s">
        <v>83</v>
      </c>
      <c r="E3988" s="138">
        <v>0.18</v>
      </c>
      <c r="F3988" s="138">
        <v>0.16</v>
      </c>
      <c r="G3988" s="136" t="s">
        <v>308</v>
      </c>
      <c r="H3988" s="139">
        <v>41974</v>
      </c>
    </row>
    <row r="3989" spans="1:8">
      <c r="A3989" s="140">
        <v>88102</v>
      </c>
      <c r="B3989" s="141" t="s">
        <v>10318</v>
      </c>
      <c r="C3989" s="140" t="s">
        <v>5361</v>
      </c>
      <c r="D3989" s="140" t="s">
        <v>416</v>
      </c>
      <c r="E3989" s="142">
        <v>0.02</v>
      </c>
      <c r="F3989" s="142">
        <v>0.01</v>
      </c>
      <c r="G3989" s="140" t="s">
        <v>308</v>
      </c>
      <c r="H3989" s="143">
        <v>41974</v>
      </c>
    </row>
    <row r="3990" spans="1:8" ht="25.5">
      <c r="A3990" s="136">
        <v>88103</v>
      </c>
      <c r="B3990" s="137" t="s">
        <v>10319</v>
      </c>
      <c r="C3990" s="136" t="s">
        <v>5361</v>
      </c>
      <c r="D3990" s="136" t="s">
        <v>416</v>
      </c>
      <c r="E3990" s="138">
        <v>0.04</v>
      </c>
      <c r="F3990" s="138">
        <v>0.03</v>
      </c>
      <c r="G3990" s="136" t="s">
        <v>308</v>
      </c>
      <c r="H3990" s="139">
        <v>41974</v>
      </c>
    </row>
    <row r="3991" spans="1:8" ht="25.5">
      <c r="A3991" s="140">
        <v>88101</v>
      </c>
      <c r="B3991" s="141" t="s">
        <v>10320</v>
      </c>
      <c r="C3991" s="140" t="s">
        <v>5361</v>
      </c>
      <c r="D3991" s="140" t="s">
        <v>335</v>
      </c>
      <c r="E3991" s="142">
        <v>0.28000000000000003</v>
      </c>
      <c r="F3991" s="142">
        <v>0.25</v>
      </c>
      <c r="G3991" s="140" t="s">
        <v>308</v>
      </c>
      <c r="H3991" s="143">
        <v>41974</v>
      </c>
    </row>
    <row r="3992" spans="1:8">
      <c r="A3992" s="136">
        <v>89197</v>
      </c>
      <c r="B3992" s="137" t="s">
        <v>10321</v>
      </c>
      <c r="C3992" s="136" t="s">
        <v>5361</v>
      </c>
      <c r="D3992" s="136" t="s">
        <v>1512</v>
      </c>
      <c r="E3992" s="138">
        <v>18.21</v>
      </c>
      <c r="F3992" s="138">
        <v>16.53</v>
      </c>
      <c r="G3992" s="136" t="s">
        <v>308</v>
      </c>
      <c r="H3992" s="139">
        <v>41974</v>
      </c>
    </row>
    <row r="3993" spans="1:8">
      <c r="A3993" s="140">
        <v>89196</v>
      </c>
      <c r="B3993" s="141" t="s">
        <v>10322</v>
      </c>
      <c r="C3993" s="140" t="s">
        <v>5361</v>
      </c>
      <c r="D3993" s="140" t="s">
        <v>1512</v>
      </c>
      <c r="E3993" s="142">
        <v>12.14</v>
      </c>
      <c r="F3993" s="142">
        <v>11.02</v>
      </c>
      <c r="G3993" s="140" t="s">
        <v>308</v>
      </c>
      <c r="H3993" s="143">
        <v>41974</v>
      </c>
    </row>
    <row r="3994" spans="1:8">
      <c r="A3994" s="136">
        <v>89195</v>
      </c>
      <c r="B3994" s="137" t="s">
        <v>10323</v>
      </c>
      <c r="C3994" s="136" t="s">
        <v>5361</v>
      </c>
      <c r="D3994" s="136" t="s">
        <v>1512</v>
      </c>
      <c r="E3994" s="138">
        <v>7.28</v>
      </c>
      <c r="F3994" s="138">
        <v>6.61</v>
      </c>
      <c r="G3994" s="136" t="s">
        <v>308</v>
      </c>
      <c r="H3994" s="139">
        <v>41974</v>
      </c>
    </row>
    <row r="3995" spans="1:8">
      <c r="A3995" s="140">
        <v>84656</v>
      </c>
      <c r="B3995" s="141" t="s">
        <v>10324</v>
      </c>
      <c r="C3995" s="140" t="s">
        <v>5609</v>
      </c>
      <c r="D3995" s="140" t="s">
        <v>335</v>
      </c>
      <c r="E3995" s="142">
        <v>23.78</v>
      </c>
      <c r="F3995" s="142">
        <v>21.67</v>
      </c>
      <c r="G3995" s="140" t="s">
        <v>308</v>
      </c>
      <c r="H3995" s="143">
        <v>41974</v>
      </c>
    </row>
    <row r="3996" spans="1:8">
      <c r="A3996" s="136">
        <v>72958</v>
      </c>
      <c r="B3996" s="137" t="s">
        <v>10325</v>
      </c>
      <c r="C3996" s="136" t="s">
        <v>5670</v>
      </c>
      <c r="D3996" s="136" t="s">
        <v>335</v>
      </c>
      <c r="E3996" s="138">
        <v>10.23</v>
      </c>
      <c r="F3996" s="138">
        <v>10.14</v>
      </c>
      <c r="G3996" s="136" t="s">
        <v>308</v>
      </c>
      <c r="H3996" s="139">
        <v>41974</v>
      </c>
    </row>
    <row r="3997" spans="1:8">
      <c r="A3997" s="140">
        <v>72956</v>
      </c>
      <c r="B3997" s="141" t="s">
        <v>10326</v>
      </c>
      <c r="C3997" s="140" t="s">
        <v>5670</v>
      </c>
      <c r="D3997" s="140" t="s">
        <v>335</v>
      </c>
      <c r="E3997" s="142">
        <v>5.38</v>
      </c>
      <c r="F3997" s="142">
        <v>5.31</v>
      </c>
      <c r="G3997" s="140" t="s">
        <v>308</v>
      </c>
      <c r="H3997" s="143">
        <v>41974</v>
      </c>
    </row>
    <row r="3998" spans="1:8">
      <c r="A3998" s="136">
        <v>72960</v>
      </c>
      <c r="B3998" s="137" t="s">
        <v>10327</v>
      </c>
      <c r="C3998" s="136" t="s">
        <v>5670</v>
      </c>
      <c r="D3998" s="136" t="s">
        <v>335</v>
      </c>
      <c r="E3998" s="138">
        <v>13.02</v>
      </c>
      <c r="F3998" s="138">
        <v>12.9</v>
      </c>
      <c r="G3998" s="136" t="s">
        <v>308</v>
      </c>
      <c r="H3998" s="139">
        <v>41974</v>
      </c>
    </row>
    <row r="3999" spans="1:8">
      <c r="A3999" s="140">
        <v>6541</v>
      </c>
      <c r="B3999" s="141" t="s">
        <v>10328</v>
      </c>
      <c r="C3999" s="140" t="s">
        <v>5361</v>
      </c>
      <c r="D3999" s="140" t="s">
        <v>307</v>
      </c>
      <c r="E3999" s="142">
        <v>70.56</v>
      </c>
      <c r="F3999" s="142">
        <v>70.56</v>
      </c>
      <c r="G3999" s="140" t="s">
        <v>308</v>
      </c>
      <c r="H3999" s="143">
        <v>41974</v>
      </c>
    </row>
    <row r="4000" spans="1:8" ht="25.5">
      <c r="A4000" s="136">
        <v>6538</v>
      </c>
      <c r="B4000" s="137" t="s">
        <v>10329</v>
      </c>
      <c r="C4000" s="136" t="s">
        <v>5450</v>
      </c>
      <c r="D4000" s="136" t="s">
        <v>307</v>
      </c>
      <c r="E4000" s="138">
        <v>57.7</v>
      </c>
      <c r="F4000" s="138">
        <v>57.7</v>
      </c>
      <c r="G4000" s="136" t="s">
        <v>308</v>
      </c>
      <c r="H4000" s="139">
        <v>41974</v>
      </c>
    </row>
    <row r="4001" spans="1:8" ht="25.5">
      <c r="A4001" s="140">
        <v>6539</v>
      </c>
      <c r="B4001" s="141" t="s">
        <v>10330</v>
      </c>
      <c r="C4001" s="140" t="s">
        <v>5450</v>
      </c>
      <c r="D4001" s="140" t="s">
        <v>307</v>
      </c>
      <c r="E4001" s="142">
        <v>18.41</v>
      </c>
      <c r="F4001" s="142">
        <v>18.399999999999999</v>
      </c>
      <c r="G4001" s="140" t="s">
        <v>308</v>
      </c>
      <c r="H4001" s="143">
        <v>41974</v>
      </c>
    </row>
    <row r="4002" spans="1:8" ht="25.5">
      <c r="A4002" s="136">
        <v>6540</v>
      </c>
      <c r="B4002" s="137" t="s">
        <v>10331</v>
      </c>
      <c r="C4002" s="136" t="s">
        <v>5450</v>
      </c>
      <c r="D4002" s="136" t="s">
        <v>307</v>
      </c>
      <c r="E4002" s="138">
        <v>57.7</v>
      </c>
      <c r="F4002" s="138">
        <v>57.7</v>
      </c>
      <c r="G4002" s="136" t="s">
        <v>308</v>
      </c>
      <c r="H4002" s="139">
        <v>41974</v>
      </c>
    </row>
    <row r="4003" spans="1:8" ht="25.5">
      <c r="A4003" s="140">
        <v>6542</v>
      </c>
      <c r="B4003" s="141" t="s">
        <v>10332</v>
      </c>
      <c r="C4003" s="140" t="s">
        <v>5450</v>
      </c>
      <c r="D4003" s="140" t="s">
        <v>307</v>
      </c>
      <c r="E4003" s="142">
        <v>15.63</v>
      </c>
      <c r="F4003" s="142">
        <v>13.98</v>
      </c>
      <c r="G4003" s="140" t="s">
        <v>308</v>
      </c>
      <c r="H4003" s="143">
        <v>41974</v>
      </c>
    </row>
    <row r="4004" spans="1:8" ht="25.5">
      <c r="A4004" s="136">
        <v>6248</v>
      </c>
      <c r="B4004" s="137" t="s">
        <v>10333</v>
      </c>
      <c r="C4004" s="136" t="s">
        <v>5450</v>
      </c>
      <c r="D4004" s="136" t="s">
        <v>307</v>
      </c>
      <c r="E4004" s="138">
        <v>51.06</v>
      </c>
      <c r="F4004" s="138">
        <v>51.06</v>
      </c>
      <c r="G4004" s="136" t="s">
        <v>308</v>
      </c>
      <c r="H4004" s="139">
        <v>41974</v>
      </c>
    </row>
    <row r="4005" spans="1:8" ht="25.5">
      <c r="A4005" s="140">
        <v>5725</v>
      </c>
      <c r="B4005" s="141" t="s">
        <v>10334</v>
      </c>
      <c r="C4005" s="140" t="s">
        <v>5450</v>
      </c>
      <c r="D4005" s="140" t="s">
        <v>307</v>
      </c>
      <c r="E4005" s="142">
        <v>16.54</v>
      </c>
      <c r="F4005" s="142">
        <v>14.82</v>
      </c>
      <c r="G4005" s="140" t="s">
        <v>308</v>
      </c>
      <c r="H4005" s="143">
        <v>41974</v>
      </c>
    </row>
    <row r="4006" spans="1:8" ht="25.5">
      <c r="A4006" s="136">
        <v>6250</v>
      </c>
      <c r="B4006" s="137" t="s">
        <v>10335</v>
      </c>
      <c r="C4006" s="136" t="s">
        <v>5450</v>
      </c>
      <c r="D4006" s="136" t="s">
        <v>6046</v>
      </c>
      <c r="E4006" s="138">
        <v>171.66</v>
      </c>
      <c r="F4006" s="138">
        <v>169.95</v>
      </c>
      <c r="G4006" s="136" t="s">
        <v>308</v>
      </c>
      <c r="H4006" s="139">
        <v>41974</v>
      </c>
    </row>
    <row r="4007" spans="1:8" ht="25.5">
      <c r="A4007" s="140">
        <v>6249</v>
      </c>
      <c r="B4007" s="141" t="s">
        <v>10336</v>
      </c>
      <c r="C4007" s="140" t="s">
        <v>5450</v>
      </c>
      <c r="D4007" s="140" t="s">
        <v>307</v>
      </c>
      <c r="E4007" s="142">
        <v>28.85</v>
      </c>
      <c r="F4007" s="142">
        <v>28.85</v>
      </c>
      <c r="G4007" s="140" t="s">
        <v>308</v>
      </c>
      <c r="H4007" s="143">
        <v>41974</v>
      </c>
    </row>
    <row r="4008" spans="1:8" ht="25.5">
      <c r="A4008" s="136">
        <v>6236</v>
      </c>
      <c r="B4008" s="137" t="s">
        <v>10337</v>
      </c>
      <c r="C4008" s="136" t="s">
        <v>5450</v>
      </c>
      <c r="D4008" s="136" t="s">
        <v>6046</v>
      </c>
      <c r="E4008" s="138">
        <v>452.26</v>
      </c>
      <c r="F4008" s="138">
        <v>450.55</v>
      </c>
      <c r="G4008" s="136" t="s">
        <v>308</v>
      </c>
      <c r="H4008" s="139">
        <v>41974</v>
      </c>
    </row>
    <row r="4009" spans="1:8" ht="25.5">
      <c r="A4009" s="140">
        <v>6237</v>
      </c>
      <c r="B4009" s="141" t="s">
        <v>10338</v>
      </c>
      <c r="C4009" s="140" t="s">
        <v>5450</v>
      </c>
      <c r="D4009" s="140" t="s">
        <v>307</v>
      </c>
      <c r="E4009" s="142">
        <v>167.26</v>
      </c>
      <c r="F4009" s="142">
        <v>167.26</v>
      </c>
      <c r="G4009" s="140" t="s">
        <v>308</v>
      </c>
      <c r="H4009" s="143">
        <v>41974</v>
      </c>
    </row>
    <row r="4010" spans="1:8" ht="25.5">
      <c r="A4010" s="136">
        <v>6238</v>
      </c>
      <c r="B4010" s="137" t="s">
        <v>10339</v>
      </c>
      <c r="C4010" s="136" t="s">
        <v>5450</v>
      </c>
      <c r="D4010" s="136" t="s">
        <v>307</v>
      </c>
      <c r="E4010" s="138">
        <v>94.5</v>
      </c>
      <c r="F4010" s="138">
        <v>94.49</v>
      </c>
      <c r="G4010" s="136" t="s">
        <v>308</v>
      </c>
      <c r="H4010" s="139">
        <v>41974</v>
      </c>
    </row>
    <row r="4011" spans="1:8" ht="25.5">
      <c r="A4011" s="140">
        <v>6239</v>
      </c>
      <c r="B4011" s="141" t="s">
        <v>10340</v>
      </c>
      <c r="C4011" s="140" t="s">
        <v>5450</v>
      </c>
      <c r="D4011" s="140" t="s">
        <v>6044</v>
      </c>
      <c r="E4011" s="142">
        <v>183.8</v>
      </c>
      <c r="F4011" s="142">
        <v>182.09</v>
      </c>
      <c r="G4011" s="140" t="s">
        <v>308</v>
      </c>
      <c r="H4011" s="143">
        <v>41974</v>
      </c>
    </row>
    <row r="4012" spans="1:8" ht="25.5">
      <c r="A4012" s="136">
        <v>53815</v>
      </c>
      <c r="B4012" s="137" t="s">
        <v>10341</v>
      </c>
      <c r="C4012" s="136" t="s">
        <v>5450</v>
      </c>
      <c r="D4012" s="136" t="s">
        <v>307</v>
      </c>
      <c r="E4012" s="138">
        <v>16.54</v>
      </c>
      <c r="F4012" s="138">
        <v>14.82</v>
      </c>
      <c r="G4012" s="136" t="s">
        <v>308</v>
      </c>
      <c r="H4012" s="139">
        <v>41974</v>
      </c>
    </row>
    <row r="4013" spans="1:8" ht="25.5">
      <c r="A4013" s="140">
        <v>53808</v>
      </c>
      <c r="B4013" s="141" t="s">
        <v>10342</v>
      </c>
      <c r="C4013" s="140" t="s">
        <v>5450</v>
      </c>
      <c r="D4013" s="140" t="s">
        <v>307</v>
      </c>
      <c r="E4013" s="142">
        <v>19.850000000000001</v>
      </c>
      <c r="F4013" s="142">
        <v>17.79</v>
      </c>
      <c r="G4013" s="140" t="s">
        <v>308</v>
      </c>
      <c r="H4013" s="143">
        <v>41974</v>
      </c>
    </row>
    <row r="4014" spans="1:8" ht="25.5">
      <c r="A4014" s="136" t="s">
        <v>10343</v>
      </c>
      <c r="B4014" s="137" t="s">
        <v>10344</v>
      </c>
      <c r="C4014" s="136" t="s">
        <v>5450</v>
      </c>
      <c r="D4014" s="136" t="s">
        <v>307</v>
      </c>
      <c r="E4014" s="138">
        <v>82.56</v>
      </c>
      <c r="F4014" s="138">
        <v>80.91</v>
      </c>
      <c r="G4014" s="136" t="s">
        <v>308</v>
      </c>
      <c r="H4014" s="139">
        <v>41974</v>
      </c>
    </row>
    <row r="4015" spans="1:8" ht="25.5">
      <c r="A4015" s="140">
        <v>89031</v>
      </c>
      <c r="B4015" s="141" t="s">
        <v>10345</v>
      </c>
      <c r="C4015" s="140" t="s">
        <v>5450</v>
      </c>
      <c r="D4015" s="140" t="s">
        <v>6044</v>
      </c>
      <c r="E4015" s="142">
        <v>51.44</v>
      </c>
      <c r="F4015" s="142">
        <v>49.72</v>
      </c>
      <c r="G4015" s="140" t="s">
        <v>308</v>
      </c>
      <c r="H4015" s="143">
        <v>41974</v>
      </c>
    </row>
    <row r="4016" spans="1:8" ht="25.5">
      <c r="A4016" s="136">
        <v>89032</v>
      </c>
      <c r="B4016" s="137" t="s">
        <v>10346</v>
      </c>
      <c r="C4016" s="136" t="s">
        <v>5450</v>
      </c>
      <c r="D4016" s="136" t="s">
        <v>6046</v>
      </c>
      <c r="E4016" s="138">
        <v>137.16999999999999</v>
      </c>
      <c r="F4016" s="138">
        <v>135.44999999999999</v>
      </c>
      <c r="G4016" s="136" t="s">
        <v>308</v>
      </c>
      <c r="H4016" s="139">
        <v>41974</v>
      </c>
    </row>
    <row r="4017" spans="1:8" ht="25.5">
      <c r="A4017" s="140">
        <v>89029</v>
      </c>
      <c r="B4017" s="141" t="s">
        <v>10347</v>
      </c>
      <c r="C4017" s="140" t="s">
        <v>5450</v>
      </c>
      <c r="D4017" s="140" t="s">
        <v>307</v>
      </c>
      <c r="E4017" s="142">
        <v>28.49</v>
      </c>
      <c r="F4017" s="142">
        <v>28.48</v>
      </c>
      <c r="G4017" s="140" t="s">
        <v>308</v>
      </c>
      <c r="H4017" s="143">
        <v>41974</v>
      </c>
    </row>
    <row r="4018" spans="1:8" ht="25.5">
      <c r="A4018" s="136">
        <v>89030</v>
      </c>
      <c r="B4018" s="137" t="s">
        <v>10348</v>
      </c>
      <c r="C4018" s="136" t="s">
        <v>5450</v>
      </c>
      <c r="D4018" s="136" t="s">
        <v>307</v>
      </c>
      <c r="E4018" s="138">
        <v>6.41</v>
      </c>
      <c r="F4018" s="138">
        <v>6.4</v>
      </c>
      <c r="G4018" s="136" t="s">
        <v>308</v>
      </c>
      <c r="H4018" s="139">
        <v>41974</v>
      </c>
    </row>
    <row r="4019" spans="1:8" ht="25.5">
      <c r="A4019" s="140">
        <v>5724</v>
      </c>
      <c r="B4019" s="141" t="s">
        <v>10349</v>
      </c>
      <c r="C4019" s="140" t="s">
        <v>5450</v>
      </c>
      <c r="D4019" s="140" t="s">
        <v>307</v>
      </c>
      <c r="E4019" s="142">
        <v>35.61</v>
      </c>
      <c r="F4019" s="142">
        <v>35.6</v>
      </c>
      <c r="G4019" s="140" t="s">
        <v>308</v>
      </c>
      <c r="H4019" s="143">
        <v>41974</v>
      </c>
    </row>
    <row r="4020" spans="1:8" ht="25.5">
      <c r="A4020" s="136">
        <v>53817</v>
      </c>
      <c r="B4020" s="137" t="s">
        <v>10350</v>
      </c>
      <c r="C4020" s="136" t="s">
        <v>5450</v>
      </c>
      <c r="D4020" s="136" t="s">
        <v>307</v>
      </c>
      <c r="E4020" s="138">
        <v>50.12</v>
      </c>
      <c r="F4020" s="138">
        <v>50.12</v>
      </c>
      <c r="G4020" s="136" t="s">
        <v>308</v>
      </c>
      <c r="H4020" s="139">
        <v>41974</v>
      </c>
    </row>
    <row r="4021" spans="1:8" ht="25.5">
      <c r="A4021" s="140">
        <v>88844</v>
      </c>
      <c r="B4021" s="141" t="s">
        <v>10351</v>
      </c>
      <c r="C4021" s="140" t="s">
        <v>5450</v>
      </c>
      <c r="D4021" s="140" t="s">
        <v>6044</v>
      </c>
      <c r="E4021" s="142">
        <v>53.06</v>
      </c>
      <c r="F4021" s="142">
        <v>51.35</v>
      </c>
      <c r="G4021" s="140" t="s">
        <v>308</v>
      </c>
      <c r="H4021" s="143">
        <v>41974</v>
      </c>
    </row>
    <row r="4022" spans="1:8" ht="25.5">
      <c r="A4022" s="136">
        <v>88839</v>
      </c>
      <c r="B4022" s="137" t="s">
        <v>10352</v>
      </c>
      <c r="C4022" s="136" t="s">
        <v>5450</v>
      </c>
      <c r="D4022" s="136" t="s">
        <v>307</v>
      </c>
      <c r="E4022" s="138">
        <v>29.81</v>
      </c>
      <c r="F4022" s="138">
        <v>29.81</v>
      </c>
      <c r="G4022" s="136" t="s">
        <v>308</v>
      </c>
      <c r="H4022" s="139">
        <v>41974</v>
      </c>
    </row>
    <row r="4023" spans="1:8" ht="25.5">
      <c r="A4023" s="140">
        <v>88840</v>
      </c>
      <c r="B4023" s="141" t="s">
        <v>10353</v>
      </c>
      <c r="C4023" s="140" t="s">
        <v>5450</v>
      </c>
      <c r="D4023" s="140" t="s">
        <v>307</v>
      </c>
      <c r="E4023" s="142">
        <v>6.71</v>
      </c>
      <c r="F4023" s="142">
        <v>6.7</v>
      </c>
      <c r="G4023" s="140" t="s">
        <v>308</v>
      </c>
      <c r="H4023" s="143">
        <v>41974</v>
      </c>
    </row>
    <row r="4024" spans="1:8" ht="25.5">
      <c r="A4024" s="136">
        <v>88841</v>
      </c>
      <c r="B4024" s="137" t="s">
        <v>10354</v>
      </c>
      <c r="C4024" s="136" t="s">
        <v>5450</v>
      </c>
      <c r="D4024" s="136" t="s">
        <v>307</v>
      </c>
      <c r="E4024" s="138">
        <v>37.270000000000003</v>
      </c>
      <c r="F4024" s="138">
        <v>37.26</v>
      </c>
      <c r="G4024" s="136" t="s">
        <v>308</v>
      </c>
      <c r="H4024" s="139">
        <v>41974</v>
      </c>
    </row>
    <row r="4025" spans="1:8" ht="25.5">
      <c r="A4025" s="140">
        <v>88842</v>
      </c>
      <c r="B4025" s="141" t="s">
        <v>10355</v>
      </c>
      <c r="C4025" s="140" t="s">
        <v>5450</v>
      </c>
      <c r="D4025" s="140" t="s">
        <v>307</v>
      </c>
      <c r="E4025" s="142">
        <v>62.66</v>
      </c>
      <c r="F4025" s="142">
        <v>62.66</v>
      </c>
      <c r="G4025" s="140" t="s">
        <v>308</v>
      </c>
      <c r="H4025" s="143">
        <v>41974</v>
      </c>
    </row>
    <row r="4026" spans="1:8" ht="25.5">
      <c r="A4026" s="136">
        <v>88843</v>
      </c>
      <c r="B4026" s="137" t="s">
        <v>10356</v>
      </c>
      <c r="C4026" s="136" t="s">
        <v>5450</v>
      </c>
      <c r="D4026" s="136" t="s">
        <v>6046</v>
      </c>
      <c r="E4026" s="138">
        <v>152.99</v>
      </c>
      <c r="F4026" s="138">
        <v>151.28</v>
      </c>
      <c r="G4026" s="136" t="s">
        <v>308</v>
      </c>
      <c r="H4026" s="139">
        <v>41974</v>
      </c>
    </row>
    <row r="4027" spans="1:8" ht="25.5">
      <c r="A4027" s="140">
        <v>5853</v>
      </c>
      <c r="B4027" s="141" t="s">
        <v>10357</v>
      </c>
      <c r="C4027" s="140" t="s">
        <v>5450</v>
      </c>
      <c r="D4027" s="140" t="s">
        <v>6044</v>
      </c>
      <c r="E4027" s="142">
        <v>61.78</v>
      </c>
      <c r="F4027" s="142">
        <v>60.06</v>
      </c>
      <c r="G4027" s="140" t="s">
        <v>308</v>
      </c>
      <c r="H4027" s="143">
        <v>41974</v>
      </c>
    </row>
    <row r="4028" spans="1:8" ht="25.5">
      <c r="A4028" s="136">
        <v>5851</v>
      </c>
      <c r="B4028" s="137" t="s">
        <v>10358</v>
      </c>
      <c r="C4028" s="136" t="s">
        <v>5450</v>
      </c>
      <c r="D4028" s="136" t="s">
        <v>6046</v>
      </c>
      <c r="E4028" s="138">
        <v>183.15</v>
      </c>
      <c r="F4028" s="138">
        <v>181.43</v>
      </c>
      <c r="G4028" s="136" t="s">
        <v>308</v>
      </c>
      <c r="H4028" s="139">
        <v>41974</v>
      </c>
    </row>
    <row r="4029" spans="1:8" ht="25.5">
      <c r="A4029" s="140">
        <v>89009</v>
      </c>
      <c r="B4029" s="141" t="s">
        <v>10359</v>
      </c>
      <c r="C4029" s="140" t="s">
        <v>5450</v>
      </c>
      <c r="D4029" s="140" t="s">
        <v>307</v>
      </c>
      <c r="E4029" s="142">
        <v>36.93</v>
      </c>
      <c r="F4029" s="142">
        <v>36.92</v>
      </c>
      <c r="G4029" s="140" t="s">
        <v>308</v>
      </c>
      <c r="H4029" s="143">
        <v>41974</v>
      </c>
    </row>
    <row r="4030" spans="1:8" ht="25.5">
      <c r="A4030" s="144">
        <v>89010</v>
      </c>
      <c r="B4030" s="137" t="s">
        <v>10360</v>
      </c>
      <c r="C4030" s="136" t="s">
        <v>5450</v>
      </c>
      <c r="D4030" s="136" t="s">
        <v>307</v>
      </c>
      <c r="E4030" s="138">
        <v>8.31</v>
      </c>
      <c r="F4030" s="138">
        <v>8.3000000000000007</v>
      </c>
      <c r="G4030" s="136" t="s">
        <v>308</v>
      </c>
      <c r="H4030" s="139">
        <v>41974</v>
      </c>
    </row>
    <row r="4031" spans="1:8" ht="25.5">
      <c r="A4031" s="140">
        <v>53810</v>
      </c>
      <c r="B4031" s="141" t="s">
        <v>10361</v>
      </c>
      <c r="C4031" s="140" t="s">
        <v>5450</v>
      </c>
      <c r="D4031" s="140" t="s">
        <v>307</v>
      </c>
      <c r="E4031" s="142">
        <v>46.16</v>
      </c>
      <c r="F4031" s="142">
        <v>46.16</v>
      </c>
      <c r="G4031" s="140" t="s">
        <v>308</v>
      </c>
      <c r="H4031" s="143">
        <v>41974</v>
      </c>
    </row>
    <row r="4032" spans="1:8" ht="25.5">
      <c r="A4032" s="136">
        <v>5721</v>
      </c>
      <c r="B4032" s="137" t="s">
        <v>10362</v>
      </c>
      <c r="C4032" s="136" t="s">
        <v>5450</v>
      </c>
      <c r="D4032" s="136" t="s">
        <v>307</v>
      </c>
      <c r="E4032" s="138">
        <v>75.209999999999994</v>
      </c>
      <c r="F4032" s="138">
        <v>75.2</v>
      </c>
      <c r="G4032" s="136" t="s">
        <v>308</v>
      </c>
      <c r="H4032" s="139">
        <v>41974</v>
      </c>
    </row>
    <row r="4033" spans="1:8" ht="25.5">
      <c r="A4033" s="140">
        <v>5849</v>
      </c>
      <c r="B4033" s="141" t="s">
        <v>10363</v>
      </c>
      <c r="C4033" s="140" t="s">
        <v>5450</v>
      </c>
      <c r="D4033" s="140" t="s">
        <v>6044</v>
      </c>
      <c r="E4033" s="142">
        <v>61.5</v>
      </c>
      <c r="F4033" s="142">
        <v>59.79</v>
      </c>
      <c r="G4033" s="140" t="s">
        <v>308</v>
      </c>
      <c r="H4033" s="143">
        <v>41974</v>
      </c>
    </row>
    <row r="4034" spans="1:8" ht="25.5">
      <c r="A4034" s="136">
        <v>5847</v>
      </c>
      <c r="B4034" s="137" t="s">
        <v>10364</v>
      </c>
      <c r="C4034" s="136" t="s">
        <v>5450</v>
      </c>
      <c r="D4034" s="136" t="s">
        <v>6046</v>
      </c>
      <c r="E4034" s="138">
        <v>192.61</v>
      </c>
      <c r="F4034" s="138">
        <v>190.89</v>
      </c>
      <c r="G4034" s="136" t="s">
        <v>308</v>
      </c>
      <c r="H4034" s="139">
        <v>41974</v>
      </c>
    </row>
    <row r="4035" spans="1:8" ht="25.5">
      <c r="A4035" s="140">
        <v>89017</v>
      </c>
      <c r="B4035" s="141" t="s">
        <v>10365</v>
      </c>
      <c r="C4035" s="140" t="s">
        <v>5450</v>
      </c>
      <c r="D4035" s="140" t="s">
        <v>307</v>
      </c>
      <c r="E4035" s="142">
        <v>36.700000000000003</v>
      </c>
      <c r="F4035" s="142">
        <v>36.700000000000003</v>
      </c>
      <c r="G4035" s="140" t="s">
        <v>308</v>
      </c>
      <c r="H4035" s="143">
        <v>41974</v>
      </c>
    </row>
    <row r="4036" spans="1:8" ht="25.5">
      <c r="A4036" s="136">
        <v>53806</v>
      </c>
      <c r="B4036" s="137" t="s">
        <v>10366</v>
      </c>
      <c r="C4036" s="136" t="s">
        <v>5450</v>
      </c>
      <c r="D4036" s="136" t="s">
        <v>307</v>
      </c>
      <c r="E4036" s="138">
        <v>45.88</v>
      </c>
      <c r="F4036" s="138">
        <v>45.87</v>
      </c>
      <c r="G4036" s="136" t="s">
        <v>308</v>
      </c>
      <c r="H4036" s="139">
        <v>41974</v>
      </c>
    </row>
    <row r="4037" spans="1:8" ht="25.5">
      <c r="A4037" s="140">
        <v>5718</v>
      </c>
      <c r="B4037" s="141" t="s">
        <v>10367</v>
      </c>
      <c r="C4037" s="140" t="s">
        <v>5450</v>
      </c>
      <c r="D4037" s="140" t="s">
        <v>307</v>
      </c>
      <c r="E4037" s="142">
        <v>85.23</v>
      </c>
      <c r="F4037" s="142">
        <v>85.23</v>
      </c>
      <c r="G4037" s="140" t="s">
        <v>308</v>
      </c>
      <c r="H4037" s="143">
        <v>41974</v>
      </c>
    </row>
    <row r="4038" spans="1:8" ht="25.5">
      <c r="A4038" s="136">
        <v>89018</v>
      </c>
      <c r="B4038" s="137" t="s">
        <v>10368</v>
      </c>
      <c r="C4038" s="136" t="s">
        <v>5450</v>
      </c>
      <c r="D4038" s="136" t="s">
        <v>307</v>
      </c>
      <c r="E4038" s="138">
        <v>8.26</v>
      </c>
      <c r="F4038" s="138">
        <v>8.25</v>
      </c>
      <c r="G4038" s="136" t="s">
        <v>308</v>
      </c>
      <c r="H4038" s="139">
        <v>41974</v>
      </c>
    </row>
    <row r="4039" spans="1:8" ht="25.5">
      <c r="A4039" s="140">
        <v>5857</v>
      </c>
      <c r="B4039" s="141" t="s">
        <v>10369</v>
      </c>
      <c r="C4039" s="140" t="s">
        <v>5450</v>
      </c>
      <c r="D4039" s="140" t="s">
        <v>6044</v>
      </c>
      <c r="E4039" s="142">
        <v>164.72</v>
      </c>
      <c r="F4039" s="142">
        <v>163</v>
      </c>
      <c r="G4039" s="140" t="s">
        <v>308</v>
      </c>
      <c r="H4039" s="143">
        <v>41974</v>
      </c>
    </row>
    <row r="4040" spans="1:8" ht="25.5">
      <c r="A4040" s="136">
        <v>5855</v>
      </c>
      <c r="B4040" s="137" t="s">
        <v>10370</v>
      </c>
      <c r="C4040" s="136" t="s">
        <v>5450</v>
      </c>
      <c r="D4040" s="136" t="s">
        <v>6046</v>
      </c>
      <c r="E4040" s="138">
        <v>489.88</v>
      </c>
      <c r="F4040" s="138">
        <v>488.16</v>
      </c>
      <c r="G4040" s="136" t="s">
        <v>308</v>
      </c>
      <c r="H4040" s="139">
        <v>41974</v>
      </c>
    </row>
    <row r="4041" spans="1:8" ht="25.5">
      <c r="A4041" s="140">
        <v>89013</v>
      </c>
      <c r="B4041" s="141" t="s">
        <v>10371</v>
      </c>
      <c r="C4041" s="140" t="s">
        <v>5450</v>
      </c>
      <c r="D4041" s="140" t="s">
        <v>307</v>
      </c>
      <c r="E4041" s="142">
        <v>120.96</v>
      </c>
      <c r="F4041" s="142">
        <v>120.95</v>
      </c>
      <c r="G4041" s="140" t="s">
        <v>308</v>
      </c>
      <c r="H4041" s="143">
        <v>41974</v>
      </c>
    </row>
    <row r="4042" spans="1:8" ht="25.5">
      <c r="A4042" s="136">
        <v>89014</v>
      </c>
      <c r="B4042" s="137" t="s">
        <v>10372</v>
      </c>
      <c r="C4042" s="136" t="s">
        <v>5450</v>
      </c>
      <c r="D4042" s="136" t="s">
        <v>307</v>
      </c>
      <c r="E4042" s="138">
        <v>27.22</v>
      </c>
      <c r="F4042" s="138">
        <v>27.21</v>
      </c>
      <c r="G4042" s="136" t="s">
        <v>308</v>
      </c>
      <c r="H4042" s="139">
        <v>41974</v>
      </c>
    </row>
    <row r="4043" spans="1:8" ht="25.5">
      <c r="A4043" s="140">
        <v>53814</v>
      </c>
      <c r="B4043" s="141" t="s">
        <v>10373</v>
      </c>
      <c r="C4043" s="140" t="s">
        <v>5450</v>
      </c>
      <c r="D4043" s="140" t="s">
        <v>307</v>
      </c>
      <c r="E4043" s="142">
        <v>151.19999999999999</v>
      </c>
      <c r="F4043" s="142">
        <v>151.19</v>
      </c>
      <c r="G4043" s="140" t="s">
        <v>308</v>
      </c>
      <c r="H4043" s="143">
        <v>41974</v>
      </c>
    </row>
    <row r="4044" spans="1:8" ht="25.5">
      <c r="A4044" s="136">
        <v>5722</v>
      </c>
      <c r="B4044" s="137" t="s">
        <v>10374</v>
      </c>
      <c r="C4044" s="136" t="s">
        <v>5450</v>
      </c>
      <c r="D4044" s="136" t="s">
        <v>307</v>
      </c>
      <c r="E4044" s="138">
        <v>173.96</v>
      </c>
      <c r="F4044" s="138">
        <v>173.96</v>
      </c>
      <c r="G4044" s="136" t="s">
        <v>308</v>
      </c>
      <c r="H4044" s="139">
        <v>41974</v>
      </c>
    </row>
    <row r="4045" spans="1:8" ht="25.5">
      <c r="A4045" s="140">
        <v>55264</v>
      </c>
      <c r="B4045" s="141" t="s">
        <v>10375</v>
      </c>
      <c r="C4045" s="140" t="s">
        <v>5450</v>
      </c>
      <c r="D4045" s="140" t="s">
        <v>307</v>
      </c>
      <c r="E4045" s="142">
        <v>9.94</v>
      </c>
      <c r="F4045" s="142">
        <v>9.06</v>
      </c>
      <c r="G4045" s="140" t="s">
        <v>308</v>
      </c>
      <c r="H4045" s="143">
        <v>41974</v>
      </c>
    </row>
    <row r="4046" spans="1:8" ht="25.5">
      <c r="A4046" s="136">
        <v>7065</v>
      </c>
      <c r="B4046" s="137" t="s">
        <v>10376</v>
      </c>
      <c r="C4046" s="136" t="s">
        <v>5450</v>
      </c>
      <c r="D4046" s="136" t="s">
        <v>307</v>
      </c>
      <c r="E4046" s="138">
        <v>6.22</v>
      </c>
      <c r="F4046" s="138">
        <v>6.21</v>
      </c>
      <c r="G4046" s="136" t="s">
        <v>308</v>
      </c>
      <c r="H4046" s="139">
        <v>41974</v>
      </c>
    </row>
    <row r="4047" spans="1:8" ht="25.5">
      <c r="A4047" s="140">
        <v>73339</v>
      </c>
      <c r="B4047" s="141" t="s">
        <v>10377</v>
      </c>
      <c r="C4047" s="140" t="s">
        <v>5450</v>
      </c>
      <c r="D4047" s="140" t="s">
        <v>307</v>
      </c>
      <c r="E4047" s="142">
        <v>23.49</v>
      </c>
      <c r="F4047" s="142">
        <v>21.84</v>
      </c>
      <c r="G4047" s="140" t="s">
        <v>308</v>
      </c>
      <c r="H4047" s="143">
        <v>41974</v>
      </c>
    </row>
    <row r="4048" spans="1:8" ht="25.5">
      <c r="A4048" s="136">
        <v>73453</v>
      </c>
      <c r="B4048" s="137" t="s">
        <v>10378</v>
      </c>
      <c r="C4048" s="136" t="s">
        <v>5450</v>
      </c>
      <c r="D4048" s="136" t="s">
        <v>307</v>
      </c>
      <c r="E4048" s="138">
        <v>57.83</v>
      </c>
      <c r="F4048" s="138">
        <v>56.18</v>
      </c>
      <c r="G4048" s="136" t="s">
        <v>308</v>
      </c>
      <c r="H4048" s="139">
        <v>41974</v>
      </c>
    </row>
    <row r="4049" spans="1:8" ht="25.5">
      <c r="A4049" s="140">
        <v>5845</v>
      </c>
      <c r="B4049" s="141" t="s">
        <v>10379</v>
      </c>
      <c r="C4049" s="140" t="s">
        <v>5450</v>
      </c>
      <c r="D4049" s="140" t="s">
        <v>6044</v>
      </c>
      <c r="E4049" s="142">
        <v>24.14</v>
      </c>
      <c r="F4049" s="142">
        <v>22.42</v>
      </c>
      <c r="G4049" s="140" t="s">
        <v>308</v>
      </c>
      <c r="H4049" s="143">
        <v>41974</v>
      </c>
    </row>
    <row r="4050" spans="1:8" ht="25.5">
      <c r="A4050" s="136">
        <v>5843</v>
      </c>
      <c r="B4050" s="137" t="s">
        <v>10380</v>
      </c>
      <c r="C4050" s="136" t="s">
        <v>5450</v>
      </c>
      <c r="D4050" s="136" t="s">
        <v>6046</v>
      </c>
      <c r="E4050" s="138">
        <v>80.650000000000006</v>
      </c>
      <c r="F4050" s="138">
        <v>78.92</v>
      </c>
      <c r="G4050" s="136" t="s">
        <v>308</v>
      </c>
      <c r="H4050" s="139">
        <v>41974</v>
      </c>
    </row>
    <row r="4051" spans="1:8" ht="25.5">
      <c r="A4051" s="140">
        <v>7063</v>
      </c>
      <c r="B4051" s="141" t="s">
        <v>10381</v>
      </c>
      <c r="C4051" s="140" t="s">
        <v>5450</v>
      </c>
      <c r="D4051" s="140" t="s">
        <v>307</v>
      </c>
      <c r="E4051" s="142">
        <v>5.68</v>
      </c>
      <c r="F4051" s="142">
        <v>5.67</v>
      </c>
      <c r="G4051" s="140" t="s">
        <v>308</v>
      </c>
      <c r="H4051" s="143">
        <v>41974</v>
      </c>
    </row>
    <row r="4052" spans="1:8" ht="25.5">
      <c r="A4052" s="136">
        <v>7064</v>
      </c>
      <c r="B4052" s="137" t="s">
        <v>10382</v>
      </c>
      <c r="C4052" s="136" t="s">
        <v>5450</v>
      </c>
      <c r="D4052" s="136" t="s">
        <v>307</v>
      </c>
      <c r="E4052" s="138">
        <v>1.92</v>
      </c>
      <c r="F4052" s="138">
        <v>1.91</v>
      </c>
      <c r="G4052" s="136" t="s">
        <v>308</v>
      </c>
      <c r="H4052" s="139">
        <v>41974</v>
      </c>
    </row>
    <row r="4053" spans="1:8" ht="25.5">
      <c r="A4053" s="140">
        <v>7066</v>
      </c>
      <c r="B4053" s="141" t="s">
        <v>10383</v>
      </c>
      <c r="C4053" s="140" t="s">
        <v>5450</v>
      </c>
      <c r="D4053" s="140" t="s">
        <v>307</v>
      </c>
      <c r="E4053" s="142">
        <v>50.29</v>
      </c>
      <c r="F4053" s="142">
        <v>50.28</v>
      </c>
      <c r="G4053" s="140" t="s">
        <v>308</v>
      </c>
      <c r="H4053" s="143">
        <v>41974</v>
      </c>
    </row>
    <row r="4054" spans="1:8" ht="25.5">
      <c r="A4054" s="136">
        <v>89036</v>
      </c>
      <c r="B4054" s="137" t="s">
        <v>10384</v>
      </c>
      <c r="C4054" s="136" t="s">
        <v>5450</v>
      </c>
      <c r="D4054" s="136" t="s">
        <v>6044</v>
      </c>
      <c r="E4054" s="138">
        <v>22.1</v>
      </c>
      <c r="F4054" s="138">
        <v>20.39</v>
      </c>
      <c r="G4054" s="136" t="s">
        <v>308</v>
      </c>
      <c r="H4054" s="139">
        <v>41974</v>
      </c>
    </row>
    <row r="4055" spans="1:8" ht="25.5">
      <c r="A4055" s="140">
        <v>89035</v>
      </c>
      <c r="B4055" s="141" t="s">
        <v>10385</v>
      </c>
      <c r="C4055" s="140" t="s">
        <v>5450</v>
      </c>
      <c r="D4055" s="140" t="s">
        <v>6046</v>
      </c>
      <c r="E4055" s="142">
        <v>61.69</v>
      </c>
      <c r="F4055" s="142">
        <v>59.97</v>
      </c>
      <c r="G4055" s="140" t="s">
        <v>308</v>
      </c>
      <c r="H4055" s="143">
        <v>41974</v>
      </c>
    </row>
    <row r="4056" spans="1:8" ht="25.5">
      <c r="A4056" s="136">
        <v>89033</v>
      </c>
      <c r="B4056" s="137" t="s">
        <v>10386</v>
      </c>
      <c r="C4056" s="136" t="s">
        <v>5450</v>
      </c>
      <c r="D4056" s="136" t="s">
        <v>307</v>
      </c>
      <c r="E4056" s="138">
        <v>4.16</v>
      </c>
      <c r="F4056" s="138">
        <v>4.16</v>
      </c>
      <c r="G4056" s="136" t="s">
        <v>308</v>
      </c>
      <c r="H4056" s="139">
        <v>41974</v>
      </c>
    </row>
    <row r="4057" spans="1:8" ht="25.5">
      <c r="A4057" s="140">
        <v>89034</v>
      </c>
      <c r="B4057" s="141" t="s">
        <v>10387</v>
      </c>
      <c r="C4057" s="140" t="s">
        <v>5450</v>
      </c>
      <c r="D4057" s="140" t="s">
        <v>307</v>
      </c>
      <c r="E4057" s="142">
        <v>1.4</v>
      </c>
      <c r="F4057" s="142">
        <v>1.4</v>
      </c>
      <c r="G4057" s="140" t="s">
        <v>308</v>
      </c>
      <c r="H4057" s="143">
        <v>41974</v>
      </c>
    </row>
    <row r="4058" spans="1:8" ht="25.5">
      <c r="A4058" s="136">
        <v>5714</v>
      </c>
      <c r="B4058" s="137" t="s">
        <v>10388</v>
      </c>
      <c r="C4058" s="136" t="s">
        <v>5450</v>
      </c>
      <c r="D4058" s="136" t="s">
        <v>307</v>
      </c>
      <c r="E4058" s="138">
        <v>4.5599999999999996</v>
      </c>
      <c r="F4058" s="138">
        <v>4.55</v>
      </c>
      <c r="G4058" s="136" t="s">
        <v>308</v>
      </c>
      <c r="H4058" s="139">
        <v>41974</v>
      </c>
    </row>
    <row r="4059" spans="1:8" ht="25.5">
      <c r="A4059" s="140">
        <v>5715</v>
      </c>
      <c r="B4059" s="141" t="s">
        <v>10389</v>
      </c>
      <c r="C4059" s="140" t="s">
        <v>5450</v>
      </c>
      <c r="D4059" s="140" t="s">
        <v>307</v>
      </c>
      <c r="E4059" s="142">
        <v>35.03</v>
      </c>
      <c r="F4059" s="142">
        <v>35.020000000000003</v>
      </c>
      <c r="G4059" s="140" t="s">
        <v>308</v>
      </c>
      <c r="H4059" s="143">
        <v>41974</v>
      </c>
    </row>
    <row r="4060" spans="1:8" ht="25.5">
      <c r="A4060" s="136" t="s">
        <v>10390</v>
      </c>
      <c r="B4060" s="137" t="s">
        <v>10391</v>
      </c>
      <c r="C4060" s="136" t="s">
        <v>5450</v>
      </c>
      <c r="D4060" s="136" t="s">
        <v>307</v>
      </c>
      <c r="E4060" s="138">
        <v>199.5</v>
      </c>
      <c r="F4060" s="138">
        <v>197.85</v>
      </c>
      <c r="G4060" s="136" t="s">
        <v>308</v>
      </c>
      <c r="H4060" s="139">
        <v>41974</v>
      </c>
    </row>
    <row r="4061" spans="1:8" ht="25.5">
      <c r="A4061" s="140">
        <v>73563</v>
      </c>
      <c r="B4061" s="141" t="s">
        <v>10392</v>
      </c>
      <c r="C4061" s="140" t="s">
        <v>5450</v>
      </c>
      <c r="D4061" s="140" t="s">
        <v>307</v>
      </c>
      <c r="E4061" s="142">
        <v>234.87</v>
      </c>
      <c r="F4061" s="142">
        <v>233.22</v>
      </c>
      <c r="G4061" s="140" t="s">
        <v>308</v>
      </c>
      <c r="H4061" s="143">
        <v>41974</v>
      </c>
    </row>
    <row r="4062" spans="1:8" ht="25.5">
      <c r="A4062" s="136">
        <v>73495</v>
      </c>
      <c r="B4062" s="137" t="s">
        <v>10393</v>
      </c>
      <c r="C4062" s="136" t="s">
        <v>5450</v>
      </c>
      <c r="D4062" s="136" t="s">
        <v>307</v>
      </c>
      <c r="E4062" s="138">
        <v>561.94000000000005</v>
      </c>
      <c r="F4062" s="138">
        <v>560.29999999999995</v>
      </c>
      <c r="G4062" s="136" t="s">
        <v>308</v>
      </c>
      <c r="H4062" s="139">
        <v>41974</v>
      </c>
    </row>
    <row r="4063" spans="1:8" ht="25.5">
      <c r="A4063" s="140">
        <v>53805</v>
      </c>
      <c r="B4063" s="141" t="s">
        <v>10394</v>
      </c>
      <c r="C4063" s="140" t="s">
        <v>5450</v>
      </c>
      <c r="D4063" s="140" t="s">
        <v>307</v>
      </c>
      <c r="E4063" s="142">
        <v>19.850000000000001</v>
      </c>
      <c r="F4063" s="142">
        <v>17.79</v>
      </c>
      <c r="G4063" s="140" t="s">
        <v>308</v>
      </c>
      <c r="H4063" s="143">
        <v>41974</v>
      </c>
    </row>
    <row r="4064" spans="1:8" ht="25.5">
      <c r="A4064" s="136">
        <v>5716</v>
      </c>
      <c r="B4064" s="137" t="s">
        <v>10395</v>
      </c>
      <c r="C4064" s="136" t="s">
        <v>5450</v>
      </c>
      <c r="D4064" s="136" t="s">
        <v>307</v>
      </c>
      <c r="E4064" s="138">
        <v>16.54</v>
      </c>
      <c r="F4064" s="138">
        <v>14.82</v>
      </c>
      <c r="G4064" s="136" t="s">
        <v>308</v>
      </c>
      <c r="H4064" s="139">
        <v>41974</v>
      </c>
    </row>
    <row r="4065" spans="1:8" ht="25.5">
      <c r="A4065" s="140">
        <v>53816</v>
      </c>
      <c r="B4065" s="141" t="s">
        <v>10396</v>
      </c>
      <c r="C4065" s="140" t="s">
        <v>5450</v>
      </c>
      <c r="D4065" s="140" t="s">
        <v>307</v>
      </c>
      <c r="E4065" s="142">
        <v>19.850000000000001</v>
      </c>
      <c r="F4065" s="142">
        <v>17.79</v>
      </c>
      <c r="G4065" s="140" t="s">
        <v>308</v>
      </c>
      <c r="H4065" s="143">
        <v>41974</v>
      </c>
    </row>
    <row r="4066" spans="1:8">
      <c r="A4066" s="136">
        <v>88324</v>
      </c>
      <c r="B4066" s="137" t="s">
        <v>10397</v>
      </c>
      <c r="C4066" s="136" t="s">
        <v>5361</v>
      </c>
      <c r="D4066" s="136" t="s">
        <v>307</v>
      </c>
      <c r="E4066" s="138">
        <v>16.54</v>
      </c>
      <c r="F4066" s="138">
        <v>14.82</v>
      </c>
      <c r="G4066" s="136" t="s">
        <v>308</v>
      </c>
      <c r="H4066" s="139">
        <v>41974</v>
      </c>
    </row>
    <row r="4067" spans="1:8" ht="25.5">
      <c r="A4067" s="140">
        <v>84851</v>
      </c>
      <c r="B4067" s="141" t="s">
        <v>10398</v>
      </c>
      <c r="C4067" s="140" t="s">
        <v>5410</v>
      </c>
      <c r="D4067" s="140" t="s">
        <v>335</v>
      </c>
      <c r="E4067" s="142">
        <v>94.3</v>
      </c>
      <c r="F4067" s="142">
        <v>87.29</v>
      </c>
      <c r="G4067" s="140" t="s">
        <v>308</v>
      </c>
      <c r="H4067" s="143">
        <v>41974</v>
      </c>
    </row>
    <row r="4068" spans="1:8" ht="25.5">
      <c r="A4068" s="136">
        <v>84898</v>
      </c>
      <c r="B4068" s="137" t="s">
        <v>10399</v>
      </c>
      <c r="C4068" s="136" t="s">
        <v>5410</v>
      </c>
      <c r="D4068" s="136" t="s">
        <v>370</v>
      </c>
      <c r="E4068" s="138">
        <v>23.19</v>
      </c>
      <c r="F4068" s="138">
        <v>21.49</v>
      </c>
      <c r="G4068" s="136" t="s">
        <v>308</v>
      </c>
      <c r="H4068" s="139">
        <v>41974</v>
      </c>
    </row>
    <row r="4069" spans="1:8" ht="25.5">
      <c r="A4069" s="140">
        <v>84897</v>
      </c>
      <c r="B4069" s="141" t="s">
        <v>10400</v>
      </c>
      <c r="C4069" s="140" t="s">
        <v>5410</v>
      </c>
      <c r="D4069" s="140" t="s">
        <v>370</v>
      </c>
      <c r="E4069" s="142">
        <v>27.99</v>
      </c>
      <c r="F4069" s="142">
        <v>26.29</v>
      </c>
      <c r="G4069" s="140" t="s">
        <v>308</v>
      </c>
      <c r="H4069" s="143">
        <v>41974</v>
      </c>
    </row>
    <row r="4070" spans="1:8" ht="25.5">
      <c r="A4070" s="136">
        <v>73490</v>
      </c>
      <c r="B4070" s="137" t="s">
        <v>10401</v>
      </c>
      <c r="C4070" s="136" t="s">
        <v>5361</v>
      </c>
      <c r="D4070" s="136" t="s">
        <v>370</v>
      </c>
      <c r="E4070" s="138">
        <v>220.58</v>
      </c>
      <c r="F4070" s="138">
        <v>212.62</v>
      </c>
      <c r="G4070" s="136" t="s">
        <v>308</v>
      </c>
      <c r="H4070" s="139">
        <v>41974</v>
      </c>
    </row>
    <row r="4071" spans="1:8" ht="38.25">
      <c r="A4071" s="140">
        <v>83675</v>
      </c>
      <c r="B4071" s="141" t="s">
        <v>10402</v>
      </c>
      <c r="C4071" s="140" t="s">
        <v>5374</v>
      </c>
      <c r="D4071" s="140" t="s">
        <v>370</v>
      </c>
      <c r="E4071" s="142">
        <v>71.94</v>
      </c>
      <c r="F4071" s="142">
        <v>67.459999999999994</v>
      </c>
      <c r="G4071" s="140" t="s">
        <v>308</v>
      </c>
      <c r="H4071" s="143">
        <v>41974</v>
      </c>
    </row>
    <row r="4072" spans="1:8" ht="38.25">
      <c r="A4072" s="136">
        <v>83676</v>
      </c>
      <c r="B4072" s="137" t="s">
        <v>10403</v>
      </c>
      <c r="C4072" s="136" t="s">
        <v>5374</v>
      </c>
      <c r="D4072" s="136" t="s">
        <v>370</v>
      </c>
      <c r="E4072" s="138">
        <v>92.76</v>
      </c>
      <c r="F4072" s="138">
        <v>87.19</v>
      </c>
      <c r="G4072" s="136" t="s">
        <v>308</v>
      </c>
      <c r="H4072" s="139">
        <v>41974</v>
      </c>
    </row>
    <row r="4073" spans="1:8" ht="38.25">
      <c r="A4073" s="140">
        <v>83677</v>
      </c>
      <c r="B4073" s="141" t="s">
        <v>10404</v>
      </c>
      <c r="C4073" s="140" t="s">
        <v>5374</v>
      </c>
      <c r="D4073" s="140" t="s">
        <v>370</v>
      </c>
      <c r="E4073" s="142">
        <v>115.32</v>
      </c>
      <c r="F4073" s="142">
        <v>108.51</v>
      </c>
      <c r="G4073" s="140" t="s">
        <v>308</v>
      </c>
      <c r="H4073" s="143">
        <v>41974</v>
      </c>
    </row>
    <row r="4074" spans="1:8" ht="38.25">
      <c r="A4074" s="136">
        <v>83678</v>
      </c>
      <c r="B4074" s="137" t="s">
        <v>10405</v>
      </c>
      <c r="C4074" s="136" t="s">
        <v>5374</v>
      </c>
      <c r="D4074" s="136" t="s">
        <v>370</v>
      </c>
      <c r="E4074" s="138">
        <v>152.78</v>
      </c>
      <c r="F4074" s="138">
        <v>144.54</v>
      </c>
      <c r="G4074" s="136" t="s">
        <v>308</v>
      </c>
      <c r="H4074" s="139">
        <v>41974</v>
      </c>
    </row>
    <row r="4075" spans="1:8" ht="25.5">
      <c r="A4075" s="140" t="s">
        <v>10406</v>
      </c>
      <c r="B4075" s="141" t="s">
        <v>10407</v>
      </c>
      <c r="C4075" s="140" t="s">
        <v>5366</v>
      </c>
      <c r="D4075" s="140" t="s">
        <v>370</v>
      </c>
      <c r="E4075" s="142">
        <v>49.33</v>
      </c>
      <c r="F4075" s="142">
        <v>46.34</v>
      </c>
      <c r="G4075" s="140" t="s">
        <v>308</v>
      </c>
      <c r="H4075" s="143">
        <v>41974</v>
      </c>
    </row>
    <row r="4076" spans="1:8" ht="25.5">
      <c r="A4076" s="136" t="s">
        <v>10408</v>
      </c>
      <c r="B4076" s="137" t="s">
        <v>10409</v>
      </c>
      <c r="C4076" s="136" t="s">
        <v>5366</v>
      </c>
      <c r="D4076" s="136" t="s">
        <v>370</v>
      </c>
      <c r="E4076" s="138">
        <v>75.44</v>
      </c>
      <c r="F4076" s="138">
        <v>71.650000000000006</v>
      </c>
      <c r="G4076" s="136" t="s">
        <v>308</v>
      </c>
      <c r="H4076" s="139">
        <v>41974</v>
      </c>
    </row>
    <row r="4077" spans="1:8" ht="25.5">
      <c r="A4077" s="140" t="s">
        <v>10410</v>
      </c>
      <c r="B4077" s="141" t="s">
        <v>10411</v>
      </c>
      <c r="C4077" s="140" t="s">
        <v>5366</v>
      </c>
      <c r="D4077" s="140" t="s">
        <v>370</v>
      </c>
      <c r="E4077" s="142">
        <v>68.760000000000005</v>
      </c>
      <c r="F4077" s="142">
        <v>65.510000000000005</v>
      </c>
      <c r="G4077" s="140" t="s">
        <v>308</v>
      </c>
      <c r="H4077" s="143">
        <v>41974</v>
      </c>
    </row>
    <row r="4078" spans="1:8" ht="25.5">
      <c r="A4078" s="136" t="s">
        <v>10412</v>
      </c>
      <c r="B4078" s="137" t="s">
        <v>10413</v>
      </c>
      <c r="C4078" s="136" t="s">
        <v>5366</v>
      </c>
      <c r="D4078" s="136" t="s">
        <v>370</v>
      </c>
      <c r="E4078" s="138">
        <v>13.81</v>
      </c>
      <c r="F4078" s="138">
        <v>13.49</v>
      </c>
      <c r="G4078" s="136" t="s">
        <v>308</v>
      </c>
      <c r="H4078" s="139">
        <v>41974</v>
      </c>
    </row>
    <row r="4079" spans="1:8" ht="25.5">
      <c r="A4079" s="140" t="s">
        <v>10414</v>
      </c>
      <c r="B4079" s="141" t="s">
        <v>10415</v>
      </c>
      <c r="C4079" s="140" t="s">
        <v>5366</v>
      </c>
      <c r="D4079" s="140" t="s">
        <v>370</v>
      </c>
      <c r="E4079" s="142">
        <v>95.45</v>
      </c>
      <c r="F4079" s="142">
        <v>91.12</v>
      </c>
      <c r="G4079" s="140" t="s">
        <v>308</v>
      </c>
      <c r="H4079" s="143">
        <v>41974</v>
      </c>
    </row>
    <row r="4080" spans="1:8" ht="25.5">
      <c r="A4080" s="136" t="s">
        <v>10416</v>
      </c>
      <c r="B4080" s="137" t="s">
        <v>10417</v>
      </c>
      <c r="C4080" s="136" t="s">
        <v>5366</v>
      </c>
      <c r="D4080" s="136" t="s">
        <v>370</v>
      </c>
      <c r="E4080" s="138">
        <v>117.47</v>
      </c>
      <c r="F4080" s="138">
        <v>112.58</v>
      </c>
      <c r="G4080" s="136" t="s">
        <v>308</v>
      </c>
      <c r="H4080" s="139">
        <v>41974</v>
      </c>
    </row>
    <row r="4081" spans="1:8" ht="25.5">
      <c r="A4081" s="140" t="s">
        <v>10418</v>
      </c>
      <c r="B4081" s="141" t="s">
        <v>10419</v>
      </c>
      <c r="C4081" s="140" t="s">
        <v>5366</v>
      </c>
      <c r="D4081" s="140" t="s">
        <v>370</v>
      </c>
      <c r="E4081" s="142">
        <v>126.59</v>
      </c>
      <c r="F4081" s="142">
        <v>121.17</v>
      </c>
      <c r="G4081" s="140" t="s">
        <v>308</v>
      </c>
      <c r="H4081" s="143">
        <v>41974</v>
      </c>
    </row>
    <row r="4082" spans="1:8" ht="25.5">
      <c r="A4082" s="136" t="s">
        <v>10420</v>
      </c>
      <c r="B4082" s="137" t="s">
        <v>10421</v>
      </c>
      <c r="C4082" s="136" t="s">
        <v>5366</v>
      </c>
      <c r="D4082" s="136" t="s">
        <v>370</v>
      </c>
      <c r="E4082" s="138">
        <v>18.350000000000001</v>
      </c>
      <c r="F4082" s="138">
        <v>17.98</v>
      </c>
      <c r="G4082" s="136" t="s">
        <v>308</v>
      </c>
      <c r="H4082" s="139">
        <v>41974</v>
      </c>
    </row>
    <row r="4083" spans="1:8" ht="25.5">
      <c r="A4083" s="140" t="s">
        <v>10422</v>
      </c>
      <c r="B4083" s="141" t="s">
        <v>10423</v>
      </c>
      <c r="C4083" s="140" t="s">
        <v>5366</v>
      </c>
      <c r="D4083" s="140" t="s">
        <v>370</v>
      </c>
      <c r="E4083" s="142">
        <v>175.83</v>
      </c>
      <c r="F4083" s="142">
        <v>169.88</v>
      </c>
      <c r="G4083" s="140" t="s">
        <v>308</v>
      </c>
      <c r="H4083" s="143">
        <v>41974</v>
      </c>
    </row>
    <row r="4084" spans="1:8" ht="25.5">
      <c r="A4084" s="136" t="s">
        <v>10424</v>
      </c>
      <c r="B4084" s="137" t="s">
        <v>10425</v>
      </c>
      <c r="C4084" s="136" t="s">
        <v>5366</v>
      </c>
      <c r="D4084" s="136" t="s">
        <v>370</v>
      </c>
      <c r="E4084" s="138">
        <v>251.26</v>
      </c>
      <c r="F4084" s="138">
        <v>244.08</v>
      </c>
      <c r="G4084" s="136" t="s">
        <v>308</v>
      </c>
      <c r="H4084" s="139">
        <v>41974</v>
      </c>
    </row>
    <row r="4085" spans="1:8" ht="25.5">
      <c r="A4085" s="140" t="s">
        <v>10426</v>
      </c>
      <c r="B4085" s="141" t="s">
        <v>10427</v>
      </c>
      <c r="C4085" s="140" t="s">
        <v>5366</v>
      </c>
      <c r="D4085" s="140" t="s">
        <v>370</v>
      </c>
      <c r="E4085" s="142">
        <v>111.69</v>
      </c>
      <c r="F4085" s="142">
        <v>107.35</v>
      </c>
      <c r="G4085" s="140" t="s">
        <v>308</v>
      </c>
      <c r="H4085" s="143">
        <v>41974</v>
      </c>
    </row>
    <row r="4086" spans="1:8" ht="25.5">
      <c r="A4086" s="136" t="s">
        <v>10428</v>
      </c>
      <c r="B4086" s="137" t="s">
        <v>10429</v>
      </c>
      <c r="C4086" s="136" t="s">
        <v>5366</v>
      </c>
      <c r="D4086" s="136" t="s">
        <v>370</v>
      </c>
      <c r="E4086" s="138">
        <v>123.77</v>
      </c>
      <c r="F4086" s="138">
        <v>118.9</v>
      </c>
      <c r="G4086" s="136" t="s">
        <v>308</v>
      </c>
      <c r="H4086" s="139">
        <v>41974</v>
      </c>
    </row>
    <row r="4087" spans="1:8" ht="25.5">
      <c r="A4087" s="140" t="s">
        <v>10430</v>
      </c>
      <c r="B4087" s="141" t="s">
        <v>10431</v>
      </c>
      <c r="C4087" s="140" t="s">
        <v>5366</v>
      </c>
      <c r="D4087" s="140" t="s">
        <v>370</v>
      </c>
      <c r="E4087" s="142">
        <v>138.56</v>
      </c>
      <c r="F4087" s="142">
        <v>133.13999999999999</v>
      </c>
      <c r="G4087" s="140" t="s">
        <v>308</v>
      </c>
      <c r="H4087" s="143">
        <v>41974</v>
      </c>
    </row>
    <row r="4088" spans="1:8" ht="25.5">
      <c r="A4088" s="136" t="s">
        <v>10432</v>
      </c>
      <c r="B4088" s="137" t="s">
        <v>10433</v>
      </c>
      <c r="C4088" s="136" t="s">
        <v>5366</v>
      </c>
      <c r="D4088" s="136" t="s">
        <v>370</v>
      </c>
      <c r="E4088" s="138">
        <v>192.39</v>
      </c>
      <c r="F4088" s="138">
        <v>186.42</v>
      </c>
      <c r="G4088" s="136" t="s">
        <v>308</v>
      </c>
      <c r="H4088" s="139">
        <v>41974</v>
      </c>
    </row>
    <row r="4089" spans="1:8" ht="25.5">
      <c r="A4089" s="140" t="s">
        <v>10434</v>
      </c>
      <c r="B4089" s="141" t="s">
        <v>10435</v>
      </c>
      <c r="C4089" s="140" t="s">
        <v>5366</v>
      </c>
      <c r="D4089" s="140" t="s">
        <v>370</v>
      </c>
      <c r="E4089" s="142">
        <v>289.48</v>
      </c>
      <c r="F4089" s="142">
        <v>282.3</v>
      </c>
      <c r="G4089" s="140" t="s">
        <v>308</v>
      </c>
      <c r="H4089" s="143">
        <v>41974</v>
      </c>
    </row>
    <row r="4090" spans="1:8" ht="25.5">
      <c r="A4090" s="136" t="s">
        <v>10436</v>
      </c>
      <c r="B4090" s="137" t="s">
        <v>10437</v>
      </c>
      <c r="C4090" s="136" t="s">
        <v>5366</v>
      </c>
      <c r="D4090" s="136" t="s">
        <v>370</v>
      </c>
      <c r="E4090" s="138">
        <v>175.43</v>
      </c>
      <c r="F4090" s="138">
        <v>174.26</v>
      </c>
      <c r="G4090" s="136" t="s">
        <v>308</v>
      </c>
      <c r="H4090" s="139">
        <v>41974</v>
      </c>
    </row>
    <row r="4091" spans="1:8" ht="25.5">
      <c r="A4091" s="140" t="s">
        <v>10438</v>
      </c>
      <c r="B4091" s="141" t="s">
        <v>10439</v>
      </c>
      <c r="C4091" s="140" t="s">
        <v>5366</v>
      </c>
      <c r="D4091" s="140" t="s">
        <v>370</v>
      </c>
      <c r="E4091" s="142">
        <v>15.04</v>
      </c>
      <c r="F4091" s="142">
        <v>14.66</v>
      </c>
      <c r="G4091" s="140" t="s">
        <v>308</v>
      </c>
      <c r="H4091" s="143">
        <v>41974</v>
      </c>
    </row>
    <row r="4092" spans="1:8" ht="25.5">
      <c r="A4092" s="136" t="s">
        <v>10440</v>
      </c>
      <c r="B4092" s="137" t="s">
        <v>10441</v>
      </c>
      <c r="C4092" s="136" t="s">
        <v>5366</v>
      </c>
      <c r="D4092" s="136" t="s">
        <v>370</v>
      </c>
      <c r="E4092" s="138">
        <v>19.86</v>
      </c>
      <c r="F4092" s="138">
        <v>19.440000000000001</v>
      </c>
      <c r="G4092" s="136" t="s">
        <v>308</v>
      </c>
      <c r="H4092" s="139">
        <v>41974</v>
      </c>
    </row>
    <row r="4093" spans="1:8" ht="25.5">
      <c r="A4093" s="140" t="s">
        <v>10442</v>
      </c>
      <c r="B4093" s="141" t="s">
        <v>10443</v>
      </c>
      <c r="C4093" s="140" t="s">
        <v>5366</v>
      </c>
      <c r="D4093" s="140" t="s">
        <v>370</v>
      </c>
      <c r="E4093" s="142">
        <v>23.47</v>
      </c>
      <c r="F4093" s="142">
        <v>23.03</v>
      </c>
      <c r="G4093" s="140" t="s">
        <v>308</v>
      </c>
      <c r="H4093" s="143">
        <v>41974</v>
      </c>
    </row>
    <row r="4094" spans="1:8" ht="25.5">
      <c r="A4094" s="136" t="s">
        <v>10444</v>
      </c>
      <c r="B4094" s="137" t="s">
        <v>10445</v>
      </c>
      <c r="C4094" s="136" t="s">
        <v>5366</v>
      </c>
      <c r="D4094" s="136" t="s">
        <v>370</v>
      </c>
      <c r="E4094" s="138">
        <v>33.22</v>
      </c>
      <c r="F4094" s="138">
        <v>32.75</v>
      </c>
      <c r="G4094" s="136" t="s">
        <v>308</v>
      </c>
      <c r="H4094" s="139">
        <v>41974</v>
      </c>
    </row>
    <row r="4095" spans="1:8" ht="25.5">
      <c r="A4095" s="140" t="s">
        <v>10446</v>
      </c>
      <c r="B4095" s="141" t="s">
        <v>10447</v>
      </c>
      <c r="C4095" s="140" t="s">
        <v>5366</v>
      </c>
      <c r="D4095" s="140" t="s">
        <v>370</v>
      </c>
      <c r="E4095" s="142">
        <v>51.59</v>
      </c>
      <c r="F4095" s="142">
        <v>51.06</v>
      </c>
      <c r="G4095" s="140" t="s">
        <v>308</v>
      </c>
      <c r="H4095" s="143">
        <v>41974</v>
      </c>
    </row>
    <row r="4096" spans="1:8" ht="25.5">
      <c r="A4096" s="136" t="s">
        <v>10448</v>
      </c>
      <c r="B4096" s="137" t="s">
        <v>10449</v>
      </c>
      <c r="C4096" s="136" t="s">
        <v>5366</v>
      </c>
      <c r="D4096" s="136" t="s">
        <v>370</v>
      </c>
      <c r="E4096" s="138">
        <v>63.52</v>
      </c>
      <c r="F4096" s="138">
        <v>62.87</v>
      </c>
      <c r="G4096" s="136" t="s">
        <v>308</v>
      </c>
      <c r="H4096" s="139">
        <v>41974</v>
      </c>
    </row>
    <row r="4097" spans="1:9" ht="25.5">
      <c r="A4097" s="140" t="s">
        <v>10450</v>
      </c>
      <c r="B4097" s="141" t="s">
        <v>10451</v>
      </c>
      <c r="C4097" s="140" t="s">
        <v>5366</v>
      </c>
      <c r="D4097" s="140" t="s">
        <v>370</v>
      </c>
      <c r="E4097" s="142">
        <v>87.71</v>
      </c>
      <c r="F4097" s="142">
        <v>86.95</v>
      </c>
      <c r="G4097" s="140" t="s">
        <v>308</v>
      </c>
      <c r="H4097" s="143">
        <v>41974</v>
      </c>
    </row>
    <row r="4098" spans="1:9" ht="25.5">
      <c r="A4098" s="136" t="s">
        <v>10452</v>
      </c>
      <c r="B4098" s="137" t="s">
        <v>10453</v>
      </c>
      <c r="C4098" s="136" t="s">
        <v>5366</v>
      </c>
      <c r="D4098" s="136" t="s">
        <v>370</v>
      </c>
      <c r="E4098" s="138">
        <v>123.16</v>
      </c>
      <c r="F4098" s="138">
        <v>122.29</v>
      </c>
      <c r="G4098" s="136" t="s">
        <v>308</v>
      </c>
      <c r="H4098" s="139">
        <v>41974</v>
      </c>
    </row>
    <row r="4099" spans="1:9" ht="38.25">
      <c r="A4099" s="140">
        <v>83651</v>
      </c>
      <c r="B4099" s="141" t="s">
        <v>10454</v>
      </c>
      <c r="C4099" s="140" t="s">
        <v>5374</v>
      </c>
      <c r="D4099" s="140" t="s">
        <v>370</v>
      </c>
      <c r="E4099" s="142">
        <v>24.16</v>
      </c>
      <c r="F4099" s="142">
        <v>22.74</v>
      </c>
      <c r="G4099" s="140" t="s">
        <v>308</v>
      </c>
      <c r="H4099" s="143">
        <v>41974</v>
      </c>
    </row>
    <row r="4100" spans="1:9" ht="38.25">
      <c r="A4100" s="136" t="s">
        <v>10455</v>
      </c>
      <c r="B4100" s="137" t="s">
        <v>10456</v>
      </c>
      <c r="C4100" s="136" t="s">
        <v>5374</v>
      </c>
      <c r="D4100" s="136" t="s">
        <v>370</v>
      </c>
      <c r="E4100" s="138">
        <v>37.28</v>
      </c>
      <c r="F4100" s="138">
        <v>36.06</v>
      </c>
      <c r="G4100" s="136" t="s">
        <v>308</v>
      </c>
      <c r="H4100" s="139">
        <v>41974</v>
      </c>
    </row>
    <row r="4101" spans="1:9" ht="38.25">
      <c r="A4101" s="151">
        <v>83679</v>
      </c>
      <c r="B4101" s="141" t="s">
        <v>10457</v>
      </c>
      <c r="C4101" s="140" t="s">
        <v>5374</v>
      </c>
      <c r="D4101" s="140" t="s">
        <v>370</v>
      </c>
      <c r="E4101" s="142">
        <v>12.76</v>
      </c>
      <c r="F4101" s="142">
        <v>12.2</v>
      </c>
      <c r="G4101" s="140" t="s">
        <v>308</v>
      </c>
      <c r="H4101" s="143">
        <v>41974</v>
      </c>
      <c r="I4101">
        <v>4324</v>
      </c>
    </row>
    <row r="4102" spans="1:9" ht="38.25">
      <c r="A4102" s="136">
        <v>83680</v>
      </c>
      <c r="B4102" s="137" t="s">
        <v>10458</v>
      </c>
      <c r="C4102" s="136" t="s">
        <v>5374</v>
      </c>
      <c r="D4102" s="136" t="s">
        <v>370</v>
      </c>
      <c r="E4102" s="138">
        <v>14.62</v>
      </c>
      <c r="F4102" s="138">
        <v>14.06</v>
      </c>
      <c r="G4102" s="136" t="s">
        <v>308</v>
      </c>
      <c r="H4102" s="139">
        <v>41974</v>
      </c>
      <c r="I4102">
        <f>4101-I4101</f>
        <v>-223</v>
      </c>
    </row>
    <row r="4103" spans="1:9" ht="38.25">
      <c r="A4103" s="140">
        <v>83681</v>
      </c>
      <c r="B4103" s="141" t="s">
        <v>10459</v>
      </c>
      <c r="C4103" s="140" t="s">
        <v>5374</v>
      </c>
      <c r="D4103" s="140" t="s">
        <v>370</v>
      </c>
      <c r="E4103" s="142">
        <v>16.559999999999999</v>
      </c>
      <c r="F4103" s="142">
        <v>16</v>
      </c>
      <c r="G4103" s="140" t="s">
        <v>308</v>
      </c>
      <c r="H4103" s="143">
        <v>41974</v>
      </c>
      <c r="I4103">
        <f>2402-3526</f>
        <v>-1124</v>
      </c>
    </row>
    <row r="4104" spans="1:9" ht="38.25">
      <c r="A4104" s="136">
        <v>83671</v>
      </c>
      <c r="B4104" s="137" t="s">
        <v>10460</v>
      </c>
      <c r="C4104" s="136" t="s">
        <v>5374</v>
      </c>
      <c r="D4104" s="136" t="s">
        <v>370</v>
      </c>
      <c r="E4104" s="138">
        <v>41.87</v>
      </c>
      <c r="F4104" s="138">
        <v>38.880000000000003</v>
      </c>
      <c r="G4104" s="136" t="s">
        <v>308</v>
      </c>
      <c r="H4104" s="139">
        <v>41974</v>
      </c>
    </row>
    <row r="4105" spans="1:9" ht="38.25">
      <c r="A4105" s="140">
        <v>83670</v>
      </c>
      <c r="B4105" s="141" t="s">
        <v>10461</v>
      </c>
      <c r="C4105" s="140" t="s">
        <v>5374</v>
      </c>
      <c r="D4105" s="140" t="s">
        <v>370</v>
      </c>
      <c r="E4105" s="142">
        <v>38.35</v>
      </c>
      <c r="F4105" s="142">
        <v>35.53</v>
      </c>
      <c r="G4105" s="140" t="s">
        <v>308</v>
      </c>
      <c r="H4105" s="143">
        <v>41974</v>
      </c>
    </row>
    <row r="4106" spans="1:9" ht="25.5">
      <c r="A4106" s="136">
        <v>83652</v>
      </c>
      <c r="B4106" s="137" t="s">
        <v>10462</v>
      </c>
      <c r="C4106" s="136" t="s">
        <v>5818</v>
      </c>
      <c r="D4106" s="136" t="s">
        <v>370</v>
      </c>
      <c r="E4106" s="138">
        <v>60.61</v>
      </c>
      <c r="F4106" s="138">
        <v>58.66</v>
      </c>
      <c r="G4106" s="136" t="s">
        <v>308</v>
      </c>
      <c r="H4106" s="139">
        <v>41974</v>
      </c>
    </row>
    <row r="4107" spans="1:9" ht="25.5">
      <c r="A4107" s="140">
        <v>83707</v>
      </c>
      <c r="B4107" s="141" t="s">
        <v>10463</v>
      </c>
      <c r="C4107" s="140" t="s">
        <v>5366</v>
      </c>
      <c r="D4107" s="140" t="s">
        <v>370</v>
      </c>
      <c r="E4107" s="142">
        <v>55.74</v>
      </c>
      <c r="F4107" s="142">
        <v>54.11</v>
      </c>
      <c r="G4107" s="140" t="s">
        <v>308</v>
      </c>
      <c r="H4107" s="143">
        <v>41974</v>
      </c>
    </row>
    <row r="4108" spans="1:9" ht="25.5">
      <c r="A4108" s="136">
        <v>83706</v>
      </c>
      <c r="B4108" s="137" t="s">
        <v>10464</v>
      </c>
      <c r="C4108" s="136" t="s">
        <v>5366</v>
      </c>
      <c r="D4108" s="136" t="s">
        <v>370</v>
      </c>
      <c r="E4108" s="138">
        <v>42.45</v>
      </c>
      <c r="F4108" s="138">
        <v>40.93</v>
      </c>
      <c r="G4108" s="136" t="s">
        <v>308</v>
      </c>
      <c r="H4108" s="139">
        <v>41974</v>
      </c>
    </row>
    <row r="4109" spans="1:9" ht="25.5">
      <c r="A4109" s="140">
        <v>89800</v>
      </c>
      <c r="B4109" s="141" t="s">
        <v>10465</v>
      </c>
      <c r="C4109" s="140" t="s">
        <v>5366</v>
      </c>
      <c r="D4109" s="140" t="s">
        <v>370</v>
      </c>
      <c r="E4109" s="142">
        <v>15.69</v>
      </c>
      <c r="F4109" s="142">
        <v>15.25</v>
      </c>
      <c r="G4109" s="140" t="s">
        <v>308</v>
      </c>
      <c r="H4109" s="143">
        <v>41974</v>
      </c>
    </row>
    <row r="4110" spans="1:9" ht="38.25">
      <c r="A4110" s="136">
        <v>89714</v>
      </c>
      <c r="B4110" s="137" t="s">
        <v>10466</v>
      </c>
      <c r="C4110" s="136" t="s">
        <v>5366</v>
      </c>
      <c r="D4110" s="136" t="s">
        <v>370</v>
      </c>
      <c r="E4110" s="138">
        <v>34.33</v>
      </c>
      <c r="F4110" s="138">
        <v>32.32</v>
      </c>
      <c r="G4110" s="136" t="s">
        <v>308</v>
      </c>
      <c r="H4110" s="139">
        <v>41974</v>
      </c>
    </row>
    <row r="4111" spans="1:9" ht="25.5">
      <c r="A4111" s="140">
        <v>89848</v>
      </c>
      <c r="B4111" s="141" t="s">
        <v>10467</v>
      </c>
      <c r="C4111" s="140" t="s">
        <v>5366</v>
      </c>
      <c r="D4111" s="140" t="s">
        <v>370</v>
      </c>
      <c r="E4111" s="142">
        <v>18.97</v>
      </c>
      <c r="F4111" s="142">
        <v>18.239999999999998</v>
      </c>
      <c r="G4111" s="140" t="s">
        <v>308</v>
      </c>
      <c r="H4111" s="143">
        <v>41974</v>
      </c>
    </row>
    <row r="4112" spans="1:9" ht="25.5">
      <c r="A4112" s="136">
        <v>89849</v>
      </c>
      <c r="B4112" s="137" t="s">
        <v>10468</v>
      </c>
      <c r="C4112" s="136" t="s">
        <v>5366</v>
      </c>
      <c r="D4112" s="136" t="s">
        <v>370</v>
      </c>
      <c r="E4112" s="138">
        <v>40.03</v>
      </c>
      <c r="F4112" s="138">
        <v>39.03</v>
      </c>
      <c r="G4112" s="136" t="s">
        <v>308</v>
      </c>
      <c r="H4112" s="139">
        <v>41974</v>
      </c>
    </row>
    <row r="4113" spans="1:8" ht="38.25">
      <c r="A4113" s="140">
        <v>89711</v>
      </c>
      <c r="B4113" s="141" t="s">
        <v>10469</v>
      </c>
      <c r="C4113" s="140" t="s">
        <v>5366</v>
      </c>
      <c r="D4113" s="140" t="s">
        <v>370</v>
      </c>
      <c r="E4113" s="142">
        <v>11.87</v>
      </c>
      <c r="F4113" s="142">
        <v>11.06</v>
      </c>
      <c r="G4113" s="140" t="s">
        <v>308</v>
      </c>
      <c r="H4113" s="143">
        <v>41974</v>
      </c>
    </row>
    <row r="4114" spans="1:8" ht="25.5">
      <c r="A4114" s="136">
        <v>89798</v>
      </c>
      <c r="B4114" s="137" t="s">
        <v>10470</v>
      </c>
      <c r="C4114" s="136" t="s">
        <v>5366</v>
      </c>
      <c r="D4114" s="136" t="s">
        <v>370</v>
      </c>
      <c r="E4114" s="138">
        <v>8.2899999999999991</v>
      </c>
      <c r="F4114" s="138">
        <v>8.15</v>
      </c>
      <c r="G4114" s="136" t="s">
        <v>308</v>
      </c>
      <c r="H4114" s="139">
        <v>41974</v>
      </c>
    </row>
    <row r="4115" spans="1:8" ht="38.25">
      <c r="A4115" s="140">
        <v>89712</v>
      </c>
      <c r="B4115" s="141" t="s">
        <v>10471</v>
      </c>
      <c r="C4115" s="140" t="s">
        <v>5366</v>
      </c>
      <c r="D4115" s="140" t="s">
        <v>370</v>
      </c>
      <c r="E4115" s="142">
        <v>18.22</v>
      </c>
      <c r="F4115" s="142">
        <v>17.190000000000001</v>
      </c>
      <c r="G4115" s="140" t="s">
        <v>308</v>
      </c>
      <c r="H4115" s="143">
        <v>41974</v>
      </c>
    </row>
    <row r="4116" spans="1:8" ht="25.5">
      <c r="A4116" s="136">
        <v>89799</v>
      </c>
      <c r="B4116" s="137" t="s">
        <v>10472</v>
      </c>
      <c r="C4116" s="136" t="s">
        <v>5366</v>
      </c>
      <c r="D4116" s="136" t="s">
        <v>370</v>
      </c>
      <c r="E4116" s="138">
        <v>12.15</v>
      </c>
      <c r="F4116" s="138">
        <v>11.85</v>
      </c>
      <c r="G4116" s="136" t="s">
        <v>308</v>
      </c>
      <c r="H4116" s="139">
        <v>41974</v>
      </c>
    </row>
    <row r="4117" spans="1:8" ht="38.25">
      <c r="A4117" s="140">
        <v>89713</v>
      </c>
      <c r="B4117" s="141" t="s">
        <v>10473</v>
      </c>
      <c r="C4117" s="140" t="s">
        <v>5366</v>
      </c>
      <c r="D4117" s="140" t="s">
        <v>370</v>
      </c>
      <c r="E4117" s="142">
        <v>26.33</v>
      </c>
      <c r="F4117" s="142">
        <v>24.81</v>
      </c>
      <c r="G4117" s="140" t="s">
        <v>308</v>
      </c>
      <c r="H4117" s="143">
        <v>41974</v>
      </c>
    </row>
    <row r="4118" spans="1:8" ht="25.5">
      <c r="A4118" s="136">
        <v>89578</v>
      </c>
      <c r="B4118" s="137" t="s">
        <v>10474</v>
      </c>
      <c r="C4118" s="136" t="s">
        <v>5366</v>
      </c>
      <c r="D4118" s="136" t="s">
        <v>370</v>
      </c>
      <c r="E4118" s="138">
        <v>24.19</v>
      </c>
      <c r="F4118" s="138">
        <v>23.89</v>
      </c>
      <c r="G4118" s="136" t="s">
        <v>308</v>
      </c>
      <c r="H4118" s="139">
        <v>41974</v>
      </c>
    </row>
    <row r="4119" spans="1:8" ht="25.5">
      <c r="A4119" s="140">
        <v>89512</v>
      </c>
      <c r="B4119" s="141" t="s">
        <v>10475</v>
      </c>
      <c r="C4119" s="140" t="s">
        <v>5366</v>
      </c>
      <c r="D4119" s="140" t="s">
        <v>370</v>
      </c>
      <c r="E4119" s="142">
        <v>37.29</v>
      </c>
      <c r="F4119" s="142">
        <v>36.08</v>
      </c>
      <c r="G4119" s="140" t="s">
        <v>308</v>
      </c>
      <c r="H4119" s="143">
        <v>41974</v>
      </c>
    </row>
    <row r="4120" spans="1:8" ht="25.5">
      <c r="A4120" s="136">
        <v>89580</v>
      </c>
      <c r="B4120" s="137" t="s">
        <v>10476</v>
      </c>
      <c r="C4120" s="136" t="s">
        <v>5366</v>
      </c>
      <c r="D4120" s="136" t="s">
        <v>370</v>
      </c>
      <c r="E4120" s="138">
        <v>49.53</v>
      </c>
      <c r="F4120" s="138">
        <v>49.04</v>
      </c>
      <c r="G4120" s="136" t="s">
        <v>308</v>
      </c>
      <c r="H4120" s="139">
        <v>41974</v>
      </c>
    </row>
    <row r="4121" spans="1:8" ht="25.5">
      <c r="A4121" s="140">
        <v>89508</v>
      </c>
      <c r="B4121" s="141" t="s">
        <v>10477</v>
      </c>
      <c r="C4121" s="140" t="s">
        <v>5366</v>
      </c>
      <c r="D4121" s="140" t="s">
        <v>370</v>
      </c>
      <c r="E4121" s="142">
        <v>11.1</v>
      </c>
      <c r="F4121" s="142">
        <v>10.65</v>
      </c>
      <c r="G4121" s="140" t="s">
        <v>308</v>
      </c>
      <c r="H4121" s="143">
        <v>41974</v>
      </c>
    </row>
    <row r="4122" spans="1:8" ht="25.5">
      <c r="A4122" s="136">
        <v>89509</v>
      </c>
      <c r="B4122" s="137" t="s">
        <v>10478</v>
      </c>
      <c r="C4122" s="136" t="s">
        <v>5366</v>
      </c>
      <c r="D4122" s="136" t="s">
        <v>370</v>
      </c>
      <c r="E4122" s="138">
        <v>18.82</v>
      </c>
      <c r="F4122" s="138">
        <v>18.239999999999998</v>
      </c>
      <c r="G4122" s="136" t="s">
        <v>308</v>
      </c>
      <c r="H4122" s="139">
        <v>41974</v>
      </c>
    </row>
    <row r="4123" spans="1:8" ht="25.5">
      <c r="A4123" s="140">
        <v>89576</v>
      </c>
      <c r="B4123" s="141" t="s">
        <v>10479</v>
      </c>
      <c r="C4123" s="140" t="s">
        <v>5366</v>
      </c>
      <c r="D4123" s="140" t="s">
        <v>370</v>
      </c>
      <c r="E4123" s="142">
        <v>16.71</v>
      </c>
      <c r="F4123" s="142">
        <v>16.510000000000002</v>
      </c>
      <c r="G4123" s="140" t="s">
        <v>308</v>
      </c>
      <c r="H4123" s="143">
        <v>41974</v>
      </c>
    </row>
    <row r="4124" spans="1:8" ht="25.5">
      <c r="A4124" s="136">
        <v>89511</v>
      </c>
      <c r="B4124" s="137" t="s">
        <v>10480</v>
      </c>
      <c r="C4124" s="136" t="s">
        <v>5366</v>
      </c>
      <c r="D4124" s="136" t="s">
        <v>370</v>
      </c>
      <c r="E4124" s="138">
        <v>26.3</v>
      </c>
      <c r="F4124" s="138">
        <v>25.42</v>
      </c>
      <c r="G4124" s="136" t="s">
        <v>308</v>
      </c>
      <c r="H4124" s="139">
        <v>41974</v>
      </c>
    </row>
    <row r="4125" spans="1:8" ht="25.5">
      <c r="A4125" s="140">
        <v>89633</v>
      </c>
      <c r="B4125" s="141" t="s">
        <v>10481</v>
      </c>
      <c r="C4125" s="140" t="s">
        <v>5366</v>
      </c>
      <c r="D4125" s="140" t="s">
        <v>370</v>
      </c>
      <c r="E4125" s="142">
        <v>12.65</v>
      </c>
      <c r="F4125" s="142">
        <v>11.91</v>
      </c>
      <c r="G4125" s="140" t="s">
        <v>308</v>
      </c>
      <c r="H4125" s="143">
        <v>41974</v>
      </c>
    </row>
    <row r="4126" spans="1:8" ht="25.5">
      <c r="A4126" s="136">
        <v>89716</v>
      </c>
      <c r="B4126" s="137" t="s">
        <v>10482</v>
      </c>
      <c r="C4126" s="136" t="s">
        <v>5366</v>
      </c>
      <c r="D4126" s="136" t="s">
        <v>370</v>
      </c>
      <c r="E4126" s="138">
        <v>12.07</v>
      </c>
      <c r="F4126" s="138">
        <v>11.79</v>
      </c>
      <c r="G4126" s="136" t="s">
        <v>308</v>
      </c>
      <c r="H4126" s="139">
        <v>41974</v>
      </c>
    </row>
    <row r="4127" spans="1:8" ht="25.5">
      <c r="A4127" s="140">
        <v>89634</v>
      </c>
      <c r="B4127" s="141" t="s">
        <v>10483</v>
      </c>
      <c r="C4127" s="140" t="s">
        <v>5366</v>
      </c>
      <c r="D4127" s="140" t="s">
        <v>370</v>
      </c>
      <c r="E4127" s="142">
        <v>18.63</v>
      </c>
      <c r="F4127" s="142">
        <v>17.71</v>
      </c>
      <c r="G4127" s="140" t="s">
        <v>308</v>
      </c>
      <c r="H4127" s="143">
        <v>41974</v>
      </c>
    </row>
    <row r="4128" spans="1:8" ht="25.5">
      <c r="A4128" s="136">
        <v>89717</v>
      </c>
      <c r="B4128" s="137" t="s">
        <v>10484</v>
      </c>
      <c r="C4128" s="136" t="s">
        <v>5366</v>
      </c>
      <c r="D4128" s="136" t="s">
        <v>370</v>
      </c>
      <c r="E4128" s="138">
        <v>18.149999999999999</v>
      </c>
      <c r="F4128" s="138">
        <v>17.82</v>
      </c>
      <c r="G4128" s="136" t="s">
        <v>308</v>
      </c>
      <c r="H4128" s="139">
        <v>41974</v>
      </c>
    </row>
    <row r="4129" spans="1:8" ht="25.5">
      <c r="A4129" s="140">
        <v>89635</v>
      </c>
      <c r="B4129" s="141" t="s">
        <v>10485</v>
      </c>
      <c r="C4129" s="140" t="s">
        <v>5366</v>
      </c>
      <c r="D4129" s="140" t="s">
        <v>370</v>
      </c>
      <c r="E4129" s="142">
        <v>25.88</v>
      </c>
      <c r="F4129" s="142">
        <v>24.79</v>
      </c>
      <c r="G4129" s="140" t="s">
        <v>308</v>
      </c>
      <c r="H4129" s="143">
        <v>41974</v>
      </c>
    </row>
    <row r="4130" spans="1:8" ht="25.5">
      <c r="A4130" s="136">
        <v>89401</v>
      </c>
      <c r="B4130" s="137" t="s">
        <v>10486</v>
      </c>
      <c r="C4130" s="136" t="s">
        <v>5366</v>
      </c>
      <c r="D4130" s="136" t="s">
        <v>370</v>
      </c>
      <c r="E4130" s="138">
        <v>4.28</v>
      </c>
      <c r="F4130" s="138">
        <v>4.0199999999999996</v>
      </c>
      <c r="G4130" s="136" t="s">
        <v>308</v>
      </c>
      <c r="H4130" s="139">
        <v>41974</v>
      </c>
    </row>
    <row r="4131" spans="1:8" ht="25.5">
      <c r="A4131" s="140">
        <v>89355</v>
      </c>
      <c r="B4131" s="141" t="s">
        <v>10487</v>
      </c>
      <c r="C4131" s="140" t="s">
        <v>5366</v>
      </c>
      <c r="D4131" s="140" t="s">
        <v>370</v>
      </c>
      <c r="E4131" s="142">
        <v>10.5</v>
      </c>
      <c r="F4131" s="142">
        <v>9.6300000000000008</v>
      </c>
      <c r="G4131" s="140" t="s">
        <v>308</v>
      </c>
      <c r="H4131" s="143">
        <v>41974</v>
      </c>
    </row>
    <row r="4132" spans="1:8" ht="25.5">
      <c r="A4132" s="136">
        <v>89865</v>
      </c>
      <c r="B4132" s="137" t="s">
        <v>10488</v>
      </c>
      <c r="C4132" s="136" t="s">
        <v>5366</v>
      </c>
      <c r="D4132" s="136" t="s">
        <v>370</v>
      </c>
      <c r="E4132" s="138">
        <v>7.39</v>
      </c>
      <c r="F4132" s="138">
        <v>6.87</v>
      </c>
      <c r="G4132" s="136" t="s">
        <v>308</v>
      </c>
      <c r="H4132" s="139">
        <v>41974</v>
      </c>
    </row>
    <row r="4133" spans="1:8" ht="25.5">
      <c r="A4133" s="140">
        <v>89446</v>
      </c>
      <c r="B4133" s="141" t="s">
        <v>10489</v>
      </c>
      <c r="C4133" s="140" t="s">
        <v>5366</v>
      </c>
      <c r="D4133" s="140" t="s">
        <v>370</v>
      </c>
      <c r="E4133" s="142">
        <v>2.54</v>
      </c>
      <c r="F4133" s="142">
        <v>2.4900000000000002</v>
      </c>
      <c r="G4133" s="140" t="s">
        <v>308</v>
      </c>
      <c r="H4133" s="143">
        <v>41974</v>
      </c>
    </row>
    <row r="4134" spans="1:8" ht="25.5">
      <c r="A4134" s="136">
        <v>89402</v>
      </c>
      <c r="B4134" s="137" t="s">
        <v>10490</v>
      </c>
      <c r="C4134" s="136" t="s">
        <v>5366</v>
      </c>
      <c r="D4134" s="136" t="s">
        <v>370</v>
      </c>
      <c r="E4134" s="138">
        <v>5.25</v>
      </c>
      <c r="F4134" s="138">
        <v>4.9400000000000004</v>
      </c>
      <c r="G4134" s="136" t="s">
        <v>308</v>
      </c>
      <c r="H4134" s="139">
        <v>41974</v>
      </c>
    </row>
    <row r="4135" spans="1:8" ht="25.5">
      <c r="A4135" s="140">
        <v>89356</v>
      </c>
      <c r="B4135" s="141" t="s">
        <v>10491</v>
      </c>
      <c r="C4135" s="140" t="s">
        <v>5366</v>
      </c>
      <c r="D4135" s="140" t="s">
        <v>370</v>
      </c>
      <c r="E4135" s="142">
        <v>12.42</v>
      </c>
      <c r="F4135" s="142">
        <v>11.41</v>
      </c>
      <c r="G4135" s="140" t="s">
        <v>308</v>
      </c>
      <c r="H4135" s="143">
        <v>41974</v>
      </c>
    </row>
    <row r="4136" spans="1:8" ht="25.5">
      <c r="A4136" s="136">
        <v>89447</v>
      </c>
      <c r="B4136" s="137" t="s">
        <v>10492</v>
      </c>
      <c r="C4136" s="136" t="s">
        <v>5366</v>
      </c>
      <c r="D4136" s="136" t="s">
        <v>370</v>
      </c>
      <c r="E4136" s="138">
        <v>5.04</v>
      </c>
      <c r="F4136" s="138">
        <v>4.9800000000000004</v>
      </c>
      <c r="G4136" s="136" t="s">
        <v>308</v>
      </c>
      <c r="H4136" s="139">
        <v>41974</v>
      </c>
    </row>
    <row r="4137" spans="1:8" ht="25.5">
      <c r="A4137" s="140">
        <v>89403</v>
      </c>
      <c r="B4137" s="141" t="s">
        <v>10493</v>
      </c>
      <c r="C4137" s="140" t="s">
        <v>5366</v>
      </c>
      <c r="D4137" s="140" t="s">
        <v>370</v>
      </c>
      <c r="E4137" s="142">
        <v>8.23</v>
      </c>
      <c r="F4137" s="142">
        <v>7.86</v>
      </c>
      <c r="G4137" s="140" t="s">
        <v>308</v>
      </c>
      <c r="H4137" s="143">
        <v>41974</v>
      </c>
    </row>
    <row r="4138" spans="1:8" ht="25.5">
      <c r="A4138" s="136">
        <v>89357</v>
      </c>
      <c r="B4138" s="137" t="s">
        <v>10494</v>
      </c>
      <c r="C4138" s="136" t="s">
        <v>5366</v>
      </c>
      <c r="D4138" s="136" t="s">
        <v>370</v>
      </c>
      <c r="E4138" s="138">
        <v>16.79</v>
      </c>
      <c r="F4138" s="138">
        <v>15.59</v>
      </c>
      <c r="G4138" s="136" t="s">
        <v>308</v>
      </c>
      <c r="H4138" s="139">
        <v>41974</v>
      </c>
    </row>
    <row r="4139" spans="1:8" ht="25.5">
      <c r="A4139" s="140">
        <v>89448</v>
      </c>
      <c r="B4139" s="141" t="s">
        <v>10495</v>
      </c>
      <c r="C4139" s="140" t="s">
        <v>5366</v>
      </c>
      <c r="D4139" s="140" t="s">
        <v>370</v>
      </c>
      <c r="E4139" s="142">
        <v>7.2</v>
      </c>
      <c r="F4139" s="142">
        <v>7.13</v>
      </c>
      <c r="G4139" s="140" t="s">
        <v>308</v>
      </c>
      <c r="H4139" s="143">
        <v>41974</v>
      </c>
    </row>
    <row r="4140" spans="1:8" ht="25.5">
      <c r="A4140" s="136">
        <v>89449</v>
      </c>
      <c r="B4140" s="137" t="s">
        <v>10496</v>
      </c>
      <c r="C4140" s="136" t="s">
        <v>5366</v>
      </c>
      <c r="D4140" s="136" t="s">
        <v>370</v>
      </c>
      <c r="E4140" s="138">
        <v>8.91</v>
      </c>
      <c r="F4140" s="138">
        <v>8.82</v>
      </c>
      <c r="G4140" s="136" t="s">
        <v>308</v>
      </c>
      <c r="H4140" s="139">
        <v>41974</v>
      </c>
    </row>
    <row r="4141" spans="1:8" ht="25.5">
      <c r="A4141" s="140">
        <v>89450</v>
      </c>
      <c r="B4141" s="141" t="s">
        <v>10497</v>
      </c>
      <c r="C4141" s="140" t="s">
        <v>5366</v>
      </c>
      <c r="D4141" s="140" t="s">
        <v>370</v>
      </c>
      <c r="E4141" s="142">
        <v>13.56</v>
      </c>
      <c r="F4141" s="142">
        <v>13.46</v>
      </c>
      <c r="G4141" s="140" t="s">
        <v>308</v>
      </c>
      <c r="H4141" s="143">
        <v>41974</v>
      </c>
    </row>
    <row r="4142" spans="1:8" ht="25.5">
      <c r="A4142" s="136">
        <v>89451</v>
      </c>
      <c r="B4142" s="137" t="s">
        <v>10498</v>
      </c>
      <c r="C4142" s="136" t="s">
        <v>5366</v>
      </c>
      <c r="D4142" s="136" t="s">
        <v>370</v>
      </c>
      <c r="E4142" s="138">
        <v>18.86</v>
      </c>
      <c r="F4142" s="138">
        <v>18.75</v>
      </c>
      <c r="G4142" s="136" t="s">
        <v>308</v>
      </c>
      <c r="H4142" s="139">
        <v>41974</v>
      </c>
    </row>
    <row r="4143" spans="1:8" ht="25.5">
      <c r="A4143" s="140">
        <v>89452</v>
      </c>
      <c r="B4143" s="141" t="s">
        <v>10499</v>
      </c>
      <c r="C4143" s="140" t="s">
        <v>5366</v>
      </c>
      <c r="D4143" s="140" t="s">
        <v>370</v>
      </c>
      <c r="E4143" s="142">
        <v>23.61</v>
      </c>
      <c r="F4143" s="142">
        <v>23.48</v>
      </c>
      <c r="G4143" s="140" t="s">
        <v>308</v>
      </c>
      <c r="H4143" s="143">
        <v>41974</v>
      </c>
    </row>
    <row r="4144" spans="1:8">
      <c r="A4144" s="136">
        <v>88321</v>
      </c>
      <c r="B4144" s="137" t="s">
        <v>10500</v>
      </c>
      <c r="C4144" s="136" t="s">
        <v>5361</v>
      </c>
      <c r="D4144" s="136" t="s">
        <v>307</v>
      </c>
      <c r="E4144" s="138">
        <v>26.73</v>
      </c>
      <c r="F4144" s="138">
        <v>23.63</v>
      </c>
      <c r="G4144" s="136" t="s">
        <v>308</v>
      </c>
      <c r="H4144" s="139">
        <v>41974</v>
      </c>
    </row>
    <row r="4145" spans="1:8">
      <c r="A4145" s="140">
        <v>88322</v>
      </c>
      <c r="B4145" s="141" t="s">
        <v>10501</v>
      </c>
      <c r="C4145" s="140" t="s">
        <v>5361</v>
      </c>
      <c r="D4145" s="140" t="s">
        <v>307</v>
      </c>
      <c r="E4145" s="142">
        <v>31.33</v>
      </c>
      <c r="F4145" s="142">
        <v>27.61</v>
      </c>
      <c r="G4145" s="140" t="s">
        <v>308</v>
      </c>
      <c r="H4145" s="143">
        <v>41974</v>
      </c>
    </row>
    <row r="4146" spans="1:8" ht="38.25">
      <c r="A4146" s="136">
        <v>89394</v>
      </c>
      <c r="B4146" s="137" t="s">
        <v>10502</v>
      </c>
      <c r="C4146" s="136" t="s">
        <v>5366</v>
      </c>
      <c r="D4146" s="136" t="s">
        <v>83</v>
      </c>
      <c r="E4146" s="138">
        <v>12.91</v>
      </c>
      <c r="F4146" s="138">
        <v>12.45</v>
      </c>
      <c r="G4146" s="136" t="s">
        <v>308</v>
      </c>
      <c r="H4146" s="139">
        <v>41974</v>
      </c>
    </row>
    <row r="4147" spans="1:8" ht="38.25">
      <c r="A4147" s="140">
        <v>89618</v>
      </c>
      <c r="B4147" s="141" t="s">
        <v>10503</v>
      </c>
      <c r="C4147" s="140" t="s">
        <v>5366</v>
      </c>
      <c r="D4147" s="140" t="s">
        <v>83</v>
      </c>
      <c r="E4147" s="142">
        <v>11.33</v>
      </c>
      <c r="F4147" s="142">
        <v>11.1</v>
      </c>
      <c r="G4147" s="140" t="s">
        <v>308</v>
      </c>
      <c r="H4147" s="143">
        <v>41974</v>
      </c>
    </row>
    <row r="4148" spans="1:8" ht="38.25">
      <c r="A4148" s="136">
        <v>89396</v>
      </c>
      <c r="B4148" s="137" t="s">
        <v>10504</v>
      </c>
      <c r="C4148" s="136" t="s">
        <v>5366</v>
      </c>
      <c r="D4148" s="136" t="s">
        <v>83</v>
      </c>
      <c r="E4148" s="138">
        <v>14.69</v>
      </c>
      <c r="F4148" s="138">
        <v>14.15</v>
      </c>
      <c r="G4148" s="136" t="s">
        <v>308</v>
      </c>
      <c r="H4148" s="139">
        <v>41974</v>
      </c>
    </row>
    <row r="4149" spans="1:8" ht="38.25">
      <c r="A4149" s="140">
        <v>89441</v>
      </c>
      <c r="B4149" s="141" t="s">
        <v>10505</v>
      </c>
      <c r="C4149" s="140" t="s">
        <v>5366</v>
      </c>
      <c r="D4149" s="140" t="s">
        <v>83</v>
      </c>
      <c r="E4149" s="142">
        <v>12.45</v>
      </c>
      <c r="F4149" s="142">
        <v>12.12</v>
      </c>
      <c r="G4149" s="140" t="s">
        <v>308</v>
      </c>
      <c r="H4149" s="143">
        <v>41974</v>
      </c>
    </row>
    <row r="4150" spans="1:8" ht="38.25">
      <c r="A4150" s="136">
        <v>89621</v>
      </c>
      <c r="B4150" s="137" t="s">
        <v>10506</v>
      </c>
      <c r="C4150" s="136" t="s">
        <v>5366</v>
      </c>
      <c r="D4150" s="136" t="s">
        <v>83</v>
      </c>
      <c r="E4150" s="138">
        <v>17.84</v>
      </c>
      <c r="F4150" s="138">
        <v>17.57</v>
      </c>
      <c r="G4150" s="136" t="s">
        <v>308</v>
      </c>
      <c r="H4150" s="139">
        <v>41974</v>
      </c>
    </row>
    <row r="4151" spans="1:8" ht="38.25">
      <c r="A4151" s="140">
        <v>89399</v>
      </c>
      <c r="B4151" s="141" t="s">
        <v>10507</v>
      </c>
      <c r="C4151" s="140" t="s">
        <v>5366</v>
      </c>
      <c r="D4151" s="140" t="s">
        <v>83</v>
      </c>
      <c r="E4151" s="142">
        <v>21.76</v>
      </c>
      <c r="F4151" s="142">
        <v>21.12</v>
      </c>
      <c r="G4151" s="140" t="s">
        <v>308</v>
      </c>
      <c r="H4151" s="143">
        <v>41974</v>
      </c>
    </row>
    <row r="4152" spans="1:8" ht="38.25">
      <c r="A4152" s="136">
        <v>89444</v>
      </c>
      <c r="B4152" s="137" t="s">
        <v>10508</v>
      </c>
      <c r="C4152" s="136" t="s">
        <v>5366</v>
      </c>
      <c r="D4152" s="136" t="s">
        <v>83</v>
      </c>
      <c r="E4152" s="138">
        <v>19.100000000000001</v>
      </c>
      <c r="F4152" s="138">
        <v>18.71</v>
      </c>
      <c r="G4152" s="136" t="s">
        <v>308</v>
      </c>
      <c r="H4152" s="139">
        <v>41974</v>
      </c>
    </row>
    <row r="4153" spans="1:8" ht="38.25">
      <c r="A4153" s="140">
        <v>89675</v>
      </c>
      <c r="B4153" s="141" t="s">
        <v>10509</v>
      </c>
      <c r="C4153" s="140" t="s">
        <v>5366</v>
      </c>
      <c r="D4153" s="140" t="s">
        <v>83</v>
      </c>
      <c r="E4153" s="142">
        <v>45.15</v>
      </c>
      <c r="F4153" s="142">
        <v>44.96</v>
      </c>
      <c r="G4153" s="140" t="s">
        <v>308</v>
      </c>
      <c r="H4153" s="143">
        <v>41974</v>
      </c>
    </row>
    <row r="4154" spans="1:8" ht="25.5">
      <c r="A4154" s="136">
        <v>89559</v>
      </c>
      <c r="B4154" s="137" t="s">
        <v>10510</v>
      </c>
      <c r="C4154" s="136" t="s">
        <v>5366</v>
      </c>
      <c r="D4154" s="136" t="s">
        <v>83</v>
      </c>
      <c r="E4154" s="138">
        <v>45.85</v>
      </c>
      <c r="F4154" s="138">
        <v>45.59</v>
      </c>
      <c r="G4154" s="136" t="s">
        <v>308</v>
      </c>
      <c r="H4154" s="139">
        <v>41974</v>
      </c>
    </row>
    <row r="4155" spans="1:8" ht="38.25">
      <c r="A4155" s="140">
        <v>89667</v>
      </c>
      <c r="B4155" s="141" t="s">
        <v>10511</v>
      </c>
      <c r="C4155" s="140" t="s">
        <v>5366</v>
      </c>
      <c r="D4155" s="140" t="s">
        <v>83</v>
      </c>
      <c r="E4155" s="142">
        <v>36.11</v>
      </c>
      <c r="F4155" s="142">
        <v>35.99</v>
      </c>
      <c r="G4155" s="140" t="s">
        <v>308</v>
      </c>
      <c r="H4155" s="143">
        <v>41974</v>
      </c>
    </row>
    <row r="4156" spans="1:8" ht="25.5">
      <c r="A4156" s="136">
        <v>89550</v>
      </c>
      <c r="B4156" s="137" t="s">
        <v>10512</v>
      </c>
      <c r="C4156" s="136" t="s">
        <v>5366</v>
      </c>
      <c r="D4156" s="136" t="s">
        <v>83</v>
      </c>
      <c r="E4156" s="138">
        <v>36.94</v>
      </c>
      <c r="F4156" s="138">
        <v>36.75</v>
      </c>
      <c r="G4156" s="136" t="s">
        <v>308</v>
      </c>
      <c r="H4156" s="139">
        <v>41974</v>
      </c>
    </row>
    <row r="4157" spans="1:8" ht="25.5">
      <c r="A4157" s="140">
        <v>89619</v>
      </c>
      <c r="B4157" s="141" t="s">
        <v>10513</v>
      </c>
      <c r="C4157" s="140" t="s">
        <v>5366</v>
      </c>
      <c r="D4157" s="140" t="s">
        <v>83</v>
      </c>
      <c r="E4157" s="142">
        <v>5.39</v>
      </c>
      <c r="F4157" s="142">
        <v>5.16</v>
      </c>
      <c r="G4157" s="140" t="s">
        <v>308</v>
      </c>
      <c r="H4157" s="143">
        <v>41974</v>
      </c>
    </row>
    <row r="4158" spans="1:8" ht="25.5">
      <c r="A4158" s="136">
        <v>89442</v>
      </c>
      <c r="B4158" s="137" t="s">
        <v>10514</v>
      </c>
      <c r="C4158" s="136" t="s">
        <v>5366</v>
      </c>
      <c r="D4158" s="136" t="s">
        <v>83</v>
      </c>
      <c r="E4158" s="138">
        <v>6.51</v>
      </c>
      <c r="F4158" s="138">
        <v>6.18</v>
      </c>
      <c r="G4158" s="136" t="s">
        <v>308</v>
      </c>
      <c r="H4158" s="139">
        <v>41974</v>
      </c>
    </row>
    <row r="4159" spans="1:8" ht="25.5">
      <c r="A4159" s="140">
        <v>89397</v>
      </c>
      <c r="B4159" s="141" t="s">
        <v>10515</v>
      </c>
      <c r="C4159" s="140" t="s">
        <v>5366</v>
      </c>
      <c r="D4159" s="140" t="s">
        <v>83</v>
      </c>
      <c r="E4159" s="142">
        <v>8.75</v>
      </c>
      <c r="F4159" s="142">
        <v>8.1999999999999993</v>
      </c>
      <c r="G4159" s="140" t="s">
        <v>308</v>
      </c>
      <c r="H4159" s="143">
        <v>41974</v>
      </c>
    </row>
    <row r="4160" spans="1:8" ht="25.5">
      <c r="A4160" s="136">
        <v>89622</v>
      </c>
      <c r="B4160" s="137" t="s">
        <v>10516</v>
      </c>
      <c r="C4160" s="136" t="s">
        <v>5366</v>
      </c>
      <c r="D4160" s="136" t="s">
        <v>83</v>
      </c>
      <c r="E4160" s="138">
        <v>8.32</v>
      </c>
      <c r="F4160" s="138">
        <v>8.0500000000000007</v>
      </c>
      <c r="G4160" s="136" t="s">
        <v>308</v>
      </c>
      <c r="H4160" s="139">
        <v>41974</v>
      </c>
    </row>
    <row r="4161" spans="1:8" ht="25.5">
      <c r="A4161" s="140">
        <v>89445</v>
      </c>
      <c r="B4161" s="141" t="s">
        <v>10517</v>
      </c>
      <c r="C4161" s="140" t="s">
        <v>5366</v>
      </c>
      <c r="D4161" s="140" t="s">
        <v>83</v>
      </c>
      <c r="E4161" s="142">
        <v>9.58</v>
      </c>
      <c r="F4161" s="142">
        <v>9.19</v>
      </c>
      <c r="G4161" s="140" t="s">
        <v>308</v>
      </c>
      <c r="H4161" s="143">
        <v>41974</v>
      </c>
    </row>
    <row r="4162" spans="1:8" ht="25.5">
      <c r="A4162" s="136">
        <v>89400</v>
      </c>
      <c r="B4162" s="137" t="s">
        <v>10518</v>
      </c>
      <c r="C4162" s="136" t="s">
        <v>5366</v>
      </c>
      <c r="D4162" s="136" t="s">
        <v>83</v>
      </c>
      <c r="E4162" s="138">
        <v>12.24</v>
      </c>
      <c r="F4162" s="138">
        <v>11.6</v>
      </c>
      <c r="G4162" s="136" t="s">
        <v>308</v>
      </c>
      <c r="H4162" s="139">
        <v>41974</v>
      </c>
    </row>
    <row r="4163" spans="1:8" ht="25.5">
      <c r="A4163" s="140">
        <v>89624</v>
      </c>
      <c r="B4163" s="141" t="s">
        <v>10519</v>
      </c>
      <c r="C4163" s="140" t="s">
        <v>5366</v>
      </c>
      <c r="D4163" s="140" t="s">
        <v>83</v>
      </c>
      <c r="E4163" s="142">
        <v>10.92</v>
      </c>
      <c r="F4163" s="142">
        <v>10.6</v>
      </c>
      <c r="G4163" s="140" t="s">
        <v>308</v>
      </c>
      <c r="H4163" s="143">
        <v>41974</v>
      </c>
    </row>
    <row r="4164" spans="1:8" ht="25.5">
      <c r="A4164" s="136">
        <v>89627</v>
      </c>
      <c r="B4164" s="137" t="s">
        <v>10520</v>
      </c>
      <c r="C4164" s="136" t="s">
        <v>5366</v>
      </c>
      <c r="D4164" s="136" t="s">
        <v>83</v>
      </c>
      <c r="E4164" s="138">
        <v>13.23</v>
      </c>
      <c r="F4164" s="138">
        <v>12.84</v>
      </c>
      <c r="G4164" s="136" t="s">
        <v>308</v>
      </c>
      <c r="H4164" s="139">
        <v>41974</v>
      </c>
    </row>
    <row r="4165" spans="1:8" ht="25.5">
      <c r="A4165" s="140">
        <v>89626</v>
      </c>
      <c r="B4165" s="141" t="s">
        <v>10521</v>
      </c>
      <c r="C4165" s="140" t="s">
        <v>5366</v>
      </c>
      <c r="D4165" s="140" t="s">
        <v>83</v>
      </c>
      <c r="E4165" s="142">
        <v>19.920000000000002</v>
      </c>
      <c r="F4165" s="142">
        <v>19.53</v>
      </c>
      <c r="G4165" s="140" t="s">
        <v>308</v>
      </c>
      <c r="H4165" s="143">
        <v>41974</v>
      </c>
    </row>
    <row r="4166" spans="1:8" ht="38.25">
      <c r="A4166" s="136">
        <v>89439</v>
      </c>
      <c r="B4166" s="137" t="s">
        <v>10522</v>
      </c>
      <c r="C4166" s="136" t="s">
        <v>5366</v>
      </c>
      <c r="D4166" s="136" t="s">
        <v>83</v>
      </c>
      <c r="E4166" s="138">
        <v>5.44</v>
      </c>
      <c r="F4166" s="138">
        <v>5.16</v>
      </c>
      <c r="G4166" s="136" t="s">
        <v>308</v>
      </c>
      <c r="H4166" s="139">
        <v>41974</v>
      </c>
    </row>
    <row r="4167" spans="1:8" ht="25.5">
      <c r="A4167" s="140">
        <v>89693</v>
      </c>
      <c r="B4167" s="141" t="s">
        <v>10523</v>
      </c>
      <c r="C4167" s="140" t="s">
        <v>5366</v>
      </c>
      <c r="D4167" s="140" t="s">
        <v>83</v>
      </c>
      <c r="E4167" s="142">
        <v>50.97</v>
      </c>
      <c r="F4167" s="142">
        <v>50.61</v>
      </c>
      <c r="G4167" s="140" t="s">
        <v>308</v>
      </c>
      <c r="H4167" s="143">
        <v>41974</v>
      </c>
    </row>
    <row r="4168" spans="1:8" ht="25.5">
      <c r="A4168" s="136">
        <v>89571</v>
      </c>
      <c r="B4168" s="137" t="s">
        <v>10524</v>
      </c>
      <c r="C4168" s="136" t="s">
        <v>5366</v>
      </c>
      <c r="D4168" s="136" t="s">
        <v>83</v>
      </c>
      <c r="E4168" s="138">
        <v>52.5</v>
      </c>
      <c r="F4168" s="138">
        <v>51.99</v>
      </c>
      <c r="G4168" s="136" t="s">
        <v>308</v>
      </c>
      <c r="H4168" s="139">
        <v>41974</v>
      </c>
    </row>
    <row r="4169" spans="1:8" ht="25.5">
      <c r="A4169" s="140">
        <v>89696</v>
      </c>
      <c r="B4169" s="141" t="s">
        <v>10525</v>
      </c>
      <c r="C4169" s="140" t="s">
        <v>5366</v>
      </c>
      <c r="D4169" s="140" t="s">
        <v>83</v>
      </c>
      <c r="E4169" s="142">
        <v>39.909999999999997</v>
      </c>
      <c r="F4169" s="142">
        <v>39.56</v>
      </c>
      <c r="G4169" s="140" t="s">
        <v>308</v>
      </c>
      <c r="H4169" s="143">
        <v>41974</v>
      </c>
    </row>
    <row r="4170" spans="1:8" ht="25.5">
      <c r="A4170" s="136">
        <v>89573</v>
      </c>
      <c r="B4170" s="137" t="s">
        <v>10526</v>
      </c>
      <c r="C4170" s="136" t="s">
        <v>5366</v>
      </c>
      <c r="D4170" s="136" t="s">
        <v>83</v>
      </c>
      <c r="E4170" s="138">
        <v>41.44</v>
      </c>
      <c r="F4170" s="138">
        <v>40.94</v>
      </c>
      <c r="G4170" s="136" t="s">
        <v>308</v>
      </c>
      <c r="H4170" s="139">
        <v>41974</v>
      </c>
    </row>
    <row r="4171" spans="1:8" ht="25.5">
      <c r="A4171" s="140">
        <v>89704</v>
      </c>
      <c r="B4171" s="141" t="s">
        <v>10527</v>
      </c>
      <c r="C4171" s="140" t="s">
        <v>5366</v>
      </c>
      <c r="D4171" s="140" t="s">
        <v>83</v>
      </c>
      <c r="E4171" s="142">
        <v>92.8</v>
      </c>
      <c r="F4171" s="142">
        <v>92.17</v>
      </c>
      <c r="G4171" s="140" t="s">
        <v>308</v>
      </c>
      <c r="H4171" s="143">
        <v>41974</v>
      </c>
    </row>
    <row r="4172" spans="1:8" ht="25.5">
      <c r="A4172" s="136">
        <v>89701</v>
      </c>
      <c r="B4172" s="137" t="s">
        <v>10528</v>
      </c>
      <c r="C4172" s="136" t="s">
        <v>5366</v>
      </c>
      <c r="D4172" s="136" t="s">
        <v>83</v>
      </c>
      <c r="E4172" s="138">
        <v>106.86</v>
      </c>
      <c r="F4172" s="138">
        <v>106.22</v>
      </c>
      <c r="G4172" s="136" t="s">
        <v>308</v>
      </c>
      <c r="H4172" s="139">
        <v>41974</v>
      </c>
    </row>
    <row r="4173" spans="1:8" ht="25.5">
      <c r="A4173" s="140">
        <v>89566</v>
      </c>
      <c r="B4173" s="141" t="s">
        <v>10529</v>
      </c>
      <c r="C4173" s="140" t="s">
        <v>5366</v>
      </c>
      <c r="D4173" s="140" t="s">
        <v>83</v>
      </c>
      <c r="E4173" s="142">
        <v>32.25</v>
      </c>
      <c r="F4173" s="142">
        <v>31.89</v>
      </c>
      <c r="G4173" s="140" t="s">
        <v>308</v>
      </c>
      <c r="H4173" s="143">
        <v>41974</v>
      </c>
    </row>
    <row r="4174" spans="1:8" ht="25.5">
      <c r="A4174" s="136">
        <v>89687</v>
      </c>
      <c r="B4174" s="137" t="s">
        <v>10530</v>
      </c>
      <c r="C4174" s="136" t="s">
        <v>5366</v>
      </c>
      <c r="D4174" s="136" t="s">
        <v>83</v>
      </c>
      <c r="E4174" s="138">
        <v>30.72</v>
      </c>
      <c r="F4174" s="138">
        <v>30.51</v>
      </c>
      <c r="G4174" s="136" t="s">
        <v>308</v>
      </c>
      <c r="H4174" s="139">
        <v>41974</v>
      </c>
    </row>
    <row r="4175" spans="1:8">
      <c r="A4175" s="140">
        <v>83346</v>
      </c>
      <c r="B4175" s="141" t="s">
        <v>10531</v>
      </c>
      <c r="C4175" s="140" t="s">
        <v>5604</v>
      </c>
      <c r="D4175" s="140" t="s">
        <v>368</v>
      </c>
      <c r="E4175" s="142">
        <v>0.85</v>
      </c>
      <c r="F4175" s="142">
        <v>0.83</v>
      </c>
      <c r="G4175" s="140" t="s">
        <v>308</v>
      </c>
      <c r="H4175" s="143">
        <v>41974</v>
      </c>
    </row>
    <row r="4176" spans="1:8" ht="25.5">
      <c r="A4176" s="136">
        <v>72476</v>
      </c>
      <c r="B4176" s="137" t="s">
        <v>10532</v>
      </c>
      <c r="C4176" s="136" t="s">
        <v>5366</v>
      </c>
      <c r="D4176" s="136" t="s">
        <v>83</v>
      </c>
      <c r="E4176" s="138">
        <v>31.75</v>
      </c>
      <c r="F4176" s="138">
        <v>30.67</v>
      </c>
      <c r="G4176" s="136" t="s">
        <v>308</v>
      </c>
      <c r="H4176" s="139">
        <v>41974</v>
      </c>
    </row>
    <row r="4177" spans="1:8" ht="25.5">
      <c r="A4177" s="140">
        <v>72474</v>
      </c>
      <c r="B4177" s="141" t="s">
        <v>10533</v>
      </c>
      <c r="C4177" s="140" t="s">
        <v>5366</v>
      </c>
      <c r="D4177" s="140" t="s">
        <v>83</v>
      </c>
      <c r="E4177" s="142">
        <v>55.26</v>
      </c>
      <c r="F4177" s="142">
        <v>53.52</v>
      </c>
      <c r="G4177" s="140" t="s">
        <v>308</v>
      </c>
      <c r="H4177" s="143">
        <v>41974</v>
      </c>
    </row>
    <row r="4178" spans="1:8" ht="25.5">
      <c r="A4178" s="136">
        <v>72475</v>
      </c>
      <c r="B4178" s="137" t="s">
        <v>10534</v>
      </c>
      <c r="C4178" s="136" t="s">
        <v>5366</v>
      </c>
      <c r="D4178" s="136" t="s">
        <v>83</v>
      </c>
      <c r="E4178" s="138">
        <v>43.62</v>
      </c>
      <c r="F4178" s="138">
        <v>42.47</v>
      </c>
      <c r="G4178" s="136" t="s">
        <v>308</v>
      </c>
      <c r="H4178" s="139">
        <v>41974</v>
      </c>
    </row>
    <row r="4179" spans="1:8" ht="25.5">
      <c r="A4179" s="140">
        <v>72477</v>
      </c>
      <c r="B4179" s="141" t="s">
        <v>10535</v>
      </c>
      <c r="C4179" s="140" t="s">
        <v>5366</v>
      </c>
      <c r="D4179" s="140" t="s">
        <v>83</v>
      </c>
      <c r="E4179" s="142">
        <v>22.84</v>
      </c>
      <c r="F4179" s="142">
        <v>21.91</v>
      </c>
      <c r="G4179" s="140" t="s">
        <v>308</v>
      </c>
      <c r="H4179" s="143">
        <v>41974</v>
      </c>
    </row>
    <row r="4180" spans="1:8" ht="25.5">
      <c r="A4180" s="136">
        <v>72479</v>
      </c>
      <c r="B4180" s="137" t="s">
        <v>10536</v>
      </c>
      <c r="C4180" s="136" t="s">
        <v>5366</v>
      </c>
      <c r="D4180" s="136" t="s">
        <v>83</v>
      </c>
      <c r="E4180" s="138">
        <v>70.239999999999995</v>
      </c>
      <c r="F4180" s="138">
        <v>68.900000000000006</v>
      </c>
      <c r="G4180" s="136" t="s">
        <v>308</v>
      </c>
      <c r="H4180" s="139">
        <v>41974</v>
      </c>
    </row>
    <row r="4181" spans="1:8" ht="25.5">
      <c r="A4181" s="140">
        <v>72478</v>
      </c>
      <c r="B4181" s="141" t="s">
        <v>10537</v>
      </c>
      <c r="C4181" s="140" t="s">
        <v>5366</v>
      </c>
      <c r="D4181" s="140" t="s">
        <v>83</v>
      </c>
      <c r="E4181" s="142">
        <v>103.69</v>
      </c>
      <c r="F4181" s="142">
        <v>102.09</v>
      </c>
      <c r="G4181" s="140" t="s">
        <v>308</v>
      </c>
      <c r="H4181" s="143">
        <v>41974</v>
      </c>
    </row>
    <row r="4182" spans="1:8" ht="25.5">
      <c r="A4182" s="136">
        <v>72480</v>
      </c>
      <c r="B4182" s="137" t="s">
        <v>10538</v>
      </c>
      <c r="C4182" s="136" t="s">
        <v>5366</v>
      </c>
      <c r="D4182" s="136" t="s">
        <v>83</v>
      </c>
      <c r="E4182" s="138">
        <v>149</v>
      </c>
      <c r="F4182" s="138">
        <v>147</v>
      </c>
      <c r="G4182" s="136" t="s">
        <v>308</v>
      </c>
      <c r="H4182" s="139">
        <v>41974</v>
      </c>
    </row>
    <row r="4183" spans="1:8" ht="25.5">
      <c r="A4183" s="140">
        <v>72481</v>
      </c>
      <c r="B4183" s="141" t="s">
        <v>10539</v>
      </c>
      <c r="C4183" s="140" t="s">
        <v>5366</v>
      </c>
      <c r="D4183" s="140" t="s">
        <v>83</v>
      </c>
      <c r="E4183" s="142">
        <v>28.62</v>
      </c>
      <c r="F4183" s="142">
        <v>27.63</v>
      </c>
      <c r="G4183" s="140" t="s">
        <v>308</v>
      </c>
      <c r="H4183" s="143">
        <v>41974</v>
      </c>
    </row>
    <row r="4184" spans="1:8" ht="25.5">
      <c r="A4184" s="136">
        <v>72482</v>
      </c>
      <c r="B4184" s="137" t="s">
        <v>10540</v>
      </c>
      <c r="C4184" s="136" t="s">
        <v>5366</v>
      </c>
      <c r="D4184" s="136" t="s">
        <v>83</v>
      </c>
      <c r="E4184" s="138">
        <v>196.81</v>
      </c>
      <c r="F4184" s="138">
        <v>194.41</v>
      </c>
      <c r="G4184" s="136" t="s">
        <v>308</v>
      </c>
      <c r="H4184" s="139">
        <v>41974</v>
      </c>
    </row>
    <row r="4185" spans="1:8" ht="25.5">
      <c r="A4185" s="140">
        <v>89421</v>
      </c>
      <c r="B4185" s="141" t="s">
        <v>10541</v>
      </c>
      <c r="C4185" s="140" t="s">
        <v>5366</v>
      </c>
      <c r="D4185" s="140" t="s">
        <v>83</v>
      </c>
      <c r="E4185" s="142">
        <v>4.6100000000000003</v>
      </c>
      <c r="F4185" s="142">
        <v>4.46</v>
      </c>
      <c r="G4185" s="140" t="s">
        <v>308</v>
      </c>
      <c r="H4185" s="143">
        <v>41974</v>
      </c>
    </row>
    <row r="4186" spans="1:8" ht="25.5">
      <c r="A4186" s="136">
        <v>89375</v>
      </c>
      <c r="B4186" s="137" t="s">
        <v>10542</v>
      </c>
      <c r="C4186" s="136" t="s">
        <v>5366</v>
      </c>
      <c r="D4186" s="136" t="s">
        <v>83</v>
      </c>
      <c r="E4186" s="138">
        <v>5.56</v>
      </c>
      <c r="F4186" s="138">
        <v>5.32</v>
      </c>
      <c r="G4186" s="136" t="s">
        <v>308</v>
      </c>
      <c r="H4186" s="139">
        <v>41974</v>
      </c>
    </row>
    <row r="4187" spans="1:8" ht="25.5">
      <c r="A4187" s="140">
        <v>89536</v>
      </c>
      <c r="B4187" s="141" t="s">
        <v>10543</v>
      </c>
      <c r="C4187" s="140" t="s">
        <v>5366</v>
      </c>
      <c r="D4187" s="140" t="s">
        <v>83</v>
      </c>
      <c r="E4187" s="142">
        <v>4.4400000000000004</v>
      </c>
      <c r="F4187" s="142">
        <v>4.33</v>
      </c>
      <c r="G4187" s="140" t="s">
        <v>308</v>
      </c>
      <c r="H4187" s="143">
        <v>41974</v>
      </c>
    </row>
    <row r="4188" spans="1:8" ht="25.5">
      <c r="A4188" s="136">
        <v>89428</v>
      </c>
      <c r="B4188" s="137" t="s">
        <v>10544</v>
      </c>
      <c r="C4188" s="136" t="s">
        <v>5366</v>
      </c>
      <c r="D4188" s="136" t="s">
        <v>83</v>
      </c>
      <c r="E4188" s="138">
        <v>5</v>
      </c>
      <c r="F4188" s="138">
        <v>4.84</v>
      </c>
      <c r="G4188" s="136" t="s">
        <v>308</v>
      </c>
      <c r="H4188" s="139">
        <v>41974</v>
      </c>
    </row>
    <row r="4189" spans="1:8" ht="25.5">
      <c r="A4189" s="140">
        <v>89382</v>
      </c>
      <c r="B4189" s="141" t="s">
        <v>10545</v>
      </c>
      <c r="C4189" s="140" t="s">
        <v>5366</v>
      </c>
      <c r="D4189" s="140" t="s">
        <v>83</v>
      </c>
      <c r="E4189" s="142">
        <v>6.13</v>
      </c>
      <c r="F4189" s="142">
        <v>5.86</v>
      </c>
      <c r="G4189" s="140" t="s">
        <v>308</v>
      </c>
      <c r="H4189" s="143">
        <v>41974</v>
      </c>
    </row>
    <row r="4190" spans="1:8" ht="25.5">
      <c r="A4190" s="136">
        <v>89552</v>
      </c>
      <c r="B4190" s="137" t="s">
        <v>10546</v>
      </c>
      <c r="C4190" s="136" t="s">
        <v>5366</v>
      </c>
      <c r="D4190" s="136" t="s">
        <v>83</v>
      </c>
      <c r="E4190" s="138">
        <v>7.59</v>
      </c>
      <c r="F4190" s="138">
        <v>7.45</v>
      </c>
      <c r="G4190" s="136" t="s">
        <v>308</v>
      </c>
      <c r="H4190" s="139">
        <v>41974</v>
      </c>
    </row>
    <row r="4191" spans="1:8" ht="25.5">
      <c r="A4191" s="140">
        <v>89435</v>
      </c>
      <c r="B4191" s="141" t="s">
        <v>10547</v>
      </c>
      <c r="C4191" s="140" t="s">
        <v>5366</v>
      </c>
      <c r="D4191" s="140" t="s">
        <v>83</v>
      </c>
      <c r="E4191" s="142">
        <v>8.48</v>
      </c>
      <c r="F4191" s="142">
        <v>8.2799999999999994</v>
      </c>
      <c r="G4191" s="140" t="s">
        <v>308</v>
      </c>
      <c r="H4191" s="143">
        <v>41974</v>
      </c>
    </row>
    <row r="4192" spans="1:8" ht="25.5">
      <c r="A4192" s="136">
        <v>89390</v>
      </c>
      <c r="B4192" s="137" t="s">
        <v>10548</v>
      </c>
      <c r="C4192" s="136" t="s">
        <v>5366</v>
      </c>
      <c r="D4192" s="136" t="s">
        <v>83</v>
      </c>
      <c r="E4192" s="138">
        <v>9.83</v>
      </c>
      <c r="F4192" s="138">
        <v>9.5</v>
      </c>
      <c r="G4192" s="136" t="s">
        <v>308</v>
      </c>
      <c r="H4192" s="139">
        <v>41974</v>
      </c>
    </row>
    <row r="4193" spans="1:8" ht="25.5">
      <c r="A4193" s="140">
        <v>89568</v>
      </c>
      <c r="B4193" s="141" t="s">
        <v>10549</v>
      </c>
      <c r="C4193" s="140" t="s">
        <v>5366</v>
      </c>
      <c r="D4193" s="140" t="s">
        <v>83</v>
      </c>
      <c r="E4193" s="142">
        <v>13.93</v>
      </c>
      <c r="F4193" s="142">
        <v>13.77</v>
      </c>
      <c r="G4193" s="140" t="s">
        <v>308</v>
      </c>
      <c r="H4193" s="143">
        <v>41974</v>
      </c>
    </row>
    <row r="4194" spans="1:8" ht="25.5">
      <c r="A4194" s="136">
        <v>89594</v>
      </c>
      <c r="B4194" s="137" t="s">
        <v>10550</v>
      </c>
      <c r="C4194" s="136" t="s">
        <v>5366</v>
      </c>
      <c r="D4194" s="136" t="s">
        <v>83</v>
      </c>
      <c r="E4194" s="138">
        <v>16.11</v>
      </c>
      <c r="F4194" s="138">
        <v>15.92</v>
      </c>
      <c r="G4194" s="136" t="s">
        <v>308</v>
      </c>
      <c r="H4194" s="139">
        <v>41974</v>
      </c>
    </row>
    <row r="4195" spans="1:8" ht="25.5">
      <c r="A4195" s="140">
        <v>89609</v>
      </c>
      <c r="B4195" s="141" t="s">
        <v>10551</v>
      </c>
      <c r="C4195" s="140" t="s">
        <v>5366</v>
      </c>
      <c r="D4195" s="140" t="s">
        <v>83</v>
      </c>
      <c r="E4195" s="142">
        <v>32.229999999999997</v>
      </c>
      <c r="F4195" s="142">
        <v>32</v>
      </c>
      <c r="G4195" s="140" t="s">
        <v>308</v>
      </c>
      <c r="H4195" s="143">
        <v>41974</v>
      </c>
    </row>
    <row r="4196" spans="1:8" ht="25.5">
      <c r="A4196" s="136">
        <v>89612</v>
      </c>
      <c r="B4196" s="137" t="s">
        <v>10552</v>
      </c>
      <c r="C4196" s="136" t="s">
        <v>5366</v>
      </c>
      <c r="D4196" s="136" t="s">
        <v>83</v>
      </c>
      <c r="E4196" s="138">
        <v>93.16</v>
      </c>
      <c r="F4196" s="138">
        <v>92.87</v>
      </c>
      <c r="G4196" s="136" t="s">
        <v>308</v>
      </c>
      <c r="H4196" s="139">
        <v>41974</v>
      </c>
    </row>
    <row r="4197" spans="1:8" ht="25.5">
      <c r="A4197" s="140">
        <v>89615</v>
      </c>
      <c r="B4197" s="141" t="s">
        <v>10553</v>
      </c>
      <c r="C4197" s="140" t="s">
        <v>5366</v>
      </c>
      <c r="D4197" s="140" t="s">
        <v>83</v>
      </c>
      <c r="E4197" s="142">
        <v>136.15</v>
      </c>
      <c r="F4197" s="142">
        <v>135.83000000000001</v>
      </c>
      <c r="G4197" s="140" t="s">
        <v>308</v>
      </c>
      <c r="H4197" s="143">
        <v>41974</v>
      </c>
    </row>
    <row r="4198" spans="1:8" ht="25.5">
      <c r="A4198" s="136">
        <v>5699</v>
      </c>
      <c r="B4198" s="137" t="s">
        <v>10554</v>
      </c>
      <c r="C4198" s="136" t="s">
        <v>5450</v>
      </c>
      <c r="D4198" s="136" t="s">
        <v>307</v>
      </c>
      <c r="E4198" s="138">
        <v>72.84</v>
      </c>
      <c r="F4198" s="138">
        <v>66.13</v>
      </c>
      <c r="G4198" s="136" t="s">
        <v>308</v>
      </c>
      <c r="H4198" s="139">
        <v>41974</v>
      </c>
    </row>
    <row r="4199" spans="1:8" ht="25.5">
      <c r="A4199" s="140">
        <v>5700</v>
      </c>
      <c r="B4199" s="141" t="s">
        <v>10555</v>
      </c>
      <c r="C4199" s="140" t="s">
        <v>5450</v>
      </c>
      <c r="D4199" s="140" t="s">
        <v>307</v>
      </c>
      <c r="E4199" s="142">
        <v>87.41</v>
      </c>
      <c r="F4199" s="142">
        <v>79.36</v>
      </c>
      <c r="G4199" s="140" t="s">
        <v>308</v>
      </c>
      <c r="H4199" s="143">
        <v>41974</v>
      </c>
    </row>
    <row r="4200" spans="1:8" ht="25.5">
      <c r="A4200" s="136">
        <v>84136</v>
      </c>
      <c r="B4200" s="137" t="s">
        <v>10556</v>
      </c>
      <c r="C4200" s="136" t="s">
        <v>5450</v>
      </c>
      <c r="D4200" s="136" t="s">
        <v>6046</v>
      </c>
      <c r="E4200" s="138">
        <v>72.83</v>
      </c>
      <c r="F4200" s="138">
        <v>68.510000000000005</v>
      </c>
      <c r="G4200" s="136" t="s">
        <v>308</v>
      </c>
      <c r="H4200" s="139">
        <v>41974</v>
      </c>
    </row>
    <row r="4201" spans="1:8" ht="25.5">
      <c r="A4201" s="140">
        <v>5808</v>
      </c>
      <c r="B4201" s="141" t="s">
        <v>10557</v>
      </c>
      <c r="C4201" s="140" t="s">
        <v>5450</v>
      </c>
      <c r="D4201" s="140" t="s">
        <v>6046</v>
      </c>
      <c r="E4201" s="142">
        <v>426.3</v>
      </c>
      <c r="F4201" s="142">
        <v>419.64</v>
      </c>
      <c r="G4201" s="140" t="s">
        <v>308</v>
      </c>
      <c r="H4201" s="143">
        <v>41974</v>
      </c>
    </row>
    <row r="4202" spans="1:8" ht="25.5">
      <c r="A4202" s="136">
        <v>5809</v>
      </c>
      <c r="B4202" s="137" t="s">
        <v>10558</v>
      </c>
      <c r="C4202" s="136" t="s">
        <v>5450</v>
      </c>
      <c r="D4202" s="136" t="s">
        <v>6358</v>
      </c>
      <c r="E4202" s="138">
        <v>440.87</v>
      </c>
      <c r="F4202" s="138">
        <v>432.87</v>
      </c>
      <c r="G4202" s="136" t="s">
        <v>308</v>
      </c>
      <c r="H4202" s="139">
        <v>41974</v>
      </c>
    </row>
    <row r="4203" spans="1:8" ht="25.5">
      <c r="A4203" s="140">
        <v>5696</v>
      </c>
      <c r="B4203" s="141" t="s">
        <v>10559</v>
      </c>
      <c r="C4203" s="140" t="s">
        <v>5450</v>
      </c>
      <c r="D4203" s="140" t="s">
        <v>307</v>
      </c>
      <c r="E4203" s="142">
        <v>206.36</v>
      </c>
      <c r="F4203" s="142">
        <v>206.35</v>
      </c>
      <c r="G4203" s="140" t="s">
        <v>308</v>
      </c>
      <c r="H4203" s="143">
        <v>41974</v>
      </c>
    </row>
    <row r="4204" spans="1:8" ht="25.5">
      <c r="A4204" s="136">
        <v>5697</v>
      </c>
      <c r="B4204" s="137" t="s">
        <v>10560</v>
      </c>
      <c r="C4204" s="136" t="s">
        <v>5450</v>
      </c>
      <c r="D4204" s="136" t="s">
        <v>307</v>
      </c>
      <c r="E4204" s="138">
        <v>134.78</v>
      </c>
      <c r="F4204" s="138">
        <v>134.77000000000001</v>
      </c>
      <c r="G4204" s="136" t="s">
        <v>308</v>
      </c>
      <c r="H4204" s="139">
        <v>41974</v>
      </c>
    </row>
    <row r="4205" spans="1:8" ht="25.5">
      <c r="A4205" s="140">
        <v>5698</v>
      </c>
      <c r="B4205" s="141" t="s">
        <v>10561</v>
      </c>
      <c r="C4205" s="140" t="s">
        <v>5450</v>
      </c>
      <c r="D4205" s="140" t="s">
        <v>307</v>
      </c>
      <c r="E4205" s="142">
        <v>12.32</v>
      </c>
      <c r="F4205" s="142">
        <v>12.37</v>
      </c>
      <c r="G4205" s="140" t="s">
        <v>308</v>
      </c>
      <c r="H4205" s="143">
        <v>41974</v>
      </c>
    </row>
    <row r="4206" spans="1:8" ht="25.5">
      <c r="A4206" s="136">
        <v>5829</v>
      </c>
      <c r="B4206" s="137" t="s">
        <v>10562</v>
      </c>
      <c r="C4206" s="136" t="s">
        <v>5450</v>
      </c>
      <c r="D4206" s="136" t="s">
        <v>6044</v>
      </c>
      <c r="E4206" s="138">
        <v>73.569999999999993</v>
      </c>
      <c r="F4206" s="138">
        <v>69.099999999999994</v>
      </c>
      <c r="G4206" s="136" t="s">
        <v>308</v>
      </c>
      <c r="H4206" s="139">
        <v>41974</v>
      </c>
    </row>
    <row r="4207" spans="1:8" ht="25.5">
      <c r="A4207" s="140">
        <v>5830</v>
      </c>
      <c r="B4207" s="141" t="s">
        <v>10563</v>
      </c>
      <c r="C4207" s="140" t="s">
        <v>5450</v>
      </c>
      <c r="D4207" s="140" t="s">
        <v>6355</v>
      </c>
      <c r="E4207" s="142">
        <v>83.28</v>
      </c>
      <c r="F4207" s="142">
        <v>77.92</v>
      </c>
      <c r="G4207" s="140" t="s">
        <v>308</v>
      </c>
      <c r="H4207" s="143">
        <v>41974</v>
      </c>
    </row>
    <row r="4208" spans="1:8" ht="25.5">
      <c r="A4208" s="136">
        <v>5823</v>
      </c>
      <c r="B4208" s="137" t="s">
        <v>10564</v>
      </c>
      <c r="C4208" s="136" t="s">
        <v>5450</v>
      </c>
      <c r="D4208" s="136" t="s">
        <v>6046</v>
      </c>
      <c r="E4208" s="138">
        <v>126.63</v>
      </c>
      <c r="F4208" s="138">
        <v>122.31</v>
      </c>
      <c r="G4208" s="136" t="s">
        <v>308</v>
      </c>
      <c r="H4208" s="139">
        <v>41974</v>
      </c>
    </row>
    <row r="4209" spans="1:8" ht="25.5">
      <c r="A4209" s="140">
        <v>5828</v>
      </c>
      <c r="B4209" s="141" t="s">
        <v>10565</v>
      </c>
      <c r="C4209" s="140" t="s">
        <v>5450</v>
      </c>
      <c r="D4209" s="140" t="s">
        <v>6358</v>
      </c>
      <c r="E4209" s="142">
        <v>136.34</v>
      </c>
      <c r="F4209" s="142">
        <v>131.13</v>
      </c>
      <c r="G4209" s="140" t="s">
        <v>308</v>
      </c>
      <c r="H4209" s="143">
        <v>41974</v>
      </c>
    </row>
    <row r="4210" spans="1:8" ht="25.5">
      <c r="A4210" s="136">
        <v>5702</v>
      </c>
      <c r="B4210" s="137" t="s">
        <v>10566</v>
      </c>
      <c r="C4210" s="136" t="s">
        <v>5450</v>
      </c>
      <c r="D4210" s="136" t="s">
        <v>307</v>
      </c>
      <c r="E4210" s="138">
        <v>25.01</v>
      </c>
      <c r="F4210" s="138">
        <v>25.01</v>
      </c>
      <c r="G4210" s="136" t="s">
        <v>308</v>
      </c>
      <c r="H4210" s="139">
        <v>41974</v>
      </c>
    </row>
    <row r="4211" spans="1:8" ht="25.5">
      <c r="A4211" s="140">
        <v>53794</v>
      </c>
      <c r="B4211" s="141" t="s">
        <v>10567</v>
      </c>
      <c r="C4211" s="140" t="s">
        <v>5450</v>
      </c>
      <c r="D4211" s="140" t="s">
        <v>307</v>
      </c>
      <c r="E4211" s="142">
        <v>18.600000000000001</v>
      </c>
      <c r="F4211" s="142">
        <v>18.59</v>
      </c>
      <c r="G4211" s="140" t="s">
        <v>308</v>
      </c>
      <c r="H4211" s="143">
        <v>41974</v>
      </c>
    </row>
    <row r="4212" spans="1:8" ht="25.5">
      <c r="A4212" s="136">
        <v>5703</v>
      </c>
      <c r="B4212" s="137" t="s">
        <v>10568</v>
      </c>
      <c r="C4212" s="136" t="s">
        <v>5450</v>
      </c>
      <c r="D4212" s="136" t="s">
        <v>307</v>
      </c>
      <c r="E4212" s="138">
        <v>34.46</v>
      </c>
      <c r="F4212" s="138">
        <v>34.61</v>
      </c>
      <c r="G4212" s="136" t="s">
        <v>308</v>
      </c>
      <c r="H4212" s="139">
        <v>41974</v>
      </c>
    </row>
    <row r="4213" spans="1:8" ht="25.5">
      <c r="A4213" s="140">
        <v>5704</v>
      </c>
      <c r="B4213" s="141" t="s">
        <v>10569</v>
      </c>
      <c r="C4213" s="140" t="s">
        <v>5450</v>
      </c>
      <c r="D4213" s="140" t="s">
        <v>307</v>
      </c>
      <c r="E4213" s="142">
        <v>48.56</v>
      </c>
      <c r="F4213" s="142">
        <v>44.09</v>
      </c>
      <c r="G4213" s="140" t="s">
        <v>308</v>
      </c>
      <c r="H4213" s="143">
        <v>41974</v>
      </c>
    </row>
    <row r="4214" spans="1:8" ht="25.5">
      <c r="A4214" s="136">
        <v>53795</v>
      </c>
      <c r="B4214" s="137" t="s">
        <v>10570</v>
      </c>
      <c r="C4214" s="136" t="s">
        <v>5450</v>
      </c>
      <c r="D4214" s="136" t="s">
        <v>307</v>
      </c>
      <c r="E4214" s="138">
        <v>58.27</v>
      </c>
      <c r="F4214" s="138">
        <v>52.91</v>
      </c>
      <c r="G4214" s="136" t="s">
        <v>308</v>
      </c>
      <c r="H4214" s="139">
        <v>41974</v>
      </c>
    </row>
    <row r="4215" spans="1:8" ht="38.25">
      <c r="A4215" s="140">
        <v>5884</v>
      </c>
      <c r="B4215" s="141" t="s">
        <v>10571</v>
      </c>
      <c r="C4215" s="140" t="s">
        <v>5450</v>
      </c>
      <c r="D4215" s="140" t="s">
        <v>6044</v>
      </c>
      <c r="E4215" s="142">
        <v>38.96</v>
      </c>
      <c r="F4215" s="142">
        <v>37.840000000000003</v>
      </c>
      <c r="G4215" s="140" t="s">
        <v>308</v>
      </c>
      <c r="H4215" s="143">
        <v>41974</v>
      </c>
    </row>
    <row r="4216" spans="1:8" ht="38.25">
      <c r="A4216" s="136">
        <v>5882</v>
      </c>
      <c r="B4216" s="137" t="s">
        <v>10572</v>
      </c>
      <c r="C4216" s="136" t="s">
        <v>5450</v>
      </c>
      <c r="D4216" s="136" t="s">
        <v>6046</v>
      </c>
      <c r="E4216" s="138">
        <v>72.64</v>
      </c>
      <c r="F4216" s="138">
        <v>71.52</v>
      </c>
      <c r="G4216" s="136" t="s">
        <v>308</v>
      </c>
      <c r="H4216" s="139">
        <v>41974</v>
      </c>
    </row>
    <row r="4217" spans="1:8" ht="38.25">
      <c r="A4217" s="140">
        <v>88847</v>
      </c>
      <c r="B4217" s="141" t="s">
        <v>10573</v>
      </c>
      <c r="C4217" s="140" t="s">
        <v>5450</v>
      </c>
      <c r="D4217" s="140" t="s">
        <v>307</v>
      </c>
      <c r="E4217" s="142">
        <v>20.64</v>
      </c>
      <c r="F4217" s="142">
        <v>20.63</v>
      </c>
      <c r="G4217" s="140" t="s">
        <v>308</v>
      </c>
      <c r="H4217" s="143">
        <v>41974</v>
      </c>
    </row>
    <row r="4218" spans="1:8" ht="38.25">
      <c r="A4218" s="136">
        <v>88848</v>
      </c>
      <c r="B4218" s="137" t="s">
        <v>10574</v>
      </c>
      <c r="C4218" s="136" t="s">
        <v>5450</v>
      </c>
      <c r="D4218" s="136" t="s">
        <v>307</v>
      </c>
      <c r="E4218" s="138">
        <v>6.18</v>
      </c>
      <c r="F4218" s="138">
        <v>6.18</v>
      </c>
      <c r="G4218" s="136" t="s">
        <v>308</v>
      </c>
      <c r="H4218" s="139">
        <v>41974</v>
      </c>
    </row>
    <row r="4219" spans="1:8" ht="38.25">
      <c r="A4219" s="140">
        <v>5741</v>
      </c>
      <c r="B4219" s="141" t="s">
        <v>10575</v>
      </c>
      <c r="C4219" s="140" t="s">
        <v>5450</v>
      </c>
      <c r="D4219" s="140" t="s">
        <v>307</v>
      </c>
      <c r="E4219" s="142">
        <v>20.07</v>
      </c>
      <c r="F4219" s="142">
        <v>20.07</v>
      </c>
      <c r="G4219" s="140" t="s">
        <v>308</v>
      </c>
      <c r="H4219" s="143">
        <v>41974</v>
      </c>
    </row>
    <row r="4220" spans="1:8" ht="51">
      <c r="A4220" s="136">
        <v>5742</v>
      </c>
      <c r="B4220" s="137" t="s">
        <v>10576</v>
      </c>
      <c r="C4220" s="136" t="s">
        <v>5450</v>
      </c>
      <c r="D4220" s="136" t="s">
        <v>307</v>
      </c>
      <c r="E4220" s="138">
        <v>13.61</v>
      </c>
      <c r="F4220" s="138">
        <v>13.6</v>
      </c>
      <c r="G4220" s="136" t="s">
        <v>308</v>
      </c>
      <c r="H4220" s="139">
        <v>41974</v>
      </c>
    </row>
    <row r="4221" spans="1:8" ht="25.5">
      <c r="A4221" s="140">
        <v>73440</v>
      </c>
      <c r="B4221" s="141" t="s">
        <v>10577</v>
      </c>
      <c r="C4221" s="140" t="s">
        <v>5450</v>
      </c>
      <c r="D4221" s="140" t="s">
        <v>307</v>
      </c>
      <c r="E4221" s="142">
        <v>161.37</v>
      </c>
      <c r="F4221" s="142">
        <v>149.27000000000001</v>
      </c>
      <c r="G4221" s="140" t="s">
        <v>308</v>
      </c>
      <c r="H4221" s="143">
        <v>41974</v>
      </c>
    </row>
    <row r="4222" spans="1:8" ht="25.5">
      <c r="A4222" s="136">
        <v>73441</v>
      </c>
      <c r="B4222" s="137" t="s">
        <v>10578</v>
      </c>
      <c r="C4222" s="136" t="s">
        <v>5450</v>
      </c>
      <c r="D4222" s="136" t="s">
        <v>307</v>
      </c>
      <c r="E4222" s="138">
        <v>208.34</v>
      </c>
      <c r="F4222" s="138">
        <v>196.27</v>
      </c>
      <c r="G4222" s="136" t="s">
        <v>308</v>
      </c>
      <c r="H4222" s="139">
        <v>41974</v>
      </c>
    </row>
    <row r="4223" spans="1:8" ht="25.5">
      <c r="A4223" s="140">
        <v>73336</v>
      </c>
      <c r="B4223" s="141" t="s">
        <v>10579</v>
      </c>
      <c r="C4223" s="140" t="s">
        <v>5450</v>
      </c>
      <c r="D4223" s="140" t="s">
        <v>307</v>
      </c>
      <c r="E4223" s="142">
        <v>317.81</v>
      </c>
      <c r="F4223" s="142">
        <v>307.99</v>
      </c>
      <c r="G4223" s="140" t="s">
        <v>308</v>
      </c>
      <c r="H4223" s="143">
        <v>41974</v>
      </c>
    </row>
    <row r="4224" spans="1:8" ht="25.5">
      <c r="A4224" s="136">
        <v>53800</v>
      </c>
      <c r="B4224" s="137" t="s">
        <v>10580</v>
      </c>
      <c r="C4224" s="136" t="s">
        <v>5450</v>
      </c>
      <c r="D4224" s="136" t="s">
        <v>307</v>
      </c>
      <c r="E4224" s="138">
        <v>41.03</v>
      </c>
      <c r="F4224" s="138">
        <v>41.21</v>
      </c>
      <c r="G4224" s="136" t="s">
        <v>308</v>
      </c>
      <c r="H4224" s="139">
        <v>41974</v>
      </c>
    </row>
    <row r="4225" spans="1:8" ht="25.5">
      <c r="A4225" s="140">
        <v>5834</v>
      </c>
      <c r="B4225" s="141" t="s">
        <v>10581</v>
      </c>
      <c r="C4225" s="140" t="s">
        <v>5450</v>
      </c>
      <c r="D4225" s="140" t="s">
        <v>6355</v>
      </c>
      <c r="E4225" s="142">
        <v>224.42</v>
      </c>
      <c r="F4225" s="142">
        <v>215.03</v>
      </c>
      <c r="G4225" s="140" t="s">
        <v>308</v>
      </c>
      <c r="H4225" s="143">
        <v>41974</v>
      </c>
    </row>
    <row r="4226" spans="1:8" ht="25.5">
      <c r="A4226" s="136">
        <v>5706</v>
      </c>
      <c r="B4226" s="137" t="s">
        <v>10582</v>
      </c>
      <c r="C4226" s="136" t="s">
        <v>5450</v>
      </c>
      <c r="D4226" s="136" t="s">
        <v>307</v>
      </c>
      <c r="E4226" s="138">
        <v>122.44</v>
      </c>
      <c r="F4226" s="138">
        <v>122.44</v>
      </c>
      <c r="G4226" s="136" t="s">
        <v>308</v>
      </c>
      <c r="H4226" s="139">
        <v>41974</v>
      </c>
    </row>
    <row r="4227" spans="1:8" ht="25.5">
      <c r="A4227" s="140">
        <v>5707</v>
      </c>
      <c r="B4227" s="141" t="s">
        <v>10583</v>
      </c>
      <c r="C4227" s="140" t="s">
        <v>5450</v>
      </c>
      <c r="D4227" s="140" t="s">
        <v>307</v>
      </c>
      <c r="E4227" s="142">
        <v>79.88</v>
      </c>
      <c r="F4227" s="142">
        <v>79.88</v>
      </c>
      <c r="G4227" s="140" t="s">
        <v>308</v>
      </c>
      <c r="H4227" s="143">
        <v>41974</v>
      </c>
    </row>
    <row r="4228" spans="1:8" ht="25.5">
      <c r="A4228" s="136">
        <v>53801</v>
      </c>
      <c r="B4228" s="137" t="s">
        <v>10584</v>
      </c>
      <c r="C4228" s="136" t="s">
        <v>5450</v>
      </c>
      <c r="D4228" s="136" t="s">
        <v>307</v>
      </c>
      <c r="E4228" s="138">
        <v>84.98</v>
      </c>
      <c r="F4228" s="138">
        <v>77.16</v>
      </c>
      <c r="G4228" s="136" t="s">
        <v>308</v>
      </c>
      <c r="H4228" s="139">
        <v>41974</v>
      </c>
    </row>
    <row r="4229" spans="1:8" ht="25.5">
      <c r="A4229" s="140">
        <v>5708</v>
      </c>
      <c r="B4229" s="141" t="s">
        <v>10585</v>
      </c>
      <c r="C4229" s="140" t="s">
        <v>5450</v>
      </c>
      <c r="D4229" s="140" t="s">
        <v>307</v>
      </c>
      <c r="E4229" s="142">
        <v>101.98</v>
      </c>
      <c r="F4229" s="142">
        <v>92.59</v>
      </c>
      <c r="G4229" s="140" t="s">
        <v>308</v>
      </c>
      <c r="H4229" s="143">
        <v>41974</v>
      </c>
    </row>
    <row r="4230" spans="1:8" ht="25.5">
      <c r="A4230" s="136">
        <v>73419</v>
      </c>
      <c r="B4230" s="137" t="s">
        <v>10586</v>
      </c>
      <c r="C4230" s="136" t="s">
        <v>5450</v>
      </c>
      <c r="D4230" s="136" t="s">
        <v>307</v>
      </c>
      <c r="E4230" s="138">
        <v>1722.79</v>
      </c>
      <c r="F4230" s="138">
        <v>1694.14</v>
      </c>
      <c r="G4230" s="136" t="s">
        <v>308</v>
      </c>
      <c r="H4230" s="139">
        <v>41974</v>
      </c>
    </row>
    <row r="4231" spans="1:8" ht="25.5">
      <c r="A4231" s="140">
        <v>73374</v>
      </c>
      <c r="B4231" s="141" t="s">
        <v>10587</v>
      </c>
      <c r="C4231" s="140" t="s">
        <v>5450</v>
      </c>
      <c r="D4231" s="140" t="s">
        <v>307</v>
      </c>
      <c r="E4231" s="142">
        <v>182.97</v>
      </c>
      <c r="F4231" s="142">
        <v>176.86</v>
      </c>
      <c r="G4231" s="140" t="s">
        <v>308</v>
      </c>
      <c r="H4231" s="143">
        <v>41974</v>
      </c>
    </row>
    <row r="4232" spans="1:8" ht="25.5">
      <c r="A4232" s="136">
        <v>73559</v>
      </c>
      <c r="B4232" s="137" t="s">
        <v>10588</v>
      </c>
      <c r="C4232" s="136" t="s">
        <v>5450</v>
      </c>
      <c r="D4232" s="136" t="s">
        <v>307</v>
      </c>
      <c r="E4232" s="138">
        <v>173.48</v>
      </c>
      <c r="F4232" s="138">
        <v>167.37</v>
      </c>
      <c r="G4232" s="136" t="s">
        <v>308</v>
      </c>
      <c r="H4232" s="139">
        <v>41974</v>
      </c>
    </row>
    <row r="4233" spans="1:8" ht="25.5">
      <c r="A4233" s="140">
        <v>73402</v>
      </c>
      <c r="B4233" s="141" t="s">
        <v>10589</v>
      </c>
      <c r="C4233" s="140" t="s">
        <v>5450</v>
      </c>
      <c r="D4233" s="140" t="s">
        <v>307</v>
      </c>
      <c r="E4233" s="142">
        <v>268.39999999999998</v>
      </c>
      <c r="F4233" s="142">
        <v>262.27999999999997</v>
      </c>
      <c r="G4233" s="140" t="s">
        <v>308</v>
      </c>
      <c r="H4233" s="143">
        <v>41974</v>
      </c>
    </row>
    <row r="4234" spans="1:8">
      <c r="A4234" s="136">
        <v>72963</v>
      </c>
      <c r="B4234" s="137" t="s">
        <v>10590</v>
      </c>
      <c r="C4234" s="136" t="s">
        <v>5670</v>
      </c>
      <c r="D4234" s="136" t="s">
        <v>1512</v>
      </c>
      <c r="E4234" s="138">
        <v>177.75</v>
      </c>
      <c r="F4234" s="138">
        <v>177.53</v>
      </c>
      <c r="G4234" s="136" t="s">
        <v>308</v>
      </c>
      <c r="H4234" s="139">
        <v>41974</v>
      </c>
    </row>
    <row r="4235" spans="1:8">
      <c r="A4235" s="140">
        <v>72962</v>
      </c>
      <c r="B4235" s="141" t="s">
        <v>10591</v>
      </c>
      <c r="C4235" s="140" t="s">
        <v>5670</v>
      </c>
      <c r="D4235" s="140" t="s">
        <v>1512</v>
      </c>
      <c r="E4235" s="142">
        <v>211.6</v>
      </c>
      <c r="F4235" s="142">
        <v>211.38</v>
      </c>
      <c r="G4235" s="140" t="s">
        <v>308</v>
      </c>
      <c r="H4235" s="143">
        <v>41974</v>
      </c>
    </row>
    <row r="4236" spans="1:8" ht="38.25">
      <c r="A4236" s="136">
        <v>83722</v>
      </c>
      <c r="B4236" s="137" t="s">
        <v>10592</v>
      </c>
      <c r="C4236" s="136" t="s">
        <v>5374</v>
      </c>
      <c r="D4236" s="136" t="s">
        <v>370</v>
      </c>
      <c r="E4236" s="138">
        <v>179.26</v>
      </c>
      <c r="F4236" s="138">
        <v>171.61</v>
      </c>
      <c r="G4236" s="136" t="s">
        <v>308</v>
      </c>
      <c r="H4236" s="139">
        <v>41974</v>
      </c>
    </row>
    <row r="4237" spans="1:8" ht="38.25">
      <c r="A4237" s="140">
        <v>83723</v>
      </c>
      <c r="B4237" s="141" t="s">
        <v>10593</v>
      </c>
      <c r="C4237" s="140" t="s">
        <v>5374</v>
      </c>
      <c r="D4237" s="140" t="s">
        <v>370</v>
      </c>
      <c r="E4237" s="142">
        <v>187.82</v>
      </c>
      <c r="F4237" s="142">
        <v>179.9</v>
      </c>
      <c r="G4237" s="140" t="s">
        <v>308</v>
      </c>
      <c r="H4237" s="143">
        <v>41974</v>
      </c>
    </row>
    <row r="4238" spans="1:8" ht="25.5">
      <c r="A4238" s="136" t="s">
        <v>10594</v>
      </c>
      <c r="B4238" s="137" t="s">
        <v>10595</v>
      </c>
      <c r="C4238" s="136" t="s">
        <v>5366</v>
      </c>
      <c r="D4238" s="136" t="s">
        <v>83</v>
      </c>
      <c r="E4238" s="138">
        <v>49.74</v>
      </c>
      <c r="F4238" s="138">
        <v>48.14</v>
      </c>
      <c r="G4238" s="136" t="s">
        <v>308</v>
      </c>
      <c r="H4238" s="139">
        <v>41974</v>
      </c>
    </row>
    <row r="4239" spans="1:8" ht="25.5">
      <c r="A4239" s="140">
        <v>85117</v>
      </c>
      <c r="B4239" s="141" t="s">
        <v>10596</v>
      </c>
      <c r="C4239" s="140" t="s">
        <v>5366</v>
      </c>
      <c r="D4239" s="140" t="s">
        <v>83</v>
      </c>
      <c r="E4239" s="142">
        <v>21.23</v>
      </c>
      <c r="F4239" s="142">
        <v>20.79</v>
      </c>
      <c r="G4239" s="140" t="s">
        <v>308</v>
      </c>
      <c r="H4239" s="143">
        <v>41974</v>
      </c>
    </row>
    <row r="4240" spans="1:8" ht="25.5">
      <c r="A4240" s="136">
        <v>40729</v>
      </c>
      <c r="B4240" s="137" t="s">
        <v>10597</v>
      </c>
      <c r="C4240" s="136" t="s">
        <v>5366</v>
      </c>
      <c r="D4240" s="136" t="s">
        <v>83</v>
      </c>
      <c r="E4240" s="138">
        <v>183.45</v>
      </c>
      <c r="F4240" s="138">
        <v>181.35</v>
      </c>
      <c r="G4240" s="136" t="s">
        <v>308</v>
      </c>
      <c r="H4240" s="139">
        <v>41974</v>
      </c>
    </row>
    <row r="4241" spans="1:8" ht="25.5">
      <c r="A4241" s="140" t="s">
        <v>10598</v>
      </c>
      <c r="B4241" s="141" t="s">
        <v>10599</v>
      </c>
      <c r="C4241" s="140" t="s">
        <v>5366</v>
      </c>
      <c r="D4241" s="140" t="s">
        <v>83</v>
      </c>
      <c r="E4241" s="142">
        <v>54.94</v>
      </c>
      <c r="F4241" s="142">
        <v>53.45</v>
      </c>
      <c r="G4241" s="140" t="s">
        <v>308</v>
      </c>
      <c r="H4241" s="143">
        <v>41974</v>
      </c>
    </row>
    <row r="4242" spans="1:8" ht="25.5">
      <c r="A4242" s="136" t="s">
        <v>10600</v>
      </c>
      <c r="B4242" s="137" t="s">
        <v>10601</v>
      </c>
      <c r="C4242" s="136" t="s">
        <v>5366</v>
      </c>
      <c r="D4242" s="136" t="s">
        <v>83</v>
      </c>
      <c r="E4242" s="138">
        <v>103.16</v>
      </c>
      <c r="F4242" s="138">
        <v>100.99</v>
      </c>
      <c r="G4242" s="136" t="s">
        <v>308</v>
      </c>
      <c r="H4242" s="139">
        <v>41974</v>
      </c>
    </row>
    <row r="4243" spans="1:8" ht="38.25">
      <c r="A4243" s="140">
        <v>72739</v>
      </c>
      <c r="B4243" s="141" t="s">
        <v>10602</v>
      </c>
      <c r="C4243" s="140" t="s">
        <v>5366</v>
      </c>
      <c r="D4243" s="140" t="s">
        <v>83</v>
      </c>
      <c r="E4243" s="142">
        <v>338.22</v>
      </c>
      <c r="F4243" s="142">
        <v>329.44</v>
      </c>
      <c r="G4243" s="140" t="s">
        <v>308</v>
      </c>
      <c r="H4243" s="143">
        <v>41974</v>
      </c>
    </row>
    <row r="4244" spans="1:8" ht="38.25">
      <c r="A4244" s="136">
        <v>6021</v>
      </c>
      <c r="B4244" s="137" t="s">
        <v>10603</v>
      </c>
      <c r="C4244" s="136" t="s">
        <v>5366</v>
      </c>
      <c r="D4244" s="136" t="s">
        <v>83</v>
      </c>
      <c r="E4244" s="138">
        <v>180.46</v>
      </c>
      <c r="F4244" s="138">
        <v>174.89</v>
      </c>
      <c r="G4244" s="136" t="s">
        <v>308</v>
      </c>
      <c r="H4244" s="139">
        <v>41974</v>
      </c>
    </row>
    <row r="4245" spans="1:8" ht="25.5">
      <c r="A4245" s="140">
        <v>86888</v>
      </c>
      <c r="B4245" s="141" t="s">
        <v>10604</v>
      </c>
      <c r="C4245" s="140" t="s">
        <v>5366</v>
      </c>
      <c r="D4245" s="140" t="s">
        <v>83</v>
      </c>
      <c r="E4245" s="142">
        <v>299.31</v>
      </c>
      <c r="F4245" s="142">
        <v>297.62</v>
      </c>
      <c r="G4245" s="140" t="s">
        <v>308</v>
      </c>
      <c r="H4245" s="143">
        <v>41974</v>
      </c>
    </row>
    <row r="4246" spans="1:8" ht="38.25">
      <c r="A4246" s="136">
        <v>86932</v>
      </c>
      <c r="B4246" s="137" t="s">
        <v>10605</v>
      </c>
      <c r="C4246" s="136" t="s">
        <v>5366</v>
      </c>
      <c r="D4246" s="136" t="s">
        <v>83</v>
      </c>
      <c r="E4246" s="138">
        <v>330.59</v>
      </c>
      <c r="F4246" s="138">
        <v>328.61</v>
      </c>
      <c r="G4246" s="136" t="s">
        <v>308</v>
      </c>
      <c r="H4246" s="139">
        <v>41974</v>
      </c>
    </row>
    <row r="4247" spans="1:8" ht="38.25">
      <c r="A4247" s="140">
        <v>86931</v>
      </c>
      <c r="B4247" s="141" t="s">
        <v>10606</v>
      </c>
      <c r="C4247" s="140" t="s">
        <v>5366</v>
      </c>
      <c r="D4247" s="140" t="s">
        <v>83</v>
      </c>
      <c r="E4247" s="142">
        <v>308.41000000000003</v>
      </c>
      <c r="F4247" s="142">
        <v>306.43</v>
      </c>
      <c r="G4247" s="140" t="s">
        <v>308</v>
      </c>
      <c r="H4247" s="143">
        <v>41974</v>
      </c>
    </row>
    <row r="4248" spans="1:8" ht="25.5">
      <c r="A4248" s="136">
        <v>5841</v>
      </c>
      <c r="B4248" s="137" t="s">
        <v>10607</v>
      </c>
      <c r="C4248" s="136" t="s">
        <v>5450</v>
      </c>
      <c r="D4248" s="136" t="s">
        <v>6044</v>
      </c>
      <c r="E4248" s="138">
        <v>2.76</v>
      </c>
      <c r="F4248" s="138">
        <v>2.75</v>
      </c>
      <c r="G4248" s="136" t="s">
        <v>308</v>
      </c>
      <c r="H4248" s="139">
        <v>41974</v>
      </c>
    </row>
    <row r="4249" spans="1:8" ht="25.5">
      <c r="A4249" s="140">
        <v>5839</v>
      </c>
      <c r="B4249" s="141" t="s">
        <v>10608</v>
      </c>
      <c r="C4249" s="140" t="s">
        <v>5450</v>
      </c>
      <c r="D4249" s="140" t="s">
        <v>6046</v>
      </c>
      <c r="E4249" s="142">
        <v>4.4400000000000004</v>
      </c>
      <c r="F4249" s="142">
        <v>4.43</v>
      </c>
      <c r="G4249" s="140" t="s">
        <v>308</v>
      </c>
      <c r="H4249" s="143">
        <v>41974</v>
      </c>
    </row>
    <row r="4250" spans="1:8" ht="25.5">
      <c r="A4250" s="136">
        <v>89015</v>
      </c>
      <c r="B4250" s="137" t="s">
        <v>10609</v>
      </c>
      <c r="C4250" s="136" t="s">
        <v>5450</v>
      </c>
      <c r="D4250" s="136" t="s">
        <v>307</v>
      </c>
      <c r="E4250" s="138">
        <v>2.02</v>
      </c>
      <c r="F4250" s="138">
        <v>2.0099999999999998</v>
      </c>
      <c r="G4250" s="136" t="s">
        <v>308</v>
      </c>
      <c r="H4250" s="139">
        <v>41974</v>
      </c>
    </row>
    <row r="4251" spans="1:8" ht="25.5">
      <c r="A4251" s="140">
        <v>89016</v>
      </c>
      <c r="B4251" s="141" t="s">
        <v>10610</v>
      </c>
      <c r="C4251" s="140" t="s">
        <v>5450</v>
      </c>
      <c r="D4251" s="140" t="s">
        <v>307</v>
      </c>
      <c r="E4251" s="142">
        <v>0.74</v>
      </c>
      <c r="F4251" s="142">
        <v>0.73</v>
      </c>
      <c r="G4251" s="140" t="s">
        <v>308</v>
      </c>
      <c r="H4251" s="143">
        <v>41974</v>
      </c>
    </row>
    <row r="4252" spans="1:8" ht="25.5">
      <c r="A4252" s="136">
        <v>53804</v>
      </c>
      <c r="B4252" s="137" t="s">
        <v>10611</v>
      </c>
      <c r="C4252" s="136" t="s">
        <v>5450</v>
      </c>
      <c r="D4252" s="136" t="s">
        <v>307</v>
      </c>
      <c r="E4252" s="138">
        <v>1.68</v>
      </c>
      <c r="F4252" s="138">
        <v>1.67</v>
      </c>
      <c r="G4252" s="136" t="s">
        <v>308</v>
      </c>
      <c r="H4252" s="139">
        <v>41974</v>
      </c>
    </row>
    <row r="4253" spans="1:8" ht="25.5">
      <c r="A4253" s="140">
        <v>7012</v>
      </c>
      <c r="B4253" s="141" t="s">
        <v>10612</v>
      </c>
      <c r="C4253" s="140" t="s">
        <v>5450</v>
      </c>
      <c r="D4253" s="140" t="s">
        <v>6046</v>
      </c>
      <c r="E4253" s="142">
        <v>69.7</v>
      </c>
      <c r="F4253" s="142">
        <v>68.099999999999994</v>
      </c>
      <c r="G4253" s="140" t="s">
        <v>308</v>
      </c>
      <c r="H4253" s="143">
        <v>41974</v>
      </c>
    </row>
    <row r="4254" spans="1:8" ht="25.5">
      <c r="A4254" s="136">
        <v>7016</v>
      </c>
      <c r="B4254" s="137" t="s">
        <v>10613</v>
      </c>
      <c r="C4254" s="136" t="s">
        <v>5450</v>
      </c>
      <c r="D4254" s="136" t="s">
        <v>307</v>
      </c>
      <c r="E4254" s="138">
        <v>44.53</v>
      </c>
      <c r="F4254" s="138">
        <v>44.53</v>
      </c>
      <c r="G4254" s="136" t="s">
        <v>308</v>
      </c>
      <c r="H4254" s="139">
        <v>41974</v>
      </c>
    </row>
    <row r="4255" spans="1:8" ht="25.5">
      <c r="A4255" s="140">
        <v>7013</v>
      </c>
      <c r="B4255" s="141" t="s">
        <v>10614</v>
      </c>
      <c r="C4255" s="140" t="s">
        <v>5450</v>
      </c>
      <c r="D4255" s="140" t="s">
        <v>307</v>
      </c>
      <c r="E4255" s="142">
        <v>5.0599999999999996</v>
      </c>
      <c r="F4255" s="142">
        <v>5.0599999999999996</v>
      </c>
      <c r="G4255" s="140" t="s">
        <v>308</v>
      </c>
      <c r="H4255" s="143">
        <v>41974</v>
      </c>
    </row>
    <row r="4256" spans="1:8" ht="25.5">
      <c r="A4256" s="136">
        <v>7014</v>
      </c>
      <c r="B4256" s="137" t="s">
        <v>10615</v>
      </c>
      <c r="C4256" s="136" t="s">
        <v>5450</v>
      </c>
      <c r="D4256" s="136" t="s">
        <v>307</v>
      </c>
      <c r="E4256" s="138">
        <v>2.14</v>
      </c>
      <c r="F4256" s="138">
        <v>2.13</v>
      </c>
      <c r="G4256" s="136" t="s">
        <v>308</v>
      </c>
      <c r="H4256" s="139">
        <v>41974</v>
      </c>
    </row>
    <row r="4257" spans="1:8" ht="25.5">
      <c r="A4257" s="140">
        <v>7015</v>
      </c>
      <c r="B4257" s="141" t="s">
        <v>10616</v>
      </c>
      <c r="C4257" s="140" t="s">
        <v>5450</v>
      </c>
      <c r="D4257" s="140" t="s">
        <v>307</v>
      </c>
      <c r="E4257" s="142">
        <v>4.17</v>
      </c>
      <c r="F4257" s="142">
        <v>4.17</v>
      </c>
      <c r="G4257" s="140" t="s">
        <v>308</v>
      </c>
      <c r="H4257" s="143">
        <v>41974</v>
      </c>
    </row>
    <row r="4258" spans="1:8" ht="25.5">
      <c r="A4258" s="136" t="s">
        <v>10617</v>
      </c>
      <c r="B4258" s="137" t="s">
        <v>10618</v>
      </c>
      <c r="C4258" s="136" t="s">
        <v>5418</v>
      </c>
      <c r="D4258" s="136" t="s">
        <v>370</v>
      </c>
      <c r="E4258" s="138">
        <v>13.76</v>
      </c>
      <c r="F4258" s="138">
        <v>13.19</v>
      </c>
      <c r="G4258" s="136" t="s">
        <v>308</v>
      </c>
      <c r="H4258" s="139">
        <v>41974</v>
      </c>
    </row>
    <row r="4259" spans="1:8" ht="25.5">
      <c r="A4259" s="140">
        <v>83901</v>
      </c>
      <c r="B4259" s="141" t="s">
        <v>10619</v>
      </c>
      <c r="C4259" s="140" t="s">
        <v>5418</v>
      </c>
      <c r="D4259" s="140" t="s">
        <v>370</v>
      </c>
      <c r="E4259" s="142">
        <v>13.9</v>
      </c>
      <c r="F4259" s="142">
        <v>13.27</v>
      </c>
      <c r="G4259" s="140" t="s">
        <v>308</v>
      </c>
      <c r="H4259" s="143">
        <v>41974</v>
      </c>
    </row>
    <row r="4260" spans="1:8">
      <c r="A4260" s="136">
        <v>84678</v>
      </c>
      <c r="B4260" s="137" t="s">
        <v>10620</v>
      </c>
      <c r="C4260" s="136" t="s">
        <v>5609</v>
      </c>
      <c r="D4260" s="136" t="s">
        <v>335</v>
      </c>
      <c r="E4260" s="138">
        <v>13.63</v>
      </c>
      <c r="F4260" s="138">
        <v>12.67</v>
      </c>
      <c r="G4260" s="136" t="s">
        <v>308</v>
      </c>
      <c r="H4260" s="139">
        <v>41974</v>
      </c>
    </row>
    <row r="4261" spans="1:8">
      <c r="A4261" s="140">
        <v>84677</v>
      </c>
      <c r="B4261" s="141" t="s">
        <v>10621</v>
      </c>
      <c r="C4261" s="140" t="s">
        <v>5609</v>
      </c>
      <c r="D4261" s="140" t="s">
        <v>335</v>
      </c>
      <c r="E4261" s="142">
        <v>7.99</v>
      </c>
      <c r="F4261" s="142">
        <v>7.46</v>
      </c>
      <c r="G4261" s="140" t="s">
        <v>308</v>
      </c>
      <c r="H4261" s="143">
        <v>41974</v>
      </c>
    </row>
    <row r="4262" spans="1:8">
      <c r="A4262" s="136">
        <v>84645</v>
      </c>
      <c r="B4262" s="137" t="s">
        <v>10622</v>
      </c>
      <c r="C4262" s="136" t="s">
        <v>5609</v>
      </c>
      <c r="D4262" s="136" t="s">
        <v>335</v>
      </c>
      <c r="E4262" s="138">
        <v>13.22</v>
      </c>
      <c r="F4262" s="138">
        <v>12.39</v>
      </c>
      <c r="G4262" s="136" t="s">
        <v>308</v>
      </c>
      <c r="H4262" s="139">
        <v>41974</v>
      </c>
    </row>
    <row r="4263" spans="1:8">
      <c r="A4263" s="140">
        <v>40905</v>
      </c>
      <c r="B4263" s="141" t="s">
        <v>10623</v>
      </c>
      <c r="C4263" s="140" t="s">
        <v>5609</v>
      </c>
      <c r="D4263" s="140" t="s">
        <v>335</v>
      </c>
      <c r="E4263" s="142">
        <v>15.18</v>
      </c>
      <c r="F4263" s="142">
        <v>14.23</v>
      </c>
      <c r="G4263" s="140" t="s">
        <v>308</v>
      </c>
      <c r="H4263" s="143">
        <v>41974</v>
      </c>
    </row>
    <row r="4264" spans="1:8" ht="25.5">
      <c r="A4264" s="136" t="s">
        <v>10624</v>
      </c>
      <c r="B4264" s="137" t="s">
        <v>10625</v>
      </c>
      <c r="C4264" s="136" t="s">
        <v>7992</v>
      </c>
      <c r="D4264" s="136" t="s">
        <v>335</v>
      </c>
      <c r="E4264" s="138">
        <v>361.96</v>
      </c>
      <c r="F4264" s="138">
        <v>346</v>
      </c>
      <c r="G4264" s="136" t="s">
        <v>308</v>
      </c>
      <c r="H4264" s="139">
        <v>41974</v>
      </c>
    </row>
    <row r="4265" spans="1:8" ht="25.5">
      <c r="A4265" s="140">
        <v>73299</v>
      </c>
      <c r="B4265" s="141" t="s">
        <v>10626</v>
      </c>
      <c r="C4265" s="140" t="s">
        <v>5450</v>
      </c>
      <c r="D4265" s="140" t="s">
        <v>307</v>
      </c>
      <c r="E4265" s="142">
        <v>1.69</v>
      </c>
      <c r="F4265" s="142">
        <v>1.68</v>
      </c>
      <c r="G4265" s="140" t="s">
        <v>308</v>
      </c>
      <c r="H4265" s="143">
        <v>41974</v>
      </c>
    </row>
    <row r="4266" spans="1:8" ht="25.5">
      <c r="A4266" s="136">
        <v>73298</v>
      </c>
      <c r="B4266" s="137" t="s">
        <v>10627</v>
      </c>
      <c r="C4266" s="136" t="s">
        <v>5450</v>
      </c>
      <c r="D4266" s="136" t="s">
        <v>307</v>
      </c>
      <c r="E4266" s="138">
        <v>2.2400000000000002</v>
      </c>
      <c r="F4266" s="138">
        <v>2.23</v>
      </c>
      <c r="G4266" s="136" t="s">
        <v>308</v>
      </c>
      <c r="H4266" s="139">
        <v>41974</v>
      </c>
    </row>
    <row r="4267" spans="1:8" ht="25.5">
      <c r="A4267" s="140">
        <v>73331</v>
      </c>
      <c r="B4267" s="141" t="s">
        <v>10628</v>
      </c>
      <c r="C4267" s="140" t="s">
        <v>5450</v>
      </c>
      <c r="D4267" s="140" t="s">
        <v>307</v>
      </c>
      <c r="E4267" s="142">
        <v>2.31</v>
      </c>
      <c r="F4267" s="142">
        <v>2.2999999999999998</v>
      </c>
      <c r="G4267" s="140" t="s">
        <v>308</v>
      </c>
      <c r="H4267" s="143">
        <v>41974</v>
      </c>
    </row>
    <row r="4268" spans="1:8" ht="25.5">
      <c r="A4268" s="136">
        <v>73343</v>
      </c>
      <c r="B4268" s="137" t="s">
        <v>10629</v>
      </c>
      <c r="C4268" s="136" t="s">
        <v>5450</v>
      </c>
      <c r="D4268" s="136" t="s">
        <v>307</v>
      </c>
      <c r="E4268" s="138">
        <v>0.27</v>
      </c>
      <c r="F4268" s="138">
        <v>0.26</v>
      </c>
      <c r="G4268" s="136" t="s">
        <v>308</v>
      </c>
      <c r="H4268" s="139">
        <v>41974</v>
      </c>
    </row>
    <row r="4269" spans="1:8" ht="25.5">
      <c r="A4269" s="140">
        <v>5837</v>
      </c>
      <c r="B4269" s="141" t="s">
        <v>10630</v>
      </c>
      <c r="C4269" s="140" t="s">
        <v>5450</v>
      </c>
      <c r="D4269" s="140" t="s">
        <v>6044</v>
      </c>
      <c r="E4269" s="142">
        <v>72.36</v>
      </c>
      <c r="F4269" s="142">
        <v>71.03</v>
      </c>
      <c r="G4269" s="140" t="s">
        <v>308</v>
      </c>
      <c r="H4269" s="143">
        <v>41974</v>
      </c>
    </row>
    <row r="4270" spans="1:8" ht="25.5">
      <c r="A4270" s="136">
        <v>5835</v>
      </c>
      <c r="B4270" s="137" t="s">
        <v>10631</v>
      </c>
      <c r="C4270" s="136" t="s">
        <v>5450</v>
      </c>
      <c r="D4270" s="136" t="s">
        <v>6046</v>
      </c>
      <c r="E4270" s="138">
        <v>173.08</v>
      </c>
      <c r="F4270" s="138">
        <v>171.75</v>
      </c>
      <c r="G4270" s="136" t="s">
        <v>308</v>
      </c>
      <c r="H4270" s="139">
        <v>41974</v>
      </c>
    </row>
    <row r="4271" spans="1:8" ht="38.25">
      <c r="A4271" s="140">
        <v>89240</v>
      </c>
      <c r="B4271" s="141" t="s">
        <v>10632</v>
      </c>
      <c r="C4271" s="140" t="s">
        <v>5450</v>
      </c>
      <c r="D4271" s="140" t="s">
        <v>307</v>
      </c>
      <c r="E4271" s="142">
        <v>45.44</v>
      </c>
      <c r="F4271" s="142">
        <v>45.43</v>
      </c>
      <c r="G4271" s="140" t="s">
        <v>308</v>
      </c>
      <c r="H4271" s="143">
        <v>41974</v>
      </c>
    </row>
    <row r="4272" spans="1:8" ht="25.5">
      <c r="A4272" s="136">
        <v>89241</v>
      </c>
      <c r="B4272" s="137" t="s">
        <v>10633</v>
      </c>
      <c r="C4272" s="136" t="s">
        <v>5450</v>
      </c>
      <c r="D4272" s="136" t="s">
        <v>307</v>
      </c>
      <c r="E4272" s="138">
        <v>13.61</v>
      </c>
      <c r="F4272" s="138">
        <v>13.61</v>
      </c>
      <c r="G4272" s="136" t="s">
        <v>308</v>
      </c>
      <c r="H4272" s="139">
        <v>41974</v>
      </c>
    </row>
    <row r="4273" spans="1:8" ht="38.25">
      <c r="A4273" s="140">
        <v>5710</v>
      </c>
      <c r="B4273" s="141" t="s">
        <v>10634</v>
      </c>
      <c r="C4273" s="140" t="s">
        <v>5450</v>
      </c>
      <c r="D4273" s="140" t="s">
        <v>307</v>
      </c>
      <c r="E4273" s="142">
        <v>56.84</v>
      </c>
      <c r="F4273" s="142">
        <v>56.84</v>
      </c>
      <c r="G4273" s="140" t="s">
        <v>308</v>
      </c>
      <c r="H4273" s="143">
        <v>41974</v>
      </c>
    </row>
    <row r="4274" spans="1:8" ht="38.25">
      <c r="A4274" s="136">
        <v>5711</v>
      </c>
      <c r="B4274" s="137" t="s">
        <v>10635</v>
      </c>
      <c r="C4274" s="136" t="s">
        <v>5450</v>
      </c>
      <c r="D4274" s="136" t="s">
        <v>307</v>
      </c>
      <c r="E4274" s="138">
        <v>43.88</v>
      </c>
      <c r="F4274" s="138">
        <v>43.87</v>
      </c>
      <c r="G4274" s="136" t="s">
        <v>308</v>
      </c>
      <c r="H4274" s="139">
        <v>41974</v>
      </c>
    </row>
    <row r="4275" spans="1:8" ht="25.5">
      <c r="A4275" s="140">
        <v>89257</v>
      </c>
      <c r="B4275" s="141" t="s">
        <v>10636</v>
      </c>
      <c r="C4275" s="140" t="s">
        <v>5450</v>
      </c>
      <c r="D4275" s="140" t="s">
        <v>6046</v>
      </c>
      <c r="E4275" s="142">
        <v>149.85</v>
      </c>
      <c r="F4275" s="142">
        <v>148.51</v>
      </c>
      <c r="G4275" s="140" t="s">
        <v>308</v>
      </c>
      <c r="H4275" s="143">
        <v>41974</v>
      </c>
    </row>
    <row r="4276" spans="1:8" ht="25.5">
      <c r="A4276" s="136">
        <v>89258</v>
      </c>
      <c r="B4276" s="137" t="s">
        <v>10637</v>
      </c>
      <c r="C4276" s="136" t="s">
        <v>5450</v>
      </c>
      <c r="D4276" s="136" t="s">
        <v>6044</v>
      </c>
      <c r="E4276" s="138">
        <v>61.71</v>
      </c>
      <c r="F4276" s="138">
        <v>60.37</v>
      </c>
      <c r="G4276" s="136" t="s">
        <v>308</v>
      </c>
      <c r="H4276" s="139">
        <v>41974</v>
      </c>
    </row>
    <row r="4277" spans="1:8" ht="38.25">
      <c r="A4277" s="140">
        <v>89253</v>
      </c>
      <c r="B4277" s="141" t="s">
        <v>10638</v>
      </c>
      <c r="C4277" s="140" t="s">
        <v>5450</v>
      </c>
      <c r="D4277" s="140" t="s">
        <v>307</v>
      </c>
      <c r="E4277" s="142">
        <v>37.24</v>
      </c>
      <c r="F4277" s="142">
        <v>37.229999999999997</v>
      </c>
      <c r="G4277" s="140" t="s">
        <v>308</v>
      </c>
      <c r="H4277" s="143">
        <v>41974</v>
      </c>
    </row>
    <row r="4278" spans="1:8" ht="25.5">
      <c r="A4278" s="136">
        <v>89254</v>
      </c>
      <c r="B4278" s="137" t="s">
        <v>10639</v>
      </c>
      <c r="C4278" s="136" t="s">
        <v>5450</v>
      </c>
      <c r="D4278" s="136" t="s">
        <v>307</v>
      </c>
      <c r="E4278" s="138">
        <v>11.16</v>
      </c>
      <c r="F4278" s="138">
        <v>11.15</v>
      </c>
      <c r="G4278" s="136" t="s">
        <v>308</v>
      </c>
      <c r="H4278" s="139">
        <v>41974</v>
      </c>
    </row>
    <row r="4279" spans="1:8" ht="38.25">
      <c r="A4279" s="140">
        <v>89255</v>
      </c>
      <c r="B4279" s="141" t="s">
        <v>10640</v>
      </c>
      <c r="C4279" s="140" t="s">
        <v>5450</v>
      </c>
      <c r="D4279" s="140" t="s">
        <v>307</v>
      </c>
      <c r="E4279" s="142">
        <v>46.36</v>
      </c>
      <c r="F4279" s="142">
        <v>46.36</v>
      </c>
      <c r="G4279" s="140" t="s">
        <v>308</v>
      </c>
      <c r="H4279" s="143">
        <v>41974</v>
      </c>
    </row>
    <row r="4280" spans="1:8" ht="38.25">
      <c r="A4280" s="136">
        <v>89256</v>
      </c>
      <c r="B4280" s="137" t="s">
        <v>10641</v>
      </c>
      <c r="C4280" s="136" t="s">
        <v>5450</v>
      </c>
      <c r="D4280" s="136" t="s">
        <v>307</v>
      </c>
      <c r="E4280" s="138">
        <v>41.78</v>
      </c>
      <c r="F4280" s="138">
        <v>41.77</v>
      </c>
      <c r="G4280" s="136" t="s">
        <v>308</v>
      </c>
      <c r="H4280" s="139">
        <v>41974</v>
      </c>
    </row>
    <row r="4281" spans="1:8">
      <c r="A4281" s="140">
        <v>88325</v>
      </c>
      <c r="B4281" s="141" t="s">
        <v>10642</v>
      </c>
      <c r="C4281" s="140" t="s">
        <v>5361</v>
      </c>
      <c r="D4281" s="140" t="s">
        <v>307</v>
      </c>
      <c r="E4281" s="142">
        <v>13.75</v>
      </c>
      <c r="F4281" s="142">
        <v>12.41</v>
      </c>
      <c r="G4281" s="140" t="s">
        <v>308</v>
      </c>
      <c r="H4281" s="143">
        <v>41974</v>
      </c>
    </row>
    <row r="4282" spans="1:8" ht="25.5">
      <c r="A4282" s="136">
        <v>72123</v>
      </c>
      <c r="B4282" s="137" t="s">
        <v>10643</v>
      </c>
      <c r="C4282" s="136" t="s">
        <v>5410</v>
      </c>
      <c r="D4282" s="136" t="s">
        <v>335</v>
      </c>
      <c r="E4282" s="138">
        <v>156.30000000000001</v>
      </c>
      <c r="F4282" s="138">
        <v>155.19</v>
      </c>
      <c r="G4282" s="136" t="s">
        <v>308</v>
      </c>
      <c r="H4282" s="139">
        <v>41974</v>
      </c>
    </row>
    <row r="4283" spans="1:8" ht="25.5">
      <c r="A4283" s="140">
        <v>85004</v>
      </c>
      <c r="B4283" s="141" t="s">
        <v>10644</v>
      </c>
      <c r="C4283" s="140" t="s">
        <v>5410</v>
      </c>
      <c r="D4283" s="140" t="s">
        <v>335</v>
      </c>
      <c r="E4283" s="142">
        <v>68.040000000000006</v>
      </c>
      <c r="F4283" s="142">
        <v>66.48</v>
      </c>
      <c r="G4283" s="140" t="s">
        <v>308</v>
      </c>
      <c r="H4283" s="143">
        <v>41974</v>
      </c>
    </row>
    <row r="4284" spans="1:8" ht="25.5">
      <c r="A4284" s="136">
        <v>72122</v>
      </c>
      <c r="B4284" s="137" t="s">
        <v>10645</v>
      </c>
      <c r="C4284" s="136" t="s">
        <v>5410</v>
      </c>
      <c r="D4284" s="136" t="s">
        <v>335</v>
      </c>
      <c r="E4284" s="138">
        <v>61.8</v>
      </c>
      <c r="F4284" s="138">
        <v>60.69</v>
      </c>
      <c r="G4284" s="136" t="s">
        <v>308</v>
      </c>
      <c r="H4284" s="139">
        <v>41974</v>
      </c>
    </row>
    <row r="4285" spans="1:8" ht="25.5">
      <c r="A4285" s="140">
        <v>72116</v>
      </c>
      <c r="B4285" s="141" t="s">
        <v>10646</v>
      </c>
      <c r="C4285" s="140" t="s">
        <v>5410</v>
      </c>
      <c r="D4285" s="140" t="s">
        <v>335</v>
      </c>
      <c r="E4285" s="142">
        <v>56</v>
      </c>
      <c r="F4285" s="142">
        <v>55.02</v>
      </c>
      <c r="G4285" s="140" t="s">
        <v>308</v>
      </c>
      <c r="H4285" s="143">
        <v>41974</v>
      </c>
    </row>
    <row r="4286" spans="1:8" ht="25.5">
      <c r="A4286" s="136">
        <v>72117</v>
      </c>
      <c r="B4286" s="137" t="s">
        <v>10647</v>
      </c>
      <c r="C4286" s="136" t="s">
        <v>5410</v>
      </c>
      <c r="D4286" s="136" t="s">
        <v>335</v>
      </c>
      <c r="E4286" s="138">
        <v>71.14</v>
      </c>
      <c r="F4286" s="138">
        <v>70.040000000000006</v>
      </c>
      <c r="G4286" s="136" t="s">
        <v>308</v>
      </c>
      <c r="H4286" s="139">
        <v>41974</v>
      </c>
    </row>
    <row r="4287" spans="1:8" ht="25.5">
      <c r="A4287" s="140">
        <v>84957</v>
      </c>
      <c r="B4287" s="141" t="s">
        <v>10648</v>
      </c>
      <c r="C4287" s="140" t="s">
        <v>5410</v>
      </c>
      <c r="D4287" s="140" t="s">
        <v>335</v>
      </c>
      <c r="E4287" s="142">
        <v>86.04</v>
      </c>
      <c r="F4287" s="142">
        <v>84.48</v>
      </c>
      <c r="G4287" s="140" t="s">
        <v>308</v>
      </c>
      <c r="H4287" s="143">
        <v>41974</v>
      </c>
    </row>
    <row r="4288" spans="1:8" ht="25.5">
      <c r="A4288" s="136">
        <v>84959</v>
      </c>
      <c r="B4288" s="137" t="s">
        <v>10649</v>
      </c>
      <c r="C4288" s="136" t="s">
        <v>5410</v>
      </c>
      <c r="D4288" s="136" t="s">
        <v>335</v>
      </c>
      <c r="E4288" s="138">
        <v>99.54</v>
      </c>
      <c r="F4288" s="138">
        <v>97.98</v>
      </c>
      <c r="G4288" s="136" t="s">
        <v>308</v>
      </c>
      <c r="H4288" s="139">
        <v>41974</v>
      </c>
    </row>
    <row r="4289" spans="1:8" ht="25.5">
      <c r="A4289" s="140">
        <v>85001</v>
      </c>
      <c r="B4289" s="141" t="s">
        <v>10650</v>
      </c>
      <c r="C4289" s="140" t="s">
        <v>5410</v>
      </c>
      <c r="D4289" s="140" t="s">
        <v>335</v>
      </c>
      <c r="E4289" s="142">
        <v>95.04</v>
      </c>
      <c r="F4289" s="142">
        <v>93.48</v>
      </c>
      <c r="G4289" s="140" t="s">
        <v>308</v>
      </c>
      <c r="H4289" s="143">
        <v>41974</v>
      </c>
    </row>
    <row r="4290" spans="1:8" ht="25.5">
      <c r="A4290" s="136">
        <v>85002</v>
      </c>
      <c r="B4290" s="137" t="s">
        <v>10651</v>
      </c>
      <c r="C4290" s="136" t="s">
        <v>5410</v>
      </c>
      <c r="D4290" s="136" t="s">
        <v>335</v>
      </c>
      <c r="E4290" s="138">
        <v>131.04</v>
      </c>
      <c r="F4290" s="138">
        <v>129.47999999999999</v>
      </c>
      <c r="G4290" s="136" t="s">
        <v>308</v>
      </c>
      <c r="H4290" s="139">
        <v>41974</v>
      </c>
    </row>
    <row r="4291" spans="1:8" ht="25.5">
      <c r="A4291" s="140">
        <v>72121</v>
      </c>
      <c r="B4291" s="141" t="s">
        <v>10652</v>
      </c>
      <c r="C4291" s="140" t="s">
        <v>5410</v>
      </c>
      <c r="D4291" s="140" t="s">
        <v>335</v>
      </c>
      <c r="E4291" s="142">
        <v>321.05</v>
      </c>
      <c r="F4291" s="142">
        <v>319.83</v>
      </c>
      <c r="G4291" s="140" t="s">
        <v>308</v>
      </c>
      <c r="H4291" s="143">
        <v>41974</v>
      </c>
    </row>
    <row r="4292" spans="1:8" ht="25.5">
      <c r="A4292" s="136">
        <v>72120</v>
      </c>
      <c r="B4292" s="137" t="s">
        <v>10653</v>
      </c>
      <c r="C4292" s="136" t="s">
        <v>5410</v>
      </c>
      <c r="D4292" s="136" t="s">
        <v>335</v>
      </c>
      <c r="E4292" s="138">
        <v>258.47000000000003</v>
      </c>
      <c r="F4292" s="138">
        <v>257.25</v>
      </c>
      <c r="G4292" s="136" t="s">
        <v>308</v>
      </c>
      <c r="H4292" s="139">
        <v>41974</v>
      </c>
    </row>
    <row r="4293" spans="1:8" ht="25.5">
      <c r="A4293" s="140">
        <v>72118</v>
      </c>
      <c r="B4293" s="141" t="s">
        <v>10654</v>
      </c>
      <c r="C4293" s="140" t="s">
        <v>5410</v>
      </c>
      <c r="D4293" s="140" t="s">
        <v>335</v>
      </c>
      <c r="E4293" s="142">
        <v>159.93</v>
      </c>
      <c r="F4293" s="142">
        <v>158.71</v>
      </c>
      <c r="G4293" s="140" t="s">
        <v>308</v>
      </c>
      <c r="H4293" s="143">
        <v>41974</v>
      </c>
    </row>
    <row r="4294" spans="1:8" ht="25.5">
      <c r="A4294" s="136">
        <v>72119</v>
      </c>
      <c r="B4294" s="137" t="s">
        <v>10655</v>
      </c>
      <c r="C4294" s="136" t="s">
        <v>5410</v>
      </c>
      <c r="D4294" s="136" t="s">
        <v>335</v>
      </c>
      <c r="E4294" s="138">
        <v>203.26</v>
      </c>
      <c r="F4294" s="138">
        <v>202.03</v>
      </c>
      <c r="G4294" s="136" t="s">
        <v>308</v>
      </c>
      <c r="H4294" s="139">
        <v>41974</v>
      </c>
    </row>
    <row r="4295" spans="1:8">
      <c r="A4295" s="140">
        <v>88326</v>
      </c>
      <c r="B4295" s="141" t="s">
        <v>10656</v>
      </c>
      <c r="C4295" s="140" t="s">
        <v>5361</v>
      </c>
      <c r="D4295" s="140" t="s">
        <v>307</v>
      </c>
      <c r="E4295" s="142">
        <v>12.32</v>
      </c>
      <c r="F4295" s="142">
        <v>10.93</v>
      </c>
      <c r="G4295" s="140" t="s">
        <v>308</v>
      </c>
      <c r="H4295" s="143">
        <v>41974</v>
      </c>
    </row>
    <row r="4296" spans="1:8" ht="25.5">
      <c r="A4296" s="136" t="s">
        <v>10657</v>
      </c>
      <c r="B4296" s="137" t="s">
        <v>10658</v>
      </c>
      <c r="C4296" s="136" t="s">
        <v>5366</v>
      </c>
      <c r="D4296" s="136" t="s">
        <v>83</v>
      </c>
      <c r="E4296" s="138">
        <v>56.6</v>
      </c>
      <c r="F4296" s="138">
        <v>55</v>
      </c>
      <c r="G4296" s="136" t="s">
        <v>308</v>
      </c>
      <c r="H4296" s="139">
        <v>41974</v>
      </c>
    </row>
    <row r="4297" spans="1:8" ht="25.5">
      <c r="A4297" s="140" t="s">
        <v>10659</v>
      </c>
      <c r="B4297" s="141" t="s">
        <v>10660</v>
      </c>
      <c r="C4297" s="140" t="s">
        <v>5366</v>
      </c>
      <c r="D4297" s="140" t="s">
        <v>83</v>
      </c>
      <c r="E4297" s="142">
        <v>91.32</v>
      </c>
      <c r="F4297" s="142">
        <v>89.45</v>
      </c>
      <c r="G4297" s="140" t="s">
        <v>308</v>
      </c>
      <c r="H4297" s="143">
        <v>41974</v>
      </c>
    </row>
    <row r="4298" spans="1:8" ht="25.5">
      <c r="A4298" s="136" t="s">
        <v>10661</v>
      </c>
      <c r="B4298" s="137" t="s">
        <v>10662</v>
      </c>
      <c r="C4298" s="136" t="s">
        <v>5366</v>
      </c>
      <c r="D4298" s="136" t="s">
        <v>83</v>
      </c>
      <c r="E4298" s="138">
        <v>42.2</v>
      </c>
      <c r="F4298" s="138">
        <v>40.61</v>
      </c>
      <c r="G4298" s="136" t="s">
        <v>308</v>
      </c>
      <c r="H4298" s="139">
        <v>41974</v>
      </c>
    </row>
    <row r="4299" spans="1:8" ht="25.5">
      <c r="A4299" s="140" t="s">
        <v>10663</v>
      </c>
      <c r="B4299" s="141" t="s">
        <v>10664</v>
      </c>
      <c r="C4299" s="140" t="s">
        <v>5366</v>
      </c>
      <c r="D4299" s="140" t="s">
        <v>83</v>
      </c>
      <c r="E4299" s="142">
        <v>130.31</v>
      </c>
      <c r="F4299" s="142">
        <v>128.44</v>
      </c>
      <c r="G4299" s="140" t="s">
        <v>308</v>
      </c>
      <c r="H4299" s="143">
        <v>41974</v>
      </c>
    </row>
    <row r="4300" spans="1:8" ht="25.5">
      <c r="A4300" s="136" t="s">
        <v>10665</v>
      </c>
      <c r="B4300" s="137" t="s">
        <v>10666</v>
      </c>
      <c r="C4300" s="136" t="s">
        <v>5366</v>
      </c>
      <c r="D4300" s="136" t="s">
        <v>83</v>
      </c>
      <c r="E4300" s="138">
        <v>46.2</v>
      </c>
      <c r="F4300" s="138">
        <v>44.6</v>
      </c>
      <c r="G4300" s="136" t="s">
        <v>308</v>
      </c>
      <c r="H4300" s="139">
        <v>41974</v>
      </c>
    </row>
    <row r="4301" spans="1:8" ht="25.5">
      <c r="A4301" s="140" t="s">
        <v>10667</v>
      </c>
      <c r="B4301" s="141" t="s">
        <v>10668</v>
      </c>
      <c r="C4301" s="140" t="s">
        <v>5366</v>
      </c>
      <c r="D4301" s="140" t="s">
        <v>83</v>
      </c>
      <c r="E4301" s="142">
        <v>266.77</v>
      </c>
      <c r="F4301" s="142">
        <v>264.10000000000002</v>
      </c>
      <c r="G4301" s="140" t="s">
        <v>308</v>
      </c>
      <c r="H4301" s="143">
        <v>41974</v>
      </c>
    </row>
    <row r="4302" spans="1:8" ht="25.5">
      <c r="A4302" s="136" t="s">
        <v>10669</v>
      </c>
      <c r="B4302" s="137" t="s">
        <v>10670</v>
      </c>
      <c r="C4302" s="136" t="s">
        <v>5366</v>
      </c>
      <c r="D4302" s="136" t="s">
        <v>83</v>
      </c>
      <c r="E4302" s="138">
        <v>38.979999999999997</v>
      </c>
      <c r="F4302" s="138">
        <v>37.380000000000003</v>
      </c>
      <c r="G4302" s="136" t="s">
        <v>308</v>
      </c>
      <c r="H4302" s="139">
        <v>41974</v>
      </c>
    </row>
    <row r="4303" spans="1:8" ht="25.5">
      <c r="A4303" s="140" t="s">
        <v>10671</v>
      </c>
      <c r="B4303" s="141" t="s">
        <v>10672</v>
      </c>
      <c r="C4303" s="140" t="s">
        <v>5366</v>
      </c>
      <c r="D4303" s="140" t="s">
        <v>83</v>
      </c>
      <c r="E4303" s="142">
        <v>42.29</v>
      </c>
      <c r="F4303" s="142">
        <v>40.69</v>
      </c>
      <c r="G4303" s="140" t="s">
        <v>308</v>
      </c>
      <c r="H4303" s="143">
        <v>41974</v>
      </c>
    </row>
    <row r="4304" spans="1:8" ht="25.5">
      <c r="A4304" s="136" t="s">
        <v>10673</v>
      </c>
      <c r="B4304" s="137" t="s">
        <v>10674</v>
      </c>
      <c r="C4304" s="136" t="s">
        <v>5366</v>
      </c>
      <c r="D4304" s="136" t="s">
        <v>83</v>
      </c>
      <c r="E4304" s="138">
        <v>63.29</v>
      </c>
      <c r="F4304" s="138">
        <v>61.42</v>
      </c>
      <c r="G4304" s="136" t="s">
        <v>308</v>
      </c>
      <c r="H4304" s="139">
        <v>41974</v>
      </c>
    </row>
    <row r="4305" spans="1:8" ht="25.5">
      <c r="A4305" s="140" t="s">
        <v>10675</v>
      </c>
      <c r="B4305" s="141" t="s">
        <v>10676</v>
      </c>
      <c r="C4305" s="140" t="s">
        <v>5366</v>
      </c>
      <c r="D4305" s="140" t="s">
        <v>83</v>
      </c>
      <c r="E4305" s="142">
        <v>80.2</v>
      </c>
      <c r="F4305" s="142">
        <v>78.34</v>
      </c>
      <c r="G4305" s="140" t="s">
        <v>308</v>
      </c>
      <c r="H4305" s="143">
        <v>41974</v>
      </c>
    </row>
    <row r="4306" spans="1:8" ht="25.5">
      <c r="A4306" s="136" t="s">
        <v>10677</v>
      </c>
      <c r="B4306" s="137" t="s">
        <v>10678</v>
      </c>
      <c r="C4306" s="136" t="s">
        <v>5366</v>
      </c>
      <c r="D4306" s="136" t="s">
        <v>83</v>
      </c>
      <c r="E4306" s="138">
        <v>135.27000000000001</v>
      </c>
      <c r="F4306" s="138">
        <v>133.13</v>
      </c>
      <c r="G4306" s="136" t="s">
        <v>308</v>
      </c>
      <c r="H4306" s="139">
        <v>41974</v>
      </c>
    </row>
    <row r="4307" spans="1:8" ht="25.5">
      <c r="A4307" s="140" t="s">
        <v>10679</v>
      </c>
      <c r="B4307" s="141" t="s">
        <v>10680</v>
      </c>
      <c r="C4307" s="140" t="s">
        <v>5366</v>
      </c>
      <c r="D4307" s="140" t="s">
        <v>83</v>
      </c>
      <c r="E4307" s="142">
        <v>166.09</v>
      </c>
      <c r="F4307" s="142">
        <v>163.95</v>
      </c>
      <c r="G4307" s="140" t="s">
        <v>308</v>
      </c>
      <c r="H4307" s="143">
        <v>41974</v>
      </c>
    </row>
    <row r="4308" spans="1:8" ht="25.5">
      <c r="A4308" s="136" t="s">
        <v>10681</v>
      </c>
      <c r="B4308" s="137" t="s">
        <v>10682</v>
      </c>
      <c r="C4308" s="136" t="s">
        <v>5366</v>
      </c>
      <c r="D4308" s="136" t="s">
        <v>83</v>
      </c>
      <c r="E4308" s="138">
        <v>274.43</v>
      </c>
      <c r="F4308" s="138">
        <v>271.76</v>
      </c>
      <c r="G4308" s="136" t="s">
        <v>308</v>
      </c>
      <c r="H4308" s="139">
        <v>41974</v>
      </c>
    </row>
    <row r="4309" spans="1:8" ht="25.5">
      <c r="A4309" s="140" t="s">
        <v>10683</v>
      </c>
      <c r="B4309" s="141" t="s">
        <v>10684</v>
      </c>
      <c r="C4309" s="140" t="s">
        <v>5366</v>
      </c>
      <c r="D4309" s="140" t="s">
        <v>83</v>
      </c>
      <c r="E4309" s="142">
        <v>40.89</v>
      </c>
      <c r="F4309" s="142">
        <v>39.29</v>
      </c>
      <c r="G4309" s="140" t="s">
        <v>308</v>
      </c>
      <c r="H4309" s="143">
        <v>41974</v>
      </c>
    </row>
    <row r="4310" spans="1:8" ht="25.5">
      <c r="A4310" s="136" t="s">
        <v>10685</v>
      </c>
      <c r="B4310" s="137" t="s">
        <v>10686</v>
      </c>
      <c r="C4310" s="136" t="s">
        <v>5366</v>
      </c>
      <c r="D4310" s="136" t="s">
        <v>83</v>
      </c>
      <c r="E4310" s="138">
        <v>64.430000000000007</v>
      </c>
      <c r="F4310" s="138">
        <v>62.83</v>
      </c>
      <c r="G4310" s="136" t="s">
        <v>308</v>
      </c>
      <c r="H4310" s="139">
        <v>41974</v>
      </c>
    </row>
    <row r="4311" spans="1:8" ht="25.5">
      <c r="A4311" s="140" t="s">
        <v>10687</v>
      </c>
      <c r="B4311" s="141" t="s">
        <v>10688</v>
      </c>
      <c r="C4311" s="140" t="s">
        <v>5366</v>
      </c>
      <c r="D4311" s="140" t="s">
        <v>83</v>
      </c>
      <c r="E4311" s="142">
        <v>75.08</v>
      </c>
      <c r="F4311" s="142">
        <v>73.209999999999994</v>
      </c>
      <c r="G4311" s="140" t="s">
        <v>308</v>
      </c>
      <c r="H4311" s="143">
        <v>41974</v>
      </c>
    </row>
    <row r="4312" spans="1:8" ht="25.5">
      <c r="A4312" s="136" t="s">
        <v>10689</v>
      </c>
      <c r="B4312" s="137" t="s">
        <v>10690</v>
      </c>
      <c r="C4312" s="136" t="s">
        <v>5366</v>
      </c>
      <c r="D4312" s="136" t="s">
        <v>83</v>
      </c>
      <c r="E4312" s="138">
        <v>101.15</v>
      </c>
      <c r="F4312" s="138">
        <v>99.29</v>
      </c>
      <c r="G4312" s="136" t="s">
        <v>308</v>
      </c>
      <c r="H4312" s="139">
        <v>41974</v>
      </c>
    </row>
    <row r="4313" spans="1:8" ht="25.5">
      <c r="A4313" s="140" t="s">
        <v>10691</v>
      </c>
      <c r="B4313" s="141" t="s">
        <v>10692</v>
      </c>
      <c r="C4313" s="140" t="s">
        <v>5366</v>
      </c>
      <c r="D4313" s="140" t="s">
        <v>83</v>
      </c>
      <c r="E4313" s="142">
        <v>134.36000000000001</v>
      </c>
      <c r="F4313" s="142">
        <v>132.22999999999999</v>
      </c>
      <c r="G4313" s="140" t="s">
        <v>308</v>
      </c>
      <c r="H4313" s="143">
        <v>41974</v>
      </c>
    </row>
    <row r="4314" spans="1:8" ht="25.5">
      <c r="A4314" s="136" t="s">
        <v>10693</v>
      </c>
      <c r="B4314" s="137" t="s">
        <v>10694</v>
      </c>
      <c r="C4314" s="136" t="s">
        <v>5366</v>
      </c>
      <c r="D4314" s="136" t="s">
        <v>83</v>
      </c>
      <c r="E4314" s="138">
        <v>149.30000000000001</v>
      </c>
      <c r="F4314" s="138">
        <v>147.16</v>
      </c>
      <c r="G4314" s="136" t="s">
        <v>308</v>
      </c>
      <c r="H4314" s="139">
        <v>41974</v>
      </c>
    </row>
    <row r="4315" spans="1:8" ht="25.5">
      <c r="A4315" s="140" t="s">
        <v>10695</v>
      </c>
      <c r="B4315" s="141" t="s">
        <v>10696</v>
      </c>
      <c r="C4315" s="140" t="s">
        <v>5366</v>
      </c>
      <c r="D4315" s="140" t="s">
        <v>83</v>
      </c>
      <c r="E4315" s="142">
        <v>211.54</v>
      </c>
      <c r="F4315" s="142">
        <v>208.87</v>
      </c>
      <c r="G4315" s="140" t="s">
        <v>308</v>
      </c>
      <c r="H4315" s="143">
        <v>41974</v>
      </c>
    </row>
    <row r="4316" spans="1:8" ht="25.5">
      <c r="A4316" s="136" t="s">
        <v>10697</v>
      </c>
      <c r="B4316" s="137" t="s">
        <v>10698</v>
      </c>
      <c r="C4316" s="136" t="s">
        <v>5366</v>
      </c>
      <c r="D4316" s="136" t="s">
        <v>83</v>
      </c>
      <c r="E4316" s="138">
        <v>33.89</v>
      </c>
      <c r="F4316" s="138">
        <v>32.29</v>
      </c>
      <c r="G4316" s="136" t="s">
        <v>308</v>
      </c>
      <c r="H4316" s="139">
        <v>41974</v>
      </c>
    </row>
    <row r="4317" spans="1:8" ht="25.5">
      <c r="A4317" s="140" t="s">
        <v>10699</v>
      </c>
      <c r="B4317" s="141" t="s">
        <v>10700</v>
      </c>
      <c r="C4317" s="140" t="s">
        <v>5366</v>
      </c>
      <c r="D4317" s="140" t="s">
        <v>83</v>
      </c>
      <c r="E4317" s="142">
        <v>36.69</v>
      </c>
      <c r="F4317" s="142">
        <v>35.1</v>
      </c>
      <c r="G4317" s="140" t="s">
        <v>308</v>
      </c>
      <c r="H4317" s="143">
        <v>41974</v>
      </c>
    </row>
    <row r="4318" spans="1:8" ht="25.5">
      <c r="A4318" s="136" t="s">
        <v>10701</v>
      </c>
      <c r="B4318" s="137" t="s">
        <v>10702</v>
      </c>
      <c r="C4318" s="136" t="s">
        <v>5366</v>
      </c>
      <c r="D4318" s="136" t="s">
        <v>83</v>
      </c>
      <c r="E4318" s="138">
        <v>42.71</v>
      </c>
      <c r="F4318" s="138">
        <v>41.11</v>
      </c>
      <c r="G4318" s="136" t="s">
        <v>308</v>
      </c>
      <c r="H4318" s="139">
        <v>41974</v>
      </c>
    </row>
    <row r="4319" spans="1:8" ht="25.5">
      <c r="A4319" s="140" t="s">
        <v>10703</v>
      </c>
      <c r="B4319" s="141" t="s">
        <v>10704</v>
      </c>
      <c r="C4319" s="140" t="s">
        <v>5366</v>
      </c>
      <c r="D4319" s="140" t="s">
        <v>83</v>
      </c>
      <c r="E4319" s="142">
        <v>52.02</v>
      </c>
      <c r="F4319" s="142">
        <v>50.15</v>
      </c>
      <c r="G4319" s="140" t="s">
        <v>308</v>
      </c>
      <c r="H4319" s="143">
        <v>41974</v>
      </c>
    </row>
    <row r="4320" spans="1:8" ht="25.5">
      <c r="A4320" s="136" t="s">
        <v>10705</v>
      </c>
      <c r="B4320" s="137" t="s">
        <v>10706</v>
      </c>
      <c r="C4320" s="136" t="s">
        <v>5366</v>
      </c>
      <c r="D4320" s="136" t="s">
        <v>83</v>
      </c>
      <c r="E4320" s="138">
        <v>62.46</v>
      </c>
      <c r="F4320" s="138">
        <v>60.6</v>
      </c>
      <c r="G4320" s="136" t="s">
        <v>308</v>
      </c>
      <c r="H4320" s="139">
        <v>41974</v>
      </c>
    </row>
    <row r="4321" spans="1:8" ht="25.5">
      <c r="A4321" s="140" t="s">
        <v>10707</v>
      </c>
      <c r="B4321" s="141" t="s">
        <v>10708</v>
      </c>
      <c r="C4321" s="140" t="s">
        <v>5366</v>
      </c>
      <c r="D4321" s="140" t="s">
        <v>83</v>
      </c>
      <c r="E4321" s="142">
        <v>117.3</v>
      </c>
      <c r="F4321" s="142">
        <v>115.17</v>
      </c>
      <c r="G4321" s="140" t="s">
        <v>308</v>
      </c>
      <c r="H4321" s="143">
        <v>41974</v>
      </c>
    </row>
    <row r="4322" spans="1:8" ht="25.5">
      <c r="A4322" s="136">
        <v>86878</v>
      </c>
      <c r="B4322" s="137" t="s">
        <v>10709</v>
      </c>
      <c r="C4322" s="136" t="s">
        <v>5366</v>
      </c>
      <c r="D4322" s="136" t="s">
        <v>83</v>
      </c>
      <c r="E4322" s="138">
        <v>48.59</v>
      </c>
      <c r="F4322" s="138">
        <v>48.27</v>
      </c>
      <c r="G4322" s="136" t="s">
        <v>308</v>
      </c>
      <c r="H4322" s="139">
        <v>41974</v>
      </c>
    </row>
    <row r="4323" spans="1:8" ht="25.5">
      <c r="A4323" s="140">
        <v>86879</v>
      </c>
      <c r="B4323" s="141" t="s">
        <v>10710</v>
      </c>
      <c r="C4323" s="140" t="s">
        <v>5366</v>
      </c>
      <c r="D4323" s="140" t="s">
        <v>83</v>
      </c>
      <c r="E4323" s="142">
        <v>4.22</v>
      </c>
      <c r="F4323" s="142">
        <v>3.98</v>
      </c>
      <c r="G4323" s="140" t="s">
        <v>308</v>
      </c>
      <c r="H4323" s="143">
        <v>41974</v>
      </c>
    </row>
    <row r="4324" spans="1:8" ht="25.5">
      <c r="A4324" s="136">
        <v>86880</v>
      </c>
      <c r="B4324" s="137" t="s">
        <v>10711</v>
      </c>
      <c r="C4324" s="136" t="s">
        <v>5366</v>
      </c>
      <c r="D4324" s="136" t="s">
        <v>83</v>
      </c>
      <c r="E4324" s="138">
        <v>11.3</v>
      </c>
      <c r="F4324" s="138">
        <v>11.07</v>
      </c>
      <c r="G4324" s="136" t="s">
        <v>308</v>
      </c>
      <c r="H4324" s="139">
        <v>41974</v>
      </c>
    </row>
  </sheetData>
  <autoFilter ref="A1:I4324"/>
  <pageMargins left="0.511811024" right="0.511811024" top="0.78740157499999996" bottom="0.78740157499999996" header="0.31496062000000002" footer="0.31496062000000002"/>
  <pageSetup paperSize="9"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6"/>
  <sheetViews>
    <sheetView workbookViewId="0">
      <selection activeCell="L23" sqref="L23"/>
    </sheetView>
  </sheetViews>
  <sheetFormatPr defaultRowHeight="12.75"/>
  <cols>
    <col min="2" max="2" width="17.140625" customWidth="1"/>
    <col min="11" max="11" width="6.7109375" customWidth="1"/>
    <col min="13" max="13" width="15.28515625" customWidth="1"/>
    <col min="14" max="14" width="11.42578125" customWidth="1"/>
    <col min="15" max="15" width="14.42578125" customWidth="1"/>
  </cols>
  <sheetData>
    <row r="1" spans="1:16" ht="15.75">
      <c r="A1" s="1430" t="s">
        <v>10818</v>
      </c>
      <c r="B1" s="1431"/>
      <c r="C1" s="1637" t="str">
        <f>ORÇAMENTO!$B$2</f>
        <v>PREFEITURA MUNICIPAL DE OURÉM</v>
      </c>
      <c r="D1" s="1637"/>
      <c r="E1" s="1637"/>
      <c r="F1" s="1637"/>
      <c r="G1" s="1637"/>
      <c r="H1" s="1637"/>
      <c r="I1" s="1637"/>
      <c r="J1" s="1637"/>
      <c r="K1" s="1638" t="s">
        <v>10849</v>
      </c>
      <c r="L1" s="1638"/>
      <c r="M1" s="820" t="str">
        <f>ORÇAMENTO!$G$4</f>
        <v xml:space="preserve"> OURÉM - PA</v>
      </c>
      <c r="N1" s="1387"/>
      <c r="O1" s="1460"/>
      <c r="P1" s="1388"/>
    </row>
    <row r="2" spans="1:16" ht="15.75">
      <c r="A2" s="1430" t="s">
        <v>10819</v>
      </c>
      <c r="B2" s="1431"/>
      <c r="C2" s="1379" t="str">
        <f>ORÇAMENTO!$B$3</f>
        <v>REFORMA DA UNIDADE DE SAÚDE DA FAMÍLIA RIO GRANDE</v>
      </c>
      <c r="D2" s="1380"/>
      <c r="E2" s="1380"/>
      <c r="F2" s="1380"/>
      <c r="G2" s="1380"/>
      <c r="H2" s="1380"/>
      <c r="I2" s="1380"/>
      <c r="J2" s="1380"/>
      <c r="K2" s="1380"/>
      <c r="L2" s="1380"/>
      <c r="M2" s="1380"/>
      <c r="N2" s="1389"/>
      <c r="O2" s="1461"/>
      <c r="P2" s="1390"/>
    </row>
    <row r="3" spans="1:16" ht="15.75">
      <c r="A3" s="1432" t="s">
        <v>10820</v>
      </c>
      <c r="B3" s="1433"/>
      <c r="C3" s="1437" t="str">
        <f>ORÇAMENTO!$B$4</f>
        <v>COMUNIDADE RIO GRANDE</v>
      </c>
      <c r="D3" s="1438"/>
      <c r="E3" s="1438"/>
      <c r="F3" s="1438"/>
      <c r="G3" s="1438"/>
      <c r="H3" s="1438"/>
      <c r="I3" s="1438"/>
      <c r="J3" s="1438"/>
      <c r="K3" s="1438"/>
      <c r="L3" s="1438"/>
      <c r="M3" s="1438"/>
      <c r="N3" s="1389"/>
      <c r="O3" s="1461"/>
      <c r="P3" s="1390"/>
    </row>
    <row r="4" spans="1:16" ht="15.75">
      <c r="A4" s="1432" t="s">
        <v>10821</v>
      </c>
      <c r="B4" s="1433"/>
      <c r="C4" s="1450">
        <f>ORÇAMENTO!$B$5</f>
        <v>0.2881986483454233</v>
      </c>
      <c r="D4" s="1450"/>
      <c r="E4" s="1450"/>
      <c r="F4" s="1440" t="s">
        <v>10822</v>
      </c>
      <c r="G4" s="1441"/>
      <c r="H4" s="1381" t="str">
        <f>ORÇAMENTO!$E$5</f>
        <v>ÍNDICES DE REFERÊNCIA   SINAPI DE SET. 2017  (DESONERADO)    E              SEDOP - SET. - 2017</v>
      </c>
      <c r="I4" s="1382"/>
      <c r="J4" s="1382"/>
      <c r="K4" s="1382"/>
      <c r="L4" s="1382"/>
      <c r="M4" s="1382"/>
      <c r="N4" s="1389"/>
      <c r="O4" s="1461"/>
      <c r="P4" s="1390"/>
    </row>
    <row r="5" spans="1:16" ht="15.75" customHeight="1">
      <c r="A5" s="1434" t="s">
        <v>10823</v>
      </c>
      <c r="B5" s="1377"/>
      <c r="C5" s="1631" t="s">
        <v>10999</v>
      </c>
      <c r="D5" s="1632"/>
      <c r="E5" s="1633"/>
      <c r="F5" s="1442"/>
      <c r="G5" s="1443"/>
      <c r="H5" s="1383"/>
      <c r="I5" s="1384"/>
      <c r="J5" s="1384"/>
      <c r="K5" s="1384"/>
      <c r="L5" s="1384"/>
      <c r="M5" s="1384"/>
      <c r="N5" s="1389"/>
      <c r="O5" s="1461"/>
      <c r="P5" s="1390"/>
    </row>
    <row r="6" spans="1:16" ht="16.5" customHeight="1">
      <c r="A6" s="1434"/>
      <c r="B6" s="1377"/>
      <c r="C6" s="1634"/>
      <c r="D6" s="1635"/>
      <c r="E6" s="1636"/>
      <c r="F6" s="1444"/>
      <c r="G6" s="1445"/>
      <c r="H6" s="1385"/>
      <c r="I6" s="1386"/>
      <c r="J6" s="1386"/>
      <c r="K6" s="1386"/>
      <c r="L6" s="1386"/>
      <c r="M6" s="1386"/>
      <c r="N6" s="1389"/>
      <c r="O6" s="1461"/>
      <c r="P6" s="1390"/>
    </row>
    <row r="7" spans="1:16" ht="24" thickBot="1">
      <c r="A7" s="1424" t="s">
        <v>10991</v>
      </c>
      <c r="B7" s="1425"/>
      <c r="C7" s="1425"/>
      <c r="D7" s="1425"/>
      <c r="E7" s="1425"/>
      <c r="F7" s="1425"/>
      <c r="G7" s="1425"/>
      <c r="H7" s="1425"/>
      <c r="I7" s="1425"/>
      <c r="J7" s="1425"/>
      <c r="K7" s="1425"/>
      <c r="L7" s="1425"/>
      <c r="M7" s="1425"/>
      <c r="N7" s="1391"/>
      <c r="O7" s="1462"/>
      <c r="P7" s="1392"/>
    </row>
    <row r="8" spans="1:16" ht="24" thickBot="1">
      <c r="A8" s="1626"/>
      <c r="B8" s="1626"/>
      <c r="C8" s="1626"/>
      <c r="D8" s="1626"/>
      <c r="E8" s="1626"/>
      <c r="F8" s="1626"/>
      <c r="G8" s="1626"/>
      <c r="H8" s="1626"/>
      <c r="I8" s="1626"/>
      <c r="J8" s="1626"/>
      <c r="K8" s="1626"/>
      <c r="L8" s="1626"/>
      <c r="M8" s="1626"/>
      <c r="N8" s="1626"/>
      <c r="O8" s="1626"/>
      <c r="P8" s="1626"/>
    </row>
    <row r="9" spans="1:16" ht="18.75" thickBot="1">
      <c r="A9" s="798"/>
      <c r="B9" s="799" t="s">
        <v>10992</v>
      </c>
      <c r="C9" s="1627" t="s">
        <v>11005</v>
      </c>
      <c r="D9" s="1628"/>
      <c r="E9" s="1628"/>
      <c r="F9" s="1628"/>
      <c r="G9" s="1628"/>
      <c r="H9" s="1628"/>
      <c r="I9" s="1628"/>
      <c r="J9" s="1628"/>
      <c r="K9" s="1628"/>
      <c r="L9" s="1628"/>
      <c r="M9" s="1628"/>
      <c r="N9" s="1628"/>
      <c r="O9" s="1629"/>
      <c r="P9" s="800"/>
    </row>
    <row r="10" spans="1:16">
      <c r="A10" s="801"/>
      <c r="B10" s="802" t="s">
        <v>10993</v>
      </c>
      <c r="C10" s="803" t="s">
        <v>10994</v>
      </c>
      <c r="D10" s="1630" t="s">
        <v>37</v>
      </c>
      <c r="E10" s="1630"/>
      <c r="F10" s="1630"/>
      <c r="G10" s="1630"/>
      <c r="H10" s="1630"/>
      <c r="I10" s="1630"/>
      <c r="J10" s="1630"/>
      <c r="K10" s="1630"/>
      <c r="L10" s="803" t="s">
        <v>10932</v>
      </c>
      <c r="M10" s="803" t="s">
        <v>10995</v>
      </c>
      <c r="N10" s="803" t="s">
        <v>10996</v>
      </c>
      <c r="O10" s="804" t="s">
        <v>10997</v>
      </c>
      <c r="P10" s="805"/>
    </row>
    <row r="11" spans="1:16" ht="21" customHeight="1">
      <c r="A11" s="349"/>
      <c r="B11" s="818" t="s">
        <v>10982</v>
      </c>
      <c r="C11" s="806">
        <v>91379</v>
      </c>
      <c r="D11" s="1621" t="s">
        <v>11006</v>
      </c>
      <c r="E11" s="1622"/>
      <c r="F11" s="1622"/>
      <c r="G11" s="1622"/>
      <c r="H11" s="1622"/>
      <c r="I11" s="1622"/>
      <c r="J11" s="1622"/>
      <c r="K11" s="1623"/>
      <c r="L11" s="806" t="s">
        <v>10938</v>
      </c>
      <c r="M11" s="807">
        <v>470.79</v>
      </c>
      <c r="N11" s="808">
        <v>3.15</v>
      </c>
      <c r="O11" s="809">
        <f>ROUND((M11*N11),2)</f>
        <v>1482.99</v>
      </c>
      <c r="P11" s="805"/>
    </row>
    <row r="12" spans="1:16" ht="30">
      <c r="A12" s="420"/>
      <c r="B12" s="818" t="s">
        <v>11000</v>
      </c>
      <c r="C12" s="806">
        <v>11499</v>
      </c>
      <c r="D12" s="1620" t="s">
        <v>11001</v>
      </c>
      <c r="E12" s="1620"/>
      <c r="F12" s="1620"/>
      <c r="G12" s="1620"/>
      <c r="H12" s="1620"/>
      <c r="I12" s="1620"/>
      <c r="J12" s="1620"/>
      <c r="K12" s="1620"/>
      <c r="L12" s="629" t="s">
        <v>10932</v>
      </c>
      <c r="M12" s="811">
        <v>1090.93</v>
      </c>
      <c r="N12" s="810">
        <v>2</v>
      </c>
      <c r="O12" s="809">
        <f>ROUND((M12*N12),2)</f>
        <v>2181.86</v>
      </c>
    </row>
    <row r="13" spans="1:16" ht="45" customHeight="1">
      <c r="A13" s="349"/>
      <c r="B13" s="818" t="s">
        <v>11000</v>
      </c>
      <c r="C13" s="806">
        <v>38168</v>
      </c>
      <c r="D13" s="1621" t="s">
        <v>11004</v>
      </c>
      <c r="E13" s="1622"/>
      <c r="F13" s="1622"/>
      <c r="G13" s="1622"/>
      <c r="H13" s="1622"/>
      <c r="I13" s="1622"/>
      <c r="J13" s="1622"/>
      <c r="K13" s="1623"/>
      <c r="L13" s="629" t="s">
        <v>10932</v>
      </c>
      <c r="M13" s="812">
        <v>107.97</v>
      </c>
      <c r="N13" s="808">
        <v>2</v>
      </c>
      <c r="O13" s="809">
        <f>ROUND((M13*N13),2)</f>
        <v>215.94</v>
      </c>
    </row>
    <row r="14" spans="1:16" ht="16.5" thickBot="1">
      <c r="B14" s="813"/>
      <c r="C14" s="814"/>
      <c r="D14" s="1624" t="s">
        <v>10998</v>
      </c>
      <c r="E14" s="1624"/>
      <c r="F14" s="1624"/>
      <c r="G14" s="1624"/>
      <c r="H14" s="1624"/>
      <c r="I14" s="1624"/>
      <c r="J14" s="1624"/>
      <c r="K14" s="1624"/>
      <c r="L14" s="815"/>
      <c r="M14" s="815"/>
      <c r="N14" s="816"/>
      <c r="O14" s="817">
        <f>ROUND(SUM(O11:O13),2)</f>
        <v>3880.79</v>
      </c>
    </row>
    <row r="15" spans="1:16" ht="15">
      <c r="A15" s="406"/>
      <c r="B15" s="566"/>
      <c r="C15" s="566"/>
      <c r="D15" s="1625"/>
      <c r="E15" s="1625"/>
      <c r="F15" s="1625"/>
      <c r="G15" s="1625"/>
      <c r="H15" s="1625"/>
      <c r="I15" s="1625"/>
      <c r="J15" s="1625"/>
      <c r="K15" s="1625"/>
      <c r="L15" s="417"/>
      <c r="M15" s="409"/>
      <c r="N15" s="409"/>
      <c r="O15" s="409"/>
      <c r="P15" s="409"/>
    </row>
    <row r="16" spans="1:16" ht="15">
      <c r="A16" s="406"/>
      <c r="B16" s="566"/>
      <c r="C16" s="566"/>
      <c r="D16" s="819"/>
      <c r="E16" s="819"/>
      <c r="F16" s="819"/>
      <c r="G16" s="819"/>
      <c r="H16" s="819"/>
      <c r="I16" s="819"/>
      <c r="J16" s="819"/>
      <c r="K16" s="819"/>
      <c r="L16" s="417"/>
      <c r="M16" s="409"/>
      <c r="N16" s="409"/>
      <c r="O16" s="409"/>
      <c r="P16" s="409"/>
    </row>
  </sheetData>
  <mergeCells count="23">
    <mergeCell ref="N1:P7"/>
    <mergeCell ref="A3:B3"/>
    <mergeCell ref="A4:B4"/>
    <mergeCell ref="C4:E4"/>
    <mergeCell ref="F4:G6"/>
    <mergeCell ref="A5:B6"/>
    <mergeCell ref="C5:E6"/>
    <mergeCell ref="A1:B1"/>
    <mergeCell ref="C1:J1"/>
    <mergeCell ref="K1:L1"/>
    <mergeCell ref="A2:B2"/>
    <mergeCell ref="C2:M2"/>
    <mergeCell ref="C3:M3"/>
    <mergeCell ref="H4:M6"/>
    <mergeCell ref="A7:M7"/>
    <mergeCell ref="D12:K12"/>
    <mergeCell ref="D13:K13"/>
    <mergeCell ref="D14:K14"/>
    <mergeCell ref="D15:K15"/>
    <mergeCell ref="A8:P8"/>
    <mergeCell ref="C9:O9"/>
    <mergeCell ref="D10:K10"/>
    <mergeCell ref="D11:K11"/>
  </mergeCells>
  <pageMargins left="0.511811024" right="0.511811024" top="0.78740157499999996" bottom="0.78740157499999996" header="0.31496062000000002" footer="0.31496062000000002"/>
  <pageSetup paperSize="9" orientation="portrait" horizontalDpi="360" verticalDpi="360" r:id="rId1"/>
  <drawing r:id="rId2"/>
  <legacyDrawing r:id="rId3"/>
  <oleObjects>
    <mc:AlternateContent xmlns:mc="http://schemas.openxmlformats.org/markup-compatibility/2006">
      <mc:Choice Requires="x14">
        <oleObject progId="Word.Document.12" shapeId="26625" r:id="rId4">
          <objectPr defaultSize="0" autoPict="0" r:id="rId5">
            <anchor moveWithCells="1" sizeWithCells="1">
              <from>
                <xdr:col>13</xdr:col>
                <xdr:colOff>66675</xdr:colOff>
                <xdr:row>0</xdr:row>
                <xdr:rowOff>66675</xdr:rowOff>
              </from>
              <to>
                <xdr:col>15</xdr:col>
                <xdr:colOff>552450</xdr:colOff>
                <xdr:row>6</xdr:row>
                <xdr:rowOff>114300</xdr:rowOff>
              </to>
            </anchor>
          </objectPr>
        </oleObject>
      </mc:Choice>
      <mc:Fallback>
        <oleObject progId="Word.Document.12" shapeId="26625"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0"/>
  <sheetViews>
    <sheetView view="pageBreakPreview" topLeftCell="A16" zoomScale="66" zoomScaleNormal="55" zoomScaleSheetLayoutView="66" workbookViewId="0">
      <selection activeCell="I30" sqref="I30:J30"/>
    </sheetView>
  </sheetViews>
  <sheetFormatPr defaultRowHeight="12.75"/>
  <cols>
    <col min="1" max="1" width="12.28515625" style="378" customWidth="1"/>
    <col min="2" max="2" width="44" style="378" customWidth="1"/>
    <col min="3" max="10" width="11.28515625" style="378" customWidth="1"/>
    <col min="11" max="11" width="20" style="378" customWidth="1"/>
    <col min="13" max="13" width="13.140625" bestFit="1" customWidth="1"/>
    <col min="14" max="14" width="10.28515625" bestFit="1" customWidth="1"/>
  </cols>
  <sheetData>
    <row r="1" spans="1:13" ht="16.5" thickBot="1">
      <c r="A1" s="1224"/>
      <c r="B1" s="1224"/>
      <c r="C1" s="1224"/>
      <c r="D1" s="1224"/>
      <c r="E1" s="1224"/>
      <c r="F1" s="1224"/>
      <c r="G1" s="1224"/>
      <c r="H1" s="1224"/>
      <c r="I1" s="1224"/>
      <c r="J1" s="1224"/>
      <c r="K1" s="1225"/>
    </row>
    <row r="2" spans="1:13" ht="20.100000000000001" customHeight="1">
      <c r="A2" s="1058" t="s">
        <v>10818</v>
      </c>
      <c r="B2" s="748"/>
      <c r="C2" s="1215" t="str">
        <f>ORÇAMENTO!B2</f>
        <v>PREFEITURA MUNICIPAL DE OURÉM</v>
      </c>
      <c r="D2" s="1216"/>
      <c r="E2" s="1216"/>
      <c r="F2" s="1216"/>
      <c r="G2" s="1216"/>
      <c r="H2" s="1216"/>
      <c r="I2" s="1217"/>
      <c r="J2" s="1186"/>
      <c r="K2" s="1187"/>
    </row>
    <row r="3" spans="1:13" ht="32.25" customHeight="1">
      <c r="A3" s="1057" t="s">
        <v>10819</v>
      </c>
      <c r="B3" s="591"/>
      <c r="C3" s="1206" t="str">
        <f>ORÇAMENTO!B3</f>
        <v>REFORMA DA UNIDADE DE SAÚDE DA FAMÍLIA RIO GRANDE</v>
      </c>
      <c r="D3" s="1207"/>
      <c r="E3" s="1207"/>
      <c r="F3" s="1207"/>
      <c r="G3" s="1207"/>
      <c r="H3" s="1207"/>
      <c r="I3" s="1208"/>
      <c r="J3" s="1188"/>
      <c r="K3" s="1189"/>
    </row>
    <row r="4" spans="1:13" ht="18" customHeight="1">
      <c r="A4" s="1057" t="s">
        <v>10820</v>
      </c>
      <c r="B4" s="1059"/>
      <c r="C4" s="1209" t="str">
        <f>ORÇAMENTO!B4</f>
        <v>COMUNIDADE RIO GRANDE</v>
      </c>
      <c r="D4" s="1210"/>
      <c r="E4" s="1210"/>
      <c r="F4" s="1210"/>
      <c r="G4" s="1210"/>
      <c r="H4" s="1210"/>
      <c r="I4" s="1211"/>
      <c r="J4" s="1188"/>
      <c r="K4" s="1189"/>
    </row>
    <row r="5" spans="1:13" ht="17.25" customHeight="1">
      <c r="A5" s="1057" t="s">
        <v>10821</v>
      </c>
      <c r="B5" s="1059"/>
      <c r="C5" s="1203">
        <f>ORÇAMENTO!B5</f>
        <v>0.2881986483454233</v>
      </c>
      <c r="D5" s="1204"/>
      <c r="E5" s="1204"/>
      <c r="F5" s="1204"/>
      <c r="G5" s="1204"/>
      <c r="H5" s="1204"/>
      <c r="I5" s="1205"/>
      <c r="J5" s="1188"/>
      <c r="K5" s="1189"/>
    </row>
    <row r="6" spans="1:13" ht="17.25" customHeight="1">
      <c r="A6" s="1060" t="s">
        <v>10969</v>
      </c>
      <c r="B6" s="1061"/>
      <c r="C6" s="1203" t="s">
        <v>10970</v>
      </c>
      <c r="D6" s="1204"/>
      <c r="E6" s="1204"/>
      <c r="F6" s="1204"/>
      <c r="G6" s="1204"/>
      <c r="H6" s="1204"/>
      <c r="I6" s="1205"/>
      <c r="J6" s="1188"/>
      <c r="K6" s="1189"/>
    </row>
    <row r="7" spans="1:13" ht="17.25" customHeight="1" thickBot="1">
      <c r="A7" s="1192" t="s">
        <v>10823</v>
      </c>
      <c r="B7" s="1193"/>
      <c r="C7" s="1194" t="s">
        <v>10913</v>
      </c>
      <c r="D7" s="1195"/>
      <c r="E7" s="1195"/>
      <c r="F7" s="1195"/>
      <c r="G7" s="1195"/>
      <c r="H7" s="1195"/>
      <c r="I7" s="1196"/>
      <c r="J7" s="1188"/>
      <c r="K7" s="1189"/>
    </row>
    <row r="8" spans="1:13" ht="9.75" customHeight="1">
      <c r="A8" s="1197" t="s">
        <v>11395</v>
      </c>
      <c r="B8" s="1198"/>
      <c r="C8" s="1198"/>
      <c r="D8" s="1198"/>
      <c r="E8" s="1198"/>
      <c r="F8" s="1198"/>
      <c r="G8" s="1198"/>
      <c r="H8" s="1198"/>
      <c r="I8" s="1199"/>
      <c r="J8" s="1188"/>
      <c r="K8" s="1189"/>
    </row>
    <row r="9" spans="1:13" ht="14.25" customHeight="1" thickBot="1">
      <c r="A9" s="1200"/>
      <c r="B9" s="1201"/>
      <c r="C9" s="1201"/>
      <c r="D9" s="1201"/>
      <c r="E9" s="1201"/>
      <c r="F9" s="1201"/>
      <c r="G9" s="1201"/>
      <c r="H9" s="1201"/>
      <c r="I9" s="1202"/>
      <c r="J9" s="1190"/>
      <c r="K9" s="1191"/>
    </row>
    <row r="10" spans="1:13" ht="2.25" customHeight="1" thickBot="1">
      <c r="A10" s="380"/>
      <c r="B10" s="380"/>
      <c r="C10" s="380"/>
      <c r="D10" s="380"/>
      <c r="E10" s="380"/>
      <c r="F10" s="379"/>
      <c r="G10" s="379"/>
      <c r="H10" s="379"/>
      <c r="I10" s="379"/>
      <c r="J10" s="379"/>
      <c r="K10" s="597"/>
    </row>
    <row r="11" spans="1:13" ht="23.25" customHeight="1" thickBot="1">
      <c r="A11" s="1220" t="s">
        <v>0</v>
      </c>
      <c r="B11" s="1218" t="s">
        <v>20</v>
      </c>
      <c r="C11" s="1182" t="s">
        <v>10899</v>
      </c>
      <c r="D11" s="1182"/>
      <c r="E11" s="1182" t="s">
        <v>10900</v>
      </c>
      <c r="F11" s="1185"/>
      <c r="G11" s="1179" t="s">
        <v>10901</v>
      </c>
      <c r="H11" s="1180"/>
      <c r="I11" s="1181"/>
      <c r="J11" s="1182"/>
      <c r="K11" s="1212" t="s">
        <v>4</v>
      </c>
    </row>
    <row r="12" spans="1:13" ht="25.5" customHeight="1" thickBot="1">
      <c r="A12" s="1221"/>
      <c r="B12" s="1219"/>
      <c r="C12" s="440" t="s">
        <v>10902</v>
      </c>
      <c r="D12" s="440" t="s">
        <v>10902</v>
      </c>
      <c r="E12" s="440" t="s">
        <v>10902</v>
      </c>
      <c r="F12" s="441" t="s">
        <v>10902</v>
      </c>
      <c r="G12" s="442" t="s">
        <v>10902</v>
      </c>
      <c r="H12" s="443" t="s">
        <v>10902</v>
      </c>
      <c r="I12" s="444"/>
      <c r="J12" s="440"/>
      <c r="K12" s="1213"/>
    </row>
    <row r="13" spans="1:13" ht="12.95" customHeight="1">
      <c r="A13" s="1157">
        <f>ORÇAMENTO!A20</f>
        <v>1</v>
      </c>
      <c r="B13" s="1154" t="str">
        <f>ORÇAMENTO!D20</f>
        <v>SERVIÇOS PRELIMINARES</v>
      </c>
      <c r="C13" s="1147">
        <v>1</v>
      </c>
      <c r="D13" s="1147"/>
      <c r="E13" s="1147"/>
      <c r="F13" s="1148"/>
      <c r="G13" s="445"/>
      <c r="H13" s="446"/>
      <c r="I13" s="447"/>
      <c r="J13" s="446"/>
      <c r="K13" s="1168">
        <f>ORÇAMENTO!I23</f>
        <v>9173.94</v>
      </c>
    </row>
    <row r="14" spans="1:13" ht="12.95" customHeight="1">
      <c r="A14" s="1158"/>
      <c r="B14" s="1214"/>
      <c r="C14" s="448"/>
      <c r="D14" s="449"/>
      <c r="E14" s="450"/>
      <c r="F14" s="451"/>
      <c r="G14" s="450"/>
      <c r="H14" s="451"/>
      <c r="I14" s="450"/>
      <c r="J14" s="451"/>
      <c r="K14" s="1183"/>
      <c r="M14" s="381"/>
    </row>
    <row r="15" spans="1:13" ht="12.95" customHeight="1" thickBot="1">
      <c r="A15" s="1159"/>
      <c r="B15" s="1162"/>
      <c r="C15" s="1152">
        <f>K13*C13</f>
        <v>9173.94</v>
      </c>
      <c r="D15" s="1152"/>
      <c r="E15" s="1152"/>
      <c r="F15" s="1153"/>
      <c r="G15" s="1184"/>
      <c r="H15" s="1172"/>
      <c r="I15" s="598"/>
      <c r="J15" s="606"/>
      <c r="K15" s="1151"/>
    </row>
    <row r="16" spans="1:13" ht="12.95" customHeight="1">
      <c r="A16" s="1157">
        <f>ORÇAMENTO!A25</f>
        <v>2</v>
      </c>
      <c r="B16" s="1160" t="str">
        <f>ORÇAMENTO!D25</f>
        <v>DEMOLIÇÕES E RETIRADAS</v>
      </c>
      <c r="C16" s="1147">
        <v>1</v>
      </c>
      <c r="D16" s="1147"/>
      <c r="E16" s="1147"/>
      <c r="F16" s="1148"/>
      <c r="G16" s="599"/>
      <c r="H16" s="600"/>
      <c r="I16" s="601"/>
      <c r="J16" s="607"/>
      <c r="K16" s="1149">
        <f>ORÇAMENTO!I34</f>
        <v>4934.26</v>
      </c>
    </row>
    <row r="17" spans="1:11" ht="12.95" customHeight="1">
      <c r="A17" s="1158"/>
      <c r="B17" s="1161"/>
      <c r="C17" s="448"/>
      <c r="D17" s="449"/>
      <c r="E17" s="457"/>
      <c r="F17" s="458"/>
      <c r="G17" s="450"/>
      <c r="H17" s="452"/>
      <c r="I17" s="453"/>
      <c r="J17" s="455"/>
      <c r="K17" s="1150"/>
    </row>
    <row r="18" spans="1:11" ht="12.95" customHeight="1" thickBot="1">
      <c r="A18" s="1159"/>
      <c r="B18" s="1162"/>
      <c r="C18" s="1152">
        <f>K16*C16</f>
        <v>4934.26</v>
      </c>
      <c r="D18" s="1152"/>
      <c r="E18" s="1153"/>
      <c r="F18" s="1165"/>
      <c r="G18" s="602"/>
      <c r="H18" s="603"/>
      <c r="I18" s="604"/>
      <c r="J18" s="608"/>
      <c r="K18" s="1151"/>
    </row>
    <row r="19" spans="1:11" ht="12.95" customHeight="1">
      <c r="A19" s="1157">
        <f>ORÇAMENTO!A35</f>
        <v>3</v>
      </c>
      <c r="B19" s="1160" t="str">
        <f>ORÇAMENTO!D35</f>
        <v>MOVIMENTO DE TERRA</v>
      </c>
      <c r="C19" s="1147">
        <v>1</v>
      </c>
      <c r="D19" s="1147"/>
      <c r="E19" s="1147"/>
      <c r="F19" s="1147"/>
      <c r="G19" s="601"/>
      <c r="H19" s="600"/>
      <c r="I19" s="601"/>
      <c r="J19" s="607"/>
      <c r="K19" s="1149">
        <f>ORÇAMENTO!I37</f>
        <v>316.70999999999998</v>
      </c>
    </row>
    <row r="20" spans="1:11" ht="12.95" customHeight="1">
      <c r="A20" s="1158"/>
      <c r="B20" s="1161"/>
      <c r="C20" s="448"/>
      <c r="D20" s="449"/>
      <c r="E20" s="457"/>
      <c r="F20" s="460"/>
      <c r="G20" s="453"/>
      <c r="H20" s="452"/>
      <c r="I20" s="453"/>
      <c r="J20" s="455"/>
      <c r="K20" s="1150"/>
    </row>
    <row r="21" spans="1:11" ht="12.95" customHeight="1" thickBot="1">
      <c r="A21" s="1159"/>
      <c r="B21" s="1162"/>
      <c r="C21" s="1152">
        <f>K19*C19</f>
        <v>316.70999999999998</v>
      </c>
      <c r="D21" s="1152"/>
      <c r="E21" s="1153"/>
      <c r="F21" s="1178"/>
      <c r="G21" s="604"/>
      <c r="H21" s="603"/>
      <c r="I21" s="604"/>
      <c r="J21" s="608"/>
      <c r="K21" s="1151"/>
    </row>
    <row r="22" spans="1:11" ht="12.95" customHeight="1">
      <c r="A22" s="1157">
        <f>ORÇAMENTO!A39</f>
        <v>4</v>
      </c>
      <c r="B22" s="1154" t="str">
        <f>ORÇAMENTO!D39</f>
        <v>INFRAESTRUTURA</v>
      </c>
      <c r="C22" s="1147">
        <v>0.3</v>
      </c>
      <c r="D22" s="1147"/>
      <c r="E22" s="1147">
        <v>0.7</v>
      </c>
      <c r="F22" s="1148"/>
      <c r="G22" s="1147"/>
      <c r="H22" s="1147"/>
      <c r="I22" s="1164"/>
      <c r="J22" s="1173"/>
      <c r="K22" s="1168">
        <f>ORÇAMENTO!I48</f>
        <v>2146.58</v>
      </c>
    </row>
    <row r="23" spans="1:11" ht="12.95" customHeight="1">
      <c r="A23" s="1158"/>
      <c r="B23" s="1155"/>
      <c r="C23" s="448"/>
      <c r="D23" s="449"/>
      <c r="E23" s="448"/>
      <c r="F23" s="454"/>
      <c r="G23" s="457"/>
      <c r="H23" s="460"/>
      <c r="I23" s="453"/>
      <c r="J23" s="455"/>
      <c r="K23" s="1169"/>
    </row>
    <row r="24" spans="1:11" ht="12.95" customHeight="1" thickBot="1">
      <c r="A24" s="1159"/>
      <c r="B24" s="1156"/>
      <c r="C24" s="1152">
        <f>K22*C22</f>
        <v>643.97399999999993</v>
      </c>
      <c r="D24" s="1152"/>
      <c r="E24" s="1153">
        <f>K22*E22</f>
        <v>1502.6059999999998</v>
      </c>
      <c r="F24" s="1165"/>
      <c r="G24" s="1152"/>
      <c r="H24" s="1152"/>
      <c r="I24" s="1166"/>
      <c r="J24" s="1167"/>
      <c r="K24" s="1170"/>
    </row>
    <row r="25" spans="1:11" ht="12.95" customHeight="1">
      <c r="A25" s="1157">
        <f>ORÇAMENTO!A50</f>
        <v>5</v>
      </c>
      <c r="B25" s="1154" t="str">
        <f>ORÇAMENTO!D50</f>
        <v>SUPRAESTRUTURA</v>
      </c>
      <c r="C25" s="1164"/>
      <c r="D25" s="1164"/>
      <c r="E25" s="1147">
        <v>1</v>
      </c>
      <c r="F25" s="1148"/>
      <c r="G25" s="1148"/>
      <c r="H25" s="1177"/>
      <c r="I25" s="1147"/>
      <c r="J25" s="1171"/>
      <c r="K25" s="1168">
        <f>ORÇAMENTO!I57</f>
        <v>3589.3</v>
      </c>
    </row>
    <row r="26" spans="1:11" ht="12.95" customHeight="1">
      <c r="A26" s="1158"/>
      <c r="B26" s="1155"/>
      <c r="C26" s="453"/>
      <c r="D26" s="452"/>
      <c r="E26" s="448"/>
      <c r="F26" s="454"/>
      <c r="G26" s="595"/>
      <c r="H26" s="460"/>
      <c r="I26" s="457"/>
      <c r="J26" s="609"/>
      <c r="K26" s="1169"/>
    </row>
    <row r="27" spans="1:11" ht="12.95" customHeight="1" thickBot="1">
      <c r="A27" s="1159"/>
      <c r="B27" s="1156"/>
      <c r="C27" s="1152"/>
      <c r="D27" s="1153"/>
      <c r="E27" s="1153">
        <f>K25*E25</f>
        <v>3589.3</v>
      </c>
      <c r="F27" s="1165"/>
      <c r="G27" s="1153"/>
      <c r="H27" s="1178"/>
      <c r="I27" s="1152"/>
      <c r="J27" s="1172"/>
      <c r="K27" s="1170"/>
    </row>
    <row r="28" spans="1:11" ht="12.95" customHeight="1">
      <c r="A28" s="1157">
        <f>ORÇAMENTO!A59</f>
        <v>6</v>
      </c>
      <c r="B28" s="1160" t="str">
        <f>ORÇAMENTO!D59</f>
        <v>PAREDES</v>
      </c>
      <c r="C28" s="1164"/>
      <c r="D28" s="1164"/>
      <c r="E28" s="1147">
        <v>0.6</v>
      </c>
      <c r="F28" s="1148"/>
      <c r="G28" s="1147">
        <v>0.4</v>
      </c>
      <c r="H28" s="1147"/>
      <c r="I28" s="1147"/>
      <c r="J28" s="1171"/>
      <c r="K28" s="1168">
        <f>ORÇAMENTO!I62</f>
        <v>5178.43</v>
      </c>
    </row>
    <row r="29" spans="1:11" ht="12.95" customHeight="1">
      <c r="A29" s="1158"/>
      <c r="B29" s="1161"/>
      <c r="C29" s="453"/>
      <c r="D29" s="452"/>
      <c r="E29" s="448"/>
      <c r="F29" s="454"/>
      <c r="G29" s="448"/>
      <c r="H29" s="452"/>
      <c r="I29" s="457"/>
      <c r="J29" s="609"/>
      <c r="K29" s="1169"/>
    </row>
    <row r="30" spans="1:11" ht="12.95" customHeight="1" thickBot="1">
      <c r="A30" s="1159"/>
      <c r="B30" s="1162"/>
      <c r="C30" s="1152"/>
      <c r="D30" s="1153"/>
      <c r="E30" s="1153">
        <f>K28*E28</f>
        <v>3107.058</v>
      </c>
      <c r="F30" s="1165"/>
      <c r="G30" s="1152">
        <f>G28*K28</f>
        <v>2071.3720000000003</v>
      </c>
      <c r="H30" s="1152"/>
      <c r="I30" s="1152"/>
      <c r="J30" s="1172"/>
      <c r="K30" s="1170"/>
    </row>
    <row r="31" spans="1:11" ht="12.95" customHeight="1">
      <c r="A31" s="1157">
        <f>ORÇAMENTO!A64</f>
        <v>7</v>
      </c>
      <c r="B31" s="1174" t="str">
        <f>ORÇAMENTO!D64</f>
        <v>COBERTURA</v>
      </c>
      <c r="C31" s="1147"/>
      <c r="D31" s="1147"/>
      <c r="E31" s="1147">
        <v>1</v>
      </c>
      <c r="F31" s="1148"/>
      <c r="G31" s="1147"/>
      <c r="H31" s="1147"/>
      <c r="I31" s="1147"/>
      <c r="J31" s="1171"/>
      <c r="K31" s="1168">
        <f>ORÇAMENTO!I70</f>
        <v>15619.44</v>
      </c>
    </row>
    <row r="32" spans="1:11" ht="12.95" customHeight="1">
      <c r="A32" s="1158"/>
      <c r="B32" s="1175"/>
      <c r="C32" s="453"/>
      <c r="D32" s="452"/>
      <c r="E32" s="448"/>
      <c r="F32" s="454"/>
      <c r="G32" s="457"/>
      <c r="H32" s="596"/>
      <c r="I32" s="457"/>
      <c r="J32" s="609"/>
      <c r="K32" s="1169"/>
    </row>
    <row r="33" spans="1:13" ht="12.95" customHeight="1" thickBot="1">
      <c r="A33" s="1159"/>
      <c r="B33" s="1176"/>
      <c r="C33" s="1152"/>
      <c r="D33" s="1153"/>
      <c r="E33" s="1153">
        <f>K31*E31</f>
        <v>15619.44</v>
      </c>
      <c r="F33" s="1165"/>
      <c r="G33" s="1152"/>
      <c r="H33" s="1152"/>
      <c r="I33" s="1152"/>
      <c r="J33" s="1172"/>
      <c r="K33" s="1170"/>
    </row>
    <row r="34" spans="1:13" ht="12.95" customHeight="1">
      <c r="A34" s="1157">
        <f>ORÇAMENTO!A72</f>
        <v>8</v>
      </c>
      <c r="B34" s="1154" t="str">
        <f>ORÇAMENTO!D72</f>
        <v>IMUNIZAÇÃO</v>
      </c>
      <c r="C34" s="1163"/>
      <c r="D34" s="1163"/>
      <c r="E34" s="1147">
        <v>1</v>
      </c>
      <c r="F34" s="1148"/>
      <c r="G34" s="1147"/>
      <c r="H34" s="1147"/>
      <c r="I34" s="1164"/>
      <c r="J34" s="1173"/>
      <c r="K34" s="1168">
        <f>ORÇAMENTO!I74</f>
        <v>1522.61</v>
      </c>
    </row>
    <row r="35" spans="1:13" ht="12.95" customHeight="1">
      <c r="A35" s="1158"/>
      <c r="B35" s="1155"/>
      <c r="C35" s="457"/>
      <c r="D35" s="460"/>
      <c r="E35" s="448"/>
      <c r="F35" s="454"/>
      <c r="G35" s="457"/>
      <c r="H35" s="596"/>
      <c r="I35" s="453"/>
      <c r="J35" s="455"/>
      <c r="K35" s="1169"/>
    </row>
    <row r="36" spans="1:13" ht="12.95" customHeight="1" thickBot="1">
      <c r="A36" s="1159"/>
      <c r="B36" s="1156"/>
      <c r="C36" s="1152"/>
      <c r="D36" s="1153"/>
      <c r="E36" s="1153">
        <f>K34*E34</f>
        <v>1522.61</v>
      </c>
      <c r="F36" s="1165"/>
      <c r="G36" s="1152"/>
      <c r="H36" s="1152"/>
      <c r="I36" s="1166"/>
      <c r="J36" s="1167"/>
      <c r="K36" s="1170"/>
    </row>
    <row r="37" spans="1:13" ht="15" customHeight="1">
      <c r="A37" s="1157">
        <f>ORÇAMENTO!A76</f>
        <v>9</v>
      </c>
      <c r="B37" s="1154" t="str">
        <f>ORÇAMENTO!D76</f>
        <v>REVESTIMENTO DE PAREDES</v>
      </c>
      <c r="C37" s="1163"/>
      <c r="D37" s="1163"/>
      <c r="E37" s="1147">
        <v>0.6</v>
      </c>
      <c r="F37" s="1148"/>
      <c r="G37" s="1147">
        <v>0.4</v>
      </c>
      <c r="H37" s="1147"/>
      <c r="I37" s="1164"/>
      <c r="J37" s="1173"/>
      <c r="K37" s="1168">
        <f>ORÇAMENTO!I81</f>
        <v>21225.35</v>
      </c>
    </row>
    <row r="38" spans="1:13" ht="15" customHeight="1">
      <c r="A38" s="1158"/>
      <c r="B38" s="1155"/>
      <c r="C38" s="457"/>
      <c r="D38" s="460"/>
      <c r="E38" s="448"/>
      <c r="F38" s="454"/>
      <c r="G38" s="448"/>
      <c r="H38" s="449"/>
      <c r="I38" s="453"/>
      <c r="J38" s="455"/>
      <c r="K38" s="1169"/>
    </row>
    <row r="39" spans="1:13" ht="15" customHeight="1" thickBot="1">
      <c r="A39" s="1159"/>
      <c r="B39" s="1156"/>
      <c r="C39" s="1152"/>
      <c r="D39" s="1153"/>
      <c r="E39" s="1153">
        <f>K37*E37</f>
        <v>12735.21</v>
      </c>
      <c r="F39" s="1165"/>
      <c r="G39" s="1152">
        <f>G37*K37</f>
        <v>8490.14</v>
      </c>
      <c r="H39" s="1152"/>
      <c r="I39" s="1166"/>
      <c r="J39" s="1167"/>
      <c r="K39" s="1170"/>
    </row>
    <row r="40" spans="1:13" ht="15" customHeight="1">
      <c r="A40" s="1157">
        <f>ORÇAMENTO!A83</f>
        <v>10</v>
      </c>
      <c r="B40" s="1154" t="str">
        <f>ORÇAMENTO!D83</f>
        <v>PAVIMENTAÇÃO</v>
      </c>
      <c r="C40" s="1163"/>
      <c r="D40" s="1163"/>
      <c r="E40" s="1147">
        <v>0.4</v>
      </c>
      <c r="F40" s="1148"/>
      <c r="G40" s="1147">
        <v>0.6</v>
      </c>
      <c r="H40" s="1147"/>
      <c r="I40" s="1164"/>
      <c r="J40" s="1173"/>
      <c r="K40" s="1168">
        <f>ORÇAMENTO!I89</f>
        <v>19705.45</v>
      </c>
    </row>
    <row r="41" spans="1:13" ht="15" customHeight="1">
      <c r="A41" s="1158"/>
      <c r="B41" s="1155"/>
      <c r="C41" s="457"/>
      <c r="D41" s="460"/>
      <c r="E41" s="448"/>
      <c r="F41" s="454"/>
      <c r="G41" s="448"/>
      <c r="H41" s="459"/>
      <c r="I41" s="453"/>
      <c r="J41" s="455"/>
      <c r="K41" s="1169"/>
    </row>
    <row r="42" spans="1:13" ht="15" customHeight="1" thickBot="1">
      <c r="A42" s="1159"/>
      <c r="B42" s="1156"/>
      <c r="C42" s="1152"/>
      <c r="D42" s="1153"/>
      <c r="E42" s="1153">
        <f>K40*E40</f>
        <v>7882.18</v>
      </c>
      <c r="F42" s="1165"/>
      <c r="G42" s="1152">
        <f>G40*K40</f>
        <v>11823.27</v>
      </c>
      <c r="H42" s="1152"/>
      <c r="I42" s="1166"/>
      <c r="J42" s="1167"/>
      <c r="K42" s="1170"/>
    </row>
    <row r="43" spans="1:13" ht="15" customHeight="1">
      <c r="A43" s="1157">
        <f>ORÇAMENTO!A91</f>
        <v>11</v>
      </c>
      <c r="B43" s="1160" t="str">
        <f>ORÇAMENTO!D91</f>
        <v>ESQUADRIAS  FERRAGENS; SERRALHERIA E PEITORIS</v>
      </c>
      <c r="C43" s="601"/>
      <c r="D43" s="600"/>
      <c r="E43" s="1147">
        <v>0.4</v>
      </c>
      <c r="F43" s="1148"/>
      <c r="G43" s="1147">
        <v>0.6</v>
      </c>
      <c r="H43" s="1147"/>
      <c r="I43" s="601"/>
      <c r="J43" s="607"/>
      <c r="K43" s="1149">
        <f>ORÇAMENTO!I99</f>
        <v>8312.92</v>
      </c>
    </row>
    <row r="44" spans="1:13" ht="15" customHeight="1">
      <c r="A44" s="1158"/>
      <c r="B44" s="1161"/>
      <c r="C44" s="453"/>
      <c r="D44" s="452"/>
      <c r="E44" s="448"/>
      <c r="F44" s="454"/>
      <c r="G44" s="448"/>
      <c r="H44" s="459"/>
      <c r="I44" s="453"/>
      <c r="J44" s="455"/>
      <c r="K44" s="1150"/>
    </row>
    <row r="45" spans="1:13" ht="15" customHeight="1" thickBot="1">
      <c r="A45" s="1159"/>
      <c r="B45" s="1162"/>
      <c r="C45" s="1152"/>
      <c r="D45" s="1153"/>
      <c r="E45" s="1153">
        <f>K43*E43</f>
        <v>3325.1680000000001</v>
      </c>
      <c r="F45" s="1165"/>
      <c r="G45" s="1152">
        <f>G43*K43</f>
        <v>4987.7519999999995</v>
      </c>
      <c r="H45" s="1152"/>
      <c r="I45" s="604"/>
      <c r="J45" s="608"/>
      <c r="K45" s="1151"/>
    </row>
    <row r="46" spans="1:13" ht="12.75" customHeight="1">
      <c r="A46" s="1157">
        <f>ORÇAMENTO!A101</f>
        <v>12</v>
      </c>
      <c r="B46" s="1160" t="str">
        <f>ORÇAMENTO!D101</f>
        <v>FORRO</v>
      </c>
      <c r="C46" s="601"/>
      <c r="D46" s="600"/>
      <c r="E46" s="1147">
        <v>0.4</v>
      </c>
      <c r="F46" s="1148"/>
      <c r="G46" s="1147">
        <v>0.6</v>
      </c>
      <c r="H46" s="1147"/>
      <c r="I46" s="601"/>
      <c r="J46" s="607"/>
      <c r="K46" s="1149">
        <f>ORÇAMENTO!I103</f>
        <v>4717.83</v>
      </c>
    </row>
    <row r="47" spans="1:13" ht="12.75" customHeight="1">
      <c r="A47" s="1158"/>
      <c r="B47" s="1161"/>
      <c r="C47" s="453"/>
      <c r="D47" s="452"/>
      <c r="E47" s="448"/>
      <c r="F47" s="454"/>
      <c r="G47" s="448"/>
      <c r="H47" s="459"/>
      <c r="I47" s="453"/>
      <c r="J47" s="455"/>
      <c r="K47" s="1150"/>
      <c r="M47" s="381"/>
    </row>
    <row r="48" spans="1:13" ht="15.75" thickBot="1">
      <c r="A48" s="1159"/>
      <c r="B48" s="1162"/>
      <c r="C48" s="1152"/>
      <c r="D48" s="1153"/>
      <c r="E48" s="1153">
        <f>K46*E46</f>
        <v>1887.1320000000001</v>
      </c>
      <c r="F48" s="1165"/>
      <c r="G48" s="1152">
        <f>G46*K46</f>
        <v>2830.6979999999999</v>
      </c>
      <c r="H48" s="1152"/>
      <c r="I48" s="604"/>
      <c r="J48" s="608"/>
      <c r="K48" s="1151"/>
    </row>
    <row r="49" spans="1:15" ht="12.75" customHeight="1">
      <c r="A49" s="1157">
        <f>ORÇAMENTO!A105</f>
        <v>13</v>
      </c>
      <c r="B49" s="1160" t="str">
        <f>ORÇAMENTO!D105</f>
        <v>PINTURA</v>
      </c>
      <c r="C49" s="601"/>
      <c r="D49" s="600"/>
      <c r="E49" s="1147">
        <v>0.4</v>
      </c>
      <c r="F49" s="1148"/>
      <c r="G49" s="1147">
        <v>0.6</v>
      </c>
      <c r="H49" s="1147"/>
      <c r="I49" s="601"/>
      <c r="J49" s="607"/>
      <c r="K49" s="1149">
        <f>ORÇAMENTO!I111</f>
        <v>16234.07</v>
      </c>
    </row>
    <row r="50" spans="1:15" ht="12.75" customHeight="1">
      <c r="A50" s="1158"/>
      <c r="B50" s="1161"/>
      <c r="C50" s="453"/>
      <c r="D50" s="452"/>
      <c r="E50" s="448"/>
      <c r="F50" s="454"/>
      <c r="G50" s="448"/>
      <c r="H50" s="459"/>
      <c r="I50" s="453"/>
      <c r="J50" s="455"/>
      <c r="K50" s="1150"/>
      <c r="M50" s="381"/>
    </row>
    <row r="51" spans="1:15" ht="15.75" thickBot="1">
      <c r="A51" s="1159"/>
      <c r="B51" s="1162"/>
      <c r="C51" s="1152"/>
      <c r="D51" s="1153"/>
      <c r="E51" s="1153">
        <f>K49*E49</f>
        <v>6493.6280000000006</v>
      </c>
      <c r="F51" s="1165"/>
      <c r="G51" s="1152">
        <f>G49*K49</f>
        <v>9740.4419999999991</v>
      </c>
      <c r="H51" s="1152"/>
      <c r="I51" s="604"/>
      <c r="J51" s="608"/>
      <c r="K51" s="1151"/>
    </row>
    <row r="52" spans="1:15" ht="12.75" customHeight="1">
      <c r="A52" s="1157">
        <f>ORÇAMENTO!A113</f>
        <v>14</v>
      </c>
      <c r="B52" s="1154" t="str">
        <f>ORÇAMENTO!D113</f>
        <v>SERVIÇOS COMPLEMENTARES</v>
      </c>
      <c r="C52" s="1164"/>
      <c r="D52" s="1164"/>
      <c r="E52" s="1147">
        <v>0.4</v>
      </c>
      <c r="F52" s="1148"/>
      <c r="G52" s="1147">
        <v>0.6</v>
      </c>
      <c r="H52" s="1147"/>
      <c r="I52" s="1147"/>
      <c r="J52" s="1171"/>
      <c r="K52" s="1168">
        <f>ORÇAMENTO!I117</f>
        <v>12792.18</v>
      </c>
    </row>
    <row r="53" spans="1:15" ht="12.75" customHeight="1">
      <c r="A53" s="1158"/>
      <c r="B53" s="1155"/>
      <c r="C53" s="453"/>
      <c r="D53" s="452"/>
      <c r="E53" s="448"/>
      <c r="F53" s="454"/>
      <c r="G53" s="448"/>
      <c r="H53" s="459"/>
      <c r="I53" s="457"/>
      <c r="J53" s="609"/>
      <c r="K53" s="1169"/>
      <c r="M53" s="381"/>
    </row>
    <row r="54" spans="1:15" ht="12.75" customHeight="1" thickBot="1">
      <c r="A54" s="1159"/>
      <c r="B54" s="1156"/>
      <c r="C54" s="1152"/>
      <c r="D54" s="1153"/>
      <c r="E54" s="1153">
        <f>K52*E52</f>
        <v>5116.8720000000003</v>
      </c>
      <c r="F54" s="1165"/>
      <c r="G54" s="1152">
        <f>G52*K52</f>
        <v>7675.308</v>
      </c>
      <c r="H54" s="1152"/>
      <c r="I54" s="1152"/>
      <c r="J54" s="1172"/>
      <c r="K54" s="1170"/>
    </row>
    <row r="55" spans="1:15" ht="12.75" customHeight="1">
      <c r="A55" s="1157">
        <f>ORÇAMENTO!A119</f>
        <v>15</v>
      </c>
      <c r="B55" s="1154" t="str">
        <f>ORÇAMENTO!D119</f>
        <v>INSTALAÇÕES HIDROSANITÁRIAS</v>
      </c>
      <c r="C55" s="1164"/>
      <c r="D55" s="1164"/>
      <c r="E55" s="1147">
        <v>0.4</v>
      </c>
      <c r="F55" s="1148"/>
      <c r="G55" s="1147">
        <v>0.6</v>
      </c>
      <c r="H55" s="1147"/>
      <c r="I55" s="1147"/>
      <c r="J55" s="1171"/>
      <c r="K55" s="1168">
        <f>ORÇAMENTO!I125</f>
        <v>5068.5200000000004</v>
      </c>
    </row>
    <row r="56" spans="1:15" ht="12.75" customHeight="1">
      <c r="A56" s="1158"/>
      <c r="B56" s="1155"/>
      <c r="C56" s="453"/>
      <c r="D56" s="452"/>
      <c r="E56" s="448"/>
      <c r="F56" s="454"/>
      <c r="G56" s="448"/>
      <c r="H56" s="459"/>
      <c r="I56" s="457"/>
      <c r="J56" s="609"/>
      <c r="K56" s="1169"/>
    </row>
    <row r="57" spans="1:15" ht="12.75" customHeight="1" thickBot="1">
      <c r="A57" s="1159"/>
      <c r="B57" s="1156"/>
      <c r="C57" s="1152"/>
      <c r="D57" s="1153"/>
      <c r="E57" s="1153">
        <f>K55*E55</f>
        <v>2027.4080000000004</v>
      </c>
      <c r="F57" s="1165"/>
      <c r="G57" s="1152">
        <f>G55*K55</f>
        <v>3041.1120000000001</v>
      </c>
      <c r="H57" s="1152"/>
      <c r="I57" s="1152"/>
      <c r="J57" s="1172"/>
      <c r="K57" s="1170"/>
    </row>
    <row r="58" spans="1:15" ht="12.75" customHeight="1">
      <c r="A58" s="1157">
        <f>ORÇAMENTO!A127</f>
        <v>16</v>
      </c>
      <c r="B58" s="1154" t="str">
        <f>ORÇAMENTO!D127</f>
        <v>INSTALAÇÕES ELÉTRICAS</v>
      </c>
      <c r="C58" s="1164"/>
      <c r="D58" s="1164"/>
      <c r="E58" s="1147">
        <v>0.4</v>
      </c>
      <c r="F58" s="1148"/>
      <c r="G58" s="1147">
        <v>0.6</v>
      </c>
      <c r="H58" s="1147"/>
      <c r="I58" s="1147"/>
      <c r="J58" s="1171"/>
      <c r="K58" s="1168">
        <f>ORÇAMENTO!I131</f>
        <v>5279.98</v>
      </c>
    </row>
    <row r="59" spans="1:15" ht="12.75" customHeight="1">
      <c r="A59" s="1158"/>
      <c r="B59" s="1155"/>
      <c r="C59" s="453"/>
      <c r="D59" s="452"/>
      <c r="E59" s="448"/>
      <c r="F59" s="454"/>
      <c r="G59" s="448"/>
      <c r="H59" s="459"/>
      <c r="I59" s="457"/>
      <c r="J59" s="609"/>
      <c r="K59" s="1169"/>
    </row>
    <row r="60" spans="1:15" ht="12.75" customHeight="1" thickBot="1">
      <c r="A60" s="1159"/>
      <c r="B60" s="1156"/>
      <c r="C60" s="1152"/>
      <c r="D60" s="1153"/>
      <c r="E60" s="1153">
        <f>K58*E58</f>
        <v>2111.9919999999997</v>
      </c>
      <c r="F60" s="1165"/>
      <c r="G60" s="1152">
        <f>G58*K58</f>
        <v>3167.9879999999998</v>
      </c>
      <c r="H60" s="1152"/>
      <c r="I60" s="1152"/>
      <c r="J60" s="1172"/>
      <c r="K60" s="1170"/>
    </row>
    <row r="61" spans="1:15" ht="13.5" customHeight="1">
      <c r="A61" s="1157">
        <f>ORÇAMENTO!A133</f>
        <v>17</v>
      </c>
      <c r="B61" s="1154" t="str">
        <f>ORÇAMENTO!D133</f>
        <v>LIMPEZA FINAL</v>
      </c>
      <c r="C61" s="1164"/>
      <c r="D61" s="1164"/>
      <c r="E61" s="1164"/>
      <c r="F61" s="1164"/>
      <c r="G61" s="1148">
        <v>1</v>
      </c>
      <c r="H61" s="1177"/>
      <c r="I61" s="1147"/>
      <c r="J61" s="1171"/>
      <c r="K61" s="1168">
        <f>ORÇAMENTO!I135</f>
        <v>2083.2399999999998</v>
      </c>
    </row>
    <row r="62" spans="1:15" ht="13.5" customHeight="1">
      <c r="A62" s="1158"/>
      <c r="B62" s="1155"/>
      <c r="C62" s="453"/>
      <c r="D62" s="452"/>
      <c r="E62" s="453"/>
      <c r="F62" s="452"/>
      <c r="G62" s="456"/>
      <c r="H62" s="449"/>
      <c r="I62" s="457"/>
      <c r="J62" s="609"/>
      <c r="K62" s="1169"/>
      <c r="L62" s="12"/>
      <c r="M62" s="381"/>
      <c r="N62" s="12"/>
      <c r="O62" s="12"/>
    </row>
    <row r="63" spans="1:15" ht="17.25" customHeight="1" thickBot="1">
      <c r="A63" s="1159"/>
      <c r="B63" s="1156"/>
      <c r="C63" s="1152"/>
      <c r="D63" s="1153"/>
      <c r="E63" s="1166"/>
      <c r="F63" s="1166"/>
      <c r="G63" s="1153">
        <f>G61*K61</f>
        <v>2083.2399999999998</v>
      </c>
      <c r="H63" s="1178"/>
      <c r="I63" s="1152"/>
      <c r="J63" s="1172"/>
      <c r="K63" s="1170"/>
      <c r="L63" s="12"/>
      <c r="M63" s="12"/>
      <c r="N63" s="12"/>
      <c r="O63" s="12"/>
    </row>
    <row r="64" spans="1:15" ht="16.5" thickBot="1">
      <c r="A64" s="605"/>
      <c r="B64" s="462" t="s">
        <v>10907</v>
      </c>
      <c r="C64" s="461"/>
      <c r="D64" s="461"/>
      <c r="E64" s="461"/>
      <c r="F64" s="461"/>
      <c r="G64" s="461"/>
      <c r="H64" s="461"/>
      <c r="I64" s="461"/>
      <c r="J64" s="461"/>
      <c r="K64" s="463">
        <f>SUM(K13:K63)</f>
        <v>137900.80999999997</v>
      </c>
    </row>
    <row r="65" spans="1:11" ht="13.5" thickBot="1">
      <c r="A65" s="592"/>
      <c r="B65" s="593"/>
      <c r="C65" s="593"/>
      <c r="D65" s="593"/>
      <c r="E65" s="593"/>
      <c r="F65" s="593"/>
      <c r="G65" s="593"/>
      <c r="H65" s="593"/>
      <c r="I65" s="593"/>
      <c r="J65" s="593"/>
      <c r="K65" s="594"/>
    </row>
    <row r="66" spans="1:11" ht="16.5" thickBot="1">
      <c r="A66" s="1230" t="s">
        <v>10903</v>
      </c>
      <c r="B66" s="1231"/>
      <c r="C66" s="1222">
        <f>C15+C18+C21+C24+C27+C30+C33+C36+C39+C42+C45+C48+C51+C54+C57+C60+C63</f>
        <v>15068.884</v>
      </c>
      <c r="D66" s="1223"/>
      <c r="E66" s="1222">
        <f>E15+E18+E21+E24+E27+E30+E33+E36+E39+E42+E45+E48+E51+E54+E57+E60+E63</f>
        <v>66920.604000000007</v>
      </c>
      <c r="F66" s="1223"/>
      <c r="G66" s="1222">
        <f>G15+G18+G21+G24+G27+G30+G33+G36+G39+G42+G45+G48+G51+G54+G57+G60+G63</f>
        <v>55911.321999999993</v>
      </c>
      <c r="H66" s="1223"/>
      <c r="I66" s="1222"/>
      <c r="J66" s="1223"/>
      <c r="K66" s="611">
        <f>SUM(C66:J66)</f>
        <v>137900.81</v>
      </c>
    </row>
    <row r="67" spans="1:11" ht="16.5" thickBot="1">
      <c r="A67" s="1232" t="s">
        <v>10904</v>
      </c>
      <c r="B67" s="1233"/>
      <c r="C67" s="1226">
        <f>C66/$K$66</f>
        <v>0.10927335379683412</v>
      </c>
      <c r="D67" s="1227"/>
      <c r="E67" s="1226">
        <f>E66/$K$66</f>
        <v>0.48528071735039124</v>
      </c>
      <c r="F67" s="1227"/>
      <c r="G67" s="1226">
        <f>G66/$K$66</f>
        <v>0.40544592885277464</v>
      </c>
      <c r="H67" s="1227"/>
      <c r="I67" s="1226">
        <f>I66/$K$66</f>
        <v>0</v>
      </c>
      <c r="J67" s="1227"/>
      <c r="K67" s="610"/>
    </row>
    <row r="68" spans="1:11" ht="16.5" thickBot="1">
      <c r="A68" s="612" t="s">
        <v>10905</v>
      </c>
      <c r="B68" s="613"/>
      <c r="C68" s="1222">
        <f>C66</f>
        <v>15068.884</v>
      </c>
      <c r="D68" s="1223"/>
      <c r="E68" s="1223">
        <f>SUM(C66:F66)</f>
        <v>81989.488000000012</v>
      </c>
      <c r="F68" s="1223"/>
      <c r="G68" s="1223">
        <f>SUM(C66:H66)</f>
        <v>137900.81</v>
      </c>
      <c r="H68" s="1223"/>
      <c r="I68" s="1223">
        <f>SUM(C66:J66)</f>
        <v>137900.81</v>
      </c>
      <c r="J68" s="1223"/>
      <c r="K68" s="615"/>
    </row>
    <row r="69" spans="1:11" ht="16.5" thickBot="1">
      <c r="A69" s="1234" t="s">
        <v>10906</v>
      </c>
      <c r="B69" s="1235"/>
      <c r="C69" s="1228">
        <f>C67</f>
        <v>0.10927335379683412</v>
      </c>
      <c r="D69" s="1229"/>
      <c r="E69" s="1229">
        <f>C69+E67</f>
        <v>0.59455407114722536</v>
      </c>
      <c r="F69" s="1229"/>
      <c r="G69" s="1229">
        <f>E69+G67</f>
        <v>1</v>
      </c>
      <c r="H69" s="1229"/>
      <c r="I69" s="1229">
        <f>G69+I67</f>
        <v>1</v>
      </c>
      <c r="J69" s="1229"/>
      <c r="K69" s="614"/>
    </row>
    <row r="70" spans="1:11" ht="13.5" customHeight="1"/>
  </sheetData>
  <mergeCells count="203">
    <mergeCell ref="I55:J55"/>
    <mergeCell ref="K55:K57"/>
    <mergeCell ref="C57:D57"/>
    <mergeCell ref="E57:F57"/>
    <mergeCell ref="G57:H57"/>
    <mergeCell ref="I57:J57"/>
    <mergeCell ref="A58:A60"/>
    <mergeCell ref="B58:B60"/>
    <mergeCell ref="C58:D58"/>
    <mergeCell ref="E58:F58"/>
    <mergeCell ref="G58:H58"/>
    <mergeCell ref="I58:J58"/>
    <mergeCell ref="K58:K60"/>
    <mergeCell ref="C60:D60"/>
    <mergeCell ref="E60:F60"/>
    <mergeCell ref="G60:H60"/>
    <mergeCell ref="I60:J60"/>
    <mergeCell ref="E61:F61"/>
    <mergeCell ref="A1:K1"/>
    <mergeCell ref="C67:D67"/>
    <mergeCell ref="C69:D69"/>
    <mergeCell ref="E69:F69"/>
    <mergeCell ref="G69:H69"/>
    <mergeCell ref="I69:J69"/>
    <mergeCell ref="C68:D68"/>
    <mergeCell ref="E68:F68"/>
    <mergeCell ref="G68:H68"/>
    <mergeCell ref="I68:J68"/>
    <mergeCell ref="A66:B66"/>
    <mergeCell ref="A67:B67"/>
    <mergeCell ref="A69:B69"/>
    <mergeCell ref="E67:F67"/>
    <mergeCell ref="G67:H67"/>
    <mergeCell ref="I67:J67"/>
    <mergeCell ref="C66:D66"/>
    <mergeCell ref="E66:F66"/>
    <mergeCell ref="A55:A57"/>
    <mergeCell ref="B55:B57"/>
    <mergeCell ref="C55:D55"/>
    <mergeCell ref="E55:F55"/>
    <mergeCell ref="G55:H55"/>
    <mergeCell ref="G66:H66"/>
    <mergeCell ref="E45:F45"/>
    <mergeCell ref="G45:H45"/>
    <mergeCell ref="G61:H61"/>
    <mergeCell ref="I61:J61"/>
    <mergeCell ref="I66:J66"/>
    <mergeCell ref="K46:K48"/>
    <mergeCell ref="C11:D11"/>
    <mergeCell ref="E52:F52"/>
    <mergeCell ref="G52:H52"/>
    <mergeCell ref="K25:K27"/>
    <mergeCell ref="C27:D27"/>
    <mergeCell ref="E27:F27"/>
    <mergeCell ref="G27:H27"/>
    <mergeCell ref="I27:J27"/>
    <mergeCell ref="K22:K24"/>
    <mergeCell ref="C24:D24"/>
    <mergeCell ref="E24:F24"/>
    <mergeCell ref="G24:H24"/>
    <mergeCell ref="G39:H39"/>
    <mergeCell ref="I39:J39"/>
    <mergeCell ref="K61:K63"/>
    <mergeCell ref="E63:F63"/>
    <mergeCell ref="G63:H63"/>
    <mergeCell ref="J2:K9"/>
    <mergeCell ref="A7:B7"/>
    <mergeCell ref="C7:I7"/>
    <mergeCell ref="A8:I9"/>
    <mergeCell ref="C6:I6"/>
    <mergeCell ref="C3:I3"/>
    <mergeCell ref="C4:I4"/>
    <mergeCell ref="E16:F16"/>
    <mergeCell ref="K16:K18"/>
    <mergeCell ref="C18:D18"/>
    <mergeCell ref="E18:F18"/>
    <mergeCell ref="K11:K12"/>
    <mergeCell ref="B13:B15"/>
    <mergeCell ref="C2:I2"/>
    <mergeCell ref="C5:I5"/>
    <mergeCell ref="B11:B12"/>
    <mergeCell ref="B16:B18"/>
    <mergeCell ref="C13:D13"/>
    <mergeCell ref="E13:F13"/>
    <mergeCell ref="A11:A12"/>
    <mergeCell ref="A13:A15"/>
    <mergeCell ref="A16:A18"/>
    <mergeCell ref="A19:A21"/>
    <mergeCell ref="C16:D16"/>
    <mergeCell ref="C19:D19"/>
    <mergeCell ref="B19:B21"/>
    <mergeCell ref="E19:F19"/>
    <mergeCell ref="K19:K21"/>
    <mergeCell ref="C21:D21"/>
    <mergeCell ref="E21:F21"/>
    <mergeCell ref="G11:H11"/>
    <mergeCell ref="I11:J11"/>
    <mergeCell ref="K13:K15"/>
    <mergeCell ref="C15:D15"/>
    <mergeCell ref="E15:F15"/>
    <mergeCell ref="G15:H15"/>
    <mergeCell ref="E11:F11"/>
    <mergeCell ref="A25:A27"/>
    <mergeCell ref="B22:B24"/>
    <mergeCell ref="C22:D22"/>
    <mergeCell ref="E22:F22"/>
    <mergeCell ref="G22:H22"/>
    <mergeCell ref="I22:J22"/>
    <mergeCell ref="I24:J24"/>
    <mergeCell ref="A22:A24"/>
    <mergeCell ref="B25:B27"/>
    <mergeCell ref="C25:D25"/>
    <mergeCell ref="E25:F25"/>
    <mergeCell ref="G25:H25"/>
    <mergeCell ref="I25:J25"/>
    <mergeCell ref="A31:A33"/>
    <mergeCell ref="B28:B30"/>
    <mergeCell ref="C28:D28"/>
    <mergeCell ref="E28:F28"/>
    <mergeCell ref="G28:H28"/>
    <mergeCell ref="I28:J28"/>
    <mergeCell ref="K28:K30"/>
    <mergeCell ref="C30:D30"/>
    <mergeCell ref="E30:F30"/>
    <mergeCell ref="G30:H30"/>
    <mergeCell ref="I30:J30"/>
    <mergeCell ref="A28:A30"/>
    <mergeCell ref="B31:B33"/>
    <mergeCell ref="C31:D31"/>
    <mergeCell ref="E31:F31"/>
    <mergeCell ref="G31:H31"/>
    <mergeCell ref="I31:J31"/>
    <mergeCell ref="K31:K33"/>
    <mergeCell ref="C33:D33"/>
    <mergeCell ref="E33:F33"/>
    <mergeCell ref="G33:H33"/>
    <mergeCell ref="I33:J33"/>
    <mergeCell ref="I63:J63"/>
    <mergeCell ref="A37:A39"/>
    <mergeCell ref="B34:B36"/>
    <mergeCell ref="C34:D34"/>
    <mergeCell ref="E34:F34"/>
    <mergeCell ref="G34:H34"/>
    <mergeCell ref="I34:J34"/>
    <mergeCell ref="K34:K36"/>
    <mergeCell ref="C36:D36"/>
    <mergeCell ref="E36:F36"/>
    <mergeCell ref="G36:H36"/>
    <mergeCell ref="I36:J36"/>
    <mergeCell ref="A34:A36"/>
    <mergeCell ref="B37:B39"/>
    <mergeCell ref="C37:D37"/>
    <mergeCell ref="E37:F37"/>
    <mergeCell ref="G37:H37"/>
    <mergeCell ref="I37:J37"/>
    <mergeCell ref="K37:K39"/>
    <mergeCell ref="C39:D39"/>
    <mergeCell ref="E39:F39"/>
    <mergeCell ref="G40:H40"/>
    <mergeCell ref="I40:J40"/>
    <mergeCell ref="K40:K42"/>
    <mergeCell ref="I42:J42"/>
    <mergeCell ref="K49:K51"/>
    <mergeCell ref="K52:K54"/>
    <mergeCell ref="I52:J52"/>
    <mergeCell ref="C52:D52"/>
    <mergeCell ref="G46:H46"/>
    <mergeCell ref="G48:H48"/>
    <mergeCell ref="G49:H49"/>
    <mergeCell ref="G51:H51"/>
    <mergeCell ref="E49:F49"/>
    <mergeCell ref="E46:F46"/>
    <mergeCell ref="C48:D48"/>
    <mergeCell ref="E48:F48"/>
    <mergeCell ref="E51:F51"/>
    <mergeCell ref="C54:D54"/>
    <mergeCell ref="E54:F54"/>
    <mergeCell ref="G54:H54"/>
    <mergeCell ref="I54:J54"/>
    <mergeCell ref="E40:F40"/>
    <mergeCell ref="E43:F43"/>
    <mergeCell ref="G43:H43"/>
    <mergeCell ref="K43:K45"/>
    <mergeCell ref="C45:D45"/>
    <mergeCell ref="C63:D63"/>
    <mergeCell ref="B40:B42"/>
    <mergeCell ref="A40:A42"/>
    <mergeCell ref="B61:B63"/>
    <mergeCell ref="A46:A48"/>
    <mergeCell ref="A49:A51"/>
    <mergeCell ref="A52:A54"/>
    <mergeCell ref="A61:A63"/>
    <mergeCell ref="B46:B48"/>
    <mergeCell ref="C40:D40"/>
    <mergeCell ref="A43:A45"/>
    <mergeCell ref="B43:B45"/>
    <mergeCell ref="B52:B54"/>
    <mergeCell ref="C51:D51"/>
    <mergeCell ref="B49:B51"/>
    <mergeCell ref="C61:D61"/>
    <mergeCell ref="C42:D42"/>
    <mergeCell ref="E42:F42"/>
    <mergeCell ref="G42:H42"/>
  </mergeCells>
  <conditionalFormatting sqref="K14">
    <cfRule type="cellIs" dxfId="0" priority="15" stopIfTrue="1" operator="lessThan">
      <formula>K12</formula>
    </cfRule>
    <cfRule type="cellIs" priority="16" stopIfTrue="1" operator="equal">
      <formula>0</formula>
    </cfRule>
  </conditionalFormatting>
  <pageMargins left="0.51181102362204722" right="0.51181102362204722" top="0.78740157480314965" bottom="0.78740157480314965" header="0.31496062992125984" footer="0.31496062992125984"/>
  <pageSetup paperSize="9" scale="83" fitToHeight="0" orientation="landscape" horizontalDpi="300" verticalDpi="300" r:id="rId1"/>
  <drawing r:id="rId2"/>
  <legacyDrawing r:id="rId3"/>
  <oleObjects>
    <mc:AlternateContent xmlns:mc="http://schemas.openxmlformats.org/markup-compatibility/2006">
      <mc:Choice Requires="x14">
        <oleObject progId="Word.Document.12" shapeId="1025" r:id="rId4">
          <objectPr defaultSize="0" autoPict="0" r:id="rId5">
            <anchor moveWithCells="1" sizeWithCells="1">
              <from>
                <xdr:col>9</xdr:col>
                <xdr:colOff>114300</xdr:colOff>
                <xdr:row>1</xdr:row>
                <xdr:rowOff>114300</xdr:rowOff>
              </from>
              <to>
                <xdr:col>10</xdr:col>
                <xdr:colOff>1152525</xdr:colOff>
                <xdr:row>8</xdr:row>
                <xdr:rowOff>85725</xdr:rowOff>
              </to>
            </anchor>
          </objectPr>
        </oleObject>
      </mc:Choice>
      <mc:Fallback>
        <oleObject progId="Word.Document.12"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22</vt:i4>
      </vt:variant>
    </vt:vector>
  </HeadingPairs>
  <TitlesOfParts>
    <vt:vector size="39" baseType="lpstr">
      <vt:lpstr>ORÇAMENTO</vt:lpstr>
      <vt:lpstr>composição_unitária</vt:lpstr>
      <vt:lpstr>custo_profissional</vt:lpstr>
      <vt:lpstr>BDI</vt:lpstr>
      <vt:lpstr>ENC.SOC.</vt:lpstr>
      <vt:lpstr>MEM-01(01-02)</vt:lpstr>
      <vt:lpstr>MEM-02(03-05)</vt:lpstr>
      <vt:lpstr>MEM-03(06-08)</vt:lpstr>
      <vt:lpstr>MEM-04(09-11)</vt:lpstr>
      <vt:lpstr>MEM-05(12-17)</vt:lpstr>
      <vt:lpstr>BDI_MATERIAL</vt:lpstr>
      <vt:lpstr>CPU</vt:lpstr>
      <vt:lpstr>CPU (2)</vt:lpstr>
      <vt:lpstr>INSUMOS_SINAPI_12_14</vt:lpstr>
      <vt:lpstr>SERVIÇOS_SINAPI_12_14</vt:lpstr>
      <vt:lpstr>COMP.</vt:lpstr>
      <vt:lpstr>CFF</vt:lpstr>
      <vt:lpstr>BDI!Area_de_impressao</vt:lpstr>
      <vt:lpstr>BDI_MATERIAL!Area_de_impressao</vt:lpstr>
      <vt:lpstr>CFF!Area_de_impressao</vt:lpstr>
      <vt:lpstr>composição_unitária!Area_de_impressao</vt:lpstr>
      <vt:lpstr>CPU!Area_de_impressao</vt:lpstr>
      <vt:lpstr>'CPU (2)'!Area_de_impressao</vt:lpstr>
      <vt:lpstr>custo_profissional!Area_de_impressao</vt:lpstr>
      <vt:lpstr>ENC.SOC.!Area_de_impressao</vt:lpstr>
      <vt:lpstr>'MEM-01(01-02)'!Area_de_impressao</vt:lpstr>
      <vt:lpstr>'MEM-02(03-05)'!Area_de_impressao</vt:lpstr>
      <vt:lpstr>'MEM-03(06-08)'!Area_de_impressao</vt:lpstr>
      <vt:lpstr>'MEM-04(09-11)'!Area_de_impressao</vt:lpstr>
      <vt:lpstr>'MEM-05(12-17)'!Area_de_impressao</vt:lpstr>
      <vt:lpstr>ORÇAMENTO!Area_de_impressao</vt:lpstr>
      <vt:lpstr>CFF!Titulos_de_impressao</vt:lpstr>
      <vt:lpstr>composição_unitária!Titulos_de_impressao</vt:lpstr>
      <vt:lpstr>CPU!Titulos_de_impressao</vt:lpstr>
      <vt:lpstr>'MEM-01(01-02)'!Titulos_de_impressao</vt:lpstr>
      <vt:lpstr>'MEM-02(03-05)'!Titulos_de_impressao</vt:lpstr>
      <vt:lpstr>'MEM-03(06-08)'!Titulos_de_impressao</vt:lpstr>
      <vt:lpstr>'MEM-04(09-11)'!Titulos_de_impressao</vt:lpstr>
      <vt:lpstr>ORÇAMENTO!Titulos_de_impressao</vt:lpstr>
    </vt:vector>
  </TitlesOfParts>
  <Company>Fnde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ticiano</dc:creator>
  <cp:lastModifiedBy>Cliente01</cp:lastModifiedBy>
  <cp:lastPrinted>2017-09-25T14:23:03Z</cp:lastPrinted>
  <dcterms:created xsi:type="dcterms:W3CDTF">2011-09-14T13:58:48Z</dcterms:created>
  <dcterms:modified xsi:type="dcterms:W3CDTF">2018-11-29T12:07:08Z</dcterms:modified>
</cp:coreProperties>
</file>